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8197" lockStructure="1"/>
  <bookViews>
    <workbookView xWindow="2844" yWindow="-12" windowWidth="23016" windowHeight="10056" tabRatio="887"/>
  </bookViews>
  <sheets>
    <sheet name="Proposal and Operational Info" sheetId="3" r:id="rId1"/>
    <sheet name="Hourly Profile Template" sheetId="18" r:id="rId2"/>
    <sheet name="Guaranteed Heat Rate " sheetId="13" r:id="rId3"/>
    <sheet name="Pricing - Traditional Resources" sheetId="23" r:id="rId4"/>
    <sheet name="Pricing - Biomass Resources" sheetId="20" r:id="rId5"/>
    <sheet name="Pricing - Wind, Solar, Hydro" sheetId="22" r:id="rId6"/>
    <sheet name="Special Consideration(s)" sheetId="14" r:id="rId7"/>
    <sheet name="2014 EAI RFP Econ_Rpt" sheetId="24" state="hidden" r:id="rId8"/>
    <sheet name="Aurora Inputs" sheetId="25"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p" localSheetId="7">[1]LETTER.XLS!#REF!</definedName>
    <definedName name="\p" localSheetId="3">[1]LETTER.XLS!#REF!</definedName>
    <definedName name="\p" localSheetId="5">[1]LETTER.XLS!#REF!</definedName>
    <definedName name="\p">[1]LETTER.XLS!#REF!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7" hidden="1">'[2]Summary 1-Ph1'!#REF!</definedName>
    <definedName name="_Fill" localSheetId="3" hidden="1">'[2]Summary 1-Ph1'!#REF!</definedName>
    <definedName name="_Fill" localSheetId="5" hidden="1">'[2]Summary 1-Ph1'!#REF!</definedName>
    <definedName name="_Fill" hidden="1">'[2]Summary 1-Ph1'!#REF!</definedName>
    <definedName name="_xlnm._FilterDatabase" localSheetId="1" hidden="1">'Hourly Profile Template'!$C$10:$F$8771</definedName>
    <definedName name="Accounts" localSheetId="7">#REF!</definedName>
    <definedName name="Accounts" localSheetId="3">#REF!</definedName>
    <definedName name="Accounts" localSheetId="5">#REF!</definedName>
    <definedName name="Accounts">#REF!</definedName>
    <definedName name="acq">[3]Calculations!$F$23</definedName>
    <definedName name="act_co2">[3]Assumptions!$H$72</definedName>
    <definedName name="act_hr">[3]Assumptions!$E$72</definedName>
    <definedName name="act_nox">[4]Assumptions!$G$72</definedName>
    <definedName name="act_so2">[4]Assumptions!$F$72</definedName>
    <definedName name="ACwvu.majmaint." localSheetId="7" hidden="1">#REF!</definedName>
    <definedName name="ACwvu.majmaint." localSheetId="3" hidden="1">#REF!</definedName>
    <definedName name="ACwvu.majmaint." localSheetId="5" hidden="1">#REF!</definedName>
    <definedName name="ACwvu.majmaint." hidden="1">#REF!</definedName>
    <definedName name="ACwvu.majmaint1." localSheetId="7" hidden="1">#REF!</definedName>
    <definedName name="ACwvu.majmaint1." localSheetId="3" hidden="1">#REF!</definedName>
    <definedName name="ACwvu.majmaint1." localSheetId="5" hidden="1">#REF!</definedName>
    <definedName name="ACwvu.majmaint1." hidden="1">#REF!</definedName>
    <definedName name="ACwvu.majmaint2." localSheetId="7" hidden="1">#REF!</definedName>
    <definedName name="ACwvu.majmaint2." localSheetId="3" hidden="1">#REF!</definedName>
    <definedName name="ACwvu.majmaint2." localSheetId="5" hidden="1">#REF!</definedName>
    <definedName name="ACwvu.majmaint2." hidden="1">#REF!</definedName>
    <definedName name="AmortCTC" localSheetId="7">#REF!</definedName>
    <definedName name="AmortCTC" localSheetId="3">#REF!</definedName>
    <definedName name="AmortCTC" localSheetId="5">#REF!</definedName>
    <definedName name="AmortCTC">#REF!</definedName>
    <definedName name="AmortCTCIntRate" localSheetId="7">#REF!</definedName>
    <definedName name="AmortCTCIntRate" localSheetId="3">#REF!</definedName>
    <definedName name="AmortCTCIntRate" localSheetId="5">#REF!</definedName>
    <definedName name="AmortCTCIntRate">#REF!</definedName>
    <definedName name="AmortCTCPer" localSheetId="7">#REF!</definedName>
    <definedName name="AmortCTCPer" localSheetId="3">#REF!</definedName>
    <definedName name="AmortCTCPer" localSheetId="5">#REF!</definedName>
    <definedName name="AmortCTCPer">#REF!</definedName>
    <definedName name="AmortCTCPMT" localSheetId="7">#REF!</definedName>
    <definedName name="AmortCTCPMT" localSheetId="3">#REF!</definedName>
    <definedName name="AmortCTCPMT" localSheetId="5">#REF!</definedName>
    <definedName name="AmortCTCPMT">#REF!</definedName>
    <definedName name="AmortDebt" localSheetId="7">#REF!</definedName>
    <definedName name="AmortDebt" localSheetId="3">#REF!</definedName>
    <definedName name="AmortDebt" localSheetId="5">#REF!</definedName>
    <definedName name="AmortDebt">#REF!</definedName>
    <definedName name="AmortDebtIntRate" localSheetId="7">#REF!</definedName>
    <definedName name="AmortDebtIntRate" localSheetId="3">#REF!</definedName>
    <definedName name="AmortDebtIntRate" localSheetId="5">#REF!</definedName>
    <definedName name="AmortDebtIntRate">#REF!</definedName>
    <definedName name="AmortDebtPer" localSheetId="7">#REF!</definedName>
    <definedName name="AmortDebtPer" localSheetId="3">#REF!</definedName>
    <definedName name="AmortDebtPer" localSheetId="5">#REF!</definedName>
    <definedName name="AmortDebtPer">#REF!</definedName>
    <definedName name="AmortDebtPMT" localSheetId="7">#REF!</definedName>
    <definedName name="AmortDebtPMT" localSheetId="3">#REF!</definedName>
    <definedName name="AmortDebtPMT" localSheetId="5">#REF!</definedName>
    <definedName name="AmortDebtPMT">#REF!</definedName>
    <definedName name="AmortRec" localSheetId="7">#REF!</definedName>
    <definedName name="AmortRec" localSheetId="3">#REF!</definedName>
    <definedName name="AmortRec" localSheetId="5">#REF!</definedName>
    <definedName name="AmortRec">#REF!</definedName>
    <definedName name="AmortRec1" localSheetId="7">#REF!</definedName>
    <definedName name="AmortRec1" localSheetId="3">#REF!</definedName>
    <definedName name="AmortRec1" localSheetId="5">#REF!</definedName>
    <definedName name="AmortRec1">#REF!</definedName>
    <definedName name="amortrec2" localSheetId="7">#REF!</definedName>
    <definedName name="amortrec2" localSheetId="3">#REF!</definedName>
    <definedName name="amortrec2" localSheetId="5">#REF!</definedName>
    <definedName name="amortrec2">#REF!</definedName>
    <definedName name="AmortRecIntRate" localSheetId="7">#REF!</definedName>
    <definedName name="AmortRecIntRate" localSheetId="3">#REF!</definedName>
    <definedName name="AmortRecIntRate" localSheetId="5">#REF!</definedName>
    <definedName name="AmortRecIntRate">#REF!</definedName>
    <definedName name="AmortRecIntRate1" localSheetId="7">#REF!</definedName>
    <definedName name="AmortRecIntRate1" localSheetId="3">#REF!</definedName>
    <definedName name="AmortRecIntRate1" localSheetId="5">#REF!</definedName>
    <definedName name="AmortRecIntRate1">#REF!</definedName>
    <definedName name="AmortRecIntRate2" localSheetId="7">#REF!</definedName>
    <definedName name="AmortRecIntRate2" localSheetId="3">#REF!</definedName>
    <definedName name="AmortRecIntRate2" localSheetId="5">#REF!</definedName>
    <definedName name="AmortRecIntRate2">#REF!</definedName>
    <definedName name="AmortRecPer" localSheetId="7">#REF!</definedName>
    <definedName name="AmortRecPer" localSheetId="3">#REF!</definedName>
    <definedName name="AmortRecPer" localSheetId="5">#REF!</definedName>
    <definedName name="AmortRecPer">#REF!</definedName>
    <definedName name="AmortRecPer2" localSheetId="7">#REF!</definedName>
    <definedName name="AmortRecPer2" localSheetId="3">#REF!</definedName>
    <definedName name="AmortRecPer2" localSheetId="5">#REF!</definedName>
    <definedName name="AmortRecPer2">#REF!</definedName>
    <definedName name="AmortRecPMT" localSheetId="7">#REF!</definedName>
    <definedName name="AmortRecPMT" localSheetId="3">#REF!</definedName>
    <definedName name="AmortRecPMT" localSheetId="5">#REF!</definedName>
    <definedName name="AmortRecPMT">#REF!</definedName>
    <definedName name="amortrecPMT2" localSheetId="7">#REF!</definedName>
    <definedName name="amortrecPMT2" localSheetId="3">#REF!</definedName>
    <definedName name="amortrecPMT2" localSheetId="5">#REF!</definedName>
    <definedName name="amortrecPMT2">#REF!</definedName>
    <definedName name="AmortTE" localSheetId="7">#REF!</definedName>
    <definedName name="AmortTE" localSheetId="3">#REF!</definedName>
    <definedName name="AmortTE" localSheetId="5">#REF!</definedName>
    <definedName name="AmortTE">#REF!</definedName>
    <definedName name="AmortTEIntRate" localSheetId="7">#REF!</definedName>
    <definedName name="AmortTEIntRate" localSheetId="3">#REF!</definedName>
    <definedName name="AmortTEIntRate" localSheetId="5">#REF!</definedName>
    <definedName name="AmortTEIntRate">#REF!</definedName>
    <definedName name="AmortTEPer" localSheetId="7">#REF!</definedName>
    <definedName name="AmortTEPer" localSheetId="3">#REF!</definedName>
    <definedName name="AmortTEPer" localSheetId="5">#REF!</definedName>
    <definedName name="AmortTEPer">#REF!</definedName>
    <definedName name="AmortTEPMT" localSheetId="7">#REF!</definedName>
    <definedName name="AmortTEPMT" localSheetId="3">#REF!</definedName>
    <definedName name="AmortTEPMT" localSheetId="5">#REF!</definedName>
    <definedName name="AmortTEPMT">#REF!</definedName>
    <definedName name="Avg_Cost">OFFSET([5]BC_UnitData!$O$20,0,0,COUNTA([5]BC_UnitData!$B$1:$B$65536)-2,1)</definedName>
    <definedName name="Avg_Cost_CC">OFFSET([5]CC_UnitData!$O$20,0,0,COUNTA([5]CC_UnitData!$B$1:$B$65536)-2,1)</definedName>
    <definedName name="Axis_Max" localSheetId="7">#REF!</definedName>
    <definedName name="Axis_Max" localSheetId="3">#REF!</definedName>
    <definedName name="Axis_Max" localSheetId="5">#REF!</definedName>
    <definedName name="Axis_Max">#REF!</definedName>
    <definedName name="basis_dif">[3]Calculations!$F$38</definedName>
    <definedName name="BC_Lookup">OFFSET([5]BC_UnitData!$A$20,0,0,COUNTA([5]BC_UnitData!$B$1:$B$65536),COUNTA([5]BC_UnitData!$A$19:$IV$19)+2)</definedName>
    <definedName name="BC_UnitData_Range">OFFSET([5]BC_UnitData!$B$20,0,0,COUNTA([5]BC_UnitData!$B$1:$B$65536)-2,12)</definedName>
    <definedName name="ben_scen">'[3]Summary Results'!$C$7</definedName>
    <definedName name="bid_co2">[3]Calculations!$F$43</definedName>
    <definedName name="bid_nox">[3]Calculations!$F$42</definedName>
    <definedName name="bid_so2">[3]Calculations!$F$41</definedName>
    <definedName name="bids" localSheetId="7">#REF!</definedName>
    <definedName name="bids" localSheetId="3">#REF!</definedName>
    <definedName name="bids" localSheetId="5">#REF!</definedName>
    <definedName name="bids">#REF!</definedName>
    <definedName name="BS_CurAssNR">[6]Template!$L$523:$V$529</definedName>
    <definedName name="BS_CurrAssetsAccumDefIncTax">[6]Template!$L$581:$V$587</definedName>
    <definedName name="BS_CurrAssetsARAllowDoubt">[6]Template!$L$538:$V$544</definedName>
    <definedName name="BS_CurrAssetsARAssocCo">[6]Template!$L$545:$V$551</definedName>
    <definedName name="BS_CurrAssetsARCustomer">[6]Template!$L$531:$V$537</definedName>
    <definedName name="BS_CurrAssetsAROther">[6]Template!$L$552:$V$558</definedName>
    <definedName name="BS_CurrAssetsARUnbilledRev">[6]Template!$L$559:$V$565</definedName>
    <definedName name="BS_CurrAssetsCash">[6]Template!$L$481:$V$487</definedName>
    <definedName name="BS_CurrAssetsCashAssocCo">[6]Template!$L$488:$V$494</definedName>
    <definedName name="BS_CurrAssetsCashSpecDeposits">[6]Template!$L$502:$V$508</definedName>
    <definedName name="BS_CurrAssetsDefFuelCosts">[6]Template!$L$574:$V$580</definedName>
    <definedName name="BS_CurrAssetsDefNuclearOut">[6]Template!$L$609:$V$615</definedName>
    <definedName name="BS_CurrAssetsFuelInv">[6]Template!$L$588:$V$594</definedName>
    <definedName name="BS_CurrAssetsMSInv">[6]Template!$L$595:$V$601</definedName>
    <definedName name="BS_CurrAssetsPrepay">[6]Template!$L$616:$V$622</definedName>
    <definedName name="BS_CurrAssetsRateDef">[6]Template!$L$602:$V$608</definedName>
    <definedName name="BS_CurrLiaAccumDefIncomeTax">[6]Template!$L$874:$V$880</definedName>
    <definedName name="BS_CurrLiaAPAssocCO">[6]Template!$L$846:$V$852</definedName>
    <definedName name="BS_CurrLiaAPOther">[6]Template!$L$853:$V$859</definedName>
    <definedName name="BS_CurrLiaAssocCo">[6]Template!$L$831:$V$837</definedName>
    <definedName name="BS_CurrLiaCoOwner">[6]Template!$L$895:$V$901</definedName>
    <definedName name="BS_CurrLiaCustDeposits">[6]Template!$L$860:$V$866</definedName>
    <definedName name="BS_CurrLiaDefFuel">[6]Template!$L$902:$V$908</definedName>
    <definedName name="BS_CurrLiaDividends">[6]Template!$L$916:$V$922</definedName>
    <definedName name="BS_CurrLiaIntAccrued">[6]Template!$L$888:$V$894</definedName>
    <definedName name="BS_CurrLiaLease">[6]Template!$L$909:$V$915</definedName>
    <definedName name="BS_CurrLiaLTDebt">[6]Template!$L$823:$V$829</definedName>
    <definedName name="BS_CurrLiaNotesOther">[6]Template!$L$838:$V$844</definedName>
    <definedName name="BS_CurrLiaNuclearOut">[6]Template!$L$881:$V$887</definedName>
    <definedName name="BS_CurrLiaOther">[6]Template!$L$930:$V$936</definedName>
    <definedName name="BS_CurrLiaTax">[6]Template!$L$923:$V$929</definedName>
    <definedName name="BS_CurrLiaTaxesAccrued">[6]Template!$L$867:$V$873</definedName>
    <definedName name="BS_LiaBonds">[6]Template!$L$1033:$V$1039</definedName>
    <definedName name="BS_LiaDebentures">[6]Template!$L$1083:$V$1089</definedName>
    <definedName name="BS_LiaDiscLTdebt">[6]Template!$L$1047:$V$1053</definedName>
    <definedName name="BS_LiaOtherLTD">[6]Template!$L$1054:$V$1060</definedName>
    <definedName name="BS_LiaPrefStock">[6]Template!$L$1076:$V$1082</definedName>
    <definedName name="BS_LiaPreLTDebt">[6]Template!$L$1040:$V$1046</definedName>
    <definedName name="BS_LiaPreStockWith">[6]Template!$L$1069:$V$1075</definedName>
    <definedName name="BS_OtherAssetsLossDebt">[6]Template!$L$773:$V$779</definedName>
    <definedName name="BS_OtherAssetsLTRec">[6]Template!$L$787:$V$793</definedName>
    <definedName name="BS_OtherAssetsOther">[6]Template!$L$794:$V$800</definedName>
    <definedName name="BS_OtherAssetsOtherReg">[6]Template!$L$780:$V$786</definedName>
    <definedName name="BS_OtherAssetsRateDef">[6]Template!$L$759:$V$765</definedName>
    <definedName name="BS_OtherAssetsSFAS">[6]Template!$L$766:$V$772</definedName>
    <definedName name="BS_OtherLiaDecomm">[6]Template!$L$990:$V$996</definedName>
    <definedName name="BS_OtherLiaDefTax">[6]Template!$L$948:$V$954</definedName>
    <definedName name="BS_OtherLiaFERC">[6]Template!$L$976:$V$982</definedName>
    <definedName name="BS_OtherLiaLeases">[6]Template!$L$962:$V$968</definedName>
    <definedName name="BS_OtherLiaOther">[6]Template!$L$1018:$V$1024</definedName>
    <definedName name="BS_OtherLiaProvisions">[6]Template!$L$1011:$V$1017</definedName>
    <definedName name="BS_OtherLiaRegLia">[6]Template!$L$983:$V$989</definedName>
    <definedName name="BS_OtherLiaRegReserves">[6]Template!$L$1004:$V$1010</definedName>
    <definedName name="BS_OtherLiaSFAS">[6]Template!$L$969:$V$975</definedName>
    <definedName name="BS_OtherLiaTaxCredits">[6]Template!$L$955:$V$961</definedName>
    <definedName name="BS_OtherLiaTrans">[6]Template!$L$997:$V$1003</definedName>
    <definedName name="BS_PIDecommFund">[6]Template!$L$639:$V$645</definedName>
    <definedName name="BS_PIInvestSub">[6]Template!$L$632:$V$638</definedName>
    <definedName name="BS_PINonRegInvest">[6]Template!$L$653:$V$659</definedName>
    <definedName name="BS_PINonUtilityProp">[6]Template!$L$646:$V$652</definedName>
    <definedName name="BS_PIOther">[6]Template!$L$660:$V$666</definedName>
    <definedName name="BS_PlantAccumDepr">[6]Template!$L$739:$V$745</definedName>
    <definedName name="BS_PlantAcquisitionAdj">[6]Template!$L$683:$V$689</definedName>
    <definedName name="BS_PlantConstruction">[6]Template!$L$711:$V$717</definedName>
    <definedName name="BS_PlantElec">[6]Template!$L$676:$V$682</definedName>
    <definedName name="BS_plantGas">[6]Template!$L$697:$V$703</definedName>
    <definedName name="BS_PlantNuclearFuel">[6]Template!$L$725:$V$731</definedName>
    <definedName name="BS_PlantNuclearLease">[6]Template!$L$718:$V$724</definedName>
    <definedName name="BS_PlantPropLease">[6]Template!$L$690:$V$696</definedName>
    <definedName name="BS_PlantSteam">[6]Template!$L$704:$V$710</definedName>
    <definedName name="BS_SECapital">[6]Template!$L$1107:$V$1113</definedName>
    <definedName name="BS_SECommon">[6]Template!$L$1100:$V$1106</definedName>
    <definedName name="BS_SEInvestGains">[6]Template!$L$1123:$V$1129</definedName>
    <definedName name="BS_SELessTS">[6]Template!$L$1130:$V$1136</definedName>
    <definedName name="BS_SEPreStockWO">[6]Template!$L$1093:$V$1099</definedName>
    <definedName name="BS_SERetained">[6]Template!$L$1114:$V$1120</definedName>
    <definedName name="btu">[3]Calculations!$F$30</definedName>
    <definedName name="cap_esc">[3]Calculations!$F$26</definedName>
    <definedName name="cap_opt" localSheetId="7">[3]Calculations!#REF!</definedName>
    <definedName name="cap_opt" localSheetId="3">[3]Calculations!#REF!</definedName>
    <definedName name="cap_opt" localSheetId="5">[3]Calculations!#REF!</definedName>
    <definedName name="cap_opt">[3]Calculations!#REF!</definedName>
    <definedName name="cap_pmt">[3]Calculations!$F$25</definedName>
    <definedName name="Case">OFFSET([5]BC_UnitData!$B$20,0,0,COUNTA([5]BC_UnitData!$B$1:$B$65536)-2,1)</definedName>
    <definedName name="Case_CC">OFFSET([5]CC_UnitData!$B$20,0,0,COUNTA([5]CC_UnitData!$B$1:$B$65536)-2,1)</definedName>
    <definedName name="CASHFLOW10Q">[7]CON_CF!$A$1:$D$116</definedName>
    <definedName name="CC_4Co">[5]CC_UnitData!$P$8</definedName>
    <definedName name="CC_5Co">[5]CC_UnitData!$P$7</definedName>
    <definedName name="CC_6Co">[5]CC_UnitData!$P$6</definedName>
    <definedName name="CC_EAI">[5]CC_UnitData!$P$9</definedName>
    <definedName name="CC_EMI">[5]CC_UnitData!$P$10</definedName>
    <definedName name="CC_Lookup">OFFSET([5]CC_UnitData!$A$20,0,0,COUNTA([5]CC_UnitData!$B$1:$B$65536),COUNTA([5]CC_UnitData!$A$19:$IV$19)+2)</definedName>
    <definedName name="CC_UnitData_Range">OFFSET([5]CC_UnitData!$B$20,0,0,COUNTA([5]CC_UnitData!$B$1:$B$65536)-2,12)</definedName>
    <definedName name="ccgt_co2" localSheetId="7">[3]Assumptions!#REF!</definedName>
    <definedName name="ccgt_co2" localSheetId="3">[3]Assumptions!#REF!</definedName>
    <definedName name="ccgt_co2" localSheetId="5">[3]Assumptions!#REF!</definedName>
    <definedName name="ccgt_co2">[3]Assumptions!#REF!</definedName>
    <definedName name="ccgt_co2_lb" localSheetId="7">[3]Assumptions!#REF!</definedName>
    <definedName name="ccgt_co2_lb" localSheetId="3">[3]Assumptions!#REF!</definedName>
    <definedName name="ccgt_co2_lb" localSheetId="5">[3]Assumptions!#REF!</definedName>
    <definedName name="ccgt_co2_lb">[3]Assumptions!#REF!</definedName>
    <definedName name="ccgt_enviro" localSheetId="7">[3]Assumptions!#REF!</definedName>
    <definedName name="ccgt_enviro" localSheetId="3">[3]Assumptions!#REF!</definedName>
    <definedName name="ccgt_enviro" localSheetId="5">[3]Assumptions!#REF!</definedName>
    <definedName name="ccgt_enviro">[3]Assumptions!#REF!</definedName>
    <definedName name="ccgt_hr" localSheetId="7">[3]Assumptions!#REF!</definedName>
    <definedName name="ccgt_hr" localSheetId="3">[3]Assumptions!#REF!</definedName>
    <definedName name="ccgt_hr" localSheetId="5">[3]Assumptions!#REF!</definedName>
    <definedName name="ccgt_hr">[3]Assumptions!#REF!</definedName>
    <definedName name="ccgt_nox" localSheetId="3">[3]Assumptions!#REF!</definedName>
    <definedName name="ccgt_nox" localSheetId="5">[3]Assumptions!#REF!</definedName>
    <definedName name="ccgt_nox">[3]Assumptions!#REF!</definedName>
    <definedName name="ccgt_so2" localSheetId="3">[3]Assumptions!#REF!</definedName>
    <definedName name="ccgt_so2" localSheetId="5">[3]Assumptions!#REF!</definedName>
    <definedName name="ccgt_so2">[3]Assumptions!#REF!</definedName>
    <definedName name="CF">OFFSET([5]BC_UnitData!$P$20,0,0,COUNTA([5]BC_UnitData!$B$1:$B$65536)-2,1)</definedName>
    <definedName name="CF_CC">OFFSET([5]CC_UnitData!$P$20,0,0,COUNTA([5]CC_UnitData!$B$1:$B$65536)-2,1)</definedName>
    <definedName name="cf10k">[7]CON_CF!$A$1:$D$114</definedName>
    <definedName name="ChasNPV" localSheetId="7">[8]Results!#REF!</definedName>
    <definedName name="ChasNPV" localSheetId="3">[8]Results!#REF!</definedName>
    <definedName name="ChasNPV" localSheetId="5">[8]Results!#REF!</definedName>
    <definedName name="ChasNPV">[8]Results!#REF!</definedName>
    <definedName name="co2_lb" localSheetId="7">[3]Assumptions!#REF!</definedName>
    <definedName name="co2_lb" localSheetId="3">[3]Assumptions!#REF!</definedName>
    <definedName name="co2_lb" localSheetId="5">[3]Assumptions!#REF!</definedName>
    <definedName name="co2_lb">[3]Assumptions!#REF!</definedName>
    <definedName name="co2_scen">'[3]Summary Results'!$C$12</definedName>
    <definedName name="CO2_Tons">OFFSET([5]BC_UnitData!$I$20,0,0,COUNTA([5]BC_UnitData!$B$1:$B$65536)-2,1)</definedName>
    <definedName name="CO2_Tons_CC">OFFSET([5]CC_UnitData!$I$20,0,0,COUNTA([5]CC_UnitData!$B$1:$B$65536)-2,1)</definedName>
    <definedName name="CONTINGENCY" localSheetId="7">#REF!</definedName>
    <definedName name="CONTINGENCY" localSheetId="3">#REF!</definedName>
    <definedName name="CONTINGENCY" localSheetId="5">#REF!</definedName>
    <definedName name="CONTINGENCY">#REF!</definedName>
    <definedName name="Cost_CO2">[5]PNR_Inputs!$H$4:$J$33</definedName>
    <definedName name="Cost_Hg">[5]PNR_Inputs!$T$4:$V$33</definedName>
    <definedName name="Cost_NOxAnnual">[5]PNR_Inputs!$X$4:$Z$33</definedName>
    <definedName name="Cost_NOxSeas">[5]PNR_Inputs!$AB$4:$AD$33</definedName>
    <definedName name="Cost_SO2Cair">[5]PNR_Inputs!$L$4:$N$33</definedName>
    <definedName name="Cost_SO2Non">[5]PNR_Inputs!$P$4:$R$33</definedName>
    <definedName name="ct" localSheetId="7">[3]Assumptions!#REF!</definedName>
    <definedName name="ct" localSheetId="3">[3]Assumptions!#REF!</definedName>
    <definedName name="ct" localSheetId="5">[3]Assumptions!#REF!</definedName>
    <definedName name="ct">[3]Assumptions!#REF!</definedName>
    <definedName name="ct_hr" localSheetId="7">[3]Assumptions!#REF!</definedName>
    <definedName name="ct_hr" localSheetId="3">[3]Assumptions!#REF!</definedName>
    <definedName name="ct_hr" localSheetId="5">[3]Assumptions!#REF!</definedName>
    <definedName name="ct_hr">[3]Assumptions!#REF!</definedName>
    <definedName name="ct_vom" localSheetId="7">[3]Assumptions!#REF!</definedName>
    <definedName name="ct_vom" localSheetId="3">[3]Assumptions!#REF!</definedName>
    <definedName name="ct_vom" localSheetId="5">[3]Assumptions!#REF!</definedName>
    <definedName name="ct_vom">[3]Assumptions!#REF!</definedName>
    <definedName name="CTC" localSheetId="7">#REF!</definedName>
    <definedName name="CTC" localSheetId="3">#REF!</definedName>
    <definedName name="CTC" localSheetId="5">#REF!</definedName>
    <definedName name="CTC">#REF!</definedName>
    <definedName name="Cwvu.majmaint." localSheetId="7" hidden="1">#REF!,#REF!,#REF!,#REF!,#REF!,#REF!,#REF!,#REF!</definedName>
    <definedName name="Cwvu.majmaint." localSheetId="3" hidden="1">#REF!,#REF!,#REF!,#REF!,#REF!,#REF!,#REF!,#REF!</definedName>
    <definedName name="Cwvu.majmaint." localSheetId="5" hidden="1">#REF!,#REF!,#REF!,#REF!,#REF!,#REF!,#REF!,#REF!</definedName>
    <definedName name="Cwvu.majmaint." hidden="1">#REF!,#REF!,#REF!,#REF!,#REF!,#REF!,#REF!,#REF!</definedName>
    <definedName name="Cwvu.majmaint1." localSheetId="7" hidden="1">#REF!,#REF!,#REF!,#REF!,#REF!,#REF!,#REF!,#REF!</definedName>
    <definedName name="Cwvu.majmaint1." localSheetId="3" hidden="1">#REF!,#REF!,#REF!,#REF!,#REF!,#REF!,#REF!,#REF!</definedName>
    <definedName name="Cwvu.majmaint1." localSheetId="5" hidden="1">#REF!,#REF!,#REF!,#REF!,#REF!,#REF!,#REF!,#REF!</definedName>
    <definedName name="Cwvu.majmaint1." hidden="1">#REF!,#REF!,#REF!,#REF!,#REF!,#REF!,#REF!,#REF!</definedName>
    <definedName name="Cwvu.majmaint2." localSheetId="7" hidden="1">#REF!,#REF!,#REF!,#REF!,#REF!,#REF!,#REF!,#REF!</definedName>
    <definedName name="Cwvu.majmaint2." localSheetId="3" hidden="1">#REF!,#REF!,#REF!,#REF!,#REF!,#REF!,#REF!,#REF!</definedName>
    <definedName name="Cwvu.majmaint2." localSheetId="5" hidden="1">#REF!,#REF!,#REF!,#REF!,#REF!,#REF!,#REF!,#REF!</definedName>
    <definedName name="Cwvu.majmaint2." hidden="1">#REF!,#REF!,#REF!,#REF!,#REF!,#REF!,#REF!,#REF!</definedName>
    <definedName name="Date" localSheetId="7">#REF!</definedName>
    <definedName name="Date" localSheetId="3">#REF!</definedName>
    <definedName name="Date" localSheetId="5">#REF!</definedName>
    <definedName name="Date">#REF!</definedName>
    <definedName name="debt_cost">[3]Assumptions!$D$10</definedName>
    <definedName name="debt_shr">[3]Assumptions!$D$8</definedName>
    <definedName name="DebtCost">[9]CT!$H$50</definedName>
    <definedName name="DebtRatio">[9]CT!$H$42</definedName>
    <definedName name="DIFF_IN_DEF_ASSET_AND_LT_LIAB_IN_YTD_CURRENT_MONTH_AND_YTD_DEC_LAST_YEAR">[7]CON_CF!$E$19:$G$41</definedName>
    <definedName name="Duties" localSheetId="7">#REF!</definedName>
    <definedName name="Duties" localSheetId="3">#REF!</definedName>
    <definedName name="Duties" localSheetId="5">#REF!</definedName>
    <definedName name="Duties">#REF!</definedName>
    <definedName name="EAI_Annual_Transp_Rate" localSheetId="7">#REF!</definedName>
    <definedName name="EAI_Annual_Transp_Rate" localSheetId="3">#REF!</definedName>
    <definedName name="EAI_Annual_Transp_Rate" localSheetId="5">#REF!</definedName>
    <definedName name="EAI_Annual_Transp_Rate">#REF!</definedName>
    <definedName name="EAI_Contract_rates" localSheetId="7">#REF!</definedName>
    <definedName name="EAI_Contract_rates" localSheetId="3">#REF!</definedName>
    <definedName name="EAI_Contract_rates" localSheetId="5">#REF!</definedName>
    <definedName name="EAI_Contract_rates">#REF!</definedName>
    <definedName name="EARnonfuel" localSheetId="7">#REF!</definedName>
    <definedName name="EARnonfuel" localSheetId="3">#REF!</definedName>
    <definedName name="EARnonfuel" localSheetId="5">#REF!</definedName>
    <definedName name="EARnonfuel">#REF!</definedName>
    <definedName name="EARtransp" localSheetId="7">#REF!</definedName>
    <definedName name="EARtransp" localSheetId="3">#REF!</definedName>
    <definedName name="EARtransp" localSheetId="5">#REF!</definedName>
    <definedName name="EARtransp">#REF!</definedName>
    <definedName name="Emission_Cost">OFFSET([5]BC_UnitData!$K$20,0,0,COUNTA([5]BC_UnitData!$B$1:$B$65536)-2,1)</definedName>
    <definedName name="Emission_Cost_CC">OFFSET([5]CC_UnitData!$K$20,0,0,COUNTA([5]CC_UnitData!$B$1:$B$65536)-2,1)</definedName>
    <definedName name="end">[3]Calculations!$F$17</definedName>
    <definedName name="end_day" localSheetId="7">[3]Calculations!#REF!</definedName>
    <definedName name="end_day" localSheetId="3">[3]Calculations!#REF!</definedName>
    <definedName name="end_day" localSheetId="5">[3]Calculations!#REF!</definedName>
    <definedName name="end_day">[3]Calculations!#REF!</definedName>
    <definedName name="end_mo">[3]Calculations!$I$17</definedName>
    <definedName name="end_yr">[3]Calculations!$K$17</definedName>
    <definedName name="ENSCost_BC">OFFSET([5]BC_System!$E$20,0,0,COUNTA([5]BC_System!$B$1:$B$65536)-2,1)</definedName>
    <definedName name="ENSCost_CC">OFFSET([5]CC_System!$E$20,0,0,COUNTA([5]CC_System!$B$1:$B$65536)-2,1)</definedName>
    <definedName name="eqty_cost">[3]Assumptions!$D$9</definedName>
    <definedName name="eqty_shr">[3]Assumptions!$D$7</definedName>
    <definedName name="EquityCost">[9]CT!$H$51</definedName>
    <definedName name="EquityRatio">[9]CT!$H$43</definedName>
    <definedName name="fet">[10]FET!$C$2:$S$10</definedName>
    <definedName name="fix_hr" localSheetId="7">[3]Calculations!#REF!</definedName>
    <definedName name="fix_hr" localSheetId="3">[3]Calculations!#REF!</definedName>
    <definedName name="fix_hr" localSheetId="5">[3]Calculations!#REF!</definedName>
    <definedName name="fix_hr">[3]Calculations!#REF!</definedName>
    <definedName name="fuel_chrg">[3]Calculations!$F$39</definedName>
    <definedName name="Fuel_Cost">OFFSET([5]BC_UnitData!$J$20,0,0,COUNTA([5]BC_UnitData!$B$1:$B$65536)-2,1)</definedName>
    <definedName name="Fuel_Cost_CC">OFFSET([5]CC_UnitData!$J$20,0,0,COUNTA([5]CC_UnitData!$B$1:$B$65536)-2,1)</definedName>
    <definedName name="fuel_del">[3]Calculations!$F$37</definedName>
    <definedName name="fuel_opt" localSheetId="7">[3]Calculations!#REF!</definedName>
    <definedName name="fuel_opt" localSheetId="3">[3]Calculations!#REF!</definedName>
    <definedName name="fuel_opt" localSheetId="5">[3]Calculations!#REF!</definedName>
    <definedName name="fuel_opt">[3]Calculations!#REF!</definedName>
    <definedName name="fuel_tax">[3]Calculations!$F$40</definedName>
    <definedName name="GardnerNPV">[8]Results!$J$71</definedName>
    <definedName name="gas_scen">'[3]Summary Results'!$C$11</definedName>
    <definedName name="Gen">OFFSET([5]BC_UnitData!$E$20,0,0,COUNTA([5]BC_UnitData!$B$1:$B$65536)-2,1)</definedName>
    <definedName name="Gen_CC">OFFSET([5]CC_UnitData!$E$20,0,0,COUNTA([5]CC_UnitData!$B$1:$B$65536)-2,1)</definedName>
    <definedName name="Group" localSheetId="7">#REF!</definedName>
    <definedName name="Group" localSheetId="3">#REF!</definedName>
    <definedName name="Group" localSheetId="5">#REF!</definedName>
    <definedName name="Group">#REF!</definedName>
    <definedName name="heat_rate">[3]Calculations!$F$30</definedName>
    <definedName name="HHUB">[5]PNR_Inputs!$E$4:$F$33</definedName>
    <definedName name="Hist">OFFSET([5]Historicals!$A$4,0,0,COUNTA([5]Historicals!$A$1:$A$65536),COUNTA([5]Historicals!$A$3:$IV$3))</definedName>
    <definedName name="Hours">OFFSET([5]BC_UnitData!$G$20,0,0,COUNTA([5]BC_UnitData!$B$1:$B$65536)-2,1)</definedName>
    <definedName name="Hours_CC">OFFSET([5]CC_UnitData!$G$20,0,0,COUNTA([5]CC_UnitData!$B$1:$B$65536)-2,1)</definedName>
    <definedName name="id">[3]Calculations!$F$10</definedName>
    <definedName name="INDICES_ANNUAL" localSheetId="7">#REF!</definedName>
    <definedName name="INDICES_ANNUAL" localSheetId="3">#REF!</definedName>
    <definedName name="INDICES_ANNUAL" localSheetId="5">#REF!</definedName>
    <definedName name="INDICES_ANNUAL">#REF!</definedName>
    <definedName name="INDICES_QUARTERLY" localSheetId="7">#REF!</definedName>
    <definedName name="INDICES_QUARTERLY" localSheetId="3">#REF!</definedName>
    <definedName name="INDICES_QUARTERLY" localSheetId="5">#REF!</definedName>
    <definedName name="INDICES_QUARTERLY">#REF!</definedName>
    <definedName name="INFLATION" localSheetId="7">#REF!</definedName>
    <definedName name="INFLATION" localSheetId="3">#REF!</definedName>
    <definedName name="INFLATION" localSheetId="5">#REF!</definedName>
    <definedName name="INFLATION">#REF!</definedName>
    <definedName name="InterestRate" localSheetId="7">#REF!</definedName>
    <definedName name="InterestRate" localSheetId="3">#REF!</definedName>
    <definedName name="InterestRate" localSheetId="5">#REF!</definedName>
    <definedName name="InterestRate">#REF!</definedName>
    <definedName name="intexprate" localSheetId="7">#REF!</definedName>
    <definedName name="intexprate" localSheetId="3">#REF!</definedName>
    <definedName name="intexprate" localSheetId="5">#REF!</definedName>
    <definedName name="intexprate">#REF!</definedName>
    <definedName name="IS_AdjoiningRev">[6]Template!$L$60:$V$66</definedName>
    <definedName name="IS_AffiliatedRev">[6]Template!$L$67:$V$73</definedName>
    <definedName name="IS_AllowBorrowedFunds">[6]Template!$L$418:$V$424</definedName>
    <definedName name="IS_AllowEquity">[6]Template!$L$345:$V$351</definedName>
    <definedName name="IS_AmortRateDef">[6]Template!$L$313:$V$319</definedName>
    <definedName name="IS_CompBusRev">[6]Template!$L$146:$V$152</definedName>
    <definedName name="IS_DecomExp">[6]Template!$L$266:$V$272</definedName>
    <definedName name="IS_DefFuelElecExp">[6]Template!$L$206:$V$212</definedName>
    <definedName name="IS_DefFuelGasExp">[6]Template!$L$213:$V$219</definedName>
    <definedName name="IS_DeprAmort">[6]Template!$L$299:$T$305</definedName>
    <definedName name="IS_DistPrefSec">[6]Template!$L$411:$V$417</definedName>
    <definedName name="IS_FuelCoalExp">[6]Template!$L$185:$V$191</definedName>
    <definedName name="IS_FuelGasExp">[6]Template!$L$164:$V$170</definedName>
    <definedName name="IS_FuelNuclearExp">[6]Template!$L$178:$V$184</definedName>
    <definedName name="IS_FuelOilExp">[6]Template!$L$171:$V$177</definedName>
    <definedName name="IS_FuelRelExp">[6]Template!$L$199:$V$205</definedName>
    <definedName name="IS_GainSale">[6]Template!$L$352:$V$358</definedName>
    <definedName name="IS_GasPurchasedExp">[6]Template!$L$192:$V$198</definedName>
    <definedName name="IS_GasRev">[6]Template!$L$132:$V$138</definedName>
    <definedName name="IS_IntDivIncome">[6]Template!$L$367:$V$373</definedName>
    <definedName name="IS_IntLTDebt">[6]Template!$L$397:$V$403</definedName>
    <definedName name="IS_MuniRev">[6]Template!$L$53:$V$59</definedName>
    <definedName name="IS_NuclearOutageExp">[6]Template!$L$235:$V$241</definedName>
    <definedName name="IS_OtherIntExp">[6]Template!$L$404:$V$410</definedName>
    <definedName name="IS_OtherMaintExp">[6]Template!$L$251:$V$257</definedName>
    <definedName name="IS_OtherMiscIncome">[6]Template!$L$374:$V$380</definedName>
    <definedName name="IS_OtherOperExp">[6]Template!$L$244:$V$250</definedName>
    <definedName name="IS_OtherRegCharges">[6]Template!$L$306:$V$312</definedName>
    <definedName name="IS_OtherRev">[6]Template!$L$110:$V$116</definedName>
    <definedName name="IS_OtherWhslRev">[6]Template!$L$74:$V$80</definedName>
    <definedName name="IS_PlantAcquisition">[6]Template!$L$360:$V$366</definedName>
    <definedName name="IS_PreferredDiv">[6]Template!$L$457:$V$463</definedName>
    <definedName name="IS_ProvRateRefunds">[6]Template!$L$89:$V$95</definedName>
    <definedName name="IS_PurchasedPwr">[6]Template!$L$228:$V$234</definedName>
    <definedName name="IS_RentElec">[6]Template!$L$96:$V$102</definedName>
    <definedName name="IS_SteamRev">[6]Template!$L$139:$V$145</definedName>
    <definedName name="IS_TaxesOtherExp">[6]Template!$L$273:$V$279</definedName>
    <definedName name="IS_UnbillRev">[6]Template!$L$103:$V$109</definedName>
    <definedName name="IS_WholesaleRev">[11]Template!$L$81:$T$87</definedName>
    <definedName name="lease_mtce" localSheetId="7">#REF!</definedName>
    <definedName name="lease_mtce" localSheetId="3">#REF!</definedName>
    <definedName name="lease_mtce" localSheetId="5">#REF!</definedName>
    <definedName name="lease_mtce">#REF!</definedName>
    <definedName name="LIBOR" localSheetId="7">#REF!</definedName>
    <definedName name="LIBOR" localSheetId="3">#REF!</definedName>
    <definedName name="LIBOR" localSheetId="5">#REF!</definedName>
    <definedName name="LIBOR">#REF!</definedName>
    <definedName name="life">[3]Calculations!$F$19</definedName>
    <definedName name="LifeTE" localSheetId="7">#REF!</definedName>
    <definedName name="LifeTE" localSheetId="3">#REF!</definedName>
    <definedName name="LifeTE" localSheetId="5">#REF!</definedName>
    <definedName name="LifeTE">#REF!</definedName>
    <definedName name="Link_CC_Lookup">OFFSET([5]CC_LinkData!$A$20,0,0,COUNTA([5]CC_LinkData!$B$1:$B$65536)-3,COUNTA([5]CC_LinkData!$A$19:$IV$19))</definedName>
    <definedName name="Link_Data_CC_Range">OFFSET([5]CC_LinkData!$B$20,0,0,COUNTA([5]CC_LinkData!$B$1:$B$65536)-3,8)</definedName>
    <definedName name="Link_Data_Range">OFFSET([5]BC_LinkData!$B$20,0,0,COUNTA([5]BC_LinkData!$B$1:$B$65536)-3,8)</definedName>
    <definedName name="Link_Lookup">OFFSET([5]BC_LinkData!$A$20,0,0,COUNTA([5]BC_LinkData!$B$1:$B$65536)-3,COUNTA([5]BC_LinkData!$A$19:$IV$19))</definedName>
    <definedName name="Lookup">OFFSET([5]Lookup!$B$4,0,0,COUNTA([5]Lookup!$B$1:$B$65536)-2,5)</definedName>
    <definedName name="mo_shr">[3]Assumptions!$C$17:$G$29</definedName>
    <definedName name="Month_BC">OFFSET([5]BC_System!$C$20,0,0,COUNTA([5]BC_System!$B$1:$B$65536)-2,1)</definedName>
    <definedName name="Month_CC">OFFSET([5]CC_System!$C$20,0,0,COUNTA([5]CC_System!$B$1:$B$65536)-2,1)</definedName>
    <definedName name="MW">[3]Calculations!$F$21</definedName>
    <definedName name="nox_lb" localSheetId="7">[3]Assumptions!#REF!</definedName>
    <definedName name="nox_lb" localSheetId="3">[3]Assumptions!#REF!</definedName>
    <definedName name="nox_lb" localSheetId="5">[3]Assumptions!#REF!</definedName>
    <definedName name="nox_lb">[3]Assumptions!#REF!</definedName>
    <definedName name="other">[7]CON_CF!$E$19:$G$66</definedName>
    <definedName name="_xlnm.Print_Area">[12]Maple!$A$1:$W$1652</definedName>
    <definedName name="Print_Area_MI" localSheetId="7">[13]RatioE!#REF!</definedName>
    <definedName name="Print_Area_MI" localSheetId="3">[13]RatioE!#REF!</definedName>
    <definedName name="Print_Area_MI" localSheetId="5">[13]RatioE!#REF!</definedName>
    <definedName name="Print_Area_MI">[13]RatioE!#REF!</definedName>
    <definedName name="_xlnm.Print_Titles">[12]Maple!$A$1:$J$65536,[12]Maple!$A$1:$IV$2</definedName>
    <definedName name="prod_pkg">[3]Calculations!$F$11</definedName>
    <definedName name="RateBase_Debt">[9]CT!$H$61</definedName>
    <definedName name="RateBase_Equity">[9]CT!$H$62</definedName>
    <definedName name="region">[3]Calculations!$F$14</definedName>
    <definedName name="return">[3]Assumptions!$D$11</definedName>
    <definedName name="RiskAfterRecalcMacro" hidden="1">"LimitTest"</definedName>
    <definedName name="RiskAfterSimMacro" hidden="1">""</definedName>
    <definedName name="RiskAutoStopPercChange">0.5</definedName>
    <definedName name="RiskBeforeRecalcMacro" hidden="1">""</definedName>
    <definedName name="RiskBeforeSimMacro" hidden="1">""</definedName>
    <definedName name="RiskCollectDistributionSamples" hidden="1">0</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TRUE</definedName>
    <definedName name="RiskMonitorConvergence" hidden="1">FALSE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FALSE</definedName>
    <definedName name="rpt" localSheetId="7">'2014 EAI RFP Econ_Rpt'!$A$12:$KA$643</definedName>
    <definedName name="rpt">#REF!</definedName>
    <definedName name="Rwvu.majmaint2." localSheetId="7" hidden="1">#REF!</definedName>
    <definedName name="Rwvu.majmaint2." localSheetId="3" hidden="1">#REF!</definedName>
    <definedName name="Rwvu.majmaint2." localSheetId="5" hidden="1">#REF!</definedName>
    <definedName name="Rwvu.majmaint2." hidden="1">#REF!</definedName>
    <definedName name="sens">'[3]Summary Results'!$C$14</definedName>
    <definedName name="SF">OFFSET([5]BC_UnitData!$Q$20,0,0,COUNTA([5]BC_UnitData!$B$1:$B$65536)-2,1)</definedName>
    <definedName name="SF_CC">OFFSET([5]CC_UnitData!$Q$20,0,0,COUNTA([5]CC_UnitData!$B$1:$B$65536)-2,1)</definedName>
    <definedName name="SHIPPING" localSheetId="7">#REF!</definedName>
    <definedName name="SHIPPING" localSheetId="3">#REF!</definedName>
    <definedName name="SHIPPING" localSheetId="5">#REF!</definedName>
    <definedName name="SHIPPING">#REF!</definedName>
    <definedName name="Smry_Unit">OFFSET([5]Summary_Unit!$F$11,0,0,COUNTA([5]Summary_Unit!$B$1:$B$65536)-5,COUNTA([5]Summary_Unit!$A$10:$IV$10)-2)</definedName>
    <definedName name="Smry_Unit_BC">OFFSET([5]Summary_Unit!$F$11,0,0,COUNTA([5]Summary_Unit!$B$1:$B$65536)-5,COUNTA([5]Summary_Unit!$A$10:$IV$10)-2)</definedName>
    <definedName name="so2_lb" localSheetId="7">[3]Assumptions!#REF!</definedName>
    <definedName name="so2_lb" localSheetId="3">[3]Assumptions!#REF!</definedName>
    <definedName name="so2_lb" localSheetId="5">[3]Assumptions!#REF!</definedName>
    <definedName name="so2_lb">[3]Assumptions!#REF!</definedName>
    <definedName name="start">[3]Calculations!$F$16</definedName>
    <definedName name="Start_Cost">OFFSET([5]BC_UnitData!$L$20,0,0,COUNTA([5]BC_UnitData!$B$1:$B$65536)-2,1)</definedName>
    <definedName name="Start_Cost_CC">OFFSET([5]CC_UnitData!$L$20,0,0,COUNTA([5]CC_UnitData!$B$1:$B$65536)-2,1)</definedName>
    <definedName name="Starts">OFFSET([5]BC_UnitData!$H$20,0,0,COUNTA([5]BC_UnitData!$B$1:$B$65536)-2,1)</definedName>
    <definedName name="Starts_CC">OFFSET([5]CC_UnitData!$H$20,0,0,COUNTA([5]CC_UnitData!$B$1:$B$65536)-2,1)</definedName>
    <definedName name="state">[3]Calculations!$F$13</definedName>
    <definedName name="Station">OFFSET([5]BC_UnitData!$C$20,0,0,COUNTA([5]BC_UnitData!$B$1:$B$65536)-2,1)</definedName>
    <definedName name="Station_CC">OFFSET([5]CC_UnitData!$C$20,0,0,COUNTA([5]CC_UnitData!$B$1:$B$65536)-2,1)</definedName>
    <definedName name="StDev1_Down" localSheetId="7">#REF!</definedName>
    <definedName name="StDev1_Down" localSheetId="3">#REF!</definedName>
    <definedName name="StDev1_Down" localSheetId="5">#REF!</definedName>
    <definedName name="StDev1_Down">#REF!</definedName>
    <definedName name="StDev1_Up" localSheetId="7">#REF!</definedName>
    <definedName name="StDev1_Up" localSheetId="3">#REF!</definedName>
    <definedName name="StDev1_Up" localSheetId="5">#REF!</definedName>
    <definedName name="StDev1_Up">#REF!</definedName>
    <definedName name="StDev2_Down" localSheetId="7">#REF!</definedName>
    <definedName name="StDev2_Down" localSheetId="3">#REF!</definedName>
    <definedName name="StDev2_Down" localSheetId="5">#REF!</definedName>
    <definedName name="StDev2_Down">#REF!</definedName>
    <definedName name="StDev2_Up" localSheetId="7">#REF!</definedName>
    <definedName name="StDev2_Up" localSheetId="3">#REF!</definedName>
    <definedName name="StDev2_Up" localSheetId="5">#REF!</definedName>
    <definedName name="StDev2_Up">#REF!</definedName>
    <definedName name="StrandCost">[14]CTC!$C$16:$G$72</definedName>
    <definedName name="strt_chrg">[3]Calculations!$F$33</definedName>
    <definedName name="strt_day" localSheetId="7">[3]Calculations!#REF!</definedName>
    <definedName name="strt_day" localSheetId="3">[3]Calculations!#REF!</definedName>
    <definedName name="strt_day" localSheetId="5">[3]Calculations!#REF!</definedName>
    <definedName name="strt_day">[3]Calculations!#REF!</definedName>
    <definedName name="strt_esc">[3]Calculations!$F$34</definedName>
    <definedName name="strt_fuel">[3]Calculations!$F$32</definedName>
    <definedName name="strt_mo">[3]Calculations!$I$16</definedName>
    <definedName name="strt_yr">[3]Calculations!$K$16</definedName>
    <definedName name="suppl_hr">[3]Calculations!$F$31</definedName>
    <definedName name="suppl_hr2" localSheetId="7">[3]Calculations!#REF!</definedName>
    <definedName name="suppl_hr2" localSheetId="3">[3]Calculations!#REF!</definedName>
    <definedName name="suppl_hr2" localSheetId="5">[3]Calculations!#REF!</definedName>
    <definedName name="suppl_hr2">[3]Calculations!#REF!</definedName>
    <definedName name="suppl_mw">[3]Calculations!$F$22</definedName>
    <definedName name="Switch2T">[6]Switches!$D$22</definedName>
    <definedName name="Swvu.majmaint." localSheetId="7" hidden="1">#REF!</definedName>
    <definedName name="Swvu.majmaint." localSheetId="3" hidden="1">#REF!</definedName>
    <definedName name="Swvu.majmaint." localSheetId="5" hidden="1">#REF!</definedName>
    <definedName name="Swvu.majmaint." hidden="1">#REF!</definedName>
    <definedName name="Swvu.majmaint1." localSheetId="7" hidden="1">#REF!</definedName>
    <definedName name="Swvu.majmaint1." localSheetId="3" hidden="1">#REF!</definedName>
    <definedName name="Swvu.majmaint1." localSheetId="5" hidden="1">#REF!</definedName>
    <definedName name="Swvu.majmaint1." hidden="1">#REF!</definedName>
    <definedName name="Swvu.majmaint2." localSheetId="7" hidden="1">#REF!</definedName>
    <definedName name="Swvu.majmaint2." localSheetId="3" hidden="1">#REF!</definedName>
    <definedName name="Swvu.majmaint2." localSheetId="5" hidden="1">#REF!</definedName>
    <definedName name="Swvu.majmaint2." hidden="1">#REF!</definedName>
    <definedName name="SysCost_BC">OFFSET([5]BC_System!$G$20,0,0,COUNTA([5]BC_System!$B$1:$B$65536)-2,1)</definedName>
    <definedName name="SysCost_CC">OFFSET([5]CC_System!$G$20,0,0,COUNTA([5]CC_System!$B$1:$B$65536)-2,1)</definedName>
    <definedName name="System_BC_Lookup" localSheetId="7">OFFSET([15]BC_System!#REF!,0,0,COUNTA([15]BC_System!$B$1:$B$65536),COUNTA([15]BC_System!$A$20:$IV$20)-2)</definedName>
    <definedName name="System_BC_Lookup" localSheetId="3">OFFSET([15]BC_System!#REF!,0,0,COUNTA([15]BC_System!$B$1:$B$65536),COUNTA([15]BC_System!$A$20:$IV$20)-2)</definedName>
    <definedName name="System_BC_Lookup" localSheetId="5">OFFSET([15]BC_System!#REF!,0,0,COUNTA([15]BC_System!$B$1:$B$65536),COUNTA([15]BC_System!$A$20:$IV$20)-2)</definedName>
    <definedName name="System_BC_Lookup">OFFSET([15]BC_System!#REF!,0,0,COUNTA([15]BC_System!$B$1:$B$65536),COUNTA([15]BC_System!$A$20:$IV$20)-2)</definedName>
    <definedName name="System_CC_Lookup" localSheetId="7">OFFSET([15]CC_System!#REF!,0,0,COUNTA([15]CC_System!$B$1:$B$65536),COUNTA([15]CC_System!$A$20:$IV$20)-2)</definedName>
    <definedName name="System_CC_Lookup" localSheetId="3">OFFSET([15]CC_System!#REF!,0,0,COUNTA([15]CC_System!$B$1:$B$65536),COUNTA([15]CC_System!$A$20:$IV$20)-2)</definedName>
    <definedName name="System_CC_Lookup" localSheetId="5">OFFSET([15]CC_System!#REF!,0,0,COUNTA([15]CC_System!$B$1:$B$65536),COUNTA([15]CC_System!$A$20:$IV$20)-2)</definedName>
    <definedName name="System_CC_Lookup">OFFSET([15]CC_System!#REF!,0,0,COUNTA([15]CC_System!$B$1:$B$65536),COUNTA([15]CC_System!$A$20:$IV$20)-2)</definedName>
    <definedName name="System_Data_CC_Range">OFFSET([5]CC_System!$B$20,0,0,COUNTA([5]CC_System!$B$1:$B$65536)-2,8)</definedName>
    <definedName name="System_Data_Range">OFFSET([5]BC_System!$B$20,0,0,COUNTA([5]BC_System!$B$1:$B$65536)-2,8)</definedName>
    <definedName name="SystemCase_BC">OFFSET([5]BC_System!$A$20,0,0,COUNTA([5]BC_System!$B$1:$B$65536)-2,1)</definedName>
    <definedName name="SystemCase_CC">OFFSET([5]CC_System!$A$20,0,0,COUNTA([5]CC_System!$B$1:$B$65536)-2,1)</definedName>
    <definedName name="t" localSheetId="7">#REF!</definedName>
    <definedName name="t" localSheetId="3">#REF!</definedName>
    <definedName name="t" localSheetId="5">#REF!</definedName>
    <definedName name="t">#REF!</definedName>
    <definedName name="Tax" localSheetId="7">#REF!</definedName>
    <definedName name="Tax" localSheetId="3">#REF!</definedName>
    <definedName name="Tax" localSheetId="5">#REF!</definedName>
    <definedName name="Tax">#REF!</definedName>
    <definedName name="tax_rate">[3]Assumptions!$D$6</definedName>
    <definedName name="TaxRate">[9]CT!$H$31</definedName>
    <definedName name="tech">[3]Calculations!$F$12</definedName>
    <definedName name="test" localSheetId="7" hidden="1">{"net cf for valuation",#N/A,FALSE,"RangerAm";"nopat stmt",#N/A,FALSE,"RangerAm";"inc stmt",#N/A,FALSE,"RangerAm";"bal sheet",#N/A,FALSE,"RangerAm";"sum ops results",#N/A,FALSE,"RangerAm"}</definedName>
    <definedName name="test" hidden="1">{"net cf for valuation",#N/A,FALSE,"RangerAm";"nopat stmt",#N/A,FALSE,"RangerAm";"inc stmt",#N/A,FALSE,"RangerAm";"bal sheet",#N/A,FALSE,"RangerAm";"sum ops results",#N/A,FALSE,"RangerAm"}</definedName>
    <definedName name="Total_Cost">OFFSET([5]BC_UnitData!$N$20,0,0,COUNTA([5]BC_UnitData!$B$1:$B$65536)-2,1)</definedName>
    <definedName name="Total_Cost_CC">OFFSET([5]CC_UnitData!$N$20,0,0,COUNTA([5]CC_UnitData!$B$1:$B$65536)-2,1)</definedName>
    <definedName name="tran_alt">'[3]Summary Results'!$C$13</definedName>
    <definedName name="tran_scen">'[3]Summary Results'!$C$8</definedName>
    <definedName name="trans" localSheetId="7">[3]Calculations!#REF!</definedName>
    <definedName name="trans" localSheetId="3">[3]Calculations!#REF!</definedName>
    <definedName name="trans" localSheetId="5">[3]Calculations!#REF!</definedName>
    <definedName name="trans">[3]Calculations!#REF!</definedName>
    <definedName name="tt" localSheetId="7">#REF!</definedName>
    <definedName name="tt" localSheetId="3">#REF!</definedName>
    <definedName name="tt" localSheetId="5">#REF!</definedName>
    <definedName name="tt">#REF!</definedName>
    <definedName name="Unit_Group">OFFSET([5]BC_UnitData!$S$20,0,0,COUNTA([5]BC_UnitData!$B$1:$B$65536)-2,1)</definedName>
    <definedName name="Unit_Group_CC">OFFSET([5]CC_UnitData!$S$20,0,0,COUNTA([5]CC_UnitData!$B$1:$B$65536)-2,1)</definedName>
    <definedName name="use_life">[3]Calculations!$F$20</definedName>
    <definedName name="VAT" localSheetId="7">#REF!</definedName>
    <definedName name="VAT" localSheetId="3">#REF!</definedName>
    <definedName name="VAT" localSheetId="5">#REF!</definedName>
    <definedName name="VAT">#REF!</definedName>
    <definedName name="VOM_Cost">OFFSET([5]BC_UnitData!$M$20,0,0,COUNTA([5]BC_UnitData!$B$1:$B$65536)-2,1)</definedName>
    <definedName name="VOM_Cost_CC">OFFSET([5]CC_UnitData!$M$20,0,0,COUNTA([5]CC_UnitData!$B$1:$B$65536)-2,1)</definedName>
    <definedName name="vom_esc">[3]Calculations!$F$28</definedName>
    <definedName name="wacc">'[16]Summary Project Economics'!$Q$14</definedName>
    <definedName name="wrn.Basic._.Reports." localSheetId="7" hidden="1">{"net cf for valuation",#N/A,FALSE,"RangerAm";"nopat stmt",#N/A,FALSE,"RangerAm";"inc stmt",#N/A,FALSE,"RangerAm";"bal sheet",#N/A,FALSE,"RangerAm";"sum ops results",#N/A,FALSE,"RangerAm"}</definedName>
    <definedName name="wrn.Basic._.Reports." hidden="1">{"net cf for valuation",#N/A,FALSE,"RangerAm";"nopat stmt",#N/A,FALSE,"RangerAm";"inc stmt",#N/A,FALSE,"RangerAm";"bal sheet",#N/A,FALSE,"RangerAm";"sum ops results",#N/A,FALSE,"RangerAm"}</definedName>
    <definedName name="wrn.Finacials." localSheetId="7" hidden="1">{"Income statement",#N/A,FALSE,"N Amerca";"Balance Sheet Assets",#N/A,FALSE,"N Amerca";"Balance Sheet Liabilities",#N/A,FALSE,"N Amerca";"Cash Flow",#N/A,FALSE,"N Amerca";"Income statement",#N/A,FALSE,"EPGC";"Balance Sheet Assets",#N/A,FALSE,"EPGC";"Balance Sheet Liabilities",#N/A,FALSE,"EPGC";"Cash Flow",#N/A,FALSE,"EPGC";"Income statement",#N/A,FALSE,"Morelos";"Balance Sheet Assets",#N/A,FALSE,"Morelos";"Balance Sheet Liabilities",#N/A,FALSE,"Morelos";"Cash Flow",#N/A,FALSE,"Morelos";"Income statement",#N/A,FALSE,"Eliminations";"Balance Sheet Assets",#N/A,FALSE,"Eliminations";"Balance Sheet Liabilities",#N/A,FALSE,"Eliminations";"Cash Flow",#N/A,FALSE,"Eliminations"}</definedName>
    <definedName name="wrn.Finacials." hidden="1">{"Income statement",#N/A,FALSE,"N Amerca";"Balance Sheet Assets",#N/A,FALSE,"N Amerca";"Balance Sheet Liabilities",#N/A,FALSE,"N Amerca";"Cash Flow",#N/A,FALSE,"N Amerca";"Income statement",#N/A,FALSE,"EPGC";"Balance Sheet Assets",#N/A,FALSE,"EPGC";"Balance Sheet Liabilities",#N/A,FALSE,"EPGC";"Cash Flow",#N/A,FALSE,"EPGC";"Income statement",#N/A,FALSE,"Morelos";"Balance Sheet Assets",#N/A,FALSE,"Morelos";"Balance Sheet Liabilities",#N/A,FALSE,"Morelos";"Cash Flow",#N/A,FALSE,"Morelos";"Income statement",#N/A,FALSE,"Eliminations";"Balance Sheet Assets",#N/A,FALSE,"Eliminations";"Balance Sheet Liabilities",#N/A,FALSE,"Eliminations";"Cash Flow",#N/A,FALSE,"Eliminations"}</definedName>
    <definedName name="wrn.is." localSheetId="7" hidden="1">{#N/A,#N/A,FALSE,"EPDCCon"}</definedName>
    <definedName name="wrn.is." hidden="1">{#N/A,#N/A,FALSE,"EPDCCon"}</definedName>
    <definedName name="wrn.Pricing._.Case." localSheetId="7" hidden="1">{#N/A,#N/A,TRUE,"RESULTS";#N/A,#N/A,TRUE,"REV REQUIRE";#N/A,#N/A,TRUE,"RATEBASE";#N/A,#N/A,TRUE,"LEVELIZED"}</definedName>
    <definedName name="wrn.Pricing._.Case." hidden="1">{#N/A,#N/A,TRUE,"RESULTS";#N/A,#N/A,TRUE,"REV REQUIRE";#N/A,#N/A,TRUE,"RATEBASE";#N/A,#N/A,TRUE,"LEVELIZED"}</definedName>
    <definedName name="wrn.pricing2._.case." localSheetId="7" hidden="1">{#N/A,#N/A,TRUE,"RESULTS";#N/A,#N/A,TRUE,"REV REQUIRE";#N/A,#N/A,TRUE,"RATEBASE";#N/A,#N/A,TRUE,"LEVELIZED"}</definedName>
    <definedName name="wrn.pricing2._.case." hidden="1">{#N/A,#N/A,TRUE,"RESULTS";#N/A,#N/A,TRUE,"REV REQUIRE";#N/A,#N/A,TRUE,"RATEBASE";#N/A,#N/A,TRUE,"LEVELIZED"}</definedName>
    <definedName name="wvu.formula." localSheetId="7" hidden="1">{TRUE,TRUE,-1.25,-15.5,484.5,293.25,FALSE,FALSE,TRUE,TRUE,0,1,#N/A,1,#N/A,10.5,26.9285714285714,1,FALSE,FALSE,3,TRUE,1,FALSE,90,"Swvu.formula.","ACwvu.formula.",#N/A,FALSE,FALSE,0.5,0.5,0.75,0.5,2,"&amp;LO and M Cost Estimate&amp;CDispatch and Outage Schedule&amp;R&amp;D &amp;T","&amp;LEntergy Power Operations Corporation&amp;C&amp;F &amp;A&amp;RPage &amp;P of &amp;N",FALSE,FALSE,FALSE,FALSE,1,100,#N/A,#N/A,FALSE,FALSE,"Rwvu.formula.","Cwvu.formula.",FALSE,FALSE,TRUE,1,65532,65532,FALSE,FALSE,TRUE,TRUE,TRUE}</definedName>
    <definedName name="wvu.formula." hidden="1">{TRUE,TRUE,-1.25,-15.5,484.5,293.25,FALSE,FALSE,TRUE,TRUE,0,1,#N/A,1,#N/A,10.5,26.9285714285714,1,FALSE,FALSE,3,TRUE,1,FALSE,90,"Swvu.formula.","ACwvu.formula.",#N/A,FALSE,FALSE,0.5,0.5,0.75,0.5,2,"&amp;LO and M Cost Estimate&amp;CDispatch and Outage Schedule&amp;R&amp;D &amp;T","&amp;LEntergy Power Operations Corporation&amp;C&amp;F &amp;A&amp;RPage &amp;P of &amp;N",FALSE,FALSE,FALSE,FALSE,1,100,#N/A,#N/A,FALSE,FALSE,"Rwvu.formula.","Cwvu.formula.",FALSE,FALSE,TRUE,1,65532,65532,FALSE,FALSE,TRUE,TRUE,TRUE}</definedName>
    <definedName name="wvu.majmaint." localSheetId="7" hidden="1">{TRUE,TRUE,-0.5,-14.75,483,275.25,FALSE,FALSE,TRUE,TRUE,0,1,19,1,6,5,5,4,TRUE,TRUE,3,TRUE,1,FALSE,50,"Swvu.majmaint.","ACwvu.majmaint.",#N/A,FALSE,FALSE,0.5,0.5,0.75,0.5,2,"&amp;LO and M Cost Estimate&amp;CMajor Maintenance&amp;R&amp;D  &amp;T","&amp;LEntergy Power Group&amp;C&amp;F &amp;A&amp;RPage &amp;P",FALSE,FALSE,FALSE,FALSE,1,60,#N/A,#N/A,"=R1C1:R131C18",FALSE,#N/A,"Cwvu.majmaint.",FALSE,FALSE,TRUE,1,65532,65532,FALSE,FALSE,TRUE,TRUE,TRUE}</definedName>
    <definedName name="wvu.majmaint." hidden="1">{TRUE,TRUE,-0.5,-14.75,483,275.25,FALSE,FALSE,TRUE,TRUE,0,1,19,1,6,5,5,4,TRUE,TRUE,3,TRUE,1,FALSE,50,"Swvu.majmaint.","ACwvu.majmaint.",#N/A,FALSE,FALSE,0.5,0.5,0.75,0.5,2,"&amp;LO and M Cost Estimate&amp;CMajor Maintenance&amp;R&amp;D  &amp;T","&amp;LEntergy Power Group&amp;C&amp;F &amp;A&amp;RPage &amp;P",FALSE,FALSE,FALSE,FALSE,1,60,#N/A,#N/A,"=R1C1:R131C18",FALSE,#N/A,"Cwvu.majmaint.",FALSE,FALSE,TRUE,1,65532,65532,FALSE,FALSE,TRUE,TRUE,TRUE}</definedName>
    <definedName name="wvu.majmaint1." localSheetId="7" hidden="1">{TRUE,TRUE,-0.5,-14.75,483,275.25,FALSE,FALSE,TRUE,TRUE,0,1,#N/A,57,#N/A,11.3653846153846,58.875,1,FALSE,FALSE,3,TRUE,1,FALSE,75,"Swvu.majmaint1.","ACwvu.majmaint1.",#N/A,FALSE,FALSE,0.5,0.5,0.75,0.5,2,"&amp;LO and M Cost Estimate&amp;CMajor Maintenance&amp;R&amp;D  &amp;T","&amp;LEntergy Power Group&amp;C&amp;F &amp;A&amp;RPage &amp;P",FALSE,FALSE,FALSE,FALSE,1,80,#N/A,#N/A,"=R1C1:R128C18",FALSE,#N/A,"Cwvu.majmaint1.",FALSE,FALSE,TRUE,1,65532,65532,FALSE,FALSE,TRUE,TRUE,TRUE}</definedName>
    <definedName name="wvu.majmaint1." hidden="1">{TRUE,TRUE,-0.5,-14.75,483,275.25,FALSE,FALSE,TRUE,TRUE,0,1,#N/A,57,#N/A,11.3653846153846,58.875,1,FALSE,FALSE,3,TRUE,1,FALSE,75,"Swvu.majmaint1.","ACwvu.majmaint1.",#N/A,FALSE,FALSE,0.5,0.5,0.75,0.5,2,"&amp;LO and M Cost Estimate&amp;CMajor Maintenance&amp;R&amp;D  &amp;T","&amp;LEntergy Power Group&amp;C&amp;F &amp;A&amp;RPage &amp;P",FALSE,FALSE,FALSE,FALSE,1,80,#N/A,#N/A,"=R1C1:R128C18",FALSE,#N/A,"Cwvu.majmaint1.",FALSE,FALSE,TRUE,1,65532,65532,FALSE,FALSE,TRUE,TRUE,TRUE}</definedName>
    <definedName name="wvu.majmaint2." localSheetId="7" hidden="1">{TRUE,TRUE,-0.5,-14.75,483,275.25,FALSE,FALSE,TRUE,TRUE,0,22,#N/A,85,#N/A,12.3684210526316,48.5,1,FALSE,FALSE,3,TRUE,1,FALSE,75,"Swvu.majmaint2.","ACwvu.majmaint2.",#N/A,FALSE,FALSE,0.5,0.5,0.75,0.5,2,"&amp;LO and M Cost Estimate&amp;CMajor Maintenance&amp;R&amp;D  &amp;T","&amp;LEntergy Power Group&amp;C&amp;F &amp;A&amp;RPage &amp;P",FALSE,FALSE,FALSE,FALSE,1,80,#N/A,#N/A,"=R1C1:R128C31",FALSE,"Rwvu.majmaint2.","Cwvu.majmaint2.",FALSE,FALSE,TRUE,1,65532,65532,FALSE,FALSE,TRUE,TRUE,TRUE}</definedName>
    <definedName name="wvu.majmaint2." hidden="1">{TRUE,TRUE,-0.5,-14.75,483,275.25,FALSE,FALSE,TRUE,TRUE,0,22,#N/A,85,#N/A,12.3684210526316,48.5,1,FALSE,FALSE,3,TRUE,1,FALSE,75,"Swvu.majmaint2.","ACwvu.majmaint2.",#N/A,FALSE,FALSE,0.5,0.5,0.75,0.5,2,"&amp;LO and M Cost Estimate&amp;CMajor Maintenance&amp;R&amp;D  &amp;T","&amp;LEntergy Power Group&amp;C&amp;F &amp;A&amp;RPage &amp;P",FALSE,FALSE,FALSE,FALSE,1,80,#N/A,#N/A,"=R1C1:R128C31",FALSE,"Rwvu.majmaint2.","Cwvu.majmaint2.",FALSE,FALSE,TRUE,1,65532,65532,FALSE,FALSE,TRUE,TRUE,TRUE}</definedName>
    <definedName name="YEAR_NOW">[17]SGMDL95!$E$68</definedName>
    <definedName name="Years">OFFSET([5]BC_UnitData!$D$20,0,0,COUNTA([5]BC_UnitData!$B$1:$B$65536)-2,1)</definedName>
    <definedName name="Years_CC">OFFSET([5]CC_UnitData!$D$20,0,0,COUNTA([5]CC_UnitData!$B$1:$B$65536)-2,1)</definedName>
    <definedName name="YesNo">'[18]Economic Information'!$H$3:$H$4</definedName>
    <definedName name="Z_FF342DEC_9953_11D1_B268_00C04FC24B07_.wvu.Rows" localSheetId="7" hidden="1">#REF!,#REF!,#REF!,#REF!</definedName>
    <definedName name="Z_FF342DEC_9953_11D1_B268_00C04FC24B07_.wvu.Rows" localSheetId="3" hidden="1">#REF!,#REF!,#REF!,#REF!</definedName>
    <definedName name="Z_FF342DEC_9953_11D1_B268_00C04FC24B07_.wvu.Rows" localSheetId="5" hidden="1">#REF!,#REF!,#REF!,#REF!</definedName>
    <definedName name="Z_FF342DEC_9953_11D1_B268_00C04FC24B07_.wvu.Rows" hidden="1">#REF!,#REF!,#REF!,#REF!</definedName>
    <definedName name="Z_FF342DED_9953_11D1_B268_00C04FC24B07_.wvu.Rows" localSheetId="7" hidden="1">#REF!,#REF!,#REF!,#REF!</definedName>
    <definedName name="Z_FF342DED_9953_11D1_B268_00C04FC24B07_.wvu.Rows" localSheetId="3" hidden="1">#REF!,#REF!,#REF!,#REF!</definedName>
    <definedName name="Z_FF342DED_9953_11D1_B268_00C04FC24B07_.wvu.Rows" localSheetId="5" hidden="1">#REF!,#REF!,#REF!,#REF!</definedName>
    <definedName name="Z_FF342DED_9953_11D1_B268_00C04FC24B07_.wvu.Rows" hidden="1">#REF!,#REF!,#REF!,#REF!</definedName>
    <definedName name="Z_FF342DEE_9953_11D1_B268_00C04FC24B07_.wvu.Cols" localSheetId="7" hidden="1">#REF!</definedName>
    <definedName name="Z_FF342DEE_9953_11D1_B268_00C04FC24B07_.wvu.Cols" localSheetId="3" hidden="1">#REF!</definedName>
    <definedName name="Z_FF342DEE_9953_11D1_B268_00C04FC24B07_.wvu.Cols" localSheetId="5" hidden="1">#REF!</definedName>
    <definedName name="Z_FF342DEE_9953_11D1_B268_00C04FC24B07_.wvu.Cols" hidden="1">#REF!</definedName>
    <definedName name="Z_FF342DEE_9953_11D1_B268_00C04FC24B07_.wvu.Rows" localSheetId="7" hidden="1">#REF!,#REF!,#REF!,#REF!</definedName>
    <definedName name="Z_FF342DEE_9953_11D1_B268_00C04FC24B07_.wvu.Rows" localSheetId="3" hidden="1">#REF!,#REF!,#REF!,#REF!</definedName>
    <definedName name="Z_FF342DEE_9953_11D1_B268_00C04FC24B07_.wvu.Rows" localSheetId="5" hidden="1">#REF!,#REF!,#REF!,#REF!</definedName>
    <definedName name="Z_FF342DEE_9953_11D1_B268_00C04FC24B07_.wvu.Rows" hidden="1">#REF!,#REF!,#REF!,#REF!</definedName>
  </definedNames>
  <calcPr calcId="145621"/>
</workbook>
</file>

<file path=xl/calcChain.xml><?xml version="1.0" encoding="utf-8"?>
<calcChain xmlns="http://schemas.openxmlformats.org/spreadsheetml/2006/main">
  <c r="C16" i="25" l="1"/>
  <c r="C15" i="25"/>
  <c r="C14" i="25"/>
  <c r="F36" i="25"/>
  <c r="F32" i="25" l="1"/>
  <c r="F33" i="25"/>
  <c r="F34" i="25"/>
  <c r="F35" i="25"/>
  <c r="F31" i="25"/>
  <c r="W29" i="25"/>
  <c r="W30" i="25"/>
  <c r="W31" i="25"/>
  <c r="U29" i="25"/>
  <c r="V29" i="25"/>
  <c r="U30" i="25"/>
  <c r="V30" i="25"/>
  <c r="U31" i="25"/>
  <c r="V31" i="25"/>
  <c r="S29" i="25"/>
  <c r="T29" i="25"/>
  <c r="S30" i="25"/>
  <c r="T30" i="25"/>
  <c r="S31" i="25"/>
  <c r="T31" i="25"/>
  <c r="RY12" i="24"/>
  <c r="RE12" i="24" l="1"/>
  <c r="RD12" i="24"/>
  <c r="ND12" i="24"/>
  <c r="LI12" i="24"/>
  <c r="HQ12" i="24"/>
  <c r="JM12" i="24"/>
  <c r="AC12" i="24"/>
  <c r="I13" i="25" l="1"/>
  <c r="U8" i="25"/>
  <c r="U9" i="25"/>
  <c r="U11" i="25"/>
  <c r="U12" i="25"/>
  <c r="U13" i="25"/>
  <c r="U14" i="25"/>
  <c r="U15" i="25"/>
  <c r="U16" i="25"/>
  <c r="U17" i="25"/>
  <c r="U18" i="25"/>
  <c r="U19" i="25"/>
  <c r="U20" i="25"/>
  <c r="U21" i="25"/>
  <c r="U22" i="25"/>
  <c r="U23" i="25"/>
  <c r="U24" i="25"/>
  <c r="U25" i="25"/>
  <c r="U26" i="25"/>
  <c r="U27" i="25"/>
  <c r="U28" i="25"/>
  <c r="U6" i="25"/>
  <c r="I10" i="25"/>
  <c r="I9" i="25"/>
  <c r="W12" i="25"/>
  <c r="W13" i="25"/>
  <c r="W14" i="25"/>
  <c r="W15" i="25"/>
  <c r="W16" i="25"/>
  <c r="W17" i="25"/>
  <c r="W18" i="25"/>
  <c r="W19" i="25"/>
  <c r="W20" i="25"/>
  <c r="W21" i="25"/>
  <c r="W22" i="25"/>
  <c r="W23" i="25"/>
  <c r="W24" i="25"/>
  <c r="W25" i="25"/>
  <c r="W26" i="25"/>
  <c r="W27" i="25"/>
  <c r="W28" i="25"/>
  <c r="W11" i="25"/>
  <c r="W6" i="25"/>
  <c r="V8" i="25"/>
  <c r="V9" i="25"/>
  <c r="V11" i="25"/>
  <c r="V12" i="25"/>
  <c r="V13" i="25"/>
  <c r="V14" i="25"/>
  <c r="V15" i="25"/>
  <c r="V16" i="25"/>
  <c r="V17" i="25"/>
  <c r="V18" i="25"/>
  <c r="V19" i="25"/>
  <c r="V20" i="25"/>
  <c r="V21" i="25"/>
  <c r="V22" i="25"/>
  <c r="V23" i="25"/>
  <c r="V24" i="25"/>
  <c r="V25" i="25"/>
  <c r="V26" i="25"/>
  <c r="V27" i="25"/>
  <c r="V28" i="25"/>
  <c r="V6" i="25"/>
  <c r="F29" i="25"/>
  <c r="F30" i="25"/>
  <c r="F28" i="25"/>
  <c r="F21" i="25"/>
  <c r="F22" i="25"/>
  <c r="F23" i="25"/>
  <c r="F24" i="25"/>
  <c r="F25" i="25"/>
  <c r="F20" i="25"/>
  <c r="S12" i="25"/>
  <c r="S13" i="25"/>
  <c r="S14" i="25"/>
  <c r="S15" i="25"/>
  <c r="S16" i="25"/>
  <c r="S17" i="25"/>
  <c r="S18" i="25"/>
  <c r="S19" i="25"/>
  <c r="S20" i="25"/>
  <c r="S21" i="25"/>
  <c r="S22" i="25"/>
  <c r="S23" i="25"/>
  <c r="S24" i="25"/>
  <c r="S25" i="25"/>
  <c r="S26" i="25"/>
  <c r="S27" i="25"/>
  <c r="S28" i="25"/>
  <c r="S11" i="25"/>
  <c r="T8" i="25"/>
  <c r="T9" i="25"/>
  <c r="T11" i="25"/>
  <c r="T12" i="25"/>
  <c r="T13" i="25"/>
  <c r="T14" i="25"/>
  <c r="T15" i="25"/>
  <c r="T16" i="25"/>
  <c r="T17" i="25"/>
  <c r="T18" i="25"/>
  <c r="T19" i="25"/>
  <c r="T20" i="25"/>
  <c r="T21" i="25"/>
  <c r="T22" i="25"/>
  <c r="T23" i="25"/>
  <c r="T24" i="25"/>
  <c r="T25" i="25"/>
  <c r="T26" i="25"/>
  <c r="T27" i="25"/>
  <c r="T28" i="25"/>
  <c r="T6" i="25"/>
  <c r="S9" i="25"/>
  <c r="S8" i="25"/>
  <c r="S6" i="25"/>
  <c r="F17" i="25"/>
  <c r="F16" i="25"/>
  <c r="F15" i="25"/>
  <c r="F14" i="25"/>
  <c r="F12" i="25"/>
  <c r="F11" i="25"/>
  <c r="F10" i="25"/>
  <c r="F9" i="25"/>
  <c r="F8" i="25"/>
  <c r="F7" i="25"/>
  <c r="C13" i="25"/>
  <c r="C12" i="25"/>
  <c r="C11" i="25"/>
  <c r="C10" i="25"/>
  <c r="C9" i="25"/>
  <c r="C8" i="25"/>
  <c r="C7" i="25"/>
  <c r="H17" i="22"/>
  <c r="N33" i="23"/>
  <c r="K21" i="20"/>
  <c r="RM12" i="24"/>
  <c r="JN12" i="24"/>
  <c r="HR12" i="24"/>
  <c r="RN12" i="24" l="1"/>
  <c r="RL12" i="24"/>
  <c r="RK12" i="24"/>
  <c r="RJ12" i="24"/>
  <c r="RI12" i="24"/>
  <c r="RH12" i="24"/>
  <c r="RG12" i="24"/>
  <c r="RF12" i="24"/>
  <c r="RC12" i="24"/>
  <c r="QZ12" i="24"/>
  <c r="QY12" i="24"/>
  <c r="QX12" i="24"/>
  <c r="OY12" i="24"/>
  <c r="H16" i="22"/>
  <c r="H18" i="22" s="1"/>
  <c r="K20" i="20"/>
  <c r="K22" i="20" s="1"/>
  <c r="FV12" i="24"/>
  <c r="FU12" i="24"/>
  <c r="DZ12" i="24"/>
  <c r="CD12" i="24"/>
  <c r="C16" i="22" l="1"/>
  <c r="B16" i="22" s="1"/>
  <c r="C20" i="20"/>
  <c r="C21" i="20" l="1"/>
  <c r="B20" i="20"/>
  <c r="C17" i="22"/>
  <c r="N32" i="23"/>
  <c r="C18" i="22" l="1"/>
  <c r="B18" i="22" s="1"/>
  <c r="B17" i="22"/>
  <c r="C22" i="20"/>
  <c r="B21" i="20"/>
  <c r="C28" i="23"/>
  <c r="R12" i="25" s="1"/>
  <c r="N34" i="23"/>
  <c r="AH12" i="24"/>
  <c r="AG12" i="24"/>
  <c r="AF12" i="24"/>
  <c r="AE12" i="24"/>
  <c r="AD12" i="24"/>
  <c r="AA12" i="24"/>
  <c r="Z12" i="24"/>
  <c r="Y12" i="24"/>
  <c r="X12" i="24"/>
  <c r="W12" i="24"/>
  <c r="V12" i="24"/>
  <c r="U12" i="24"/>
  <c r="T12" i="24"/>
  <c r="R12" i="24"/>
  <c r="Q12" i="24"/>
  <c r="C29" i="23" l="1"/>
  <c r="R13" i="25" s="1"/>
  <c r="B28" i="23"/>
  <c r="R11" i="25"/>
  <c r="C19" i="22"/>
  <c r="C20" i="22" s="1"/>
  <c r="C30" i="23"/>
  <c r="R14" i="25" s="1"/>
  <c r="B22" i="20"/>
  <c r="C23" i="20"/>
  <c r="P12" i="24"/>
  <c r="O12" i="24"/>
  <c r="N12" i="24"/>
  <c r="M12" i="24"/>
  <c r="L12" i="24"/>
  <c r="K12" i="24"/>
  <c r="J12" i="24"/>
  <c r="I12" i="24"/>
  <c r="H12" i="24"/>
  <c r="G12" i="24"/>
  <c r="D12" i="24"/>
  <c r="C12" i="24"/>
  <c r="B12" i="24"/>
  <c r="B29" i="23" l="1"/>
  <c r="Q13" i="25" s="1"/>
  <c r="B19" i="22"/>
  <c r="Q11" i="25"/>
  <c r="Q12" i="25"/>
  <c r="C21" i="22"/>
  <c r="B20" i="22"/>
  <c r="C31" i="23"/>
  <c r="R15" i="25" s="1"/>
  <c r="B30" i="23"/>
  <c r="Q14" i="25" s="1"/>
  <c r="C24" i="20"/>
  <c r="B23" i="20"/>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85" i="24"/>
  <c r="A86" i="24"/>
  <c r="A87" i="24"/>
  <c r="A88" i="24"/>
  <c r="A89" i="24"/>
  <c r="A90" i="24"/>
  <c r="A91" i="24"/>
  <c r="A92" i="24"/>
  <c r="A93" i="24"/>
  <c r="A94" i="24"/>
  <c r="A95" i="24"/>
  <c r="A96" i="24"/>
  <c r="A97" i="24"/>
  <c r="A98" i="24"/>
  <c r="A99" i="24"/>
  <c r="A100" i="24"/>
  <c r="A101" i="24"/>
  <c r="A102" i="24"/>
  <c r="A103" i="24"/>
  <c r="A104" i="24"/>
  <c r="A105" i="24"/>
  <c r="A106" i="24"/>
  <c r="A107" i="24"/>
  <c r="A108" i="24"/>
  <c r="A109" i="24"/>
  <c r="A110" i="24"/>
  <c r="A111" i="24"/>
  <c r="A112" i="24"/>
  <c r="A113" i="24"/>
  <c r="A114" i="24"/>
  <c r="A115" i="24"/>
  <c r="A116" i="24"/>
  <c r="A117" i="24"/>
  <c r="A118" i="24"/>
  <c r="A119" i="24"/>
  <c r="A120" i="24"/>
  <c r="C32" i="23" l="1"/>
  <c r="R16" i="25" s="1"/>
  <c r="B31" i="23"/>
  <c r="Q15" i="25" s="1"/>
  <c r="C22" i="22"/>
  <c r="B21" i="22"/>
  <c r="C25" i="20"/>
  <c r="B24" i="20"/>
  <c r="C23" i="22" l="1"/>
  <c r="B22" i="22"/>
  <c r="C33" i="23"/>
  <c r="R17" i="25" s="1"/>
  <c r="B32" i="23"/>
  <c r="Q16" i="25" s="1"/>
  <c r="C26" i="20"/>
  <c r="B25" i="20"/>
  <c r="C34" i="23" l="1"/>
  <c r="R18" i="25" s="1"/>
  <c r="B33" i="23"/>
  <c r="Q17" i="25" s="1"/>
  <c r="C24" i="22"/>
  <c r="B23" i="22"/>
  <c r="C27" i="20"/>
  <c r="B26" i="20"/>
  <c r="C25" i="22" l="1"/>
  <c r="B24" i="22"/>
  <c r="C35" i="23"/>
  <c r="R19" i="25" s="1"/>
  <c r="B34" i="23"/>
  <c r="Q18" i="25" s="1"/>
  <c r="C28" i="20"/>
  <c r="B27" i="20"/>
  <c r="C36" i="23" l="1"/>
  <c r="R20" i="25" s="1"/>
  <c r="B35" i="23"/>
  <c r="Q19" i="25" s="1"/>
  <c r="C26" i="22"/>
  <c r="B25" i="22"/>
  <c r="C29" i="20"/>
  <c r="B28" i="20"/>
  <c r="C27" i="22" l="1"/>
  <c r="B26" i="22"/>
  <c r="C37" i="23"/>
  <c r="R21" i="25" s="1"/>
  <c r="B36" i="23"/>
  <c r="Q20" i="25" s="1"/>
  <c r="C30" i="20"/>
  <c r="B29" i="20"/>
  <c r="C38" i="23" l="1"/>
  <c r="R22" i="25" s="1"/>
  <c r="B37" i="23"/>
  <c r="Q21" i="25" s="1"/>
  <c r="C28" i="22"/>
  <c r="B27" i="22"/>
  <c r="C31" i="20"/>
  <c r="B30" i="20"/>
  <c r="C39" i="23" l="1"/>
  <c r="R23" i="25" s="1"/>
  <c r="B38" i="23"/>
  <c r="Q22" i="25" s="1"/>
  <c r="C29" i="22"/>
  <c r="B28" i="22"/>
  <c r="C32" i="20"/>
  <c r="B31" i="20"/>
  <c r="C30" i="22" l="1"/>
  <c r="B29" i="22"/>
  <c r="C40" i="23"/>
  <c r="R24" i="25" s="1"/>
  <c r="B39" i="23"/>
  <c r="Q23" i="25" s="1"/>
  <c r="C33" i="20"/>
  <c r="B32" i="20"/>
  <c r="C41" i="23" l="1"/>
  <c r="R25" i="25" s="1"/>
  <c r="B40" i="23"/>
  <c r="Q24" i="25" s="1"/>
  <c r="C31" i="22"/>
  <c r="B30" i="22"/>
  <c r="C34" i="20"/>
  <c r="B33" i="20"/>
  <c r="C32" i="22" l="1"/>
  <c r="B31" i="22"/>
  <c r="C42" i="23"/>
  <c r="R26" i="25" s="1"/>
  <c r="B41" i="23"/>
  <c r="Q25" i="25" s="1"/>
  <c r="C35" i="20"/>
  <c r="B34" i="20"/>
  <c r="C43" i="23" l="1"/>
  <c r="R27" i="25" s="1"/>
  <c r="B42" i="23"/>
  <c r="Q26" i="25" s="1"/>
  <c r="C33" i="22"/>
  <c r="B32" i="22"/>
  <c r="C36" i="20"/>
  <c r="B35" i="20"/>
  <c r="C34" i="22" l="1"/>
  <c r="B33" i="22"/>
  <c r="C44" i="23"/>
  <c r="R28" i="25" s="1"/>
  <c r="B43" i="23"/>
  <c r="Q27" i="25" s="1"/>
  <c r="C37" i="20"/>
  <c r="B36" i="20"/>
  <c r="C45" i="23" l="1"/>
  <c r="R29" i="25" s="1"/>
  <c r="B44" i="23"/>
  <c r="Q28" i="25" s="1"/>
  <c r="C35" i="22"/>
  <c r="B34" i="22"/>
  <c r="C38" i="20"/>
  <c r="B37" i="20"/>
  <c r="LQ12" i="24" l="1"/>
  <c r="NJ12" i="24"/>
  <c r="LR12" i="24"/>
  <c r="JT12" i="24"/>
  <c r="NM12" i="24"/>
  <c r="LO12" i="24"/>
  <c r="NK12" i="24"/>
  <c r="JW12" i="24"/>
  <c r="JU12" i="24"/>
  <c r="JV12" i="24"/>
  <c r="NN12" i="24"/>
  <c r="LV12" i="24"/>
  <c r="NL12" i="24"/>
  <c r="LS12" i="24"/>
  <c r="JX12" i="24"/>
  <c r="NP12" i="24"/>
  <c r="JZ12" i="24"/>
  <c r="JY12" i="24"/>
  <c r="LT12" i="24"/>
  <c r="NQ12" i="24"/>
  <c r="KC12" i="24"/>
  <c r="NO12" i="24"/>
  <c r="KD12" i="24"/>
  <c r="KA12" i="24"/>
  <c r="KB12" i="24"/>
  <c r="C36" i="22"/>
  <c r="B36" i="22" s="1"/>
  <c r="LM12" i="24"/>
  <c r="NG12" i="24"/>
  <c r="JQ12" i="24"/>
  <c r="JS12" i="24"/>
  <c r="LN12" i="24"/>
  <c r="LL12" i="24"/>
  <c r="NH12" i="24"/>
  <c r="NI12" i="24"/>
  <c r="JR12" i="24"/>
  <c r="NY12" i="24"/>
  <c r="B35" i="22"/>
  <c r="OB12" i="24"/>
  <c r="NZ12" i="24"/>
  <c r="KI12" i="24"/>
  <c r="MD12" i="24"/>
  <c r="MH12" i="24"/>
  <c r="OA12" i="24"/>
  <c r="LP12" i="24"/>
  <c r="NF12" i="24"/>
  <c r="NR12" i="24"/>
  <c r="LX12" i="24"/>
  <c r="LW12" i="24"/>
  <c r="JO12" i="24"/>
  <c r="MF12" i="24"/>
  <c r="LU12" i="24"/>
  <c r="ME12" i="24"/>
  <c r="LY12" i="24"/>
  <c r="NT12" i="24"/>
  <c r="KH12" i="24"/>
  <c r="NS12" i="24"/>
  <c r="NU12" i="24"/>
  <c r="LJ12" i="24"/>
  <c r="KK12" i="24"/>
  <c r="KG12" i="24"/>
  <c r="MA12" i="24"/>
  <c r="JP12" i="24"/>
  <c r="NE12" i="24"/>
  <c r="OD12" i="24"/>
  <c r="KM12" i="24"/>
  <c r="OC12" i="24"/>
  <c r="KE12" i="24"/>
  <c r="MG12" i="24"/>
  <c r="NW12" i="24"/>
  <c r="KL12" i="24"/>
  <c r="MI12" i="24"/>
  <c r="KJ12" i="24"/>
  <c r="NX12" i="24"/>
  <c r="KF12" i="24"/>
  <c r="MC12" i="24"/>
  <c r="LZ12" i="24"/>
  <c r="LK12" i="24"/>
  <c r="KN12" i="24"/>
  <c r="MB12" i="24"/>
  <c r="NV12" i="24"/>
  <c r="C46" i="23"/>
  <c r="R30" i="25" s="1"/>
  <c r="B45" i="23"/>
  <c r="Q29" i="25" s="1"/>
  <c r="C39" i="20"/>
  <c r="B38" i="20"/>
  <c r="C47" i="23" l="1"/>
  <c r="R31" i="25" s="1"/>
  <c r="B46" i="23"/>
  <c r="Q30" i="25" s="1"/>
  <c r="B39" i="20"/>
  <c r="C40" i="20"/>
  <c r="B40" i="20" s="1"/>
  <c r="C48" i="23" l="1"/>
  <c r="B47" i="23"/>
  <c r="Q31" i="25" s="1"/>
  <c r="B48" i="23" l="1"/>
  <c r="CF12" i="24"/>
  <c r="HS12" i="24"/>
  <c r="EA12" i="24"/>
  <c r="HT12" i="24"/>
  <c r="EB12" i="24"/>
  <c r="CG12" i="24"/>
  <c r="FW12" i="24"/>
  <c r="CH12" i="24"/>
  <c r="EC12" i="24"/>
  <c r="FY12" i="24"/>
  <c r="FX12" i="24"/>
  <c r="HU12" i="24"/>
  <c r="CI12" i="24"/>
  <c r="FZ12" i="24"/>
  <c r="CJ12" i="24"/>
  <c r="EE12" i="24"/>
  <c r="ED12" i="24"/>
  <c r="HX12" i="24"/>
  <c r="EF12" i="24"/>
  <c r="HV12" i="24"/>
  <c r="GA12" i="24"/>
  <c r="HW12" i="24"/>
  <c r="CL12" i="24"/>
  <c r="EG12" i="24"/>
  <c r="CK12" i="24"/>
  <c r="GB12" i="24"/>
  <c r="GC12" i="24"/>
  <c r="CM12" i="24"/>
  <c r="DC12" i="24"/>
  <c r="IG12" i="24"/>
  <c r="IR12" i="24"/>
  <c r="IJ12" i="24"/>
  <c r="IE12" i="24"/>
  <c r="GT12" i="24"/>
  <c r="IB12" i="24"/>
  <c r="IM12" i="24"/>
  <c r="DE12" i="24"/>
  <c r="EP12" i="24"/>
  <c r="HY12" i="24"/>
  <c r="EX12" i="24"/>
  <c r="GK12" i="24"/>
  <c r="ID12" i="24"/>
  <c r="GU12" i="24"/>
  <c r="CZ12" i="24"/>
  <c r="CU12" i="24"/>
  <c r="IK12" i="24"/>
  <c r="ER12" i="24"/>
  <c r="GH12" i="24"/>
  <c r="IO12" i="24"/>
  <c r="CW12" i="24"/>
  <c r="GJ12" i="24"/>
  <c r="GI12" i="24"/>
  <c r="CO12" i="24"/>
  <c r="EW12" i="24"/>
  <c r="CS12" i="24"/>
  <c r="EJ12" i="24"/>
  <c r="GP12" i="24"/>
  <c r="GD12" i="24"/>
  <c r="EO12" i="24"/>
  <c r="IP12" i="24"/>
  <c r="HZ12" i="24"/>
  <c r="EY12" i="24"/>
  <c r="GF12" i="24"/>
  <c r="CX12" i="24"/>
  <c r="EL12" i="24"/>
  <c r="DB12" i="24"/>
  <c r="GE12" i="24"/>
  <c r="ET12" i="24"/>
  <c r="GR12" i="24"/>
  <c r="GV12" i="24"/>
  <c r="EQ12" i="24"/>
  <c r="IN12" i="24"/>
  <c r="EU12" i="24"/>
  <c r="EH12" i="24"/>
  <c r="EI12" i="24"/>
  <c r="GN12" i="24"/>
  <c r="GO12" i="24"/>
  <c r="EK12" i="24"/>
  <c r="CP12" i="24"/>
  <c r="GL12" i="24"/>
  <c r="EV12" i="24"/>
  <c r="IH12" i="24"/>
  <c r="CV12" i="24"/>
  <c r="GS12" i="24"/>
  <c r="IC12" i="24"/>
  <c r="ES12" i="24"/>
  <c r="CT12" i="24"/>
  <c r="II12" i="24"/>
  <c r="GG12" i="24"/>
  <c r="IQ12" i="24"/>
  <c r="CR12" i="24"/>
  <c r="IF12" i="24"/>
  <c r="EM12" i="24"/>
  <c r="GM12" i="24"/>
  <c r="IL12" i="24"/>
  <c r="DD12" i="24"/>
  <c r="CY12" i="24"/>
  <c r="GQ12" i="24"/>
  <c r="DA12" i="24"/>
  <c r="CN12" i="24"/>
  <c r="EN12" i="24"/>
  <c r="CQ12" i="24"/>
  <c r="IA12" i="24"/>
  <c r="EZ12" i="24"/>
</calcChain>
</file>

<file path=xl/comments1.xml><?xml version="1.0" encoding="utf-8"?>
<comments xmlns="http://schemas.openxmlformats.org/spreadsheetml/2006/main">
  <authors>
    <author>PHELPS, APRIL S</author>
  </authors>
  <commentList>
    <comment ref="A15" authorId="0">
      <text>
        <r>
          <rPr>
            <b/>
            <sz val="9"/>
            <color indexed="81"/>
            <rFont val="Tahoma"/>
            <family val="2"/>
          </rPr>
          <t xml:space="preserve">Enter the date on which the resource is </t>
        </r>
        <r>
          <rPr>
            <b/>
            <u/>
            <sz val="9"/>
            <color indexed="81"/>
            <rFont val="Tahoma"/>
            <family val="2"/>
          </rPr>
          <t>expected</t>
        </r>
        <r>
          <rPr>
            <b/>
            <sz val="9"/>
            <color indexed="81"/>
            <rFont val="Tahoma"/>
            <family val="2"/>
          </rPr>
          <t xml:space="preserve"> to have achieved substantial completion, satisified certain performance tests and be available for normal continuous operation</t>
        </r>
        <r>
          <rPr>
            <sz val="9"/>
            <color indexed="81"/>
            <rFont val="Tahoma"/>
            <family val="2"/>
          </rPr>
          <t xml:space="preserve">
</t>
        </r>
      </text>
    </comment>
    <comment ref="A16" authorId="0">
      <text>
        <r>
          <rPr>
            <b/>
            <sz val="9"/>
            <color indexed="81"/>
            <rFont val="Tahoma"/>
            <family val="2"/>
          </rPr>
          <t xml:space="preserve">Enter the date on which the resource is </t>
        </r>
        <r>
          <rPr>
            <b/>
            <u/>
            <sz val="9"/>
            <color indexed="81"/>
            <rFont val="Tahoma"/>
            <family val="2"/>
          </rPr>
          <t>guaranteed</t>
        </r>
        <r>
          <rPr>
            <b/>
            <sz val="9"/>
            <color indexed="81"/>
            <rFont val="Tahoma"/>
            <family val="2"/>
          </rPr>
          <t xml:space="preserve"> to have a achieved substantial completion, satisified certain performance tests and be available for normal continuous operation</t>
        </r>
        <r>
          <rPr>
            <sz val="9"/>
            <color indexed="81"/>
            <rFont val="Tahoma"/>
            <family val="2"/>
          </rPr>
          <t xml:space="preserve">
</t>
        </r>
      </text>
    </comment>
    <comment ref="A17" authorId="0">
      <text>
        <r>
          <rPr>
            <b/>
            <sz val="9"/>
            <color indexed="81"/>
            <rFont val="Tahoma"/>
            <family val="2"/>
          </rPr>
          <t>Specify the nameplate capacity of the resource that is being proposed.</t>
        </r>
        <r>
          <rPr>
            <sz val="9"/>
            <color indexed="81"/>
            <rFont val="Tahoma"/>
            <family val="2"/>
          </rPr>
          <t xml:space="preserve">
</t>
        </r>
      </text>
    </comment>
    <comment ref="A19" authorId="0">
      <text>
        <r>
          <rPr>
            <b/>
            <sz val="9"/>
            <color indexed="81"/>
            <rFont val="Tahoma"/>
            <family val="2"/>
          </rPr>
          <t>Entire capacity of the Resource or, in the event the Transaction Proposal allocates to Buyer a portion of the capacity of the Resource, the portion of such capacity allocated to Buyer</t>
        </r>
        <r>
          <rPr>
            <sz val="9"/>
            <color indexed="81"/>
            <rFont val="Tahoma"/>
            <family val="2"/>
          </rPr>
          <t xml:space="preserve">
</t>
        </r>
      </text>
    </comment>
    <comment ref="A20" authorId="0">
      <text>
        <r>
          <rPr>
            <b/>
            <sz val="9"/>
            <color indexed="81"/>
            <rFont val="Tahoma"/>
            <family val="2"/>
          </rPr>
          <t>The net MW that the Resource or, in the event the Buyer is allocated a portion of the capacity of the Resource, the portion of such capacity allocated to Buyer that is capable of being delivered reliably to Buyer at the Physical Delivery Point.  This should include both base and supplemental capacity</t>
        </r>
        <r>
          <rPr>
            <sz val="9"/>
            <color indexed="81"/>
            <rFont val="Tahoma"/>
            <family val="2"/>
          </rPr>
          <t xml:space="preserve">
</t>
        </r>
      </text>
    </comment>
    <comment ref="A21" authorId="0">
      <text>
        <r>
          <rPr>
            <b/>
            <sz val="9"/>
            <color indexed="81"/>
            <rFont val="Tahoma"/>
            <family val="2"/>
          </rPr>
          <t>The point at which Contract Capacity and associated capacity-related benefits will be made available, and energy and Other Electric Products (to the extent capable of being physically delivered) will be physically delivered</t>
        </r>
        <r>
          <rPr>
            <sz val="9"/>
            <color indexed="81"/>
            <rFont val="Tahoma"/>
            <family val="2"/>
          </rPr>
          <t xml:space="preserve">
</t>
        </r>
      </text>
    </comment>
    <comment ref="A22" authorId="0">
      <text>
        <r>
          <rPr>
            <b/>
            <sz val="9"/>
            <color indexed="81"/>
            <rFont val="Tahoma"/>
            <family val="2"/>
          </rPr>
          <t>Provide the name of the substation at which the facility interconnects.  For developmental proposals, provide expected location of interconnection or nearest substation to which the facility would interconnect.</t>
        </r>
        <r>
          <rPr>
            <sz val="9"/>
            <color indexed="81"/>
            <rFont val="Tahoma"/>
            <family val="2"/>
          </rPr>
          <t xml:space="preserve">
</t>
        </r>
      </text>
    </comment>
    <comment ref="A25" authorId="0">
      <text>
        <r>
          <rPr>
            <b/>
            <sz val="9"/>
            <color indexed="81"/>
            <rFont val="Tahoma"/>
            <family val="2"/>
          </rPr>
          <t>Describe the generation configuration of the Resource</t>
        </r>
        <r>
          <rPr>
            <sz val="9"/>
            <color indexed="81"/>
            <rFont val="Tahoma"/>
            <family val="2"/>
          </rPr>
          <t xml:space="preserve">
</t>
        </r>
      </text>
    </comment>
    <comment ref="A26" authorId="0">
      <text>
        <r>
          <rPr>
            <b/>
            <sz val="9"/>
            <color indexed="81"/>
            <rFont val="Tahoma"/>
            <family val="2"/>
          </rPr>
          <t>Provide a general description of any emissions control equipment in use or planned.  For developmental proposals, provide the environmental control equipment based on facility design.</t>
        </r>
        <r>
          <rPr>
            <sz val="9"/>
            <color indexed="81"/>
            <rFont val="Tahoma"/>
            <family val="2"/>
          </rPr>
          <t xml:space="preserve">
</t>
        </r>
      </text>
    </comment>
    <comment ref="A37" authorId="0">
      <text>
        <r>
          <rPr>
            <b/>
            <sz val="9"/>
            <color indexed="81"/>
            <rFont val="Tahoma"/>
            <family val="2"/>
          </rPr>
          <t xml:space="preserve">Provide the summer (June - August) maximum base capacity for the Resource, or portion thereof allocated to Buyer, in each base operating mode, excluding capacity associated with operating modes such as duct firing, power augmentation, inlet chilling, or other such operating modes.   </t>
        </r>
      </text>
    </comment>
    <comment ref="A38" authorId="0">
      <text>
        <r>
          <rPr>
            <b/>
            <sz val="9"/>
            <color indexed="81"/>
            <rFont val="Tahoma"/>
            <family val="2"/>
          </rPr>
          <t>The average heat rate at summer maximum base capacity is a blended HHV (higher heating value) heat rate for all MW included in the corresponding capacity level at summer maximum base capacity.</t>
        </r>
        <r>
          <rPr>
            <sz val="9"/>
            <color indexed="81"/>
            <rFont val="Tahoma"/>
            <family val="2"/>
          </rPr>
          <t xml:space="preserve">
</t>
        </r>
      </text>
    </comment>
    <comment ref="A39" authorId="0">
      <text>
        <r>
          <rPr>
            <b/>
            <sz val="9"/>
            <color indexed="81"/>
            <rFont val="Tahoma"/>
            <family val="2"/>
          </rPr>
          <t xml:space="preserve">Provide the summer (June - August) minimum base capacity for the Resource, or portion thereof allocated to Buyer, in each base operating mode, excluding capacity associated with operating modes such as duct firing, power augmentation, inlet chilling, or other such operating modes.  </t>
        </r>
        <r>
          <rPr>
            <sz val="9"/>
            <color indexed="81"/>
            <rFont val="Tahoma"/>
            <family val="2"/>
          </rPr>
          <t xml:space="preserve">
</t>
        </r>
      </text>
    </comment>
    <comment ref="A40" authorId="0">
      <text>
        <r>
          <rPr>
            <b/>
            <sz val="9"/>
            <color indexed="81"/>
            <rFont val="Tahoma"/>
            <family val="2"/>
          </rPr>
          <t>The average heat rate at summer minimum base capacity is a blended HHV (higher heating value) heat rate for all MW included in the corresponding capacity level at summer minimum base capacity.</t>
        </r>
        <r>
          <rPr>
            <sz val="9"/>
            <color indexed="81"/>
            <rFont val="Tahoma"/>
            <family val="2"/>
          </rPr>
          <t xml:space="preserve">
</t>
        </r>
      </text>
    </comment>
    <comment ref="A41" authorId="0">
      <text>
        <r>
          <rPr>
            <b/>
            <sz val="9"/>
            <color indexed="81"/>
            <rFont val="Tahoma"/>
            <family val="2"/>
          </rPr>
          <t xml:space="preserve">Provide the summer (June - August) supplemental capacity for the Resource, or portion thereof allocated to Buyer associated with operating modes such as duct firing, power augmentation, inlet chilling, or other such operating modes. </t>
        </r>
        <r>
          <rPr>
            <sz val="9"/>
            <color indexed="81"/>
            <rFont val="Tahoma"/>
            <family val="2"/>
          </rPr>
          <t xml:space="preserve">  </t>
        </r>
      </text>
    </comment>
    <comment ref="A42" authorId="0">
      <text>
        <r>
          <rPr>
            <b/>
            <sz val="9"/>
            <color indexed="81"/>
            <rFont val="Tahoma"/>
            <family val="2"/>
          </rPr>
          <t xml:space="preserve">The average heat rate for supplemental capacity is a blended HHV (higher heating value) heat rate for all MW between the maximum summer base capacity and the maximum supplmental capacity. </t>
        </r>
        <r>
          <rPr>
            <sz val="9"/>
            <color indexed="81"/>
            <rFont val="Tahoma"/>
            <family val="2"/>
          </rPr>
          <t xml:space="preserve">
</t>
        </r>
      </text>
    </comment>
    <comment ref="A43" authorId="0">
      <text>
        <r>
          <rPr>
            <b/>
            <sz val="9"/>
            <color indexed="81"/>
            <rFont val="Tahoma"/>
            <family val="2"/>
          </rPr>
          <t>Provide the minimum number of hours (excluding start time) Buyer will be required to run or dispatch the Resource between a completed start and a scheduled shutdown.</t>
        </r>
        <r>
          <rPr>
            <sz val="9"/>
            <color indexed="81"/>
            <rFont val="Tahoma"/>
            <family val="2"/>
          </rPr>
          <t xml:space="preserve">
</t>
        </r>
      </text>
    </comment>
    <comment ref="A44" authorId="0">
      <text>
        <r>
          <rPr>
            <b/>
            <sz val="9"/>
            <color indexed="81"/>
            <rFont val="Tahoma"/>
            <family val="2"/>
          </rPr>
          <t>Provide the minimum period of time between the shutdown (to 0 MW) and the commencement of a start up of the Resource</t>
        </r>
        <r>
          <rPr>
            <sz val="9"/>
            <color indexed="81"/>
            <rFont val="Tahoma"/>
            <family val="2"/>
          </rPr>
          <t xml:space="preserve">
</t>
        </r>
      </text>
    </comment>
    <comment ref="A45" authorId="0">
      <text>
        <r>
          <rPr>
            <b/>
            <sz val="9"/>
            <color indexed="81"/>
            <rFont val="Tahoma"/>
            <family val="2"/>
          </rPr>
          <t xml:space="preserve">Provide the estimated amount of fuel required to achieve a completed start, measured in MMBtu per start, for a hot start
</t>
        </r>
      </text>
    </comment>
    <comment ref="A46" authorId="0">
      <text>
        <r>
          <rPr>
            <b/>
            <sz val="9"/>
            <color indexed="81"/>
            <rFont val="Tahoma"/>
            <family val="2"/>
          </rPr>
          <t>Provide the period of time, in hours, required to achieve a completed start for a hot start condition</t>
        </r>
      </text>
    </comment>
    <comment ref="A47" authorId="0">
      <text>
        <r>
          <rPr>
            <b/>
            <sz val="9"/>
            <color indexed="81"/>
            <rFont val="Tahoma"/>
            <family val="2"/>
          </rPr>
          <t>Provide the estimated amount of fuel required to achieve a completed start, measured in MMBtu per start, for a warm start</t>
        </r>
        <r>
          <rPr>
            <sz val="9"/>
            <color indexed="81"/>
            <rFont val="Tahoma"/>
            <family val="2"/>
          </rPr>
          <t xml:space="preserve">
</t>
        </r>
      </text>
    </comment>
    <comment ref="A48" authorId="0">
      <text>
        <r>
          <rPr>
            <b/>
            <sz val="9"/>
            <color indexed="81"/>
            <rFont val="Tahoma"/>
            <family val="2"/>
          </rPr>
          <t>Provide the period of time, in hours, required to achieve a completed start for a warm start condition</t>
        </r>
        <r>
          <rPr>
            <sz val="9"/>
            <color indexed="81"/>
            <rFont val="Tahoma"/>
            <family val="2"/>
          </rPr>
          <t xml:space="preserve">
</t>
        </r>
      </text>
    </comment>
    <comment ref="A49" authorId="0">
      <text>
        <r>
          <rPr>
            <b/>
            <sz val="9"/>
            <color indexed="81"/>
            <rFont val="Tahoma"/>
            <family val="2"/>
          </rPr>
          <t xml:space="preserve">Provide the estimated amount of fuel required to achieve a completed start, measured in MMBtu per start, for a cold start
</t>
        </r>
        <r>
          <rPr>
            <sz val="9"/>
            <color indexed="81"/>
            <rFont val="Tahoma"/>
            <family val="2"/>
          </rPr>
          <t xml:space="preserve">
</t>
        </r>
      </text>
    </comment>
    <comment ref="A50" authorId="0">
      <text>
        <r>
          <rPr>
            <b/>
            <sz val="9"/>
            <color indexed="81"/>
            <rFont val="Tahoma"/>
            <family val="2"/>
          </rPr>
          <t>Provide the period of time, in hours, required to achieve a completed start for a cold start condition</t>
        </r>
        <r>
          <rPr>
            <sz val="9"/>
            <color indexed="81"/>
            <rFont val="Tahoma"/>
            <family val="2"/>
          </rPr>
          <t xml:space="preserve">
</t>
        </r>
      </text>
    </comment>
    <comment ref="A51" authorId="0">
      <text>
        <r>
          <rPr>
            <b/>
            <sz val="9"/>
            <color indexed="81"/>
            <rFont val="Tahoma"/>
            <family val="2"/>
          </rPr>
          <t xml:space="preserve">Provide the average hourly emission rate in lbs per MMBtu HHV (higher heating value) of fuel input </t>
        </r>
      </text>
    </comment>
    <comment ref="A52" authorId="0">
      <text>
        <r>
          <rPr>
            <b/>
            <sz val="9"/>
            <color indexed="81"/>
            <rFont val="Tahoma"/>
            <family val="2"/>
          </rPr>
          <t xml:space="preserve">Provide the average hourly emission rate in lbs per MMBtu HHV (higher heating value) of fuel input </t>
        </r>
        <r>
          <rPr>
            <sz val="9"/>
            <color indexed="81"/>
            <rFont val="Tahoma"/>
            <family val="2"/>
          </rPr>
          <t xml:space="preserve">
</t>
        </r>
      </text>
    </comment>
    <comment ref="A53" authorId="0">
      <text>
        <r>
          <rPr>
            <b/>
            <sz val="9"/>
            <color indexed="81"/>
            <rFont val="Tahoma"/>
            <family val="2"/>
          </rPr>
          <t xml:space="preserve">Provide the average hourly emission rate in lbs per MMBtu HHV (higher heating value) of fuel input </t>
        </r>
        <r>
          <rPr>
            <sz val="9"/>
            <color indexed="81"/>
            <rFont val="Tahoma"/>
            <family val="2"/>
          </rPr>
          <t xml:space="preserve">
</t>
        </r>
      </text>
    </comment>
    <comment ref="A54" authorId="0">
      <text>
        <r>
          <rPr>
            <b/>
            <sz val="9"/>
            <color indexed="81"/>
            <rFont val="Tahoma"/>
            <family val="2"/>
          </rPr>
          <t>Provide the monthly summer and winter availability rate for the Resource.  Must be at least 98%</t>
        </r>
        <r>
          <rPr>
            <sz val="9"/>
            <color indexed="81"/>
            <rFont val="Tahoma"/>
            <family val="2"/>
          </rPr>
          <t xml:space="preserve">
</t>
        </r>
      </text>
    </comment>
    <comment ref="A55" authorId="0">
      <text>
        <r>
          <rPr>
            <b/>
            <sz val="9"/>
            <color indexed="81"/>
            <rFont val="Tahoma"/>
            <family val="2"/>
          </rPr>
          <t>Provide the monthly availability rate for all other months for the Resource.  Must be at least 95%.</t>
        </r>
        <r>
          <rPr>
            <sz val="9"/>
            <color indexed="81"/>
            <rFont val="Tahoma"/>
            <family val="2"/>
          </rPr>
          <t xml:space="preserve">
</t>
        </r>
      </text>
    </comment>
    <comment ref="A56" authorId="0">
      <text>
        <r>
          <rPr>
            <b/>
            <sz val="9"/>
            <color indexed="81"/>
            <rFont val="Tahoma"/>
            <family val="2"/>
          </rPr>
          <t>Provide the monthly availability rate for all months for the Resource.  Must be at least 99%.</t>
        </r>
        <r>
          <rPr>
            <sz val="9"/>
            <color indexed="81"/>
            <rFont val="Tahoma"/>
            <family val="2"/>
          </rPr>
          <t xml:space="preserve">
</t>
        </r>
      </text>
    </comment>
    <comment ref="A57" authorId="0">
      <text>
        <r>
          <rPr>
            <b/>
            <sz val="9"/>
            <color indexed="81"/>
            <rFont val="Tahoma"/>
            <family val="2"/>
          </rPr>
          <t>Provide the monthly availability for the Resource.  Expected to be between 90% and 95%</t>
        </r>
        <r>
          <rPr>
            <sz val="9"/>
            <color indexed="81"/>
            <rFont val="Tahoma"/>
            <family val="2"/>
          </rPr>
          <t xml:space="preserve">
</t>
        </r>
      </text>
    </comment>
    <comment ref="A58" authorId="0">
      <text>
        <r>
          <rPr>
            <b/>
            <sz val="9"/>
            <color indexed="81"/>
            <rFont val="Tahoma"/>
            <family val="2"/>
          </rPr>
          <t>Provide the average annual planned maintenance hours for the Resource</t>
        </r>
      </text>
    </comment>
    <comment ref="A59" authorId="0">
      <text>
        <r>
          <rPr>
            <b/>
            <u/>
            <sz val="9"/>
            <color indexed="81"/>
            <rFont val="Tahoma"/>
            <family val="2"/>
          </rPr>
          <t>Existing Resources:</t>
        </r>
        <r>
          <rPr>
            <b/>
            <sz val="9"/>
            <color indexed="81"/>
            <rFont val="Tahoma"/>
            <family val="2"/>
          </rPr>
          <t xml:space="preserve"> Provide the 3 year rolling average from 9/1/2010 to 8/31/2013 or the EFOR used by MISO to determine the UCAP of the Resource for the 2014 - 2015 planning year.
</t>
        </r>
        <r>
          <rPr>
            <b/>
            <u/>
            <sz val="9"/>
            <color indexed="81"/>
            <rFont val="Tahoma"/>
            <family val="2"/>
          </rPr>
          <t>Developmental Resources:</t>
        </r>
        <r>
          <rPr>
            <b/>
            <sz val="9"/>
            <color indexed="81"/>
            <rFont val="Tahoma"/>
            <family val="2"/>
          </rPr>
          <t xml:space="preserve">  Provide an expected 3 year rolling average EFOR.</t>
        </r>
      </text>
    </comment>
    <comment ref="A62" authorId="0">
      <text>
        <r>
          <rPr>
            <b/>
            <sz val="9"/>
            <color indexed="81"/>
            <rFont val="Tahoma"/>
            <family val="2"/>
          </rPr>
          <t>Provide the minimum number of hours (excluding start time) Buyer will be required to run or dispatch the Resource between a completed start and a scheduled shutdown.</t>
        </r>
        <r>
          <rPr>
            <sz val="9"/>
            <color indexed="81"/>
            <rFont val="Tahoma"/>
            <family val="2"/>
          </rPr>
          <t xml:space="preserve">
</t>
        </r>
      </text>
    </comment>
    <comment ref="A63" authorId="0">
      <text>
        <r>
          <rPr>
            <b/>
            <sz val="9"/>
            <color indexed="81"/>
            <rFont val="Tahoma"/>
            <family val="2"/>
          </rPr>
          <t>Provide the minimum period of time between the shutdown (to 0 MW) and the commencement of a start up of the Resource</t>
        </r>
        <r>
          <rPr>
            <sz val="9"/>
            <color indexed="81"/>
            <rFont val="Tahoma"/>
            <family val="2"/>
          </rPr>
          <t xml:space="preserve">
</t>
        </r>
      </text>
    </comment>
    <comment ref="A64" authorId="0">
      <text>
        <r>
          <rPr>
            <b/>
            <sz val="9"/>
            <color indexed="81"/>
            <rFont val="Tahoma"/>
            <family val="2"/>
          </rPr>
          <t>Provide the Annual Guaranteed Energy that will be required to be delivered and transferred to Buyer at in any contract year of the Delivery Term</t>
        </r>
        <r>
          <rPr>
            <sz val="9"/>
            <color indexed="81"/>
            <rFont val="Tahoma"/>
            <family val="2"/>
          </rPr>
          <t xml:space="preserve">
</t>
        </r>
      </text>
    </comment>
    <comment ref="A65" authorId="0">
      <text>
        <r>
          <rPr>
            <b/>
            <sz val="9"/>
            <color indexed="81"/>
            <rFont val="Tahoma"/>
            <family val="2"/>
          </rPr>
          <t>If applicable, provide the MISO assigned capacity value for the Resource for the 2014 - 2015 planning year</t>
        </r>
      </text>
    </comment>
    <comment ref="A66" authorId="0">
      <text>
        <r>
          <rPr>
            <b/>
            <sz val="9"/>
            <color indexed="81"/>
            <rFont val="Tahoma"/>
            <family val="2"/>
          </rPr>
          <t>Provide the average annual planned maintenance hours for the Resource</t>
        </r>
      </text>
    </comment>
  </commentList>
</comments>
</file>

<file path=xl/sharedStrings.xml><?xml version="1.0" encoding="utf-8"?>
<sst xmlns="http://schemas.openxmlformats.org/spreadsheetml/2006/main" count="1273" uniqueCount="776">
  <si>
    <t>RESOURCE_ID</t>
  </si>
  <si>
    <t>PROPOSAL_ID</t>
  </si>
  <si>
    <t>Bidder_ID</t>
  </si>
  <si>
    <t>LINKED_ID</t>
  </si>
  <si>
    <t>Product Package ID</t>
  </si>
  <si>
    <t>Product Package Type</t>
  </si>
  <si>
    <t>Mutually Exclusive</t>
  </si>
  <si>
    <t>Mutually Exclusive Proposal ID</t>
  </si>
  <si>
    <t>TECHNOLOGY</t>
  </si>
  <si>
    <t>GENERATION CONFIGURATION</t>
  </si>
  <si>
    <t>EQUIP</t>
  </si>
  <si>
    <t>ENVIRONMENTAL CONTROLS</t>
  </si>
  <si>
    <t>AGE</t>
  </si>
  <si>
    <t>PRIMEFUEL</t>
  </si>
  <si>
    <t>Capacity (MW)</t>
  </si>
  <si>
    <t>Fuel Index Type</t>
  </si>
  <si>
    <t>Capacity Related Benefits</t>
  </si>
  <si>
    <t>Ancillary Services</t>
  </si>
  <si>
    <t>Dispatch/ Curtailment Flexibility</t>
  </si>
  <si>
    <t>Dispatch Rights</t>
  </si>
  <si>
    <t>Special or Other Consideration #1</t>
  </si>
  <si>
    <t>Special or Other Consideration #2</t>
  </si>
  <si>
    <t>Special or Other Consideration #3</t>
  </si>
  <si>
    <t>Special or Other Consideration #4</t>
  </si>
  <si>
    <t>Special or Other Consideration #5</t>
  </si>
  <si>
    <t>Special or Other Consideration #6</t>
  </si>
  <si>
    <t>Special or Other Consideration #7</t>
  </si>
  <si>
    <t>Special or Other Consideration #8</t>
  </si>
  <si>
    <t>Special or Other Consideration #9</t>
  </si>
  <si>
    <t>Special or Other Consideration #10</t>
  </si>
  <si>
    <t>PLANT_REGION</t>
  </si>
  <si>
    <t>2014 EAI RFP ECONOMIC REPORT</t>
  </si>
  <si>
    <t>Capacity Market Zone</t>
  </si>
  <si>
    <t>MW</t>
  </si>
  <si>
    <t>Delivery Term</t>
  </si>
  <si>
    <t>Year</t>
  </si>
  <si>
    <t>DRAFT</t>
  </si>
  <si>
    <t>Column # of Western RFP Economic Report</t>
  </si>
  <si>
    <t>$/kW</t>
  </si>
  <si>
    <t>$</t>
  </si>
  <si>
    <t>Acquisition: FOM</t>
  </si>
  <si>
    <t>$/MWh</t>
  </si>
  <si>
    <t>Acquistion: VOM</t>
  </si>
  <si>
    <t xml:space="preserve"> $/kW</t>
  </si>
  <si>
    <t>Acquisition: Purchase Price</t>
  </si>
  <si>
    <t>$/Start</t>
  </si>
  <si>
    <r>
      <rPr>
        <b/>
        <sz val="8"/>
        <color rgb="FF3333FF"/>
        <rFont val="Arial"/>
        <family val="2"/>
      </rPr>
      <t>PPA</t>
    </r>
    <r>
      <rPr>
        <b/>
        <sz val="10"/>
        <color rgb="FF3333FF"/>
        <rFont val="Arial"/>
        <family val="2"/>
      </rPr>
      <t xml:space="preserve"> &amp; Tolling (Gas Only): Base Start Charge</t>
    </r>
  </si>
  <si>
    <t>PPA &amp; Tolling (Gas Only): Start Charge - Annual Escalator</t>
  </si>
  <si>
    <t>PPA (Conventional Resources): Gas Adder ($/MMBtu)</t>
  </si>
  <si>
    <t>keep?</t>
  </si>
  <si>
    <t>Same input as 2011 Western RFP</t>
  </si>
  <si>
    <t>Delete (from 2011 Western RFP)</t>
  </si>
  <si>
    <t>Add (from 2011 Western RFP)</t>
  </si>
  <si>
    <t>With question(s)</t>
  </si>
  <si>
    <t xml:space="preserve"> Existing Resource: COD</t>
  </si>
  <si>
    <t>Developmental Resource: Expected Commercial Operations Date</t>
  </si>
  <si>
    <t>Developmental Resource: Guaranteed Commercial Operations Date</t>
  </si>
  <si>
    <t>MULTIFUEL</t>
  </si>
  <si>
    <t>SECFUEL</t>
  </si>
  <si>
    <t>Capacity of Entire Unit?</t>
  </si>
  <si>
    <t>MWh</t>
  </si>
  <si>
    <t>Availability Factor</t>
  </si>
  <si>
    <t>%</t>
  </si>
  <si>
    <t>XEFORd</t>
  </si>
  <si>
    <t>hour</t>
  </si>
  <si>
    <t>Proposal Start Date  / Acquisition Date</t>
  </si>
  <si>
    <t xml:space="preserve">Assumes EAI always responsbile for CO2 costs, and only responsible for SO2 and Nox costs for acquisition proposals </t>
  </si>
  <si>
    <t>Keep?</t>
  </si>
  <si>
    <t>EAI requested to remove</t>
  </si>
  <si>
    <t>PPA (Conventional Resources): Fuel Index</t>
  </si>
  <si>
    <t>PPA (Conventional Resources): Average Heat Rate at Summer Maximum Permitted Dispatch Level</t>
  </si>
  <si>
    <t>PPA (CCGT): Supplemental Point Summer Heat Rate</t>
  </si>
  <si>
    <t>PPA (Conventional Resources): Fuel Adder</t>
  </si>
  <si>
    <t xml:space="preserve"> $/MMBtu</t>
  </si>
  <si>
    <t>CO2 Emission Rate</t>
  </si>
  <si>
    <t>lbs/MMBtu</t>
  </si>
  <si>
    <t>Acquisition: SO2 Emission Rate</t>
  </si>
  <si>
    <t>Acquisition: NOX Emission Rate</t>
  </si>
  <si>
    <t>MMBtu/MWh</t>
  </si>
  <si>
    <t>MMBtu</t>
  </si>
  <si>
    <t>PPA (Gas Only): Amount of Gas Required for a Complete Start - Cold Start</t>
  </si>
  <si>
    <t>PPA (Gas Only): Amount of Gas Required for a Complete Start - Warm Start</t>
  </si>
  <si>
    <t>PPA (Gas Only): Amount of Gas Required for a Complete Start - Hot Start</t>
  </si>
  <si>
    <t>PPA (Conventional Resources): Fuel Adder Annual Escalator</t>
  </si>
  <si>
    <t>PPA (Conventional Resources): Fuel Adder - 2015</t>
  </si>
  <si>
    <t>PPA (Conventional Resources): Fuel Adder - 2016</t>
  </si>
  <si>
    <t>PPA (Conventional Resources): Fuel Adder - 2017</t>
  </si>
  <si>
    <t>PPA (Conventional Resources): Fuel Adder - 2018</t>
  </si>
  <si>
    <t>PPA (Conventional Resources): Fuel Adder - 2019</t>
  </si>
  <si>
    <t>PPA (Conventional Resources): Fuel Adder - 2020</t>
  </si>
  <si>
    <t>PPA (Conventional Resources): Fuel Adder - 2021</t>
  </si>
  <si>
    <t>PPA (Conventional Resources): Fuel Adder - 2022</t>
  </si>
  <si>
    <t>PPA (Conventional Resources): Fuel Adder - 2023</t>
  </si>
  <si>
    <t>PPA (Conventional Resources): Fuel Adder - 2024</t>
  </si>
  <si>
    <t>PPA (Conventional Resources): Fuel Adder - 2025</t>
  </si>
  <si>
    <t>PPA (Conventional Resources): Fuel Adder - 2026</t>
  </si>
  <si>
    <t>PPA (Conventional Resources): Fuel Adder - 2027</t>
  </si>
  <si>
    <t>PPA (Conventional Resources): Fuel Adder - 2028</t>
  </si>
  <si>
    <t>PPA (Conventional Resources): Fuel Adder - 2029</t>
  </si>
  <si>
    <t>PPA (Conventional Resources): Fuel Adder - 2030</t>
  </si>
  <si>
    <t>PPA (Conventional Resources): Fuel Adder - 2031</t>
  </si>
  <si>
    <t>PPA (Conventional Resources): Fuel Adder - 2032</t>
  </si>
  <si>
    <t>PPA (Conventional Resources): Fuel Adder - 2033</t>
  </si>
  <si>
    <t>PPA (Conventional Resources): Fuel Adder - 2034</t>
  </si>
  <si>
    <t>PPA (Conventional Resources): Fuel Adder - 2035</t>
  </si>
  <si>
    <t>PPA (Conventional Resources): Fuel Adder - 2036</t>
  </si>
  <si>
    <t>PPA (Conventional Resources): Fuel Adder - 2037</t>
  </si>
  <si>
    <t>PPA (Conventional Resources): Fuel Adder - 2038</t>
  </si>
  <si>
    <t>PPA (Conventional Resources): Fuel Adder - 2039</t>
  </si>
  <si>
    <t>PPA (Conventional Resources): Fuel Adder - 2040</t>
  </si>
  <si>
    <t>PPA (Conventional Resources): Fuel Adder - 2041</t>
  </si>
  <si>
    <t>PPA (Conventional Resources): Fuel Adder - 2042</t>
  </si>
  <si>
    <t>PPA (Conventional Resources): Fuel Adder - 2043</t>
  </si>
  <si>
    <t>PPA (Conventional Resources): Fuel Adder - 2044</t>
  </si>
  <si>
    <t>PPA (Conventional Resources): Fuel Adder - 2045</t>
  </si>
  <si>
    <t>PPA (Conventional Resources): Fuel Adder - 2046</t>
  </si>
  <si>
    <t>PPA (Conventional Resources): Fuel Adder - 2047</t>
  </si>
  <si>
    <t>PPA (Conventional Resources): Fuel Adder - 2048</t>
  </si>
  <si>
    <t>PPA (Conventional Resources): Fuel Adder - 2049</t>
  </si>
  <si>
    <t>PPA (Conventional Resources): Fuel Adder - 2050</t>
  </si>
  <si>
    <t>PPA (Conventional Resources): Fuel Adder - 2051</t>
  </si>
  <si>
    <t>PPA (Conventional Resources): Fuel Adder - 2052</t>
  </si>
  <si>
    <t>PPA (Conventional Resources): Fuel Adder - 2053</t>
  </si>
  <si>
    <t>PPA (Conventional Resources): Fuel Adder - 2054</t>
  </si>
  <si>
    <t>PPA (Conventional Resources): Fuel Adder - 2055</t>
  </si>
  <si>
    <t>PPA (Conventional Resources): Fuel Adder - 2056</t>
  </si>
  <si>
    <t>PPA (Conventional Resources): Fuel Adder - 2057</t>
  </si>
  <si>
    <t>PPA (Conventional Resources): Fuel Adder - 2058</t>
  </si>
  <si>
    <t>PPA (Conventional Resources): Fuel Adder - 2059</t>
  </si>
  <si>
    <t>PPA (Conventional Resources): Fuel Adder - 2060</t>
  </si>
  <si>
    <t xml:space="preserve"> PPA &amp; Tolling: Dependable Capacity (ICAP) - 2015</t>
  </si>
  <si>
    <t xml:space="preserve"> PPA &amp; Tolling: Dependable Capacity (ICAP) - 2016</t>
  </si>
  <si>
    <t xml:space="preserve"> PPA &amp; Tolling: Dependable Capacity (ICAP) - 2017</t>
  </si>
  <si>
    <t xml:space="preserve"> PPA &amp; Tolling: Dependable Capacity (ICAP) - 2018</t>
  </si>
  <si>
    <t xml:space="preserve"> PPA &amp; Tolling: Dependable Capacity (ICAP) - 2019</t>
  </si>
  <si>
    <t xml:space="preserve"> PPA &amp; Tolling: Dependable Capacity (ICAP) - 2020</t>
  </si>
  <si>
    <t xml:space="preserve"> PPA &amp; Tolling: Dependable Capacity (ICAP) - 2021</t>
  </si>
  <si>
    <t xml:space="preserve"> PPA &amp; Tolling: Dependable Capacity (ICAP) - 2022</t>
  </si>
  <si>
    <t xml:space="preserve"> PPA &amp; Tolling: Dependable Capacity (ICAP) - 2023</t>
  </si>
  <si>
    <t xml:space="preserve"> PPA &amp; Tolling: Dependable Capacity (ICAP) - 2024</t>
  </si>
  <si>
    <t xml:space="preserve"> PPA &amp; Tolling: Dependable Capacity (ICAP) - 2025</t>
  </si>
  <si>
    <t xml:space="preserve"> PPA &amp; Tolling: Dependable Capacity (ICAP) - 2026</t>
  </si>
  <si>
    <t xml:space="preserve"> PPA &amp; Tolling: Dependable Capacity (ICAP) - 2027</t>
  </si>
  <si>
    <t xml:space="preserve"> PPA &amp; Tolling: Dependable Capacity (ICAP) - 2028</t>
  </si>
  <si>
    <t xml:space="preserve"> PPA &amp; Tolling: Dependable Capacity (ICAP) - 2029</t>
  </si>
  <si>
    <t xml:space="preserve"> PPA &amp; Tolling: Dependable Capacity (ICAP) - 2030</t>
  </si>
  <si>
    <t xml:space="preserve"> PPA &amp; Tolling: Dependable Capacity (ICAP) - 2031</t>
  </si>
  <si>
    <t xml:space="preserve"> PPA &amp; Tolling: Dependable Capacity (ICAP) - 2032</t>
  </si>
  <si>
    <t xml:space="preserve"> PPA &amp; Tolling: Dependable Capacity (ICAP) - 2033</t>
  </si>
  <si>
    <t xml:space="preserve"> PPA &amp; Tolling: Dependable Capacity (ICAP) - 2034</t>
  </si>
  <si>
    <t xml:space="preserve"> PPA &amp; Tolling: Dependable Capacity (ICAP) - 2035</t>
  </si>
  <si>
    <t xml:space="preserve"> PPA &amp; Tolling: Dependable Capacity (ICAP) - 2036</t>
  </si>
  <si>
    <t xml:space="preserve"> PPA &amp; Tolling: Dependable Capacity (ICAP) - 2037</t>
  </si>
  <si>
    <t xml:space="preserve"> PPA &amp; Tolling: Dependable Capacity (ICAP) - 2038</t>
  </si>
  <si>
    <t xml:space="preserve"> PPA &amp; Tolling: Dependable Capacity (ICAP) - 2039</t>
  </si>
  <si>
    <t xml:space="preserve"> PPA &amp; Tolling: Dependable Capacity (ICAP) - 2040</t>
  </si>
  <si>
    <t xml:space="preserve"> PPA &amp; Tolling: Dependable Capacity (ICAP) - 2041</t>
  </si>
  <si>
    <t xml:space="preserve"> PPA &amp; Tolling: Dependable Capacity (ICAP) - 2042</t>
  </si>
  <si>
    <t xml:space="preserve"> PPA &amp; Tolling: Dependable Capacity (ICAP) - 2043</t>
  </si>
  <si>
    <t xml:space="preserve"> PPA &amp; Tolling: Dependable Capacity (ICAP) - 2044</t>
  </si>
  <si>
    <t xml:space="preserve"> PPA &amp; Tolling: Dependable Capacity (ICAP) - 2045</t>
  </si>
  <si>
    <t xml:space="preserve"> PPA &amp; Tolling: Dependable Capacity (ICAP) - 2046</t>
  </si>
  <si>
    <t xml:space="preserve"> PPA &amp; Tolling: Dependable Capacity (ICAP) - 2047</t>
  </si>
  <si>
    <t xml:space="preserve"> PPA &amp; Tolling: Dependable Capacity (ICAP) - 2048</t>
  </si>
  <si>
    <t xml:space="preserve"> PPA &amp; Tolling: Dependable Capacity (ICAP) - 2049</t>
  </si>
  <si>
    <t xml:space="preserve"> PPA &amp; Tolling: Dependable Capacity (ICAP) - 2050</t>
  </si>
  <si>
    <t xml:space="preserve"> PPA &amp; Tolling: Dependable Capacity (ICAP) - 2051</t>
  </si>
  <si>
    <t xml:space="preserve"> PPA &amp; Tolling: Dependable Capacity (ICAP) - 2052</t>
  </si>
  <si>
    <t xml:space="preserve"> PPA &amp; Tolling: Dependable Capacity (ICAP) - 2053</t>
  </si>
  <si>
    <t xml:space="preserve"> PPA &amp; Tolling: Dependable Capacity (ICAP) - 2054</t>
  </si>
  <si>
    <t xml:space="preserve"> PPA &amp; Tolling: Dependable Capacity (ICAP) - 2055</t>
  </si>
  <si>
    <t xml:space="preserve"> PPA &amp; Tolling: Dependable Capacity (ICAP) - 2056</t>
  </si>
  <si>
    <t xml:space="preserve"> PPA &amp; Tolling: Dependable Capacity (ICAP) - 2057</t>
  </si>
  <si>
    <t xml:space="preserve"> PPA &amp; Tolling: Dependable Capacity (ICAP) - 2058</t>
  </si>
  <si>
    <t xml:space="preserve"> PPA &amp; Tolling: Dependable Capacity (ICAP) - 2059</t>
  </si>
  <si>
    <t xml:space="preserve"> PPA &amp; Tolling: Dependable Capacity (ICAP) - 2060</t>
  </si>
  <si>
    <t xml:space="preserve"> PPA &amp; Tolling: VOM - 2042</t>
  </si>
  <si>
    <t xml:space="preserve"> PPA &amp; Tolling: VOM - 2043</t>
  </si>
  <si>
    <t xml:space="preserve"> PPA &amp; Tolling: VOM - 2044</t>
  </si>
  <si>
    <t xml:space="preserve"> PPA &amp; Tolling: VOM - 2045</t>
  </si>
  <si>
    <t xml:space="preserve"> PPA &amp; Tolling: VOM - 2046</t>
  </si>
  <si>
    <t xml:space="preserve"> PPA &amp; Tolling: VOM - 2047</t>
  </si>
  <si>
    <t xml:space="preserve"> PPA &amp; Tolling: VOM - 2048</t>
  </si>
  <si>
    <t xml:space="preserve"> PPA &amp; Tolling: VOM - 2049</t>
  </si>
  <si>
    <t xml:space="preserve"> PPA &amp; Tolling: VOM - 2050</t>
  </si>
  <si>
    <t xml:space="preserve"> PPA &amp; Tolling: VOM - 2051</t>
  </si>
  <si>
    <t xml:space="preserve"> PPA &amp; Tolling: VOM - 2052</t>
  </si>
  <si>
    <t xml:space="preserve"> PPA &amp; Tolling: VOM - 2053</t>
  </si>
  <si>
    <t xml:space="preserve"> PPA &amp; Tolling: VOM - 2054</t>
  </si>
  <si>
    <t xml:space="preserve"> PPA &amp; Tolling: VOM - 2055</t>
  </si>
  <si>
    <t xml:space="preserve"> PPA &amp; Tolling: VOM - 2056</t>
  </si>
  <si>
    <t xml:space="preserve"> PPA &amp; Tolling: VOM - 2057</t>
  </si>
  <si>
    <t xml:space="preserve"> PPA &amp; Tolling: VOM - 2058</t>
  </si>
  <si>
    <t xml:space="preserve"> PPA &amp; Tolling: VOM - 2059</t>
  </si>
  <si>
    <t xml:space="preserve"> PPA &amp; Tolling: VOM - 2060</t>
  </si>
  <si>
    <r>
      <rPr>
        <b/>
        <sz val="8"/>
        <color rgb="FF3333FF"/>
        <rFont val="Arial"/>
        <family val="2"/>
      </rPr>
      <t>PPA</t>
    </r>
    <r>
      <rPr>
        <b/>
        <sz val="10"/>
        <color rgb="FF3333FF"/>
        <rFont val="Arial"/>
        <family val="2"/>
      </rPr>
      <t xml:space="preserve"> &amp; Tolling (Gas Only): Start Charge - Year 2015</t>
    </r>
  </si>
  <si>
    <t xml:space="preserve"> PPA &amp; Tolling: Dependable Capacity (ICAP)</t>
  </si>
  <si>
    <t>Biomass PPA: : Base Energy Price Annual Escalator</t>
  </si>
  <si>
    <t>Resource ID</t>
  </si>
  <si>
    <t>Bidder ID</t>
  </si>
  <si>
    <t>Proposal ID</t>
  </si>
  <si>
    <t>Dispatch Level (MW)</t>
  </si>
  <si>
    <t>Summer Season Heat Rate (MMBtu/MWh)</t>
  </si>
  <si>
    <t>Winter Season Heat Rate (MMBtu/MWh)</t>
  </si>
  <si>
    <t>All Other Months Heat Rate (MMBtu/MWh)</t>
  </si>
  <si>
    <t xml:space="preserve">The Guaranteed Heat Rate is expected to be based upon (and will be no greater than) the heat rate </t>
  </si>
  <si>
    <t xml:space="preserve">corresponding to Buyer's dispatch level for the season in which such dispatch occcurs.  </t>
  </si>
  <si>
    <t>Resource Name</t>
  </si>
  <si>
    <t>Operational Information - Traditional and Biomass Resources</t>
  </si>
  <si>
    <t>Minimum Run Time (Hours)</t>
  </si>
  <si>
    <t>Minimum Down Time (Hours)</t>
  </si>
  <si>
    <t>Hot Start Fuel Quantity (MMBtu)</t>
  </si>
  <si>
    <t>Warm Start Fuel Quantity (MMBtu)</t>
  </si>
  <si>
    <t>Cold Start Fuel Quantity (MMBtu)</t>
  </si>
  <si>
    <t>Hot Start Hours (Hours)</t>
  </si>
  <si>
    <t>Warm Start Hours (Hours)</t>
  </si>
  <si>
    <t>Cold Start Hours (Hours)</t>
  </si>
  <si>
    <t>Operational Information - Wind, Solar and Hydro Resources</t>
  </si>
  <si>
    <t>Physical Delivery Point/Physical CP Node (Describe)</t>
  </si>
  <si>
    <t>Annual Guaranteed Energy Quantity (MWh)</t>
  </si>
  <si>
    <t>Fuel Index</t>
  </si>
  <si>
    <t>Fuel Adder - Formula</t>
  </si>
  <si>
    <t>Turbine Manufacturer and Model Number</t>
  </si>
  <si>
    <t>Is Proposal Mutually Exclusive to Another Proposal?</t>
  </si>
  <si>
    <t>Generation Configuration</t>
  </si>
  <si>
    <t>Environmental Controls</t>
  </si>
  <si>
    <t>Acquisition</t>
  </si>
  <si>
    <t>Hour #</t>
  </si>
  <si>
    <t>Year 1 Hour</t>
  </si>
  <si>
    <t>Year 1 Generation (MWh)</t>
  </si>
  <si>
    <t>Year 2 Hour</t>
  </si>
  <si>
    <t>Year 2 Generation (MWh)</t>
  </si>
  <si>
    <t xml:space="preserve">1. Please input Year 1 hours in the column named "Year 1 Hour" in the following format: mm/dd/yyyy AM/PM , where mm is the month, dd is the day, and yyyy is the year. </t>
  </si>
  <si>
    <t xml:space="preserve">2. Please input Year 2 hours in the column named "Year 2 Hour" in the following format: mm/dd/yyyy AM/PM , where mm is the month, dd is the day, and yyyy is the year. </t>
  </si>
  <si>
    <t>3. Please input Generation in MWh for corresponding hours.</t>
  </si>
  <si>
    <t>Energy Price ($/MWh)</t>
  </si>
  <si>
    <t>Capacity Rate ($/kW-yr)</t>
  </si>
  <si>
    <t>VOM ($/MWh)</t>
  </si>
  <si>
    <t>[1]</t>
  </si>
  <si>
    <t>[2]</t>
  </si>
  <si>
    <t>[3]</t>
  </si>
  <si>
    <t>[4]</t>
  </si>
  <si>
    <t>[5]</t>
  </si>
  <si>
    <t>Fixed</t>
  </si>
  <si>
    <t>Escalation</t>
  </si>
  <si>
    <t>Transmission Related Costs ($/kW-yr)</t>
  </si>
  <si>
    <t>PTC/ITC/Other Subsidies ($/kW-yr)</t>
  </si>
  <si>
    <t>[4] Enter the Energy Price, expressed in $/MWh, that is either a Base Rate escalated by CPI or PPI or defined annually</t>
  </si>
  <si>
    <t>Transmission Related Costs ($/MWh)</t>
  </si>
  <si>
    <t>PTC/ITC/Other Subsidies ($/MWh)</t>
  </si>
  <si>
    <t xml:space="preserve">The Guaranteed Heat Rate is a blended heat rate for all MW included in the corresponding dispatch level. </t>
  </si>
  <si>
    <t>Fixed For Term</t>
  </si>
  <si>
    <t>Base Rate</t>
  </si>
  <si>
    <t>Option</t>
  </si>
  <si>
    <t>(i)</t>
  </si>
  <si>
    <t>(ii)</t>
  </si>
  <si>
    <t>(iii)</t>
  </si>
  <si>
    <t>Pricing - Biomass Resources</t>
  </si>
  <si>
    <t>Pricing - Wind, Solar and Hydro</t>
  </si>
  <si>
    <t>Pricing - Traditional Resources</t>
  </si>
  <si>
    <t>[6]</t>
  </si>
  <si>
    <t>Energy Price</t>
  </si>
  <si>
    <t>[7]</t>
  </si>
  <si>
    <t>Start Fuel</t>
  </si>
  <si>
    <t>(iv)</t>
  </si>
  <si>
    <t>(v)</t>
  </si>
  <si>
    <t>Choose Option (i), (ii) or (iii) for each pricing component of the Proposal:</t>
  </si>
  <si>
    <t>Chose Option (i) or (ii) for each pricing component of the Proposal:</t>
  </si>
  <si>
    <t>[4] Enter the Start Charge, expressed as $/Completed Start, that is fixed for the term or defined annually or a based on a Base Rate that is escalated by CPI or PPI</t>
  </si>
  <si>
    <t>(vi)</t>
  </si>
  <si>
    <t>[7] Provide the single fixed payment purchase price for the facility or the portion thereof allocated to Buyer</t>
  </si>
  <si>
    <t xml:space="preserve">      Provide the non-fuel O&amp;M expense (expressed in $/kW-yr) for the facility, or portion thereof allocated to Buyer, that does not change based on energy output of the generating unit.</t>
  </si>
  <si>
    <t xml:space="preserve">      Provide the variable non-fuel expense (expressed in $/MWh) for energy corresponding to each MWh of energy produced by the facility</t>
  </si>
  <si>
    <t>Example</t>
  </si>
  <si>
    <t>Bidders submitting a Proposal for a Wind, Solar and/or Hydro Resource</t>
  </si>
  <si>
    <t>Resource and Proposal Information</t>
  </si>
  <si>
    <t>Contract Capacity Allocated to Buyer (MW)</t>
  </si>
  <si>
    <t>Secondary Fuel Type (if applicable)</t>
  </si>
  <si>
    <t>Indicate any and all ancillary services to be provided from the resources</t>
  </si>
  <si>
    <t>Provide the MISO Local Resource Zone in which the Resource will receive capacity credit</t>
  </si>
  <si>
    <t xml:space="preserve">Average Annual Planned Maintenance (Hours) </t>
  </si>
  <si>
    <r>
      <t>CO</t>
    </r>
    <r>
      <rPr>
        <b/>
        <vertAlign val="subscript"/>
        <sz val="11"/>
        <color theme="0"/>
        <rFont val="Calibri"/>
        <family val="2"/>
        <scheme val="minor"/>
      </rPr>
      <t>2</t>
    </r>
    <r>
      <rPr>
        <b/>
        <sz val="11"/>
        <color theme="0"/>
        <rFont val="Calibri"/>
        <family val="2"/>
        <scheme val="minor"/>
      </rPr>
      <t xml:space="preserve"> Emission Rate (lbs/MMBtu)</t>
    </r>
  </si>
  <si>
    <r>
      <t>SO</t>
    </r>
    <r>
      <rPr>
        <b/>
        <vertAlign val="subscript"/>
        <sz val="11"/>
        <color theme="0"/>
        <rFont val="Calibri"/>
        <family val="2"/>
        <scheme val="minor"/>
      </rPr>
      <t>2</t>
    </r>
    <r>
      <rPr>
        <b/>
        <sz val="11"/>
        <color theme="0"/>
        <rFont val="Calibri"/>
        <family val="2"/>
        <scheme val="minor"/>
      </rPr>
      <t xml:space="preserve"> Emission Rate (lbs/MMBtu)</t>
    </r>
  </si>
  <si>
    <r>
      <t>NO</t>
    </r>
    <r>
      <rPr>
        <b/>
        <vertAlign val="subscript"/>
        <sz val="11"/>
        <color theme="0"/>
        <rFont val="Calibri"/>
        <family val="2"/>
        <scheme val="minor"/>
      </rPr>
      <t>x</t>
    </r>
    <r>
      <rPr>
        <b/>
        <sz val="11"/>
        <color theme="0"/>
        <rFont val="Calibri"/>
        <family val="2"/>
        <scheme val="minor"/>
      </rPr>
      <t xml:space="preserve"> Emission Rate (lbs/MMBtu)</t>
    </r>
  </si>
  <si>
    <t>Electric Interconnection Point (Describe)</t>
  </si>
  <si>
    <t>Average Heat Rate of Maximum Dependable Summer Base Capacity (MMBtu/MWh)</t>
  </si>
  <si>
    <t>Average Heat Rate of Minimum Dependable summer Base Capacity (MMBtu/MWh)</t>
  </si>
  <si>
    <t>Wind, Solar &amp; Hydro: Guaranteed Annual Energy</t>
  </si>
  <si>
    <t>Wind, Solar &amp; Hydro: Expected Annual Energy</t>
  </si>
  <si>
    <t>Renewable Resources: Incentives (e.g. ITC &amp; PTC) to Reduce Energy Price - 2060</t>
  </si>
  <si>
    <t>Renewable Resources: Incentives (e.g. ITC &amp; PTC) to Reduce Energy Price - 2059</t>
  </si>
  <si>
    <t>Renewable Resources: Incentives (e.g. ITC &amp; PTC) to Reduce Energy Price - 2058</t>
  </si>
  <si>
    <t>Renewable Resources: Incentives (e.g. ITC &amp; PTC) to Reduce Energy Price - 2057</t>
  </si>
  <si>
    <t>Renewable Resources: Incentives (e.g. ITC &amp; PTC) to Reduce Energy Price - 2056</t>
  </si>
  <si>
    <t>Renewable Resources: Incentives (e.g. ITC &amp; PTC) to Reduce Energy Price - 2055</t>
  </si>
  <si>
    <t>Renewable Resources: Incentives (e.g. ITC &amp; PTC) to Reduce Energy Price - 2054</t>
  </si>
  <si>
    <t>Renewable Resources: Incentives (e.g. ITC &amp; PTC) to Reduce Energy Price - 2053</t>
  </si>
  <si>
    <t>Renewable Resources: Incentives (e.g. ITC &amp; PTC) to Reduce Energy Price - 2052</t>
  </si>
  <si>
    <t>Renewable Resources: Incentives (e.g. ITC &amp; PTC) to Reduce Energy Price - 2051</t>
  </si>
  <si>
    <t>Renewable Resources: Incentives (e.g. ITC &amp; PTC) to Reduce Energy Price - 2050</t>
  </si>
  <si>
    <t>Renewable Resources: Incentives (e.g. ITC &amp; PTC) to Reduce Energy Price - 2049</t>
  </si>
  <si>
    <t>Renewable Resources: Incentives (e.g. ITC &amp; PTC) to Reduce Energy Price - 2048</t>
  </si>
  <si>
    <t>Renewable Resources: Incentives (e.g. ITC &amp; PTC) to Reduce Energy Price - 2047</t>
  </si>
  <si>
    <t>Renewable Resources: Incentives (e.g. ITC &amp; PTC) to Reduce Energy Price - 2046</t>
  </si>
  <si>
    <t>Renewable Resources: Incentives (e.g. ITC &amp; PTC) to Reduce Energy Price - 2045</t>
  </si>
  <si>
    <t>Renewable Resources: Incentives (e.g. ITC &amp; PTC) to Reduce Energy Price - 2044</t>
  </si>
  <si>
    <t>Renewable Resources: Incentives (e.g. ITC &amp; PTC) to Reduce Energy Price - 2043</t>
  </si>
  <si>
    <t>Renewable Resources: Incentives (e.g. ITC &amp; PTC) to Reduce Energy Price - 2042</t>
  </si>
  <si>
    <t>Renewable Resources: Incentives (e.g. ITC &amp; PTC) to Reduce Energy Price - 2041</t>
  </si>
  <si>
    <t>Renewable Resources: Incentives (e.g. ITC &amp; PTC) to Reduce Energy Price - 2040</t>
  </si>
  <si>
    <t>Renewable Resources: Incentives (e.g. ITC &amp; PTC) to Reduce Energy Price - 2039</t>
  </si>
  <si>
    <t>Renewable Resources: Incentives (e.g. ITC &amp; PTC) to Reduce Energy Price - 2038</t>
  </si>
  <si>
    <t>Renewable Resources: Incentives (e.g. ITC &amp; PTC) to Reduce Energy Price - 2037</t>
  </si>
  <si>
    <t>Renewable Resources: Incentives (e.g. ITC &amp; PTC) to Reduce Energy Price - 2036</t>
  </si>
  <si>
    <t>Renewable Resources: Incentives (e.g. ITC &amp; PTC) to Reduce Energy Price - 2035</t>
  </si>
  <si>
    <t>Renewable Resources: Incentives (e.g. ITC &amp; PTC) to Reduce Energy Price - 2034</t>
  </si>
  <si>
    <t>Renewable Resources: Incentives (e.g. ITC &amp; PTC) to Reduce Energy Price - 2033</t>
  </si>
  <si>
    <t>Renewable Resources: Incentives (e.g. ITC &amp; PTC) to Reduce Energy Price - 2032</t>
  </si>
  <si>
    <t>Renewable Resources: Incentives (e.g. ITC &amp; PTC) to Reduce Energy Price - 2031</t>
  </si>
  <si>
    <t>Renewable Resources: Incentives (e.g. ITC &amp; PTC) to Reduce Energy Price - 2030</t>
  </si>
  <si>
    <t>Renewable Resources: Incentives (e.g. ITC &amp; PTC) to Reduce Energy Price - 2029</t>
  </si>
  <si>
    <t>Renewable Resources: Incentives (e.g. ITC &amp; PTC) to Reduce Energy Price - 2028</t>
  </si>
  <si>
    <t>Renewable Resources: Incentives (e.g. ITC &amp; PTC) to Reduce Energy Price - 2027</t>
  </si>
  <si>
    <t>Renewable Resources: Incentives (e.g. ITC &amp; PTC) to Reduce Energy Price - 2026</t>
  </si>
  <si>
    <t>Renewable Resources: Incentives (e.g. ITC &amp; PTC) to Reduce Energy Price - 2025</t>
  </si>
  <si>
    <t>Renewable Resources: Incentives (e.g. ITC &amp; PTC) to Reduce Energy Price - 2024</t>
  </si>
  <si>
    <t>Renewable Resources: Incentives (e.g. ITC &amp; PTC) to Reduce Energy Price - 2023</t>
  </si>
  <si>
    <t>Renewable Resources: Incentives (e.g. ITC &amp; PTC) to Reduce Energy Price - 2022</t>
  </si>
  <si>
    <t>Renewable Resources: Incentives (e.g. ITC &amp; PTC) to Reduce Energy Price - 2021</t>
  </si>
  <si>
    <t>Renewable Resources: Incentives (e.g. ITC &amp; PTC) to Reduce Energy Price - 2020</t>
  </si>
  <si>
    <t>Renewable Resources: Incentives (e.g. ITC &amp; PTC) to Reduce Energy Price - 2019</t>
  </si>
  <si>
    <t>Renewable Resources: Incentives (e.g. ITC &amp; PTC) to Reduce Energy Price - 2018</t>
  </si>
  <si>
    <t>Renewable Resources: Incentives (e.g. ITC &amp; PTC) to Reduce Energy Price - 2017</t>
  </si>
  <si>
    <t>Renewable Resources: Incentives (e.g. ITC &amp; PTC) to Reduce Energy Price - 2016</t>
  </si>
  <si>
    <t>Renewable Resources: Incentives (e.g. ITC &amp; PTC) to Reduce Energy Price - 2015</t>
  </si>
  <si>
    <t>Renewable Resources: Incentives (e.g. ITC &amp; PTC) to Reduce Base Energy Price</t>
  </si>
  <si>
    <t>Wind, Solar &amp; Hydro: Transmission Cost Adder - 2060</t>
  </si>
  <si>
    <t>Wind, Solar &amp; Hydro: Transmission Cost Adder - 2059</t>
  </si>
  <si>
    <t>Wind, Solar &amp; Hydro: Transmission Cost Adder - 2058</t>
  </si>
  <si>
    <t>Wind, Solar &amp; Hydro: Transmission Cost Adder - 2057</t>
  </si>
  <si>
    <t>Wind, Solar &amp; Hydro: Transmission Cost Adder - 2056</t>
  </si>
  <si>
    <t>Wind, Solar &amp; Hydro: Transmission Cost Adder - 2055</t>
  </si>
  <si>
    <t>Wind, Solar &amp; Hydro: Transmission Cost Adder - 2054</t>
  </si>
  <si>
    <t>Wind, Solar &amp; Hydro: Transmission Cost Adder - 2053</t>
  </si>
  <si>
    <t>Wind, Solar &amp; Hydro: Transmission Cost Adder - 2052</t>
  </si>
  <si>
    <t>Wind, Solar &amp; Hydro: Transmission Cost Adder - 2051</t>
  </si>
  <si>
    <t>Wind, Solar &amp; Hydro: Transmission Cost Adder - 2050</t>
  </si>
  <si>
    <t>Wind, Solar &amp; Hydro: Transmission Cost Adder - 2049</t>
  </si>
  <si>
    <t>Wind, Solar &amp; Hydro: Transmission Cost Adder - 2048</t>
  </si>
  <si>
    <t>Wind, Solar &amp; Hydro: Transmission Cost Adder - 2047</t>
  </si>
  <si>
    <t>Wind, Solar &amp; Hydro: Transmission Cost Adder - 2046</t>
  </si>
  <si>
    <t>Wind, Solar &amp; Hydro: Transmission Cost Adder - 2045</t>
  </si>
  <si>
    <t>Wind, Solar &amp; Hydro: Transmission Cost Adder - 2044</t>
  </si>
  <si>
    <t>Wind, Solar &amp; Hydro: Transmission Cost Adder - 2043</t>
  </si>
  <si>
    <t>Wind, Solar &amp; Hydro: Transmission Cost Adder - 2042</t>
  </si>
  <si>
    <t>Wind, Solar &amp; Hydro: Transmission Cost Adder - 2041</t>
  </si>
  <si>
    <t>Wind, Solar &amp; Hydro: Transmission Cost Adder - 2040</t>
  </si>
  <si>
    <t>Wind, Solar &amp; Hydro: Transmission Cost Adder - 2039</t>
  </si>
  <si>
    <t>Wind, Solar &amp; Hydro: Transmission Cost Adder - 2038</t>
  </si>
  <si>
    <t>Wind, Solar &amp; Hydro: Transmission Cost Adder - 2037</t>
  </si>
  <si>
    <t>Wind, Solar &amp; Hydro: Transmission Cost Adder - 2036</t>
  </si>
  <si>
    <t>Wind, Solar &amp; Hydro: Transmission Cost Adder - 2035</t>
  </si>
  <si>
    <t>Wind, Solar &amp; Hydro: Transmission Cost Adder - 2034</t>
  </si>
  <si>
    <t>Wind, Solar &amp; Hydro: Transmission Cost Adder - 2033</t>
  </si>
  <si>
    <t>Wind, Solar &amp; Hydro: Transmission Cost Adder - 2032</t>
  </si>
  <si>
    <t>Wind, Solar &amp; Hydro: Transmission Cost Adder - 2031</t>
  </si>
  <si>
    <t>Wind, Solar &amp; Hydro: Transmission Cost Adder - 2030</t>
  </si>
  <si>
    <t>Wind, Solar &amp; Hydro: Transmission Cost Adder - 2029</t>
  </si>
  <si>
    <t>Wind, Solar &amp; Hydro: Transmission Cost Adder - 2028</t>
  </si>
  <si>
    <t>Wind, Solar &amp; Hydro: Transmission Cost Adder - 2027</t>
  </si>
  <si>
    <t>Wind, Solar &amp; Hydro: Transmission Cost Adder - 2026</t>
  </si>
  <si>
    <t>Wind, Solar &amp; Hydro: Transmission Cost Adder - 2025</t>
  </si>
  <si>
    <t>Wind, Solar &amp; Hydro: Transmission Cost Adder - 2024</t>
  </si>
  <si>
    <t>Wind, Solar &amp; Hydro: Transmission Cost Adder - 2023</t>
  </si>
  <si>
    <t>Wind, Solar &amp; Hydro: Transmission Cost Adder - 2022</t>
  </si>
  <si>
    <t>Wind, Solar &amp; Hydro: Transmission Cost Adder - 2021</t>
  </si>
  <si>
    <t>Wind, Solar &amp; Hydro: Transmission Cost Adder - 2020</t>
  </si>
  <si>
    <t>Wind, Solar &amp; Hydro: Transmission Cost Adder - 2019</t>
  </si>
  <si>
    <t>Wind, Solar &amp; Hydro: Transmission Cost Adder - 2018</t>
  </si>
  <si>
    <t>Wind, Solar &amp; Hydro: Transmission Cost Adder - 2017</t>
  </si>
  <si>
    <t>Wind, Solar &amp; Hydro: Transmission Cost Adder - 2016</t>
  </si>
  <si>
    <t>Wind, Solar &amp; Hydro: Transmission Cost Adder - 2015</t>
  </si>
  <si>
    <t>Wind, Solar &amp; Hydro: Transmission Cost Adder to Base Energy Price</t>
  </si>
  <si>
    <t>Renewable PPA: Energy Price (Exclude Transmission &amp; Renewable Incentives) - 2060</t>
  </si>
  <si>
    <t>Renewable PPA: Energy Price (Exclude Transmission &amp; Renewable Incentives) - 2059</t>
  </si>
  <si>
    <t>Renewable PPA: Energy Price (Exclude Transmission &amp; Renewable Incentives) - 2058</t>
  </si>
  <si>
    <t>Renewable PPA: Energy Price (Exclude Transmission &amp; Renewable Incentives) - 2057</t>
  </si>
  <si>
    <t>Renewable PPA: Energy Price (Exclude Transmission &amp; Renewable Incentives) - 2056</t>
  </si>
  <si>
    <t>Renewable PPA: Energy Price (Exclude Transmission &amp; Renewable Incentives) - 2055</t>
  </si>
  <si>
    <t>Renewable PPA: Energy Price (Exclude Transmission &amp; Renewable Incentives) - 2054</t>
  </si>
  <si>
    <t>Renewable PPA: Energy Price (Exclude Transmission &amp; Renewable Incentives) - 2053</t>
  </si>
  <si>
    <t>Renewable PPA: Energy Price (Exclude Transmission &amp; Renewable Incentives) - 2052</t>
  </si>
  <si>
    <t>Renewable PPA: Energy Price (Exclude Transmission &amp; Renewable Incentives) - 2051</t>
  </si>
  <si>
    <t>Renewable PPA: Energy Price (Exclude Transmission &amp; Renewable Incentives) - 2050</t>
  </si>
  <si>
    <t>Renewable PPA: Energy Price (Exclude Transmission &amp; Renewable Incentives) - 2049</t>
  </si>
  <si>
    <t>Renewable PPA: Energy Price (Exclude Transmission &amp; Renewable Incentives) - 2048</t>
  </si>
  <si>
    <t>Renewable PPA: Energy Price (Exclude Transmission &amp; Renewable Incentives) - 2047</t>
  </si>
  <si>
    <t>Renewable PPA: Energy Price (Exclude Transmission &amp; Renewable Incentives) - 2046</t>
  </si>
  <si>
    <t>Renewable PPA: Energy Price (Exclude Transmission &amp; Renewable Incentives) - 2045</t>
  </si>
  <si>
    <t>Renewable PPA: Energy Price (Exclude Transmission &amp; Renewable Incentives) - 2044</t>
  </si>
  <si>
    <t>Renewable PPA: Energy Price (Exclude Transmission &amp; Renewable Incentives) - 2043</t>
  </si>
  <si>
    <t>Renewable PPA: Energy Price (Exclude Transmission &amp; Renewable Incentives) - 2042</t>
  </si>
  <si>
    <t>Renewable PPA: Energy Price (Exclude Transmission &amp; Renewable Incentives) - 2041</t>
  </si>
  <si>
    <r>
      <rPr>
        <b/>
        <sz val="8"/>
        <color rgb="FF3333FF"/>
        <rFont val="Arial"/>
        <family val="2"/>
      </rPr>
      <t>PPA</t>
    </r>
    <r>
      <rPr>
        <b/>
        <sz val="10"/>
        <color rgb="FF3333FF"/>
        <rFont val="Arial"/>
        <family val="2"/>
      </rPr>
      <t xml:space="preserve"> &amp; Tolling (Gas Only): Start Charge - Year 2060</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</si>
  <si>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2059</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</si>
  <si>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2058</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</si>
  <si>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2057</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</si>
  <si>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2056</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</si>
  <si>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2055</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</si>
  <si>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2054</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</si>
  <si>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2053</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</si>
  <si>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2052</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</si>
  <si>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2051</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</si>
  <si>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2050</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</si>
  <si>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2049</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</si>
  <si>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2048</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</si>
  <si>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2047</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</si>
  <si>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2046</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</si>
  <si>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2045</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</si>
  <si>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2044</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</si>
  <si>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2043</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</si>
  <si>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2042</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</si>
  <si>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2041</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</si>
  <si>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2040</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</si>
  <si>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2039</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</si>
  <si>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2038</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</si>
  <si>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2037</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</si>
  <si>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2036</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</si>
  <si>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2035</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</si>
  <si>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2034</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</si>
  <si>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2033</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</si>
  <si>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2032</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</si>
  <si>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2031</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</si>
  <si>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2030</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</si>
  <si>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2029</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</si>
  <si>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2028</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</si>
  <si>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2027</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</si>
  <si>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2026</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</si>
  <si>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2025</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</si>
  <si>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2024</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</si>
  <si>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2023</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</si>
  <si>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2022</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</si>
  <si>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2021</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</si>
  <si>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2020</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</si>
  <si>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2019</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</si>
  <si>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2018</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</si>
  <si>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2017</t>
    </r>
    <r>
      <rPr>
        <sz val="11"/>
        <color theme="1"/>
        <rFont val="Calibri"/>
        <family val="2"/>
        <scheme val="minor"/>
      </rPr>
      <t/>
    </r>
  </si>
  <si>
    <r>
      <rPr>
        <b/>
        <sz val="8"/>
        <color rgb="FF3333FF"/>
        <rFont val="Arial"/>
        <family val="2"/>
      </rPr>
      <t>PPA</t>
    </r>
    <r>
      <rPr>
        <b/>
        <sz val="10"/>
        <color rgb="FF3333FF"/>
        <rFont val="Arial"/>
        <family val="2"/>
      </rPr>
      <t xml:space="preserve"> &amp; Tolling (Gas Only): Start Charge - Year 2016</t>
    </r>
    <r>
      <rPr>
        <sz val="11"/>
        <color theme="1"/>
        <rFont val="Calibri"/>
        <family val="2"/>
        <scheme val="minor"/>
      </rPr>
      <t/>
    </r>
  </si>
  <si>
    <t xml:space="preserve"> PPA &amp; Tolling (Conventional &amp; Biomass): Transmission Cost Adder to Capacity Rate - 2060</t>
  </si>
  <si>
    <t xml:space="preserve"> PPA &amp; Tolling (Conventional &amp; Biomass): Transmission Cost Adder to Capacity Rate - 2059</t>
  </si>
  <si>
    <t xml:space="preserve"> PPA &amp; Tolling (Conventional &amp; Biomass): Transmission Cost Adder to Capacity Rate - 2058</t>
  </si>
  <si>
    <t xml:space="preserve"> PPA &amp; Tolling (Conventional &amp; Biomass): Transmission Cost Adder to Capacity Rate - 2057</t>
  </si>
  <si>
    <t xml:space="preserve"> PPA &amp; Tolling (Conventional &amp; Biomass): Transmission Cost Adder to Capacity Rate - 2056</t>
  </si>
  <si>
    <t xml:space="preserve"> PPA &amp; Tolling (Conventional &amp; Biomass): Transmission Cost Adder to Capacity Rate - 2055</t>
  </si>
  <si>
    <t xml:space="preserve"> PPA &amp; Tolling (Conventional &amp; Biomass): Transmission Cost Adder to Capacity Rate - 2054</t>
  </si>
  <si>
    <t xml:space="preserve"> PPA &amp; Tolling (Conventional &amp; Biomass): Transmission Cost Adder to Capacity Rate - 2053</t>
  </si>
  <si>
    <t xml:space="preserve"> PPA &amp; Tolling (Conventional &amp; Biomass): Transmission Cost Adder to Capacity Rate - 2052</t>
  </si>
  <si>
    <t xml:space="preserve"> PPA &amp; Tolling (Conventional &amp; Biomass): Transmission Cost Adder to Capacity Rate - 2051</t>
  </si>
  <si>
    <t xml:space="preserve"> PPA &amp; Tolling (Conventional &amp; Biomass): Transmission Cost Adder to Capacity Rate - 2050</t>
  </si>
  <si>
    <t xml:space="preserve"> PPA &amp; Tolling (Conventional &amp; Biomass): Transmission Cost Adder to Capacity Rate - 2049</t>
  </si>
  <si>
    <t xml:space="preserve"> PPA &amp; Tolling (Conventional &amp; Biomass): Transmission Cost Adder to Capacity Rate - 2048</t>
  </si>
  <si>
    <t xml:space="preserve"> PPA &amp; Tolling (Conventional &amp; Biomass): Transmission Cost Adder to Capacity Rate - 2047</t>
  </si>
  <si>
    <t xml:space="preserve"> PPA &amp; Tolling (Conventional &amp; Biomass): Transmission Cost Adder to Capacity Rate - 2046</t>
  </si>
  <si>
    <t xml:space="preserve"> PPA &amp; Tolling (Conventional &amp; Biomass): Transmission Cost Adder to Capacity Rate - 2045</t>
  </si>
  <si>
    <t xml:space="preserve"> PPA &amp; Tolling (Conventional &amp; Biomass): Transmission Cost Adder to Capacity Rate - 2044</t>
  </si>
  <si>
    <t xml:space="preserve"> PPA &amp; Tolling (Conventional &amp; Biomass): Transmission Cost Adder to Capacity Rate - 2043</t>
  </si>
  <si>
    <t xml:space="preserve"> PPA &amp; Tolling (Conventional &amp; Biomass): Transmission Cost Adder to Capacity Rate - 2042</t>
  </si>
  <si>
    <t xml:space="preserve"> PPA &amp; Tolling (Conventional &amp; Biomass): Capacity Rate - 2060</t>
  </si>
  <si>
    <t xml:space="preserve"> PPA &amp; Tolling (Conventional &amp; Biomass): Capacity Rate - 2059</t>
  </si>
  <si>
    <t xml:space="preserve"> PPA &amp; Tolling (Conventional &amp; Biomass): Capacity Rate - 2058</t>
  </si>
  <si>
    <t xml:space="preserve"> PPA &amp; Tolling (Conventional &amp; Biomass): Capacity Rate - 2057</t>
  </si>
  <si>
    <t xml:space="preserve"> PPA &amp; Tolling (Conventional &amp; Biomass): Capacity Rate - 2056</t>
  </si>
  <si>
    <t xml:space="preserve"> PPA &amp; Tolling (Conventional &amp; Biomass): Capacity Rate - 2055</t>
  </si>
  <si>
    <t xml:space="preserve"> PPA &amp; Tolling (Conventional &amp; Biomass): Capacity Rate - 2054</t>
  </si>
  <si>
    <t xml:space="preserve"> PPA &amp; Tolling (Conventional &amp; Biomass): Capacity Rate - 2053</t>
  </si>
  <si>
    <t xml:space="preserve"> PPA &amp; Tolling (Conventional &amp; Biomass): Capacity Rate - 2052</t>
  </si>
  <si>
    <t xml:space="preserve"> PPA &amp; Tolling (Conventional &amp; Biomass): Capacity Rate - 2051</t>
  </si>
  <si>
    <t xml:space="preserve"> PPA &amp; Tolling (Conventional &amp; Biomass): Capacity Rate - 2050</t>
  </si>
  <si>
    <t xml:space="preserve"> PPA &amp; Tolling (Conventional &amp; Biomass): Capacity Rate - 2049</t>
  </si>
  <si>
    <t xml:space="preserve"> PPA &amp; Tolling (Conventional &amp; Biomass): Capacity Rate - 2048</t>
  </si>
  <si>
    <t xml:space="preserve"> PPA &amp; Tolling (Conventional &amp; Biomass): Capacity Rate - 2047</t>
  </si>
  <si>
    <t xml:space="preserve"> PPA &amp; Tolling (Conventional &amp; Biomass): Capacity Rate - 2046</t>
  </si>
  <si>
    <t xml:space="preserve"> PPA &amp; Tolling (Conventional &amp; Biomass): Capacity Rate - 2045</t>
  </si>
  <si>
    <t xml:space="preserve"> PPA &amp; Tolling (Conventional &amp; Biomass): Capacity Rate - 2044</t>
  </si>
  <si>
    <t xml:space="preserve"> PPA &amp; Tolling (Conventional &amp; Biomass): Capacity Rate - 2043</t>
  </si>
  <si>
    <t xml:space="preserve"> PPA &amp; Tolling (Conventional &amp; Biomass): Capacity Rate - 2042</t>
  </si>
  <si>
    <t xml:space="preserve"> PPA &amp; Tolling (Conventional &amp; Biomass): Capacity Rate - 2041</t>
  </si>
  <si>
    <t xml:space="preserve"> PPA &amp; Tolling: Capacity Rate Annual Escalator</t>
  </si>
  <si>
    <t>Summer Maximum Supplemental Capacity (ICAP)</t>
  </si>
  <si>
    <t>Summer Maximum Base Capacity (ICAP)</t>
  </si>
  <si>
    <t>PPA (Wind, Solar &amp; Hydro): MISO Assigned Capacity Value for PY14/15</t>
  </si>
  <si>
    <t>Add definition (e.g. summer temperature, etc.) to Glossary?</t>
  </si>
  <si>
    <t>Add definition (and formula if needed) to Glossary?</t>
  </si>
  <si>
    <t>"Dependable" the right name?</t>
  </si>
  <si>
    <t>AURORA Inputs Needed</t>
  </si>
  <si>
    <t>VAT review for reasonableness</t>
  </si>
  <si>
    <t>2014 EAI RFP</t>
  </si>
  <si>
    <t>Energy Price based Product</t>
  </si>
  <si>
    <t>Input</t>
  </si>
  <si>
    <t>Variable</t>
  </si>
  <si>
    <t>Unit Name (Existing)</t>
  </si>
  <si>
    <t>Unit Location</t>
  </si>
  <si>
    <t>Unit Configuration</t>
  </si>
  <si>
    <t>Start Date</t>
  </si>
  <si>
    <t>Base GVTC (preferred) or Base Summer Max Capacity</t>
  </si>
  <si>
    <t>Base Min Capacity</t>
  </si>
  <si>
    <t>Average Heat Rate @ Max</t>
  </si>
  <si>
    <t>Average Heat Rate @ Min</t>
  </si>
  <si>
    <t>Supplemental Capacity</t>
  </si>
  <si>
    <t>Average Heat Rate of Supplemental</t>
  </si>
  <si>
    <t>Hourly Energy Profile (Wind Resources)</t>
  </si>
  <si>
    <t>Fuel Adder</t>
  </si>
  <si>
    <t>Minimum Run Time</t>
  </si>
  <si>
    <t>Minimum Down Time</t>
  </si>
  <si>
    <t>Start Cost</t>
  </si>
  <si>
    <t>Escalation for Start Cost</t>
  </si>
  <si>
    <t>VOM Cost</t>
  </si>
  <si>
    <t>Escalation for VOM Cost</t>
  </si>
  <si>
    <r>
      <t>CO</t>
    </r>
    <r>
      <rPr>
        <vertAlign val="subscript"/>
        <sz val="11"/>
        <color theme="1"/>
        <rFont val="Calibri"/>
        <family val="2"/>
        <scheme val="minor"/>
      </rPr>
      <t>2</t>
    </r>
    <r>
      <rPr>
        <sz val="10"/>
        <rFont val="Times New Roman"/>
        <family val="1"/>
      </rPr>
      <t xml:space="preserve"> Emission Rate</t>
    </r>
  </si>
  <si>
    <r>
      <t>SO</t>
    </r>
    <r>
      <rPr>
        <vertAlign val="subscript"/>
        <sz val="11"/>
        <color theme="1"/>
        <rFont val="Calibri"/>
        <family val="2"/>
        <scheme val="minor"/>
      </rPr>
      <t>2</t>
    </r>
    <r>
      <rPr>
        <sz val="10"/>
        <rFont val="Times New Roman"/>
        <family val="1"/>
      </rPr>
      <t xml:space="preserve"> Emission Rate</t>
    </r>
  </si>
  <si>
    <r>
      <t>NO</t>
    </r>
    <r>
      <rPr>
        <vertAlign val="subscript"/>
        <sz val="11"/>
        <color theme="1"/>
        <rFont val="Calibri"/>
        <family val="2"/>
        <scheme val="minor"/>
      </rPr>
      <t>X</t>
    </r>
    <r>
      <rPr>
        <sz val="10"/>
        <rFont val="Times New Roman"/>
        <family val="1"/>
      </rPr>
      <t xml:space="preserve"> Emission Rate</t>
    </r>
  </si>
  <si>
    <t>Maintenance Rate</t>
  </si>
  <si>
    <t>Equivalent Forced Outage Rate</t>
  </si>
  <si>
    <t>Technology Type (CT, CCGT, Solid Fuel, Biomass, Wind, Hydro, Solar)</t>
  </si>
  <si>
    <t>Primary Fuel Type (Gas, Solid Fuel, Biomass)</t>
  </si>
  <si>
    <t>MISO Assigned Capacity Value (%) for June 1, 2014 - May 31, 2015</t>
  </si>
  <si>
    <t>Inside FERC Houston Ship Channel</t>
  </si>
  <si>
    <t>Platts Coal Trader Big Sandy/Kanawha; 12,500 Btu; 1.2 SO2 lb, CSX</t>
  </si>
  <si>
    <t>Platts Coal Trader Illinois Basin; 11,000 Btu; 5 SO2 lb</t>
  </si>
  <si>
    <t>Platts Coal Trader Powder River Basin; 8,800 Btu; .8 SO2 lb</t>
  </si>
  <si>
    <t>Platts Coal Outlook US Gulf 6%-6.5% Sulfur, 40 HGI</t>
  </si>
  <si>
    <t>CPI</t>
  </si>
  <si>
    <t>PPI</t>
  </si>
  <si>
    <t>Platts Coal Trader CAPP Rail (CSX) Physical; 12,500 Btu; 1.6 SO2 lb</t>
  </si>
  <si>
    <t>Is Buyer Allocated the Capacity of the Entire Unit?</t>
  </si>
  <si>
    <t>Existing</t>
  </si>
  <si>
    <t>Developmental</t>
  </si>
  <si>
    <t>PPA</t>
  </si>
  <si>
    <t>Toll</t>
  </si>
  <si>
    <t>Yes</t>
  </si>
  <si>
    <t>No</t>
  </si>
  <si>
    <t>CT</t>
  </si>
  <si>
    <t>CCGT</t>
  </si>
  <si>
    <t>Solid Fuel</t>
  </si>
  <si>
    <t>Biomass</t>
  </si>
  <si>
    <t>Wind</t>
  </si>
  <si>
    <t>Hydro</t>
  </si>
  <si>
    <t>Solar</t>
  </si>
  <si>
    <t>Gas</t>
  </si>
  <si>
    <t>LRZ 1</t>
  </si>
  <si>
    <t>LRZ 2</t>
  </si>
  <si>
    <t>LRZ 3</t>
  </si>
  <si>
    <t>LRZ 4</t>
  </si>
  <si>
    <t>LRZ 5</t>
  </si>
  <si>
    <t>LRZ 6</t>
  </si>
  <si>
    <t>LRZ 7</t>
  </si>
  <si>
    <t>LRZ 8</t>
  </si>
  <si>
    <t>LRZ 9</t>
  </si>
  <si>
    <t xml:space="preserve">Resource Type </t>
  </si>
  <si>
    <t xml:space="preserve">Proposal Type </t>
  </si>
  <si>
    <t>Resource Location [City, State]</t>
  </si>
  <si>
    <t>Expected Commercial Operation Date for Developmental Resources</t>
  </si>
  <si>
    <t>Guaranteed Commercial Operation Date for Developmental Resources</t>
  </si>
  <si>
    <t xml:space="preserve">Proposal End Date for PPA and/or Toll Proposals  </t>
  </si>
  <si>
    <t xml:space="preserve">Commercial Operation Date for Existing Resources </t>
  </si>
  <si>
    <t>Does the resource have the ability to fire a fuel other than its primary fuel?</t>
  </si>
  <si>
    <t>Average Heat Rate of Summer Supplemental Capacity (MMBtu/MWh)</t>
  </si>
  <si>
    <t>Renewable PPA: Energy Price (Include Transmission &amp; Renewable Incentives) - 2015</t>
  </si>
  <si>
    <t>Renewable PPA: Energy Price (Include Transmission &amp; Renewable Incentives) - 2016</t>
  </si>
  <si>
    <t>Renewable PPA: Energy Price (Include Transmission &amp; Renewable Incentives) - 2017</t>
  </si>
  <si>
    <t>Renewable PPA: Energy Price (Include Transmission &amp; Renewable Incentives) - 2018</t>
  </si>
  <si>
    <t>Renewable PPA: Energy Price (Include Transmission &amp; Renewable Incentives) - 2019</t>
  </si>
  <si>
    <t>Renewable PPA: Energy Price (Include Transmission &amp; Renewable Incentives) - 2020</t>
  </si>
  <si>
    <t>Renewable PPA: Energy Price (Include Transmission &amp; Renewable Incentives) - 2021</t>
  </si>
  <si>
    <t>Renewable PPA: Energy Price (Include Transmission &amp; Renewable Incentives) - 2022</t>
  </si>
  <si>
    <t>Renewable PPA: Energy Price (Include Transmission &amp; Renewable Incentives) - 2023</t>
  </si>
  <si>
    <t>Renewable PPA: Energy Price (Include Transmission &amp; Renewable Incentives) - 2024</t>
  </si>
  <si>
    <t>Renewable PPA: Energy Price (Include Transmission &amp; Renewable Incentives) - 2025</t>
  </si>
  <si>
    <t>Renewable PPA: Energy Price (Include Transmission &amp; Renewable Incentives) - 2026</t>
  </si>
  <si>
    <t>Renewable PPA: Energy Price (Include Transmission &amp; Renewable Incentives) - 2027</t>
  </si>
  <si>
    <t>Renewable PPA: Energy Price (Include Transmission &amp; Renewable Incentives) - 2028</t>
  </si>
  <si>
    <t>Renewable PPA: Energy Price (Include Transmission &amp; Renewable Incentives) - 2029</t>
  </si>
  <si>
    <t>Renewable PPA: Energy Price (Include Transmission &amp; Renewable Incentives) - 2030</t>
  </si>
  <si>
    <t>Renewable PPA: Energy Price (Include Transmission &amp; Renewable Incentives) - 2031</t>
  </si>
  <si>
    <t>Renewable PPA: Energy Price (Include Transmission &amp; Renewable Incentives) - 2032</t>
  </si>
  <si>
    <t>Renewable PPA: Energy Price (Include Transmission &amp; Renewable Incentives) - 2033</t>
  </si>
  <si>
    <t>Renewable PPA: Energy Price (Include Transmission &amp; Renewable Incentives) - 2034</t>
  </si>
  <si>
    <t>Renewable PPA: Energy Price (Include Transmission &amp; Renewable Incentives) - 2035</t>
  </si>
  <si>
    <t>Renewable PPA: Energy Price (Include Transmission &amp; Renewable Incentives) - 2036</t>
  </si>
  <si>
    <t>Renewable PPA: Energy Price (Include Transmission &amp; Renewable Incentives) - 2037</t>
  </si>
  <si>
    <t>Renewable PPA: Energy Price (Include Transmission &amp; Renewable Incentives) - 2038</t>
  </si>
  <si>
    <t>Renewable PPA: Energy Price (Include Transmission &amp; Renewable Incentives) - 2039</t>
  </si>
  <si>
    <t>Renewable PPA: Energy Price (Include Transmission &amp; Renewable Incentives) - 2040</t>
  </si>
  <si>
    <r>
      <t xml:space="preserve">Bidders Proposing a </t>
    </r>
    <r>
      <rPr>
        <b/>
        <i/>
        <u/>
        <sz val="12"/>
        <rFont val="Calibri"/>
        <family val="2"/>
        <scheme val="minor"/>
      </rPr>
      <t>PPA</t>
    </r>
    <r>
      <rPr>
        <b/>
        <sz val="12"/>
        <rFont val="Calibri"/>
        <family val="2"/>
        <scheme val="minor"/>
      </rPr>
      <t xml:space="preserve"> should choose option (i), (ii) or (iii) and complete (iv) and (v) for pricing components [1] - [6]</t>
    </r>
  </si>
  <si>
    <r>
      <t>Bidders Proposing a</t>
    </r>
    <r>
      <rPr>
        <sz val="12"/>
        <rFont val="Calibri"/>
        <family val="2"/>
        <scheme val="minor"/>
      </rPr>
      <t xml:space="preserve"> </t>
    </r>
    <r>
      <rPr>
        <b/>
        <i/>
        <u/>
        <sz val="12"/>
        <rFont val="Calibri"/>
        <family val="2"/>
        <scheme val="minor"/>
      </rPr>
      <t>Toll</t>
    </r>
    <r>
      <rPr>
        <b/>
        <sz val="12"/>
        <rFont val="Calibri"/>
        <family val="2"/>
        <scheme val="minor"/>
      </rPr>
      <t xml:space="preserve"> should choose option (i), (ii) or (iii) for pricing components [1], [2], [3] and [4]</t>
    </r>
  </si>
  <si>
    <r>
      <t>Bidders Proposing an</t>
    </r>
    <r>
      <rPr>
        <sz val="12"/>
        <rFont val="Calibri"/>
        <family val="2"/>
        <scheme val="minor"/>
      </rPr>
      <t xml:space="preserve"> </t>
    </r>
    <r>
      <rPr>
        <b/>
        <i/>
        <u/>
        <sz val="12"/>
        <rFont val="Calibri"/>
        <family val="2"/>
        <scheme val="minor"/>
      </rPr>
      <t>Acquisition</t>
    </r>
    <r>
      <rPr>
        <b/>
        <sz val="12"/>
        <rFont val="Calibri"/>
        <family val="2"/>
        <scheme val="minor"/>
      </rPr>
      <t xml:space="preserve"> should choose option (Vi) for pricing component [7]</t>
    </r>
  </si>
  <si>
    <t>Describe any scheduling, curtailment and dispatch flexibility/rights included in the Proposal</t>
  </si>
  <si>
    <t>Platts Coal Trader Capp barge physical 12,000 Btu/lb; 1.67 SO2 lb</t>
  </si>
  <si>
    <t>[1] Enter a Capacity Rate, in $/kW-yr, that is either fixed for the term or defined annually.  All transmission related costs (requested in Section 2.4 of the RFP) should be included in the Capacity Rate</t>
  </si>
  <si>
    <t>Is, or will, the resource equipped with AGC?</t>
  </si>
  <si>
    <t xml:space="preserve">[5] Enter the fuel index and fuel adder (if applicable), expressed in $/MMBtu.  Bidder may propose to include, as a fuel adder, all or any portion of the actual amount incurred by Bidder for sales or </t>
  </si>
  <si>
    <t>Fixed Fuel Adder ($/MMbtu)</t>
  </si>
  <si>
    <t>Start Fuel (Mmbtu/Completed Start)</t>
  </si>
  <si>
    <t>Purchase Price ($)</t>
  </si>
  <si>
    <t>Fixed O&amp;M Rate ($/kW-yr)</t>
  </si>
  <si>
    <t>Variable O&amp;M Rate ($/MWh)</t>
  </si>
  <si>
    <t xml:space="preserve">[1] Enter the Energy Price, expressed in $/MWh, that is either fixed or defined annually.  All transmission related costs (requested in Section 2.4 of the RFP) </t>
  </si>
  <si>
    <t>All Proposals</t>
  </si>
  <si>
    <t>Heat Rate Based Product</t>
  </si>
  <si>
    <t>VOM Cost [Biomass Only]</t>
  </si>
  <si>
    <t>Escalation for VOM Cost [Biomass Only]</t>
  </si>
  <si>
    <t>[See Table to Right]</t>
  </si>
  <si>
    <t>Hot Start Fuel</t>
  </si>
  <si>
    <t>Hot Start Hours</t>
  </si>
  <si>
    <t>Warm Start Fuel</t>
  </si>
  <si>
    <t>Warm Start Hours</t>
  </si>
  <si>
    <t>Cold Start Fuel</t>
  </si>
  <si>
    <t>Cold Start Hours</t>
  </si>
  <si>
    <t>Start Charge</t>
  </si>
  <si>
    <t>Energy Price - Biomass</t>
  </si>
  <si>
    <t>Energy Price - Wind, Solar, Hydro</t>
  </si>
  <si>
    <t>[See Hourly Profile Tab]</t>
  </si>
  <si>
    <t>VOM (Traditional)</t>
  </si>
  <si>
    <t>VOM (Biomass)</t>
  </si>
  <si>
    <t>Resource Type (Existing or Developmental)</t>
  </si>
  <si>
    <t>$/kW-yr</t>
  </si>
  <si>
    <t>Add definition (e.g. summer temperature, etc.)?</t>
  </si>
  <si>
    <t>Nameplate Capacity of Entire Unit (for Info)</t>
  </si>
  <si>
    <t xml:space="preserve"> PPA &amp; Tolling (Conventional &amp; Biomass): Constant Capacity Rate (including transmission cost)</t>
  </si>
  <si>
    <t xml:space="preserve"> PPA &amp; Tolling (Conventional &amp; Biomass): Capacity Rate  (including transmission cost) - 2015</t>
  </si>
  <si>
    <t xml:space="preserve"> PPA &amp; Tolling (Conventional &amp; Biomass): Capacity Rate  (including transmission cost) - 2016</t>
  </si>
  <si>
    <t xml:space="preserve"> PPA &amp; Tolling (Conventional &amp; Biomass): Capacity Rate  (including transmission cost) - 2017</t>
  </si>
  <si>
    <t xml:space="preserve"> PPA &amp; Tolling (Conventional &amp; Biomass): Capacity Rate  (including transmission cost) - 2018</t>
  </si>
  <si>
    <t xml:space="preserve"> PPA &amp; Tolling (Conventional &amp; Biomass): Capacity Rate  (including transmission cost) - 2019</t>
  </si>
  <si>
    <t xml:space="preserve"> PPA &amp; Tolling (Conventional &amp; Biomass): Capacity Rate  (including transmission cost) - 2020</t>
  </si>
  <si>
    <t xml:space="preserve"> PPA &amp; Tolling (Conventional &amp; Biomass): Capacity Rate  (including transmission cost) - 2021</t>
  </si>
  <si>
    <t xml:space="preserve"> PPA &amp; Tolling (Conventional &amp; Biomass): Capacity Rate  (including transmission cost) - 2022</t>
  </si>
  <si>
    <t xml:space="preserve"> PPA &amp; Tolling (Conventional &amp; Biomass): Capacity Rate  (including transmission cost) - 2023</t>
  </si>
  <si>
    <t xml:space="preserve"> PPA &amp; Tolling (Conventional &amp; Biomass): Capacity Rate  (including transmission cost) - 2024</t>
  </si>
  <si>
    <t xml:space="preserve"> PPA &amp; Tolling (Conventional &amp; Biomass): Capacity Rate  (including transmission cost) - 2025</t>
  </si>
  <si>
    <t xml:space="preserve"> PPA &amp; Tolling (Conventional &amp; Biomass): Capacity Rate  (including transmission cost) - 2026</t>
  </si>
  <si>
    <t xml:space="preserve"> PPA &amp; Tolling (Conventional &amp; Biomass): Capacity Rate  (including transmission cost) - 2027</t>
  </si>
  <si>
    <t xml:space="preserve"> PPA &amp; Tolling (Conventional &amp; Biomass): Capacity Rate  (including transmission cost) - 2028</t>
  </si>
  <si>
    <t xml:space="preserve"> PPA &amp; Tolling (Conventional &amp; Biomass): Capacity Rate  (including transmission cost) - 2029</t>
  </si>
  <si>
    <t xml:space="preserve"> PPA &amp; Tolling (Conventional &amp; Biomass): Capacity Rate  (including transmission cost) - 2030</t>
  </si>
  <si>
    <t xml:space="preserve"> PPA &amp; Tolling (Conventional &amp; Biomass): Capacity Rate  (including transmission cost) - 2031</t>
  </si>
  <si>
    <t xml:space="preserve"> PPA &amp; Tolling (Conventional &amp; Biomass): Capacity Rate  (including transmission cost) - 2032</t>
  </si>
  <si>
    <t xml:space="preserve"> PPA &amp; Tolling (Conventional &amp; Biomass): Capacity Rate  (including transmission cost) - 2033</t>
  </si>
  <si>
    <t xml:space="preserve"> PPA &amp; Tolling (Conventional &amp; Biomass): Capacity Rate  (including transmission cost) - 2034</t>
  </si>
  <si>
    <t xml:space="preserve"> PPA &amp; Tolling (Conventional &amp; Biomass): Capacity Rate  (including transmission cost) - 2035</t>
  </si>
  <si>
    <t xml:space="preserve"> PPA &amp; Tolling (Conventional &amp; Biomass): Capacity Rate  (including transmission cost) - 2036</t>
  </si>
  <si>
    <t xml:space="preserve"> PPA &amp; Tolling (Conventional &amp; Biomass): Capacity Rate  (including transmission cost) - 2037</t>
  </si>
  <si>
    <t xml:space="preserve"> PPA &amp; Tolling (Conventional &amp; Biomass): Capacity Rate  (including transmission cost) - 2038</t>
  </si>
  <si>
    <t xml:space="preserve"> PPA &amp; Tolling (Conventional &amp; Biomass): Capacity Rate  (including transmission cost) - 2039</t>
  </si>
  <si>
    <t xml:space="preserve"> PPA &amp; Tolling (Conventional &amp; Biomass): Capacity Rate  (including transmission cost) - 2040</t>
  </si>
  <si>
    <t xml:space="preserve"> PPA &amp; Tolling (Conventional &amp; Biomass): Transmission Cost Adder included in Constant Capacity Rate</t>
  </si>
  <si>
    <t xml:space="preserve"> PPA &amp; Tolling (Conventional &amp; Biomass): Transmission Cost Adder inlcuded in Capacity Rate - 2015</t>
  </si>
  <si>
    <t xml:space="preserve"> PPA &amp; Tolling (Conventional &amp; Biomass): Transmission Cost Adder inlcuded in Capacity Rate - 2016</t>
  </si>
  <si>
    <t xml:space="preserve"> PPA &amp; Tolling (Conventional &amp; Biomass): Transmission Cost Adder inlcuded in Capacity Rate - 2017</t>
  </si>
  <si>
    <t xml:space="preserve"> PPA &amp; Tolling (Conventional &amp; Biomass): Transmission Cost Adder inlcuded in Capacity Rate - 2018</t>
  </si>
  <si>
    <t xml:space="preserve"> PPA &amp; Tolling (Conventional &amp; Biomass): Transmission Cost Adder inlcuded in Capacity Rate - 2019</t>
  </si>
  <si>
    <t xml:space="preserve"> PPA &amp; Tolling (Conventional &amp; Biomass): Transmission Cost Adder inlcuded in Capacity Rate - 2020</t>
  </si>
  <si>
    <t xml:space="preserve"> PPA &amp; Tolling (Conventional &amp; Biomass): Transmission Cost Adder inlcuded in Capacity Rate - 2021</t>
  </si>
  <si>
    <t xml:space="preserve"> PPA &amp; Tolling (Conventional &amp; Biomass): Transmission Cost Adder inlcuded in Capacity Rate - 2022</t>
  </si>
  <si>
    <t xml:space="preserve"> PPA &amp; Tolling (Conventional &amp; Biomass): Transmission Cost Adder inlcuded in Capacity Rate - 2023</t>
  </si>
  <si>
    <t xml:space="preserve"> PPA &amp; Tolling (Conventional &amp; Biomass): Transmission Cost Adder inlcuded in Capacity Rate - 2024</t>
  </si>
  <si>
    <t xml:space="preserve"> PPA &amp; Tolling (Conventional &amp; Biomass): Transmission Cost Adder inlcuded in Capacity Rate - 2025</t>
  </si>
  <si>
    <t xml:space="preserve"> PPA &amp; Tolling (Conventional &amp; Biomass): Transmission Cost Adder inlcuded in Capacity Rate - 2026</t>
  </si>
  <si>
    <t xml:space="preserve"> PPA &amp; Tolling (Conventional &amp; Biomass): Transmission Cost Adder inlcuded in Capacity Rate - 2027</t>
  </si>
  <si>
    <t xml:space="preserve"> PPA &amp; Tolling (Conventional &amp; Biomass): Transmission Cost Adder inlcuded in Capacity Rate - 2028</t>
  </si>
  <si>
    <t xml:space="preserve"> PPA &amp; Tolling (Conventional &amp; Biomass): Transmission Cost Adder inlcuded in Capacity Rate - 2029</t>
  </si>
  <si>
    <t xml:space="preserve"> PPA &amp; Tolling (Conventional &amp; Biomass): Transmission Cost Adder inlcuded in Capacity Rate - 2030</t>
  </si>
  <si>
    <t xml:space="preserve"> PPA &amp; Tolling (Conventional &amp; Biomass): Transmission Cost Adder inlcuded in Capacity Rate - 2031</t>
  </si>
  <si>
    <t xml:space="preserve"> PPA &amp; Tolling (Conventional &amp; Biomass): Transmission Cost Adder inlcuded in Capacity Rate - 2032</t>
  </si>
  <si>
    <t xml:space="preserve"> PPA &amp; Tolling (Conventional &amp; Biomass): Transmission Cost Adder inlcuded in Capacity Rate - 2033</t>
  </si>
  <si>
    <t xml:space="preserve"> PPA &amp; Tolling (Conventional &amp; Biomass): Transmission Cost Adder inlcuded in Capacity Rate - 2034</t>
  </si>
  <si>
    <t xml:space="preserve"> PPA &amp; Tolling (Conventional &amp; Biomass): Transmission Cost Adder inlcuded in Capacity Rate - 2035</t>
  </si>
  <si>
    <t xml:space="preserve"> PPA &amp; Tolling (Conventional &amp; Biomass): Transmission Cost Adder inlcuded in Capacity Rate - 2036</t>
  </si>
  <si>
    <t xml:space="preserve"> PPA &amp; Tolling (Conventional &amp; Biomass): Transmission Cost Adder inlcuded in Capacity Rate - 2037</t>
  </si>
  <si>
    <t xml:space="preserve"> PPA &amp; Tolling (Conventional &amp; Biomass): Transmission Cost Adder inlcuded in Capacity Rate - 2038</t>
  </si>
  <si>
    <t xml:space="preserve"> PPA &amp; Tolling (Conventional &amp; Biomass): Transmission Cost Adder inlcuded in Capacity Rate - 2039</t>
  </si>
  <si>
    <t xml:space="preserve"> PPA &amp; Tolling (Conventional &amp; Biomass): Transmission Cost Adder inlcuded in Capacity Rate - 2040</t>
  </si>
  <si>
    <t xml:space="preserve"> PPA &amp; Tolling (Conventional &amp; Biomass): Transmission Cost Adder inlcuded in Capacity Rate - 2041</t>
  </si>
  <si>
    <t>PPA &amp; Tolling (Conventional &amp; Biomass): Base VOM</t>
  </si>
  <si>
    <t>PPA &amp; Tolling (Conventional &amp; Biomass): Annual Escalator for VOM</t>
  </si>
  <si>
    <t xml:space="preserve"> PPA &amp; Tolling (Conventional &amp; Biomass): VOM - 2015</t>
  </si>
  <si>
    <t xml:space="preserve"> PPA &amp; Tolling (Conventional &amp; Biomass): VOM - 2016</t>
  </si>
  <si>
    <t xml:space="preserve"> PPA &amp; Tolling (Conventional &amp; Biomass): VOM - 2017</t>
  </si>
  <si>
    <t xml:space="preserve"> PPA &amp; Tolling (Conventional &amp; Biomass): VOM - 2018</t>
  </si>
  <si>
    <t xml:space="preserve"> PPA &amp; Tolling (Conventional &amp; Biomass): VOM - 2019</t>
  </si>
  <si>
    <t xml:space="preserve"> PPA &amp; Tolling (Conventional &amp; Biomass): VOM - 2020</t>
  </si>
  <si>
    <t xml:space="preserve"> PPA &amp; Tolling (Conventional &amp; Biomass): VOM - 2021</t>
  </si>
  <si>
    <t xml:space="preserve"> PPA &amp; Tolling (Conventional &amp; Biomass): VOM - 2022</t>
  </si>
  <si>
    <t xml:space="preserve"> PPA &amp; Tolling (Conventional &amp; Biomass): VOM - 2023</t>
  </si>
  <si>
    <t xml:space="preserve"> PPA &amp; Tolling (Conventional &amp; Biomass): VOM - 2024</t>
  </si>
  <si>
    <t xml:space="preserve"> PPA &amp; Tolling (Conventional &amp; Biomass): VOM - 2025</t>
  </si>
  <si>
    <t xml:space="preserve"> PPA &amp; Tolling (Conventional &amp; Biomass): VOM - 2026</t>
  </si>
  <si>
    <t xml:space="preserve"> PPA &amp; Tolling (Conventional &amp; Biomass): VOM - 2027</t>
  </si>
  <si>
    <t xml:space="preserve"> PPA &amp; Tolling (Conventional &amp; Biomass): VOM - 2028</t>
  </si>
  <si>
    <t xml:space="preserve"> PPA &amp; Tolling (Conventional &amp; Biomass): VOM - 2029</t>
  </si>
  <si>
    <t xml:space="preserve"> PPA &amp; Tolling (Conventional &amp; Biomass): VOM - 2030</t>
  </si>
  <si>
    <t xml:space="preserve"> PPA &amp; Tolling (Conventional &amp; Biomass): VOM - 2031</t>
  </si>
  <si>
    <t xml:space="preserve"> PPA &amp; Tolling (Conventional &amp; Biomass): VOM - 2032</t>
  </si>
  <si>
    <t xml:space="preserve"> PPA &amp; Tolling (Conventional &amp; Biomass): VOM - 2033</t>
  </si>
  <si>
    <t xml:space="preserve"> PPA &amp; Tolling (Conventional &amp; Biomass): VOM - 2034</t>
  </si>
  <si>
    <t xml:space="preserve"> PPA &amp; Tolling (Conventional &amp; Biomass): VOM - 2035</t>
  </si>
  <si>
    <t xml:space="preserve"> PPA &amp; Tolling (Conventional &amp; Biomass): VOM - 2036</t>
  </si>
  <si>
    <t xml:space="preserve"> PPA &amp; Tolling (Conventional &amp; Biomass): VOM - 2037</t>
  </si>
  <si>
    <t xml:space="preserve"> PPA &amp; Tolling (Conventional &amp; Biomass): VOM - 2038</t>
  </si>
  <si>
    <t xml:space="preserve"> PPA &amp; Tolling (Conventional &amp; Biomass): VOM - 2039</t>
  </si>
  <si>
    <t xml:space="preserve"> PPA &amp; Tolling (Conventional &amp; Biomass): VOM - 2040</t>
  </si>
  <si>
    <t xml:space="preserve"> PPA &amp; Tolling (Conventional &amp; Biomass): VOM - 2041</t>
  </si>
  <si>
    <t>Renewable PPA: Base Energy Price (Include Transmission &amp; Renewable Incentives)</t>
  </si>
  <si>
    <t>Conventional &amp; Biomass: Average Annual Planned Maintenance</t>
  </si>
  <si>
    <t>Start Charge ($/Completed Start)</t>
  </si>
  <si>
    <t>All Other Months Availabilty Rate (CCGT)</t>
  </si>
  <si>
    <t>Summer and Winter Availabilty Rate (CCGT )</t>
  </si>
  <si>
    <t>Availabilty Rate (CT )</t>
  </si>
  <si>
    <t>Availabilty Rate (Solid Fuel and Biomass Resources)</t>
  </si>
  <si>
    <t>All prices for option (iii) below should be provided on a calendar year (January - December) basis</t>
  </si>
  <si>
    <t>All prices for option (ii) below should be provided on a calendar year (January - December) basis</t>
  </si>
  <si>
    <t>Bidder Responsibility for environmental CIL costs</t>
  </si>
  <si>
    <t xml:space="preserve">      The Capacity Rate should be based on the Recognized Capacity (UCAP) of the Resource</t>
  </si>
  <si>
    <t xml:space="preserve">are Required to Provide Hourly Generation Profile Data based at least (2) recent measurement years </t>
  </si>
  <si>
    <t>or actual generation for at the two most recent years if the project is in commercial operation</t>
  </si>
  <si>
    <t xml:space="preserve">Only gas-fired and solid fossil fuel-fired Traditional </t>
  </si>
  <si>
    <t>Resources are required to provide a Guaranteed Heat Rate</t>
  </si>
  <si>
    <t xml:space="preserve">     Hours should start from the first hour in a calendar year and end in the last hour of the year (i.e. from hour ending 01:00 AM on 01/01/yyyy to hour ending 12:00 AM 01/01/(yyyy+1)).</t>
  </si>
  <si>
    <t>Special Consideration #1</t>
  </si>
  <si>
    <t>Special Consideration #2</t>
  </si>
  <si>
    <t>Special Consideration #3</t>
  </si>
  <si>
    <t>Special Consideration #4</t>
  </si>
  <si>
    <t>Special Consideration #5</t>
  </si>
  <si>
    <t>Special Consideration #6</t>
  </si>
  <si>
    <t>Special Consideration #7</t>
  </si>
  <si>
    <t>Special Consideration #8</t>
  </si>
  <si>
    <t>Special Consideration #9</t>
  </si>
  <si>
    <t>Special Consideration #10</t>
  </si>
  <si>
    <t>Special Consideration #11</t>
  </si>
  <si>
    <t>Special Consideration #12</t>
  </si>
  <si>
    <t>Special Consideration #13</t>
  </si>
  <si>
    <t>Special Consideration #14</t>
  </si>
  <si>
    <t>Special Consideration #15</t>
  </si>
  <si>
    <t>Special Consideration #16</t>
  </si>
  <si>
    <t>Special Consideration #17</t>
  </si>
  <si>
    <t>Special Consideration #18</t>
  </si>
  <si>
    <t>Special Consideration #19</t>
  </si>
  <si>
    <t>Special Consideration #20</t>
  </si>
  <si>
    <t>Special Consideration #21</t>
  </si>
  <si>
    <t>Special Consideration #22</t>
  </si>
  <si>
    <t>Special Consideration #23</t>
  </si>
  <si>
    <t>Special Consideration #24</t>
  </si>
  <si>
    <t>Special Consideration #25</t>
  </si>
  <si>
    <t>Special Consideration #26</t>
  </si>
  <si>
    <t>Bidders not wishing to agree to a term or condition set forth or described in the RFP must identify the specific term or condition to</t>
  </si>
  <si>
    <t xml:space="preserve"> mean EAI will accept (and EAI is under no obligation to accept or agree to, in whole or in part) any exception noted below in any negotiation of a Definitive Agreement</t>
  </si>
  <si>
    <t xml:space="preserve"> which Bidder takes exception and provide a reasonably complete and detailed explanation of Bidder’s position Submission of an exception does not</t>
  </si>
  <si>
    <t>Prior to completing the inputs below, please provide the Start Date and Delivery Term of the proposal requested in the Proposal and Operational Information Tab (Lines 11 and 12)</t>
  </si>
  <si>
    <t>Proposal Start Date for all Proposals  (Preference is June 1 of the starting year)</t>
  </si>
  <si>
    <t>Nameplate Capacity of Entire Unit (ICAP MW)</t>
  </si>
  <si>
    <t>Dependable Capacity Allocated to Buyer (ICAP MW)</t>
  </si>
  <si>
    <t>Provide information regarding any environmental change in law risks or costs Bidder is willing to absorb (including CO2 emissions)</t>
  </si>
  <si>
    <t>Maximum Dependable Summer Base Capacity (ICAP MW)</t>
  </si>
  <si>
    <t>Minimum Dependable Summer Base Capacity (ICAP MW)</t>
  </si>
  <si>
    <t>Summer Supplemental Capacity (ICAP MW)</t>
  </si>
  <si>
    <t>[1] Enter a Capacity Rate, in $/kW-yr, that is either fixed for the term or defined annually.  All transmission related costs (requested in Section 2.4 of the RFP) should be included in the Capacity Rate.  The Capacity Rate should be based on the Recognized Capacity (UCAP) of the Resource</t>
  </si>
  <si>
    <t xml:space="preserve">      use taxes and/or third party transportation.  Bidder may propose a fixed adder for the term or propose a mechanism/formula for the determination of the fuel adder.  </t>
  </si>
  <si>
    <t xml:space="preserve">[6] Enter the Start Fuel Charge, expressed in MMBtu/Completed Start.  This applies to gas-fired resources only.    </t>
  </si>
  <si>
    <r>
      <t xml:space="preserve">[3] Enter the Variable O&amp;M Rate, expressed in $/MWh, that is fixed for the term </t>
    </r>
    <r>
      <rPr>
        <b/>
        <i/>
        <u/>
        <sz val="8.5"/>
        <color theme="1"/>
        <rFont val="Calibri"/>
        <family val="2"/>
        <scheme val="minor"/>
      </rPr>
      <t>or</t>
    </r>
    <r>
      <rPr>
        <sz val="8.5"/>
        <color theme="1"/>
        <rFont val="Calibri"/>
        <family val="2"/>
        <scheme val="minor"/>
      </rPr>
      <t xml:space="preserve"> defined annually </t>
    </r>
    <r>
      <rPr>
        <b/>
        <i/>
        <u/>
        <sz val="8.5"/>
        <color theme="1"/>
        <rFont val="Calibri"/>
        <family val="2"/>
        <scheme val="minor"/>
      </rPr>
      <t>or</t>
    </r>
    <r>
      <rPr>
        <sz val="8.5"/>
        <color theme="1"/>
        <rFont val="Calibri"/>
        <family val="2"/>
        <scheme val="minor"/>
      </rPr>
      <t xml:space="preserve"> a based on a Base Rate that is escalated by CPI or PPI.  The VOM is based on the Dependable Capacity (ICAP) of the Resources</t>
    </r>
  </si>
  <si>
    <t xml:space="preserve">       and/or PTC/ITC/Other subsidies (as requested in Section 6 of Appendix C-1) should be included in the Energy Price.  The Energy Price should be based on the Dependable (ICAP) Capacity</t>
  </si>
  <si>
    <t>[2] Enter the amount of transmission related costs (as requested in Section 2.4 of the RFP), expressed in $/kW-yr, that have been included in the proposal.  These costs should be should be based on the Recognized Capacity (UCAP) of the Resource</t>
  </si>
  <si>
    <t>[3] Enter the amount of PTC, ITC or other subsidies, expressed at $/kW-yr, that have been included in the proposal.  These costs should be should be based on the Recognized Capacity (UCAP) of the Resource</t>
  </si>
  <si>
    <t>[2] Enter the amount of transmission related costs (as requested in Section 2.4 of the RFP), expressed in $/kW-yr, that have been included in the proposal.  These costs should be based on the Recognized Capacity (UCAP) of the Resource</t>
  </si>
  <si>
    <t>[2] Enter the amount of transmission related costs (as requested in Section 2.4 of the RFP), expressed in $/MWh, that have been included in the proposal.   These costs should be based on the Dependable (ICAP) Capacity</t>
  </si>
  <si>
    <t>[3] Enter the amount of PTC, ITC or other subsidies (as requested in Section 6 of Appendix C-1), expressed at $/MWh, that have been included in the proposal.  These costs should be based on the Dependable (ICAP) Capacity</t>
  </si>
  <si>
    <t>[5] Enter the Variable O&amp;M Rate, expressed in $/MWh, as either a Base Rate that is escalated by CPI or PPI or defined annually.   The VOM is based on the Dependable Capacity (ICAP) of the Resources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</si>
</sst>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_);_(* \(#,##0\);_(* &quot;-&quot;??_);_(@_)"/>
    <numFmt numFmtId="165" formatCode="#,##0.0000"/>
    <numFmt numFmtId="166" formatCode="0.000"/>
    <numFmt numFmtId="167" formatCode="mm/dd/yyyy\ hh:mm\ AM/PM"/>
  </numFmts>
  <fonts count="66"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color indexed="12"/>
      <name val="Times New Roman"/>
      <family val="1"/>
    </font>
    <font>
      <b/>
      <sz val="10"/>
      <color indexed="12"/>
      <name val="Times New Roman"/>
      <family val="1"/>
    </font>
    <font>
      <b/>
      <sz val="10"/>
      <color theme="1"/>
      <name val="Times New Roman"/>
      <family val="1"/>
    </font>
    <font>
      <b/>
      <sz val="10"/>
      <color theme="1"/>
      <name val="Arial"/>
      <family val="2"/>
    </font>
    <font>
      <sz val="10"/>
      <color theme="1"/>
      <name val="Times New Roman"/>
      <family val="1"/>
    </font>
    <font>
      <b/>
      <sz val="10"/>
      <name val="Times New Roman"/>
      <family val="1"/>
    </font>
    <font>
      <sz val="10"/>
      <color indexed="10"/>
      <name val="Arial"/>
      <family val="2"/>
    </font>
    <font>
      <sz val="10"/>
      <name val="Times New Roman"/>
      <family val="1"/>
    </font>
    <font>
      <sz val="10"/>
      <color theme="0" tint="-0.34998626667073579"/>
      <name val="Times New Roman"/>
      <family val="1"/>
    </font>
    <font>
      <b/>
      <sz val="10"/>
      <color theme="0" tint="-0.34998626667073579"/>
      <name val="Times New Roman"/>
      <family val="1"/>
    </font>
    <font>
      <b/>
      <sz val="10"/>
      <color theme="0" tint="-0.34998626667073579"/>
      <name val="Arial"/>
      <family val="2"/>
    </font>
    <font>
      <sz val="10"/>
      <color theme="0" tint="-0.34998626667073579"/>
      <name val="Arial"/>
      <family val="2"/>
    </font>
    <font>
      <sz val="10"/>
      <color rgb="FF3333FF"/>
      <name val="Times New Roman"/>
      <family val="1"/>
    </font>
    <font>
      <b/>
      <sz val="10"/>
      <color rgb="FF3333FF"/>
      <name val="Times New Roman"/>
      <family val="1"/>
    </font>
    <font>
      <b/>
      <sz val="10"/>
      <color rgb="FF3333FF"/>
      <name val="Arial"/>
      <family val="2"/>
    </font>
    <font>
      <sz val="10"/>
      <color rgb="FF3333FF"/>
      <name val="Arial"/>
      <family val="2"/>
    </font>
    <font>
      <b/>
      <sz val="12"/>
      <color rgb="FFFF0000"/>
      <name val="Times New Roman"/>
      <family val="1"/>
    </font>
    <font>
      <b/>
      <sz val="8"/>
      <color rgb="FF3333FF"/>
      <name val="Arial"/>
      <family val="2"/>
    </font>
    <font>
      <sz val="12"/>
      <name val="Times New Roman"/>
      <family val="1"/>
    </font>
    <font>
      <sz val="12"/>
      <color theme="0"/>
      <name val="Times New Roman"/>
      <family val="1"/>
    </font>
    <font>
      <b/>
      <sz val="10"/>
      <color theme="0"/>
      <name val="Times New Roman"/>
      <family val="1"/>
    </font>
    <font>
      <sz val="10"/>
      <color rgb="FF92D050"/>
      <name val="Times New Roman"/>
      <family val="1"/>
    </font>
    <font>
      <sz val="10"/>
      <color rgb="FFFF0000"/>
      <name val="Times New Roman"/>
      <family val="1"/>
    </font>
    <font>
      <b/>
      <sz val="10"/>
      <color rgb="FFFF0000"/>
      <name val="Arial"/>
      <family val="2"/>
    </font>
    <font>
      <sz val="10"/>
      <color rgb="FFFF0000"/>
      <name val="Arial"/>
      <family val="2"/>
    </font>
    <font>
      <b/>
      <sz val="10"/>
      <name val="Arial"/>
      <family val="2"/>
    </font>
    <font>
      <sz val="11"/>
      <name val="Calibri"/>
      <family val="2"/>
      <scheme val="minor"/>
    </font>
    <font>
      <b/>
      <sz val="10"/>
      <color theme="0"/>
      <name val="Calibri"/>
      <family val="2"/>
      <scheme val="minor"/>
    </font>
    <font>
      <sz val="10"/>
      <name val="Calibri"/>
      <family val="2"/>
      <scheme val="minor"/>
    </font>
    <font>
      <sz val="10"/>
      <color theme="1"/>
      <name val="Calibri"/>
      <family val="2"/>
      <scheme val="minor"/>
    </font>
    <font>
      <b/>
      <sz val="15"/>
      <color theme="3"/>
      <name val="Calibri"/>
      <family val="2"/>
      <scheme val="minor"/>
    </font>
    <font>
      <b/>
      <i/>
      <sz val="14"/>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b/>
      <i/>
      <sz val="14"/>
      <color theme="1"/>
      <name val="Calibri"/>
      <family val="2"/>
      <scheme val="minor"/>
    </font>
    <font>
      <b/>
      <u/>
      <sz val="14"/>
      <color theme="3"/>
      <name val="Calibri"/>
      <family val="2"/>
      <scheme val="minor"/>
    </font>
    <font>
      <sz val="9"/>
      <color indexed="81"/>
      <name val="Tahoma"/>
      <family val="2"/>
    </font>
    <font>
      <b/>
      <sz val="9"/>
      <color indexed="81"/>
      <name val="Tahoma"/>
      <family val="2"/>
    </font>
    <font>
      <vertAlign val="subscript"/>
      <sz val="11"/>
      <color theme="1"/>
      <name val="Calibri"/>
      <family val="2"/>
      <scheme val="minor"/>
    </font>
    <font>
      <b/>
      <vertAlign val="subscript"/>
      <sz val="11"/>
      <color theme="0"/>
      <name val="Calibri"/>
      <family val="2"/>
      <scheme val="minor"/>
    </font>
    <font>
      <b/>
      <u/>
      <sz val="9"/>
      <color indexed="81"/>
      <name val="Tahoma"/>
      <family val="2"/>
    </font>
    <font>
      <b/>
      <sz val="14"/>
      <color theme="1"/>
      <name val="Calibri"/>
      <family val="2"/>
      <scheme val="minor"/>
    </font>
    <font>
      <b/>
      <sz val="12"/>
      <color theme="4" tint="-0.499984740745262"/>
      <name val="Calibri"/>
      <family val="2"/>
      <scheme val="minor"/>
    </font>
    <font>
      <b/>
      <sz val="12"/>
      <color theme="1"/>
      <name val="Calibri"/>
      <family val="2"/>
      <scheme val="minor"/>
    </font>
    <font>
      <sz val="10"/>
      <name val="Times New Roman"/>
      <family val="1"/>
    </font>
    <font>
      <sz val="8.5"/>
      <name val="Calibri"/>
      <family val="2"/>
      <scheme val="minor"/>
    </font>
    <font>
      <b/>
      <sz val="12"/>
      <name val="Calibri"/>
      <family val="2"/>
      <scheme val="minor"/>
    </font>
    <font>
      <b/>
      <i/>
      <u/>
      <sz val="12"/>
      <name val="Calibri"/>
      <family val="2"/>
      <scheme val="minor"/>
    </font>
    <font>
      <sz val="12"/>
      <name val="Calibri"/>
      <family val="2"/>
      <scheme val="minor"/>
    </font>
    <font>
      <sz val="10"/>
      <name val="Times New Roman"/>
    </font>
    <font>
      <b/>
      <i/>
      <sz val="11"/>
      <name val="Calibri"/>
      <family val="2"/>
      <scheme val="minor"/>
    </font>
    <font>
      <b/>
      <i/>
      <sz val="12"/>
      <color theme="1"/>
      <name val="Calibri"/>
      <family val="2"/>
      <scheme val="minor"/>
    </font>
    <font>
      <b/>
      <i/>
      <sz val="12"/>
      <name val="Calibri"/>
      <family val="2"/>
      <scheme val="minor"/>
    </font>
    <font>
      <b/>
      <i/>
      <sz val="11"/>
      <color theme="1"/>
      <name val="Calibri"/>
      <family val="2"/>
      <scheme val="minor"/>
    </font>
    <font>
      <sz val="8.5"/>
      <color theme="1"/>
      <name val="Calibri"/>
      <family val="2"/>
      <scheme val="minor"/>
    </font>
    <font>
      <b/>
      <i/>
      <u/>
      <sz val="8.5"/>
      <color theme="1"/>
      <name val="Calibri"/>
      <family val="2"/>
      <scheme val="minor"/>
    </font>
    <font>
      <b/>
      <sz val="15"/>
      <name val="Calibri"/>
      <family val="2"/>
      <scheme val="minor"/>
    </font>
  </fonts>
  <fills count="23">
    <fill>
      <patternFill patternType="none"/>
    </fill>
    <fill>
      <patternFill patternType="gray125"/>
    </fill>
    <fill>
      <patternFill patternType="solid">
        <fgColor rgb="FFFF0000"/>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3333FF"/>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bgColor indexed="64"/>
      </patternFill>
    </fill>
    <fill>
      <patternFill patternType="solid">
        <fgColor theme="4"/>
        <bgColor indexed="64"/>
      </patternFill>
    </fill>
    <fill>
      <patternFill patternType="solid">
        <fgColor indexed="9"/>
        <bgColor indexed="64"/>
      </patternFill>
    </fill>
    <fill>
      <patternFill patternType="solid">
        <fgColor theme="4" tint="0.79998168889431442"/>
        <bgColor indexed="65"/>
      </patternFill>
    </fill>
    <fill>
      <patternFill patternType="solid">
        <fgColor theme="4" tint="0.59999389629810485"/>
        <bgColor indexed="65"/>
      </patternFill>
    </fill>
    <fill>
      <patternFill patternType="darkUp">
        <bgColor theme="0" tint="-0.34998626667073579"/>
      </patternFill>
    </fill>
    <fill>
      <patternFill patternType="solid">
        <fgColor rgb="FFFFFF00"/>
        <bgColor indexed="64"/>
      </patternFill>
    </fill>
    <fill>
      <patternFill patternType="solid">
        <fgColor rgb="FFFFFF99"/>
        <bgColor indexed="64"/>
      </patternFill>
    </fill>
    <fill>
      <patternFill patternType="solid">
        <fgColor theme="9"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style="thin">
        <color indexed="9"/>
      </right>
      <top/>
      <bottom style="thin">
        <color indexed="9"/>
      </bottom>
      <diagonal/>
    </border>
    <border>
      <left style="medium">
        <color indexed="64"/>
      </left>
      <right style="thin">
        <color indexed="9"/>
      </right>
      <top/>
      <bottom style="thin">
        <color indexed="9"/>
      </bottom>
      <diagonal/>
    </border>
    <border>
      <left/>
      <right style="medium">
        <color indexed="64"/>
      </right>
      <top/>
      <bottom style="thin">
        <color indexed="9"/>
      </bottom>
      <diagonal/>
    </border>
    <border>
      <left style="medium">
        <color indexed="64"/>
      </left>
      <right style="thin">
        <color indexed="9"/>
      </right>
      <top/>
      <bottom style="medium">
        <color indexed="64"/>
      </bottom>
      <diagonal/>
    </border>
    <border>
      <left/>
      <right style="thin">
        <color indexed="9"/>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5">
    <xf numFmtId="0" fontId="0" fillId="0" borderId="0"/>
    <xf numFmtId="43" fontId="15" fillId="0" borderId="0" applyFont="0" applyFill="0" applyBorder="0" applyAlignment="0" applyProtection="0"/>
    <xf numFmtId="0" fontId="7" fillId="0" borderId="0"/>
    <xf numFmtId="0" fontId="15" fillId="0" borderId="0"/>
    <xf numFmtId="0" fontId="6" fillId="0" borderId="0"/>
    <xf numFmtId="0" fontId="7" fillId="0" borderId="0"/>
    <xf numFmtId="0" fontId="7" fillId="0" borderId="0"/>
    <xf numFmtId="43" fontId="7" fillId="0" borderId="0" applyFont="0" applyFill="0" applyBorder="0" applyAlignment="0" applyProtection="0"/>
    <xf numFmtId="0" fontId="38" fillId="0" borderId="12" applyNumberFormat="0" applyFill="0" applyAlignment="0" applyProtection="0"/>
    <xf numFmtId="0" fontId="5" fillId="0" borderId="0"/>
    <xf numFmtId="0" fontId="4" fillId="17" borderId="0" applyNumberFormat="0" applyBorder="0" applyAlignment="0" applyProtection="0"/>
    <xf numFmtId="0" fontId="4" fillId="18" borderId="0" applyNumberFormat="0" applyBorder="0" applyAlignment="0" applyProtection="0"/>
    <xf numFmtId="0" fontId="3" fillId="0" borderId="0"/>
    <xf numFmtId="44" fontId="53" fillId="0" borderId="0" applyFont="0" applyFill="0" applyBorder="0" applyAlignment="0" applyProtection="0"/>
    <xf numFmtId="9" fontId="58" fillId="0" borderId="0" applyFont="0" applyFill="0" applyBorder="0" applyAlignment="0" applyProtection="0"/>
  </cellStyleXfs>
  <cellXfs count="213">
    <xf numFmtId="0" fontId="0" fillId="0" borderId="0" xfId="0"/>
    <xf numFmtId="0" fontId="8" fillId="0" borderId="0" xfId="2" applyFont="1"/>
    <xf numFmtId="0" fontId="9" fillId="0" borderId="0" xfId="2" applyFont="1" applyAlignment="1">
      <alignment horizontal="center"/>
    </xf>
    <xf numFmtId="0" fontId="11" fillId="0" borderId="1" xfId="2" applyFont="1" applyFill="1" applyBorder="1" applyAlignment="1">
      <alignment horizontal="center" wrapText="1"/>
    </xf>
    <xf numFmtId="0" fontId="11" fillId="0" borderId="0" xfId="2" applyFont="1" applyFill="1" applyBorder="1" applyAlignment="1">
      <alignment horizontal="center" wrapText="1"/>
    </xf>
    <xf numFmtId="0" fontId="13" fillId="0" borderId="0" xfId="2" applyFont="1" applyAlignment="1">
      <alignment horizontal="center"/>
    </xf>
    <xf numFmtId="0" fontId="7" fillId="0" borderId="1" xfId="2" applyFont="1" applyFill="1" applyBorder="1" applyAlignment="1">
      <alignment horizontal="center"/>
    </xf>
    <xf numFmtId="14" fontId="7" fillId="0" borderId="1" xfId="2" applyNumberFormat="1" applyFont="1" applyFill="1" applyBorder="1" applyAlignment="1">
      <alignment horizontal="center"/>
    </xf>
    <xf numFmtId="0" fontId="7" fillId="0" borderId="0" xfId="2" applyFont="1" applyBorder="1" applyAlignment="1">
      <alignment horizontal="center"/>
    </xf>
    <xf numFmtId="0" fontId="7" fillId="0" borderId="1" xfId="2" applyFont="1" applyBorder="1" applyAlignment="1">
      <alignment horizontal="center"/>
    </xf>
    <xf numFmtId="0" fontId="14" fillId="0" borderId="1" xfId="2" applyFont="1" applyFill="1" applyBorder="1" applyAlignment="1">
      <alignment horizontal="center"/>
    </xf>
    <xf numFmtId="165" fontId="15" fillId="0" borderId="1" xfId="2" applyNumberFormat="1" applyFont="1" applyFill="1" applyBorder="1" applyAlignment="1">
      <alignment horizontal="center"/>
    </xf>
    <xf numFmtId="0" fontId="7" fillId="0" borderId="0" xfId="2" applyFont="1" applyFill="1" applyBorder="1" applyAlignment="1">
      <alignment horizontal="center"/>
    </xf>
    <xf numFmtId="2" fontId="14" fillId="0" borderId="1" xfId="2" applyNumberFormat="1" applyFont="1" applyFill="1" applyBorder="1" applyAlignment="1">
      <alignment horizontal="center"/>
    </xf>
    <xf numFmtId="2" fontId="7" fillId="0" borderId="1" xfId="2" applyNumberFormat="1" applyFont="1" applyFill="1" applyBorder="1" applyAlignment="1">
      <alignment horizontal="center"/>
    </xf>
    <xf numFmtId="166" fontId="7" fillId="0" borderId="1" xfId="2" applyNumberFormat="1" applyFont="1" applyFill="1" applyBorder="1" applyAlignment="1">
      <alignment horizontal="center"/>
    </xf>
    <xf numFmtId="3" fontId="14" fillId="0" borderId="1" xfId="2" applyNumberFormat="1" applyFont="1" applyFill="1" applyBorder="1" applyAlignment="1">
      <alignment horizontal="center"/>
    </xf>
    <xf numFmtId="14" fontId="14" fillId="0" borderId="1" xfId="2" applyNumberFormat="1" applyFont="1" applyFill="1" applyBorder="1" applyAlignment="1">
      <alignment horizontal="center"/>
    </xf>
    <xf numFmtId="0" fontId="7" fillId="0" borderId="0" xfId="2" applyFont="1"/>
    <xf numFmtId="0" fontId="0" fillId="0" borderId="0" xfId="2" applyFont="1" applyAlignment="1">
      <alignment wrapText="1"/>
    </xf>
    <xf numFmtId="14" fontId="0" fillId="0" borderId="0" xfId="2" applyNumberFormat="1" applyFont="1" applyAlignment="1">
      <alignment wrapText="1"/>
    </xf>
    <xf numFmtId="0" fontId="8" fillId="0" borderId="0" xfId="2" applyFont="1" applyFill="1"/>
    <xf numFmtId="0" fontId="17" fillId="0" borderId="0" xfId="2" applyFont="1" applyAlignment="1">
      <alignment horizontal="center"/>
    </xf>
    <xf numFmtId="0" fontId="19" fillId="0" borderId="1" xfId="2" applyFont="1" applyFill="1" applyBorder="1" applyAlignment="1">
      <alignment horizontal="center"/>
    </xf>
    <xf numFmtId="0" fontId="19" fillId="0" borderId="0" xfId="2" applyFont="1"/>
    <xf numFmtId="0" fontId="16" fillId="0" borderId="0" xfId="2" applyFont="1" applyAlignment="1">
      <alignment wrapText="1"/>
    </xf>
    <xf numFmtId="0" fontId="21" fillId="0" borderId="0" xfId="2" applyFont="1" applyAlignment="1">
      <alignment horizontal="center"/>
    </xf>
    <xf numFmtId="0" fontId="23" fillId="0" borderId="1" xfId="2" applyFont="1" applyFill="1" applyBorder="1" applyAlignment="1">
      <alignment horizontal="center"/>
    </xf>
    <xf numFmtId="0" fontId="23" fillId="0" borderId="0" xfId="2" applyFont="1"/>
    <xf numFmtId="0" fontId="20" fillId="0" borderId="0" xfId="2" applyFont="1" applyAlignment="1">
      <alignment wrapText="1"/>
    </xf>
    <xf numFmtId="0" fontId="22" fillId="0" borderId="1" xfId="2" applyFont="1" applyFill="1" applyBorder="1" applyAlignment="1">
      <alignment horizontal="center" wrapText="1"/>
    </xf>
    <xf numFmtId="0" fontId="22" fillId="0" borderId="0" xfId="2" applyFont="1" applyFill="1" applyBorder="1" applyAlignment="1">
      <alignment horizontal="center" wrapText="1"/>
    </xf>
    <xf numFmtId="0" fontId="24" fillId="0" borderId="0" xfId="2" applyFont="1"/>
    <xf numFmtId="0" fontId="17" fillId="0" borderId="0" xfId="2" applyFont="1" applyFill="1" applyAlignment="1">
      <alignment horizontal="center"/>
    </xf>
    <xf numFmtId="0" fontId="26" fillId="3" borderId="0" xfId="2" applyFont="1" applyFill="1"/>
    <xf numFmtId="0" fontId="26" fillId="4" borderId="0" xfId="2" applyFont="1" applyFill="1"/>
    <xf numFmtId="0" fontId="27" fillId="6" borderId="0" xfId="2" applyFont="1" applyFill="1"/>
    <xf numFmtId="0" fontId="27" fillId="2" borderId="0" xfId="2" applyFont="1" applyFill="1"/>
    <xf numFmtId="0" fontId="32" fillId="0" borderId="1" xfId="2" applyFont="1" applyFill="1" applyBorder="1" applyAlignment="1">
      <alignment horizontal="center"/>
    </xf>
    <xf numFmtId="0" fontId="32" fillId="0" borderId="0" xfId="2" applyFont="1"/>
    <xf numFmtId="0" fontId="30" fillId="0" borderId="0" xfId="2" applyFont="1" applyAlignment="1">
      <alignment wrapText="1"/>
    </xf>
    <xf numFmtId="0" fontId="10" fillId="0" borderId="0" xfId="2" applyFont="1" applyFill="1" applyAlignment="1">
      <alignment horizontal="center"/>
    </xf>
    <xf numFmtId="0" fontId="21" fillId="0" borderId="0" xfId="2" applyFont="1" applyFill="1" applyAlignment="1">
      <alignment horizontal="center"/>
    </xf>
    <xf numFmtId="0" fontId="11" fillId="7" borderId="1" xfId="2" applyFont="1" applyFill="1" applyBorder="1" applyAlignment="1">
      <alignment horizontal="center" wrapText="1"/>
    </xf>
    <xf numFmtId="0" fontId="18" fillId="7" borderId="1" xfId="2" applyFont="1" applyFill="1" applyBorder="1" applyAlignment="1">
      <alignment horizontal="center" wrapText="1"/>
    </xf>
    <xf numFmtId="0" fontId="22" fillId="7" borderId="1" xfId="2" applyFont="1" applyFill="1" applyBorder="1" applyAlignment="1">
      <alignment horizontal="center" wrapText="1"/>
    </xf>
    <xf numFmtId="0" fontId="31" fillId="7" borderId="1" xfId="2" applyFont="1" applyFill="1" applyBorder="1" applyAlignment="1">
      <alignment horizontal="center" wrapText="1"/>
    </xf>
    <xf numFmtId="0" fontId="13" fillId="0" borderId="0" xfId="2" applyFont="1" applyFill="1" applyAlignment="1">
      <alignment horizontal="center"/>
    </xf>
    <xf numFmtId="164" fontId="7" fillId="0" borderId="1" xfId="1" applyNumberFormat="1" applyFont="1" applyFill="1" applyBorder="1" applyAlignment="1">
      <alignment horizontal="center"/>
    </xf>
    <xf numFmtId="0" fontId="20" fillId="0" borderId="0" xfId="2" applyFont="1" applyAlignment="1">
      <alignment horizontal="left"/>
    </xf>
    <xf numFmtId="0" fontId="33" fillId="7" borderId="1" xfId="2" applyFont="1" applyFill="1" applyBorder="1" applyAlignment="1">
      <alignment horizontal="center" wrapText="1"/>
    </xf>
    <xf numFmtId="0" fontId="22" fillId="9" borderId="1" xfId="2" applyFont="1" applyFill="1" applyBorder="1" applyAlignment="1">
      <alignment horizontal="center" wrapText="1"/>
    </xf>
    <xf numFmtId="0" fontId="22" fillId="11" borderId="1" xfId="2" applyFont="1" applyFill="1" applyBorder="1" applyAlignment="1">
      <alignment horizontal="center" wrapText="1"/>
    </xf>
    <xf numFmtId="0" fontId="22" fillId="12" borderId="1" xfId="2" applyFont="1" applyFill="1" applyBorder="1" applyAlignment="1">
      <alignment horizontal="center" wrapText="1"/>
    </xf>
    <xf numFmtId="0" fontId="22" fillId="13" borderId="1" xfId="2" applyFont="1" applyFill="1" applyBorder="1" applyAlignment="1">
      <alignment horizontal="center" wrapText="1"/>
    </xf>
    <xf numFmtId="0" fontId="18" fillId="11" borderId="1" xfId="2" applyFont="1" applyFill="1" applyBorder="1" applyAlignment="1">
      <alignment horizontal="center" wrapText="1"/>
    </xf>
    <xf numFmtId="0" fontId="18" fillId="8" borderId="1" xfId="2" applyFont="1" applyFill="1" applyBorder="1" applyAlignment="1">
      <alignment horizontal="center" wrapText="1"/>
    </xf>
    <xf numFmtId="0" fontId="18" fillId="10" borderId="1" xfId="2" applyFont="1" applyFill="1" applyBorder="1" applyAlignment="1">
      <alignment horizontal="center" wrapText="1"/>
    </xf>
    <xf numFmtId="0" fontId="35" fillId="15" borderId="2" xfId="6" applyFont="1" applyFill="1" applyBorder="1" applyAlignment="1">
      <alignment horizontal="center" wrapText="1"/>
    </xf>
    <xf numFmtId="3" fontId="34" fillId="14" borderId="0" xfId="7" applyNumberFormat="1" applyFont="1" applyFill="1" applyAlignment="1"/>
    <xf numFmtId="0" fontId="35" fillId="15" borderId="3" xfId="6" applyFont="1" applyFill="1" applyBorder="1" applyAlignment="1">
      <alignment horizontal="center" wrapText="1"/>
    </xf>
    <xf numFmtId="0" fontId="34" fillId="14" borderId="0" xfId="0" applyFont="1" applyFill="1"/>
    <xf numFmtId="0" fontId="36" fillId="14" borderId="0" xfId="0" applyFont="1" applyFill="1" applyBorder="1"/>
    <xf numFmtId="0" fontId="36" fillId="14" borderId="0" xfId="0" applyFont="1" applyFill="1"/>
    <xf numFmtId="0" fontId="34" fillId="16" borderId="0" xfId="0" applyFont="1" applyFill="1" applyBorder="1"/>
    <xf numFmtId="0" fontId="34" fillId="14" borderId="0" xfId="0" applyFont="1" applyFill="1" applyBorder="1"/>
    <xf numFmtId="0" fontId="34" fillId="16" borderId="0" xfId="0" applyFont="1" applyFill="1"/>
    <xf numFmtId="0" fontId="40" fillId="15" borderId="3" xfId="6" applyFont="1" applyFill="1" applyBorder="1" applyAlignment="1">
      <alignment horizontal="center" wrapText="1"/>
    </xf>
    <xf numFmtId="0" fontId="35" fillId="14" borderId="0" xfId="6" applyFont="1" applyFill="1" applyBorder="1" applyAlignment="1">
      <alignment horizontal="center" wrapText="1"/>
    </xf>
    <xf numFmtId="0" fontId="34" fillId="14" borderId="0" xfId="3" applyFont="1" applyFill="1"/>
    <xf numFmtId="0" fontId="34" fillId="14" borderId="0" xfId="3" applyFont="1" applyFill="1" applyProtection="1">
      <protection locked="0"/>
    </xf>
    <xf numFmtId="0" fontId="44" fillId="14" borderId="0" xfId="8" applyFont="1" applyFill="1" applyBorder="1"/>
    <xf numFmtId="0" fontId="36" fillId="14" borderId="0" xfId="0" applyFont="1" applyFill="1" applyAlignment="1">
      <alignment horizontal="left"/>
    </xf>
    <xf numFmtId="0" fontId="36" fillId="14" borderId="0" xfId="0" applyFont="1" applyFill="1" applyBorder="1" applyAlignment="1">
      <alignment horizontal="left"/>
    </xf>
    <xf numFmtId="0" fontId="40" fillId="15" borderId="3" xfId="6" applyFont="1" applyFill="1" applyBorder="1" applyAlignment="1">
      <alignment horizontal="left" wrapText="1"/>
    </xf>
    <xf numFmtId="0" fontId="15" fillId="0" borderId="0" xfId="3"/>
    <xf numFmtId="0" fontId="16" fillId="0" borderId="0" xfId="3" applyFont="1"/>
    <xf numFmtId="0" fontId="20" fillId="0" borderId="0" xfId="3" applyFont="1"/>
    <xf numFmtId="0" fontId="30" fillId="0" borderId="0" xfId="3" applyFont="1"/>
    <xf numFmtId="0" fontId="15" fillId="0" borderId="0" xfId="3" applyFill="1"/>
    <xf numFmtId="0" fontId="20" fillId="0" borderId="0" xfId="3" applyFont="1" applyFill="1"/>
    <xf numFmtId="0" fontId="12" fillId="0" borderId="0" xfId="3" applyFont="1" applyFill="1"/>
    <xf numFmtId="0" fontId="16" fillId="0" borderId="0" xfId="3" applyFont="1" applyFill="1"/>
    <xf numFmtId="0" fontId="30" fillId="0" borderId="0" xfId="3" applyFont="1" applyFill="1"/>
    <xf numFmtId="0" fontId="15" fillId="3" borderId="0" xfId="3" applyFill="1"/>
    <xf numFmtId="0" fontId="29" fillId="3" borderId="0" xfId="3" applyFont="1" applyFill="1"/>
    <xf numFmtId="0" fontId="28" fillId="6" borderId="0" xfId="3" applyFont="1" applyFill="1" applyAlignment="1">
      <alignment horizontal="center"/>
    </xf>
    <xf numFmtId="0" fontId="28" fillId="5" borderId="0" xfId="3" applyFont="1" applyFill="1" applyAlignment="1">
      <alignment horizontal="center"/>
    </xf>
    <xf numFmtId="0" fontId="16" fillId="5" borderId="0" xfId="3" applyFont="1" applyFill="1"/>
    <xf numFmtId="0" fontId="16" fillId="4" borderId="0" xfId="3" applyFont="1" applyFill="1"/>
    <xf numFmtId="0" fontId="15" fillId="5" borderId="0" xfId="3" applyFill="1"/>
    <xf numFmtId="0" fontId="30" fillId="3" borderId="0" xfId="3" applyFont="1" applyFill="1"/>
    <xf numFmtId="0" fontId="20" fillId="6" borderId="0" xfId="3" applyFont="1" applyFill="1"/>
    <xf numFmtId="0" fontId="15" fillId="2" borderId="0" xfId="3" applyFill="1"/>
    <xf numFmtId="0" fontId="28" fillId="2" borderId="0" xfId="3" applyFont="1" applyFill="1"/>
    <xf numFmtId="0" fontId="16" fillId="2" borderId="0" xfId="3" applyFont="1" applyFill="1"/>
    <xf numFmtId="0" fontId="15" fillId="6" borderId="0" xfId="3" applyFill="1"/>
    <xf numFmtId="0" fontId="16" fillId="6" borderId="0" xfId="3" applyFont="1" applyFill="1"/>
    <xf numFmtId="0" fontId="50" fillId="14" borderId="0" xfId="12" applyFont="1" applyFill="1"/>
    <xf numFmtId="0" fontId="3" fillId="14" borderId="0" xfId="12" applyFill="1"/>
    <xf numFmtId="0" fontId="3" fillId="8" borderId="0" xfId="12" applyFill="1"/>
    <xf numFmtId="0" fontId="51" fillId="14" borderId="0" xfId="12" applyFont="1" applyFill="1"/>
    <xf numFmtId="0" fontId="42" fillId="14" borderId="0" xfId="12" applyFont="1" applyFill="1"/>
    <xf numFmtId="0" fontId="41" fillId="14" borderId="19" xfId="12" applyFont="1" applyFill="1" applyBorder="1"/>
    <xf numFmtId="0" fontId="3" fillId="14" borderId="0" xfId="12" applyFont="1" applyFill="1" applyAlignment="1">
      <alignment horizontal="center"/>
    </xf>
    <xf numFmtId="0" fontId="3" fillId="14" borderId="0" xfId="12" applyFill="1" applyAlignment="1">
      <alignment horizontal="center"/>
    </xf>
    <xf numFmtId="0" fontId="34" fillId="8" borderId="0" xfId="12" applyFont="1" applyFill="1"/>
    <xf numFmtId="0" fontId="34" fillId="14" borderId="0" xfId="12" applyFont="1" applyFill="1" applyAlignment="1">
      <alignment horizontal="center"/>
    </xf>
    <xf numFmtId="0" fontId="34" fillId="14" borderId="0" xfId="12" applyFont="1" applyFill="1"/>
    <xf numFmtId="3" fontId="39" fillId="14" borderId="0" xfId="7" applyNumberFormat="1" applyFont="1" applyFill="1" applyAlignment="1">
      <alignment horizontal="center"/>
    </xf>
    <xf numFmtId="0" fontId="22" fillId="21" borderId="1" xfId="2" applyFont="1" applyFill="1" applyBorder="1" applyAlignment="1">
      <alignment horizontal="center" wrapText="1"/>
    </xf>
    <xf numFmtId="0" fontId="38" fillId="14" borderId="0" xfId="8" applyFont="1" applyFill="1" applyBorder="1" applyAlignment="1">
      <alignment horizontal="center"/>
    </xf>
    <xf numFmtId="0" fontId="36" fillId="14" borderId="0" xfId="0" applyFont="1" applyFill="1" applyAlignment="1">
      <alignment horizontal="center"/>
    </xf>
    <xf numFmtId="0" fontId="54" fillId="14" borderId="0" xfId="0" applyFont="1" applyFill="1" applyAlignment="1">
      <alignment horizontal="center"/>
    </xf>
    <xf numFmtId="0" fontId="36" fillId="19" borderId="3" xfId="0" applyFont="1" applyFill="1" applyBorder="1"/>
    <xf numFmtId="0" fontId="54" fillId="14" borderId="0" xfId="0" applyFont="1" applyFill="1"/>
    <xf numFmtId="0" fontId="55" fillId="14" borderId="0" xfId="0" applyFont="1" applyFill="1" applyAlignment="1">
      <alignment horizontal="left"/>
    </xf>
    <xf numFmtId="0" fontId="54" fillId="14" borderId="0" xfId="0" applyFont="1" applyFill="1" applyAlignment="1">
      <alignment horizontal="left"/>
    </xf>
    <xf numFmtId="0" fontId="36" fillId="14" borderId="0" xfId="0" applyFont="1" applyFill="1" applyAlignment="1"/>
    <xf numFmtId="0" fontId="2" fillId="14" borderId="0" xfId="9" applyFont="1" applyFill="1"/>
    <xf numFmtId="0" fontId="2" fillId="0" borderId="0" xfId="9" applyFont="1"/>
    <xf numFmtId="0" fontId="2" fillId="18" borderId="14" xfId="11" applyNumberFormat="1" applyFont="1" applyBorder="1" applyAlignment="1">
      <alignment horizontal="center"/>
    </xf>
    <xf numFmtId="167" fontId="2" fillId="18" borderId="13" xfId="11" applyNumberFormat="1" applyFont="1" applyBorder="1" applyAlignment="1">
      <alignment horizontal="center"/>
    </xf>
    <xf numFmtId="4" fontId="2" fillId="18" borderId="13" xfId="11" applyNumberFormat="1" applyFont="1" applyBorder="1" applyAlignment="1">
      <alignment horizontal="center"/>
    </xf>
    <xf numFmtId="4" fontId="2" fillId="18" borderId="15" xfId="11" applyNumberFormat="1" applyFont="1" applyBorder="1" applyAlignment="1">
      <alignment horizontal="center"/>
    </xf>
    <xf numFmtId="0" fontId="2" fillId="17" borderId="14" xfId="10" applyNumberFormat="1" applyFont="1" applyBorder="1" applyAlignment="1">
      <alignment horizontal="center"/>
    </xf>
    <xf numFmtId="0" fontId="2" fillId="18" borderId="16" xfId="11" applyNumberFormat="1" applyFont="1" applyBorder="1" applyAlignment="1">
      <alignment horizontal="center"/>
    </xf>
    <xf numFmtId="0" fontId="2" fillId="14" borderId="0" xfId="9" applyNumberFormat="1" applyFont="1" applyFill="1"/>
    <xf numFmtId="0" fontId="2" fillId="14" borderId="0" xfId="9" applyNumberFormat="1" applyFont="1" applyFill="1" applyBorder="1"/>
    <xf numFmtId="0" fontId="2" fillId="14" borderId="0" xfId="9" applyFont="1" applyFill="1" applyBorder="1"/>
    <xf numFmtId="0" fontId="2" fillId="0" borderId="0" xfId="9" applyFont="1" applyBorder="1"/>
    <xf numFmtId="9" fontId="36" fillId="14" borderId="0" xfId="0" applyNumberFormat="1" applyFont="1" applyFill="1"/>
    <xf numFmtId="0" fontId="36" fillId="14" borderId="0" xfId="0" applyFont="1" applyFill="1" applyAlignment="1">
      <alignment horizontal="left" wrapText="1"/>
    </xf>
    <xf numFmtId="0" fontId="36" fillId="14" borderId="0" xfId="0" applyFont="1" applyFill="1" applyBorder="1" applyAlignment="1">
      <alignment horizontal="left" wrapText="1"/>
    </xf>
    <xf numFmtId="0" fontId="36" fillId="19" borderId="3" xfId="0" applyFont="1" applyFill="1" applyBorder="1" applyAlignment="1"/>
    <xf numFmtId="0" fontId="36" fillId="14" borderId="0" xfId="0" applyFont="1" applyFill="1" applyBorder="1" applyAlignment="1"/>
    <xf numFmtId="0" fontId="13" fillId="0" borderId="0" xfId="2" applyFont="1" applyFill="1" applyAlignment="1">
      <alignment horizontal="center" wrapText="1"/>
    </xf>
    <xf numFmtId="0" fontId="7" fillId="0" borderId="1" xfId="2" applyFont="1" applyFill="1" applyBorder="1" applyAlignment="1">
      <alignment horizontal="center" wrapText="1"/>
    </xf>
    <xf numFmtId="0" fontId="19" fillId="0" borderId="1" xfId="2" applyFont="1" applyFill="1" applyBorder="1" applyAlignment="1">
      <alignment horizontal="center" wrapText="1"/>
    </xf>
    <xf numFmtId="0" fontId="23" fillId="0" borderId="1" xfId="2" applyFont="1" applyFill="1" applyBorder="1" applyAlignment="1">
      <alignment horizontal="center" wrapText="1"/>
    </xf>
    <xf numFmtId="14" fontId="7" fillId="0" borderId="1" xfId="2" applyNumberFormat="1" applyFont="1" applyFill="1" applyBorder="1" applyAlignment="1">
      <alignment horizontal="center" wrapText="1"/>
    </xf>
    <xf numFmtId="0" fontId="32" fillId="0" borderId="1" xfId="2" applyFont="1" applyFill="1" applyBorder="1" applyAlignment="1">
      <alignment horizontal="center" wrapText="1"/>
    </xf>
    <xf numFmtId="0" fontId="7" fillId="0" borderId="0" xfId="2" applyFont="1" applyFill="1" applyBorder="1" applyAlignment="1">
      <alignment horizontal="center" wrapText="1"/>
    </xf>
    <xf numFmtId="0" fontId="15" fillId="0" borderId="0" xfId="3" applyFill="1" applyAlignment="1">
      <alignment wrapText="1"/>
    </xf>
    <xf numFmtId="0" fontId="2" fillId="8" borderId="0" xfId="12" applyFont="1" applyFill="1"/>
    <xf numFmtId="0" fontId="36" fillId="14" borderId="3" xfId="0" applyFont="1" applyFill="1" applyBorder="1" applyAlignment="1">
      <alignment horizontal="center"/>
    </xf>
    <xf numFmtId="0" fontId="2" fillId="20" borderId="0" xfId="12" applyFont="1" applyFill="1" applyAlignment="1">
      <alignment horizontal="center"/>
    </xf>
    <xf numFmtId="0" fontId="36" fillId="14" borderId="0" xfId="0" applyFont="1" applyFill="1" applyBorder="1" applyAlignment="1">
      <alignment horizontal="center"/>
    </xf>
    <xf numFmtId="0" fontId="15" fillId="22" borderId="0" xfId="3" applyFill="1"/>
    <xf numFmtId="0" fontId="22" fillId="2" borderId="1" xfId="2" applyFont="1" applyFill="1" applyBorder="1" applyAlignment="1">
      <alignment horizontal="center" wrapText="1"/>
    </xf>
    <xf numFmtId="3" fontId="39" fillId="14" borderId="0" xfId="7" applyNumberFormat="1" applyFont="1" applyFill="1" applyAlignment="1">
      <alignment horizontal="center"/>
    </xf>
    <xf numFmtId="9" fontId="36" fillId="14" borderId="0" xfId="14" applyFont="1" applyFill="1"/>
    <xf numFmtId="3" fontId="39" fillId="14" borderId="0" xfId="7" applyNumberFormat="1" applyFont="1" applyFill="1" applyAlignment="1">
      <alignment horizontal="center"/>
    </xf>
    <xf numFmtId="14" fontId="3" fillId="14" borderId="0" xfId="12" applyNumberFormat="1" applyFill="1" applyAlignment="1">
      <alignment horizontal="center"/>
    </xf>
    <xf numFmtId="0" fontId="3" fillId="14" borderId="0" xfId="12" applyFont="1" applyFill="1" applyBorder="1" applyAlignment="1">
      <alignment wrapText="1"/>
    </xf>
    <xf numFmtId="0" fontId="3" fillId="14" borderId="0" xfId="12" applyFill="1" applyAlignment="1">
      <alignment wrapText="1"/>
    </xf>
    <xf numFmtId="0" fontId="34" fillId="14" borderId="3" xfId="3" applyFont="1" applyFill="1" applyBorder="1" applyAlignment="1" applyProtection="1">
      <alignment horizontal="left" wrapText="1"/>
      <protection locked="0"/>
    </xf>
    <xf numFmtId="0" fontId="36" fillId="14" borderId="3" xfId="0" applyFont="1" applyFill="1" applyBorder="1" applyAlignment="1" applyProtection="1">
      <alignment horizontal="left" wrapText="1"/>
      <protection locked="0"/>
    </xf>
    <xf numFmtId="14" fontId="36" fillId="14" borderId="3" xfId="0" applyNumberFormat="1" applyFont="1" applyFill="1" applyBorder="1" applyAlignment="1" applyProtection="1">
      <alignment horizontal="left" wrapText="1"/>
      <protection locked="0"/>
    </xf>
    <xf numFmtId="167" fontId="2" fillId="17" borderId="13" xfId="10" applyNumberFormat="1" applyFont="1" applyBorder="1" applyAlignment="1" applyProtection="1">
      <alignment horizontal="center"/>
      <protection locked="0"/>
    </xf>
    <xf numFmtId="4" fontId="2" fillId="17" borderId="13" xfId="10" applyNumberFormat="1" applyFont="1" applyBorder="1" applyAlignment="1" applyProtection="1">
      <alignment horizontal="center"/>
      <protection locked="0"/>
    </xf>
    <xf numFmtId="4" fontId="2" fillId="17" borderId="15" xfId="10" applyNumberFormat="1" applyFont="1" applyBorder="1" applyAlignment="1" applyProtection="1">
      <alignment horizontal="center"/>
      <protection locked="0"/>
    </xf>
    <xf numFmtId="167" fontId="2" fillId="18" borderId="13" xfId="11" applyNumberFormat="1" applyFont="1" applyBorder="1" applyAlignment="1" applyProtection="1">
      <alignment horizontal="center"/>
      <protection locked="0"/>
    </xf>
    <xf numFmtId="4" fontId="2" fillId="18" borderId="13" xfId="11" applyNumberFormat="1" applyFont="1" applyBorder="1" applyAlignment="1" applyProtection="1">
      <alignment horizontal="center"/>
      <protection locked="0"/>
    </xf>
    <xf numFmtId="4" fontId="2" fillId="18" borderId="15" xfId="11" applyNumberFormat="1" applyFont="1" applyBorder="1" applyAlignment="1" applyProtection="1">
      <alignment horizontal="center"/>
      <protection locked="0"/>
    </xf>
    <xf numFmtId="167" fontId="2" fillId="18" borderId="17" xfId="11" applyNumberFormat="1" applyFont="1" applyBorder="1" applyAlignment="1" applyProtection="1">
      <alignment horizontal="center"/>
      <protection locked="0"/>
    </xf>
    <xf numFmtId="4" fontId="2" fillId="18" borderId="17" xfId="11" applyNumberFormat="1" applyFont="1" applyBorder="1" applyAlignment="1" applyProtection="1">
      <alignment horizontal="center"/>
      <protection locked="0"/>
    </xf>
    <xf numFmtId="4" fontId="2" fillId="18" borderId="18" xfId="11" applyNumberFormat="1" applyFont="1" applyBorder="1" applyAlignment="1" applyProtection="1">
      <alignment horizontal="center"/>
      <protection locked="0"/>
    </xf>
    <xf numFmtId="3" fontId="36" fillId="14" borderId="4" xfId="7" applyNumberFormat="1" applyFont="1" applyFill="1" applyBorder="1" applyAlignment="1" applyProtection="1">
      <alignment horizontal="center"/>
      <protection locked="0"/>
    </xf>
    <xf numFmtId="3" fontId="36" fillId="14" borderId="5" xfId="7" applyNumberFormat="1" applyFont="1" applyFill="1" applyBorder="1" applyAlignment="1" applyProtection="1">
      <alignment horizontal="center"/>
      <protection locked="0"/>
    </xf>
    <xf numFmtId="3" fontId="36" fillId="14" borderId="6" xfId="7" applyNumberFormat="1" applyFont="1" applyFill="1" applyBorder="1" applyAlignment="1" applyProtection="1">
      <alignment horizontal="center"/>
      <protection locked="0"/>
    </xf>
    <xf numFmtId="3" fontId="36" fillId="14" borderId="7" xfId="7" applyNumberFormat="1" applyFont="1" applyFill="1" applyBorder="1" applyAlignment="1" applyProtection="1">
      <alignment horizontal="center"/>
      <protection locked="0"/>
    </xf>
    <xf numFmtId="3" fontId="36" fillId="14" borderId="1" xfId="7" applyNumberFormat="1" applyFont="1" applyFill="1" applyBorder="1" applyAlignment="1" applyProtection="1">
      <alignment horizontal="center"/>
      <protection locked="0"/>
    </xf>
    <xf numFmtId="3" fontId="36" fillId="14" borderId="8" xfId="7" applyNumberFormat="1" applyFont="1" applyFill="1" applyBorder="1" applyAlignment="1" applyProtection="1">
      <alignment horizontal="center"/>
      <protection locked="0"/>
    </xf>
    <xf numFmtId="3" fontId="37" fillId="14" borderId="8" xfId="0" applyNumberFormat="1" applyFont="1" applyFill="1" applyBorder="1" applyAlignment="1" applyProtection="1">
      <alignment horizontal="center"/>
      <protection locked="0"/>
    </xf>
    <xf numFmtId="3" fontId="36" fillId="14" borderId="7" xfId="0" applyNumberFormat="1" applyFont="1" applyFill="1" applyBorder="1" applyAlignment="1" applyProtection="1">
      <alignment horizontal="center"/>
      <protection locked="0"/>
    </xf>
    <xf numFmtId="3" fontId="36" fillId="14" borderId="1" xfId="0" applyNumberFormat="1" applyFont="1" applyFill="1" applyBorder="1" applyAlignment="1" applyProtection="1">
      <alignment horizontal="center"/>
      <protection locked="0"/>
    </xf>
    <xf numFmtId="3" fontId="36" fillId="14" borderId="8" xfId="0" applyNumberFormat="1" applyFont="1" applyFill="1" applyBorder="1" applyAlignment="1" applyProtection="1">
      <alignment horizontal="center"/>
      <protection locked="0"/>
    </xf>
    <xf numFmtId="0" fontId="36" fillId="14" borderId="7" xfId="0" applyFont="1" applyFill="1" applyBorder="1" applyProtection="1">
      <protection locked="0"/>
    </xf>
    <xf numFmtId="0" fontId="36" fillId="14" borderId="1" xfId="0" applyFont="1" applyFill="1" applyBorder="1" applyProtection="1">
      <protection locked="0"/>
    </xf>
    <xf numFmtId="0" fontId="36" fillId="14" borderId="8" xfId="0" applyFont="1" applyFill="1" applyBorder="1" applyProtection="1">
      <protection locked="0"/>
    </xf>
    <xf numFmtId="0" fontId="36" fillId="14" borderId="9" xfId="0" applyFont="1" applyFill="1" applyBorder="1" applyProtection="1">
      <protection locked="0"/>
    </xf>
    <xf numFmtId="0" fontId="36" fillId="14" borderId="10" xfId="0" applyFont="1" applyFill="1" applyBorder="1" applyProtection="1">
      <protection locked="0"/>
    </xf>
    <xf numFmtId="0" fontId="36" fillId="14" borderId="11" xfId="0" applyFont="1" applyFill="1" applyBorder="1" applyProtection="1">
      <protection locked="0"/>
    </xf>
    <xf numFmtId="0" fontId="36" fillId="14" borderId="3" xfId="0" applyFont="1" applyFill="1" applyBorder="1" applyProtection="1">
      <protection locked="0"/>
    </xf>
    <xf numFmtId="0" fontId="36" fillId="14" borderId="3" xfId="0" applyFont="1" applyFill="1" applyBorder="1" applyAlignment="1" applyProtection="1">
      <alignment horizontal="center"/>
      <protection locked="0"/>
    </xf>
    <xf numFmtId="0" fontId="36" fillId="14" borderId="3" xfId="0" applyFont="1" applyFill="1" applyBorder="1" applyAlignment="1" applyProtection="1">
      <alignment wrapText="1"/>
      <protection locked="0"/>
    </xf>
    <xf numFmtId="44" fontId="36" fillId="14" borderId="3" xfId="13" applyFont="1" applyFill="1" applyBorder="1" applyProtection="1">
      <protection locked="0"/>
    </xf>
    <xf numFmtId="0" fontId="3" fillId="14" borderId="0" xfId="12" applyFont="1" applyFill="1" applyBorder="1" applyAlignment="1">
      <alignment horizontal="center"/>
    </xf>
    <xf numFmtId="3" fontId="61" fillId="14" borderId="0" xfId="7" applyNumberFormat="1" applyFont="1" applyFill="1" applyAlignment="1"/>
    <xf numFmtId="0" fontId="34" fillId="14" borderId="0" xfId="3" applyFont="1" applyFill="1" applyAlignment="1">
      <alignment horizontal="left"/>
    </xf>
    <xf numFmtId="0" fontId="62" fillId="14" borderId="0" xfId="0" applyFont="1" applyFill="1" applyAlignment="1">
      <alignment horizontal="left"/>
    </xf>
    <xf numFmtId="3" fontId="43" fillId="14" borderId="0" xfId="7" applyNumberFormat="1" applyFont="1" applyFill="1" applyAlignment="1">
      <alignment horizontal="center"/>
    </xf>
    <xf numFmtId="0" fontId="37" fillId="14" borderId="0" xfId="0" applyFont="1" applyFill="1"/>
    <xf numFmtId="0" fontId="52" fillId="14" borderId="0" xfId="0" applyFont="1" applyFill="1" applyAlignment="1">
      <alignment horizontal="left"/>
    </xf>
    <xf numFmtId="0" fontId="63" fillId="14" borderId="0" xfId="0" applyFont="1" applyFill="1" applyAlignment="1">
      <alignment horizontal="left"/>
    </xf>
    <xf numFmtId="0" fontId="35" fillId="15" borderId="20" xfId="6" applyFont="1" applyFill="1" applyBorder="1" applyAlignment="1">
      <alignment wrapText="1"/>
    </xf>
    <xf numFmtId="0" fontId="59" fillId="14" borderId="0" xfId="0" applyFont="1" applyFill="1" applyAlignment="1">
      <alignment horizontal="left"/>
    </xf>
    <xf numFmtId="0" fontId="61" fillId="14" borderId="0" xfId="0" applyFont="1" applyFill="1" applyAlignment="1">
      <alignment horizontal="left"/>
    </xf>
    <xf numFmtId="0" fontId="65" fillId="14" borderId="0" xfId="8" applyFont="1" applyFill="1" applyBorder="1" applyAlignment="1">
      <alignment horizontal="center"/>
    </xf>
    <xf numFmtId="0" fontId="34" fillId="14" borderId="0" xfId="3" applyFont="1" applyFill="1" applyProtection="1"/>
    <xf numFmtId="0" fontId="34" fillId="14" borderId="0" xfId="3" applyFont="1" applyFill="1" applyAlignment="1" applyProtection="1">
      <alignment horizontal="left"/>
    </xf>
    <xf numFmtId="0" fontId="60" fillId="14" borderId="0" xfId="9" applyFont="1" applyFill="1" applyAlignment="1">
      <alignment horizontal="center"/>
    </xf>
    <xf numFmtId="3" fontId="34" fillId="14" borderId="0" xfId="7" applyNumberFormat="1" applyFont="1" applyFill="1" applyAlignment="1">
      <alignment horizontal="center"/>
    </xf>
    <xf numFmtId="3" fontId="34" fillId="14" borderId="19" xfId="7" applyNumberFormat="1" applyFont="1" applyFill="1" applyBorder="1" applyAlignment="1">
      <alignment horizontal="center"/>
    </xf>
    <xf numFmtId="3" fontId="61" fillId="14" borderId="0" xfId="7" applyNumberFormat="1" applyFont="1" applyFill="1" applyAlignment="1">
      <alignment horizontal="center"/>
    </xf>
    <xf numFmtId="0" fontId="35" fillId="15" borderId="20" xfId="6" applyFont="1" applyFill="1" applyBorder="1" applyAlignment="1">
      <alignment horizontal="center" wrapText="1"/>
    </xf>
    <xf numFmtId="0" fontId="35" fillId="15" borderId="21" xfId="6" applyFont="1" applyFill="1" applyBorder="1" applyAlignment="1">
      <alignment horizontal="center" wrapText="1"/>
    </xf>
    <xf numFmtId="3" fontId="39" fillId="14" borderId="0" xfId="7" applyNumberFormat="1" applyFont="1" applyFill="1" applyAlignment="1">
      <alignment horizontal="center"/>
    </xf>
    <xf numFmtId="0" fontId="59" fillId="14" borderId="0" xfId="3" applyFont="1" applyFill="1" applyAlignment="1">
      <alignment horizontal="center"/>
    </xf>
    <xf numFmtId="0" fontId="28" fillId="2" borderId="0" xfId="3" applyFont="1" applyFill="1" applyAlignment="1">
      <alignment horizontal="left"/>
    </xf>
    <xf numFmtId="0" fontId="28" fillId="2" borderId="0" xfId="3" applyFont="1" applyFill="1" applyAlignment="1">
      <alignment horizontal="center"/>
    </xf>
    <xf numFmtId="0" fontId="52" fillId="14" borderId="0" xfId="12" applyFont="1" applyFill="1" applyAlignment="1">
      <alignment horizontal="center"/>
    </xf>
  </cellXfs>
  <cellStyles count="15">
    <cellStyle name="_x0013_" xfId="2"/>
    <cellStyle name="20% - Accent1" xfId="10" builtinId="30"/>
    <cellStyle name="40% - Accent1" xfId="11" builtinId="31"/>
    <cellStyle name="Comma" xfId="1" builtinId="3"/>
    <cellStyle name="Comma 10 2" xfId="7"/>
    <cellStyle name="Currency" xfId="13" builtinId="4"/>
    <cellStyle name="Heading 1" xfId="8" builtinId="16"/>
    <cellStyle name="Normal" xfId="0" builtinId="0"/>
    <cellStyle name="Normal 2" xfId="3"/>
    <cellStyle name="Normal 2 10 2" xfId="6"/>
    <cellStyle name="Normal 2 2" xfId="5"/>
    <cellStyle name="Normal 3" xfId="4"/>
    <cellStyle name="Normal 4" xfId="9"/>
    <cellStyle name="Normal 5" xfId="12"/>
    <cellStyle name="Percent" xfId="14" builtinId="5"/>
  </cellStyles>
  <dxfs count="0"/>
  <tableStyles count="0" defaultTableStyle="TableStyleMedium2" defaultPivotStyle="PivotStyleLight16"/>
  <colors>
    <mruColors>
      <color rgb="FFFFFF99"/>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FDCR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S_2245_RFP\Winter%202009%20Western%20RFP\Models\Summer%202008%20RFP%20Limited-Term%203_5%20yr_Evaluation%20Model%200808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ransition%20Modeling\models\Transition%20Model%20Modules\EAI\EGSI.TX%20Unbundling%20Remap%201108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ea\Maple\std%20model-maple-rev%2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NT\Profiles\kaylod\Temporary%20Internet%20Files\OLK36\COMP-RPT\FNCL\REPORTS\QFIN95-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ransition%20Modeling\Analysis\January%202001%20Texas%20Earnings\Work%20In%20Progress\As%20filed\EGSI.TX%20Unbundling%20As%20Filed%20Expected%20011801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S_2245_RFP\Summer_2009%20_RFP\Models\Phase%20II\Final\PROSYM_Results_Template_All_WIP_091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ETNC\cpa\Str%20Plan%20&amp;%20Corp%20Dev\Investment%20Review\District%20Energy\Trigen\executive%20summary\Exec%20Summary%20Financed%20Data%202003-02-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temp\MODEL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aphelps\Downloads\Proposal%20Submission%20Template%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pshare\Utility\Supply%20Plan\LA%20Filing%202002\Revenue%20Requirements\Working%20Files\Book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TI\RS_2245_RFP\2011%20Western%20RFP\Models\Phase%20II\WIP\Chen\2011%20Western%20RFP%20Evaluation%20Model%20Phase%20II%20NetBenefit_CC_121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S_2245_RFP\2012_Baseload_RFP\Development\Model\Chen\2012%20Baseload%20RFP%20Evaluation%20Model%20wip_CC_1208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S_2245_RFP\Summer_2009%20_RFP\Models\Phase%20II\Final\PROSYM_Results_Generic_CCG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ransition%20Modeling\Analysis\Texas%20Settlement\Unbundle%20Models\EGSI.TX%20Unbundling%20As%20Filed%20Expected%200207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NT\Temporary%20Internet%20Files\OLKA\10K_CF_SERI_Refu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sscheur\Local%20Settings\Temporary%20Internet%20Files\OLKF\LR%20Combined%20Leased%20No%20Links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pshare\Technology\Point%20of%20View\Technology%20Levelized%20Costs\Technology%20Level%20Compare%200208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XL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Data"/>
      <sheetName val="Econ_Rpt"/>
      <sheetName val="Analysis"/>
      <sheetName val="Common_Assumptions"/>
      <sheetName val="Prod. Cost Savings"/>
      <sheetName val="TAG"/>
      <sheetName val="FET"/>
      <sheetName val="Combination"/>
      <sheetName val="Revisions"/>
    </sheetNames>
    <sheetDataSet>
      <sheetData sheetId="0"/>
      <sheetData sheetId="1"/>
      <sheetData sheetId="2"/>
      <sheetData sheetId="3"/>
      <sheetData sheetId="4"/>
      <sheetData sheetId="5"/>
      <sheetData sheetId="6">
        <row r="2">
          <cell r="C2">
            <v>1</v>
          </cell>
          <cell r="D2">
            <v>2</v>
          </cell>
          <cell r="E2">
            <v>3</v>
          </cell>
          <cell r="F2">
            <v>4</v>
          </cell>
          <cell r="G2">
            <v>5</v>
          </cell>
          <cell r="H2">
            <v>6</v>
          </cell>
          <cell r="I2">
            <v>7</v>
          </cell>
          <cell r="J2">
            <v>8</v>
          </cell>
          <cell r="K2">
            <v>9</v>
          </cell>
          <cell r="L2">
            <v>10</v>
          </cell>
        </row>
        <row r="3">
          <cell r="C3" t="str">
            <v>P0025</v>
          </cell>
          <cell r="D3" t="str">
            <v>P3954</v>
          </cell>
          <cell r="E3" t="str">
            <v>P0432</v>
          </cell>
          <cell r="F3" t="str">
            <v>P8742</v>
          </cell>
          <cell r="G3" t="str">
            <v>P7216</v>
          </cell>
          <cell r="H3" t="str">
            <v>P6421</v>
          </cell>
          <cell r="I3" t="str">
            <v>P3144</v>
          </cell>
          <cell r="J3" t="str">
            <v>P7327</v>
          </cell>
          <cell r="K3" t="str">
            <v>P7755</v>
          </cell>
          <cell r="L3" t="str">
            <v>P7377</v>
          </cell>
        </row>
        <row r="4">
          <cell r="C4" t="str">
            <v>A</v>
          </cell>
          <cell r="D4" t="str">
            <v>A</v>
          </cell>
          <cell r="E4" t="str">
            <v>B</v>
          </cell>
          <cell r="F4" t="str">
            <v>B</v>
          </cell>
          <cell r="G4" t="str">
            <v>C</v>
          </cell>
          <cell r="H4" t="str">
            <v>C</v>
          </cell>
          <cell r="I4" t="str">
            <v>D</v>
          </cell>
          <cell r="J4" t="str">
            <v>E</v>
          </cell>
          <cell r="K4" t="str">
            <v>E</v>
          </cell>
          <cell r="L4" t="str">
            <v>F</v>
          </cell>
        </row>
        <row r="5">
          <cell r="E5">
            <v>0.2</v>
          </cell>
          <cell r="F5">
            <v>0.15</v>
          </cell>
          <cell r="I5">
            <v>0.1</v>
          </cell>
        </row>
        <row r="6">
          <cell r="E6">
            <v>-0.1</v>
          </cell>
          <cell r="F6">
            <v>0</v>
          </cell>
          <cell r="I6">
            <v>0.05</v>
          </cell>
        </row>
        <row r="7">
          <cell r="E7">
            <v>1.4999999999999999E-2</v>
          </cell>
          <cell r="F7">
            <v>0.02</v>
          </cell>
          <cell r="I7">
            <v>1.4999999999999999E-2</v>
          </cell>
        </row>
        <row r="8">
          <cell r="E8">
            <v>0.03</v>
          </cell>
          <cell r="F8">
            <v>0.06</v>
          </cell>
          <cell r="I8">
            <v>0.03</v>
          </cell>
        </row>
      </sheetData>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Version Control"/>
      <sheetName val="Switches"/>
      <sheetName val="WACC"/>
      <sheetName val="Allocator"/>
      <sheetName val="Rate Allocation"/>
      <sheetName val="Percent Feeds"/>
      <sheetName val="CapEx"/>
      <sheetName val="CTC"/>
      <sheetName val="FD PasteIn"/>
      <sheetName val="Plant Corrections"/>
      <sheetName val="Forecast Data"/>
      <sheetName val="Test"/>
      <sheetName val="Template"/>
      <sheetName val="Revenues"/>
      <sheetName val="Data Flow"/>
      <sheetName val="Generation Pre"/>
      <sheetName val="Transmission Pre"/>
      <sheetName val="Distribution Pre"/>
      <sheetName val="Customer Service Pre"/>
      <sheetName val="Gas"/>
      <sheetName val="Steam"/>
      <sheetName val="Bundled Pre"/>
      <sheetName val="Discrepancy"/>
      <sheetName val="Gen Pre Rates"/>
      <sheetName val="Transmission Rates"/>
      <sheetName val="Dist Pre Rates"/>
      <sheetName val="Cst Svc Pre Rates"/>
      <sheetName val="TOTAL Rates"/>
      <sheetName val="Retail Rates"/>
      <sheetName val="Transition"/>
      <sheetName val="Gen Trans Values"/>
      <sheetName val="Transmission Trans Values"/>
      <sheetName val="Dist Trans Values"/>
      <sheetName val="Cust Svc Trans Values"/>
      <sheetName val="Other Trans Values"/>
      <sheetName val="Amortization"/>
      <sheetName val="Generation Mid"/>
      <sheetName val="Generation Post 1"/>
      <sheetName val="CASHCO"/>
      <sheetName val="Generation Post 2"/>
      <sheetName val="Distribution Post"/>
      <sheetName val="Customer Service Post"/>
      <sheetName val="Distribution Post 2"/>
      <sheetName val="Retail"/>
      <sheetName val="Retail Elimination Sheet"/>
      <sheetName val="Bundled Post 1"/>
      <sheetName val="Interest"/>
      <sheetName val="Bundled Post 2"/>
      <sheetName val="Delta"/>
      <sheetName val="Incremental Effects"/>
      <sheetName val="ETR Ratios"/>
      <sheetName val="Gen Ratios"/>
      <sheetName val="Trans Ratios"/>
      <sheetName val="Dist Ratios"/>
      <sheetName val="CS Ratios"/>
      <sheetName val="Key Ratios"/>
      <sheetName val="PPT"/>
      <sheetName val="Bundled DU Post"/>
      <sheetName val="Test Bundled DU"/>
      <sheetName val="Incremental Effects DU"/>
      <sheetName val="Generation Dereg Pre G Contr"/>
      <sheetName val="Gen Reg_Dereg Pre G Contr Test"/>
      <sheetName val="G Contract Adj"/>
      <sheetName val="Generation Deregulated"/>
      <sheetName val="Bndld DU Post Incl Gen Dereg"/>
      <sheetName val="Bndld DU Post+Gen Dereg-Bnd Pre"/>
      <sheetName val="Test for 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1">
          <cell r="L81">
            <v>0</v>
          </cell>
          <cell r="M81">
            <v>0</v>
          </cell>
          <cell r="N81">
            <v>0</v>
          </cell>
          <cell r="O81">
            <v>112616.53860659752</v>
          </cell>
          <cell r="P81">
            <v>90281.468616779021</v>
          </cell>
          <cell r="Q81">
            <v>102453.53262813346</v>
          </cell>
          <cell r="R81">
            <v>90743.825308371277</v>
          </cell>
          <cell r="S81">
            <v>91122.547977240029</v>
          </cell>
          <cell r="T81">
            <v>71532.969631308399</v>
          </cell>
        </row>
        <row r="82">
          <cell r="L82">
            <v>0</v>
          </cell>
          <cell r="M82">
            <v>0</v>
          </cell>
          <cell r="N82">
            <v>0</v>
          </cell>
          <cell r="O82">
            <v>0.99781889467661544</v>
          </cell>
          <cell r="P82">
            <v>1</v>
          </cell>
          <cell r="Q82">
            <v>1</v>
          </cell>
          <cell r="R82">
            <v>1</v>
          </cell>
          <cell r="S82">
            <v>1</v>
          </cell>
          <cell r="T82">
            <v>1</v>
          </cell>
        </row>
        <row r="83">
          <cell r="L83">
            <v>0</v>
          </cell>
          <cell r="M83">
            <v>0</v>
          </cell>
          <cell r="N83">
            <v>0</v>
          </cell>
          <cell r="O83">
            <v>2.1811053233846255E-3</v>
          </cell>
          <cell r="P83">
            <v>0</v>
          </cell>
          <cell r="Q83">
            <v>0</v>
          </cell>
          <cell r="R83">
            <v>0</v>
          </cell>
          <cell r="S83">
            <v>0</v>
          </cell>
          <cell r="T83">
            <v>0</v>
          </cell>
        </row>
        <row r="84">
          <cell r="L84">
            <v>0</v>
          </cell>
          <cell r="M84">
            <v>0</v>
          </cell>
          <cell r="N84">
            <v>0</v>
          </cell>
          <cell r="O84">
            <v>0</v>
          </cell>
          <cell r="P84">
            <v>0</v>
          </cell>
          <cell r="Q84">
            <v>0</v>
          </cell>
          <cell r="R84">
            <v>0</v>
          </cell>
          <cell r="S84">
            <v>0</v>
          </cell>
          <cell r="T84">
            <v>0</v>
          </cell>
        </row>
        <row r="85">
          <cell r="L85">
            <v>0</v>
          </cell>
          <cell r="M85">
            <v>0</v>
          </cell>
          <cell r="N85">
            <v>0</v>
          </cell>
          <cell r="O85">
            <v>0</v>
          </cell>
          <cell r="P85">
            <v>0</v>
          </cell>
          <cell r="Q85">
            <v>0</v>
          </cell>
          <cell r="R85">
            <v>0</v>
          </cell>
          <cell r="S85">
            <v>0</v>
          </cell>
          <cell r="T85">
            <v>0</v>
          </cell>
        </row>
        <row r="86">
          <cell r="L86">
            <v>0</v>
          </cell>
          <cell r="M86">
            <v>0</v>
          </cell>
          <cell r="N86">
            <v>0</v>
          </cell>
          <cell r="O86">
            <v>0</v>
          </cell>
          <cell r="P86">
            <v>0</v>
          </cell>
          <cell r="Q86">
            <v>0</v>
          </cell>
          <cell r="R86">
            <v>0</v>
          </cell>
          <cell r="S86">
            <v>0</v>
          </cell>
          <cell r="T86">
            <v>0</v>
          </cell>
        </row>
        <row r="87">
          <cell r="L87">
            <v>0</v>
          </cell>
          <cell r="M87">
            <v>0</v>
          </cell>
          <cell r="N87">
            <v>0</v>
          </cell>
          <cell r="O87">
            <v>0</v>
          </cell>
          <cell r="P87">
            <v>0</v>
          </cell>
          <cell r="Q87">
            <v>0</v>
          </cell>
          <cell r="R87">
            <v>0</v>
          </cell>
          <cell r="S87">
            <v>0</v>
          </cell>
          <cell r="T8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le"/>
      <sheetName val="***w "/>
      <sheetName val="FUEL"/>
      <sheetName val="Capital"/>
      <sheetName val="Model Changes"/>
    </sheetNames>
    <sheetDataSet>
      <sheetData sheetId="0" refreshError="1">
        <row r="1">
          <cell r="A1">
            <v>1</v>
          </cell>
          <cell r="B1" t="str">
            <v>PROJECT MAPLE VERMONT YANKEE</v>
          </cell>
          <cell r="I1" t="str">
            <v/>
          </cell>
          <cell r="K1" t="str">
            <v>WORK IN PROGRESS: NOT FOR DISTRIBUTION</v>
          </cell>
        </row>
        <row r="2">
          <cell r="A2">
            <v>2</v>
          </cell>
          <cell r="F2">
            <v>36389.708374884256</v>
          </cell>
          <cell r="H2" t="str">
            <v>[Units]</v>
          </cell>
          <cell r="I2" t="str">
            <v>[Input / Calc]</v>
          </cell>
          <cell r="K2">
            <v>2000</v>
          </cell>
          <cell r="L2">
            <v>2001</v>
          </cell>
          <cell r="M2">
            <v>2002</v>
          </cell>
          <cell r="N2">
            <v>2003</v>
          </cell>
          <cell r="O2">
            <v>2004</v>
          </cell>
          <cell r="P2">
            <v>2005</v>
          </cell>
          <cell r="Q2">
            <v>2006</v>
          </cell>
          <cell r="R2">
            <v>2007</v>
          </cell>
          <cell r="S2">
            <v>2008</v>
          </cell>
          <cell r="T2">
            <v>2009</v>
          </cell>
          <cell r="U2">
            <v>2010</v>
          </cell>
          <cell r="V2">
            <v>2011</v>
          </cell>
          <cell r="W2">
            <v>2012</v>
          </cell>
          <cell r="X2">
            <v>2013</v>
          </cell>
          <cell r="Y2">
            <v>2014</v>
          </cell>
          <cell r="Z2">
            <v>2015</v>
          </cell>
          <cell r="AA2">
            <v>2016</v>
          </cell>
          <cell r="AB2">
            <v>2017</v>
          </cell>
          <cell r="AC2">
            <v>2018</v>
          </cell>
          <cell r="AD2">
            <v>2019</v>
          </cell>
          <cell r="AE2">
            <v>2020</v>
          </cell>
          <cell r="AF2">
            <v>2021</v>
          </cell>
          <cell r="AG2">
            <v>2022</v>
          </cell>
          <cell r="AH2">
            <v>2023</v>
          </cell>
          <cell r="AI2">
            <v>2024</v>
          </cell>
          <cell r="AJ2">
            <v>2025</v>
          </cell>
          <cell r="AK2">
            <v>2026</v>
          </cell>
          <cell r="AL2">
            <v>2027</v>
          </cell>
          <cell r="AM2">
            <v>2028</v>
          </cell>
          <cell r="AN2">
            <v>2029</v>
          </cell>
          <cell r="AO2">
            <v>2030</v>
          </cell>
          <cell r="AP2" t="str">
            <v xml:space="preserve"> </v>
          </cell>
        </row>
        <row r="3">
          <cell r="A3">
            <v>3</v>
          </cell>
        </row>
        <row r="4">
          <cell r="A4">
            <v>4</v>
          </cell>
        </row>
        <row r="5">
          <cell r="A5">
            <v>5</v>
          </cell>
          <cell r="B5" t="str">
            <v>1. FINANCIAL STATEMENTS</v>
          </cell>
        </row>
        <row r="6">
          <cell r="A6">
            <v>6</v>
          </cell>
        </row>
        <row r="7">
          <cell r="A7">
            <v>7</v>
          </cell>
          <cell r="C7" t="str">
            <v>INCOME STATEMENT</v>
          </cell>
        </row>
        <row r="8">
          <cell r="A8">
            <v>8</v>
          </cell>
        </row>
        <row r="9">
          <cell r="A9">
            <v>9</v>
          </cell>
          <cell r="D9" t="str">
            <v>Operating Revenues:</v>
          </cell>
        </row>
        <row r="10">
          <cell r="A10">
            <v>10</v>
          </cell>
          <cell r="E10" t="str">
            <v>Capacity Revenue</v>
          </cell>
          <cell r="H10" t="str">
            <v>[USD 000s]</v>
          </cell>
          <cell r="I10" t="str">
            <v>[Feed]</v>
          </cell>
          <cell r="K10">
            <v>0</v>
          </cell>
          <cell r="L10">
            <v>0</v>
          </cell>
          <cell r="M10">
            <v>0</v>
          </cell>
          <cell r="N10">
            <v>0</v>
          </cell>
          <cell r="O10">
            <v>0</v>
          </cell>
          <cell r="P10">
            <v>0</v>
          </cell>
          <cell r="Q10">
            <v>0</v>
          </cell>
          <cell r="R10">
            <v>0</v>
          </cell>
          <cell r="S10">
            <v>0</v>
          </cell>
          <cell r="T10">
            <v>0</v>
          </cell>
          <cell r="U10">
            <v>0</v>
          </cell>
          <cell r="V10">
            <v>0</v>
          </cell>
          <cell r="W10">
            <v>0</v>
          </cell>
        </row>
        <row r="11">
          <cell r="A11">
            <v>11</v>
          </cell>
          <cell r="E11" t="str">
            <v>Energy Revenue</v>
          </cell>
          <cell r="H11" t="str">
            <v>[USD 000s]</v>
          </cell>
          <cell r="I11" t="str">
            <v>[Feed]</v>
          </cell>
          <cell r="K11">
            <v>88232.209920000008</v>
          </cell>
          <cell r="L11">
            <v>162435.89184000003</v>
          </cell>
          <cell r="M11">
            <v>161932.97760000001</v>
          </cell>
          <cell r="N11">
            <v>175025.8512</v>
          </cell>
          <cell r="O11">
            <v>156205.86719999998</v>
          </cell>
          <cell r="P11">
            <v>160506.98495999997</v>
          </cell>
          <cell r="Q11">
            <v>170756.92799999996</v>
          </cell>
          <cell r="R11">
            <v>152395.96799999996</v>
          </cell>
          <cell r="S11">
            <v>152395.96799999996</v>
          </cell>
          <cell r="T11">
            <v>0</v>
          </cell>
          <cell r="U11">
            <v>0</v>
          </cell>
          <cell r="V11">
            <v>0</v>
          </cell>
          <cell r="W11">
            <v>0</v>
          </cell>
        </row>
        <row r="12">
          <cell r="A12">
            <v>12</v>
          </cell>
          <cell r="E12" t="str">
            <v>At Market</v>
          </cell>
          <cell r="H12" t="str">
            <v>[USD 000s]</v>
          </cell>
          <cell r="I12" t="str">
            <v>[Feed]</v>
          </cell>
          <cell r="K12">
            <v>0</v>
          </cell>
          <cell r="L12">
            <v>0</v>
          </cell>
          <cell r="M12">
            <v>0</v>
          </cell>
          <cell r="N12">
            <v>0</v>
          </cell>
          <cell r="O12">
            <v>0</v>
          </cell>
          <cell r="P12">
            <v>0</v>
          </cell>
          <cell r="Q12">
            <v>0</v>
          </cell>
          <cell r="R12">
            <v>0</v>
          </cell>
          <cell r="S12">
            <v>0</v>
          </cell>
          <cell r="T12">
            <v>175419.76170240014</v>
          </cell>
          <cell r="U12">
            <v>160320.5583360001</v>
          </cell>
          <cell r="V12">
            <v>170340.59323200013</v>
          </cell>
          <cell r="W12">
            <v>49620.091968000052</v>
          </cell>
        </row>
        <row r="13">
          <cell r="A13">
            <v>13</v>
          </cell>
          <cell r="E13" t="str">
            <v>Inter Co.</v>
          </cell>
          <cell r="H13" t="str">
            <v>[USD 000s]</v>
          </cell>
          <cell r="I13" t="str">
            <v>[Feed]</v>
          </cell>
          <cell r="K13">
            <v>0</v>
          </cell>
          <cell r="L13">
            <v>0</v>
          </cell>
          <cell r="M13">
            <v>0</v>
          </cell>
          <cell r="N13">
            <v>0</v>
          </cell>
          <cell r="O13">
            <v>0</v>
          </cell>
          <cell r="P13">
            <v>0</v>
          </cell>
          <cell r="Q13">
            <v>0</v>
          </cell>
          <cell r="R13">
            <v>0</v>
          </cell>
          <cell r="S13">
            <v>0</v>
          </cell>
          <cell r="T13">
            <v>0</v>
          </cell>
          <cell r="U13">
            <v>0</v>
          </cell>
          <cell r="V13">
            <v>0</v>
          </cell>
          <cell r="W13">
            <v>0</v>
          </cell>
        </row>
        <row r="14">
          <cell r="A14">
            <v>14</v>
          </cell>
          <cell r="E14" t="str">
            <v>Decommissioning Revenue</v>
          </cell>
          <cell r="H14" t="str">
            <v>[USD 000s]</v>
          </cell>
          <cell r="I14" t="str">
            <v>[Feed]</v>
          </cell>
          <cell r="K14">
            <v>0</v>
          </cell>
          <cell r="L14">
            <v>0</v>
          </cell>
          <cell r="M14">
            <v>0</v>
          </cell>
          <cell r="N14">
            <v>0</v>
          </cell>
          <cell r="O14">
            <v>0</v>
          </cell>
          <cell r="P14">
            <v>0</v>
          </cell>
          <cell r="Q14">
            <v>0</v>
          </cell>
          <cell r="R14">
            <v>0</v>
          </cell>
          <cell r="S14">
            <v>0</v>
          </cell>
          <cell r="T14">
            <v>0</v>
          </cell>
          <cell r="U14">
            <v>0</v>
          </cell>
          <cell r="V14">
            <v>0</v>
          </cell>
          <cell r="W14">
            <v>0</v>
          </cell>
        </row>
        <row r="15">
          <cell r="A15">
            <v>15</v>
          </cell>
          <cell r="D15" t="str">
            <v>Total</v>
          </cell>
          <cell r="H15" t="str">
            <v>[USD 000s]</v>
          </cell>
          <cell r="I15" t="str">
            <v>[Calc]</v>
          </cell>
          <cell r="K15">
            <v>88232.209920000008</v>
          </cell>
          <cell r="L15">
            <v>162435.89184000003</v>
          </cell>
          <cell r="M15">
            <v>161932.97760000001</v>
          </cell>
          <cell r="N15">
            <v>175025.8512</v>
          </cell>
          <cell r="O15">
            <v>156205.86719999998</v>
          </cell>
          <cell r="P15">
            <v>160506.98495999997</v>
          </cell>
          <cell r="Q15">
            <v>170756.92799999996</v>
          </cell>
          <cell r="R15">
            <v>152395.96799999996</v>
          </cell>
          <cell r="S15">
            <v>152395.96799999996</v>
          </cell>
          <cell r="T15">
            <v>175419.76170240014</v>
          </cell>
          <cell r="U15">
            <v>160320.5583360001</v>
          </cell>
          <cell r="V15">
            <v>170340.59323200013</v>
          </cell>
          <cell r="W15">
            <v>49620.091968000052</v>
          </cell>
        </row>
        <row r="16">
          <cell r="A16">
            <v>16</v>
          </cell>
        </row>
        <row r="17">
          <cell r="A17">
            <v>17</v>
          </cell>
          <cell r="D17" t="str">
            <v>Operating Expenses:</v>
          </cell>
          <cell r="K17" t="str">
            <v xml:space="preserve"> </v>
          </cell>
        </row>
        <row r="18">
          <cell r="A18">
            <v>18</v>
          </cell>
          <cell r="D18" t="str">
            <v>Operation and maintenance:</v>
          </cell>
        </row>
        <row r="19">
          <cell r="A19">
            <v>19</v>
          </cell>
          <cell r="D19" t="str">
            <v xml:space="preserve"> Fuel, fuel-related expenses, and </v>
          </cell>
        </row>
        <row r="20">
          <cell r="A20">
            <v>20</v>
          </cell>
          <cell r="D20" t="str">
            <v xml:space="preserve"> gas purchased for resale</v>
          </cell>
          <cell r="H20" t="str">
            <v>[USD 000s]</v>
          </cell>
          <cell r="I20" t="str">
            <v>[Feed]</v>
          </cell>
          <cell r="K20">
            <v>2044.4048640000001</v>
          </cell>
          <cell r="L20">
            <v>3588.6999360000004</v>
          </cell>
          <cell r="M20">
            <v>3577.5890399999998</v>
          </cell>
          <cell r="N20">
            <v>4055.4770399999998</v>
          </cell>
          <cell r="O20">
            <v>3619.4042400000003</v>
          </cell>
          <cell r="P20">
            <v>3630.5151360000004</v>
          </cell>
          <cell r="Q20">
            <v>4055.4770399999998</v>
          </cell>
          <cell r="R20">
            <v>3619.4042400000003</v>
          </cell>
          <cell r="S20">
            <v>3619.4042400000003</v>
          </cell>
          <cell r="T20">
            <v>4066.5879360000008</v>
          </cell>
          <cell r="U20">
            <v>3619.4042400000003</v>
          </cell>
          <cell r="V20">
            <v>3619.4042400000003</v>
          </cell>
          <cell r="W20">
            <v>999.98064000000022</v>
          </cell>
        </row>
        <row r="21">
          <cell r="A21">
            <v>21</v>
          </cell>
          <cell r="D21" t="str">
            <v xml:space="preserve"> Purchased power</v>
          </cell>
          <cell r="H21" t="str">
            <v>[USD 000s]</v>
          </cell>
          <cell r="I21" t="str">
            <v>[Feed]</v>
          </cell>
          <cell r="K21">
            <v>0</v>
          </cell>
          <cell r="L21">
            <v>0</v>
          </cell>
          <cell r="M21">
            <v>0</v>
          </cell>
          <cell r="N21">
            <v>0</v>
          </cell>
          <cell r="O21">
            <v>0</v>
          </cell>
          <cell r="P21">
            <v>0</v>
          </cell>
          <cell r="Q21">
            <v>0</v>
          </cell>
          <cell r="R21">
            <v>0</v>
          </cell>
          <cell r="S21">
            <v>0</v>
          </cell>
          <cell r="T21">
            <v>0</v>
          </cell>
          <cell r="U21">
            <v>0</v>
          </cell>
          <cell r="V21">
            <v>0</v>
          </cell>
          <cell r="W21">
            <v>0</v>
          </cell>
        </row>
        <row r="22">
          <cell r="A22">
            <v>22</v>
          </cell>
          <cell r="D22" t="str">
            <v xml:space="preserve"> Nuclear refueling cash outage expenses</v>
          </cell>
          <cell r="H22" t="str">
            <v>[USD 000s]</v>
          </cell>
          <cell r="I22" t="str">
            <v>[Feed]</v>
          </cell>
          <cell r="K22">
            <v>0</v>
          </cell>
          <cell r="L22">
            <v>22000.370562130174</v>
          </cell>
          <cell r="M22">
            <v>21000.444114649057</v>
          </cell>
          <cell r="N22">
            <v>0</v>
          </cell>
          <cell r="O22">
            <v>21847.787972587823</v>
          </cell>
          <cell r="P22">
            <v>22284.743732039584</v>
          </cell>
          <cell r="Q22">
            <v>0</v>
          </cell>
          <cell r="R22">
            <v>23185.047378813983</v>
          </cell>
          <cell r="S22">
            <v>23648.748326390269</v>
          </cell>
          <cell r="T22">
            <v>0</v>
          </cell>
          <cell r="U22">
            <v>24604.157758776433</v>
          </cell>
          <cell r="V22">
            <v>18852.179692258513</v>
          </cell>
          <cell r="W22">
            <v>0</v>
          </cell>
        </row>
        <row r="23">
          <cell r="A23">
            <v>23</v>
          </cell>
          <cell r="D23" t="str">
            <v>Inter-company operating expenses</v>
          </cell>
          <cell r="H23" t="str">
            <v>[USD 000s]</v>
          </cell>
          <cell r="I23" t="str">
            <v>[Feed]</v>
          </cell>
          <cell r="K23">
            <v>0</v>
          </cell>
          <cell r="L23">
            <v>0</v>
          </cell>
          <cell r="M23">
            <v>0</v>
          </cell>
          <cell r="N23">
            <v>0</v>
          </cell>
          <cell r="O23">
            <v>0</v>
          </cell>
          <cell r="P23">
            <v>0</v>
          </cell>
          <cell r="Q23">
            <v>0</v>
          </cell>
          <cell r="R23">
            <v>0</v>
          </cell>
          <cell r="S23">
            <v>0</v>
          </cell>
          <cell r="T23">
            <v>0</v>
          </cell>
          <cell r="U23">
            <v>0</v>
          </cell>
          <cell r="V23">
            <v>0</v>
          </cell>
          <cell r="W23">
            <v>0</v>
          </cell>
        </row>
        <row r="24">
          <cell r="A24">
            <v>24</v>
          </cell>
          <cell r="D24" t="str">
            <v xml:space="preserve"> Operation and maintenance</v>
          </cell>
          <cell r="H24" t="str">
            <v>[USD 000s]</v>
          </cell>
          <cell r="I24" t="str">
            <v>[Feed]</v>
          </cell>
          <cell r="K24">
            <v>37900</v>
          </cell>
          <cell r="L24">
            <v>73200</v>
          </cell>
          <cell r="M24">
            <v>74663.999999999985</v>
          </cell>
          <cell r="N24">
            <v>76157.279999999999</v>
          </cell>
          <cell r="O24">
            <v>77680.425600000002</v>
          </cell>
          <cell r="P24">
            <v>79234.034112000008</v>
          </cell>
          <cell r="Q24">
            <v>80818.714794240004</v>
          </cell>
          <cell r="R24">
            <v>82435.089090124806</v>
          </cell>
          <cell r="S24">
            <v>84083.790871927296</v>
          </cell>
          <cell r="T24">
            <v>85765.466689365858</v>
          </cell>
          <cell r="U24">
            <v>87480.776023153157</v>
          </cell>
          <cell r="V24">
            <v>89230.391543616221</v>
          </cell>
          <cell r="W24">
            <v>22442.054640284845</v>
          </cell>
        </row>
        <row r="25">
          <cell r="A25">
            <v>25</v>
          </cell>
          <cell r="D25" t="str">
            <v>Insurance/NRC/Sec</v>
          </cell>
          <cell r="H25" t="str">
            <v>[USD 000s]</v>
          </cell>
          <cell r="I25" t="str">
            <v>[Feed]</v>
          </cell>
          <cell r="K25">
            <v>1512.3287671232877</v>
          </cell>
          <cell r="L25">
            <v>3059.9999999999991</v>
          </cell>
          <cell r="M25">
            <v>3121.1999999999994</v>
          </cell>
          <cell r="N25">
            <v>3183.6239999999993</v>
          </cell>
          <cell r="O25">
            <v>3247.2964799999995</v>
          </cell>
          <cell r="P25">
            <v>3312.2424095999995</v>
          </cell>
          <cell r="Q25">
            <v>3378.4872577919996</v>
          </cell>
          <cell r="R25">
            <v>3446.0570029478395</v>
          </cell>
          <cell r="S25">
            <v>3514.978143006796</v>
          </cell>
          <cell r="T25">
            <v>3585.2777058669321</v>
          </cell>
          <cell r="U25">
            <v>3656.9832599842712</v>
          </cell>
          <cell r="V25">
            <v>3730.1229251839568</v>
          </cell>
          <cell r="W25">
            <v>938.151464470924</v>
          </cell>
        </row>
        <row r="26">
          <cell r="A26">
            <v>26</v>
          </cell>
          <cell r="D26" t="str">
            <v>Adminstrative &amp; General</v>
          </cell>
          <cell r="H26" t="str">
            <v>[USD 000s]</v>
          </cell>
          <cell r="I26" t="str">
            <v>[Feed]</v>
          </cell>
          <cell r="K26">
            <v>5020.5479452054797</v>
          </cell>
          <cell r="L26">
            <v>5100</v>
          </cell>
          <cell r="M26">
            <v>5202</v>
          </cell>
          <cell r="N26">
            <v>5306.04</v>
          </cell>
          <cell r="O26">
            <v>5412.1607999999997</v>
          </cell>
          <cell r="P26">
            <v>5520.4040159999995</v>
          </cell>
          <cell r="Q26">
            <v>5630.8120963199999</v>
          </cell>
          <cell r="R26">
            <v>5743.4283382464</v>
          </cell>
          <cell r="S26">
            <v>5858.2969050113279</v>
          </cell>
          <cell r="T26">
            <v>5975.4628431115543</v>
          </cell>
          <cell r="U26">
            <v>6094.9720999737865</v>
          </cell>
          <cell r="V26">
            <v>6216.8715419732616</v>
          </cell>
          <cell r="W26">
            <v>1563.5857741182067</v>
          </cell>
        </row>
        <row r="27">
          <cell r="A27">
            <v>27</v>
          </cell>
          <cell r="D27" t="str">
            <v>Benefits/Payroll Tax</v>
          </cell>
          <cell r="H27" t="str">
            <v>[USD 000s]</v>
          </cell>
          <cell r="I27" t="str">
            <v>[Feed]</v>
          </cell>
          <cell r="K27">
            <v>3765.4717808219179</v>
          </cell>
          <cell r="L27">
            <v>7618.9410000000007</v>
          </cell>
          <cell r="M27">
            <v>7771.3198200000006</v>
          </cell>
          <cell r="N27">
            <v>7926.7462164000008</v>
          </cell>
          <cell r="O27">
            <v>8085.2811407280005</v>
          </cell>
          <cell r="P27">
            <v>8246.9867635425599</v>
          </cell>
          <cell r="Q27">
            <v>8411.9264988134109</v>
          </cell>
          <cell r="R27">
            <v>8580.1650287896791</v>
          </cell>
          <cell r="S27">
            <v>8751.7683293654736</v>
          </cell>
          <cell r="T27">
            <v>8926.8036959527835</v>
          </cell>
          <cell r="U27">
            <v>9105.33976987184</v>
          </cell>
          <cell r="V27">
            <v>9287.4465652692761</v>
          </cell>
          <cell r="W27">
            <v>2335.8564238129306</v>
          </cell>
        </row>
        <row r="28">
          <cell r="A28">
            <v>28</v>
          </cell>
          <cell r="D28" t="str">
            <v>Depreciation &amp; amortization</v>
          </cell>
          <cell r="H28" t="str">
            <v>[USD 000s]</v>
          </cell>
          <cell r="I28" t="str">
            <v>[Feed]</v>
          </cell>
          <cell r="K28">
            <v>5043.57851351302</v>
          </cell>
          <cell r="L28">
            <v>11272.607019723206</v>
          </cell>
          <cell r="M28">
            <v>12465.460131226158</v>
          </cell>
          <cell r="N28">
            <v>15774.457096567256</v>
          </cell>
          <cell r="O28">
            <v>16130.123513480165</v>
          </cell>
          <cell r="P28">
            <v>17379.406227450978</v>
          </cell>
          <cell r="Q28">
            <v>19116.321945098036</v>
          </cell>
          <cell r="R28">
            <v>18383.64980370949</v>
          </cell>
          <cell r="S28">
            <v>18891.86831165729</v>
          </cell>
          <cell r="T28">
            <v>21042.450310590961</v>
          </cell>
          <cell r="U28">
            <v>22644.608564516675</v>
          </cell>
          <cell r="V28">
            <v>28698.672176346576</v>
          </cell>
          <cell r="W28">
            <v>46679.408794751856</v>
          </cell>
        </row>
        <row r="29">
          <cell r="A29">
            <v>29</v>
          </cell>
          <cell r="D29" t="str">
            <v>Decommissioning</v>
          </cell>
          <cell r="H29" t="str">
            <v>[USD 000s]</v>
          </cell>
          <cell r="I29" t="str">
            <v>[Feed]</v>
          </cell>
          <cell r="K29">
            <v>0</v>
          </cell>
          <cell r="L29">
            <v>0</v>
          </cell>
          <cell r="M29">
            <v>0</v>
          </cell>
          <cell r="N29">
            <v>0</v>
          </cell>
          <cell r="O29">
            <v>0</v>
          </cell>
          <cell r="P29">
            <v>0</v>
          </cell>
          <cell r="Q29">
            <v>0</v>
          </cell>
          <cell r="R29">
            <v>0</v>
          </cell>
          <cell r="S29">
            <v>0</v>
          </cell>
          <cell r="T29">
            <v>0</v>
          </cell>
          <cell r="U29">
            <v>0</v>
          </cell>
          <cell r="V29">
            <v>0</v>
          </cell>
          <cell r="W29">
            <v>0</v>
          </cell>
        </row>
        <row r="30">
          <cell r="A30">
            <v>30</v>
          </cell>
          <cell r="D30" t="str">
            <v>Taxes other than income taxes</v>
          </cell>
          <cell r="H30" t="str">
            <v>[USD 000s]</v>
          </cell>
          <cell r="I30" t="str">
            <v>[Feed]</v>
          </cell>
          <cell r="K30">
            <v>1512.3287671232877</v>
          </cell>
          <cell r="L30">
            <v>3000</v>
          </cell>
          <cell r="M30">
            <v>3000.0000000000005</v>
          </cell>
          <cell r="N30">
            <v>3000</v>
          </cell>
          <cell r="O30">
            <v>3000</v>
          </cell>
          <cell r="P30">
            <v>3000</v>
          </cell>
          <cell r="Q30">
            <v>3000</v>
          </cell>
          <cell r="R30">
            <v>3000</v>
          </cell>
          <cell r="S30">
            <v>3000</v>
          </cell>
          <cell r="T30">
            <v>3000.0000000000005</v>
          </cell>
          <cell r="U30">
            <v>2500</v>
          </cell>
          <cell r="V30">
            <v>2000.0000000000002</v>
          </cell>
          <cell r="W30">
            <v>369.86301369863014</v>
          </cell>
        </row>
        <row r="31">
          <cell r="A31">
            <v>31</v>
          </cell>
          <cell r="D31" t="str">
            <v>Total</v>
          </cell>
          <cell r="H31" t="str">
            <v>[USD 000s]</v>
          </cell>
          <cell r="I31" t="str">
            <v>[Calc]</v>
          </cell>
          <cell r="K31">
            <v>56798.660637786998</v>
          </cell>
          <cell r="L31">
            <v>128840.61851785338</v>
          </cell>
          <cell r="M31">
            <v>130802.0131058752</v>
          </cell>
          <cell r="N31">
            <v>115403.62435296725</v>
          </cell>
          <cell r="O31">
            <v>139022.47974679599</v>
          </cell>
          <cell r="P31">
            <v>142608.33239663314</v>
          </cell>
          <cell r="Q31">
            <v>124411.73963226346</v>
          </cell>
          <cell r="R31">
            <v>148392.84088263221</v>
          </cell>
          <cell r="S31">
            <v>151368.85512735846</v>
          </cell>
          <cell r="T31">
            <v>132362.04918088808</v>
          </cell>
          <cell r="U31">
            <v>159706.24171627618</v>
          </cell>
          <cell r="V31">
            <v>161635.08868464781</v>
          </cell>
          <cell r="W31">
            <v>75328.900751137393</v>
          </cell>
        </row>
        <row r="32">
          <cell r="A32">
            <v>32</v>
          </cell>
        </row>
        <row r="33">
          <cell r="A33">
            <v>33</v>
          </cell>
        </row>
        <row r="34">
          <cell r="A34">
            <v>34</v>
          </cell>
          <cell r="D34" t="str">
            <v>Operating Income</v>
          </cell>
          <cell r="H34" t="str">
            <v>[USD 000s]</v>
          </cell>
          <cell r="I34" t="str">
            <v>[Calc]</v>
          </cell>
          <cell r="K34">
            <v>31433.549282213011</v>
          </cell>
          <cell r="L34">
            <v>33595.273322146648</v>
          </cell>
          <cell r="M34">
            <v>31130.964494124812</v>
          </cell>
          <cell r="N34">
            <v>59622.226847032754</v>
          </cell>
          <cell r="O34">
            <v>17183.387453203992</v>
          </cell>
          <cell r="P34">
            <v>17898.652563366835</v>
          </cell>
          <cell r="Q34">
            <v>46345.188367736497</v>
          </cell>
          <cell r="R34">
            <v>4003.1271173677524</v>
          </cell>
          <cell r="S34">
            <v>1027.1128726415045</v>
          </cell>
          <cell r="T34">
            <v>43057.712521512061</v>
          </cell>
          <cell r="U34">
            <v>614.31661972391885</v>
          </cell>
          <cell r="V34">
            <v>8705.5045473523205</v>
          </cell>
          <cell r="W34">
            <v>-25708.808783137341</v>
          </cell>
        </row>
        <row r="35">
          <cell r="A35">
            <v>35</v>
          </cell>
        </row>
        <row r="36">
          <cell r="A36">
            <v>36</v>
          </cell>
          <cell r="D36" t="str">
            <v>Other Income (Deductions):</v>
          </cell>
        </row>
        <row r="37">
          <cell r="A37">
            <v>37</v>
          </cell>
          <cell r="E37" t="str">
            <v>Extraordinary Income / Expenses</v>
          </cell>
          <cell r="H37" t="str">
            <v>[USD 000s]</v>
          </cell>
          <cell r="I37" t="str">
            <v>[Feed]</v>
          </cell>
          <cell r="K37">
            <v>-1000.0124999999999</v>
          </cell>
          <cell r="L37">
            <v>-2000.0249999999999</v>
          </cell>
          <cell r="M37">
            <v>-2000.0249999999999</v>
          </cell>
          <cell r="N37">
            <v>-2000.0249999999999</v>
          </cell>
          <cell r="O37">
            <v>-2000.0249999999999</v>
          </cell>
          <cell r="P37">
            <v>-2000.0249999999999</v>
          </cell>
          <cell r="Q37">
            <v>-2000.0249999999999</v>
          </cell>
          <cell r="R37">
            <v>-2000.0249999999999</v>
          </cell>
          <cell r="S37">
            <v>-2000.0249999999999</v>
          </cell>
          <cell r="T37">
            <v>-2000.0249999999999</v>
          </cell>
          <cell r="U37">
            <v>-2000.0249999999999</v>
          </cell>
          <cell r="V37">
            <v>-2000.0249999999999</v>
          </cell>
          <cell r="W37">
            <v>-500.00624999999997</v>
          </cell>
        </row>
        <row r="38">
          <cell r="A38">
            <v>38</v>
          </cell>
        </row>
        <row r="39">
          <cell r="A39">
            <v>39</v>
          </cell>
          <cell r="D39" t="str">
            <v>Earnings before Interest and Tax (EBIT)</v>
          </cell>
          <cell r="H39" t="str">
            <v>[USD 000s]</v>
          </cell>
          <cell r="I39" t="str">
            <v>[Calc]</v>
          </cell>
          <cell r="K39">
            <v>30433.53678221301</v>
          </cell>
          <cell r="L39">
            <v>31595.248322146646</v>
          </cell>
          <cell r="M39">
            <v>29130.93949412481</v>
          </cell>
          <cell r="N39">
            <v>57622.201847032753</v>
          </cell>
          <cell r="O39">
            <v>15183.362453203992</v>
          </cell>
          <cell r="P39">
            <v>15898.627563366836</v>
          </cell>
          <cell r="Q39">
            <v>44345.163367736495</v>
          </cell>
          <cell r="R39">
            <v>2003.1021173677525</v>
          </cell>
          <cell r="S39">
            <v>-972.91212735849535</v>
          </cell>
          <cell r="T39">
            <v>41057.68752151206</v>
          </cell>
          <cell r="U39">
            <v>-1385.708380276081</v>
          </cell>
          <cell r="V39">
            <v>6705.4795473523209</v>
          </cell>
          <cell r="W39">
            <v>-26208.81503313734</v>
          </cell>
        </row>
        <row r="40">
          <cell r="A40">
            <v>40</v>
          </cell>
        </row>
        <row r="41">
          <cell r="A41">
            <v>41</v>
          </cell>
          <cell r="D41" t="str">
            <v>Interest Charges:</v>
          </cell>
        </row>
        <row r="42">
          <cell r="A42">
            <v>42</v>
          </cell>
          <cell r="D42" t="str">
            <v>Interest on long-term debt</v>
          </cell>
          <cell r="H42" t="str">
            <v>[USD 000s]</v>
          </cell>
          <cell r="I42" t="str">
            <v>[Feed]</v>
          </cell>
          <cell r="K42">
            <v>0</v>
          </cell>
          <cell r="L42">
            <v>0</v>
          </cell>
          <cell r="M42">
            <v>0</v>
          </cell>
          <cell r="N42">
            <v>0</v>
          </cell>
          <cell r="O42">
            <v>0</v>
          </cell>
          <cell r="P42">
            <v>0</v>
          </cell>
          <cell r="Q42">
            <v>0</v>
          </cell>
          <cell r="R42">
            <v>0</v>
          </cell>
          <cell r="S42">
            <v>0</v>
          </cell>
          <cell r="T42">
            <v>0</v>
          </cell>
          <cell r="U42">
            <v>0</v>
          </cell>
          <cell r="V42">
            <v>0</v>
          </cell>
          <cell r="W42">
            <v>0</v>
          </cell>
        </row>
        <row r="43">
          <cell r="A43">
            <v>43</v>
          </cell>
          <cell r="D43" t="str">
            <v>Interest on long-term debt - Fuel Financing</v>
          </cell>
          <cell r="H43" t="str">
            <v>[USD 000s]</v>
          </cell>
          <cell r="I43" t="str">
            <v>[Feed]</v>
          </cell>
          <cell r="K43">
            <v>0</v>
          </cell>
          <cell r="L43">
            <v>0</v>
          </cell>
          <cell r="M43">
            <v>0</v>
          </cell>
          <cell r="N43">
            <v>0</v>
          </cell>
          <cell r="O43">
            <v>0</v>
          </cell>
          <cell r="P43">
            <v>0</v>
          </cell>
          <cell r="Q43">
            <v>0</v>
          </cell>
          <cell r="R43">
            <v>0</v>
          </cell>
          <cell r="S43">
            <v>0</v>
          </cell>
          <cell r="T43">
            <v>0</v>
          </cell>
          <cell r="U43">
            <v>0</v>
          </cell>
          <cell r="V43">
            <v>0</v>
          </cell>
          <cell r="W43">
            <v>0</v>
          </cell>
        </row>
        <row r="44">
          <cell r="A44">
            <v>44</v>
          </cell>
          <cell r="D44" t="str">
            <v>Other interest - net</v>
          </cell>
          <cell r="H44" t="str">
            <v>[USD 000s]</v>
          </cell>
          <cell r="I44" t="str">
            <v>[Feed]</v>
          </cell>
          <cell r="K44">
            <v>90</v>
          </cell>
          <cell r="L44">
            <v>180</v>
          </cell>
          <cell r="M44">
            <v>180</v>
          </cell>
          <cell r="N44">
            <v>180</v>
          </cell>
          <cell r="O44">
            <v>180</v>
          </cell>
          <cell r="P44">
            <v>180</v>
          </cell>
          <cell r="Q44">
            <v>180</v>
          </cell>
          <cell r="R44">
            <v>180</v>
          </cell>
          <cell r="S44">
            <v>180</v>
          </cell>
          <cell r="T44">
            <v>180</v>
          </cell>
          <cell r="U44">
            <v>180</v>
          </cell>
          <cell r="V44">
            <v>180</v>
          </cell>
          <cell r="W44">
            <v>45</v>
          </cell>
        </row>
        <row r="45">
          <cell r="A45">
            <v>45</v>
          </cell>
          <cell r="D45" t="str">
            <v>Total</v>
          </cell>
          <cell r="H45" t="str">
            <v>[USD 000s]</v>
          </cell>
          <cell r="I45" t="str">
            <v>[Calc]</v>
          </cell>
          <cell r="K45">
            <v>90</v>
          </cell>
          <cell r="L45">
            <v>180</v>
          </cell>
          <cell r="M45">
            <v>180</v>
          </cell>
          <cell r="N45">
            <v>180</v>
          </cell>
          <cell r="O45">
            <v>180</v>
          </cell>
          <cell r="P45">
            <v>180</v>
          </cell>
          <cell r="Q45">
            <v>180</v>
          </cell>
          <cell r="R45">
            <v>180</v>
          </cell>
          <cell r="S45">
            <v>180</v>
          </cell>
          <cell r="T45">
            <v>180</v>
          </cell>
          <cell r="U45">
            <v>180</v>
          </cell>
          <cell r="V45">
            <v>180</v>
          </cell>
          <cell r="W45">
            <v>45</v>
          </cell>
        </row>
        <row r="46">
          <cell r="A46">
            <v>46</v>
          </cell>
        </row>
        <row r="47">
          <cell r="A47">
            <v>47</v>
          </cell>
          <cell r="D47" t="str">
            <v>Income Before Income Taxes</v>
          </cell>
          <cell r="H47" t="str">
            <v>[USD 000s]</v>
          </cell>
          <cell r="I47" t="str">
            <v>[Calc]</v>
          </cell>
          <cell r="K47">
            <v>30343.53678221301</v>
          </cell>
          <cell r="L47">
            <v>31415.248322146646</v>
          </cell>
          <cell r="M47">
            <v>28950.93949412481</v>
          </cell>
          <cell r="N47">
            <v>57442.201847032753</v>
          </cell>
          <cell r="O47">
            <v>15003.362453203992</v>
          </cell>
          <cell r="P47">
            <v>15718.627563366836</v>
          </cell>
          <cell r="Q47">
            <v>44165.163367736495</v>
          </cell>
          <cell r="R47">
            <v>1823.1021173677525</v>
          </cell>
          <cell r="S47">
            <v>-1152.9121273584954</v>
          </cell>
          <cell r="T47">
            <v>40877.68752151206</v>
          </cell>
          <cell r="U47">
            <v>-1565.708380276081</v>
          </cell>
          <cell r="V47">
            <v>6525.4795473523209</v>
          </cell>
          <cell r="W47">
            <v>-26253.81503313734</v>
          </cell>
        </row>
        <row r="48">
          <cell r="A48">
            <v>48</v>
          </cell>
        </row>
        <row r="49">
          <cell r="A49">
            <v>49</v>
          </cell>
          <cell r="D49" t="str">
            <v>Income Taxes</v>
          </cell>
          <cell r="H49" t="str">
            <v>[USD 000s]</v>
          </cell>
          <cell r="I49" t="str">
            <v>[Calc]</v>
          </cell>
          <cell r="K49">
            <v>12544.018105766858</v>
          </cell>
          <cell r="L49">
            <v>12987.063656375423</v>
          </cell>
          <cell r="M49">
            <v>11968.318386871197</v>
          </cell>
          <cell r="N49">
            <v>23746.606243563339</v>
          </cell>
          <cell r="O49">
            <v>6202.39003815453</v>
          </cell>
          <cell r="P49">
            <v>6498.0806346958498</v>
          </cell>
          <cell r="Q49">
            <v>18257.878536222266</v>
          </cell>
          <cell r="R49">
            <v>753.67041531982886</v>
          </cell>
          <cell r="S49">
            <v>-476.61387345000196</v>
          </cell>
          <cell r="T49">
            <v>16898.836021393086</v>
          </cell>
          <cell r="U49">
            <v>-647.26384440613185</v>
          </cell>
          <cell r="V49">
            <v>2697.6332448754492</v>
          </cell>
          <cell r="W49">
            <v>-10853.327134698977</v>
          </cell>
        </row>
        <row r="50">
          <cell r="A50">
            <v>50</v>
          </cell>
        </row>
        <row r="51">
          <cell r="A51">
            <v>51</v>
          </cell>
          <cell r="D51" t="str">
            <v xml:space="preserve">Consolidated Net Income </v>
          </cell>
          <cell r="H51" t="str">
            <v>[USD 000s]</v>
          </cell>
          <cell r="I51" t="str">
            <v>[Calc]</v>
          </cell>
          <cell r="K51">
            <v>17799.518676446154</v>
          </cell>
          <cell r="L51">
            <v>18428.184665771223</v>
          </cell>
          <cell r="M51">
            <v>16982.621107253613</v>
          </cell>
          <cell r="N51">
            <v>33695.59560346941</v>
          </cell>
          <cell r="O51">
            <v>8800.9724150494621</v>
          </cell>
          <cell r="P51">
            <v>9220.5469286709849</v>
          </cell>
          <cell r="Q51">
            <v>25907.284831514229</v>
          </cell>
          <cell r="R51">
            <v>1069.4317020479236</v>
          </cell>
          <cell r="S51">
            <v>-676.29825390849339</v>
          </cell>
          <cell r="T51">
            <v>23978.851500118973</v>
          </cell>
          <cell r="U51">
            <v>-918.44453586994916</v>
          </cell>
          <cell r="V51">
            <v>3827.8463024768716</v>
          </cell>
          <cell r="W51">
            <v>-15400.487898438363</v>
          </cell>
        </row>
        <row r="52">
          <cell r="A52">
            <v>52</v>
          </cell>
        </row>
        <row r="53">
          <cell r="A53">
            <v>53</v>
          </cell>
          <cell r="D53" t="str">
            <v>Preferred Dividends</v>
          </cell>
          <cell r="H53" t="str">
            <v>[USD 000s]</v>
          </cell>
          <cell r="I53" t="str">
            <v>[Feed]</v>
          </cell>
          <cell r="K53">
            <v>0</v>
          </cell>
          <cell r="L53">
            <v>0</v>
          </cell>
          <cell r="M53">
            <v>0</v>
          </cell>
          <cell r="N53">
            <v>0</v>
          </cell>
          <cell r="O53">
            <v>0</v>
          </cell>
          <cell r="P53">
            <v>0</v>
          </cell>
          <cell r="Q53">
            <v>0</v>
          </cell>
          <cell r="R53">
            <v>0</v>
          </cell>
          <cell r="S53">
            <v>0</v>
          </cell>
          <cell r="T53">
            <v>0</v>
          </cell>
          <cell r="U53">
            <v>0</v>
          </cell>
          <cell r="V53">
            <v>0</v>
          </cell>
          <cell r="W53">
            <v>0</v>
          </cell>
        </row>
        <row r="54">
          <cell r="A54">
            <v>54</v>
          </cell>
        </row>
        <row r="55">
          <cell r="A55">
            <v>55</v>
          </cell>
          <cell r="D55" t="str">
            <v>Earnings Applicable to Common Stock</v>
          </cell>
          <cell r="H55" t="str">
            <v>[USD 000s]</v>
          </cell>
          <cell r="I55" t="str">
            <v>[Calc]</v>
          </cell>
          <cell r="K55">
            <v>17799.518676446154</v>
          </cell>
          <cell r="L55">
            <v>18428.184665771223</v>
          </cell>
          <cell r="M55">
            <v>16982.621107253613</v>
          </cell>
          <cell r="N55">
            <v>33695.59560346941</v>
          </cell>
          <cell r="O55">
            <v>8800.9724150494621</v>
          </cell>
          <cell r="P55">
            <v>9220.5469286709849</v>
          </cell>
          <cell r="Q55">
            <v>25907.284831514229</v>
          </cell>
          <cell r="R55">
            <v>1069.4317020479236</v>
          </cell>
          <cell r="S55">
            <v>-676.29825390849339</v>
          </cell>
          <cell r="T55">
            <v>23978.851500118973</v>
          </cell>
          <cell r="U55">
            <v>-918.44453586994916</v>
          </cell>
          <cell r="V55">
            <v>3827.8463024768716</v>
          </cell>
          <cell r="W55">
            <v>-15400.487898438363</v>
          </cell>
        </row>
        <row r="56">
          <cell r="A56">
            <v>56</v>
          </cell>
        </row>
        <row r="57">
          <cell r="A57">
            <v>57</v>
          </cell>
          <cell r="D57" t="str">
            <v>Common Dividends</v>
          </cell>
          <cell r="H57" t="str">
            <v>[USD 000s]</v>
          </cell>
          <cell r="I57" t="str">
            <v>[Feed]</v>
          </cell>
          <cell r="K57">
            <v>7839.1162559951626</v>
          </cell>
          <cell r="L57">
            <v>-20540.572402959617</v>
          </cell>
          <cell r="M57">
            <v>1827.7852684769859</v>
          </cell>
          <cell r="N57">
            <v>-17536.253210182578</v>
          </cell>
          <cell r="O57">
            <v>-17198.957926605941</v>
          </cell>
          <cell r="P57">
            <v>3042.3476858891627</v>
          </cell>
          <cell r="Q57">
            <v>-15553.14662604421</v>
          </cell>
          <cell r="R57">
            <v>-14580.748372155853</v>
          </cell>
          <cell r="S57">
            <v>5502.9517158565177</v>
          </cell>
          <cell r="T57">
            <v>-22760.77609973056</v>
          </cell>
          <cell r="U57">
            <v>-12799.345985014825</v>
          </cell>
          <cell r="V57">
            <v>-30061.362847884124</v>
          </cell>
          <cell r="W57">
            <v>-26766.143889416897</v>
          </cell>
        </row>
        <row r="58">
          <cell r="A58">
            <v>58</v>
          </cell>
        </row>
        <row r="59">
          <cell r="A59">
            <v>59</v>
          </cell>
          <cell r="D59" t="str">
            <v>Comprehensive Net Income</v>
          </cell>
          <cell r="H59" t="str">
            <v>[USD 000s]</v>
          </cell>
          <cell r="I59" t="str">
            <v>[Calc]</v>
          </cell>
          <cell r="K59">
            <v>9960.4024204509915</v>
          </cell>
          <cell r="L59">
            <v>38968.75706873084</v>
          </cell>
          <cell r="M59">
            <v>15154.835838776627</v>
          </cell>
          <cell r="N59">
            <v>51231.848813651988</v>
          </cell>
          <cell r="O59">
            <v>25999.930341655403</v>
          </cell>
          <cell r="P59">
            <v>6178.1992427818222</v>
          </cell>
          <cell r="Q59">
            <v>41460.431457558443</v>
          </cell>
          <cell r="R59">
            <v>15650.180074203776</v>
          </cell>
          <cell r="S59">
            <v>-6179.249969765011</v>
          </cell>
          <cell r="T59">
            <v>46739.627599849533</v>
          </cell>
          <cell r="U59">
            <v>11880.901449144876</v>
          </cell>
          <cell r="V59">
            <v>33889.209150360999</v>
          </cell>
          <cell r="W59">
            <v>11365.655990978534</v>
          </cell>
        </row>
        <row r="60">
          <cell r="A60">
            <v>60</v>
          </cell>
        </row>
        <row r="61">
          <cell r="A61">
            <v>61</v>
          </cell>
          <cell r="D61" t="str">
            <v>Earnings per average common share:</v>
          </cell>
        </row>
        <row r="62">
          <cell r="A62">
            <v>62</v>
          </cell>
          <cell r="D62" t="str">
            <v xml:space="preserve"> Basic </v>
          </cell>
          <cell r="H62" t="str">
            <v>[USD]</v>
          </cell>
          <cell r="I62" t="str">
            <v>[Calc]</v>
          </cell>
          <cell r="J62">
            <v>4.3973265063835129E-2</v>
          </cell>
          <cell r="K62">
            <v>7.1847576800057128E-2</v>
          </cell>
          <cell r="L62">
            <v>7.4205462936986488E-2</v>
          </cell>
          <cell r="M62">
            <v>6.8219736110121373E-2</v>
          </cell>
          <cell r="N62">
            <v>0.13503083915792824</v>
          </cell>
          <cell r="O62">
            <v>3.5184186515749026E-2</v>
          </cell>
          <cell r="P62">
            <v>3.6773338632332238E-2</v>
          </cell>
          <cell r="Q62">
            <v>0.10307664849014972</v>
          </cell>
          <cell r="R62">
            <v>4.2447872590613781E-3</v>
          </cell>
          <cell r="S62">
            <v>-2.6779846911716694E-3</v>
          </cell>
          <cell r="T62">
            <v>9.4725651813695869E-2</v>
          </cell>
          <cell r="U62">
            <v>-3.6196285011032914E-3</v>
          </cell>
          <cell r="V62">
            <v>1.5050115209864243E-2</v>
          </cell>
          <cell r="W62">
            <v>-6.0408283903814086E-2</v>
          </cell>
        </row>
        <row r="63">
          <cell r="A63">
            <v>63</v>
          </cell>
          <cell r="D63" t="str">
            <v xml:space="preserve"> Diluted</v>
          </cell>
          <cell r="H63" t="str">
            <v>[USD]</v>
          </cell>
          <cell r="I63" t="str">
            <v>[Calc]</v>
          </cell>
          <cell r="K63">
            <v>7.2074110728191698E-2</v>
          </cell>
          <cell r="L63">
            <v>7.4619715637476228E-2</v>
          </cell>
          <cell r="M63">
            <v>6.8766315336314887E-2</v>
          </cell>
          <cell r="N63">
            <v>0.13644077307497807</v>
          </cell>
          <cell r="O63">
            <v>3.5637045691433507E-2</v>
          </cell>
          <cell r="P63">
            <v>3.7335993876673003E-2</v>
          </cell>
          <cell r="Q63">
            <v>0.10490421395968731</v>
          </cell>
          <cell r="R63">
            <v>4.3303608547368873E-3</v>
          </cell>
          <cell r="S63">
            <v>-2.7384782770550503E-3</v>
          </cell>
          <cell r="T63">
            <v>9.7095569243757951E-2</v>
          </cell>
          <cell r="U63">
            <v>-3.7189810791675871E-3</v>
          </cell>
          <cell r="V63">
            <v>1.5499779700239682E-2</v>
          </cell>
          <cell r="W63">
            <v>-6.2359914907645149E-2</v>
          </cell>
        </row>
        <row r="64">
          <cell r="A64">
            <v>64</v>
          </cell>
          <cell r="D64" t="str">
            <v>Dividends declared per common share</v>
          </cell>
          <cell r="H64" t="str">
            <v>[USD]</v>
          </cell>
        </row>
        <row r="65">
          <cell r="A65">
            <v>65</v>
          </cell>
          <cell r="D65" t="str">
            <v>Average number of common shares outstanding:</v>
          </cell>
        </row>
        <row r="66">
          <cell r="A66">
            <v>66</v>
          </cell>
          <cell r="D66" t="str">
            <v xml:space="preserve"> Basic </v>
          </cell>
          <cell r="H66" t="str">
            <v>[#]</v>
          </cell>
          <cell r="I66" t="str">
            <v>[calc]</v>
          </cell>
          <cell r="K66">
            <v>247740</v>
          </cell>
          <cell r="L66">
            <v>248340</v>
          </cell>
          <cell r="M66">
            <v>248940</v>
          </cell>
          <cell r="N66">
            <v>249540</v>
          </cell>
          <cell r="O66">
            <v>250140</v>
          </cell>
          <cell r="P66">
            <v>250740</v>
          </cell>
          <cell r="Q66">
            <v>251340</v>
          </cell>
          <cell r="R66">
            <v>251940</v>
          </cell>
          <cell r="S66">
            <v>252540</v>
          </cell>
          <cell r="T66">
            <v>253140</v>
          </cell>
          <cell r="U66">
            <v>253740</v>
          </cell>
          <cell r="V66">
            <v>254340</v>
          </cell>
          <cell r="W66">
            <v>254940</v>
          </cell>
        </row>
        <row r="67">
          <cell r="A67">
            <v>67</v>
          </cell>
          <cell r="D67" t="str">
            <v xml:space="preserve"> Diluted</v>
          </cell>
          <cell r="H67" t="str">
            <v>[#]</v>
          </cell>
          <cell r="I67" t="str">
            <v>[calc]</v>
          </cell>
          <cell r="K67">
            <v>246961.33600000001</v>
          </cell>
          <cell r="L67">
            <v>246961.33600000001</v>
          </cell>
          <cell r="M67">
            <v>246961.33600000001</v>
          </cell>
          <cell r="N67">
            <v>246961.33600000001</v>
          </cell>
          <cell r="O67">
            <v>246961.33600000001</v>
          </cell>
          <cell r="P67">
            <v>246961.33600000001</v>
          </cell>
          <cell r="Q67">
            <v>246961.33600000001</v>
          </cell>
          <cell r="R67">
            <v>246961.33600000001</v>
          </cell>
          <cell r="S67">
            <v>246961.33600000001</v>
          </cell>
          <cell r="T67">
            <v>246961.33600000001</v>
          </cell>
          <cell r="U67">
            <v>246961.33600000001</v>
          </cell>
          <cell r="V67">
            <v>246961.33600000001</v>
          </cell>
          <cell r="W67">
            <v>246961.33600000001</v>
          </cell>
        </row>
        <row r="68">
          <cell r="A68">
            <v>68</v>
          </cell>
        </row>
        <row r="69">
          <cell r="A69">
            <v>69</v>
          </cell>
        </row>
        <row r="70">
          <cell r="A70">
            <v>70</v>
          </cell>
          <cell r="C70" t="str">
            <v>BALANCE SHEET</v>
          </cell>
        </row>
        <row r="71">
          <cell r="A71">
            <v>71</v>
          </cell>
        </row>
        <row r="72">
          <cell r="A72">
            <v>72</v>
          </cell>
          <cell r="D72" t="str">
            <v>Check Cash Balance</v>
          </cell>
          <cell r="K72">
            <v>0</v>
          </cell>
          <cell r="L72">
            <v>0</v>
          </cell>
          <cell r="M72">
            <v>0</v>
          </cell>
          <cell r="N72">
            <v>0</v>
          </cell>
          <cell r="O72">
            <v>0</v>
          </cell>
          <cell r="P72">
            <v>0</v>
          </cell>
          <cell r="Q72">
            <v>0</v>
          </cell>
          <cell r="R72">
            <v>0</v>
          </cell>
          <cell r="S72">
            <v>0</v>
          </cell>
          <cell r="T72">
            <v>0</v>
          </cell>
          <cell r="U72">
            <v>0</v>
          </cell>
          <cell r="V72">
            <v>0</v>
          </cell>
          <cell r="W72">
            <v>-3.637978807091713E-12</v>
          </cell>
        </row>
        <row r="73">
          <cell r="A73">
            <v>73</v>
          </cell>
        </row>
        <row r="74">
          <cell r="A74">
            <v>74</v>
          </cell>
          <cell r="D74" t="str">
            <v>Current Assets:</v>
          </cell>
        </row>
        <row r="75">
          <cell r="A75">
            <v>75</v>
          </cell>
          <cell r="D75" t="str">
            <v>Cash and cash equivalents:</v>
          </cell>
          <cell r="H75" t="str">
            <v>[USD 000s]</v>
          </cell>
          <cell r="I75" t="str">
            <v>[calc]</v>
          </cell>
          <cell r="J75">
            <v>0</v>
          </cell>
          <cell r="K75">
            <v>19999.999999999996</v>
          </cell>
          <cell r="L75">
            <v>19999.999999999996</v>
          </cell>
          <cell r="M75">
            <v>19999.999999999996</v>
          </cell>
          <cell r="N75">
            <v>19999.999999999996</v>
          </cell>
          <cell r="O75">
            <v>19999.999999999996</v>
          </cell>
          <cell r="P75">
            <v>19999.999999999996</v>
          </cell>
          <cell r="Q75">
            <v>19999.999999999996</v>
          </cell>
          <cell r="R75">
            <v>19999.999999999996</v>
          </cell>
          <cell r="S75">
            <v>19999.999999999996</v>
          </cell>
          <cell r="T75">
            <v>19999.999999999996</v>
          </cell>
          <cell r="U75">
            <v>19999.999999999996</v>
          </cell>
          <cell r="V75">
            <v>19999.999999999996</v>
          </cell>
          <cell r="W75">
            <v>0</v>
          </cell>
        </row>
        <row r="76">
          <cell r="A76">
            <v>76</v>
          </cell>
          <cell r="D76" t="str">
            <v>Accounts receivable:</v>
          </cell>
          <cell r="K76" t="str">
            <v xml:space="preserve"> </v>
          </cell>
        </row>
        <row r="77">
          <cell r="A77">
            <v>77</v>
          </cell>
          <cell r="D77" t="str">
            <v>Customer (less allowance for doubtful accounts)</v>
          </cell>
          <cell r="H77" t="str">
            <v>[USD 000s]</v>
          </cell>
          <cell r="I77" t="str">
            <v>[Feed]</v>
          </cell>
          <cell r="K77">
            <v>14705.368320000001</v>
          </cell>
          <cell r="L77">
            <v>13536.324320000002</v>
          </cell>
          <cell r="M77">
            <v>13494.4148</v>
          </cell>
          <cell r="N77">
            <v>14585.4876</v>
          </cell>
          <cell r="O77">
            <v>13017.155599999998</v>
          </cell>
          <cell r="P77">
            <v>13375.582079999996</v>
          </cell>
          <cell r="Q77">
            <v>14229.743999999995</v>
          </cell>
          <cell r="R77">
            <v>12699.663999999997</v>
          </cell>
          <cell r="S77">
            <v>12699.663999999997</v>
          </cell>
          <cell r="T77">
            <v>14618.313475200011</v>
          </cell>
          <cell r="U77">
            <v>13360.046528000008</v>
          </cell>
          <cell r="V77">
            <v>14195.04943600001</v>
          </cell>
          <cell r="W77">
            <v>16540.030656000017</v>
          </cell>
        </row>
        <row r="78">
          <cell r="A78">
            <v>78</v>
          </cell>
          <cell r="E78" t="str">
            <v>Intercompany Creditors</v>
          </cell>
          <cell r="H78" t="str">
            <v>[USD 000s]</v>
          </cell>
          <cell r="I78" t="str">
            <v>[Feed]</v>
          </cell>
          <cell r="K78">
            <v>0</v>
          </cell>
          <cell r="L78">
            <v>0</v>
          </cell>
          <cell r="M78">
            <v>0</v>
          </cell>
          <cell r="N78">
            <v>0</v>
          </cell>
          <cell r="O78">
            <v>0</v>
          </cell>
          <cell r="P78">
            <v>0</v>
          </cell>
          <cell r="Q78">
            <v>0</v>
          </cell>
          <cell r="R78">
            <v>0</v>
          </cell>
          <cell r="S78">
            <v>0</v>
          </cell>
          <cell r="T78">
            <v>0</v>
          </cell>
          <cell r="U78">
            <v>0</v>
          </cell>
          <cell r="V78">
            <v>0</v>
          </cell>
          <cell r="W78">
            <v>0</v>
          </cell>
        </row>
        <row r="79">
          <cell r="A79">
            <v>79</v>
          </cell>
          <cell r="E79" t="str">
            <v>Inventory</v>
          </cell>
          <cell r="H79" t="str">
            <v>[USD 000s]</v>
          </cell>
          <cell r="I79" t="str">
            <v>[Feed]</v>
          </cell>
          <cell r="K79">
            <v>8100</v>
          </cell>
          <cell r="L79">
            <v>8100</v>
          </cell>
          <cell r="M79">
            <v>8100</v>
          </cell>
          <cell r="N79">
            <v>8100</v>
          </cell>
          <cell r="O79">
            <v>8100</v>
          </cell>
          <cell r="P79">
            <v>8100</v>
          </cell>
          <cell r="Q79">
            <v>8100</v>
          </cell>
          <cell r="R79">
            <v>8100</v>
          </cell>
          <cell r="S79">
            <v>8100</v>
          </cell>
          <cell r="T79">
            <v>8100</v>
          </cell>
          <cell r="U79">
            <v>8100</v>
          </cell>
          <cell r="V79">
            <v>7087.5</v>
          </cell>
          <cell r="W79">
            <v>6075</v>
          </cell>
        </row>
        <row r="80">
          <cell r="A80">
            <v>80</v>
          </cell>
        </row>
        <row r="81">
          <cell r="A81">
            <v>81</v>
          </cell>
          <cell r="D81" t="str">
            <v>Other</v>
          </cell>
          <cell r="H81" t="str">
            <v>[USD 000s]</v>
          </cell>
          <cell r="I81" t="str">
            <v>[Feed]</v>
          </cell>
          <cell r="K81">
            <v>0</v>
          </cell>
          <cell r="L81">
            <v>0</v>
          </cell>
          <cell r="M81">
            <v>0</v>
          </cell>
          <cell r="N81">
            <v>0</v>
          </cell>
          <cell r="O81">
            <v>0</v>
          </cell>
          <cell r="P81">
            <v>0</v>
          </cell>
          <cell r="Q81">
            <v>0</v>
          </cell>
          <cell r="R81">
            <v>0</v>
          </cell>
          <cell r="S81">
            <v>0</v>
          </cell>
          <cell r="T81">
            <v>0</v>
          </cell>
          <cell r="U81">
            <v>0</v>
          </cell>
          <cell r="V81">
            <v>0</v>
          </cell>
          <cell r="W81">
            <v>0</v>
          </cell>
        </row>
        <row r="82">
          <cell r="A82">
            <v>82</v>
          </cell>
          <cell r="D82" t="str">
            <v>Prepayments and other</v>
          </cell>
          <cell r="H82" t="str">
            <v>[USD 000s]</v>
          </cell>
          <cell r="I82" t="str">
            <v>[Feed]</v>
          </cell>
          <cell r="K82">
            <v>0</v>
          </cell>
          <cell r="L82">
            <v>0</v>
          </cell>
          <cell r="M82">
            <v>0</v>
          </cell>
          <cell r="N82">
            <v>0</v>
          </cell>
          <cell r="O82">
            <v>0</v>
          </cell>
          <cell r="P82">
            <v>0</v>
          </cell>
          <cell r="Q82">
            <v>0</v>
          </cell>
          <cell r="R82">
            <v>0</v>
          </cell>
          <cell r="S82">
            <v>0</v>
          </cell>
          <cell r="T82">
            <v>0</v>
          </cell>
          <cell r="U82">
            <v>0</v>
          </cell>
          <cell r="V82">
            <v>0</v>
          </cell>
          <cell r="W82">
            <v>0</v>
          </cell>
        </row>
        <row r="83">
          <cell r="A83">
            <v>83</v>
          </cell>
          <cell r="D83" t="str">
            <v xml:space="preserve"> Total</v>
          </cell>
          <cell r="H83" t="str">
            <v>[USD 000s]</v>
          </cell>
          <cell r="I83" t="str">
            <v>[Calc]</v>
          </cell>
          <cell r="K83">
            <v>42805.368319999994</v>
          </cell>
          <cell r="L83">
            <v>41636.32432</v>
          </cell>
          <cell r="M83">
            <v>41594.414799999999</v>
          </cell>
          <cell r="N83">
            <v>42685.487599999993</v>
          </cell>
          <cell r="O83">
            <v>41117.155599999998</v>
          </cell>
          <cell r="P83">
            <v>41475.582079999993</v>
          </cell>
          <cell r="Q83">
            <v>42329.743999999992</v>
          </cell>
          <cell r="R83">
            <v>40799.66399999999</v>
          </cell>
          <cell r="S83">
            <v>40799.66399999999</v>
          </cell>
          <cell r="T83">
            <v>42718.313475200004</v>
          </cell>
          <cell r="U83">
            <v>41460.046528000006</v>
          </cell>
          <cell r="V83">
            <v>41282.549436000001</v>
          </cell>
          <cell r="W83">
            <v>22615.030656000017</v>
          </cell>
        </row>
        <row r="84">
          <cell r="A84">
            <v>84</v>
          </cell>
        </row>
        <row r="85">
          <cell r="A85">
            <v>85</v>
          </cell>
        </row>
        <row r="86">
          <cell r="A86">
            <v>86</v>
          </cell>
          <cell r="D86" t="str">
            <v>Other Property and Investments:</v>
          </cell>
          <cell r="H86" t="str">
            <v>[USD 000s]</v>
          </cell>
          <cell r="I86" t="str">
            <v>[Feed]</v>
          </cell>
          <cell r="K86">
            <v>1000</v>
          </cell>
          <cell r="L86">
            <v>1000</v>
          </cell>
          <cell r="M86">
            <v>1000</v>
          </cell>
          <cell r="N86">
            <v>1000</v>
          </cell>
          <cell r="O86">
            <v>1000</v>
          </cell>
          <cell r="P86">
            <v>1000</v>
          </cell>
          <cell r="Q86">
            <v>1000</v>
          </cell>
          <cell r="R86">
            <v>1000</v>
          </cell>
          <cell r="S86">
            <v>1000</v>
          </cell>
          <cell r="T86">
            <v>1000</v>
          </cell>
          <cell r="U86">
            <v>1000</v>
          </cell>
          <cell r="V86">
            <v>1000</v>
          </cell>
          <cell r="W86">
            <v>1000</v>
          </cell>
        </row>
        <row r="87">
          <cell r="A87">
            <v>87</v>
          </cell>
          <cell r="D87" t="str">
            <v>Decommissioning trust funds</v>
          </cell>
        </row>
        <row r="88">
          <cell r="A88">
            <v>88</v>
          </cell>
          <cell r="E88" t="str">
            <v>Value of Fund To Date</v>
          </cell>
          <cell r="H88" t="str">
            <v>[USD 000s]</v>
          </cell>
          <cell r="I88" t="str">
            <v>[Feed]</v>
          </cell>
          <cell r="K88">
            <v>0</v>
          </cell>
          <cell r="L88">
            <v>0</v>
          </cell>
          <cell r="M88">
            <v>0</v>
          </cell>
          <cell r="N88">
            <v>0</v>
          </cell>
          <cell r="O88">
            <v>0</v>
          </cell>
          <cell r="P88">
            <v>0</v>
          </cell>
          <cell r="Q88">
            <v>0</v>
          </cell>
          <cell r="R88">
            <v>0</v>
          </cell>
          <cell r="S88">
            <v>0</v>
          </cell>
          <cell r="T88">
            <v>0</v>
          </cell>
          <cell r="U88">
            <v>0</v>
          </cell>
          <cell r="V88">
            <v>0</v>
          </cell>
          <cell r="W88">
            <v>0</v>
          </cell>
        </row>
        <row r="89">
          <cell r="A89">
            <v>89</v>
          </cell>
          <cell r="E89" t="str">
            <v>Interest on Fund</v>
          </cell>
          <cell r="H89" t="str">
            <v>[USD 000s]</v>
          </cell>
          <cell r="I89" t="str">
            <v>[Feed]</v>
          </cell>
          <cell r="K89">
            <v>0</v>
          </cell>
          <cell r="L89">
            <v>0</v>
          </cell>
          <cell r="M89">
            <v>0</v>
          </cell>
          <cell r="N89">
            <v>0</v>
          </cell>
          <cell r="O89">
            <v>0</v>
          </cell>
          <cell r="P89">
            <v>0</v>
          </cell>
          <cell r="Q89">
            <v>0</v>
          </cell>
          <cell r="R89">
            <v>0</v>
          </cell>
          <cell r="S89">
            <v>0</v>
          </cell>
          <cell r="T89">
            <v>0</v>
          </cell>
          <cell r="U89">
            <v>0</v>
          </cell>
          <cell r="V89">
            <v>0</v>
          </cell>
          <cell r="W89">
            <v>0</v>
          </cell>
        </row>
        <row r="90">
          <cell r="A90">
            <v>90</v>
          </cell>
          <cell r="E90" t="str">
            <v>Current Contribution to Fund</v>
          </cell>
          <cell r="H90" t="str">
            <v>[USD 000s]</v>
          </cell>
          <cell r="I90" t="str">
            <v>[Feed]</v>
          </cell>
          <cell r="K90">
            <v>0</v>
          </cell>
          <cell r="L90">
            <v>0</v>
          </cell>
          <cell r="M90">
            <v>0</v>
          </cell>
          <cell r="N90">
            <v>0</v>
          </cell>
          <cell r="O90">
            <v>0</v>
          </cell>
          <cell r="P90">
            <v>0</v>
          </cell>
          <cell r="Q90">
            <v>0</v>
          </cell>
          <cell r="R90">
            <v>0</v>
          </cell>
          <cell r="S90">
            <v>0</v>
          </cell>
          <cell r="T90">
            <v>0</v>
          </cell>
          <cell r="U90">
            <v>0</v>
          </cell>
          <cell r="V90">
            <v>0</v>
          </cell>
          <cell r="W90">
            <v>0</v>
          </cell>
        </row>
        <row r="91">
          <cell r="A91">
            <v>91</v>
          </cell>
          <cell r="D91" t="str">
            <v xml:space="preserve"> Total</v>
          </cell>
          <cell r="H91" t="str">
            <v>[USD 000s]</v>
          </cell>
          <cell r="I91" t="str">
            <v>[Calc]</v>
          </cell>
          <cell r="K91">
            <v>1000</v>
          </cell>
          <cell r="L91">
            <v>1000</v>
          </cell>
          <cell r="M91">
            <v>1000</v>
          </cell>
          <cell r="N91">
            <v>1000</v>
          </cell>
          <cell r="O91">
            <v>1000</v>
          </cell>
          <cell r="P91">
            <v>1000</v>
          </cell>
          <cell r="Q91">
            <v>1000</v>
          </cell>
          <cell r="R91">
            <v>1000</v>
          </cell>
          <cell r="S91">
            <v>1000</v>
          </cell>
          <cell r="T91">
            <v>1000</v>
          </cell>
          <cell r="U91">
            <v>1000</v>
          </cell>
          <cell r="V91">
            <v>1000</v>
          </cell>
          <cell r="W91">
            <v>1000</v>
          </cell>
        </row>
        <row r="92">
          <cell r="A92">
            <v>92</v>
          </cell>
        </row>
        <row r="93">
          <cell r="A93">
            <v>93</v>
          </cell>
        </row>
        <row r="94">
          <cell r="A94">
            <v>94</v>
          </cell>
          <cell r="D94" t="str">
            <v>Utility Plant</v>
          </cell>
          <cell r="H94" t="str">
            <v>[USD 000s]</v>
          </cell>
          <cell r="I94" t="str">
            <v>[Feed]</v>
          </cell>
          <cell r="K94">
            <v>6500</v>
          </cell>
          <cell r="L94">
            <v>15500</v>
          </cell>
          <cell r="M94">
            <v>25700</v>
          </cell>
          <cell r="N94">
            <v>35900</v>
          </cell>
          <cell r="O94">
            <v>45100</v>
          </cell>
          <cell r="P94">
            <v>53300</v>
          </cell>
          <cell r="Q94">
            <v>60500</v>
          </cell>
          <cell r="R94">
            <v>66700</v>
          </cell>
          <cell r="S94">
            <v>71900</v>
          </cell>
          <cell r="T94">
            <v>76100</v>
          </cell>
          <cell r="U94">
            <v>79300</v>
          </cell>
          <cell r="V94">
            <v>80500</v>
          </cell>
          <cell r="W94">
            <v>81700</v>
          </cell>
        </row>
        <row r="95">
          <cell r="A95">
            <v>95</v>
          </cell>
          <cell r="D95" t="str">
            <v>Nuclear fuel (Gross)</v>
          </cell>
          <cell r="H95" t="str">
            <v>[USD 000s]</v>
          </cell>
          <cell r="I95" t="str">
            <v>[Feed]</v>
          </cell>
          <cell r="K95">
            <v>40130.81048</v>
          </cell>
          <cell r="L95">
            <v>42267.567199999998</v>
          </cell>
          <cell r="M95">
            <v>63635.134399999995</v>
          </cell>
          <cell r="N95">
            <v>82865.944879999995</v>
          </cell>
          <cell r="O95">
            <v>85002.7016</v>
          </cell>
          <cell r="P95">
            <v>106370.26879999999</v>
          </cell>
          <cell r="Q95">
            <v>126178.00359439998</v>
          </cell>
          <cell r="R95">
            <v>128444.88879864798</v>
          </cell>
          <cell r="S95">
            <v>147124.0228816515</v>
          </cell>
          <cell r="T95">
            <v>161409.35764998052</v>
          </cell>
          <cell r="U95">
            <v>170401.18225693429</v>
          </cell>
          <cell r="V95">
            <v>171243.14401558542</v>
          </cell>
          <cell r="W95">
            <v>171243.14401558542</v>
          </cell>
        </row>
        <row r="96">
          <cell r="A96">
            <v>96</v>
          </cell>
          <cell r="D96" t="str">
            <v xml:space="preserve"> Total</v>
          </cell>
          <cell r="H96" t="str">
            <v>[USD 000s]</v>
          </cell>
          <cell r="I96" t="str">
            <v>[Calc]</v>
          </cell>
          <cell r="K96">
            <v>46630.81048</v>
          </cell>
          <cell r="L96">
            <v>57767.567199999998</v>
          </cell>
          <cell r="M96">
            <v>89335.134399999995</v>
          </cell>
          <cell r="N96">
            <v>118765.94488</v>
          </cell>
          <cell r="O96">
            <v>130102.7016</v>
          </cell>
          <cell r="P96">
            <v>159670.26879999999</v>
          </cell>
          <cell r="Q96">
            <v>186678.00359439998</v>
          </cell>
          <cell r="R96">
            <v>195144.88879864797</v>
          </cell>
          <cell r="S96">
            <v>219024.0228816515</v>
          </cell>
          <cell r="T96">
            <v>237509.35764998052</v>
          </cell>
          <cell r="U96">
            <v>249701.18225693429</v>
          </cell>
          <cell r="V96">
            <v>251743.14401558542</v>
          </cell>
          <cell r="W96">
            <v>252943.14401558542</v>
          </cell>
        </row>
        <row r="97">
          <cell r="A97">
            <v>97</v>
          </cell>
          <cell r="D97" t="str">
            <v>Less - accumulated depreciation</v>
          </cell>
          <cell r="H97" t="str">
            <v>[USD 000s]</v>
          </cell>
          <cell r="I97" t="str">
            <v>[Calc]</v>
          </cell>
          <cell r="K97">
            <v>5043.57851351302</v>
          </cell>
          <cell r="L97">
            <v>16316.185533236225</v>
          </cell>
          <cell r="M97">
            <v>28781.645664462383</v>
          </cell>
          <cell r="N97">
            <v>44556.102761029637</v>
          </cell>
          <cell r="O97">
            <v>60686.226274509798</v>
          </cell>
          <cell r="P97">
            <v>78065.632501960776</v>
          </cell>
          <cell r="Q97">
            <v>97181.954447058815</v>
          </cell>
          <cell r="R97">
            <v>115565.6042507683</v>
          </cell>
          <cell r="S97">
            <v>134457.4725624256</v>
          </cell>
          <cell r="T97">
            <v>155499.92287301656</v>
          </cell>
          <cell r="U97">
            <v>178144.53143753324</v>
          </cell>
          <cell r="V97">
            <v>206843.2036138798</v>
          </cell>
          <cell r="W97">
            <v>253522.61240863166</v>
          </cell>
        </row>
        <row r="98">
          <cell r="A98">
            <v>98</v>
          </cell>
          <cell r="D98" t="str">
            <v xml:space="preserve"> Utility plant - net</v>
          </cell>
          <cell r="H98" t="str">
            <v>[USD 000s]</v>
          </cell>
          <cell r="I98" t="str">
            <v>[Calc]</v>
          </cell>
          <cell r="K98">
            <v>41587.231966486979</v>
          </cell>
          <cell r="L98">
            <v>41451.381666763773</v>
          </cell>
          <cell r="M98">
            <v>60553.488735537612</v>
          </cell>
          <cell r="N98">
            <v>74209.842118970351</v>
          </cell>
          <cell r="O98">
            <v>69416.475325490203</v>
          </cell>
          <cell r="P98">
            <v>81604.636298039215</v>
          </cell>
          <cell r="Q98">
            <v>89496.049147341168</v>
          </cell>
          <cell r="R98">
            <v>79579.284547879666</v>
          </cell>
          <cell r="S98">
            <v>84566.550319225906</v>
          </cell>
          <cell r="T98">
            <v>82009.434776963957</v>
          </cell>
          <cell r="U98">
            <v>71556.650819401053</v>
          </cell>
          <cell r="V98">
            <v>44899.940401705622</v>
          </cell>
          <cell r="W98">
            <v>-579.46839304623427</v>
          </cell>
        </row>
        <row r="99">
          <cell r="A99">
            <v>99</v>
          </cell>
        </row>
        <row r="100">
          <cell r="A100">
            <v>100</v>
          </cell>
        </row>
        <row r="101">
          <cell r="A101">
            <v>101</v>
          </cell>
          <cell r="D101" t="str">
            <v>Deferred Debits and Other Assets:</v>
          </cell>
          <cell r="H101" t="str">
            <v>[USD 000s]</v>
          </cell>
          <cell r="I101" t="str">
            <v>[Feed]</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A102">
            <v>102</v>
          </cell>
        </row>
        <row r="103">
          <cell r="A103">
            <v>103</v>
          </cell>
          <cell r="D103" t="str">
            <v xml:space="preserve"> TOTAL ASSETS</v>
          </cell>
          <cell r="H103" t="str">
            <v>[USD 000s]</v>
          </cell>
          <cell r="I103" t="str">
            <v>[Calc]</v>
          </cell>
          <cell r="K103">
            <v>85392.600286486966</v>
          </cell>
          <cell r="L103">
            <v>84087.705986763773</v>
          </cell>
          <cell r="M103">
            <v>103147.90353553761</v>
          </cell>
          <cell r="N103">
            <v>117895.32971897034</v>
          </cell>
          <cell r="O103">
            <v>111533.6309254902</v>
          </cell>
          <cell r="P103">
            <v>124080.21837803921</v>
          </cell>
          <cell r="Q103">
            <v>132825.79314734117</v>
          </cell>
          <cell r="R103">
            <v>121378.94854787966</v>
          </cell>
          <cell r="S103">
            <v>126366.2143192259</v>
          </cell>
          <cell r="T103">
            <v>125727.74825216396</v>
          </cell>
          <cell r="U103">
            <v>114016.69734740106</v>
          </cell>
          <cell r="V103">
            <v>87182.489837705623</v>
          </cell>
          <cell r="W103">
            <v>23035.562262953783</v>
          </cell>
        </row>
        <row r="104">
          <cell r="A104">
            <v>104</v>
          </cell>
        </row>
        <row r="105">
          <cell r="A105">
            <v>105</v>
          </cell>
        </row>
        <row r="106">
          <cell r="A106">
            <v>106</v>
          </cell>
          <cell r="D106" t="str">
            <v>Current Liabilities:</v>
          </cell>
        </row>
        <row r="107">
          <cell r="A107">
            <v>107</v>
          </cell>
          <cell r="D107" t="str">
            <v xml:space="preserve">Currently maturing long-term debt </v>
          </cell>
          <cell r="H107" t="str">
            <v>[USD 000s]</v>
          </cell>
          <cell r="I107" t="str">
            <v>[Feed]</v>
          </cell>
          <cell r="K107">
            <v>0</v>
          </cell>
          <cell r="L107">
            <v>0</v>
          </cell>
          <cell r="M107">
            <v>0</v>
          </cell>
          <cell r="N107">
            <v>0</v>
          </cell>
          <cell r="O107">
            <v>0</v>
          </cell>
          <cell r="P107">
            <v>0</v>
          </cell>
          <cell r="Q107">
            <v>0</v>
          </cell>
          <cell r="R107">
            <v>0</v>
          </cell>
          <cell r="S107">
            <v>0</v>
          </cell>
          <cell r="T107">
            <v>0</v>
          </cell>
          <cell r="U107">
            <v>0</v>
          </cell>
          <cell r="V107">
            <v>0</v>
          </cell>
          <cell r="W107">
            <v>0</v>
          </cell>
        </row>
        <row r="108">
          <cell r="A108">
            <v>108</v>
          </cell>
          <cell r="D108" t="str">
            <v>Currently maturing long-term debt - Fuel Financing</v>
          </cell>
          <cell r="H108" t="str">
            <v>[USD 000s]</v>
          </cell>
          <cell r="I108" t="str">
            <v>[Feed]</v>
          </cell>
          <cell r="K108">
            <v>0</v>
          </cell>
          <cell r="L108">
            <v>0</v>
          </cell>
          <cell r="M108">
            <v>0</v>
          </cell>
          <cell r="N108">
            <v>0</v>
          </cell>
          <cell r="O108">
            <v>0</v>
          </cell>
          <cell r="P108">
            <v>0</v>
          </cell>
          <cell r="Q108">
            <v>0</v>
          </cell>
          <cell r="R108">
            <v>0</v>
          </cell>
          <cell r="S108">
            <v>0</v>
          </cell>
          <cell r="T108">
            <v>0</v>
          </cell>
          <cell r="U108">
            <v>0</v>
          </cell>
          <cell r="V108">
            <v>0</v>
          </cell>
          <cell r="W108">
            <v>0</v>
          </cell>
        </row>
        <row r="109">
          <cell r="A109">
            <v>109</v>
          </cell>
          <cell r="D109" t="str">
            <v>Notes payable</v>
          </cell>
          <cell r="H109" t="str">
            <v>[USD 000s]</v>
          </cell>
          <cell r="I109" t="str">
            <v>[Feed]</v>
          </cell>
          <cell r="K109">
            <v>20000</v>
          </cell>
          <cell r="L109">
            <v>20000</v>
          </cell>
          <cell r="M109">
            <v>20000</v>
          </cell>
          <cell r="N109">
            <v>20000</v>
          </cell>
          <cell r="O109">
            <v>20000</v>
          </cell>
          <cell r="P109">
            <v>20000</v>
          </cell>
          <cell r="Q109">
            <v>20000</v>
          </cell>
          <cell r="R109">
            <v>20000</v>
          </cell>
          <cell r="S109">
            <v>20000</v>
          </cell>
          <cell r="T109">
            <v>20000</v>
          </cell>
          <cell r="U109">
            <v>20000</v>
          </cell>
          <cell r="V109">
            <v>20000</v>
          </cell>
          <cell r="W109">
            <v>0</v>
          </cell>
        </row>
        <row r="110">
          <cell r="A110">
            <v>110</v>
          </cell>
          <cell r="D110" t="str">
            <v>Accounts payable</v>
          </cell>
          <cell r="H110" t="str">
            <v>[USD 000s]</v>
          </cell>
          <cell r="I110" t="str">
            <v>[Feed]</v>
          </cell>
          <cell r="K110">
            <v>9709.1803540456622</v>
          </cell>
          <cell r="L110">
            <v>10547.334291510848</v>
          </cell>
          <cell r="M110">
            <v>10711.379414554087</v>
          </cell>
          <cell r="N110">
            <v>9152.4306046999991</v>
          </cell>
          <cell r="O110">
            <v>11007.696352776318</v>
          </cell>
          <cell r="P110">
            <v>11119.07718076518</v>
          </cell>
          <cell r="Q110">
            <v>9374.6181405971183</v>
          </cell>
          <cell r="R110">
            <v>11350.765923243558</v>
          </cell>
          <cell r="S110">
            <v>11473.082234641764</v>
          </cell>
          <cell r="T110">
            <v>9626.6332391914257</v>
          </cell>
          <cell r="U110">
            <v>11688.469429313292</v>
          </cell>
          <cell r="V110">
            <v>11178.034709025102</v>
          </cell>
          <cell r="W110">
            <v>9949.8306521285122</v>
          </cell>
        </row>
        <row r="111">
          <cell r="A111">
            <v>111</v>
          </cell>
          <cell r="D111" t="str">
            <v>Intercompany Debtors</v>
          </cell>
          <cell r="H111" t="str">
            <v>[USD 000s]</v>
          </cell>
          <cell r="I111" t="str">
            <v>[Feed]</v>
          </cell>
          <cell r="K111">
            <v>0</v>
          </cell>
          <cell r="L111">
            <v>0</v>
          </cell>
          <cell r="M111">
            <v>0</v>
          </cell>
          <cell r="N111">
            <v>0</v>
          </cell>
          <cell r="O111">
            <v>0</v>
          </cell>
          <cell r="P111">
            <v>0</v>
          </cell>
          <cell r="Q111">
            <v>0</v>
          </cell>
          <cell r="R111">
            <v>0</v>
          </cell>
          <cell r="S111">
            <v>0</v>
          </cell>
          <cell r="T111">
            <v>0</v>
          </cell>
          <cell r="U111">
            <v>0</v>
          </cell>
          <cell r="V111">
            <v>0</v>
          </cell>
          <cell r="W111">
            <v>0</v>
          </cell>
        </row>
        <row r="112">
          <cell r="A112">
            <v>112</v>
          </cell>
          <cell r="D112" t="str">
            <v>Taxes accrued</v>
          </cell>
          <cell r="H112" t="str">
            <v>[USD 000s]</v>
          </cell>
          <cell r="I112" t="str">
            <v>[Feed]</v>
          </cell>
          <cell r="K112">
            <v>0</v>
          </cell>
          <cell r="L112">
            <v>0</v>
          </cell>
          <cell r="M112">
            <v>0</v>
          </cell>
          <cell r="N112">
            <v>0</v>
          </cell>
          <cell r="O112">
            <v>0</v>
          </cell>
          <cell r="P112">
            <v>0</v>
          </cell>
          <cell r="Q112">
            <v>0</v>
          </cell>
          <cell r="R112">
            <v>0</v>
          </cell>
          <cell r="S112">
            <v>0</v>
          </cell>
          <cell r="T112">
            <v>0</v>
          </cell>
          <cell r="U112">
            <v>0</v>
          </cell>
          <cell r="V112">
            <v>0</v>
          </cell>
          <cell r="W112">
            <v>0</v>
          </cell>
        </row>
        <row r="113">
          <cell r="A113">
            <v>113</v>
          </cell>
          <cell r="D113" t="str">
            <v>Accumulated deferred income taxes</v>
          </cell>
          <cell r="H113" t="str">
            <v>[USD 000s]</v>
          </cell>
          <cell r="I113" t="str">
            <v>[Feed]</v>
          </cell>
          <cell r="K113">
            <v>44.785000000000004</v>
          </cell>
          <cell r="L113">
            <v>14.124500000000031</v>
          </cell>
          <cell r="M113">
            <v>99.870550000000051</v>
          </cell>
          <cell r="N113">
            <v>246.90314999999998</v>
          </cell>
          <cell r="O113">
            <v>427.92411999999973</v>
          </cell>
          <cell r="P113">
            <v>600.23612999999955</v>
          </cell>
          <cell r="Q113">
            <v>736.13173399999926</v>
          </cell>
          <cell r="R113">
            <v>824.45602199999905</v>
          </cell>
          <cell r="S113">
            <v>862.75201999999888</v>
          </cell>
          <cell r="T113">
            <v>852.65954799999906</v>
          </cell>
          <cell r="U113">
            <v>797.56297399999949</v>
          </cell>
          <cell r="V113">
            <v>707.30672999999979</v>
          </cell>
          <cell r="W113">
            <v>-44.784999999999968</v>
          </cell>
        </row>
        <row r="114">
          <cell r="A114">
            <v>114</v>
          </cell>
          <cell r="D114" t="str">
            <v>Obligations under capital leases</v>
          </cell>
          <cell r="H114" t="str">
            <v>[USD 000s]</v>
          </cell>
          <cell r="I114" t="str">
            <v>[Feed]</v>
          </cell>
          <cell r="K114">
            <v>0</v>
          </cell>
          <cell r="L114">
            <v>0</v>
          </cell>
          <cell r="M114">
            <v>0</v>
          </cell>
          <cell r="N114">
            <v>0</v>
          </cell>
          <cell r="O114">
            <v>0</v>
          </cell>
          <cell r="P114">
            <v>0</v>
          </cell>
          <cell r="Q114">
            <v>0</v>
          </cell>
          <cell r="R114">
            <v>0</v>
          </cell>
          <cell r="S114">
            <v>0</v>
          </cell>
          <cell r="T114">
            <v>0</v>
          </cell>
          <cell r="U114">
            <v>0</v>
          </cell>
          <cell r="V114">
            <v>0</v>
          </cell>
          <cell r="W114">
            <v>0</v>
          </cell>
        </row>
        <row r="115">
          <cell r="A115">
            <v>115</v>
          </cell>
          <cell r="D115" t="str">
            <v>Other</v>
          </cell>
          <cell r="H115" t="str">
            <v>[USD 000s]</v>
          </cell>
          <cell r="I115" t="str">
            <v>[Feed]</v>
          </cell>
          <cell r="K115">
            <v>0</v>
          </cell>
          <cell r="L115">
            <v>0</v>
          </cell>
          <cell r="M115">
            <v>0</v>
          </cell>
          <cell r="N115">
            <v>0</v>
          </cell>
          <cell r="O115">
            <v>0</v>
          </cell>
          <cell r="P115">
            <v>0</v>
          </cell>
          <cell r="Q115">
            <v>0</v>
          </cell>
          <cell r="R115">
            <v>0</v>
          </cell>
          <cell r="S115">
            <v>0</v>
          </cell>
          <cell r="T115">
            <v>0</v>
          </cell>
          <cell r="U115">
            <v>0</v>
          </cell>
          <cell r="V115">
            <v>0</v>
          </cell>
          <cell r="W115">
            <v>0</v>
          </cell>
        </row>
        <row r="116">
          <cell r="A116">
            <v>116</v>
          </cell>
          <cell r="D116" t="str">
            <v xml:space="preserve"> Total</v>
          </cell>
          <cell r="H116" t="str">
            <v>[USD 000s]</v>
          </cell>
          <cell r="I116" t="str">
            <v>[Calc]</v>
          </cell>
          <cell r="K116">
            <v>29753.96535404566</v>
          </cell>
          <cell r="L116">
            <v>30561.45879151085</v>
          </cell>
          <cell r="M116">
            <v>30811.249964554088</v>
          </cell>
          <cell r="N116">
            <v>29399.333754699997</v>
          </cell>
          <cell r="O116">
            <v>31435.620472776318</v>
          </cell>
          <cell r="P116">
            <v>31719.313310765181</v>
          </cell>
          <cell r="Q116">
            <v>30110.749874597117</v>
          </cell>
          <cell r="R116">
            <v>32175.221945243557</v>
          </cell>
          <cell r="S116">
            <v>32335.834254641763</v>
          </cell>
          <cell r="T116">
            <v>30479.292787191425</v>
          </cell>
          <cell r="U116">
            <v>32486.032403313293</v>
          </cell>
          <cell r="V116">
            <v>31885.341439025102</v>
          </cell>
          <cell r="W116">
            <v>9905.0456521285123</v>
          </cell>
        </row>
        <row r="117">
          <cell r="A117">
            <v>117</v>
          </cell>
        </row>
        <row r="118">
          <cell r="A118">
            <v>118</v>
          </cell>
          <cell r="D118" t="str">
            <v>Deferred Credits and Other Liabilities:</v>
          </cell>
        </row>
        <row r="119">
          <cell r="A119">
            <v>119</v>
          </cell>
          <cell r="D119" t="str">
            <v>Obligations under capital leases</v>
          </cell>
          <cell r="H119" t="str">
            <v>[USD 000s]</v>
          </cell>
          <cell r="I119" t="str">
            <v>[Feed]</v>
          </cell>
          <cell r="K119">
            <v>0</v>
          </cell>
          <cell r="L119">
            <v>0</v>
          </cell>
          <cell r="M119">
            <v>0</v>
          </cell>
          <cell r="N119">
            <v>0</v>
          </cell>
          <cell r="O119">
            <v>0</v>
          </cell>
          <cell r="P119">
            <v>0</v>
          </cell>
          <cell r="Q119">
            <v>0</v>
          </cell>
          <cell r="R119">
            <v>0</v>
          </cell>
          <cell r="S119">
            <v>0</v>
          </cell>
          <cell r="T119">
            <v>0</v>
          </cell>
          <cell r="U119">
            <v>0</v>
          </cell>
          <cell r="V119">
            <v>0</v>
          </cell>
          <cell r="W119">
            <v>0</v>
          </cell>
        </row>
        <row r="120">
          <cell r="A120">
            <v>120</v>
          </cell>
          <cell r="D120" t="str">
            <v>Decommissioning Liability</v>
          </cell>
          <cell r="H120" t="str">
            <v>[USD 000s]</v>
          </cell>
          <cell r="I120" t="str">
            <v>[Feed]</v>
          </cell>
          <cell r="K120">
            <v>0</v>
          </cell>
          <cell r="L120">
            <v>0</v>
          </cell>
          <cell r="M120">
            <v>0</v>
          </cell>
          <cell r="N120">
            <v>0</v>
          </cell>
          <cell r="O120">
            <v>0</v>
          </cell>
          <cell r="P120">
            <v>0</v>
          </cell>
          <cell r="Q120">
            <v>0</v>
          </cell>
          <cell r="R120">
            <v>0</v>
          </cell>
          <cell r="S120">
            <v>0</v>
          </cell>
          <cell r="T120">
            <v>0</v>
          </cell>
          <cell r="U120">
            <v>0</v>
          </cell>
          <cell r="V120">
            <v>0</v>
          </cell>
          <cell r="W120">
            <v>0</v>
          </cell>
        </row>
        <row r="121">
          <cell r="A121">
            <v>121</v>
          </cell>
          <cell r="D121" t="str">
            <v>Other</v>
          </cell>
          <cell r="H121" t="str">
            <v>[USD 000s]</v>
          </cell>
          <cell r="I121" t="str">
            <v>[Feed]</v>
          </cell>
          <cell r="K121">
            <v>0</v>
          </cell>
          <cell r="L121">
            <v>0</v>
          </cell>
          <cell r="M121">
            <v>0</v>
          </cell>
          <cell r="N121">
            <v>0</v>
          </cell>
          <cell r="O121">
            <v>0</v>
          </cell>
          <cell r="P121">
            <v>0</v>
          </cell>
          <cell r="Q121">
            <v>0</v>
          </cell>
          <cell r="R121">
            <v>0</v>
          </cell>
          <cell r="S121">
            <v>0</v>
          </cell>
          <cell r="T121">
            <v>0</v>
          </cell>
          <cell r="U121">
            <v>0</v>
          </cell>
          <cell r="V121">
            <v>0</v>
          </cell>
          <cell r="W121">
            <v>0</v>
          </cell>
        </row>
        <row r="122">
          <cell r="A122">
            <v>122</v>
          </cell>
          <cell r="D122" t="str">
            <v xml:space="preserve"> Total</v>
          </cell>
          <cell r="H122" t="str">
            <v>[USD 000s]</v>
          </cell>
          <cell r="I122" t="str">
            <v>[Calc]</v>
          </cell>
          <cell r="K122">
            <v>0</v>
          </cell>
          <cell r="L122">
            <v>0</v>
          </cell>
          <cell r="M122">
            <v>0</v>
          </cell>
          <cell r="N122">
            <v>0</v>
          </cell>
          <cell r="O122">
            <v>0</v>
          </cell>
          <cell r="P122">
            <v>0</v>
          </cell>
          <cell r="Q122">
            <v>0</v>
          </cell>
          <cell r="R122">
            <v>0</v>
          </cell>
          <cell r="S122">
            <v>0</v>
          </cell>
          <cell r="T122">
            <v>0</v>
          </cell>
          <cell r="U122">
            <v>0</v>
          </cell>
          <cell r="V122">
            <v>0</v>
          </cell>
          <cell r="W122">
            <v>0</v>
          </cell>
        </row>
        <row r="123">
          <cell r="A123">
            <v>123</v>
          </cell>
        </row>
        <row r="124">
          <cell r="A124">
            <v>124</v>
          </cell>
          <cell r="D124" t="str">
            <v xml:space="preserve">Long-term debt </v>
          </cell>
          <cell r="H124" t="str">
            <v>[USD 000s]</v>
          </cell>
          <cell r="I124" t="str">
            <v>[Calc]</v>
          </cell>
          <cell r="K124">
            <v>0</v>
          </cell>
          <cell r="L124">
            <v>0</v>
          </cell>
          <cell r="M124">
            <v>0</v>
          </cell>
          <cell r="N124">
            <v>0</v>
          </cell>
          <cell r="O124">
            <v>0</v>
          </cell>
          <cell r="P124">
            <v>0</v>
          </cell>
          <cell r="Q124">
            <v>0</v>
          </cell>
          <cell r="R124">
            <v>0</v>
          </cell>
          <cell r="S124">
            <v>0</v>
          </cell>
          <cell r="T124">
            <v>0</v>
          </cell>
          <cell r="U124">
            <v>0</v>
          </cell>
          <cell r="V124">
            <v>0</v>
          </cell>
          <cell r="W124">
            <v>0</v>
          </cell>
        </row>
        <row r="125">
          <cell r="A125">
            <v>125</v>
          </cell>
          <cell r="D125" t="str">
            <v>Long-term debt - Fuel Financing</v>
          </cell>
          <cell r="H125" t="str">
            <v>[USD 000s]</v>
          </cell>
          <cell r="I125" t="str">
            <v>[Calc]</v>
          </cell>
          <cell r="K125">
            <v>0</v>
          </cell>
          <cell r="L125">
            <v>0</v>
          </cell>
          <cell r="M125">
            <v>0</v>
          </cell>
          <cell r="N125">
            <v>0</v>
          </cell>
          <cell r="O125">
            <v>0</v>
          </cell>
          <cell r="P125">
            <v>0</v>
          </cell>
          <cell r="Q125">
            <v>0</v>
          </cell>
          <cell r="R125">
            <v>0</v>
          </cell>
          <cell r="S125">
            <v>0</v>
          </cell>
          <cell r="T125">
            <v>0</v>
          </cell>
          <cell r="U125">
            <v>0</v>
          </cell>
          <cell r="V125">
            <v>0</v>
          </cell>
          <cell r="W125">
            <v>0</v>
          </cell>
        </row>
        <row r="126">
          <cell r="A126">
            <v>126</v>
          </cell>
        </row>
        <row r="127">
          <cell r="A127">
            <v>127</v>
          </cell>
        </row>
        <row r="128">
          <cell r="A128">
            <v>128</v>
          </cell>
          <cell r="D128" t="str">
            <v>Shareholders' Equity:</v>
          </cell>
        </row>
        <row r="129">
          <cell r="A129">
            <v>129</v>
          </cell>
          <cell r="D129" t="str">
            <v>Common Stock &amp; Additional Paid-In Capital</v>
          </cell>
          <cell r="H129" t="str">
            <v>[USD 000s]</v>
          </cell>
          <cell r="I129" t="str">
            <v>[Calc]</v>
          </cell>
          <cell r="K129">
            <v>30000</v>
          </cell>
          <cell r="L129">
            <v>30000</v>
          </cell>
          <cell r="M129">
            <v>30000</v>
          </cell>
          <cell r="N129">
            <v>30000</v>
          </cell>
          <cell r="O129">
            <v>30000</v>
          </cell>
          <cell r="P129">
            <v>30000</v>
          </cell>
          <cell r="Q129">
            <v>30000</v>
          </cell>
          <cell r="R129">
            <v>30000</v>
          </cell>
          <cell r="S129">
            <v>30000</v>
          </cell>
          <cell r="T129">
            <v>30000</v>
          </cell>
          <cell r="U129">
            <v>30000</v>
          </cell>
          <cell r="V129">
            <v>30000</v>
          </cell>
          <cell r="W129">
            <v>30000</v>
          </cell>
        </row>
        <row r="130">
          <cell r="A130">
            <v>130</v>
          </cell>
          <cell r="D130" t="str">
            <v>Preferred Equity</v>
          </cell>
          <cell r="H130" t="str">
            <v>[USD 000s]</v>
          </cell>
          <cell r="I130" t="str">
            <v>[Calc]</v>
          </cell>
          <cell r="K130">
            <v>0</v>
          </cell>
          <cell r="L130">
            <v>0</v>
          </cell>
          <cell r="M130">
            <v>0</v>
          </cell>
          <cell r="N130">
            <v>0</v>
          </cell>
          <cell r="O130">
            <v>0</v>
          </cell>
          <cell r="P130">
            <v>0</v>
          </cell>
          <cell r="Q130">
            <v>0</v>
          </cell>
          <cell r="R130">
            <v>0</v>
          </cell>
          <cell r="S130">
            <v>0</v>
          </cell>
          <cell r="T130">
            <v>0</v>
          </cell>
          <cell r="U130">
            <v>0</v>
          </cell>
          <cell r="V130">
            <v>0</v>
          </cell>
          <cell r="W130">
            <v>0</v>
          </cell>
        </row>
        <row r="131">
          <cell r="A131">
            <v>131</v>
          </cell>
          <cell r="D131" t="str">
            <v>Retained earnings</v>
          </cell>
          <cell r="H131" t="str">
            <v>[USD 000s]</v>
          </cell>
          <cell r="I131" t="str">
            <v>[Calc]</v>
          </cell>
          <cell r="K131">
            <v>25638.634932441317</v>
          </cell>
          <cell r="L131">
            <v>23526.247195252923</v>
          </cell>
          <cell r="M131">
            <v>42336.653570983523</v>
          </cell>
          <cell r="N131">
            <v>58495.995964270354</v>
          </cell>
          <cell r="O131">
            <v>50098.010452713876</v>
          </cell>
          <cell r="P131">
            <v>62360.905067274027</v>
          </cell>
          <cell r="Q131">
            <v>72715.043272744049</v>
          </cell>
          <cell r="R131">
            <v>59203.726602636118</v>
          </cell>
          <cell r="S131">
            <v>64030.38006458414</v>
          </cell>
          <cell r="T131">
            <v>65248.455464972554</v>
          </cell>
          <cell r="U131">
            <v>51530.664944087781</v>
          </cell>
          <cell r="V131">
            <v>25297.148398680529</v>
          </cell>
          <cell r="W131">
            <v>-16869.483389174729</v>
          </cell>
        </row>
        <row r="132">
          <cell r="A132">
            <v>132</v>
          </cell>
          <cell r="D132" t="str">
            <v>Total</v>
          </cell>
          <cell r="H132" t="str">
            <v>[USD 000s]</v>
          </cell>
          <cell r="I132" t="str">
            <v>[Calc]</v>
          </cell>
          <cell r="K132">
            <v>55638.634932441317</v>
          </cell>
          <cell r="L132">
            <v>53526.247195252923</v>
          </cell>
          <cell r="M132">
            <v>72336.65357098353</v>
          </cell>
          <cell r="N132">
            <v>88495.995964270347</v>
          </cell>
          <cell r="O132">
            <v>80098.010452713876</v>
          </cell>
          <cell r="P132">
            <v>92360.905067274027</v>
          </cell>
          <cell r="Q132">
            <v>102715.04327274405</v>
          </cell>
          <cell r="R132">
            <v>89203.726602636118</v>
          </cell>
          <cell r="S132">
            <v>94030.38006458414</v>
          </cell>
          <cell r="T132">
            <v>95248.455464972561</v>
          </cell>
          <cell r="U132">
            <v>81530.664944087781</v>
          </cell>
          <cell r="V132">
            <v>55297.148398680525</v>
          </cell>
          <cell r="W132">
            <v>13130.516610825271</v>
          </cell>
        </row>
        <row r="133">
          <cell r="A133">
            <v>133</v>
          </cell>
        </row>
        <row r="134">
          <cell r="A134">
            <v>134</v>
          </cell>
          <cell r="D134" t="str">
            <v xml:space="preserve">Commitments and Contingencies </v>
          </cell>
        </row>
        <row r="135">
          <cell r="A135">
            <v>135</v>
          </cell>
        </row>
        <row r="136">
          <cell r="A136">
            <v>136</v>
          </cell>
          <cell r="D136" t="str">
            <v xml:space="preserve"> TOTAL LIABILITIES</v>
          </cell>
          <cell r="H136" t="str">
            <v>[USD 000s]</v>
          </cell>
          <cell r="I136" t="str">
            <v>[Calc]</v>
          </cell>
          <cell r="K136">
            <v>85392.600286486981</v>
          </cell>
          <cell r="L136">
            <v>84087.705986763773</v>
          </cell>
          <cell r="M136">
            <v>103147.90353553763</v>
          </cell>
          <cell r="N136">
            <v>117895.32971897034</v>
          </cell>
          <cell r="O136">
            <v>111533.6309254902</v>
          </cell>
          <cell r="P136">
            <v>124080.21837803921</v>
          </cell>
          <cell r="Q136">
            <v>132825.79314734117</v>
          </cell>
          <cell r="R136">
            <v>121378.94854787967</v>
          </cell>
          <cell r="S136">
            <v>126366.2143192259</v>
          </cell>
          <cell r="T136">
            <v>125727.74825216399</v>
          </cell>
          <cell r="U136">
            <v>114016.69734740107</v>
          </cell>
          <cell r="V136">
            <v>87182.489837705623</v>
          </cell>
          <cell r="W136">
            <v>23035.562262953783</v>
          </cell>
        </row>
        <row r="137">
          <cell r="A137">
            <v>137</v>
          </cell>
          <cell r="F137" t="str">
            <v>CHECK</v>
          </cell>
          <cell r="K137">
            <v>0</v>
          </cell>
          <cell r="L137">
            <v>0</v>
          </cell>
          <cell r="M137">
            <v>0</v>
          </cell>
          <cell r="N137">
            <v>0</v>
          </cell>
          <cell r="O137">
            <v>0</v>
          </cell>
          <cell r="P137">
            <v>0</v>
          </cell>
          <cell r="Q137">
            <v>0</v>
          </cell>
          <cell r="R137">
            <v>0</v>
          </cell>
          <cell r="S137">
            <v>0</v>
          </cell>
          <cell r="T137">
            <v>0</v>
          </cell>
          <cell r="U137">
            <v>0</v>
          </cell>
          <cell r="V137">
            <v>0</v>
          </cell>
          <cell r="W137">
            <v>0</v>
          </cell>
        </row>
        <row r="138">
          <cell r="A138">
            <v>138</v>
          </cell>
        </row>
        <row r="139">
          <cell r="A139">
            <v>139</v>
          </cell>
        </row>
        <row r="140">
          <cell r="A140">
            <v>140</v>
          </cell>
        </row>
        <row r="141">
          <cell r="A141">
            <v>141</v>
          </cell>
          <cell r="C141" t="str">
            <v>CASH FLOW STATEMENT</v>
          </cell>
        </row>
        <row r="142">
          <cell r="A142">
            <v>142</v>
          </cell>
        </row>
        <row r="143">
          <cell r="A143">
            <v>143</v>
          </cell>
          <cell r="D143" t="str">
            <v>Operating Activities:</v>
          </cell>
        </row>
        <row r="144">
          <cell r="A144">
            <v>144</v>
          </cell>
          <cell r="D144" t="str">
            <v xml:space="preserve">Consolidated net income </v>
          </cell>
          <cell r="H144" t="str">
            <v>[USD 000s]</v>
          </cell>
          <cell r="I144" t="str">
            <v>[Feed]</v>
          </cell>
          <cell r="K144">
            <v>17799.518676446154</v>
          </cell>
          <cell r="L144">
            <v>18428.184665771223</v>
          </cell>
          <cell r="M144">
            <v>16982.621107253613</v>
          </cell>
          <cell r="N144">
            <v>33695.59560346941</v>
          </cell>
          <cell r="O144">
            <v>8800.9724150494621</v>
          </cell>
          <cell r="P144">
            <v>9220.5469286709849</v>
          </cell>
          <cell r="Q144">
            <v>25907.284831514229</v>
          </cell>
          <cell r="R144">
            <v>1069.4317020479236</v>
          </cell>
          <cell r="S144">
            <v>-676.29825390849339</v>
          </cell>
          <cell r="T144">
            <v>23978.851500118973</v>
          </cell>
          <cell r="U144">
            <v>-918.44453586994916</v>
          </cell>
          <cell r="V144">
            <v>3827.8463024768716</v>
          </cell>
          <cell r="W144">
            <v>-15400.487898438363</v>
          </cell>
        </row>
        <row r="145">
          <cell r="A145">
            <v>145</v>
          </cell>
          <cell r="D145" t="str">
            <v>Noncash items included in net income:</v>
          </cell>
        </row>
        <row r="146">
          <cell r="A146">
            <v>146</v>
          </cell>
          <cell r="E146" t="str">
            <v>Depreciation &amp; amortization</v>
          </cell>
          <cell r="H146" t="str">
            <v>[USD 000s]</v>
          </cell>
          <cell r="I146" t="str">
            <v>[Feed]</v>
          </cell>
          <cell r="K146">
            <v>5043.57851351302</v>
          </cell>
          <cell r="L146">
            <v>11272.607019723206</v>
          </cell>
          <cell r="M146">
            <v>12465.460131226158</v>
          </cell>
          <cell r="N146">
            <v>15774.457096567256</v>
          </cell>
          <cell r="O146">
            <v>16130.123513480165</v>
          </cell>
          <cell r="P146">
            <v>17379.406227450978</v>
          </cell>
          <cell r="Q146">
            <v>19116.321945098036</v>
          </cell>
          <cell r="R146">
            <v>18383.64980370949</v>
          </cell>
          <cell r="S146">
            <v>18891.86831165729</v>
          </cell>
          <cell r="T146">
            <v>21042.450310590961</v>
          </cell>
          <cell r="U146">
            <v>22644.608564516675</v>
          </cell>
          <cell r="V146">
            <v>28698.672176346576</v>
          </cell>
          <cell r="W146">
            <v>46679.408794751856</v>
          </cell>
        </row>
        <row r="147">
          <cell r="A147">
            <v>147</v>
          </cell>
          <cell r="E147" t="str">
            <v>Decommissioning</v>
          </cell>
          <cell r="H147" t="str">
            <v>[USD 000s]</v>
          </cell>
          <cell r="I147" t="str">
            <v>[Calc]</v>
          </cell>
          <cell r="K147">
            <v>0</v>
          </cell>
          <cell r="L147">
            <v>0</v>
          </cell>
          <cell r="M147">
            <v>0</v>
          </cell>
          <cell r="N147">
            <v>0</v>
          </cell>
          <cell r="O147">
            <v>0</v>
          </cell>
          <cell r="P147">
            <v>0</v>
          </cell>
          <cell r="Q147">
            <v>0</v>
          </cell>
          <cell r="R147">
            <v>0</v>
          </cell>
          <cell r="S147">
            <v>0</v>
          </cell>
          <cell r="T147">
            <v>0</v>
          </cell>
          <cell r="U147">
            <v>0</v>
          </cell>
          <cell r="V147">
            <v>0</v>
          </cell>
          <cell r="W147">
            <v>0</v>
          </cell>
        </row>
        <row r="148">
          <cell r="A148">
            <v>148</v>
          </cell>
          <cell r="D148" t="str">
            <v xml:space="preserve">Deferred income taxes </v>
          </cell>
          <cell r="H148" t="str">
            <v>[USD 000s]</v>
          </cell>
          <cell r="I148" t="str">
            <v>[Calc]</v>
          </cell>
          <cell r="K148">
            <v>44.785000000000004</v>
          </cell>
          <cell r="L148">
            <v>-30.660499999999971</v>
          </cell>
          <cell r="M148">
            <v>85.746050000000025</v>
          </cell>
          <cell r="N148">
            <v>147.03259999999995</v>
          </cell>
          <cell r="O148">
            <v>181.02096999999975</v>
          </cell>
          <cell r="P148">
            <v>172.31200999999982</v>
          </cell>
          <cell r="Q148">
            <v>135.89560399999971</v>
          </cell>
          <cell r="R148">
            <v>88.324287999999797</v>
          </cell>
          <cell r="S148">
            <v>38.295997999999827</v>
          </cell>
          <cell r="T148">
            <v>-10.092471999999816</v>
          </cell>
          <cell r="U148">
            <v>-55.096573999999578</v>
          </cell>
          <cell r="V148">
            <v>-90.256243999999697</v>
          </cell>
          <cell r="W148">
            <v>-752.09172999999976</v>
          </cell>
        </row>
        <row r="149">
          <cell r="A149">
            <v>149</v>
          </cell>
          <cell r="D149" t="str">
            <v>Changes in working capital</v>
          </cell>
        </row>
        <row r="150">
          <cell r="A150">
            <v>150</v>
          </cell>
          <cell r="E150" t="str">
            <v>Customer Receivables</v>
          </cell>
          <cell r="H150" t="str">
            <v>[USD 000s]</v>
          </cell>
          <cell r="I150" t="str">
            <v>[Calc]</v>
          </cell>
          <cell r="K150">
            <v>-14705.368320000001</v>
          </cell>
          <cell r="L150">
            <v>1169.0439999999999</v>
          </cell>
          <cell r="M150">
            <v>41.909520000001066</v>
          </cell>
          <cell r="N150">
            <v>-1091.0727999999999</v>
          </cell>
          <cell r="O150">
            <v>1568.3320000000022</v>
          </cell>
          <cell r="P150">
            <v>-358.42647999999826</v>
          </cell>
          <cell r="Q150">
            <v>-854.16191999999864</v>
          </cell>
          <cell r="R150">
            <v>1530.0799999999981</v>
          </cell>
          <cell r="S150">
            <v>0</v>
          </cell>
          <cell r="T150">
            <v>-1918.6494752000144</v>
          </cell>
          <cell r="U150">
            <v>1258.2669472000034</v>
          </cell>
          <cell r="V150">
            <v>-835.00290800000221</v>
          </cell>
          <cell r="W150">
            <v>-2344.9812200000069</v>
          </cell>
        </row>
        <row r="151">
          <cell r="A151">
            <v>151</v>
          </cell>
          <cell r="E151" t="str">
            <v>Prepayments</v>
          </cell>
          <cell r="H151" t="str">
            <v>[USD 000s]</v>
          </cell>
          <cell r="I151" t="str">
            <v>[Calc]</v>
          </cell>
          <cell r="K151">
            <v>0</v>
          </cell>
          <cell r="L151">
            <v>0</v>
          </cell>
          <cell r="M151">
            <v>0</v>
          </cell>
          <cell r="N151">
            <v>0</v>
          </cell>
          <cell r="O151">
            <v>0</v>
          </cell>
          <cell r="P151">
            <v>0</v>
          </cell>
          <cell r="Q151">
            <v>0</v>
          </cell>
          <cell r="R151">
            <v>0</v>
          </cell>
          <cell r="S151">
            <v>0</v>
          </cell>
          <cell r="T151">
            <v>0</v>
          </cell>
          <cell r="U151">
            <v>0</v>
          </cell>
          <cell r="V151">
            <v>0</v>
          </cell>
          <cell r="W151">
            <v>0</v>
          </cell>
        </row>
        <row r="152">
          <cell r="A152">
            <v>152</v>
          </cell>
          <cell r="E152" t="str">
            <v>Inventory</v>
          </cell>
          <cell r="H152" t="str">
            <v>[USD 000s]</v>
          </cell>
          <cell r="I152" t="str">
            <v>[Calc]</v>
          </cell>
          <cell r="K152">
            <v>-8100</v>
          </cell>
          <cell r="L152">
            <v>0</v>
          </cell>
          <cell r="M152">
            <v>0</v>
          </cell>
          <cell r="N152">
            <v>0</v>
          </cell>
          <cell r="O152">
            <v>0</v>
          </cell>
          <cell r="P152">
            <v>0</v>
          </cell>
          <cell r="Q152">
            <v>0</v>
          </cell>
          <cell r="R152">
            <v>0</v>
          </cell>
          <cell r="S152">
            <v>0</v>
          </cell>
          <cell r="T152">
            <v>0</v>
          </cell>
          <cell r="U152">
            <v>0</v>
          </cell>
          <cell r="V152">
            <v>1012.5</v>
          </cell>
          <cell r="W152">
            <v>1012.5</v>
          </cell>
        </row>
        <row r="153">
          <cell r="A153">
            <v>153</v>
          </cell>
          <cell r="E153" t="str">
            <v>Accounts payable</v>
          </cell>
          <cell r="H153" t="str">
            <v>[USD 000s]</v>
          </cell>
          <cell r="I153" t="str">
            <v>[Calc]</v>
          </cell>
          <cell r="K153">
            <v>9709.1803540456622</v>
          </cell>
          <cell r="L153">
            <v>838.15393746518566</v>
          </cell>
          <cell r="M153">
            <v>164.04512304323907</v>
          </cell>
          <cell r="N153">
            <v>-1558.9488098540878</v>
          </cell>
          <cell r="O153">
            <v>1855.2657480763191</v>
          </cell>
          <cell r="P153">
            <v>111.38082798886171</v>
          </cell>
          <cell r="Q153">
            <v>-1744.4590401680616</v>
          </cell>
          <cell r="R153">
            <v>1976.1477826464397</v>
          </cell>
          <cell r="S153">
            <v>122.31631139820638</v>
          </cell>
          <cell r="T153">
            <v>-1846.4489954503388</v>
          </cell>
          <cell r="U153">
            <v>2061.8361901218668</v>
          </cell>
          <cell r="V153">
            <v>-510.43472028819087</v>
          </cell>
          <cell r="W153">
            <v>-1228.2040568965895</v>
          </cell>
        </row>
        <row r="154">
          <cell r="A154">
            <v>154</v>
          </cell>
          <cell r="E154" t="str">
            <v>Inter Company Creditors</v>
          </cell>
          <cell r="H154" t="str">
            <v>[USD 000s]</v>
          </cell>
          <cell r="I154" t="str">
            <v>[Calc]</v>
          </cell>
          <cell r="K154">
            <v>0</v>
          </cell>
          <cell r="L154">
            <v>0</v>
          </cell>
          <cell r="M154">
            <v>0</v>
          </cell>
          <cell r="N154">
            <v>0</v>
          </cell>
          <cell r="O154">
            <v>0</v>
          </cell>
          <cell r="P154">
            <v>0</v>
          </cell>
          <cell r="Q154">
            <v>0</v>
          </cell>
          <cell r="R154">
            <v>0</v>
          </cell>
          <cell r="S154">
            <v>0</v>
          </cell>
          <cell r="T154">
            <v>0</v>
          </cell>
          <cell r="U154">
            <v>0</v>
          </cell>
          <cell r="V154">
            <v>0</v>
          </cell>
          <cell r="W154">
            <v>0</v>
          </cell>
        </row>
        <row r="155">
          <cell r="A155">
            <v>155</v>
          </cell>
          <cell r="E155" t="str">
            <v>Inter Company Debtors</v>
          </cell>
          <cell r="H155" t="str">
            <v>[USD 000s]</v>
          </cell>
          <cell r="I155" t="str">
            <v>[Calc]</v>
          </cell>
          <cell r="K155">
            <v>0</v>
          </cell>
          <cell r="L155">
            <v>0</v>
          </cell>
          <cell r="M155">
            <v>0</v>
          </cell>
          <cell r="N155">
            <v>0</v>
          </cell>
          <cell r="O155">
            <v>0</v>
          </cell>
          <cell r="P155">
            <v>0</v>
          </cell>
          <cell r="Q155">
            <v>0</v>
          </cell>
          <cell r="R155">
            <v>0</v>
          </cell>
          <cell r="S155">
            <v>0</v>
          </cell>
          <cell r="T155">
            <v>0</v>
          </cell>
          <cell r="U155">
            <v>0</v>
          </cell>
          <cell r="V155">
            <v>0</v>
          </cell>
          <cell r="W155">
            <v>0</v>
          </cell>
        </row>
        <row r="156">
          <cell r="A156">
            <v>156</v>
          </cell>
          <cell r="D156" t="str">
            <v>Other working capital accounts</v>
          </cell>
        </row>
        <row r="157">
          <cell r="A157">
            <v>157</v>
          </cell>
          <cell r="E157" t="str">
            <v>Taxes accrued</v>
          </cell>
          <cell r="H157" t="str">
            <v>[USD 000s]</v>
          </cell>
          <cell r="I157" t="str">
            <v>[Calc]</v>
          </cell>
          <cell r="K157">
            <v>0</v>
          </cell>
          <cell r="L157">
            <v>0</v>
          </cell>
          <cell r="M157">
            <v>0</v>
          </cell>
          <cell r="N157">
            <v>0</v>
          </cell>
          <cell r="O157">
            <v>0</v>
          </cell>
          <cell r="P157">
            <v>0</v>
          </cell>
          <cell r="Q157">
            <v>0</v>
          </cell>
          <cell r="R157">
            <v>0</v>
          </cell>
          <cell r="S157">
            <v>0</v>
          </cell>
          <cell r="T157">
            <v>0</v>
          </cell>
          <cell r="U157">
            <v>0</v>
          </cell>
          <cell r="V157">
            <v>0</v>
          </cell>
          <cell r="W157">
            <v>0</v>
          </cell>
        </row>
        <row r="158">
          <cell r="A158">
            <v>158</v>
          </cell>
          <cell r="E158" t="str">
            <v>Other</v>
          </cell>
          <cell r="H158" t="str">
            <v>[USD 000s]</v>
          </cell>
          <cell r="I158" t="str">
            <v>[Calc]</v>
          </cell>
          <cell r="K158">
            <v>0</v>
          </cell>
          <cell r="L158">
            <v>0</v>
          </cell>
          <cell r="M158">
            <v>0</v>
          </cell>
          <cell r="N158">
            <v>0</v>
          </cell>
          <cell r="O158">
            <v>0</v>
          </cell>
          <cell r="P158">
            <v>0</v>
          </cell>
          <cell r="Q158">
            <v>0</v>
          </cell>
          <cell r="R158">
            <v>0</v>
          </cell>
          <cell r="S158">
            <v>0</v>
          </cell>
          <cell r="T158">
            <v>0</v>
          </cell>
          <cell r="U158">
            <v>0</v>
          </cell>
          <cell r="V158">
            <v>0</v>
          </cell>
          <cell r="W158">
            <v>0</v>
          </cell>
        </row>
        <row r="159">
          <cell r="A159">
            <v>159</v>
          </cell>
          <cell r="E159" t="str">
            <v>Obligations under Capital Leases</v>
          </cell>
          <cell r="H159" t="str">
            <v>[USD 000s]</v>
          </cell>
          <cell r="I159" t="str">
            <v>[Calc]</v>
          </cell>
          <cell r="K159">
            <v>0</v>
          </cell>
          <cell r="L159">
            <v>0</v>
          </cell>
          <cell r="M159">
            <v>0</v>
          </cell>
          <cell r="N159">
            <v>0</v>
          </cell>
          <cell r="O159">
            <v>0</v>
          </cell>
          <cell r="P159">
            <v>0</v>
          </cell>
          <cell r="Q159">
            <v>0</v>
          </cell>
          <cell r="R159">
            <v>0</v>
          </cell>
          <cell r="S159">
            <v>0</v>
          </cell>
          <cell r="T159">
            <v>0</v>
          </cell>
          <cell r="U159">
            <v>0</v>
          </cell>
          <cell r="V159">
            <v>0</v>
          </cell>
          <cell r="W159">
            <v>0</v>
          </cell>
        </row>
        <row r="160">
          <cell r="A160">
            <v>160</v>
          </cell>
        </row>
        <row r="161">
          <cell r="A161">
            <v>161</v>
          </cell>
          <cell r="D161" t="str">
            <v>Provision for estimated losses and reserves</v>
          </cell>
          <cell r="H161" t="str">
            <v>[USD 000s]</v>
          </cell>
          <cell r="I161" t="str">
            <v>[Input]</v>
          </cell>
        </row>
        <row r="162">
          <cell r="A162">
            <v>162</v>
          </cell>
          <cell r="D162" t="str">
            <v>Decommissioning trust contributions and realized change in trust assets</v>
          </cell>
          <cell r="H162" t="str">
            <v>[USD 000s]</v>
          </cell>
          <cell r="I162" t="str">
            <v>[Calc]</v>
          </cell>
          <cell r="K162">
            <v>0</v>
          </cell>
          <cell r="L162">
            <v>0</v>
          </cell>
          <cell r="M162">
            <v>0</v>
          </cell>
          <cell r="N162">
            <v>0</v>
          </cell>
          <cell r="O162">
            <v>0</v>
          </cell>
          <cell r="P162">
            <v>0</v>
          </cell>
          <cell r="Q162">
            <v>0</v>
          </cell>
          <cell r="R162">
            <v>0</v>
          </cell>
          <cell r="S162">
            <v>0</v>
          </cell>
          <cell r="T162">
            <v>0</v>
          </cell>
          <cell r="U162">
            <v>0</v>
          </cell>
          <cell r="V162">
            <v>0</v>
          </cell>
          <cell r="W162">
            <v>0</v>
          </cell>
        </row>
        <row r="163">
          <cell r="A163">
            <v>163</v>
          </cell>
          <cell r="D163" t="str">
            <v>Other</v>
          </cell>
          <cell r="H163" t="str">
            <v>[USD 000s]</v>
          </cell>
          <cell r="I163" t="str">
            <v>[Input]</v>
          </cell>
        </row>
        <row r="164">
          <cell r="A164">
            <v>164</v>
          </cell>
        </row>
        <row r="165">
          <cell r="A165">
            <v>165</v>
          </cell>
          <cell r="D165" t="str">
            <v>Net cash flow provided by operating activities</v>
          </cell>
          <cell r="H165" t="str">
            <v>[USD 000s]</v>
          </cell>
          <cell r="I165" t="str">
            <v>[Calc]</v>
          </cell>
          <cell r="K165">
            <v>9791.6942240048338</v>
          </cell>
          <cell r="L165">
            <v>31677.329122959614</v>
          </cell>
          <cell r="M165">
            <v>29739.781931523012</v>
          </cell>
          <cell r="N165">
            <v>46967.063690182578</v>
          </cell>
          <cell r="O165">
            <v>28535.714646605946</v>
          </cell>
          <cell r="P165">
            <v>26525.219514110828</v>
          </cell>
          <cell r="Q165">
            <v>42560.881420444202</v>
          </cell>
          <cell r="R165">
            <v>23047.633576403852</v>
          </cell>
          <cell r="S165">
            <v>18376.182367147001</v>
          </cell>
          <cell r="T165">
            <v>41246.110868059579</v>
          </cell>
          <cell r="U165">
            <v>24991.170591968596</v>
          </cell>
          <cell r="V165">
            <v>32103.324606535254</v>
          </cell>
          <cell r="W165">
            <v>27966.143889416897</v>
          </cell>
        </row>
        <row r="166">
          <cell r="A166">
            <v>166</v>
          </cell>
        </row>
        <row r="167">
          <cell r="A167">
            <v>167</v>
          </cell>
          <cell r="D167" t="str">
            <v>Investing Activities:</v>
          </cell>
        </row>
        <row r="168">
          <cell r="A168">
            <v>168</v>
          </cell>
          <cell r="D168" t="str">
            <v>Investment and Construction</v>
          </cell>
          <cell r="H168" t="str">
            <v>[USD 000s]</v>
          </cell>
          <cell r="I168" t="str">
            <v>[Calc]</v>
          </cell>
          <cell r="K168">
            <v>-6500</v>
          </cell>
          <cell r="L168">
            <v>-9000</v>
          </cell>
          <cell r="M168">
            <v>-10200</v>
          </cell>
          <cell r="N168">
            <v>-10200</v>
          </cell>
          <cell r="O168">
            <v>-9200</v>
          </cell>
          <cell r="P168">
            <v>-8200</v>
          </cell>
          <cell r="Q168">
            <v>-7200</v>
          </cell>
          <cell r="R168">
            <v>-6200</v>
          </cell>
          <cell r="S168">
            <v>-5200</v>
          </cell>
          <cell r="T168">
            <v>-4200</v>
          </cell>
          <cell r="U168">
            <v>-3200</v>
          </cell>
          <cell r="V168">
            <v>-1200</v>
          </cell>
          <cell r="W168">
            <v>-1200</v>
          </cell>
        </row>
        <row r="169">
          <cell r="A169">
            <v>169</v>
          </cell>
          <cell r="D169" t="str">
            <v xml:space="preserve">Maintenance capital expenditures </v>
          </cell>
          <cell r="H169" t="str">
            <v>[USD 000s]</v>
          </cell>
          <cell r="I169" t="str">
            <v>[Calc]</v>
          </cell>
          <cell r="K169">
            <v>0</v>
          </cell>
          <cell r="L169">
            <v>0</v>
          </cell>
          <cell r="M169">
            <v>0</v>
          </cell>
          <cell r="N169">
            <v>0</v>
          </cell>
          <cell r="O169">
            <v>0</v>
          </cell>
          <cell r="P169">
            <v>0</v>
          </cell>
          <cell r="Q169">
            <v>0</v>
          </cell>
          <cell r="R169">
            <v>0</v>
          </cell>
          <cell r="S169">
            <v>0</v>
          </cell>
          <cell r="T169">
            <v>0</v>
          </cell>
          <cell r="U169">
            <v>0</v>
          </cell>
          <cell r="V169">
            <v>0</v>
          </cell>
          <cell r="W169">
            <v>0</v>
          </cell>
        </row>
        <row r="170">
          <cell r="A170">
            <v>170</v>
          </cell>
          <cell r="D170" t="str">
            <v>Nuclear fuel purchases</v>
          </cell>
          <cell r="H170" t="str">
            <v>[USD 000s]</v>
          </cell>
          <cell r="I170" t="str">
            <v>[Calc]</v>
          </cell>
          <cell r="K170">
            <v>-40130.81048</v>
          </cell>
          <cell r="L170">
            <v>-2136.7567199999976</v>
          </cell>
          <cell r="M170">
            <v>-21367.567199999998</v>
          </cell>
          <cell r="N170">
            <v>-19230.81048</v>
          </cell>
          <cell r="O170">
            <v>-2136.7567200000049</v>
          </cell>
          <cell r="P170">
            <v>-21367.56719999999</v>
          </cell>
          <cell r="Q170">
            <v>-19807.734794399992</v>
          </cell>
          <cell r="R170">
            <v>-2266.8852042479994</v>
          </cell>
          <cell r="S170">
            <v>-18679.134083003519</v>
          </cell>
          <cell r="T170">
            <v>-14285.334768329019</v>
          </cell>
          <cell r="U170">
            <v>-8991.8246069537709</v>
          </cell>
          <cell r="V170">
            <v>-841.96175865113037</v>
          </cell>
          <cell r="W170">
            <v>0</v>
          </cell>
        </row>
        <row r="171">
          <cell r="A171">
            <v>171</v>
          </cell>
          <cell r="D171" t="str">
            <v>Investment in other nonregulated/nonutility properties</v>
          </cell>
          <cell r="H171" t="str">
            <v>[USD 000s]</v>
          </cell>
          <cell r="I171" t="str">
            <v>[Calc]</v>
          </cell>
          <cell r="K171">
            <v>-1000</v>
          </cell>
          <cell r="L171">
            <v>0</v>
          </cell>
          <cell r="M171">
            <v>0</v>
          </cell>
          <cell r="N171">
            <v>0</v>
          </cell>
          <cell r="O171">
            <v>0</v>
          </cell>
          <cell r="P171">
            <v>0</v>
          </cell>
          <cell r="Q171">
            <v>0</v>
          </cell>
          <cell r="R171">
            <v>0</v>
          </cell>
          <cell r="S171">
            <v>0</v>
          </cell>
          <cell r="T171">
            <v>0</v>
          </cell>
          <cell r="U171">
            <v>0</v>
          </cell>
          <cell r="V171">
            <v>0</v>
          </cell>
          <cell r="W171">
            <v>0</v>
          </cell>
        </row>
        <row r="172">
          <cell r="A172">
            <v>172</v>
          </cell>
          <cell r="D172" t="str">
            <v>Other</v>
          </cell>
          <cell r="H172" t="str">
            <v>[USD 000s]</v>
          </cell>
          <cell r="I172" t="str">
            <v>[Calc]</v>
          </cell>
        </row>
        <row r="173">
          <cell r="A173">
            <v>173</v>
          </cell>
        </row>
        <row r="174">
          <cell r="A174">
            <v>174</v>
          </cell>
          <cell r="D174" t="str">
            <v>Net cash flow provided by (used in) investing activities</v>
          </cell>
          <cell r="H174" t="str">
            <v>[USD 000s]</v>
          </cell>
          <cell r="I174" t="str">
            <v>[Calc]</v>
          </cell>
          <cell r="K174">
            <v>-47630.81048</v>
          </cell>
          <cell r="L174">
            <v>-11136.756719999998</v>
          </cell>
          <cell r="M174">
            <v>-31567.567199999998</v>
          </cell>
          <cell r="N174">
            <v>-29430.81048</v>
          </cell>
          <cell r="O174">
            <v>-11336.756720000005</v>
          </cell>
          <cell r="P174">
            <v>-29567.56719999999</v>
          </cell>
          <cell r="Q174">
            <v>-27007.734794399992</v>
          </cell>
          <cell r="R174">
            <v>-8466.8852042479994</v>
          </cell>
          <cell r="S174">
            <v>-23879.134083003519</v>
          </cell>
          <cell r="T174">
            <v>-18485.334768329019</v>
          </cell>
          <cell r="U174">
            <v>-12191.824606953771</v>
          </cell>
          <cell r="V174">
            <v>-2041.9617586511304</v>
          </cell>
          <cell r="W174">
            <v>-1200</v>
          </cell>
        </row>
        <row r="175">
          <cell r="A175">
            <v>175</v>
          </cell>
        </row>
        <row r="176">
          <cell r="A176">
            <v>176</v>
          </cell>
          <cell r="D176" t="str">
            <v>Financing Activities:</v>
          </cell>
        </row>
        <row r="177">
          <cell r="A177">
            <v>177</v>
          </cell>
          <cell r="D177" t="str">
            <v>Proceeds from the issuance of:</v>
          </cell>
        </row>
        <row r="178">
          <cell r="A178">
            <v>178</v>
          </cell>
          <cell r="D178" t="str">
            <v>Long-term debt</v>
          </cell>
          <cell r="H178" t="str">
            <v>[USD 000s]</v>
          </cell>
          <cell r="I178" t="str">
            <v>[Feed]</v>
          </cell>
          <cell r="K178">
            <v>0</v>
          </cell>
          <cell r="L178">
            <v>0</v>
          </cell>
          <cell r="M178">
            <v>0</v>
          </cell>
          <cell r="N178">
            <v>0</v>
          </cell>
          <cell r="O178">
            <v>0</v>
          </cell>
          <cell r="P178">
            <v>0</v>
          </cell>
          <cell r="Q178">
            <v>0</v>
          </cell>
          <cell r="R178">
            <v>0</v>
          </cell>
          <cell r="S178">
            <v>0</v>
          </cell>
          <cell r="T178">
            <v>0</v>
          </cell>
          <cell r="U178">
            <v>0</v>
          </cell>
          <cell r="V178">
            <v>0</v>
          </cell>
          <cell r="W178">
            <v>0</v>
          </cell>
        </row>
        <row r="179">
          <cell r="A179">
            <v>179</v>
          </cell>
          <cell r="D179" t="str">
            <v>Long-term debt - Fuel Financing</v>
          </cell>
          <cell r="H179" t="str">
            <v>[USD 000s]</v>
          </cell>
          <cell r="I179" t="str">
            <v>[Feed]</v>
          </cell>
          <cell r="K179">
            <v>0</v>
          </cell>
          <cell r="L179">
            <v>0</v>
          </cell>
          <cell r="M179">
            <v>0</v>
          </cell>
          <cell r="N179">
            <v>0</v>
          </cell>
          <cell r="O179">
            <v>0</v>
          </cell>
          <cell r="P179">
            <v>0</v>
          </cell>
          <cell r="Q179">
            <v>0</v>
          </cell>
          <cell r="R179">
            <v>0</v>
          </cell>
          <cell r="S179">
            <v>0</v>
          </cell>
          <cell r="T179">
            <v>0</v>
          </cell>
          <cell r="U179">
            <v>0</v>
          </cell>
          <cell r="V179">
            <v>0</v>
          </cell>
          <cell r="W179">
            <v>0</v>
          </cell>
        </row>
        <row r="180">
          <cell r="A180">
            <v>180</v>
          </cell>
          <cell r="D180" t="str">
            <v>Preferred stock</v>
          </cell>
          <cell r="H180" t="str">
            <v>[USD 000s]</v>
          </cell>
          <cell r="I180" t="str">
            <v>[Feed]</v>
          </cell>
          <cell r="K180">
            <v>0</v>
          </cell>
          <cell r="L180">
            <v>0</v>
          </cell>
          <cell r="M180">
            <v>0</v>
          </cell>
          <cell r="N180">
            <v>0</v>
          </cell>
          <cell r="O180">
            <v>0</v>
          </cell>
          <cell r="P180">
            <v>0</v>
          </cell>
          <cell r="Q180">
            <v>0</v>
          </cell>
          <cell r="R180">
            <v>0</v>
          </cell>
          <cell r="S180">
            <v>0</v>
          </cell>
          <cell r="T180">
            <v>0</v>
          </cell>
          <cell r="U180">
            <v>0</v>
          </cell>
          <cell r="V180">
            <v>0</v>
          </cell>
          <cell r="W180">
            <v>0</v>
          </cell>
        </row>
        <row r="181">
          <cell r="A181">
            <v>181</v>
          </cell>
          <cell r="D181" t="str">
            <v>Common stock</v>
          </cell>
          <cell r="H181" t="str">
            <v>[USD 000s]</v>
          </cell>
          <cell r="I181" t="str">
            <v>[Feed]</v>
          </cell>
          <cell r="K181">
            <v>30000</v>
          </cell>
          <cell r="L181">
            <v>0</v>
          </cell>
          <cell r="M181">
            <v>0</v>
          </cell>
          <cell r="N181">
            <v>0</v>
          </cell>
          <cell r="O181">
            <v>0</v>
          </cell>
          <cell r="P181">
            <v>0</v>
          </cell>
          <cell r="Q181">
            <v>0</v>
          </cell>
          <cell r="R181">
            <v>0</v>
          </cell>
          <cell r="S181">
            <v>0</v>
          </cell>
          <cell r="T181">
            <v>0</v>
          </cell>
          <cell r="U181">
            <v>0</v>
          </cell>
          <cell r="V181">
            <v>0</v>
          </cell>
          <cell r="W181">
            <v>0</v>
          </cell>
        </row>
        <row r="182">
          <cell r="A182">
            <v>182</v>
          </cell>
        </row>
        <row r="183">
          <cell r="A183">
            <v>183</v>
          </cell>
          <cell r="D183" t="str">
            <v xml:space="preserve">Retirement of long-term debt </v>
          </cell>
          <cell r="H183" t="str">
            <v>[USD 000s]</v>
          </cell>
          <cell r="I183" t="str">
            <v>[Feed]</v>
          </cell>
          <cell r="K183">
            <v>0</v>
          </cell>
          <cell r="L183">
            <v>0</v>
          </cell>
          <cell r="M183">
            <v>0</v>
          </cell>
          <cell r="N183">
            <v>0</v>
          </cell>
          <cell r="O183">
            <v>0</v>
          </cell>
          <cell r="P183">
            <v>0</v>
          </cell>
          <cell r="Q183">
            <v>0</v>
          </cell>
          <cell r="R183">
            <v>0</v>
          </cell>
          <cell r="S183">
            <v>0</v>
          </cell>
          <cell r="T183">
            <v>0</v>
          </cell>
          <cell r="U183">
            <v>0</v>
          </cell>
          <cell r="V183">
            <v>0</v>
          </cell>
          <cell r="W183">
            <v>0</v>
          </cell>
        </row>
        <row r="184">
          <cell r="A184">
            <v>184</v>
          </cell>
          <cell r="D184" t="str">
            <v>Retirement of long-term debt - Fuel Financing</v>
          </cell>
          <cell r="H184" t="str">
            <v>[USD 000s]</v>
          </cell>
          <cell r="I184" t="str">
            <v>[Feed]</v>
          </cell>
          <cell r="K184">
            <v>0</v>
          </cell>
          <cell r="L184">
            <v>0</v>
          </cell>
          <cell r="M184">
            <v>0</v>
          </cell>
          <cell r="N184">
            <v>0</v>
          </cell>
          <cell r="O184">
            <v>0</v>
          </cell>
          <cell r="P184">
            <v>0</v>
          </cell>
          <cell r="Q184">
            <v>0</v>
          </cell>
          <cell r="R184">
            <v>0</v>
          </cell>
          <cell r="S184">
            <v>0</v>
          </cell>
          <cell r="T184">
            <v>0</v>
          </cell>
          <cell r="U184">
            <v>0</v>
          </cell>
          <cell r="V184">
            <v>0</v>
          </cell>
          <cell r="W184">
            <v>0</v>
          </cell>
        </row>
        <row r="185">
          <cell r="A185">
            <v>185</v>
          </cell>
          <cell r="D185" t="str">
            <v>Redemption of preferred stock</v>
          </cell>
          <cell r="H185" t="str">
            <v>[USD 000s]</v>
          </cell>
          <cell r="I185" t="str">
            <v>[Feed]</v>
          </cell>
          <cell r="K185">
            <v>0</v>
          </cell>
          <cell r="L185">
            <v>0</v>
          </cell>
          <cell r="M185">
            <v>0</v>
          </cell>
          <cell r="N185">
            <v>0</v>
          </cell>
          <cell r="O185">
            <v>0</v>
          </cell>
          <cell r="P185">
            <v>0</v>
          </cell>
          <cell r="Q185">
            <v>0</v>
          </cell>
          <cell r="R185">
            <v>0</v>
          </cell>
          <cell r="S185">
            <v>0</v>
          </cell>
          <cell r="T185">
            <v>0</v>
          </cell>
          <cell r="U185">
            <v>0</v>
          </cell>
          <cell r="V185">
            <v>0</v>
          </cell>
          <cell r="W185">
            <v>0</v>
          </cell>
        </row>
        <row r="186">
          <cell r="A186">
            <v>186</v>
          </cell>
          <cell r="D186" t="str">
            <v>Repurchase of common stock</v>
          </cell>
          <cell r="H186" t="str">
            <v>[USD 000s]</v>
          </cell>
          <cell r="I186" t="str">
            <v>[Feed]</v>
          </cell>
          <cell r="K186">
            <v>0</v>
          </cell>
          <cell r="L186">
            <v>0</v>
          </cell>
          <cell r="M186">
            <v>0</v>
          </cell>
          <cell r="N186">
            <v>0</v>
          </cell>
          <cell r="O186">
            <v>0</v>
          </cell>
          <cell r="P186">
            <v>0</v>
          </cell>
          <cell r="Q186">
            <v>0</v>
          </cell>
          <cell r="R186">
            <v>0</v>
          </cell>
          <cell r="S186">
            <v>0</v>
          </cell>
          <cell r="T186">
            <v>0</v>
          </cell>
          <cell r="U186">
            <v>0</v>
          </cell>
          <cell r="V186">
            <v>0</v>
          </cell>
          <cell r="W186">
            <v>0</v>
          </cell>
        </row>
        <row r="187">
          <cell r="A187">
            <v>187</v>
          </cell>
          <cell r="D187" t="str">
            <v>Changes in short-term borrowings - net (Notes payable)</v>
          </cell>
          <cell r="H187" t="str">
            <v>[USD 000s]</v>
          </cell>
          <cell r="I187" t="str">
            <v>[Feed]</v>
          </cell>
          <cell r="K187">
            <v>20000</v>
          </cell>
          <cell r="L187">
            <v>0</v>
          </cell>
          <cell r="M187">
            <v>0</v>
          </cell>
          <cell r="N187">
            <v>0</v>
          </cell>
          <cell r="O187">
            <v>0</v>
          </cell>
          <cell r="P187">
            <v>0</v>
          </cell>
          <cell r="Q187">
            <v>0</v>
          </cell>
          <cell r="R187">
            <v>0</v>
          </cell>
          <cell r="S187">
            <v>0</v>
          </cell>
          <cell r="T187">
            <v>0</v>
          </cell>
          <cell r="U187">
            <v>0</v>
          </cell>
          <cell r="V187">
            <v>0</v>
          </cell>
          <cell r="W187">
            <v>-20000</v>
          </cell>
        </row>
        <row r="188">
          <cell r="A188">
            <v>188</v>
          </cell>
          <cell r="D188" t="str">
            <v>Preferred stock dividends paid</v>
          </cell>
          <cell r="H188" t="str">
            <v>[USD 000s]</v>
          </cell>
          <cell r="I188" t="str">
            <v>[Feed]</v>
          </cell>
          <cell r="K188">
            <v>0</v>
          </cell>
          <cell r="L188">
            <v>0</v>
          </cell>
          <cell r="M188">
            <v>0</v>
          </cell>
          <cell r="N188">
            <v>0</v>
          </cell>
          <cell r="O188">
            <v>0</v>
          </cell>
          <cell r="P188">
            <v>0</v>
          </cell>
          <cell r="Q188">
            <v>0</v>
          </cell>
          <cell r="R188">
            <v>0</v>
          </cell>
          <cell r="S188">
            <v>0</v>
          </cell>
          <cell r="T188">
            <v>0</v>
          </cell>
          <cell r="U188">
            <v>0</v>
          </cell>
          <cell r="V188">
            <v>0</v>
          </cell>
          <cell r="W188">
            <v>0</v>
          </cell>
        </row>
        <row r="189">
          <cell r="A189">
            <v>189</v>
          </cell>
          <cell r="D189" t="str">
            <v>Common stock dividends paid</v>
          </cell>
          <cell r="H189" t="str">
            <v>[USD 000s]</v>
          </cell>
          <cell r="I189" t="str">
            <v>[Feed]</v>
          </cell>
          <cell r="K189">
            <v>7839.1162559951626</v>
          </cell>
          <cell r="L189">
            <v>-20540.572402959617</v>
          </cell>
          <cell r="M189">
            <v>1827.7852684769859</v>
          </cell>
          <cell r="N189">
            <v>-17536.253210182578</v>
          </cell>
          <cell r="O189">
            <v>-17198.957926605941</v>
          </cell>
          <cell r="P189">
            <v>3042.3476858891627</v>
          </cell>
          <cell r="Q189">
            <v>-15553.14662604421</v>
          </cell>
          <cell r="R189">
            <v>-14580.748372155853</v>
          </cell>
          <cell r="S189">
            <v>5502.9517158565177</v>
          </cell>
          <cell r="T189">
            <v>-22760.77609973056</v>
          </cell>
          <cell r="U189">
            <v>-12799.345985014825</v>
          </cell>
          <cell r="V189">
            <v>-30061.362847884124</v>
          </cell>
          <cell r="W189">
            <v>-26766.143889416897</v>
          </cell>
        </row>
        <row r="190">
          <cell r="A190">
            <v>190</v>
          </cell>
        </row>
        <row r="191">
          <cell r="A191">
            <v>191</v>
          </cell>
        </row>
        <row r="192">
          <cell r="A192">
            <v>192</v>
          </cell>
          <cell r="D192" t="str">
            <v>Net cash flow provided by (used in) financing activities</v>
          </cell>
          <cell r="H192" t="str">
            <v>[USD 000s]</v>
          </cell>
          <cell r="I192" t="str">
            <v>[Calc]</v>
          </cell>
          <cell r="K192">
            <v>57839.116255995163</v>
          </cell>
          <cell r="L192">
            <v>-20540.572402959617</v>
          </cell>
          <cell r="M192">
            <v>1827.7852684769859</v>
          </cell>
          <cell r="N192">
            <v>-17536.253210182578</v>
          </cell>
          <cell r="O192">
            <v>-17198.957926605941</v>
          </cell>
          <cell r="P192">
            <v>3042.3476858891627</v>
          </cell>
          <cell r="Q192">
            <v>-15553.14662604421</v>
          </cell>
          <cell r="R192">
            <v>-14580.748372155853</v>
          </cell>
          <cell r="S192">
            <v>5502.9517158565177</v>
          </cell>
          <cell r="T192">
            <v>-22760.77609973056</v>
          </cell>
          <cell r="U192">
            <v>-12799.345985014825</v>
          </cell>
          <cell r="V192">
            <v>-30061.362847884124</v>
          </cell>
          <cell r="W192">
            <v>-46766.143889416897</v>
          </cell>
        </row>
        <row r="193">
          <cell r="A193">
            <v>193</v>
          </cell>
        </row>
        <row r="194">
          <cell r="A194">
            <v>194</v>
          </cell>
          <cell r="D194" t="str">
            <v>Effect of exchange rates on cash and cash equivalents</v>
          </cell>
          <cell r="H194" t="str">
            <v>[USD 000s]</v>
          </cell>
          <cell r="I194" t="str">
            <v>[Input]</v>
          </cell>
          <cell r="K194">
            <v>0</v>
          </cell>
          <cell r="L194">
            <v>0</v>
          </cell>
          <cell r="M194">
            <v>0</v>
          </cell>
          <cell r="N194">
            <v>0</v>
          </cell>
          <cell r="O194">
            <v>0</v>
          </cell>
          <cell r="P194">
            <v>0</v>
          </cell>
          <cell r="Q194">
            <v>0</v>
          </cell>
          <cell r="R194">
            <v>0</v>
          </cell>
          <cell r="S194">
            <v>0</v>
          </cell>
          <cell r="T194">
            <v>0</v>
          </cell>
          <cell r="U194">
            <v>0</v>
          </cell>
          <cell r="V194">
            <v>0</v>
          </cell>
          <cell r="W194">
            <v>0</v>
          </cell>
        </row>
        <row r="195">
          <cell r="A195">
            <v>195</v>
          </cell>
        </row>
        <row r="196">
          <cell r="A196">
            <v>196</v>
          </cell>
          <cell r="D196" t="str">
            <v>Net increase (decrease) in cash and cash equivalents</v>
          </cell>
          <cell r="H196" t="str">
            <v>[USD 000s]</v>
          </cell>
          <cell r="I196" t="str">
            <v>[Calc]</v>
          </cell>
          <cell r="K196">
            <v>19999.999999999996</v>
          </cell>
          <cell r="L196">
            <v>0</v>
          </cell>
          <cell r="M196">
            <v>0</v>
          </cell>
          <cell r="N196">
            <v>0</v>
          </cell>
          <cell r="O196">
            <v>0</v>
          </cell>
          <cell r="P196">
            <v>0</v>
          </cell>
          <cell r="Q196">
            <v>0</v>
          </cell>
          <cell r="R196">
            <v>0</v>
          </cell>
          <cell r="S196">
            <v>0</v>
          </cell>
          <cell r="T196">
            <v>0</v>
          </cell>
          <cell r="U196">
            <v>0</v>
          </cell>
          <cell r="V196">
            <v>0</v>
          </cell>
          <cell r="W196">
            <v>-20000</v>
          </cell>
        </row>
        <row r="197">
          <cell r="A197">
            <v>197</v>
          </cell>
        </row>
        <row r="198">
          <cell r="A198">
            <v>198</v>
          </cell>
        </row>
        <row r="199">
          <cell r="A199">
            <v>199</v>
          </cell>
          <cell r="B199" t="str">
            <v>2. VALUATION SECTION</v>
          </cell>
        </row>
        <row r="200">
          <cell r="A200">
            <v>200</v>
          </cell>
        </row>
        <row r="201">
          <cell r="A201">
            <v>201</v>
          </cell>
          <cell r="C201" t="str">
            <v>DETERMINATION OF WACC</v>
          </cell>
        </row>
        <row r="202">
          <cell r="A202">
            <v>202</v>
          </cell>
        </row>
        <row r="203">
          <cell r="A203">
            <v>203</v>
          </cell>
          <cell r="D203" t="str">
            <v>Risk Free Rate (Real)</v>
          </cell>
          <cell r="H203" t="str">
            <v>[%]</v>
          </cell>
          <cell r="I203" t="str">
            <v>[Feed]</v>
          </cell>
          <cell r="K203">
            <v>0.04</v>
          </cell>
          <cell r="L203">
            <v>0.04</v>
          </cell>
          <cell r="M203">
            <v>0.04</v>
          </cell>
          <cell r="N203">
            <v>0.04</v>
          </cell>
          <cell r="O203">
            <v>0.04</v>
          </cell>
          <cell r="P203">
            <v>0.04</v>
          </cell>
          <cell r="Q203">
            <v>0.04</v>
          </cell>
          <cell r="R203">
            <v>0.04</v>
          </cell>
          <cell r="S203">
            <v>0.04</v>
          </cell>
          <cell r="T203">
            <v>0.04</v>
          </cell>
          <cell r="U203">
            <v>0.04</v>
          </cell>
          <cell r="V203">
            <v>0.04</v>
          </cell>
          <cell r="W203">
            <v>0.04</v>
          </cell>
        </row>
        <row r="204">
          <cell r="A204">
            <v>204</v>
          </cell>
          <cell r="D204" t="str">
            <v>Risk Free Rate (Nominal)</v>
          </cell>
          <cell r="H204" t="str">
            <v>[%]</v>
          </cell>
          <cell r="I204" t="str">
            <v>[Feed]</v>
          </cell>
          <cell r="K204">
            <v>0.06</v>
          </cell>
          <cell r="L204">
            <v>0.06</v>
          </cell>
          <cell r="M204">
            <v>0.06</v>
          </cell>
          <cell r="N204">
            <v>0.06</v>
          </cell>
          <cell r="O204">
            <v>0.06</v>
          </cell>
          <cell r="P204">
            <v>0.06</v>
          </cell>
          <cell r="Q204">
            <v>0.06</v>
          </cell>
          <cell r="R204">
            <v>0.06</v>
          </cell>
          <cell r="S204">
            <v>0.06</v>
          </cell>
          <cell r="T204">
            <v>0.06</v>
          </cell>
          <cell r="U204">
            <v>0.06</v>
          </cell>
          <cell r="V204">
            <v>0.06</v>
          </cell>
          <cell r="W204">
            <v>0.06</v>
          </cell>
        </row>
        <row r="205">
          <cell r="A205">
            <v>205</v>
          </cell>
          <cell r="E205" t="str">
            <v>Implied Inflation</v>
          </cell>
          <cell r="H205" t="str">
            <v>[%]</v>
          </cell>
          <cell r="I205" t="str">
            <v>[Calc]</v>
          </cell>
          <cell r="K205">
            <v>1.9230769230769162E-2</v>
          </cell>
          <cell r="L205">
            <v>1.9230769230769162E-2</v>
          </cell>
          <cell r="M205">
            <v>1.9230769230769162E-2</v>
          </cell>
          <cell r="N205">
            <v>1.9230769230769162E-2</v>
          </cell>
          <cell r="O205">
            <v>1.9230769230769162E-2</v>
          </cell>
          <cell r="P205">
            <v>1.9230769230769162E-2</v>
          </cell>
          <cell r="Q205">
            <v>1.9230769230769162E-2</v>
          </cell>
          <cell r="R205">
            <v>1.9230769230769162E-2</v>
          </cell>
          <cell r="S205">
            <v>1.9230769230769162E-2</v>
          </cell>
          <cell r="T205">
            <v>1.9230769230769162E-2</v>
          </cell>
          <cell r="U205">
            <v>1.9230769230769162E-2</v>
          </cell>
          <cell r="V205">
            <v>1.9230769230769162E-2</v>
          </cell>
          <cell r="W205">
            <v>1.9230769230769162E-2</v>
          </cell>
        </row>
        <row r="206">
          <cell r="A206">
            <v>206</v>
          </cell>
        </row>
        <row r="207">
          <cell r="A207">
            <v>207</v>
          </cell>
          <cell r="D207" t="str">
            <v>Market Risk Premium</v>
          </cell>
          <cell r="H207" t="str">
            <v>[%]</v>
          </cell>
          <cell r="I207" t="str">
            <v>[Feed]</v>
          </cell>
          <cell r="K207">
            <v>6.5000000000000002E-2</v>
          </cell>
          <cell r="L207">
            <v>6.5000000000000002E-2</v>
          </cell>
          <cell r="M207">
            <v>6.5000000000000002E-2</v>
          </cell>
          <cell r="N207">
            <v>6.5000000000000002E-2</v>
          </cell>
          <cell r="O207">
            <v>6.5000000000000002E-2</v>
          </cell>
          <cell r="P207">
            <v>6.5000000000000002E-2</v>
          </cell>
          <cell r="Q207">
            <v>6.5000000000000002E-2</v>
          </cell>
          <cell r="R207">
            <v>6.5000000000000002E-2</v>
          </cell>
          <cell r="S207">
            <v>6.5000000000000002E-2</v>
          </cell>
          <cell r="T207">
            <v>6.5000000000000002E-2</v>
          </cell>
          <cell r="U207">
            <v>6.5000000000000002E-2</v>
          </cell>
          <cell r="V207">
            <v>6.5000000000000002E-2</v>
          </cell>
          <cell r="W207">
            <v>6.5000000000000002E-2</v>
          </cell>
        </row>
        <row r="208">
          <cell r="A208">
            <v>208</v>
          </cell>
          <cell r="D208" t="str">
            <v>Unlevered Beta</v>
          </cell>
          <cell r="H208" t="str">
            <v>[Factor]</v>
          </cell>
          <cell r="I208" t="str">
            <v>[Feed]</v>
          </cell>
          <cell r="K208">
            <v>0.49</v>
          </cell>
          <cell r="L208">
            <v>0.49</v>
          </cell>
          <cell r="M208">
            <v>0.49</v>
          </cell>
          <cell r="N208">
            <v>0.49</v>
          </cell>
          <cell r="O208">
            <v>0.49</v>
          </cell>
          <cell r="P208">
            <v>0.49</v>
          </cell>
          <cell r="Q208">
            <v>0.49</v>
          </cell>
          <cell r="R208">
            <v>0.49</v>
          </cell>
          <cell r="S208">
            <v>0.49</v>
          </cell>
          <cell r="T208">
            <v>0.85</v>
          </cell>
          <cell r="U208">
            <v>0.85</v>
          </cell>
          <cell r="V208">
            <v>0.85</v>
          </cell>
          <cell r="W208">
            <v>0.85</v>
          </cell>
        </row>
        <row r="209">
          <cell r="A209">
            <v>209</v>
          </cell>
          <cell r="D209" t="str">
            <v>Marginal Tax Rate</v>
          </cell>
          <cell r="H209" t="str">
            <v>[%]</v>
          </cell>
          <cell r="I209" t="str">
            <v>[Feed]</v>
          </cell>
          <cell r="K209">
            <v>0.41339999999999999</v>
          </cell>
          <cell r="L209">
            <v>0.41339999999999999</v>
          </cell>
          <cell r="M209">
            <v>0.41339999999999999</v>
          </cell>
          <cell r="N209">
            <v>0.41339999999999999</v>
          </cell>
          <cell r="O209">
            <v>0.41339999999999999</v>
          </cell>
          <cell r="P209">
            <v>0.41339999999999999</v>
          </cell>
          <cell r="Q209">
            <v>0.41339999999999999</v>
          </cell>
          <cell r="R209">
            <v>0.41339999999999999</v>
          </cell>
          <cell r="S209">
            <v>0.41339999999999999</v>
          </cell>
          <cell r="T209">
            <v>0.41339999999999999</v>
          </cell>
          <cell r="U209">
            <v>0.41339999999999999</v>
          </cell>
          <cell r="V209">
            <v>0.41339999999999999</v>
          </cell>
          <cell r="W209">
            <v>0.41339999999999999</v>
          </cell>
        </row>
        <row r="210">
          <cell r="A210">
            <v>210</v>
          </cell>
          <cell r="D210" t="str">
            <v>Market Value of D / E</v>
          </cell>
          <cell r="H210" t="str">
            <v>[%]</v>
          </cell>
          <cell r="I210" t="str">
            <v>[Feed]</v>
          </cell>
          <cell r="K210">
            <v>0.25</v>
          </cell>
          <cell r="L210">
            <v>0.25</v>
          </cell>
          <cell r="M210">
            <v>0.25</v>
          </cell>
          <cell r="N210">
            <v>0.25</v>
          </cell>
          <cell r="O210">
            <v>0.25</v>
          </cell>
          <cell r="P210">
            <v>0.25</v>
          </cell>
          <cell r="Q210">
            <v>0.25</v>
          </cell>
          <cell r="R210">
            <v>0.25</v>
          </cell>
          <cell r="S210">
            <v>0.25</v>
          </cell>
          <cell r="T210">
            <v>0</v>
          </cell>
          <cell r="U210">
            <v>0</v>
          </cell>
          <cell r="V210">
            <v>0</v>
          </cell>
          <cell r="W210">
            <v>0</v>
          </cell>
        </row>
        <row r="211">
          <cell r="A211">
            <v>211</v>
          </cell>
        </row>
        <row r="212">
          <cell r="A212">
            <v>212</v>
          </cell>
          <cell r="D212" t="str">
            <v>Relevered Beta</v>
          </cell>
          <cell r="H212" t="str">
            <v>[Factor]</v>
          </cell>
          <cell r="I212" t="str">
            <v>[Calc]</v>
          </cell>
          <cell r="K212">
            <v>0.56185849999999993</v>
          </cell>
          <cell r="L212">
            <v>0.56185849999999993</v>
          </cell>
          <cell r="M212">
            <v>0.56185849999999993</v>
          </cell>
          <cell r="N212">
            <v>0.56185849999999993</v>
          </cell>
          <cell r="O212">
            <v>0.56185849999999993</v>
          </cell>
          <cell r="P212">
            <v>0.56185849999999993</v>
          </cell>
          <cell r="Q212">
            <v>0.56185849999999993</v>
          </cell>
          <cell r="R212">
            <v>0.56185849999999993</v>
          </cell>
          <cell r="S212">
            <v>0.56185849999999993</v>
          </cell>
          <cell r="T212">
            <v>0.85</v>
          </cell>
          <cell r="U212">
            <v>0.85</v>
          </cell>
          <cell r="V212">
            <v>0.85</v>
          </cell>
          <cell r="W212">
            <v>0.85</v>
          </cell>
        </row>
        <row r="213">
          <cell r="A213">
            <v>213</v>
          </cell>
          <cell r="D213" t="str">
            <v>Cost of Equity</v>
          </cell>
          <cell r="H213" t="str">
            <v>[%]</v>
          </cell>
          <cell r="I213" t="str">
            <v>[Calc]</v>
          </cell>
          <cell r="K213">
            <v>9.6520802500000002E-2</v>
          </cell>
          <cell r="L213">
            <v>9.6520802500000002E-2</v>
          </cell>
          <cell r="M213">
            <v>9.6520802500000002E-2</v>
          </cell>
          <cell r="N213">
            <v>9.6520802500000002E-2</v>
          </cell>
          <cell r="O213">
            <v>9.6520802500000002E-2</v>
          </cell>
          <cell r="P213">
            <v>9.6520802500000002E-2</v>
          </cell>
          <cell r="Q213">
            <v>9.6520802500000002E-2</v>
          </cell>
          <cell r="R213">
            <v>9.6520802500000002E-2</v>
          </cell>
          <cell r="S213">
            <v>9.6520802500000002E-2</v>
          </cell>
          <cell r="T213">
            <v>0.11524999999999999</v>
          </cell>
          <cell r="U213">
            <v>0.11524999999999999</v>
          </cell>
          <cell r="V213">
            <v>0.11524999999999999</v>
          </cell>
          <cell r="W213">
            <v>0.11524999999999999</v>
          </cell>
        </row>
        <row r="214">
          <cell r="A214">
            <v>214</v>
          </cell>
        </row>
        <row r="215">
          <cell r="A215">
            <v>215</v>
          </cell>
          <cell r="D215" t="str">
            <v>Debt to Total Capitalization</v>
          </cell>
          <cell r="H215" t="str">
            <v>[%]</v>
          </cell>
          <cell r="I215" t="str">
            <v>[Calc]</v>
          </cell>
          <cell r="K215">
            <v>0.2</v>
          </cell>
          <cell r="L215">
            <v>0.2</v>
          </cell>
          <cell r="M215">
            <v>0.2</v>
          </cell>
          <cell r="N215">
            <v>0.2</v>
          </cell>
          <cell r="O215">
            <v>0.2</v>
          </cell>
          <cell r="P215">
            <v>0.2</v>
          </cell>
          <cell r="Q215">
            <v>0.2</v>
          </cell>
          <cell r="R215">
            <v>0.2</v>
          </cell>
          <cell r="S215">
            <v>0.2</v>
          </cell>
          <cell r="T215">
            <v>0</v>
          </cell>
          <cell r="U215">
            <v>0</v>
          </cell>
          <cell r="V215">
            <v>0</v>
          </cell>
          <cell r="W215">
            <v>0</v>
          </cell>
        </row>
        <row r="216">
          <cell r="A216">
            <v>216</v>
          </cell>
          <cell r="D216" t="str">
            <v>Equity to Total Capitalization</v>
          </cell>
          <cell r="H216" t="str">
            <v>[%]</v>
          </cell>
          <cell r="I216" t="str">
            <v>[Calc]</v>
          </cell>
          <cell r="K216">
            <v>0.8</v>
          </cell>
          <cell r="L216">
            <v>0.8</v>
          </cell>
          <cell r="M216">
            <v>0.8</v>
          </cell>
          <cell r="N216">
            <v>0.8</v>
          </cell>
          <cell r="O216">
            <v>0.8</v>
          </cell>
          <cell r="P216">
            <v>0.8</v>
          </cell>
          <cell r="Q216">
            <v>0.8</v>
          </cell>
          <cell r="R216">
            <v>0.8</v>
          </cell>
          <cell r="S216">
            <v>0.8</v>
          </cell>
          <cell r="T216">
            <v>1</v>
          </cell>
          <cell r="U216">
            <v>1</v>
          </cell>
          <cell r="V216">
            <v>1</v>
          </cell>
          <cell r="W216">
            <v>1</v>
          </cell>
        </row>
        <row r="217">
          <cell r="A217">
            <v>217</v>
          </cell>
          <cell r="D217" t="str">
            <v>Cost of Debt - Recoursed</v>
          </cell>
          <cell r="H217" t="str">
            <v>[%]</v>
          </cell>
          <cell r="I217" t="str">
            <v>[Feed]</v>
          </cell>
          <cell r="K217">
            <v>7.5999999999999998E-2</v>
          </cell>
          <cell r="L217">
            <v>7.5999999999999998E-2</v>
          </cell>
          <cell r="M217">
            <v>7.5999999999999998E-2</v>
          </cell>
          <cell r="N217">
            <v>7.5999999999999998E-2</v>
          </cell>
          <cell r="O217">
            <v>7.5999999999999998E-2</v>
          </cell>
          <cell r="P217">
            <v>7.5999999999999998E-2</v>
          </cell>
          <cell r="Q217">
            <v>7.5999999999999998E-2</v>
          </cell>
          <cell r="R217">
            <v>7.5999999999999998E-2</v>
          </cell>
          <cell r="S217">
            <v>7.5999999999999998E-2</v>
          </cell>
          <cell r="T217">
            <v>7.5999999999999998E-2</v>
          </cell>
          <cell r="U217">
            <v>7.5999999999999998E-2</v>
          </cell>
          <cell r="V217">
            <v>7.5999999999999998E-2</v>
          </cell>
          <cell r="W217">
            <v>7.5999999999999998E-2</v>
          </cell>
        </row>
        <row r="218">
          <cell r="A218">
            <v>218</v>
          </cell>
        </row>
        <row r="219">
          <cell r="A219">
            <v>219</v>
          </cell>
          <cell r="D219" t="str">
            <v>Weighted Average Cost of Capital</v>
          </cell>
          <cell r="H219" t="str">
            <v>[%]</v>
          </cell>
          <cell r="I219" t="str">
            <v>[Calc]</v>
          </cell>
          <cell r="K219">
            <v>8.6132962000000007E-2</v>
          </cell>
          <cell r="L219">
            <v>8.6132962000000007E-2</v>
          </cell>
          <cell r="M219">
            <v>8.6132962000000007E-2</v>
          </cell>
          <cell r="N219">
            <v>8.6132962000000007E-2</v>
          </cell>
          <cell r="O219">
            <v>8.6132962000000007E-2</v>
          </cell>
          <cell r="P219">
            <v>8.6132962000000007E-2</v>
          </cell>
          <cell r="Q219">
            <v>8.6132962000000007E-2</v>
          </cell>
          <cell r="R219">
            <v>8.6132962000000007E-2</v>
          </cell>
          <cell r="S219">
            <v>8.6132962000000007E-2</v>
          </cell>
          <cell r="T219">
            <v>0.11524999999999999</v>
          </cell>
          <cell r="U219">
            <v>0.11524999999999999</v>
          </cell>
          <cell r="V219">
            <v>0.11524999999999999</v>
          </cell>
          <cell r="W219">
            <v>0.11524999999999999</v>
          </cell>
        </row>
        <row r="220">
          <cell r="A220">
            <v>220</v>
          </cell>
        </row>
        <row r="221">
          <cell r="A221">
            <v>221</v>
          </cell>
          <cell r="D221" t="str">
            <v>Unlevered Ke</v>
          </cell>
          <cell r="H221" t="str">
            <v>[%]</v>
          </cell>
          <cell r="I221" t="str">
            <v>[Calc]</v>
          </cell>
          <cell r="K221">
            <v>9.1850000000000001E-2</v>
          </cell>
          <cell r="L221">
            <v>9.1850000000000001E-2</v>
          </cell>
          <cell r="M221">
            <v>9.1850000000000001E-2</v>
          </cell>
          <cell r="N221">
            <v>9.1850000000000001E-2</v>
          </cell>
          <cell r="O221">
            <v>9.1850000000000001E-2</v>
          </cell>
          <cell r="P221">
            <v>9.1850000000000001E-2</v>
          </cell>
          <cell r="Q221">
            <v>9.1850000000000001E-2</v>
          </cell>
          <cell r="R221">
            <v>9.1850000000000001E-2</v>
          </cell>
          <cell r="S221">
            <v>9.1850000000000001E-2</v>
          </cell>
          <cell r="T221">
            <v>0.11524999999999999</v>
          </cell>
          <cell r="U221">
            <v>0.11524999999999999</v>
          </cell>
          <cell r="V221">
            <v>0.11524999999999999</v>
          </cell>
          <cell r="W221">
            <v>0.11524999999999999</v>
          </cell>
        </row>
        <row r="222">
          <cell r="A222">
            <v>222</v>
          </cell>
        </row>
        <row r="223">
          <cell r="A223">
            <v>223</v>
          </cell>
          <cell r="C223" t="str">
            <v>MARKET VALUATION OF DEBT</v>
          </cell>
        </row>
        <row r="224">
          <cell r="A224">
            <v>224</v>
          </cell>
        </row>
        <row r="225">
          <cell r="A225">
            <v>225</v>
          </cell>
          <cell r="D225" t="str">
            <v xml:space="preserve">Debt Amortization Schedule in 10K </v>
          </cell>
          <cell r="H225" t="str">
            <v>[USD 000s]</v>
          </cell>
          <cell r="I225" t="str">
            <v>[Calc]</v>
          </cell>
          <cell r="K225">
            <v>0</v>
          </cell>
          <cell r="L225">
            <v>0</v>
          </cell>
          <cell r="M225">
            <v>0</v>
          </cell>
          <cell r="N225">
            <v>0</v>
          </cell>
          <cell r="O225">
            <v>0</v>
          </cell>
          <cell r="P225">
            <v>0</v>
          </cell>
          <cell r="Q225">
            <v>0</v>
          </cell>
          <cell r="R225">
            <v>0</v>
          </cell>
          <cell r="S225">
            <v>0</v>
          </cell>
          <cell r="T225">
            <v>0</v>
          </cell>
          <cell r="U225">
            <v>0</v>
          </cell>
          <cell r="V225">
            <v>0</v>
          </cell>
          <cell r="W225">
            <v>0</v>
          </cell>
        </row>
        <row r="226">
          <cell r="A226">
            <v>226</v>
          </cell>
          <cell r="D226" t="str">
            <v xml:space="preserve">Interest Payments in 10K </v>
          </cell>
          <cell r="H226" t="str">
            <v>[USD 000s]</v>
          </cell>
          <cell r="I226" t="str">
            <v>[Calc]</v>
          </cell>
          <cell r="K226">
            <v>0</v>
          </cell>
          <cell r="L226">
            <v>0</v>
          </cell>
          <cell r="M226">
            <v>0</v>
          </cell>
          <cell r="N226">
            <v>0</v>
          </cell>
          <cell r="O226">
            <v>0</v>
          </cell>
          <cell r="P226">
            <v>0</v>
          </cell>
          <cell r="Q226">
            <v>0</v>
          </cell>
          <cell r="R226">
            <v>0</v>
          </cell>
          <cell r="S226">
            <v>0</v>
          </cell>
          <cell r="T226">
            <v>0</v>
          </cell>
          <cell r="U226">
            <v>0</v>
          </cell>
          <cell r="V226">
            <v>0</v>
          </cell>
          <cell r="W226">
            <v>0</v>
          </cell>
        </row>
        <row r="227">
          <cell r="A227">
            <v>227</v>
          </cell>
          <cell r="D227" t="str">
            <v xml:space="preserve">Total Debt related payments in 10 K </v>
          </cell>
          <cell r="H227" t="str">
            <v>[USD 000s]</v>
          </cell>
          <cell r="I227" t="str">
            <v>[Calc]</v>
          </cell>
          <cell r="K227">
            <v>0</v>
          </cell>
          <cell r="L227">
            <v>0</v>
          </cell>
          <cell r="M227">
            <v>0</v>
          </cell>
          <cell r="N227">
            <v>0</v>
          </cell>
          <cell r="O227">
            <v>0</v>
          </cell>
          <cell r="P227">
            <v>0</v>
          </cell>
          <cell r="Q227">
            <v>0</v>
          </cell>
          <cell r="R227">
            <v>0</v>
          </cell>
          <cell r="S227">
            <v>0</v>
          </cell>
          <cell r="T227">
            <v>0</v>
          </cell>
          <cell r="U227">
            <v>0</v>
          </cell>
          <cell r="V227">
            <v>0</v>
          </cell>
          <cell r="W227">
            <v>0</v>
          </cell>
        </row>
        <row r="228">
          <cell r="A228">
            <v>228</v>
          </cell>
        </row>
        <row r="229">
          <cell r="A229">
            <v>229</v>
          </cell>
          <cell r="D229" t="str">
            <v>After-Tax Interest Payments</v>
          </cell>
          <cell r="H229" t="str">
            <v>[USD 000s]</v>
          </cell>
          <cell r="I229" t="str">
            <v>[Calc]</v>
          </cell>
          <cell r="K229">
            <v>0</v>
          </cell>
          <cell r="L229">
            <v>0</v>
          </cell>
          <cell r="M229">
            <v>0</v>
          </cell>
          <cell r="N229">
            <v>0</v>
          </cell>
          <cell r="O229">
            <v>0</v>
          </cell>
          <cell r="P229">
            <v>0</v>
          </cell>
          <cell r="Q229">
            <v>0</v>
          </cell>
          <cell r="R229">
            <v>0</v>
          </cell>
          <cell r="S229">
            <v>0</v>
          </cell>
          <cell r="T229">
            <v>0</v>
          </cell>
          <cell r="U229">
            <v>0</v>
          </cell>
          <cell r="V229">
            <v>0</v>
          </cell>
          <cell r="W229">
            <v>0</v>
          </cell>
        </row>
        <row r="230">
          <cell r="A230">
            <v>230</v>
          </cell>
          <cell r="D230" t="str">
            <v>After-Tax Debt Payments</v>
          </cell>
          <cell r="H230" t="str">
            <v>[USD 000s]</v>
          </cell>
          <cell r="I230" t="str">
            <v>[Calc]</v>
          </cell>
          <cell r="K230">
            <v>0</v>
          </cell>
          <cell r="L230">
            <v>0</v>
          </cell>
          <cell r="M230">
            <v>0</v>
          </cell>
          <cell r="N230">
            <v>0</v>
          </cell>
          <cell r="O230">
            <v>0</v>
          </cell>
          <cell r="P230">
            <v>0</v>
          </cell>
          <cell r="Q230">
            <v>0</v>
          </cell>
          <cell r="R230">
            <v>0</v>
          </cell>
          <cell r="S230">
            <v>0</v>
          </cell>
          <cell r="T230">
            <v>0</v>
          </cell>
          <cell r="U230">
            <v>0</v>
          </cell>
          <cell r="V230">
            <v>0</v>
          </cell>
          <cell r="W230">
            <v>0</v>
          </cell>
        </row>
        <row r="231">
          <cell r="A231">
            <v>231</v>
          </cell>
        </row>
        <row r="232">
          <cell r="A232">
            <v>232</v>
          </cell>
          <cell r="D232" t="str">
            <v>Cost of Debt - Assumed in 10K</v>
          </cell>
          <cell r="H232" t="str">
            <v>[%]</v>
          </cell>
          <cell r="I232" t="str">
            <v>[Calc]</v>
          </cell>
          <cell r="K232" t="e">
            <v>#NUM!</v>
          </cell>
        </row>
        <row r="233">
          <cell r="A233">
            <v>233</v>
          </cell>
          <cell r="D233" t="str">
            <v xml:space="preserve">Cost of Debt - Non-Recoursed Financing </v>
          </cell>
          <cell r="H233" t="str">
            <v>[%]</v>
          </cell>
          <cell r="I233" t="str">
            <v>[Feed]</v>
          </cell>
          <cell r="K233">
            <v>0.11843585</v>
          </cell>
        </row>
        <row r="234">
          <cell r="A234">
            <v>234</v>
          </cell>
          <cell r="D234" t="str">
            <v>Cost of Debt - Non-Recoursed Financing - After-Tax</v>
          </cell>
          <cell r="H234" t="str">
            <v>[%]</v>
          </cell>
          <cell r="I234" t="str">
            <v>[Calc]</v>
          </cell>
          <cell r="K234">
            <v>6.9474469609999992E-2</v>
          </cell>
        </row>
        <row r="235">
          <cell r="A235">
            <v>235</v>
          </cell>
        </row>
        <row r="236">
          <cell r="A236">
            <v>236</v>
          </cell>
          <cell r="D236" t="str">
            <v>Debt Amortization Schedule in 10K - Fuel Financing</v>
          </cell>
          <cell r="H236" t="str">
            <v>[USD 000s]</v>
          </cell>
          <cell r="I236" t="str">
            <v>[Calc]</v>
          </cell>
          <cell r="K236">
            <v>0</v>
          </cell>
          <cell r="L236">
            <v>0</v>
          </cell>
          <cell r="M236">
            <v>0</v>
          </cell>
          <cell r="N236">
            <v>0</v>
          </cell>
          <cell r="O236">
            <v>0</v>
          </cell>
          <cell r="P236">
            <v>0</v>
          </cell>
          <cell r="Q236">
            <v>0</v>
          </cell>
          <cell r="R236">
            <v>0</v>
          </cell>
          <cell r="S236">
            <v>0</v>
          </cell>
          <cell r="T236">
            <v>0</v>
          </cell>
          <cell r="U236">
            <v>0</v>
          </cell>
          <cell r="V236">
            <v>0</v>
          </cell>
          <cell r="W236">
            <v>0</v>
          </cell>
        </row>
        <row r="237">
          <cell r="A237">
            <v>237</v>
          </cell>
          <cell r="D237" t="str">
            <v>Interest Payments in 10K - Fuel Financing</v>
          </cell>
          <cell r="H237" t="str">
            <v>[USD 000s]</v>
          </cell>
          <cell r="I237" t="str">
            <v>[Calc]</v>
          </cell>
          <cell r="K237">
            <v>0</v>
          </cell>
          <cell r="L237">
            <v>0</v>
          </cell>
          <cell r="M237">
            <v>0</v>
          </cell>
          <cell r="N237">
            <v>0</v>
          </cell>
          <cell r="O237">
            <v>0</v>
          </cell>
          <cell r="P237">
            <v>0</v>
          </cell>
          <cell r="Q237">
            <v>0</v>
          </cell>
          <cell r="R237">
            <v>0</v>
          </cell>
          <cell r="S237">
            <v>0</v>
          </cell>
          <cell r="T237">
            <v>0</v>
          </cell>
          <cell r="U237">
            <v>0</v>
          </cell>
          <cell r="V237">
            <v>0</v>
          </cell>
          <cell r="W237">
            <v>0</v>
          </cell>
        </row>
        <row r="238">
          <cell r="A238">
            <v>238</v>
          </cell>
          <cell r="D238" t="str">
            <v>Total Debt  related payments in 10 K - Fuel Financing</v>
          </cell>
          <cell r="H238" t="str">
            <v>[USD 000s]</v>
          </cell>
          <cell r="I238" t="str">
            <v>[Calc]</v>
          </cell>
          <cell r="K238">
            <v>0</v>
          </cell>
          <cell r="L238">
            <v>0</v>
          </cell>
          <cell r="M238">
            <v>0</v>
          </cell>
          <cell r="N238">
            <v>0</v>
          </cell>
          <cell r="O238">
            <v>0</v>
          </cell>
          <cell r="P238">
            <v>0</v>
          </cell>
          <cell r="Q238">
            <v>0</v>
          </cell>
          <cell r="R238">
            <v>0</v>
          </cell>
          <cell r="S238">
            <v>0</v>
          </cell>
          <cell r="T238">
            <v>0</v>
          </cell>
          <cell r="U238">
            <v>0</v>
          </cell>
          <cell r="V238">
            <v>0</v>
          </cell>
          <cell r="W238">
            <v>0</v>
          </cell>
        </row>
        <row r="239">
          <cell r="A239">
            <v>239</v>
          </cell>
        </row>
        <row r="240">
          <cell r="A240">
            <v>240</v>
          </cell>
          <cell r="D240" t="str">
            <v>After-Tax Interest Payments - Fuel</v>
          </cell>
          <cell r="H240" t="str">
            <v>[USD 000s]</v>
          </cell>
          <cell r="I240" t="str">
            <v>[Calc]</v>
          </cell>
          <cell r="K240">
            <v>0</v>
          </cell>
          <cell r="L240">
            <v>0</v>
          </cell>
          <cell r="M240">
            <v>0</v>
          </cell>
          <cell r="N240">
            <v>0</v>
          </cell>
          <cell r="O240">
            <v>0</v>
          </cell>
          <cell r="P240">
            <v>0</v>
          </cell>
          <cell r="Q240">
            <v>0</v>
          </cell>
          <cell r="R240">
            <v>0</v>
          </cell>
          <cell r="S240">
            <v>0</v>
          </cell>
          <cell r="T240">
            <v>0</v>
          </cell>
          <cell r="U240">
            <v>0</v>
          </cell>
          <cell r="V240">
            <v>0</v>
          </cell>
          <cell r="W240">
            <v>0</v>
          </cell>
        </row>
        <row r="241">
          <cell r="A241">
            <v>241</v>
          </cell>
          <cell r="D241" t="str">
            <v>After-Tax Debt Payments - Fuel</v>
          </cell>
          <cell r="H241" t="str">
            <v>[USD 000s]</v>
          </cell>
          <cell r="I241" t="str">
            <v>[Calc]</v>
          </cell>
          <cell r="K241">
            <v>0</v>
          </cell>
          <cell r="L241">
            <v>0</v>
          </cell>
          <cell r="M241">
            <v>0</v>
          </cell>
          <cell r="N241">
            <v>0</v>
          </cell>
          <cell r="O241">
            <v>0</v>
          </cell>
          <cell r="P241">
            <v>0</v>
          </cell>
          <cell r="Q241">
            <v>0</v>
          </cell>
          <cell r="R241">
            <v>0</v>
          </cell>
          <cell r="S241">
            <v>0</v>
          </cell>
          <cell r="T241">
            <v>0</v>
          </cell>
          <cell r="U241">
            <v>0</v>
          </cell>
          <cell r="V241">
            <v>0</v>
          </cell>
          <cell r="W241">
            <v>0</v>
          </cell>
        </row>
        <row r="242">
          <cell r="A242">
            <v>242</v>
          </cell>
        </row>
        <row r="243">
          <cell r="A243">
            <v>243</v>
          </cell>
          <cell r="D243" t="str">
            <v>Cost of Debt - Assumed in 10K - Fuel Financing</v>
          </cell>
          <cell r="H243" t="str">
            <v>[%]</v>
          </cell>
          <cell r="I243" t="str">
            <v>[Calc]</v>
          </cell>
          <cell r="K243" t="e">
            <v>#NUM!</v>
          </cell>
        </row>
        <row r="244">
          <cell r="A244">
            <v>244</v>
          </cell>
          <cell r="D244" t="str">
            <v>Cost of Debt - Non-Recoursed Financing - Fuel Financing</v>
          </cell>
          <cell r="H244" t="str">
            <v>[%]</v>
          </cell>
          <cell r="I244" t="str">
            <v>[Feed]</v>
          </cell>
          <cell r="K244">
            <v>0.09</v>
          </cell>
        </row>
        <row r="245">
          <cell r="A245">
            <v>245</v>
          </cell>
          <cell r="D245" t="str">
            <v>Cost of Debt - Non-Recoursed Financing - Fuel - After-Tax</v>
          </cell>
          <cell r="H245" t="str">
            <v>[%]</v>
          </cell>
          <cell r="I245" t="str">
            <v>[Calc]</v>
          </cell>
          <cell r="K245">
            <v>5.2794000000000001E-2</v>
          </cell>
        </row>
        <row r="246">
          <cell r="A246">
            <v>246</v>
          </cell>
        </row>
        <row r="247">
          <cell r="A247">
            <v>247</v>
          </cell>
          <cell r="D247" t="str">
            <v>Cost of Debt - Recoursed Financing</v>
          </cell>
          <cell r="H247" t="str">
            <v>[%]</v>
          </cell>
          <cell r="I247" t="str">
            <v>[Feed]</v>
          </cell>
          <cell r="K247">
            <v>7.5999999999999998E-2</v>
          </cell>
        </row>
        <row r="248">
          <cell r="A248">
            <v>248</v>
          </cell>
          <cell r="D248" t="str">
            <v>Cost of Debt - Recoursed Financing - After-Tax</v>
          </cell>
          <cell r="H248" t="str">
            <v>[%]</v>
          </cell>
          <cell r="I248" t="str">
            <v>[Calc]</v>
          </cell>
          <cell r="K248">
            <v>4.4581599999999999E-2</v>
          </cell>
        </row>
        <row r="249">
          <cell r="A249">
            <v>249</v>
          </cell>
        </row>
        <row r="250">
          <cell r="A250">
            <v>250</v>
          </cell>
          <cell r="D250" t="str">
            <v>Timing</v>
          </cell>
          <cell r="H250" t="str">
            <v>[#]</v>
          </cell>
          <cell r="I250" t="str">
            <v>[Calc]</v>
          </cell>
          <cell r="K250">
            <v>0</v>
          </cell>
          <cell r="L250">
            <v>1</v>
          </cell>
          <cell r="M250">
            <v>2</v>
          </cell>
          <cell r="N250">
            <v>3</v>
          </cell>
          <cell r="O250">
            <v>4</v>
          </cell>
          <cell r="P250">
            <v>5</v>
          </cell>
          <cell r="Q250">
            <v>6</v>
          </cell>
          <cell r="R250">
            <v>7</v>
          </cell>
          <cell r="S250">
            <v>8</v>
          </cell>
          <cell r="T250">
            <v>9</v>
          </cell>
          <cell r="U250">
            <v>10</v>
          </cell>
          <cell r="V250">
            <v>11</v>
          </cell>
          <cell r="W250">
            <v>12</v>
          </cell>
        </row>
        <row r="251">
          <cell r="A251">
            <v>251</v>
          </cell>
          <cell r="D251" t="str">
            <v>Discount Factor</v>
          </cell>
          <cell r="H251" t="str">
            <v>[Factor]</v>
          </cell>
          <cell r="I251" t="str">
            <v>[Calc]</v>
          </cell>
          <cell r="K251">
            <v>1</v>
          </cell>
          <cell r="L251">
            <v>0.95732109391932629</v>
          </cell>
          <cell r="M251">
            <v>0.91646367686289543</v>
          </cell>
          <cell r="N251">
            <v>0.87735000967171506</v>
          </cell>
          <cell r="O251">
            <v>0.83990567100905755</v>
          </cell>
          <cell r="P251">
            <v>0.80405941575943674</v>
          </cell>
          <cell r="Q251">
            <v>0.76974303947095823</v>
          </cell>
          <cell r="R251">
            <v>0.73689124858312494</v>
          </cell>
          <cell r="S251">
            <v>0.70544153619317529</v>
          </cell>
          <cell r="T251">
            <v>0.67533406312458044</v>
          </cell>
          <cell r="U251">
            <v>0.64651154407140676</v>
          </cell>
          <cell r="V251">
            <v>0.61891913860191183</v>
          </cell>
          <cell r="W251">
            <v>0.59250434681398922</v>
          </cell>
        </row>
        <row r="252">
          <cell r="A252">
            <v>252</v>
          </cell>
          <cell r="D252" t="str">
            <v>Discounted Total Debt Payments</v>
          </cell>
          <cell r="H252" t="str">
            <v>[USD 000s]</v>
          </cell>
          <cell r="I252" t="str">
            <v>[Calc]</v>
          </cell>
          <cell r="K252">
            <v>0</v>
          </cell>
          <cell r="L252">
            <v>0</v>
          </cell>
          <cell r="M252">
            <v>0</v>
          </cell>
          <cell r="N252">
            <v>0</v>
          </cell>
          <cell r="O252">
            <v>0</v>
          </cell>
          <cell r="P252">
            <v>0</v>
          </cell>
          <cell r="Q252">
            <v>0</v>
          </cell>
          <cell r="R252">
            <v>0</v>
          </cell>
          <cell r="S252">
            <v>0</v>
          </cell>
          <cell r="T252">
            <v>0</v>
          </cell>
          <cell r="U252">
            <v>0</v>
          </cell>
          <cell r="V252">
            <v>0</v>
          </cell>
          <cell r="W252">
            <v>0</v>
          </cell>
        </row>
        <row r="253">
          <cell r="A253">
            <v>253</v>
          </cell>
          <cell r="D253" t="str">
            <v>Sum of Discounted Total Debt Payments</v>
          </cell>
          <cell r="H253" t="str">
            <v>[USD 000s]</v>
          </cell>
          <cell r="I253" t="str">
            <v>[Calc]</v>
          </cell>
          <cell r="K253">
            <v>0</v>
          </cell>
        </row>
        <row r="254">
          <cell r="A254">
            <v>254</v>
          </cell>
        </row>
        <row r="255">
          <cell r="A255">
            <v>255</v>
          </cell>
          <cell r="D255" t="str">
            <v xml:space="preserve">Discount Factor - Market Value of Debt </v>
          </cell>
          <cell r="H255" t="str">
            <v>[Factor]</v>
          </cell>
          <cell r="I255" t="str">
            <v>[Calc]</v>
          </cell>
          <cell r="K255">
            <v>1</v>
          </cell>
          <cell r="L255">
            <v>0.93503868340556562</v>
          </cell>
          <cell r="M255">
            <v>0.87429733946481358</v>
          </cell>
          <cell r="N255">
            <v>0.81750183319816816</v>
          </cell>
          <cell r="O255">
            <v>0.76439583779525144</v>
          </cell>
          <cell r="P255">
            <v>0.71473967777276615</v>
          </cell>
          <cell r="Q255">
            <v>0.66830924728236563</v>
          </cell>
          <cell r="R255">
            <v>0.62489499868666765</v>
          </cell>
          <cell r="S255">
            <v>0.5843009968387044</v>
          </cell>
          <cell r="T255">
            <v>0.54634403479662164</v>
          </cell>
          <cell r="U255">
            <v>0.51085280698271773</v>
          </cell>
          <cell r="V255">
            <v>0.47766713605515793</v>
          </cell>
          <cell r="W255">
            <v>0.44663725000312204</v>
          </cell>
        </row>
        <row r="256">
          <cell r="A256">
            <v>256</v>
          </cell>
          <cell r="D256" t="str">
            <v>Discounted Total Debt Payments - Market Value</v>
          </cell>
          <cell r="H256" t="str">
            <v>[USD 000s]</v>
          </cell>
          <cell r="I256" t="str">
            <v>[Calc]</v>
          </cell>
          <cell r="K256">
            <v>0</v>
          </cell>
          <cell r="L256">
            <v>0</v>
          </cell>
          <cell r="M256">
            <v>0</v>
          </cell>
          <cell r="N256">
            <v>0</v>
          </cell>
          <cell r="O256">
            <v>0</v>
          </cell>
          <cell r="P256">
            <v>0</v>
          </cell>
          <cell r="Q256">
            <v>0</v>
          </cell>
          <cell r="R256">
            <v>0</v>
          </cell>
          <cell r="S256">
            <v>0</v>
          </cell>
          <cell r="T256">
            <v>0</v>
          </cell>
          <cell r="U256">
            <v>0</v>
          </cell>
          <cell r="V256">
            <v>0</v>
          </cell>
          <cell r="W256">
            <v>0</v>
          </cell>
        </row>
        <row r="257">
          <cell r="A257">
            <v>257</v>
          </cell>
          <cell r="D257" t="str">
            <v>Market Value of Outstanding Debt</v>
          </cell>
          <cell r="H257" t="str">
            <v>[USD 000s]</v>
          </cell>
          <cell r="I257" t="str">
            <v>[Calc]</v>
          </cell>
          <cell r="K257">
            <v>0</v>
          </cell>
          <cell r="L257">
            <v>0</v>
          </cell>
          <cell r="M257">
            <v>0</v>
          </cell>
          <cell r="N257">
            <v>0</v>
          </cell>
          <cell r="O257">
            <v>0</v>
          </cell>
          <cell r="P257">
            <v>0</v>
          </cell>
          <cell r="Q257">
            <v>0</v>
          </cell>
          <cell r="R257">
            <v>0</v>
          </cell>
          <cell r="S257">
            <v>0</v>
          </cell>
          <cell r="T257">
            <v>0</v>
          </cell>
          <cell r="U257">
            <v>0</v>
          </cell>
          <cell r="V257">
            <v>0</v>
          </cell>
          <cell r="W257">
            <v>0</v>
          </cell>
        </row>
        <row r="258">
          <cell r="A258">
            <v>258</v>
          </cell>
        </row>
        <row r="259">
          <cell r="A259">
            <v>259</v>
          </cell>
          <cell r="D259" t="str">
            <v>Discount Factor - Market Value of Debt - Fuel financing</v>
          </cell>
          <cell r="H259" t="str">
            <v>[Factor]</v>
          </cell>
          <cell r="I259" t="str">
            <v>[Calc]</v>
          </cell>
          <cell r="K259">
            <v>1</v>
          </cell>
          <cell r="L259">
            <v>0.94985343761457608</v>
          </cell>
          <cell r="M259">
            <v>0.90222155294822737</v>
          </cell>
          <cell r="N259">
            <v>0.85697824355783514</v>
          </cell>
          <cell r="O259">
            <v>0.81400373060431108</v>
          </cell>
          <cell r="P259">
            <v>0.77318424174559419</v>
          </cell>
          <cell r="Q259">
            <v>0.73441170993147209</v>
          </cell>
          <cell r="R259">
            <v>0.69758348730280773</v>
          </cell>
          <cell r="S259">
            <v>0.66260207343773581</v>
          </cell>
          <cell r="T259">
            <v>0.62937485722537911</v>
          </cell>
          <cell r="U259">
            <v>0.59781387168370936</v>
          </cell>
          <cell r="V259">
            <v>0.56783556107245048</v>
          </cell>
          <cell r="W259">
            <v>0.53936055968446861</v>
          </cell>
        </row>
        <row r="260">
          <cell r="A260">
            <v>260</v>
          </cell>
          <cell r="D260" t="str">
            <v>Discounted Total Debt Payments - Market Value</v>
          </cell>
          <cell r="H260" t="str">
            <v>[USD 000s]</v>
          </cell>
          <cell r="I260" t="str">
            <v>[Calc]</v>
          </cell>
          <cell r="K260">
            <v>0</v>
          </cell>
          <cell r="L260">
            <v>0</v>
          </cell>
          <cell r="M260">
            <v>0</v>
          </cell>
          <cell r="N260">
            <v>0</v>
          </cell>
          <cell r="O260">
            <v>0</v>
          </cell>
          <cell r="P260">
            <v>0</v>
          </cell>
          <cell r="Q260">
            <v>0</v>
          </cell>
          <cell r="R260">
            <v>0</v>
          </cell>
          <cell r="S260">
            <v>0</v>
          </cell>
          <cell r="T260">
            <v>0</v>
          </cell>
          <cell r="U260">
            <v>0</v>
          </cell>
          <cell r="V260">
            <v>0</v>
          </cell>
          <cell r="W260">
            <v>0</v>
          </cell>
        </row>
        <row r="261">
          <cell r="A261">
            <v>261</v>
          </cell>
          <cell r="D261" t="str">
            <v>Market Value of Outstanding Debt</v>
          </cell>
          <cell r="H261" t="str">
            <v>[USD 000s]</v>
          </cell>
          <cell r="I261" t="str">
            <v>[Calc]</v>
          </cell>
          <cell r="K261">
            <v>0</v>
          </cell>
          <cell r="L261">
            <v>0</v>
          </cell>
          <cell r="M261">
            <v>0</v>
          </cell>
          <cell r="N261">
            <v>0</v>
          </cell>
          <cell r="O261">
            <v>0</v>
          </cell>
          <cell r="P261">
            <v>0</v>
          </cell>
          <cell r="Q261">
            <v>0</v>
          </cell>
          <cell r="R261">
            <v>0</v>
          </cell>
          <cell r="S261">
            <v>0</v>
          </cell>
          <cell r="T261">
            <v>0</v>
          </cell>
          <cell r="U261">
            <v>0</v>
          </cell>
          <cell r="V261">
            <v>0</v>
          </cell>
          <cell r="W261">
            <v>0</v>
          </cell>
        </row>
        <row r="262">
          <cell r="A262">
            <v>262</v>
          </cell>
        </row>
        <row r="263">
          <cell r="A263">
            <v>263</v>
          </cell>
          <cell r="C263" t="str">
            <v>WACC VALUATION</v>
          </cell>
        </row>
        <row r="264">
          <cell r="A264">
            <v>264</v>
          </cell>
        </row>
        <row r="265">
          <cell r="A265">
            <v>265</v>
          </cell>
          <cell r="D265" t="str">
            <v>EBIT</v>
          </cell>
          <cell r="H265" t="str">
            <v>[USD 000s]</v>
          </cell>
          <cell r="I265" t="str">
            <v>[Feed]</v>
          </cell>
          <cell r="K265">
            <v>30433.53678221301</v>
          </cell>
          <cell r="L265">
            <v>31595.248322146646</v>
          </cell>
          <cell r="M265">
            <v>29130.93949412481</v>
          </cell>
          <cell r="N265">
            <v>57622.201847032753</v>
          </cell>
          <cell r="O265">
            <v>15183.362453203992</v>
          </cell>
          <cell r="P265">
            <v>15898.627563366836</v>
          </cell>
          <cell r="Q265">
            <v>44345.163367736495</v>
          </cell>
          <cell r="R265">
            <v>2003.1021173677525</v>
          </cell>
          <cell r="S265">
            <v>-972.91212735849535</v>
          </cell>
          <cell r="T265">
            <v>41057.68752151206</v>
          </cell>
          <cell r="U265">
            <v>-1385.708380276081</v>
          </cell>
          <cell r="V265">
            <v>6705.4795473523209</v>
          </cell>
          <cell r="W265">
            <v>-26208.81503313734</v>
          </cell>
        </row>
        <row r="266">
          <cell r="A266">
            <v>266</v>
          </cell>
          <cell r="D266" t="str">
            <v>Add: Parent Guarantee Charge</v>
          </cell>
          <cell r="H266" t="str">
            <v>[USD 000s]</v>
          </cell>
          <cell r="I266" t="str">
            <v>[Feed]</v>
          </cell>
          <cell r="K266">
            <v>1000.0124999999999</v>
          </cell>
          <cell r="L266">
            <v>2000.0249999999999</v>
          </cell>
          <cell r="M266">
            <v>2000.0249999999999</v>
          </cell>
          <cell r="N266">
            <v>2000.0249999999999</v>
          </cell>
          <cell r="O266">
            <v>2000.0249999999999</v>
          </cell>
          <cell r="P266">
            <v>2000.0249999999999</v>
          </cell>
          <cell r="Q266">
            <v>2000.0249999999999</v>
          </cell>
          <cell r="R266">
            <v>2000.0249999999999</v>
          </cell>
          <cell r="S266">
            <v>2000.0249999999999</v>
          </cell>
          <cell r="T266">
            <v>2000.0249999999999</v>
          </cell>
          <cell r="U266">
            <v>2000.0249999999999</v>
          </cell>
          <cell r="V266">
            <v>2000.0249999999999</v>
          </cell>
          <cell r="W266">
            <v>500.00624999999997</v>
          </cell>
        </row>
        <row r="267">
          <cell r="A267">
            <v>267</v>
          </cell>
          <cell r="D267" t="str">
            <v>EBIT</v>
          </cell>
          <cell r="H267" t="str">
            <v>[USD 000s]</v>
          </cell>
          <cell r="I267" t="str">
            <v>[Feed]</v>
          </cell>
          <cell r="K267">
            <v>31433.549282213011</v>
          </cell>
          <cell r="L267">
            <v>33595.273322146648</v>
          </cell>
          <cell r="M267">
            <v>31130.964494124812</v>
          </cell>
          <cell r="N267">
            <v>59622.226847032754</v>
          </cell>
          <cell r="O267">
            <v>17183.387453203992</v>
          </cell>
          <cell r="P267">
            <v>17898.652563366835</v>
          </cell>
          <cell r="Q267">
            <v>46345.188367736497</v>
          </cell>
          <cell r="R267">
            <v>4003.1271173677524</v>
          </cell>
          <cell r="S267">
            <v>1027.1128726415045</v>
          </cell>
          <cell r="T267">
            <v>43057.712521512061</v>
          </cell>
          <cell r="U267">
            <v>614.31661972391885</v>
          </cell>
          <cell r="V267">
            <v>8705.5045473523205</v>
          </cell>
          <cell r="W267">
            <v>-25708.808783137341</v>
          </cell>
        </row>
        <row r="268">
          <cell r="A268">
            <v>268</v>
          </cell>
          <cell r="E268" t="str">
            <v>Cash Tax Rate</v>
          </cell>
          <cell r="H268" t="str">
            <v>[%]</v>
          </cell>
          <cell r="I268" t="str">
            <v>[Calc]</v>
          </cell>
          <cell r="K268">
            <v>0.41339999999999999</v>
          </cell>
          <cell r="L268">
            <v>0.41339999999999999</v>
          </cell>
          <cell r="M268">
            <v>0.41339999999999999</v>
          </cell>
          <cell r="N268">
            <v>0.41339999999999999</v>
          </cell>
          <cell r="O268">
            <v>0.41339999999999999</v>
          </cell>
          <cell r="P268">
            <v>0.41339999999999999</v>
          </cell>
          <cell r="Q268">
            <v>0.41339999999999999</v>
          </cell>
          <cell r="R268">
            <v>0.41339999999999999</v>
          </cell>
          <cell r="S268">
            <v>0.41339999999999999</v>
          </cell>
          <cell r="T268">
            <v>0.41340000000000005</v>
          </cell>
          <cell r="U268">
            <v>0.41339999999999999</v>
          </cell>
          <cell r="V268">
            <v>0.41339999999999999</v>
          </cell>
          <cell r="W268">
            <v>0.41340000000000005</v>
          </cell>
        </row>
        <row r="269">
          <cell r="A269">
            <v>269</v>
          </cell>
          <cell r="D269" t="str">
            <v xml:space="preserve">Less: Tax Charge </v>
          </cell>
          <cell r="H269" t="str">
            <v>[USD 000s]</v>
          </cell>
          <cell r="I269" t="str">
            <v>[Calc]</v>
          </cell>
          <cell r="K269">
            <v>-12994.629273266859</v>
          </cell>
          <cell r="L269">
            <v>-13888.285991375424</v>
          </cell>
          <cell r="M269">
            <v>-12869.540721871197</v>
          </cell>
          <cell r="N269">
            <v>-24647.828578563342</v>
          </cell>
          <cell r="O269">
            <v>-7103.6123731545304</v>
          </cell>
          <cell r="P269">
            <v>-7399.3029696958492</v>
          </cell>
          <cell r="Q269">
            <v>-19159.100871222268</v>
          </cell>
          <cell r="R269">
            <v>-1654.8927503198288</v>
          </cell>
          <cell r="S269">
            <v>-424.60846154999797</v>
          </cell>
          <cell r="T269">
            <v>-17800.058356393089</v>
          </cell>
          <cell r="U269">
            <v>-253.95849059386805</v>
          </cell>
          <cell r="V269">
            <v>-3598.8555798754492</v>
          </cell>
          <cell r="W269">
            <v>10628.021550948979</v>
          </cell>
        </row>
        <row r="270">
          <cell r="A270">
            <v>270</v>
          </cell>
          <cell r="D270" t="str">
            <v>Add: Depreciation &amp; Amortization</v>
          </cell>
          <cell r="H270" t="str">
            <v>[USD 000s]</v>
          </cell>
          <cell r="I270" t="str">
            <v>[Feed]</v>
          </cell>
          <cell r="K270">
            <v>5043.57851351302</v>
          </cell>
          <cell r="L270">
            <v>11272.607019723206</v>
          </cell>
          <cell r="M270">
            <v>12465.460131226158</v>
          </cell>
          <cell r="N270">
            <v>15774.457096567256</v>
          </cell>
          <cell r="O270">
            <v>16130.123513480165</v>
          </cell>
          <cell r="P270">
            <v>17379.406227450978</v>
          </cell>
          <cell r="Q270">
            <v>19116.321945098036</v>
          </cell>
          <cell r="R270">
            <v>18383.64980370949</v>
          </cell>
          <cell r="S270">
            <v>18891.86831165729</v>
          </cell>
          <cell r="T270">
            <v>21042.450310590961</v>
          </cell>
          <cell r="U270">
            <v>22644.608564516675</v>
          </cell>
          <cell r="V270">
            <v>28698.672176346576</v>
          </cell>
          <cell r="W270">
            <v>46679.408794751856</v>
          </cell>
        </row>
        <row r="271">
          <cell r="A271">
            <v>271</v>
          </cell>
          <cell r="D271" t="str">
            <v>Less: Investments</v>
          </cell>
          <cell r="H271" t="str">
            <v>[USD 000s]</v>
          </cell>
          <cell r="I271" t="str">
            <v>[Feed]</v>
          </cell>
          <cell r="K271">
            <v>-24230.81048</v>
          </cell>
          <cell r="L271">
            <v>-11136.756719999998</v>
          </cell>
          <cell r="M271">
            <v>-31567.567199999998</v>
          </cell>
          <cell r="N271">
            <v>-29430.81048</v>
          </cell>
          <cell r="O271">
            <v>-11336.756720000005</v>
          </cell>
          <cell r="P271">
            <v>-29567.56719999999</v>
          </cell>
          <cell r="Q271">
            <v>-27007.734794399992</v>
          </cell>
          <cell r="R271">
            <v>-8466.8852042479994</v>
          </cell>
          <cell r="S271">
            <v>-23879.134083003519</v>
          </cell>
          <cell r="T271">
            <v>-18485.334768329019</v>
          </cell>
          <cell r="U271">
            <v>-12191.824606953771</v>
          </cell>
          <cell r="V271">
            <v>-2041.9617586511304</v>
          </cell>
          <cell r="W271">
            <v>-1200</v>
          </cell>
        </row>
        <row r="272">
          <cell r="A272">
            <v>272</v>
          </cell>
          <cell r="D272" t="str">
            <v>Less: Parent Guarantee</v>
          </cell>
          <cell r="H272" t="str">
            <v>[USD 000s]</v>
          </cell>
          <cell r="I272" t="str">
            <v>[Feed]</v>
          </cell>
          <cell r="K272">
            <v>-1000.0124999999999</v>
          </cell>
          <cell r="L272">
            <v>-2000.0249999999999</v>
          </cell>
          <cell r="M272">
            <v>-2000.0249999999999</v>
          </cell>
          <cell r="N272">
            <v>-2000.0249999999999</v>
          </cell>
          <cell r="O272">
            <v>-2000.0249999999999</v>
          </cell>
          <cell r="P272">
            <v>-2000.0249999999999</v>
          </cell>
          <cell r="Q272">
            <v>-2000.0249999999999</v>
          </cell>
          <cell r="R272">
            <v>-2000.0249999999999</v>
          </cell>
          <cell r="S272">
            <v>-2000.0249999999999</v>
          </cell>
          <cell r="T272">
            <v>-2000.0249999999999</v>
          </cell>
          <cell r="U272">
            <v>-2000.0249999999999</v>
          </cell>
          <cell r="V272">
            <v>-2000.0249999999999</v>
          </cell>
          <cell r="W272">
            <v>-500.00624999999997</v>
          </cell>
        </row>
        <row r="273">
          <cell r="A273">
            <v>273</v>
          </cell>
          <cell r="D273" t="str">
            <v>Less: Maintenance Capex</v>
          </cell>
          <cell r="H273" t="str">
            <v>[USD 000s]</v>
          </cell>
          <cell r="I273" t="str">
            <v>[Feed]</v>
          </cell>
          <cell r="K273">
            <v>0</v>
          </cell>
          <cell r="L273">
            <v>0</v>
          </cell>
          <cell r="M273">
            <v>0</v>
          </cell>
          <cell r="N273">
            <v>0</v>
          </cell>
          <cell r="O273">
            <v>0</v>
          </cell>
          <cell r="P273">
            <v>0</v>
          </cell>
          <cell r="Q273">
            <v>0</v>
          </cell>
          <cell r="R273">
            <v>0</v>
          </cell>
          <cell r="S273">
            <v>0</v>
          </cell>
          <cell r="T273">
            <v>0</v>
          </cell>
          <cell r="U273">
            <v>0</v>
          </cell>
          <cell r="V273">
            <v>0</v>
          </cell>
          <cell r="W273">
            <v>0</v>
          </cell>
        </row>
        <row r="274">
          <cell r="A274">
            <v>274</v>
          </cell>
          <cell r="D274" t="str">
            <v>Less: Increases in Working Capital</v>
          </cell>
          <cell r="H274" t="str">
            <v>[USD 000s]</v>
          </cell>
          <cell r="I274" t="str">
            <v>[Calc]</v>
          </cell>
          <cell r="K274">
            <v>-4996.1879659543392</v>
          </cell>
          <cell r="L274">
            <v>2007.1979374651855</v>
          </cell>
          <cell r="M274">
            <v>205.95464304324014</v>
          </cell>
          <cell r="N274">
            <v>-2650.0216098540877</v>
          </cell>
          <cell r="O274">
            <v>3423.5977480763213</v>
          </cell>
          <cell r="P274">
            <v>-247.04565201113655</v>
          </cell>
          <cell r="Q274">
            <v>-2598.6209601680603</v>
          </cell>
          <cell r="R274">
            <v>3506.2277826464378</v>
          </cell>
          <cell r="S274">
            <v>122.31631139820638</v>
          </cell>
          <cell r="T274">
            <v>-3765.0984706503532</v>
          </cell>
          <cell r="U274">
            <v>3320.1031373218702</v>
          </cell>
          <cell r="V274">
            <v>-332.93762828819308</v>
          </cell>
          <cell r="W274">
            <v>-2560.6852768965964</v>
          </cell>
        </row>
        <row r="275">
          <cell r="A275">
            <v>275</v>
          </cell>
          <cell r="D275" t="str">
            <v>Less: Change in Deferred Tax</v>
          </cell>
          <cell r="H275" t="str">
            <v>[USD 000s]</v>
          </cell>
          <cell r="I275" t="str">
            <v>[Calc]</v>
          </cell>
          <cell r="K275">
            <v>44.785000000000004</v>
          </cell>
          <cell r="L275">
            <v>-30.660499999999971</v>
          </cell>
          <cell r="M275">
            <v>85.746050000000025</v>
          </cell>
          <cell r="N275">
            <v>147.03259999999995</v>
          </cell>
          <cell r="O275">
            <v>181.02096999999975</v>
          </cell>
          <cell r="P275">
            <v>172.31200999999982</v>
          </cell>
          <cell r="Q275">
            <v>135.89560399999971</v>
          </cell>
          <cell r="R275">
            <v>88.324287999999797</v>
          </cell>
          <cell r="S275">
            <v>38.295997999999827</v>
          </cell>
          <cell r="T275">
            <v>-10.092471999999816</v>
          </cell>
          <cell r="U275">
            <v>-55.096573999999578</v>
          </cell>
          <cell r="V275">
            <v>-90.256243999999697</v>
          </cell>
          <cell r="W275">
            <v>-752.09172999999976</v>
          </cell>
        </row>
        <row r="276">
          <cell r="A276">
            <v>276</v>
          </cell>
          <cell r="D276" t="str">
            <v>Free Cash Flow (Unlevered CF)</v>
          </cell>
          <cell r="H276" t="str">
            <v>[USD 000s]</v>
          </cell>
          <cell r="I276" t="str">
            <v>[Calc]</v>
          </cell>
          <cell r="K276">
            <v>-6699.7274234951619</v>
          </cell>
          <cell r="L276">
            <v>19819.350067959618</v>
          </cell>
          <cell r="M276">
            <v>-2549.0076034769882</v>
          </cell>
          <cell r="N276">
            <v>16815.030875182572</v>
          </cell>
          <cell r="O276">
            <v>16477.735591605942</v>
          </cell>
          <cell r="P276">
            <v>-3763.5700208891612</v>
          </cell>
          <cell r="Q276">
            <v>14831.924291044212</v>
          </cell>
          <cell r="R276">
            <v>13859.526037155852</v>
          </cell>
          <cell r="S276">
            <v>-6224.1740508565144</v>
          </cell>
          <cell r="T276">
            <v>22039.553764730557</v>
          </cell>
          <cell r="U276">
            <v>12078.123650014826</v>
          </cell>
          <cell r="V276">
            <v>29340.140512884122</v>
          </cell>
          <cell r="W276">
            <v>26585.838305666897</v>
          </cell>
        </row>
        <row r="277">
          <cell r="A277">
            <v>277</v>
          </cell>
        </row>
        <row r="278">
          <cell r="A278">
            <v>278</v>
          </cell>
          <cell r="D278" t="str">
            <v>Free Cash Flows for IRR</v>
          </cell>
          <cell r="H278" t="str">
            <v>[USD 000s]</v>
          </cell>
          <cell r="I278" t="str">
            <v>[Calc]</v>
          </cell>
          <cell r="K278">
            <v>-6699.7274234951619</v>
          </cell>
          <cell r="L278">
            <v>19819.350067959618</v>
          </cell>
          <cell r="M278">
            <v>-2549.0076034769882</v>
          </cell>
          <cell r="N278">
            <v>16815.030875182572</v>
          </cell>
          <cell r="O278">
            <v>16477.735591605942</v>
          </cell>
          <cell r="P278">
            <v>-3763.5700208891612</v>
          </cell>
          <cell r="Q278">
            <v>14831.924291044212</v>
          </cell>
          <cell r="R278">
            <v>13859.526037155852</v>
          </cell>
          <cell r="S278">
            <v>-6224.1740508565144</v>
          </cell>
          <cell r="T278">
            <v>22039.553764730557</v>
          </cell>
          <cell r="U278">
            <v>12078.123650014826</v>
          </cell>
          <cell r="V278">
            <v>29340.140512884122</v>
          </cell>
          <cell r="W278">
            <v>26585.838305666897</v>
          </cell>
        </row>
        <row r="279">
          <cell r="A279">
            <v>279</v>
          </cell>
        </row>
        <row r="280">
          <cell r="A280">
            <v>280</v>
          </cell>
          <cell r="D280" t="str">
            <v>WACC</v>
          </cell>
          <cell r="H280" t="str">
            <v>[%]</v>
          </cell>
          <cell r="I280" t="str">
            <v>[Feed]</v>
          </cell>
          <cell r="K280">
            <v>8.6132962000000007E-2</v>
          </cell>
          <cell r="L280">
            <v>8.6132962000000007E-2</v>
          </cell>
          <cell r="M280">
            <v>8.6132962000000007E-2</v>
          </cell>
          <cell r="N280">
            <v>8.6132962000000007E-2</v>
          </cell>
          <cell r="O280">
            <v>8.6132962000000007E-2</v>
          </cell>
          <cell r="P280">
            <v>8.6132962000000007E-2</v>
          </cell>
          <cell r="Q280">
            <v>8.6132962000000007E-2</v>
          </cell>
          <cell r="R280">
            <v>8.6132962000000007E-2</v>
          </cell>
          <cell r="S280">
            <v>8.6132962000000007E-2</v>
          </cell>
          <cell r="T280">
            <v>0.11524999999999999</v>
          </cell>
          <cell r="U280">
            <v>0.11524999999999999</v>
          </cell>
          <cell r="V280">
            <v>0.11524999999999999</v>
          </cell>
          <cell r="W280">
            <v>0.11524999999999999</v>
          </cell>
        </row>
        <row r="281">
          <cell r="A281">
            <v>281</v>
          </cell>
          <cell r="D281" t="str">
            <v>Timing</v>
          </cell>
          <cell r="H281" t="str">
            <v>[Factor]</v>
          </cell>
          <cell r="I281" t="str">
            <v>[Calc]</v>
          </cell>
          <cell r="K281">
            <v>0.5</v>
          </cell>
          <cell r="L281">
            <v>1.5</v>
          </cell>
          <cell r="M281">
            <v>2.5</v>
          </cell>
          <cell r="N281">
            <v>3.5</v>
          </cell>
          <cell r="O281">
            <v>4.5</v>
          </cell>
          <cell r="P281">
            <v>5.5</v>
          </cell>
          <cell r="Q281">
            <v>6.5</v>
          </cell>
          <cell r="R281">
            <v>7.5</v>
          </cell>
          <cell r="S281">
            <v>8.5</v>
          </cell>
          <cell r="T281">
            <v>9.5</v>
          </cell>
          <cell r="U281">
            <v>10.5</v>
          </cell>
          <cell r="V281">
            <v>11.5</v>
          </cell>
          <cell r="W281">
            <v>12.5</v>
          </cell>
        </row>
        <row r="282">
          <cell r="A282">
            <v>282</v>
          </cell>
          <cell r="D282" t="str">
            <v>Discount Factor</v>
          </cell>
          <cell r="H282" t="str">
            <v>[Factor]</v>
          </cell>
          <cell r="I282" t="str">
            <v>[Calc]</v>
          </cell>
          <cell r="J282">
            <v>1</v>
          </cell>
          <cell r="K282">
            <v>0.95952987942497314</v>
          </cell>
          <cell r="L282">
            <v>0.88343684704872549</v>
          </cell>
          <cell r="M282">
            <v>0.81337817556146086</v>
          </cell>
          <cell r="N282">
            <v>0.74887532559891212</v>
          </cell>
          <cell r="O282">
            <v>0.68948770712191321</v>
          </cell>
          <cell r="P282">
            <v>0.63480966994344212</v>
          </cell>
          <cell r="Q282">
            <v>0.58446773291412379</v>
          </cell>
          <cell r="R282">
            <v>0.53811803284000126</v>
          </cell>
          <cell r="S282">
            <v>0.49544397570727744</v>
          </cell>
          <cell r="T282">
            <v>0.44424476638177757</v>
          </cell>
          <cell r="U282">
            <v>0.39833648633201302</v>
          </cell>
          <cell r="V282">
            <v>0.35717237061825868</v>
          </cell>
          <cell r="W282">
            <v>0.3202621570215276</v>
          </cell>
        </row>
        <row r="283">
          <cell r="A283">
            <v>283</v>
          </cell>
        </row>
        <row r="284">
          <cell r="A284">
            <v>284</v>
          </cell>
          <cell r="D284" t="str">
            <v>Discounted FCF</v>
          </cell>
          <cell r="H284" t="str">
            <v>[USD 000s]</v>
          </cell>
          <cell r="I284" t="str">
            <v>[Calc]</v>
          </cell>
          <cell r="K284">
            <v>-6428.5886468464987</v>
          </cell>
          <cell r="L284">
            <v>17509.144134593189</v>
          </cell>
          <cell r="M284">
            <v>-2073.3071540084043</v>
          </cell>
          <cell r="N284">
            <v>12592.361721608109</v>
          </cell>
          <cell r="O284">
            <v>11361.196131617524</v>
          </cell>
          <cell r="P284">
            <v>-2389.1506427696822</v>
          </cell>
          <cell r="Q284">
            <v>8668.7811651405336</v>
          </cell>
          <cell r="R284">
            <v>7458.0608872090852</v>
          </cell>
          <cell r="S284">
            <v>-3083.7295372504213</v>
          </cell>
          <cell r="T284">
            <v>9790.956413371352</v>
          </cell>
          <cell r="U284">
            <v>4811.1573362304944</v>
          </cell>
          <cell r="V284">
            <v>10479.487541259634</v>
          </cell>
          <cell r="W284">
            <v>8514.4379219984348</v>
          </cell>
        </row>
        <row r="285">
          <cell r="A285">
            <v>285</v>
          </cell>
        </row>
        <row r="286">
          <cell r="A286">
            <v>286</v>
          </cell>
          <cell r="D286" t="str">
            <v>Liquidation Value</v>
          </cell>
        </row>
        <row r="287">
          <cell r="A287">
            <v>287</v>
          </cell>
        </row>
        <row r="288">
          <cell r="A288">
            <v>288</v>
          </cell>
          <cell r="D288" t="str">
            <v>Cash Equivalent to be Liquidated</v>
          </cell>
          <cell r="H288" t="str">
            <v>[USD 000s]</v>
          </cell>
          <cell r="I288" t="str">
            <v>[Calc]</v>
          </cell>
          <cell r="K288">
            <v>4996.1879659543338</v>
          </cell>
          <cell r="L288">
            <v>2988.9900284891482</v>
          </cell>
          <cell r="M288">
            <v>2783.0353854459099</v>
          </cell>
          <cell r="N288">
            <v>5433.0569952999977</v>
          </cell>
          <cell r="O288">
            <v>2009.4592472236764</v>
          </cell>
          <cell r="P288">
            <v>2256.5048992348129</v>
          </cell>
          <cell r="Q288">
            <v>4855.1258594028732</v>
          </cell>
          <cell r="R288">
            <v>1348.8980767564353</v>
          </cell>
          <cell r="S288">
            <v>1226.5817653582271</v>
          </cell>
          <cell r="T288">
            <v>4991.6802360085821</v>
          </cell>
          <cell r="U288">
            <v>1671.5770986867137</v>
          </cell>
          <cell r="V288">
            <v>3017.0147269749068</v>
          </cell>
          <cell r="W288">
            <v>6590.200003871505</v>
          </cell>
        </row>
        <row r="289">
          <cell r="A289">
            <v>289</v>
          </cell>
        </row>
        <row r="290">
          <cell r="A290">
            <v>290</v>
          </cell>
          <cell r="D290" t="str">
            <v>Discount Factor</v>
          </cell>
          <cell r="H290" t="str">
            <v>[Factor]</v>
          </cell>
          <cell r="I290" t="str">
            <v>[Calc]</v>
          </cell>
          <cell r="K290">
            <v>0.95952987942497314</v>
          </cell>
          <cell r="L290">
            <v>0.88343684704872549</v>
          </cell>
          <cell r="M290">
            <v>0.81337817556146086</v>
          </cell>
          <cell r="N290">
            <v>0.74887532559891212</v>
          </cell>
          <cell r="O290">
            <v>0.68948770712191321</v>
          </cell>
          <cell r="P290">
            <v>0.63480966994344212</v>
          </cell>
          <cell r="Q290">
            <v>0.58446773291412379</v>
          </cell>
          <cell r="R290">
            <v>0.53811803284000126</v>
          </cell>
          <cell r="S290">
            <v>0.49544397570727744</v>
          </cell>
          <cell r="T290">
            <v>0.44424476638177757</v>
          </cell>
          <cell r="U290">
            <v>0.39833648633201302</v>
          </cell>
          <cell r="V290">
            <v>0.35717237061825868</v>
          </cell>
          <cell r="W290">
            <v>0.3202621570215276</v>
          </cell>
        </row>
        <row r="291">
          <cell r="A291">
            <v>291</v>
          </cell>
        </row>
        <row r="292">
          <cell r="A292">
            <v>292</v>
          </cell>
          <cell r="D292" t="str">
            <v>Discounted Cash Equivalent to be Liquidated</v>
          </cell>
          <cell r="H292" t="str">
            <v>[USD 000s]</v>
          </cell>
          <cell r="I292" t="str">
            <v>[Calc]</v>
          </cell>
          <cell r="K292">
            <v>4793.9916365566642</v>
          </cell>
          <cell r="L292">
            <v>2640.5839266285334</v>
          </cell>
          <cell r="M292">
            <v>2263.6602443369811</v>
          </cell>
          <cell r="N292">
            <v>4068.6823263527331</v>
          </cell>
          <cell r="O292">
            <v>1385.4974489231784</v>
          </cell>
          <cell r="P292">
            <v>1432.4511303090117</v>
          </cell>
          <cell r="Q292">
            <v>2837.664404057934</v>
          </cell>
          <cell r="R292">
            <v>725.866379565834</v>
          </cell>
          <cell r="S292">
            <v>607.70254635913091</v>
          </cell>
          <cell r="T292">
            <v>2217.527820298169</v>
          </cell>
          <cell r="U292">
            <v>665.85014812392615</v>
          </cell>
          <cell r="V292">
            <v>1077.5943022238259</v>
          </cell>
          <cell r="W292">
            <v>2110.5916684431677</v>
          </cell>
        </row>
        <row r="293">
          <cell r="A293">
            <v>293</v>
          </cell>
        </row>
        <row r="294">
          <cell r="A294">
            <v>294</v>
          </cell>
          <cell r="D294" t="str">
            <v>Year of Liquidation</v>
          </cell>
          <cell r="H294" t="str">
            <v>[Year]</v>
          </cell>
          <cell r="I294" t="str">
            <v>[Feed]</v>
          </cell>
          <cell r="K294">
            <v>2012</v>
          </cell>
        </row>
        <row r="295">
          <cell r="A295">
            <v>295</v>
          </cell>
        </row>
        <row r="296">
          <cell r="A296">
            <v>296</v>
          </cell>
          <cell r="D296" t="str">
            <v>Liquidation Value</v>
          </cell>
          <cell r="H296" t="str">
            <v>[USD 000s]</v>
          </cell>
          <cell r="I296" t="str">
            <v>[Feed]</v>
          </cell>
          <cell r="K296">
            <v>6590.200003871505</v>
          </cell>
        </row>
        <row r="297">
          <cell r="A297">
            <v>297</v>
          </cell>
        </row>
        <row r="298">
          <cell r="A298">
            <v>298</v>
          </cell>
          <cell r="D298" t="str">
            <v>Discounted Liquidation Value</v>
          </cell>
          <cell r="H298" t="str">
            <v>[USD 000s]</v>
          </cell>
          <cell r="I298" t="str">
            <v>[Feed]</v>
          </cell>
          <cell r="K298">
            <v>2110.5916684431677</v>
          </cell>
        </row>
        <row r="299">
          <cell r="A299">
            <v>299</v>
          </cell>
        </row>
        <row r="300">
          <cell r="A300">
            <v>300</v>
          </cell>
          <cell r="D300" t="str">
            <v>NPV - Duration of project life</v>
          </cell>
        </row>
        <row r="301">
          <cell r="A301">
            <v>301</v>
          </cell>
        </row>
        <row r="302">
          <cell r="A302">
            <v>302</v>
          </cell>
          <cell r="D302" t="str">
            <v>PV of Enterprise (explicit period)</v>
          </cell>
          <cell r="H302" t="str">
            <v>[USD 000s]</v>
          </cell>
          <cell r="I302" t="str">
            <v>[Calc]</v>
          </cell>
          <cell r="K302">
            <v>77210.807272153354</v>
          </cell>
        </row>
        <row r="303">
          <cell r="A303">
            <v>303</v>
          </cell>
        </row>
        <row r="304">
          <cell r="A304">
            <v>304</v>
          </cell>
          <cell r="D304" t="str">
            <v>Liquidation Value</v>
          </cell>
          <cell r="H304" t="str">
            <v>[USD 000s]</v>
          </cell>
          <cell r="I304" t="str">
            <v>[Feed]</v>
          </cell>
          <cell r="K304">
            <v>2110.5916684431677</v>
          </cell>
        </row>
        <row r="305">
          <cell r="A305">
            <v>305</v>
          </cell>
        </row>
        <row r="306">
          <cell r="A306">
            <v>306</v>
          </cell>
          <cell r="D306" t="str">
            <v>PV of Enterprise (total)</v>
          </cell>
          <cell r="H306" t="str">
            <v>[USD 000s]</v>
          </cell>
          <cell r="I306" t="str">
            <v>[Calc]</v>
          </cell>
          <cell r="K306">
            <v>79321.398940596526</v>
          </cell>
        </row>
        <row r="307">
          <cell r="A307">
            <v>307</v>
          </cell>
        </row>
        <row r="308">
          <cell r="A308">
            <v>308</v>
          </cell>
          <cell r="D308" t="str">
            <v xml:space="preserve">Less: Debt </v>
          </cell>
          <cell r="H308" t="str">
            <v>[USD 000s]</v>
          </cell>
          <cell r="I308" t="str">
            <v>[Feed]</v>
          </cell>
          <cell r="K308">
            <v>-20000</v>
          </cell>
        </row>
        <row r="309">
          <cell r="A309">
            <v>309</v>
          </cell>
          <cell r="D309" t="str">
            <v>Less: Debt - Fuel Financing</v>
          </cell>
          <cell r="H309" t="str">
            <v>[USD 000s]</v>
          </cell>
          <cell r="I309" t="str">
            <v>[Feed]</v>
          </cell>
          <cell r="K309">
            <v>0</v>
          </cell>
        </row>
        <row r="310">
          <cell r="A310">
            <v>310</v>
          </cell>
        </row>
        <row r="311">
          <cell r="A311">
            <v>311</v>
          </cell>
          <cell r="D311" t="str">
            <v>Less: Initial Equity Injection</v>
          </cell>
          <cell r="H311" t="str">
            <v>[USD 000s]</v>
          </cell>
          <cell r="I311" t="str">
            <v>[Feed]</v>
          </cell>
          <cell r="K311">
            <v>-30000</v>
          </cell>
        </row>
        <row r="312">
          <cell r="A312">
            <v>312</v>
          </cell>
        </row>
        <row r="313">
          <cell r="A313">
            <v>313</v>
          </cell>
          <cell r="D313" t="str">
            <v>Less: Transaction Costs</v>
          </cell>
          <cell r="H313" t="str">
            <v>[USD 000s]</v>
          </cell>
          <cell r="I313" t="str">
            <v>[Feed]</v>
          </cell>
          <cell r="K313">
            <v>-1500</v>
          </cell>
        </row>
        <row r="314">
          <cell r="A314">
            <v>314</v>
          </cell>
        </row>
        <row r="315">
          <cell r="A315">
            <v>315</v>
          </cell>
          <cell r="D315" t="str">
            <v>Less: Additional NPV due to market value of Debt</v>
          </cell>
          <cell r="H315" t="str">
            <v>[USD 000s]</v>
          </cell>
          <cell r="I315" t="str">
            <v>[Feed]</v>
          </cell>
          <cell r="K315">
            <v>0</v>
          </cell>
        </row>
        <row r="316">
          <cell r="A316">
            <v>316</v>
          </cell>
        </row>
        <row r="317">
          <cell r="A317">
            <v>317</v>
          </cell>
          <cell r="D317" t="str">
            <v>NPV of Equity</v>
          </cell>
          <cell r="H317" t="str">
            <v>[USD 000s]</v>
          </cell>
          <cell r="I317" t="str">
            <v>[Calc]</v>
          </cell>
          <cell r="K317">
            <v>27821.398940596526</v>
          </cell>
        </row>
        <row r="318">
          <cell r="A318">
            <v>318</v>
          </cell>
          <cell r="D318" t="str">
            <v>NPV - 12/31/99 Dollars</v>
          </cell>
          <cell r="K318">
            <v>27022.531462002775</v>
          </cell>
        </row>
        <row r="319">
          <cell r="A319">
            <v>319</v>
          </cell>
        </row>
        <row r="320">
          <cell r="A320">
            <v>320</v>
          </cell>
          <cell r="C320" t="str">
            <v>COMPRESSED APV</v>
          </cell>
        </row>
        <row r="321">
          <cell r="A321">
            <v>321</v>
          </cell>
        </row>
        <row r="322">
          <cell r="A322">
            <v>322</v>
          </cell>
          <cell r="D322" t="str">
            <v>EBIT</v>
          </cell>
          <cell r="H322" t="str">
            <v>[USD 000s]</v>
          </cell>
          <cell r="I322" t="str">
            <v>[Feed]</v>
          </cell>
          <cell r="K322">
            <v>30433.53678221301</v>
          </cell>
          <cell r="L322">
            <v>31595.248322146646</v>
          </cell>
          <cell r="M322">
            <v>29130.93949412481</v>
          </cell>
          <cell r="N322">
            <v>57622.201847032753</v>
          </cell>
          <cell r="O322">
            <v>15183.362453203992</v>
          </cell>
          <cell r="P322">
            <v>15898.627563366836</v>
          </cell>
          <cell r="Q322">
            <v>44345.163367736495</v>
          </cell>
          <cell r="R322">
            <v>2003.1021173677525</v>
          </cell>
          <cell r="S322">
            <v>-972.91212735849535</v>
          </cell>
          <cell r="T322">
            <v>41057.68752151206</v>
          </cell>
          <cell r="U322">
            <v>-1385.708380276081</v>
          </cell>
          <cell r="V322">
            <v>6705.4795473523209</v>
          </cell>
          <cell r="W322">
            <v>-26208.81503313734</v>
          </cell>
        </row>
        <row r="323">
          <cell r="A323">
            <v>323</v>
          </cell>
          <cell r="D323" t="str">
            <v>Less: Net Interest - Debt Obligation</v>
          </cell>
          <cell r="H323" t="str">
            <v>[USD 000s]</v>
          </cell>
          <cell r="I323" t="str">
            <v>[Feed]</v>
          </cell>
          <cell r="K323">
            <v>0</v>
          </cell>
          <cell r="L323">
            <v>0</v>
          </cell>
          <cell r="M323">
            <v>0</v>
          </cell>
          <cell r="N323">
            <v>0</v>
          </cell>
          <cell r="O323">
            <v>0</v>
          </cell>
          <cell r="P323">
            <v>0</v>
          </cell>
          <cell r="Q323">
            <v>0</v>
          </cell>
          <cell r="R323">
            <v>0</v>
          </cell>
          <cell r="S323">
            <v>0</v>
          </cell>
          <cell r="T323">
            <v>0</v>
          </cell>
          <cell r="U323">
            <v>0</v>
          </cell>
          <cell r="V323">
            <v>0</v>
          </cell>
          <cell r="W323">
            <v>0</v>
          </cell>
        </row>
        <row r="324">
          <cell r="A324">
            <v>324</v>
          </cell>
          <cell r="D324" t="str">
            <v>Less: Net Interest - Fuel Financing</v>
          </cell>
          <cell r="H324" t="str">
            <v>[USD 000s]</v>
          </cell>
          <cell r="I324" t="str">
            <v>[Feed]</v>
          </cell>
          <cell r="K324">
            <v>0</v>
          </cell>
          <cell r="L324">
            <v>0</v>
          </cell>
          <cell r="M324">
            <v>0</v>
          </cell>
          <cell r="N324">
            <v>0</v>
          </cell>
          <cell r="O324">
            <v>0</v>
          </cell>
          <cell r="P324">
            <v>0</v>
          </cell>
          <cell r="Q324">
            <v>0</v>
          </cell>
          <cell r="R324">
            <v>0</v>
          </cell>
          <cell r="S324">
            <v>0</v>
          </cell>
          <cell r="T324">
            <v>0</v>
          </cell>
          <cell r="U324">
            <v>0</v>
          </cell>
          <cell r="V324">
            <v>0</v>
          </cell>
          <cell r="W324">
            <v>0</v>
          </cell>
        </row>
        <row r="325">
          <cell r="A325">
            <v>325</v>
          </cell>
          <cell r="D325" t="str">
            <v>Less: Net Interest - Other</v>
          </cell>
          <cell r="H325" t="str">
            <v>[USD 000s]</v>
          </cell>
          <cell r="I325" t="str">
            <v>[Feed]</v>
          </cell>
          <cell r="K325">
            <v>-90</v>
          </cell>
          <cell r="L325">
            <v>-180</v>
          </cell>
          <cell r="M325">
            <v>-180</v>
          </cell>
          <cell r="N325">
            <v>-180</v>
          </cell>
          <cell r="O325">
            <v>-180</v>
          </cell>
          <cell r="P325">
            <v>-180</v>
          </cell>
          <cell r="Q325">
            <v>-180</v>
          </cell>
          <cell r="R325">
            <v>-180</v>
          </cell>
          <cell r="S325">
            <v>-180</v>
          </cell>
          <cell r="T325">
            <v>-180</v>
          </cell>
          <cell r="U325">
            <v>-180</v>
          </cell>
          <cell r="V325">
            <v>-180</v>
          </cell>
          <cell r="W325">
            <v>-45</v>
          </cell>
        </row>
        <row r="326">
          <cell r="A326">
            <v>326</v>
          </cell>
          <cell r="D326" t="str">
            <v>Income Before Tax</v>
          </cell>
          <cell r="H326" t="str">
            <v>[USD 000s]</v>
          </cell>
          <cell r="I326" t="str">
            <v>[Calc]</v>
          </cell>
          <cell r="K326">
            <v>30343.53678221301</v>
          </cell>
          <cell r="L326">
            <v>31415.248322146646</v>
          </cell>
          <cell r="M326">
            <v>28950.93949412481</v>
          </cell>
          <cell r="N326">
            <v>57442.201847032753</v>
          </cell>
          <cell r="O326">
            <v>15003.362453203992</v>
          </cell>
          <cell r="P326">
            <v>15718.627563366836</v>
          </cell>
          <cell r="Q326">
            <v>44165.163367736495</v>
          </cell>
          <cell r="R326">
            <v>1823.1021173677525</v>
          </cell>
          <cell r="S326">
            <v>-1152.9121273584954</v>
          </cell>
          <cell r="T326">
            <v>40877.68752151206</v>
          </cell>
          <cell r="U326">
            <v>-1565.708380276081</v>
          </cell>
          <cell r="V326">
            <v>6525.4795473523209</v>
          </cell>
          <cell r="W326">
            <v>-26253.81503313734</v>
          </cell>
        </row>
        <row r="327">
          <cell r="A327">
            <v>327</v>
          </cell>
          <cell r="E327" t="str">
            <v>Cash Tax Rate</v>
          </cell>
          <cell r="H327" t="str">
            <v>[%]</v>
          </cell>
          <cell r="I327" t="str">
            <v>[Calc]</v>
          </cell>
          <cell r="K327">
            <v>0.41339999999999999</v>
          </cell>
          <cell r="L327">
            <v>0.41339999999999999</v>
          </cell>
          <cell r="M327">
            <v>0.41339999999999999</v>
          </cell>
          <cell r="N327">
            <v>0.41339999999999999</v>
          </cell>
          <cell r="O327">
            <v>0.41339999999999999</v>
          </cell>
          <cell r="P327">
            <v>0.41339999999999999</v>
          </cell>
          <cell r="Q327">
            <v>0.41339999999999999</v>
          </cell>
          <cell r="R327">
            <v>0.41339999999999999</v>
          </cell>
          <cell r="S327">
            <v>0.41339999999999999</v>
          </cell>
          <cell r="T327">
            <v>0.41340000000000005</v>
          </cell>
          <cell r="U327">
            <v>0.41339999999999999</v>
          </cell>
          <cell r="V327">
            <v>0.41339999999999999</v>
          </cell>
          <cell r="W327">
            <v>0.41340000000000005</v>
          </cell>
        </row>
        <row r="328">
          <cell r="A328">
            <v>328</v>
          </cell>
          <cell r="D328" t="str">
            <v xml:space="preserve">Less: Tax Charge </v>
          </cell>
          <cell r="H328" t="str">
            <v>[USD 000s]</v>
          </cell>
          <cell r="I328" t="str">
            <v>[Calc]</v>
          </cell>
          <cell r="K328">
            <v>-12544.018105766858</v>
          </cell>
          <cell r="L328">
            <v>-12987.063656375423</v>
          </cell>
          <cell r="M328">
            <v>-11968.318386871197</v>
          </cell>
          <cell r="N328">
            <v>-23746.606243563339</v>
          </cell>
          <cell r="O328">
            <v>-6202.39003815453</v>
          </cell>
          <cell r="P328">
            <v>-6498.0806346958498</v>
          </cell>
          <cell r="Q328">
            <v>-18257.878536222266</v>
          </cell>
          <cell r="R328">
            <v>-753.67041531982886</v>
          </cell>
          <cell r="S328">
            <v>476.61387345000196</v>
          </cell>
          <cell r="T328">
            <v>-16898.836021393086</v>
          </cell>
          <cell r="U328">
            <v>647.26384440613185</v>
          </cell>
          <cell r="V328">
            <v>-2697.6332448754492</v>
          </cell>
          <cell r="W328">
            <v>10853.327134698977</v>
          </cell>
        </row>
        <row r="329">
          <cell r="A329">
            <v>329</v>
          </cell>
          <cell r="D329" t="str">
            <v>Add: Depreciation</v>
          </cell>
          <cell r="H329" t="str">
            <v>[USD 000s]</v>
          </cell>
          <cell r="I329" t="str">
            <v>[Feed]</v>
          </cell>
          <cell r="K329">
            <v>5043.57851351302</v>
          </cell>
          <cell r="L329">
            <v>11272.607019723206</v>
          </cell>
          <cell r="M329">
            <v>12465.460131226158</v>
          </cell>
          <cell r="N329">
            <v>15774.457096567256</v>
          </cell>
          <cell r="O329">
            <v>16130.123513480165</v>
          </cell>
          <cell r="P329">
            <v>17379.406227450978</v>
          </cell>
          <cell r="Q329">
            <v>19116.321945098036</v>
          </cell>
          <cell r="R329">
            <v>18383.64980370949</v>
          </cell>
          <cell r="S329">
            <v>18891.86831165729</v>
          </cell>
          <cell r="T329">
            <v>21042.450310590961</v>
          </cell>
          <cell r="U329">
            <v>22644.608564516675</v>
          </cell>
          <cell r="V329">
            <v>28698.672176346576</v>
          </cell>
          <cell r="W329">
            <v>46679.408794751856</v>
          </cell>
        </row>
        <row r="330">
          <cell r="A330">
            <v>330</v>
          </cell>
          <cell r="D330" t="str">
            <v>Less: Investments</v>
          </cell>
          <cell r="H330" t="str">
            <v>[USD 000s]</v>
          </cell>
          <cell r="I330" t="str">
            <v>[Feed]</v>
          </cell>
          <cell r="K330">
            <v>-47630.81048</v>
          </cell>
          <cell r="L330">
            <v>-11136.756719999998</v>
          </cell>
          <cell r="M330">
            <v>-31567.567199999998</v>
          </cell>
          <cell r="N330">
            <v>-29430.81048</v>
          </cell>
          <cell r="O330">
            <v>-11336.756720000005</v>
          </cell>
          <cell r="P330">
            <v>-29567.56719999999</v>
          </cell>
          <cell r="Q330">
            <v>-27007.734794399992</v>
          </cell>
          <cell r="R330">
            <v>-8466.8852042479994</v>
          </cell>
          <cell r="S330">
            <v>-23879.134083003519</v>
          </cell>
          <cell r="T330">
            <v>-18485.334768329019</v>
          </cell>
          <cell r="U330">
            <v>-12191.824606953771</v>
          </cell>
          <cell r="V330">
            <v>-2041.9617586511304</v>
          </cell>
          <cell r="W330">
            <v>-1200</v>
          </cell>
        </row>
        <row r="331">
          <cell r="A331">
            <v>331</v>
          </cell>
          <cell r="D331" t="str">
            <v>Less: Maintenance Capex</v>
          </cell>
          <cell r="H331" t="str">
            <v>[USD 000s]</v>
          </cell>
          <cell r="I331" t="str">
            <v>[Feed]</v>
          </cell>
          <cell r="K331">
            <v>0</v>
          </cell>
          <cell r="L331">
            <v>0</v>
          </cell>
          <cell r="M331">
            <v>0</v>
          </cell>
          <cell r="N331">
            <v>0</v>
          </cell>
          <cell r="O331">
            <v>0</v>
          </cell>
          <cell r="P331">
            <v>0</v>
          </cell>
          <cell r="Q331">
            <v>0</v>
          </cell>
          <cell r="R331">
            <v>0</v>
          </cell>
          <cell r="S331">
            <v>0</v>
          </cell>
          <cell r="T331">
            <v>0</v>
          </cell>
          <cell r="U331">
            <v>0</v>
          </cell>
          <cell r="V331">
            <v>0</v>
          </cell>
          <cell r="W331">
            <v>0</v>
          </cell>
        </row>
        <row r="332">
          <cell r="A332">
            <v>332</v>
          </cell>
          <cell r="D332" t="str">
            <v>Less: Increases in Working Capital</v>
          </cell>
          <cell r="H332" t="str">
            <v>[USD 000s]</v>
          </cell>
          <cell r="I332" t="str">
            <v>[Calc]</v>
          </cell>
          <cell r="K332">
            <v>-13051.402965954339</v>
          </cell>
          <cell r="L332">
            <v>1976.5374374651856</v>
          </cell>
          <cell r="M332">
            <v>291.70069304324016</v>
          </cell>
          <cell r="N332">
            <v>-2502.9890098540877</v>
          </cell>
          <cell r="O332">
            <v>3604.6187180763209</v>
          </cell>
          <cell r="P332">
            <v>-74.733642011136737</v>
          </cell>
          <cell r="Q332">
            <v>-2462.7253561680604</v>
          </cell>
          <cell r="R332">
            <v>3594.5520706464376</v>
          </cell>
          <cell r="S332">
            <v>160.61230939820621</v>
          </cell>
          <cell r="T332">
            <v>-3775.190942650353</v>
          </cell>
          <cell r="U332">
            <v>3265.0065633218705</v>
          </cell>
          <cell r="V332">
            <v>-423.19387228819278</v>
          </cell>
          <cell r="W332">
            <v>-3312.777006896596</v>
          </cell>
        </row>
        <row r="333">
          <cell r="A333">
            <v>333</v>
          </cell>
          <cell r="D333" t="str">
            <v>Capital Cash Flow (Unlevered CF)</v>
          </cell>
          <cell r="H333" t="str">
            <v>[USD 000s]</v>
          </cell>
          <cell r="I333" t="str">
            <v>[Calc]</v>
          </cell>
          <cell r="K333">
            <v>-37749.116255995163</v>
          </cell>
          <cell r="L333">
            <v>20720.572402959617</v>
          </cell>
          <cell r="M333">
            <v>-1647.7852684769857</v>
          </cell>
          <cell r="N333">
            <v>17716.253210182575</v>
          </cell>
          <cell r="O333">
            <v>17378.957926605945</v>
          </cell>
          <cell r="P333">
            <v>-2862.3476858891645</v>
          </cell>
          <cell r="Q333">
            <v>15733.146626044212</v>
          </cell>
          <cell r="R333">
            <v>14760.748372155853</v>
          </cell>
          <cell r="S333">
            <v>-5322.9517158565177</v>
          </cell>
          <cell r="T333">
            <v>22940.776099730563</v>
          </cell>
          <cell r="U333">
            <v>12979.345985014827</v>
          </cell>
          <cell r="V333">
            <v>30241.362847884124</v>
          </cell>
          <cell r="W333">
            <v>26811.1438894169</v>
          </cell>
        </row>
        <row r="334">
          <cell r="A334">
            <v>334</v>
          </cell>
        </row>
        <row r="335">
          <cell r="A335">
            <v>335</v>
          </cell>
          <cell r="D335" t="str">
            <v>Unlevered Ke</v>
          </cell>
          <cell r="H335" t="str">
            <v>[%]</v>
          </cell>
          <cell r="I335" t="str">
            <v>[Feed]</v>
          </cell>
          <cell r="K335">
            <v>9.1850000000000001E-2</v>
          </cell>
          <cell r="L335">
            <v>9.1850000000000001E-2</v>
          </cell>
          <cell r="M335">
            <v>9.1850000000000001E-2</v>
          </cell>
          <cell r="N335">
            <v>9.1850000000000001E-2</v>
          </cell>
          <cell r="O335">
            <v>9.1850000000000001E-2</v>
          </cell>
          <cell r="P335">
            <v>9.1850000000000001E-2</v>
          </cell>
          <cell r="Q335">
            <v>9.1850000000000001E-2</v>
          </cell>
          <cell r="R335">
            <v>9.1850000000000001E-2</v>
          </cell>
          <cell r="S335">
            <v>9.1850000000000001E-2</v>
          </cell>
          <cell r="T335">
            <v>0.11524999999999999</v>
          </cell>
          <cell r="U335">
            <v>0.11524999999999999</v>
          </cell>
          <cell r="V335">
            <v>0.11524999999999999</v>
          </cell>
          <cell r="W335">
            <v>0.11524999999999999</v>
          </cell>
        </row>
        <row r="336">
          <cell r="A336">
            <v>336</v>
          </cell>
          <cell r="D336" t="str">
            <v>Timing</v>
          </cell>
          <cell r="H336" t="str">
            <v>[Factor]</v>
          </cell>
          <cell r="I336" t="str">
            <v>[Calc]</v>
          </cell>
          <cell r="K336">
            <v>0.5</v>
          </cell>
          <cell r="L336">
            <v>1.5</v>
          </cell>
          <cell r="M336">
            <v>2.5</v>
          </cell>
          <cell r="N336">
            <v>3.5</v>
          </cell>
          <cell r="O336">
            <v>4.5</v>
          </cell>
          <cell r="P336">
            <v>5.5</v>
          </cell>
          <cell r="Q336">
            <v>6.5</v>
          </cell>
          <cell r="R336">
            <v>7.5</v>
          </cell>
          <cell r="S336">
            <v>8.5</v>
          </cell>
          <cell r="T336">
            <v>9.5</v>
          </cell>
          <cell r="U336">
            <v>10.5</v>
          </cell>
          <cell r="V336">
            <v>11.5</v>
          </cell>
          <cell r="W336">
            <v>12.5</v>
          </cell>
        </row>
        <row r="337">
          <cell r="A337">
            <v>337</v>
          </cell>
          <cell r="D337" t="str">
            <v>Discount Factor</v>
          </cell>
          <cell r="H337" t="str">
            <v>[Factor]</v>
          </cell>
          <cell r="I337" t="str">
            <v>[Calc]</v>
          </cell>
          <cell r="J337">
            <v>1</v>
          </cell>
          <cell r="K337">
            <v>0.95701448421279667</v>
          </cell>
          <cell r="L337">
            <v>0.87650728965773383</v>
          </cell>
          <cell r="M337">
            <v>0.80277262413127615</v>
          </cell>
          <cell r="N337">
            <v>0.73524076029791285</v>
          </cell>
          <cell r="O337">
            <v>0.67338989815259687</v>
          </cell>
          <cell r="P337">
            <v>0.61674213321664773</v>
          </cell>
          <cell r="Q337">
            <v>0.56485976390222803</v>
          </cell>
          <cell r="R337">
            <v>0.51734190951342041</v>
          </cell>
          <cell r="S337">
            <v>0.47382141275213668</v>
          </cell>
          <cell r="T337">
            <v>0.42485668034264662</v>
          </cell>
          <cell r="U337">
            <v>0.38095196623415967</v>
          </cell>
          <cell r="V337">
            <v>0.34158436784053769</v>
          </cell>
          <cell r="W337">
            <v>0.30628501935937025</v>
          </cell>
        </row>
        <row r="338">
          <cell r="A338">
            <v>338</v>
          </cell>
        </row>
        <row r="339">
          <cell r="A339">
            <v>339</v>
          </cell>
          <cell r="D339" t="str">
            <v>Discounted CCF</v>
          </cell>
          <cell r="H339" t="str">
            <v>[USD 000s]</v>
          </cell>
          <cell r="I339" t="str">
            <v>[Calc]</v>
          </cell>
          <cell r="K339">
            <v>-36126.451023220106</v>
          </cell>
          <cell r="L339">
            <v>18161.732757074969</v>
          </cell>
          <cell r="M339">
            <v>-1322.7969039801292</v>
          </cell>
          <cell r="N339">
            <v>13025.711479884976</v>
          </cell>
          <cell r="O339">
            <v>11702.814708195443</v>
          </cell>
          <cell r="P339">
            <v>-1765.3304178030185</v>
          </cell>
          <cell r="Q339">
            <v>8887.0214886264694</v>
          </cell>
          <cell r="R339">
            <v>7636.3537486982204</v>
          </cell>
          <cell r="S339">
            <v>-2522.1285020185451</v>
          </cell>
          <cell r="T339">
            <v>9746.5419782154549</v>
          </cell>
          <cell r="U339">
            <v>4944.5073734248444</v>
          </cell>
          <cell r="V339">
            <v>10329.976811030821</v>
          </cell>
          <cell r="W339">
            <v>8211.8517252169167</v>
          </cell>
        </row>
        <row r="340">
          <cell r="A340">
            <v>340</v>
          </cell>
        </row>
        <row r="341">
          <cell r="A341">
            <v>341</v>
          </cell>
          <cell r="D341" t="str">
            <v>Liquidation Value</v>
          </cell>
          <cell r="H341" t="str">
            <v>[USD 000s]</v>
          </cell>
          <cell r="I341" t="str">
            <v>[Feed]</v>
          </cell>
          <cell r="K341">
            <v>6590.200003871505</v>
          </cell>
        </row>
        <row r="342">
          <cell r="A342">
            <v>342</v>
          </cell>
        </row>
        <row r="343">
          <cell r="A343">
            <v>343</v>
          </cell>
          <cell r="D343" t="str">
            <v>Year of Liquidation</v>
          </cell>
          <cell r="H343" t="str">
            <v>[Year]</v>
          </cell>
          <cell r="I343" t="str">
            <v>[Feed]</v>
          </cell>
          <cell r="K343">
            <v>2012</v>
          </cell>
        </row>
        <row r="344">
          <cell r="A344">
            <v>344</v>
          </cell>
        </row>
        <row r="345">
          <cell r="A345">
            <v>345</v>
          </cell>
          <cell r="D345" t="str">
            <v>Discount Factor</v>
          </cell>
          <cell r="H345" t="str">
            <v>[Factor]</v>
          </cell>
          <cell r="I345" t="str">
            <v>[Feed]</v>
          </cell>
          <cell r="K345">
            <v>0.30628501935937025</v>
          </cell>
        </row>
        <row r="346">
          <cell r="A346">
            <v>346</v>
          </cell>
        </row>
        <row r="347">
          <cell r="A347">
            <v>347</v>
          </cell>
          <cell r="D347" t="str">
            <v>Discounted Liquidation Value</v>
          </cell>
          <cell r="H347" t="str">
            <v>[USD 000s]</v>
          </cell>
          <cell r="I347" t="str">
            <v>[Calc]</v>
          </cell>
          <cell r="K347">
            <v>2018.4795357679059</v>
          </cell>
        </row>
        <row r="348">
          <cell r="A348">
            <v>348</v>
          </cell>
        </row>
        <row r="349">
          <cell r="A349">
            <v>349</v>
          </cell>
          <cell r="D349" t="str">
            <v>NPV - Duration of project life</v>
          </cell>
        </row>
        <row r="350">
          <cell r="A350">
            <v>350</v>
          </cell>
        </row>
        <row r="351">
          <cell r="A351">
            <v>351</v>
          </cell>
          <cell r="D351" t="str">
            <v>PV of Enterprise (explicit period)</v>
          </cell>
          <cell r="H351" t="str">
            <v>[USD 000s]</v>
          </cell>
          <cell r="I351" t="str">
            <v>[Calc]</v>
          </cell>
          <cell r="K351">
            <v>50909.805223346317</v>
          </cell>
        </row>
        <row r="352">
          <cell r="A352">
            <v>352</v>
          </cell>
        </row>
        <row r="353">
          <cell r="A353">
            <v>353</v>
          </cell>
          <cell r="D353" t="str">
            <v>Liquidation Value</v>
          </cell>
          <cell r="H353" t="str">
            <v>[USD 000s]</v>
          </cell>
          <cell r="I353" t="str">
            <v>[Feed]</v>
          </cell>
          <cell r="K353">
            <v>2018.4795357679059</v>
          </cell>
        </row>
        <row r="354">
          <cell r="A354">
            <v>354</v>
          </cell>
        </row>
        <row r="355">
          <cell r="A355">
            <v>355</v>
          </cell>
          <cell r="D355" t="str">
            <v>PV of Enterprise (total)</v>
          </cell>
          <cell r="H355" t="str">
            <v>[USD 000s]</v>
          </cell>
          <cell r="I355" t="str">
            <v>[Calc]</v>
          </cell>
          <cell r="K355">
            <v>52928.28475911422</v>
          </cell>
        </row>
        <row r="356">
          <cell r="A356">
            <v>356</v>
          </cell>
        </row>
        <row r="357">
          <cell r="A357">
            <v>357</v>
          </cell>
          <cell r="D357" t="str">
            <v>Less: Debt</v>
          </cell>
          <cell r="H357" t="str">
            <v>[USD 000s]</v>
          </cell>
          <cell r="I357" t="str">
            <v>[Feed]</v>
          </cell>
          <cell r="K357">
            <v>-20000</v>
          </cell>
        </row>
        <row r="358">
          <cell r="A358">
            <v>358</v>
          </cell>
          <cell r="H358" t="str">
            <v>[USD 000s]</v>
          </cell>
          <cell r="I358" t="str">
            <v>[Feed]</v>
          </cell>
          <cell r="K358">
            <v>0</v>
          </cell>
        </row>
        <row r="359">
          <cell r="A359">
            <v>359</v>
          </cell>
        </row>
        <row r="360">
          <cell r="A360">
            <v>360</v>
          </cell>
          <cell r="D360" t="str">
            <v>Less: Equity Injection</v>
          </cell>
          <cell r="H360" t="str">
            <v>[USD 000s]</v>
          </cell>
          <cell r="I360" t="str">
            <v>[Feed]</v>
          </cell>
          <cell r="K360">
            <v>-30000</v>
          </cell>
        </row>
        <row r="361">
          <cell r="A361">
            <v>361</v>
          </cell>
        </row>
        <row r="362">
          <cell r="A362">
            <v>362</v>
          </cell>
          <cell r="D362" t="str">
            <v>Less: Transaction Fees</v>
          </cell>
          <cell r="H362" t="str">
            <v>[USD 000s]</v>
          </cell>
          <cell r="I362" t="str">
            <v>[Feed]</v>
          </cell>
          <cell r="K362">
            <v>-1500</v>
          </cell>
        </row>
        <row r="363">
          <cell r="A363">
            <v>363</v>
          </cell>
        </row>
        <row r="364">
          <cell r="A364">
            <v>364</v>
          </cell>
          <cell r="D364" t="str">
            <v>NPV of Equity (explicit period)</v>
          </cell>
          <cell r="H364" t="str">
            <v>[USD 000s]</v>
          </cell>
          <cell r="I364" t="str">
            <v>[Calc]</v>
          </cell>
          <cell r="K364">
            <v>1428.2847591142199</v>
          </cell>
        </row>
        <row r="365">
          <cell r="A365">
            <v>365</v>
          </cell>
        </row>
        <row r="366">
          <cell r="A366">
            <v>366</v>
          </cell>
          <cell r="C366" t="str">
            <v>RECONCILIATION OF METHODOLOGIES</v>
          </cell>
        </row>
        <row r="367">
          <cell r="A367">
            <v>367</v>
          </cell>
        </row>
        <row r="368">
          <cell r="A368">
            <v>368</v>
          </cell>
          <cell r="D368" t="str">
            <v>Cash Flows to Equity</v>
          </cell>
          <cell r="H368" t="str">
            <v>[USD 000s]</v>
          </cell>
          <cell r="I368" t="str">
            <v>[Feed]</v>
          </cell>
          <cell r="K368">
            <v>-7839.1162559951626</v>
          </cell>
          <cell r="L368">
            <v>20540.572402959617</v>
          </cell>
          <cell r="M368">
            <v>-1827.7852684769859</v>
          </cell>
          <cell r="N368">
            <v>17536.253210182578</v>
          </cell>
          <cell r="O368">
            <v>17198.957926605941</v>
          </cell>
          <cell r="P368">
            <v>-3042.3476858891627</v>
          </cell>
          <cell r="Q368">
            <v>15553.14662604421</v>
          </cell>
          <cell r="R368">
            <v>14580.748372155853</v>
          </cell>
          <cell r="S368">
            <v>-5502.9517158565177</v>
          </cell>
          <cell r="T368">
            <v>22760.77609973056</v>
          </cell>
          <cell r="U368">
            <v>12799.345985014825</v>
          </cell>
          <cell r="V368">
            <v>30061.362847884124</v>
          </cell>
          <cell r="W368">
            <v>33356.343893288402</v>
          </cell>
        </row>
        <row r="369">
          <cell r="A369">
            <v>369</v>
          </cell>
        </row>
        <row r="370">
          <cell r="A370">
            <v>370</v>
          </cell>
          <cell r="D370" t="str">
            <v>Less Terminal Value</v>
          </cell>
          <cell r="H370" t="str">
            <v>[USD 000s]</v>
          </cell>
          <cell r="I370" t="str">
            <v>[Feed]</v>
          </cell>
          <cell r="K370">
            <v>0</v>
          </cell>
          <cell r="L370">
            <v>0</v>
          </cell>
          <cell r="M370">
            <v>0</v>
          </cell>
          <cell r="N370">
            <v>0</v>
          </cell>
          <cell r="O370">
            <v>0</v>
          </cell>
          <cell r="P370">
            <v>0</v>
          </cell>
          <cell r="Q370">
            <v>0</v>
          </cell>
          <cell r="R370">
            <v>0</v>
          </cell>
          <cell r="S370">
            <v>0</v>
          </cell>
          <cell r="T370">
            <v>0</v>
          </cell>
          <cell r="U370">
            <v>0</v>
          </cell>
          <cell r="V370">
            <v>0</v>
          </cell>
          <cell r="W370">
            <v>-6590.200003871505</v>
          </cell>
        </row>
        <row r="371">
          <cell r="A371">
            <v>371</v>
          </cell>
        </row>
        <row r="372">
          <cell r="A372">
            <v>372</v>
          </cell>
          <cell r="D372" t="str">
            <v>Debt Principal Repayment</v>
          </cell>
        </row>
        <row r="373">
          <cell r="A373">
            <v>373</v>
          </cell>
          <cell r="E373" t="str">
            <v xml:space="preserve">Debt Issuance </v>
          </cell>
          <cell r="H373" t="str">
            <v>[USD 000s]</v>
          </cell>
          <cell r="I373" t="str">
            <v>[Feed]</v>
          </cell>
          <cell r="K373">
            <v>0</v>
          </cell>
          <cell r="L373">
            <v>0</v>
          </cell>
          <cell r="M373">
            <v>0</v>
          </cell>
          <cell r="N373">
            <v>0</v>
          </cell>
          <cell r="O373">
            <v>0</v>
          </cell>
          <cell r="P373">
            <v>0</v>
          </cell>
          <cell r="Q373">
            <v>0</v>
          </cell>
          <cell r="R373">
            <v>0</v>
          </cell>
          <cell r="S373">
            <v>0</v>
          </cell>
          <cell r="T373">
            <v>0</v>
          </cell>
          <cell r="U373">
            <v>0</v>
          </cell>
          <cell r="V373">
            <v>0</v>
          </cell>
          <cell r="W373">
            <v>0</v>
          </cell>
        </row>
        <row r="374">
          <cell r="A374">
            <v>374</v>
          </cell>
          <cell r="E374" t="str">
            <v>Debt Issuance - Fuel Financing</v>
          </cell>
          <cell r="H374" t="str">
            <v>[USD 000s]</v>
          </cell>
          <cell r="I374" t="str">
            <v>[Feed]</v>
          </cell>
          <cell r="K374">
            <v>0</v>
          </cell>
          <cell r="L374">
            <v>0</v>
          </cell>
          <cell r="M374">
            <v>0</v>
          </cell>
          <cell r="N374">
            <v>0</v>
          </cell>
          <cell r="O374">
            <v>0</v>
          </cell>
          <cell r="P374">
            <v>0</v>
          </cell>
          <cell r="Q374">
            <v>0</v>
          </cell>
          <cell r="R374">
            <v>0</v>
          </cell>
          <cell r="S374">
            <v>0</v>
          </cell>
          <cell r="T374">
            <v>0</v>
          </cell>
          <cell r="U374">
            <v>0</v>
          </cell>
          <cell r="V374">
            <v>0</v>
          </cell>
          <cell r="W374">
            <v>0</v>
          </cell>
        </row>
        <row r="375">
          <cell r="A375">
            <v>375</v>
          </cell>
          <cell r="E375" t="str">
            <v xml:space="preserve">Debt Retirement </v>
          </cell>
          <cell r="H375" t="str">
            <v>[USD 000s]</v>
          </cell>
          <cell r="I375" t="str">
            <v>[Feed]</v>
          </cell>
          <cell r="K375">
            <v>0</v>
          </cell>
          <cell r="L375">
            <v>0</v>
          </cell>
          <cell r="M375">
            <v>0</v>
          </cell>
          <cell r="N375">
            <v>0</v>
          </cell>
          <cell r="O375">
            <v>0</v>
          </cell>
          <cell r="P375">
            <v>0</v>
          </cell>
          <cell r="Q375">
            <v>0</v>
          </cell>
          <cell r="R375">
            <v>0</v>
          </cell>
          <cell r="S375">
            <v>0</v>
          </cell>
          <cell r="T375">
            <v>0</v>
          </cell>
          <cell r="U375">
            <v>0</v>
          </cell>
          <cell r="V375">
            <v>0</v>
          </cell>
          <cell r="W375">
            <v>0</v>
          </cell>
        </row>
        <row r="376">
          <cell r="A376">
            <v>376</v>
          </cell>
          <cell r="E376" t="str">
            <v>Debt Retirement - Fuel Financing</v>
          </cell>
          <cell r="H376" t="str">
            <v>[USD 000s]</v>
          </cell>
          <cell r="I376" t="str">
            <v>[Feed]</v>
          </cell>
          <cell r="K376">
            <v>0</v>
          </cell>
          <cell r="L376">
            <v>0</v>
          </cell>
          <cell r="M376">
            <v>0</v>
          </cell>
          <cell r="N376">
            <v>0</v>
          </cell>
          <cell r="O376">
            <v>0</v>
          </cell>
          <cell r="P376">
            <v>0</v>
          </cell>
          <cell r="Q376">
            <v>0</v>
          </cell>
          <cell r="R376">
            <v>0</v>
          </cell>
          <cell r="S376">
            <v>0</v>
          </cell>
          <cell r="T376">
            <v>0</v>
          </cell>
          <cell r="U376">
            <v>0</v>
          </cell>
          <cell r="V376">
            <v>0</v>
          </cell>
          <cell r="W376">
            <v>0</v>
          </cell>
        </row>
        <row r="377">
          <cell r="A377">
            <v>377</v>
          </cell>
          <cell r="E377" t="str">
            <v>Change in Short Term Borrowing</v>
          </cell>
          <cell r="H377" t="str">
            <v>[USD 000s]</v>
          </cell>
          <cell r="I377" t="str">
            <v>[Feed]</v>
          </cell>
          <cell r="K377">
            <v>-20000</v>
          </cell>
          <cell r="L377">
            <v>0</v>
          </cell>
          <cell r="M377">
            <v>0</v>
          </cell>
          <cell r="N377">
            <v>0</v>
          </cell>
          <cell r="O377">
            <v>0</v>
          </cell>
          <cell r="P377">
            <v>0</v>
          </cell>
          <cell r="Q377">
            <v>0</v>
          </cell>
          <cell r="R377">
            <v>0</v>
          </cell>
          <cell r="S377">
            <v>0</v>
          </cell>
          <cell r="T377">
            <v>0</v>
          </cell>
          <cell r="U377">
            <v>0</v>
          </cell>
          <cell r="V377">
            <v>0</v>
          </cell>
          <cell r="W377">
            <v>20000</v>
          </cell>
        </row>
        <row r="378">
          <cell r="A378">
            <v>378</v>
          </cell>
        </row>
        <row r="379">
          <cell r="A379">
            <v>379</v>
          </cell>
          <cell r="D379" t="str">
            <v>Debt Interest Payment (pre-tax)</v>
          </cell>
          <cell r="H379" t="str">
            <v>[USD 000s]</v>
          </cell>
          <cell r="I379" t="str">
            <v>[Feed]</v>
          </cell>
          <cell r="K379">
            <v>90</v>
          </cell>
          <cell r="L379">
            <v>180</v>
          </cell>
          <cell r="M379">
            <v>180</v>
          </cell>
          <cell r="N379">
            <v>180</v>
          </cell>
          <cell r="O379">
            <v>180</v>
          </cell>
          <cell r="P379">
            <v>180</v>
          </cell>
          <cell r="Q379">
            <v>180</v>
          </cell>
          <cell r="R379">
            <v>180</v>
          </cell>
          <cell r="S379">
            <v>180</v>
          </cell>
          <cell r="T379">
            <v>180</v>
          </cell>
          <cell r="U379">
            <v>180</v>
          </cell>
          <cell r="V379">
            <v>180</v>
          </cell>
          <cell r="W379">
            <v>45</v>
          </cell>
        </row>
        <row r="380">
          <cell r="A380">
            <v>380</v>
          </cell>
        </row>
        <row r="381">
          <cell r="A381">
            <v>381</v>
          </cell>
          <cell r="D381" t="str">
            <v>Cash Flows to Capital</v>
          </cell>
          <cell r="H381" t="str">
            <v>[USD 000s]</v>
          </cell>
          <cell r="I381" t="str">
            <v>[Calc]</v>
          </cell>
          <cell r="K381">
            <v>-27749.116255995163</v>
          </cell>
          <cell r="L381">
            <v>20720.572402959617</v>
          </cell>
          <cell r="M381">
            <v>-1647.7852684769859</v>
          </cell>
          <cell r="N381">
            <v>17716.253210182578</v>
          </cell>
          <cell r="O381">
            <v>17378.957926605941</v>
          </cell>
          <cell r="P381">
            <v>-2862.3476858891627</v>
          </cell>
          <cell r="Q381">
            <v>15733.14662604421</v>
          </cell>
          <cell r="R381">
            <v>14760.748372155853</v>
          </cell>
          <cell r="S381">
            <v>-5322.9517158565177</v>
          </cell>
          <cell r="T381">
            <v>22940.77609973056</v>
          </cell>
          <cell r="U381">
            <v>12979.345985014825</v>
          </cell>
          <cell r="V381">
            <v>30241.362847884124</v>
          </cell>
          <cell r="W381">
            <v>46811.143889416897</v>
          </cell>
        </row>
        <row r="382">
          <cell r="A382">
            <v>382</v>
          </cell>
          <cell r="E382" t="str">
            <v>Check</v>
          </cell>
          <cell r="H382" t="str">
            <v>[USD 000s]</v>
          </cell>
          <cell r="I382" t="str">
            <v>[Calc]</v>
          </cell>
          <cell r="K382">
            <v>-10000</v>
          </cell>
          <cell r="L382">
            <v>0</v>
          </cell>
          <cell r="M382">
            <v>0</v>
          </cell>
          <cell r="N382">
            <v>0</v>
          </cell>
          <cell r="O382">
            <v>0</v>
          </cell>
          <cell r="P382">
            <v>0</v>
          </cell>
          <cell r="Q382">
            <v>0</v>
          </cell>
          <cell r="R382">
            <v>0</v>
          </cell>
          <cell r="S382">
            <v>0</v>
          </cell>
          <cell r="T382">
            <v>0</v>
          </cell>
          <cell r="U382">
            <v>0</v>
          </cell>
          <cell r="V382">
            <v>0</v>
          </cell>
          <cell r="W382">
            <v>-19999.999999999996</v>
          </cell>
        </row>
        <row r="383">
          <cell r="A383">
            <v>383</v>
          </cell>
        </row>
        <row r="384">
          <cell r="A384">
            <v>384</v>
          </cell>
          <cell r="D384" t="str">
            <v>Less: Interest Tax Shield</v>
          </cell>
          <cell r="H384" t="str">
            <v>[USD 000s]</v>
          </cell>
          <cell r="I384" t="str">
            <v>[Calc]</v>
          </cell>
          <cell r="K384">
            <v>-37.205999999999996</v>
          </cell>
          <cell r="L384">
            <v>-74.411999999999992</v>
          </cell>
          <cell r="M384">
            <v>-74.411999999999992</v>
          </cell>
          <cell r="N384">
            <v>-74.411999999999992</v>
          </cell>
          <cell r="O384">
            <v>-74.411999999999992</v>
          </cell>
          <cell r="P384">
            <v>-74.411999999999992</v>
          </cell>
          <cell r="Q384">
            <v>-74.411999999999992</v>
          </cell>
          <cell r="R384">
            <v>-74.411999999999992</v>
          </cell>
          <cell r="S384">
            <v>-74.411999999999992</v>
          </cell>
          <cell r="T384">
            <v>-74.411999999999992</v>
          </cell>
          <cell r="U384">
            <v>-74.411999999999992</v>
          </cell>
          <cell r="V384">
            <v>-74.411999999999992</v>
          </cell>
          <cell r="W384">
            <v>-18.602999999999998</v>
          </cell>
        </row>
        <row r="385">
          <cell r="A385">
            <v>385</v>
          </cell>
          <cell r="D385" t="str">
            <v>Less: Post tax effect of Parent Guarantee</v>
          </cell>
          <cell r="H385" t="str">
            <v>[USD 000s]</v>
          </cell>
          <cell r="I385" t="str">
            <v>[Calc]</v>
          </cell>
          <cell r="K385">
            <v>586.60733249999998</v>
          </cell>
          <cell r="L385">
            <v>1173.214665</v>
          </cell>
          <cell r="M385">
            <v>1173.214665</v>
          </cell>
          <cell r="N385">
            <v>1173.214665</v>
          </cell>
          <cell r="O385">
            <v>1173.214665</v>
          </cell>
          <cell r="P385">
            <v>1173.214665</v>
          </cell>
          <cell r="Q385">
            <v>1173.214665</v>
          </cell>
          <cell r="R385">
            <v>1173.214665</v>
          </cell>
          <cell r="S385">
            <v>1173.214665</v>
          </cell>
          <cell r="T385">
            <v>1173.214665</v>
          </cell>
          <cell r="U385">
            <v>1173.214665</v>
          </cell>
          <cell r="V385">
            <v>1173.214665</v>
          </cell>
          <cell r="W385">
            <v>293.30366624999999</v>
          </cell>
        </row>
        <row r="386">
          <cell r="A386">
            <v>386</v>
          </cell>
        </row>
        <row r="387">
          <cell r="A387">
            <v>387</v>
          </cell>
          <cell r="D387" t="str">
            <v>Free Cash Flows</v>
          </cell>
          <cell r="H387" t="str">
            <v>[USD 000s]</v>
          </cell>
          <cell r="I387" t="str">
            <v>[Calc]</v>
          </cell>
          <cell r="K387">
            <v>-27199.714923495161</v>
          </cell>
          <cell r="L387">
            <v>21819.375067959616</v>
          </cell>
          <cell r="M387">
            <v>-548.98260347698601</v>
          </cell>
          <cell r="N387">
            <v>18815.055875182577</v>
          </cell>
          <cell r="O387">
            <v>18477.76059160594</v>
          </cell>
          <cell r="P387">
            <v>-1763.5450208891625</v>
          </cell>
          <cell r="Q387">
            <v>16831.94929104421</v>
          </cell>
          <cell r="R387">
            <v>15859.551037155852</v>
          </cell>
          <cell r="S387">
            <v>-4224.1490508565184</v>
          </cell>
          <cell r="T387">
            <v>24039.578764730559</v>
          </cell>
          <cell r="U387">
            <v>14078.148650014824</v>
          </cell>
          <cell r="V387">
            <v>31340.165512884123</v>
          </cell>
          <cell r="W387">
            <v>47085.844555666896</v>
          </cell>
        </row>
        <row r="388">
          <cell r="A388">
            <v>388</v>
          </cell>
          <cell r="E388" t="str">
            <v>Check</v>
          </cell>
          <cell r="H388" t="str">
            <v>[USD 000s]</v>
          </cell>
          <cell r="I388" t="str">
            <v>[Calc]</v>
          </cell>
          <cell r="K388">
            <v>-20499.987499999999</v>
          </cell>
          <cell r="L388">
            <v>2000.0249999999978</v>
          </cell>
          <cell r="M388">
            <v>2000.0250000000021</v>
          </cell>
          <cell r="N388">
            <v>2000.0250000000051</v>
          </cell>
          <cell r="O388">
            <v>2000.0249999999978</v>
          </cell>
          <cell r="P388">
            <v>2000.0249999999987</v>
          </cell>
          <cell r="Q388">
            <v>2000.0249999999978</v>
          </cell>
          <cell r="R388">
            <v>2000.0249999999996</v>
          </cell>
          <cell r="S388">
            <v>2000.024999999996</v>
          </cell>
          <cell r="T388">
            <v>2000.0250000000015</v>
          </cell>
          <cell r="U388">
            <v>2000.0249999999978</v>
          </cell>
          <cell r="V388">
            <v>2000.0250000000015</v>
          </cell>
          <cell r="W388">
            <v>20500.006249999999</v>
          </cell>
        </row>
        <row r="389">
          <cell r="A389">
            <v>389</v>
          </cell>
        </row>
        <row r="390">
          <cell r="A390">
            <v>390</v>
          </cell>
          <cell r="C390" t="str">
            <v>VARYING Ke VALUATION</v>
          </cell>
        </row>
        <row r="391">
          <cell r="A391">
            <v>391</v>
          </cell>
        </row>
        <row r="392">
          <cell r="A392">
            <v>392</v>
          </cell>
          <cell r="D392" t="str">
            <v>Equity (Preferred and Common)</v>
          </cell>
        </row>
        <row r="393">
          <cell r="A393">
            <v>393</v>
          </cell>
          <cell r="E393" t="str">
            <v>Issuance</v>
          </cell>
          <cell r="H393" t="str">
            <v>[USD 000s]</v>
          </cell>
          <cell r="I393" t="str">
            <v>[Calc]</v>
          </cell>
          <cell r="K393">
            <v>0</v>
          </cell>
          <cell r="L393">
            <v>0</v>
          </cell>
          <cell r="M393">
            <v>0</v>
          </cell>
          <cell r="N393">
            <v>0</v>
          </cell>
          <cell r="O393">
            <v>0</v>
          </cell>
          <cell r="P393">
            <v>0</v>
          </cell>
          <cell r="Q393">
            <v>0</v>
          </cell>
          <cell r="R393">
            <v>0</v>
          </cell>
          <cell r="S393">
            <v>0</v>
          </cell>
          <cell r="T393">
            <v>0</v>
          </cell>
          <cell r="U393">
            <v>0</v>
          </cell>
          <cell r="V393">
            <v>0</v>
          </cell>
          <cell r="W393">
            <v>0</v>
          </cell>
        </row>
        <row r="394">
          <cell r="A394">
            <v>394</v>
          </cell>
          <cell r="E394" t="str">
            <v>Dividend</v>
          </cell>
          <cell r="H394" t="str">
            <v>[USD 000s]</v>
          </cell>
          <cell r="I394" t="str">
            <v>[Calc]</v>
          </cell>
          <cell r="K394">
            <v>-7839.1162559951626</v>
          </cell>
          <cell r="L394">
            <v>20540.572402959617</v>
          </cell>
          <cell r="M394">
            <v>-1827.7852684769859</v>
          </cell>
          <cell r="N394">
            <v>17536.253210182578</v>
          </cell>
          <cell r="O394">
            <v>17198.957926605941</v>
          </cell>
          <cell r="P394">
            <v>-3042.3476858891627</v>
          </cell>
          <cell r="Q394">
            <v>15553.14662604421</v>
          </cell>
          <cell r="R394">
            <v>14580.748372155853</v>
          </cell>
          <cell r="S394">
            <v>-5502.9517158565177</v>
          </cell>
          <cell r="T394">
            <v>22760.77609973056</v>
          </cell>
          <cell r="U394">
            <v>12799.345985014825</v>
          </cell>
          <cell r="V394">
            <v>30061.362847884124</v>
          </cell>
          <cell r="W394">
            <v>26766.143889416897</v>
          </cell>
        </row>
        <row r="395">
          <cell r="A395">
            <v>395</v>
          </cell>
          <cell r="E395" t="str">
            <v>Retirement</v>
          </cell>
          <cell r="H395" t="str">
            <v>[USD 000s]</v>
          </cell>
          <cell r="I395" t="str">
            <v>[Calc]</v>
          </cell>
          <cell r="K395">
            <v>0</v>
          </cell>
          <cell r="L395">
            <v>0</v>
          </cell>
          <cell r="M395">
            <v>0</v>
          </cell>
          <cell r="N395">
            <v>0</v>
          </cell>
          <cell r="O395">
            <v>0</v>
          </cell>
          <cell r="P395">
            <v>0</v>
          </cell>
          <cell r="Q395">
            <v>0</v>
          </cell>
          <cell r="R395">
            <v>0</v>
          </cell>
          <cell r="S395">
            <v>0</v>
          </cell>
          <cell r="T395">
            <v>0</v>
          </cell>
          <cell r="U395">
            <v>0</v>
          </cell>
          <cell r="V395">
            <v>0</v>
          </cell>
          <cell r="W395">
            <v>0</v>
          </cell>
        </row>
        <row r="396">
          <cell r="A396">
            <v>396</v>
          </cell>
          <cell r="E396" t="str">
            <v>Liquidation Value</v>
          </cell>
          <cell r="H396" t="str">
            <v>[USD 000s]</v>
          </cell>
          <cell r="I396" t="str">
            <v>[Feed]</v>
          </cell>
          <cell r="K396">
            <v>0</v>
          </cell>
          <cell r="L396">
            <v>0</v>
          </cell>
          <cell r="M396">
            <v>0</v>
          </cell>
          <cell r="N396">
            <v>0</v>
          </cell>
          <cell r="O396">
            <v>0</v>
          </cell>
          <cell r="P396">
            <v>0</v>
          </cell>
          <cell r="Q396">
            <v>0</v>
          </cell>
          <cell r="R396">
            <v>0</v>
          </cell>
          <cell r="S396">
            <v>0</v>
          </cell>
          <cell r="T396">
            <v>0</v>
          </cell>
          <cell r="U396">
            <v>0</v>
          </cell>
          <cell r="V396">
            <v>0</v>
          </cell>
          <cell r="W396">
            <v>6590.200003871505</v>
          </cell>
        </row>
        <row r="397">
          <cell r="A397">
            <v>397</v>
          </cell>
          <cell r="E397" t="str">
            <v>Cash Flows to Equity</v>
          </cell>
          <cell r="H397" t="str">
            <v>[USD 000s]</v>
          </cell>
          <cell r="I397" t="str">
            <v>[Calc]</v>
          </cell>
          <cell r="K397">
            <v>-7839.1162559951626</v>
          </cell>
          <cell r="L397">
            <v>20540.572402959617</v>
          </cell>
          <cell r="M397">
            <v>-1827.7852684769859</v>
          </cell>
          <cell r="N397">
            <v>17536.253210182578</v>
          </cell>
          <cell r="O397">
            <v>17198.957926605941</v>
          </cell>
          <cell r="P397">
            <v>-3042.3476858891627</v>
          </cell>
          <cell r="Q397">
            <v>15553.14662604421</v>
          </cell>
          <cell r="R397">
            <v>14580.748372155853</v>
          </cell>
          <cell r="S397">
            <v>-5502.9517158565177</v>
          </cell>
          <cell r="T397">
            <v>22760.77609973056</v>
          </cell>
          <cell r="U397">
            <v>12799.345985014825</v>
          </cell>
          <cell r="V397">
            <v>30061.362847884124</v>
          </cell>
          <cell r="W397">
            <v>33356.343893288402</v>
          </cell>
        </row>
        <row r="398">
          <cell r="A398">
            <v>398</v>
          </cell>
        </row>
        <row r="399">
          <cell r="A399">
            <v>399</v>
          </cell>
          <cell r="D399" t="str">
            <v>Debt</v>
          </cell>
          <cell r="H399" t="str">
            <v>[USD 000s]</v>
          </cell>
          <cell r="I399" t="str">
            <v>[Calc]</v>
          </cell>
          <cell r="K399">
            <v>0</v>
          </cell>
          <cell r="L399">
            <v>0</v>
          </cell>
          <cell r="M399">
            <v>0</v>
          </cell>
          <cell r="N399">
            <v>0</v>
          </cell>
          <cell r="O399">
            <v>0</v>
          </cell>
          <cell r="P399">
            <v>0</v>
          </cell>
          <cell r="Q399">
            <v>0</v>
          </cell>
          <cell r="R399">
            <v>0</v>
          </cell>
          <cell r="S399">
            <v>0</v>
          </cell>
          <cell r="T399">
            <v>0</v>
          </cell>
          <cell r="U399">
            <v>0</v>
          </cell>
          <cell r="V399">
            <v>0</v>
          </cell>
          <cell r="W399">
            <v>0</v>
          </cell>
        </row>
        <row r="400">
          <cell r="A400">
            <v>400</v>
          </cell>
        </row>
        <row r="401">
          <cell r="A401">
            <v>401</v>
          </cell>
          <cell r="D401" t="str">
            <v>Risk Free Rate</v>
          </cell>
          <cell r="H401" t="str">
            <v>[%]</v>
          </cell>
          <cell r="I401" t="str">
            <v>[Feed]</v>
          </cell>
          <cell r="K401">
            <v>0.06</v>
          </cell>
          <cell r="L401">
            <v>0.06</v>
          </cell>
          <cell r="M401">
            <v>0.06</v>
          </cell>
          <cell r="N401">
            <v>0.06</v>
          </cell>
          <cell r="O401">
            <v>0.06</v>
          </cell>
          <cell r="P401">
            <v>0.06</v>
          </cell>
          <cell r="Q401">
            <v>0.06</v>
          </cell>
          <cell r="R401">
            <v>0.06</v>
          </cell>
          <cell r="S401">
            <v>0.06</v>
          </cell>
          <cell r="T401">
            <v>0.06</v>
          </cell>
          <cell r="U401">
            <v>0.06</v>
          </cell>
          <cell r="V401">
            <v>0.06</v>
          </cell>
          <cell r="W401">
            <v>0.06</v>
          </cell>
        </row>
        <row r="402">
          <cell r="A402">
            <v>402</v>
          </cell>
          <cell r="D402" t="str">
            <v>Market Risk Premium</v>
          </cell>
          <cell r="H402" t="str">
            <v>[%]</v>
          </cell>
          <cell r="I402" t="str">
            <v>[Feed]</v>
          </cell>
          <cell r="K402">
            <v>6.5000000000000002E-2</v>
          </cell>
          <cell r="L402">
            <v>6.5000000000000002E-2</v>
          </cell>
          <cell r="M402">
            <v>6.5000000000000002E-2</v>
          </cell>
          <cell r="N402">
            <v>6.5000000000000002E-2</v>
          </cell>
          <cell r="O402">
            <v>6.5000000000000002E-2</v>
          </cell>
          <cell r="P402">
            <v>6.5000000000000002E-2</v>
          </cell>
          <cell r="Q402">
            <v>6.5000000000000002E-2</v>
          </cell>
          <cell r="R402">
            <v>6.5000000000000002E-2</v>
          </cell>
          <cell r="S402">
            <v>6.5000000000000002E-2</v>
          </cell>
          <cell r="T402">
            <v>6.5000000000000002E-2</v>
          </cell>
          <cell r="U402">
            <v>6.5000000000000002E-2</v>
          </cell>
          <cell r="V402">
            <v>6.5000000000000002E-2</v>
          </cell>
          <cell r="W402">
            <v>6.5000000000000002E-2</v>
          </cell>
        </row>
        <row r="403">
          <cell r="A403">
            <v>403</v>
          </cell>
          <cell r="D403" t="str">
            <v>Unlevered Beta</v>
          </cell>
          <cell r="H403" t="str">
            <v>[Factor]</v>
          </cell>
          <cell r="I403" t="str">
            <v>[Feed]</v>
          </cell>
          <cell r="K403">
            <v>0.49</v>
          </cell>
          <cell r="L403">
            <v>0.49</v>
          </cell>
          <cell r="M403">
            <v>0.49</v>
          </cell>
          <cell r="N403">
            <v>0.49</v>
          </cell>
          <cell r="O403">
            <v>0.49</v>
          </cell>
          <cell r="P403">
            <v>0.49</v>
          </cell>
          <cell r="Q403">
            <v>0.49</v>
          </cell>
          <cell r="R403">
            <v>0.49</v>
          </cell>
          <cell r="S403">
            <v>0.49</v>
          </cell>
          <cell r="T403">
            <v>0.85</v>
          </cell>
          <cell r="U403">
            <v>0.85</v>
          </cell>
          <cell r="V403">
            <v>0.85</v>
          </cell>
          <cell r="W403">
            <v>0.85</v>
          </cell>
        </row>
        <row r="404">
          <cell r="A404">
            <v>404</v>
          </cell>
          <cell r="D404" t="str">
            <v>Marginal Tax Rate</v>
          </cell>
          <cell r="H404" t="str">
            <v>[%]</v>
          </cell>
          <cell r="I404" t="str">
            <v>[Feed]</v>
          </cell>
          <cell r="K404">
            <v>0.41339999999999999</v>
          </cell>
          <cell r="L404">
            <v>0.41339999999999999</v>
          </cell>
          <cell r="M404">
            <v>0.41339999999999999</v>
          </cell>
          <cell r="N404">
            <v>0.41339999999999999</v>
          </cell>
          <cell r="O404">
            <v>0.41339999999999999</v>
          </cell>
          <cell r="P404">
            <v>0.41339999999999999</v>
          </cell>
          <cell r="Q404">
            <v>0.41339999999999999</v>
          </cell>
          <cell r="R404">
            <v>0.41339999999999999</v>
          </cell>
          <cell r="S404">
            <v>0.41339999999999999</v>
          </cell>
          <cell r="T404">
            <v>0.41339999999999999</v>
          </cell>
          <cell r="U404">
            <v>0.41339999999999999</v>
          </cell>
          <cell r="V404">
            <v>0.41339999999999999</v>
          </cell>
          <cell r="W404">
            <v>0.41339999999999999</v>
          </cell>
        </row>
        <row r="405">
          <cell r="A405">
            <v>405</v>
          </cell>
          <cell r="D405" t="str">
            <v>Target D / E</v>
          </cell>
          <cell r="H405" t="str">
            <v>[Factor]</v>
          </cell>
          <cell r="I405" t="str">
            <v>[Calc]</v>
          </cell>
          <cell r="K405">
            <v>0</v>
          </cell>
          <cell r="L405">
            <v>0</v>
          </cell>
          <cell r="M405">
            <v>0</v>
          </cell>
          <cell r="N405">
            <v>0</v>
          </cell>
          <cell r="O405">
            <v>0</v>
          </cell>
          <cell r="P405">
            <v>0</v>
          </cell>
          <cell r="Q405">
            <v>0</v>
          </cell>
          <cell r="R405">
            <v>0</v>
          </cell>
          <cell r="S405">
            <v>0</v>
          </cell>
          <cell r="T405">
            <v>0</v>
          </cell>
          <cell r="U405">
            <v>0</v>
          </cell>
          <cell r="V405">
            <v>0</v>
          </cell>
          <cell r="W405">
            <v>0</v>
          </cell>
        </row>
        <row r="406">
          <cell r="A406">
            <v>406</v>
          </cell>
          <cell r="D406" t="str">
            <v>Relevered Beta</v>
          </cell>
          <cell r="H406" t="str">
            <v>[Factor]</v>
          </cell>
          <cell r="I406" t="str">
            <v>[Calc]</v>
          </cell>
          <cell r="K406">
            <v>0.49</v>
          </cell>
          <cell r="L406">
            <v>0.49</v>
          </cell>
          <cell r="M406">
            <v>0.49</v>
          </cell>
          <cell r="N406">
            <v>0.49</v>
          </cell>
          <cell r="O406">
            <v>0.49</v>
          </cell>
          <cell r="P406">
            <v>0.49</v>
          </cell>
          <cell r="Q406">
            <v>0.49</v>
          </cell>
          <cell r="R406">
            <v>0.49</v>
          </cell>
          <cell r="S406">
            <v>0.49</v>
          </cell>
          <cell r="T406">
            <v>0.85</v>
          </cell>
          <cell r="U406">
            <v>0.85</v>
          </cell>
          <cell r="V406">
            <v>0.85</v>
          </cell>
          <cell r="W406">
            <v>0.85</v>
          </cell>
        </row>
        <row r="407">
          <cell r="A407">
            <v>407</v>
          </cell>
          <cell r="D407" t="str">
            <v>Ke (t)</v>
          </cell>
          <cell r="H407" t="str">
            <v>[%]</v>
          </cell>
          <cell r="I407" t="str">
            <v>[Calc]</v>
          </cell>
          <cell r="K407">
            <v>9.1850000000000001E-2</v>
          </cell>
          <cell r="L407">
            <v>9.1850000000000001E-2</v>
          </cell>
          <cell r="M407">
            <v>9.1850000000000001E-2</v>
          </cell>
          <cell r="N407">
            <v>9.1850000000000001E-2</v>
          </cell>
          <cell r="O407">
            <v>9.1850000000000001E-2</v>
          </cell>
          <cell r="P407">
            <v>9.1850000000000001E-2</v>
          </cell>
          <cell r="Q407">
            <v>9.1850000000000001E-2</v>
          </cell>
          <cell r="R407">
            <v>9.1850000000000001E-2</v>
          </cell>
          <cell r="S407">
            <v>9.1850000000000001E-2</v>
          </cell>
          <cell r="T407">
            <v>0.11524999999999999</v>
          </cell>
          <cell r="U407">
            <v>0.11524999999999999</v>
          </cell>
          <cell r="V407">
            <v>0.11524999999999999</v>
          </cell>
          <cell r="W407">
            <v>0.11524999999999999</v>
          </cell>
        </row>
        <row r="408">
          <cell r="A408">
            <v>408</v>
          </cell>
        </row>
        <row r="409">
          <cell r="A409">
            <v>409</v>
          </cell>
          <cell r="D409" t="str">
            <v>Cash Flow to Equity</v>
          </cell>
          <cell r="H409" t="str">
            <v>[USD 000s]</v>
          </cell>
          <cell r="I409" t="str">
            <v>[Calc]</v>
          </cell>
        </row>
        <row r="410">
          <cell r="A410">
            <v>410</v>
          </cell>
          <cell r="D410" t="str">
            <v>Discount Factor</v>
          </cell>
          <cell r="H410" t="str">
            <v>[Factor]</v>
          </cell>
          <cell r="I410" t="str">
            <v>[Calc]</v>
          </cell>
        </row>
        <row r="411">
          <cell r="A411">
            <v>411</v>
          </cell>
          <cell r="D411" t="str">
            <v>DCF to Equity</v>
          </cell>
          <cell r="H411" t="str">
            <v>[USD 000s]</v>
          </cell>
          <cell r="I411" t="str">
            <v>[Calc]</v>
          </cell>
        </row>
        <row r="412">
          <cell r="A412">
            <v>412</v>
          </cell>
        </row>
        <row r="413">
          <cell r="A413">
            <v>413</v>
          </cell>
          <cell r="D413" t="str">
            <v>Cash Flow to Equity</v>
          </cell>
          <cell r="H413" t="str">
            <v>[USD 000s]</v>
          </cell>
          <cell r="I413" t="str">
            <v>[Calc]</v>
          </cell>
        </row>
        <row r="414">
          <cell r="A414">
            <v>414</v>
          </cell>
          <cell r="D414" t="str">
            <v>Discount Factor</v>
          </cell>
          <cell r="H414" t="str">
            <v>[Factor]</v>
          </cell>
          <cell r="I414" t="str">
            <v>[Calc]</v>
          </cell>
        </row>
        <row r="415">
          <cell r="A415">
            <v>415</v>
          </cell>
          <cell r="D415" t="str">
            <v>DCF to Equity</v>
          </cell>
          <cell r="H415" t="str">
            <v>[USD 000s]</v>
          </cell>
          <cell r="I415" t="str">
            <v>[Calc]</v>
          </cell>
        </row>
        <row r="416">
          <cell r="A416">
            <v>416</v>
          </cell>
        </row>
        <row r="417">
          <cell r="A417">
            <v>417</v>
          </cell>
          <cell r="D417" t="str">
            <v>Cash Flow to Equity</v>
          </cell>
          <cell r="H417" t="str">
            <v>[USD 000s]</v>
          </cell>
          <cell r="I417" t="str">
            <v>[Calc]</v>
          </cell>
        </row>
        <row r="418">
          <cell r="A418">
            <v>418</v>
          </cell>
          <cell r="D418" t="str">
            <v>Discount Factor</v>
          </cell>
          <cell r="H418" t="str">
            <v>[Factor]</v>
          </cell>
          <cell r="I418" t="str">
            <v>[Calc]</v>
          </cell>
        </row>
        <row r="419">
          <cell r="A419">
            <v>419</v>
          </cell>
          <cell r="D419" t="str">
            <v>DCF to Equity</v>
          </cell>
          <cell r="H419" t="str">
            <v>[USD 000s]</v>
          </cell>
          <cell r="I419" t="str">
            <v>[Calc]</v>
          </cell>
        </row>
        <row r="420">
          <cell r="A420">
            <v>420</v>
          </cell>
        </row>
        <row r="421">
          <cell r="A421">
            <v>421</v>
          </cell>
          <cell r="D421" t="str">
            <v>Cash Flow to Equity</v>
          </cell>
          <cell r="H421" t="str">
            <v>[USD 000s]</v>
          </cell>
          <cell r="I421" t="str">
            <v>[Calc]</v>
          </cell>
        </row>
        <row r="422">
          <cell r="A422">
            <v>422</v>
          </cell>
          <cell r="D422" t="str">
            <v>Discount Factor</v>
          </cell>
          <cell r="H422" t="str">
            <v>[Factor]</v>
          </cell>
          <cell r="I422" t="str">
            <v>[Calc]</v>
          </cell>
        </row>
        <row r="423">
          <cell r="A423">
            <v>423</v>
          </cell>
          <cell r="D423" t="str">
            <v>DCF to Equity</v>
          </cell>
          <cell r="H423" t="str">
            <v>[USD 000s]</v>
          </cell>
          <cell r="I423" t="str">
            <v>[Calc]</v>
          </cell>
        </row>
        <row r="424">
          <cell r="A424">
            <v>424</v>
          </cell>
        </row>
        <row r="425">
          <cell r="A425">
            <v>425</v>
          </cell>
          <cell r="D425" t="str">
            <v>Cash Flow to Equity</v>
          </cell>
          <cell r="H425" t="str">
            <v>[USD 000s]</v>
          </cell>
          <cell r="I425" t="str">
            <v>[Calc]</v>
          </cell>
        </row>
        <row r="426">
          <cell r="A426">
            <v>426</v>
          </cell>
          <cell r="D426" t="str">
            <v>Discount Factor</v>
          </cell>
          <cell r="H426" t="str">
            <v>[Factor]</v>
          </cell>
          <cell r="I426" t="str">
            <v>[Calc]</v>
          </cell>
        </row>
        <row r="427">
          <cell r="A427">
            <v>427</v>
          </cell>
          <cell r="D427" t="str">
            <v>DCF to Equity</v>
          </cell>
          <cell r="H427" t="str">
            <v>[USD 000s]</v>
          </cell>
          <cell r="I427" t="str">
            <v>[Calc]</v>
          </cell>
        </row>
        <row r="428">
          <cell r="A428">
            <v>428</v>
          </cell>
        </row>
        <row r="429">
          <cell r="A429">
            <v>429</v>
          </cell>
          <cell r="D429" t="str">
            <v>Cash Flow to Equity</v>
          </cell>
          <cell r="H429" t="str">
            <v>[USD 000s]</v>
          </cell>
          <cell r="I429" t="str">
            <v>[Calc]</v>
          </cell>
        </row>
        <row r="430">
          <cell r="A430">
            <v>430</v>
          </cell>
          <cell r="D430" t="str">
            <v>Discount Factor</v>
          </cell>
          <cell r="H430" t="str">
            <v>[Factor]</v>
          </cell>
          <cell r="I430" t="str">
            <v>[Calc]</v>
          </cell>
        </row>
        <row r="431">
          <cell r="A431">
            <v>431</v>
          </cell>
          <cell r="D431" t="str">
            <v>DCF to Equity</v>
          </cell>
          <cell r="H431" t="str">
            <v>[USD 000s]</v>
          </cell>
          <cell r="I431" t="str">
            <v>[Calc]</v>
          </cell>
        </row>
        <row r="432">
          <cell r="A432">
            <v>432</v>
          </cell>
        </row>
        <row r="433">
          <cell r="A433">
            <v>433</v>
          </cell>
          <cell r="D433" t="str">
            <v>Cash Flow to Equity</v>
          </cell>
          <cell r="H433" t="str">
            <v>[USD 000s]</v>
          </cell>
          <cell r="I433" t="str">
            <v>[Calc]</v>
          </cell>
        </row>
        <row r="434">
          <cell r="A434">
            <v>434</v>
          </cell>
          <cell r="D434" t="str">
            <v>Discount Factor</v>
          </cell>
          <cell r="H434" t="str">
            <v>[Factor]</v>
          </cell>
          <cell r="I434" t="str">
            <v>[Calc]</v>
          </cell>
        </row>
        <row r="435">
          <cell r="A435">
            <v>435</v>
          </cell>
          <cell r="D435" t="str">
            <v>DCF to Equity</v>
          </cell>
          <cell r="H435" t="str">
            <v>[USD 000s]</v>
          </cell>
          <cell r="I435" t="str">
            <v>[Calc]</v>
          </cell>
        </row>
        <row r="436">
          <cell r="A436">
            <v>436</v>
          </cell>
        </row>
        <row r="437">
          <cell r="A437">
            <v>437</v>
          </cell>
          <cell r="D437" t="str">
            <v>Cash Flow to Equity</v>
          </cell>
          <cell r="H437" t="str">
            <v>[USD 000s]</v>
          </cell>
          <cell r="I437" t="str">
            <v>[Calc]</v>
          </cell>
        </row>
        <row r="438">
          <cell r="A438">
            <v>438</v>
          </cell>
          <cell r="D438" t="str">
            <v>Discount Factor</v>
          </cell>
          <cell r="H438" t="str">
            <v>[Factor]</v>
          </cell>
          <cell r="I438" t="str">
            <v>[Calc]</v>
          </cell>
        </row>
        <row r="439">
          <cell r="A439">
            <v>439</v>
          </cell>
          <cell r="D439" t="str">
            <v>DCF to Equity</v>
          </cell>
          <cell r="H439" t="str">
            <v>[USD 000s]</v>
          </cell>
          <cell r="I439" t="str">
            <v>[Calc]</v>
          </cell>
        </row>
        <row r="440">
          <cell r="A440">
            <v>440</v>
          </cell>
        </row>
        <row r="441">
          <cell r="A441">
            <v>441</v>
          </cell>
          <cell r="D441" t="str">
            <v>Cash Flow to Equity</v>
          </cell>
          <cell r="H441" t="str">
            <v>[USD 000s]</v>
          </cell>
          <cell r="I441" t="str">
            <v>[Calc]</v>
          </cell>
        </row>
        <row r="442">
          <cell r="A442">
            <v>442</v>
          </cell>
          <cell r="D442" t="str">
            <v>Discount Factor</v>
          </cell>
          <cell r="H442" t="str">
            <v>[Factor]</v>
          </cell>
          <cell r="I442" t="str">
            <v>[Calc]</v>
          </cell>
        </row>
        <row r="443">
          <cell r="A443">
            <v>443</v>
          </cell>
          <cell r="D443" t="str">
            <v>DCF to Equity</v>
          </cell>
          <cell r="H443" t="str">
            <v>[USD 000s]</v>
          </cell>
          <cell r="I443" t="str">
            <v>[Calc]</v>
          </cell>
        </row>
        <row r="444">
          <cell r="A444">
            <v>444</v>
          </cell>
        </row>
        <row r="445">
          <cell r="A445">
            <v>445</v>
          </cell>
          <cell r="D445" t="str">
            <v>Cash Flow to Equity</v>
          </cell>
          <cell r="H445" t="str">
            <v>[USD 000s]</v>
          </cell>
          <cell r="I445" t="str">
            <v>[Calc]</v>
          </cell>
          <cell r="W445">
            <v>33356.343893288402</v>
          </cell>
        </row>
        <row r="446">
          <cell r="A446">
            <v>446</v>
          </cell>
          <cell r="D446" t="str">
            <v>Discount Factor</v>
          </cell>
          <cell r="H446" t="str">
            <v>[Factor]</v>
          </cell>
          <cell r="I446" t="str">
            <v>[Calc]</v>
          </cell>
          <cell r="W446">
            <v>1</v>
          </cell>
        </row>
        <row r="447">
          <cell r="A447">
            <v>447</v>
          </cell>
          <cell r="D447" t="str">
            <v>DCF to Equity</v>
          </cell>
          <cell r="H447" t="str">
            <v>[USD 000s]</v>
          </cell>
          <cell r="I447" t="str">
            <v>[Calc]</v>
          </cell>
          <cell r="W447">
            <v>33356.343893288402</v>
          </cell>
        </row>
        <row r="448">
          <cell r="A448">
            <v>448</v>
          </cell>
        </row>
        <row r="449">
          <cell r="A449">
            <v>449</v>
          </cell>
          <cell r="D449" t="str">
            <v>Cash Flow to Equity</v>
          </cell>
          <cell r="H449" t="str">
            <v>[USD 000s]</v>
          </cell>
          <cell r="I449" t="str">
            <v>[Calc]</v>
          </cell>
          <cell r="V449">
            <v>30061.362847884124</v>
          </cell>
          <cell r="W449">
            <v>33356.343893288402</v>
          </cell>
        </row>
        <row r="450">
          <cell r="A450">
            <v>450</v>
          </cell>
          <cell r="D450" t="str">
            <v>Discount Factor</v>
          </cell>
          <cell r="H450" t="str">
            <v>[Factor]</v>
          </cell>
          <cell r="I450" t="str">
            <v>[Calc]</v>
          </cell>
          <cell r="V450">
            <v>1</v>
          </cell>
          <cell r="W450">
            <v>0.89665994171710373</v>
          </cell>
        </row>
        <row r="451">
          <cell r="A451">
            <v>451</v>
          </cell>
          <cell r="D451" t="str">
            <v>DCF to Equity</v>
          </cell>
          <cell r="H451" t="str">
            <v>[USD 000s]</v>
          </cell>
          <cell r="I451" t="str">
            <v>[Calc]</v>
          </cell>
          <cell r="V451">
            <v>30061.362847884124</v>
          </cell>
          <cell r="W451">
            <v>29909.297371251647</v>
          </cell>
        </row>
        <row r="452">
          <cell r="A452">
            <v>452</v>
          </cell>
        </row>
        <row r="453">
          <cell r="A453">
            <v>453</v>
          </cell>
          <cell r="D453" t="str">
            <v>Cash Flow to Equity</v>
          </cell>
          <cell r="H453" t="str">
            <v>[USD 000s]</v>
          </cell>
          <cell r="I453" t="str">
            <v>[Calc]</v>
          </cell>
          <cell r="U453">
            <v>12799.345985014825</v>
          </cell>
          <cell r="V453">
            <v>30061.362847884124</v>
          </cell>
          <cell r="W453">
            <v>33356.343893288402</v>
          </cell>
        </row>
        <row r="454">
          <cell r="A454">
            <v>454</v>
          </cell>
          <cell r="D454" t="str">
            <v>Discount Factor</v>
          </cell>
          <cell r="H454" t="str">
            <v>[Factor]</v>
          </cell>
          <cell r="I454" t="str">
            <v>[Calc]</v>
          </cell>
          <cell r="U454">
            <v>1</v>
          </cell>
          <cell r="V454">
            <v>0.89665994171710373</v>
          </cell>
          <cell r="W454">
            <v>0.80399905108011982</v>
          </cell>
        </row>
        <row r="455">
          <cell r="A455">
            <v>455</v>
          </cell>
          <cell r="D455" t="str">
            <v>DCF to Equity</v>
          </cell>
          <cell r="H455" t="str">
            <v>[USD 000s]</v>
          </cell>
          <cell r="I455" t="str">
            <v>[Calc]</v>
          </cell>
          <cell r="U455">
            <v>12799.345985014825</v>
          </cell>
          <cell r="V455">
            <v>26954.819859120485</v>
          </cell>
          <cell r="W455">
            <v>26818.468837706023</v>
          </cell>
        </row>
        <row r="456">
          <cell r="A456">
            <v>456</v>
          </cell>
        </row>
        <row r="457">
          <cell r="A457">
            <v>457</v>
          </cell>
          <cell r="D457" t="str">
            <v>Cash Flow to Equity</v>
          </cell>
          <cell r="H457" t="str">
            <v>[USD 000s]</v>
          </cell>
          <cell r="I457" t="str">
            <v>[Calc]</v>
          </cell>
          <cell r="T457">
            <v>22760.77609973056</v>
          </cell>
          <cell r="U457">
            <v>12799.345985014825</v>
          </cell>
          <cell r="V457">
            <v>30061.362847884124</v>
          </cell>
          <cell r="W457">
            <v>33356.343893288402</v>
          </cell>
        </row>
        <row r="458">
          <cell r="A458">
            <v>458</v>
          </cell>
          <cell r="D458" t="str">
            <v>Discount Factor</v>
          </cell>
          <cell r="H458" t="str">
            <v>[Factor]</v>
          </cell>
          <cell r="I458" t="str">
            <v>[Calc]</v>
          </cell>
          <cell r="T458">
            <v>1</v>
          </cell>
          <cell r="U458">
            <v>0.89665994171710373</v>
          </cell>
          <cell r="V458">
            <v>0.80399905108011982</v>
          </cell>
          <cell r="W458">
            <v>0.72091374228210692</v>
          </cell>
        </row>
        <row r="459">
          <cell r="A459">
            <v>459</v>
          </cell>
          <cell r="D459" t="str">
            <v>DCF to Equity</v>
          </cell>
          <cell r="H459" t="str">
            <v>[USD 000s]</v>
          </cell>
          <cell r="I459" t="str">
            <v>[Calc]</v>
          </cell>
          <cell r="T459">
            <v>22760.77609973056</v>
          </cell>
          <cell r="U459">
            <v>11476.660824940438</v>
          </cell>
          <cell r="V459">
            <v>24169.307203874003</v>
          </cell>
          <cell r="W459">
            <v>24047.046704959444</v>
          </cell>
        </row>
        <row r="460">
          <cell r="A460">
            <v>460</v>
          </cell>
        </row>
        <row r="461">
          <cell r="A461">
            <v>461</v>
          </cell>
          <cell r="D461" t="str">
            <v>Cash Flow to Equity</v>
          </cell>
          <cell r="H461" t="str">
            <v>[USD 000s]</v>
          </cell>
          <cell r="I461" t="str">
            <v>[Calc]</v>
          </cell>
          <cell r="S461">
            <v>-5502.9517158565177</v>
          </cell>
          <cell r="T461">
            <v>22760.77609973056</v>
          </cell>
          <cell r="U461">
            <v>12799.345985014825</v>
          </cell>
          <cell r="V461">
            <v>30061.362847884124</v>
          </cell>
          <cell r="W461">
            <v>33356.343893288402</v>
          </cell>
        </row>
        <row r="462">
          <cell r="A462">
            <v>462</v>
          </cell>
          <cell r="D462" t="str">
            <v>Discount Factor</v>
          </cell>
          <cell r="H462" t="str">
            <v>[Factor]</v>
          </cell>
          <cell r="I462" t="str">
            <v>[Calc]</v>
          </cell>
          <cell r="S462">
            <v>1</v>
          </cell>
          <cell r="T462">
            <v>0.89665994171710373</v>
          </cell>
          <cell r="U462">
            <v>0.80399905108011982</v>
          </cell>
          <cell r="V462">
            <v>0.72091374228210692</v>
          </cell>
          <cell r="W462">
            <v>0.64641447413773312</v>
          </cell>
        </row>
        <row r="463">
          <cell r="A463">
            <v>463</v>
          </cell>
          <cell r="D463" t="str">
            <v>DCF to Equity</v>
          </cell>
          <cell r="H463" t="str">
            <v>[USD 000s]</v>
          </cell>
          <cell r="I463" t="str">
            <v>[Calc]</v>
          </cell>
          <cell r="S463">
            <v>-5502.9517158565177</v>
          </cell>
          <cell r="T463">
            <v>20408.676171020452</v>
          </cell>
          <cell r="U463">
            <v>10290.66202639806</v>
          </cell>
          <cell r="V463">
            <v>21671.64958876844</v>
          </cell>
          <cell r="W463">
            <v>21562.023496937407</v>
          </cell>
        </row>
        <row r="464">
          <cell r="A464">
            <v>464</v>
          </cell>
        </row>
        <row r="465">
          <cell r="A465">
            <v>465</v>
          </cell>
          <cell r="D465" t="str">
            <v>Cash Flow to Equity</v>
          </cell>
          <cell r="H465" t="str">
            <v>[USD 000s]</v>
          </cell>
          <cell r="I465" t="str">
            <v>[Calc]</v>
          </cell>
          <cell r="R465">
            <v>14580.748372155853</v>
          </cell>
          <cell r="S465">
            <v>-5502.9517158565177</v>
          </cell>
          <cell r="T465">
            <v>22760.77609973056</v>
          </cell>
          <cell r="U465">
            <v>12799.345985014825</v>
          </cell>
          <cell r="V465">
            <v>30061.362847884124</v>
          </cell>
          <cell r="W465">
            <v>33356.343893288402</v>
          </cell>
        </row>
        <row r="466">
          <cell r="A466">
            <v>466</v>
          </cell>
          <cell r="D466" t="str">
            <v>Discount Factor</v>
          </cell>
          <cell r="H466" t="str">
            <v>[Factor]</v>
          </cell>
          <cell r="I466" t="str">
            <v>[Calc]</v>
          </cell>
          <cell r="R466">
            <v>1</v>
          </cell>
          <cell r="S466">
            <v>0.91587672299308509</v>
          </cell>
          <cell r="T466">
            <v>0.82122996905903167</v>
          </cell>
          <cell r="U466">
            <v>0.73636401619281022</v>
          </cell>
          <cell r="V466">
            <v>0.66026811584201761</v>
          </cell>
          <cell r="W466">
            <v>0.59203597026856536</v>
          </cell>
        </row>
        <row r="467">
          <cell r="A467">
            <v>467</v>
          </cell>
          <cell r="D467" t="str">
            <v>DCF to Equity</v>
          </cell>
          <cell r="H467" t="str">
            <v>[USD 000s]</v>
          </cell>
          <cell r="I467" t="str">
            <v>[Calc]</v>
          </cell>
          <cell r="R467">
            <v>14580.748372155853</v>
          </cell>
          <cell r="S467">
            <v>-5040.0253843078417</v>
          </cell>
          <cell r="T467">
            <v>18691.831452141276</v>
          </cell>
          <cell r="U467">
            <v>9424.9778141668376</v>
          </cell>
          <cell r="V467">
            <v>19848.559407215678</v>
          </cell>
          <cell r="W467">
            <v>19748.155421474934</v>
          </cell>
        </row>
        <row r="468">
          <cell r="A468">
            <v>468</v>
          </cell>
        </row>
        <row r="469">
          <cell r="A469">
            <v>469</v>
          </cell>
          <cell r="D469" t="str">
            <v>Cash Flow to Equity</v>
          </cell>
          <cell r="H469" t="str">
            <v>[USD 000s]</v>
          </cell>
          <cell r="I469" t="str">
            <v>[Calc]</v>
          </cell>
          <cell r="Q469">
            <v>15553.14662604421</v>
          </cell>
          <cell r="R469">
            <v>14580.748372155853</v>
          </cell>
          <cell r="S469">
            <v>-5502.9517158565177</v>
          </cell>
          <cell r="T469">
            <v>22760.77609973056</v>
          </cell>
          <cell r="U469">
            <v>12799.345985014825</v>
          </cell>
          <cell r="V469">
            <v>30061.362847884124</v>
          </cell>
          <cell r="W469">
            <v>33356.343893288402</v>
          </cell>
        </row>
        <row r="470">
          <cell r="A470">
            <v>470</v>
          </cell>
          <cell r="D470" t="str">
            <v>Discount Factor</v>
          </cell>
          <cell r="H470" t="str">
            <v>[Factor]</v>
          </cell>
          <cell r="I470" t="str">
            <v>[Calc]</v>
          </cell>
          <cell r="Q470">
            <v>1</v>
          </cell>
          <cell r="R470">
            <v>0.91587672299308509</v>
          </cell>
          <cell r="S470">
            <v>0.83883017172055241</v>
          </cell>
          <cell r="T470">
            <v>0.75214541288549863</v>
          </cell>
          <cell r="U470">
            <v>0.67441866208069812</v>
          </cell>
          <cell r="V470">
            <v>0.60472419823420587</v>
          </cell>
          <cell r="W470">
            <v>0.54223196434360532</v>
          </cell>
        </row>
        <row r="471">
          <cell r="A471">
            <v>471</v>
          </cell>
          <cell r="D471" t="str">
            <v>DCF to Equity</v>
          </cell>
          <cell r="H471" t="str">
            <v>[USD 000s]</v>
          </cell>
          <cell r="I471" t="str">
            <v>[Calc]</v>
          </cell>
          <cell r="Q471">
            <v>15553.14662604421</v>
          </cell>
          <cell r="R471">
            <v>13354.168037876861</v>
          </cell>
          <cell r="S471">
            <v>-4616.0419327818308</v>
          </cell>
          <cell r="T471">
            <v>17119.413337126232</v>
          </cell>
          <cell r="U471">
            <v>8632.1177947216529</v>
          </cell>
          <cell r="V471">
            <v>18178.83354601427</v>
          </cell>
          <cell r="W471">
            <v>18086.875872578596</v>
          </cell>
        </row>
        <row r="472">
          <cell r="A472">
            <v>472</v>
          </cell>
        </row>
        <row r="473">
          <cell r="A473">
            <v>473</v>
          </cell>
          <cell r="D473" t="str">
            <v>Cash Flow to Equity</v>
          </cell>
          <cell r="H473" t="str">
            <v>[USD 000s]</v>
          </cell>
          <cell r="I473" t="str">
            <v>[Calc]</v>
          </cell>
          <cell r="P473">
            <v>-3042.3476858891627</v>
          </cell>
          <cell r="Q473">
            <v>15553.14662604421</v>
          </cell>
          <cell r="R473">
            <v>14580.748372155853</v>
          </cell>
          <cell r="S473">
            <v>-5502.9517158565177</v>
          </cell>
          <cell r="T473">
            <v>22760.77609973056</v>
          </cell>
          <cell r="U473">
            <v>12799.345985014825</v>
          </cell>
          <cell r="V473">
            <v>30061.362847884124</v>
          </cell>
          <cell r="W473">
            <v>33356.343893288402</v>
          </cell>
        </row>
        <row r="474">
          <cell r="A474">
            <v>474</v>
          </cell>
          <cell r="D474" t="str">
            <v>Discount Factor</v>
          </cell>
          <cell r="H474" t="str">
            <v>[Factor]</v>
          </cell>
          <cell r="I474" t="str">
            <v>[Calc]</v>
          </cell>
          <cell r="P474">
            <v>1</v>
          </cell>
          <cell r="Q474">
            <v>0.91587672299308509</v>
          </cell>
          <cell r="R474">
            <v>0.83883017172055241</v>
          </cell>
          <cell r="S474">
            <v>0.7682650288231464</v>
          </cell>
          <cell r="T474">
            <v>0.68887247596785151</v>
          </cell>
          <cell r="U474">
            <v>0.61768435415185063</v>
          </cell>
          <cell r="V474">
            <v>0.55385281699336519</v>
          </cell>
          <cell r="W474">
            <v>0.49661763460512454</v>
          </cell>
        </row>
        <row r="475">
          <cell r="A475">
            <v>475</v>
          </cell>
          <cell r="D475" t="str">
            <v>DCF to Equity</v>
          </cell>
          <cell r="H475" t="str">
            <v>[USD 000s]</v>
          </cell>
          <cell r="I475" t="str">
            <v>[Calc]</v>
          </cell>
          <cell r="P475">
            <v>-3042.3476858891627</v>
          </cell>
          <cell r="Q475">
            <v>14244.76496409233</v>
          </cell>
          <cell r="R475">
            <v>12230.77166082966</v>
          </cell>
          <cell r="S475">
            <v>-4227.7253585948902</v>
          </cell>
          <cell r="T475">
            <v>15679.272186771288</v>
          </cell>
          <cell r="U475">
            <v>7905.9557583199648</v>
          </cell>
          <cell r="V475">
            <v>16649.570495960314</v>
          </cell>
          <cell r="W475">
            <v>16565.348603359977</v>
          </cell>
        </row>
        <row r="476">
          <cell r="A476">
            <v>476</v>
          </cell>
        </row>
        <row r="477">
          <cell r="A477">
            <v>477</v>
          </cell>
          <cell r="D477" t="str">
            <v>Cash Flow to Equity</v>
          </cell>
          <cell r="H477" t="str">
            <v>[USD 000s]</v>
          </cell>
          <cell r="I477" t="str">
            <v>[Calc]</v>
          </cell>
          <cell r="O477">
            <v>17198.957926605941</v>
          </cell>
          <cell r="P477">
            <v>-3042.3476858891627</v>
          </cell>
          <cell r="Q477">
            <v>15553.14662604421</v>
          </cell>
          <cell r="R477">
            <v>14580.748372155853</v>
          </cell>
          <cell r="S477">
            <v>-5502.9517158565177</v>
          </cell>
          <cell r="T477">
            <v>22760.77609973056</v>
          </cell>
          <cell r="U477">
            <v>12799.345985014825</v>
          </cell>
          <cell r="V477">
            <v>30061.362847884124</v>
          </cell>
          <cell r="W477">
            <v>33356.343893288402</v>
          </cell>
        </row>
        <row r="478">
          <cell r="A478">
            <v>478</v>
          </cell>
          <cell r="D478" t="str">
            <v>Discount Factor</v>
          </cell>
          <cell r="H478" t="str">
            <v>[Factor]</v>
          </cell>
          <cell r="I478" t="str">
            <v>[Calc]</v>
          </cell>
          <cell r="O478">
            <v>1</v>
          </cell>
          <cell r="P478">
            <v>0.91587672299308509</v>
          </cell>
          <cell r="Q478">
            <v>0.83883017172055241</v>
          </cell>
          <cell r="R478">
            <v>0.7682650288231464</v>
          </cell>
          <cell r="S478">
            <v>0.70363605698873144</v>
          </cell>
          <cell r="T478">
            <v>0.63092226584956856</v>
          </cell>
          <cell r="U478">
            <v>0.56572272212469721</v>
          </cell>
          <cell r="V478">
            <v>0.50726090304837224</v>
          </cell>
          <cell r="W478">
            <v>0.45484053176271888</v>
          </cell>
        </row>
        <row r="479">
          <cell r="A479">
            <v>479</v>
          </cell>
          <cell r="D479" t="str">
            <v>DCF to Equity</v>
          </cell>
          <cell r="H479" t="str">
            <v>[USD 000s]</v>
          </cell>
          <cell r="I479" t="str">
            <v>[Calc]</v>
          </cell>
          <cell r="O479">
            <v>17198.957926605941</v>
          </cell>
          <cell r="P479">
            <v>-2786.4154287577621</v>
          </cell>
          <cell r="Q479">
            <v>13046.448655119595</v>
          </cell>
          <cell r="R479">
            <v>11201.879068397362</v>
          </cell>
          <cell r="S479">
            <v>-3872.075247144654</v>
          </cell>
          <cell r="T479">
            <v>14360.28042933671</v>
          </cell>
          <cell r="U479">
            <v>7240.8808520584007</v>
          </cell>
          <cell r="V479">
            <v>15248.954065082487</v>
          </cell>
          <cell r="W479">
            <v>15171.817194083418</v>
          </cell>
        </row>
        <row r="480">
          <cell r="A480">
            <v>480</v>
          </cell>
          <cell r="P480" t="str">
            <v xml:space="preserve"> </v>
          </cell>
        </row>
        <row r="481">
          <cell r="A481">
            <v>481</v>
          </cell>
          <cell r="D481" t="str">
            <v>Cash Flow to Equity</v>
          </cell>
          <cell r="H481" t="str">
            <v>[USD 000s]</v>
          </cell>
          <cell r="I481" t="str">
            <v>[Calc]</v>
          </cell>
          <cell r="N481">
            <v>17536.253210182578</v>
          </cell>
          <cell r="O481">
            <v>17198.957926605941</v>
          </cell>
          <cell r="P481">
            <v>-3042.3476858891627</v>
          </cell>
          <cell r="Q481">
            <v>15553.14662604421</v>
          </cell>
          <cell r="R481">
            <v>14580.748372155853</v>
          </cell>
          <cell r="S481">
            <v>-5502.9517158565177</v>
          </cell>
          <cell r="T481">
            <v>22760.77609973056</v>
          </cell>
          <cell r="U481">
            <v>12799.345985014825</v>
          </cell>
          <cell r="V481">
            <v>30061.362847884124</v>
          </cell>
          <cell r="W481">
            <v>33356.343893288402</v>
          </cell>
        </row>
        <row r="482">
          <cell r="A482">
            <v>482</v>
          </cell>
          <cell r="D482" t="str">
            <v>Discount Factor</v>
          </cell>
          <cell r="H482" t="str">
            <v>[Factor]</v>
          </cell>
          <cell r="I482" t="str">
            <v>[Calc]</v>
          </cell>
          <cell r="N482">
            <v>1</v>
          </cell>
          <cell r="O482">
            <v>0.91587672299308509</v>
          </cell>
          <cell r="P482">
            <v>0.83883017172055241</v>
          </cell>
          <cell r="Q482">
            <v>0.7682650288231464</v>
          </cell>
          <cell r="R482">
            <v>0.70363605698873144</v>
          </cell>
          <cell r="S482">
            <v>0.644443886054615</v>
          </cell>
          <cell r="T482">
            <v>0.57784701730967492</v>
          </cell>
          <cell r="U482">
            <v>0.51813227286229535</v>
          </cell>
          <cell r="V482">
            <v>0.46458845358645623</v>
          </cell>
          <cell r="W482">
            <v>0.41657785571527117</v>
          </cell>
        </row>
        <row r="483">
          <cell r="A483">
            <v>483</v>
          </cell>
          <cell r="D483" t="str">
            <v>DCF to Equity</v>
          </cell>
          <cell r="H483" t="str">
            <v>[USD 000s]</v>
          </cell>
          <cell r="I483" t="str">
            <v>[Calc]</v>
          </cell>
          <cell r="N483">
            <v>17536.253210182578</v>
          </cell>
          <cell r="O483">
            <v>15752.125224715794</v>
          </cell>
          <cell r="P483">
            <v>-2552.0130317880316</v>
          </cell>
          <cell r="Q483">
            <v>11948.938640948478</v>
          </cell>
          <cell r="R483">
            <v>10259.540292528609</v>
          </cell>
          <cell r="S483">
            <v>-3546.3435885374856</v>
          </cell>
          <cell r="T483">
            <v>13152.24658088264</v>
          </cell>
          <cell r="U483">
            <v>6631.7542263666255</v>
          </cell>
          <cell r="V483">
            <v>13966.162078199834</v>
          </cell>
          <cell r="W483">
            <v>13895.514213567263</v>
          </cell>
        </row>
        <row r="484">
          <cell r="A484">
            <v>484</v>
          </cell>
        </row>
        <row r="485">
          <cell r="A485">
            <v>485</v>
          </cell>
          <cell r="D485" t="str">
            <v>Cash Flow to Equity</v>
          </cell>
          <cell r="H485" t="str">
            <v>[USD 000s]</v>
          </cell>
          <cell r="I485" t="str">
            <v>[Calc]</v>
          </cell>
          <cell r="M485">
            <v>-1827.7852684769859</v>
          </cell>
          <cell r="N485">
            <v>17536.253210182578</v>
          </cell>
          <cell r="O485">
            <v>17198.957926605941</v>
          </cell>
          <cell r="P485">
            <v>-3042.3476858891627</v>
          </cell>
          <cell r="Q485">
            <v>15553.14662604421</v>
          </cell>
          <cell r="R485">
            <v>14580.748372155853</v>
          </cell>
          <cell r="S485">
            <v>-5502.9517158565177</v>
          </cell>
          <cell r="T485">
            <v>22760.77609973056</v>
          </cell>
          <cell r="U485">
            <v>12799.345985014825</v>
          </cell>
          <cell r="V485">
            <v>30061.362847884124</v>
          </cell>
          <cell r="W485">
            <v>33356.343893288402</v>
          </cell>
        </row>
        <row r="486">
          <cell r="A486">
            <v>486</v>
          </cell>
          <cell r="D486" t="str">
            <v>Discount Factor</v>
          </cell>
          <cell r="H486" t="str">
            <v>[Factor]</v>
          </cell>
          <cell r="I486" t="str">
            <v>[Calc]</v>
          </cell>
          <cell r="M486">
            <v>1</v>
          </cell>
          <cell r="N486">
            <v>0.91587672299308509</v>
          </cell>
          <cell r="O486">
            <v>0.83883017172055241</v>
          </cell>
          <cell r="P486">
            <v>0.7682650288231464</v>
          </cell>
          <cell r="Q486">
            <v>0.70363605698873144</v>
          </cell>
          <cell r="R486">
            <v>0.644443886054615</v>
          </cell>
          <cell r="S486">
            <v>0.59023115451262997</v>
          </cell>
          <cell r="T486">
            <v>0.5292366326049136</v>
          </cell>
          <cell r="U486">
            <v>0.47454528814607805</v>
          </cell>
          <cell r="V486">
            <v>0.42550575041118854</v>
          </cell>
          <cell r="W486">
            <v>0.38153396136398882</v>
          </cell>
        </row>
        <row r="487">
          <cell r="A487">
            <v>487</v>
          </cell>
          <cell r="D487" t="str">
            <v>DCF to Equity</v>
          </cell>
          <cell r="H487" t="str">
            <v>[USD 000s]</v>
          </cell>
          <cell r="I487" t="str">
            <v>[Calc]</v>
          </cell>
          <cell r="M487">
            <v>-1827.7852684769859</v>
          </cell>
          <cell r="N487">
            <v>16061.046123718988</v>
          </cell>
          <cell r="O487">
            <v>14427.004830989417</v>
          </cell>
          <cell r="P487">
            <v>-2337.3293325896702</v>
          </cell>
          <cell r="Q487">
            <v>10943.75476571734</v>
          </cell>
          <cell r="R487">
            <v>9396.4741425366192</v>
          </cell>
          <cell r="S487">
            <v>-3248.0135444772504</v>
          </cell>
          <cell r="T487">
            <v>12045.836498495801</v>
          </cell>
          <cell r="U487">
            <v>6073.8693285402069</v>
          </cell>
          <cell r="V487">
            <v>12791.282756971957</v>
          </cell>
          <cell r="W487">
            <v>12726.578022225822</v>
          </cell>
        </row>
        <row r="488">
          <cell r="A488">
            <v>488</v>
          </cell>
        </row>
        <row r="489">
          <cell r="A489">
            <v>489</v>
          </cell>
          <cell r="D489" t="str">
            <v>Cash Flow to Equity</v>
          </cell>
          <cell r="H489" t="str">
            <v>[USD 000s]</v>
          </cell>
          <cell r="I489" t="str">
            <v>[Calc]</v>
          </cell>
          <cell r="L489">
            <v>20540.572402959617</v>
          </cell>
          <cell r="M489">
            <v>-1827.7852684769859</v>
          </cell>
          <cell r="N489">
            <v>17536.253210182578</v>
          </cell>
          <cell r="O489">
            <v>17198.957926605941</v>
          </cell>
          <cell r="P489">
            <v>-3042.3476858891627</v>
          </cell>
          <cell r="Q489">
            <v>15553.14662604421</v>
          </cell>
          <cell r="R489">
            <v>14580.748372155853</v>
          </cell>
          <cell r="S489">
            <v>-5502.9517158565177</v>
          </cell>
          <cell r="T489">
            <v>22760.77609973056</v>
          </cell>
          <cell r="U489">
            <v>12799.345985014825</v>
          </cell>
          <cell r="V489">
            <v>30061.362847884124</v>
          </cell>
          <cell r="W489">
            <v>33356.343893288402</v>
          </cell>
        </row>
        <row r="490">
          <cell r="A490">
            <v>490</v>
          </cell>
          <cell r="D490" t="str">
            <v>Discount Factor</v>
          </cell>
          <cell r="H490" t="str">
            <v>[Factor]</v>
          </cell>
          <cell r="I490" t="str">
            <v>[Calc]</v>
          </cell>
          <cell r="L490">
            <v>1</v>
          </cell>
          <cell r="M490">
            <v>0.91587672299308509</v>
          </cell>
          <cell r="N490">
            <v>0.83883017172055241</v>
          </cell>
          <cell r="O490">
            <v>0.7682650288231464</v>
          </cell>
          <cell r="P490">
            <v>0.70363605698873144</v>
          </cell>
          <cell r="Q490">
            <v>0.644443886054615</v>
          </cell>
          <cell r="R490">
            <v>0.59023115451262997</v>
          </cell>
          <cell r="S490">
            <v>0.5405789756034528</v>
          </cell>
          <cell r="T490">
            <v>0.48471551275808361</v>
          </cell>
          <cell r="U490">
            <v>0.43462498341903932</v>
          </cell>
          <cell r="V490">
            <v>0.38971081230131299</v>
          </cell>
          <cell r="W490">
            <v>0.34943807424462048</v>
          </cell>
        </row>
        <row r="491">
          <cell r="A491">
            <v>491</v>
          </cell>
          <cell r="D491" t="str">
            <v>DCF to Equity</v>
          </cell>
          <cell r="H491" t="str">
            <v>[USD 000s]</v>
          </cell>
          <cell r="I491" t="str">
            <v>[Calc]</v>
          </cell>
          <cell r="L491">
            <v>20540.572402959617</v>
          </cell>
          <cell r="M491">
            <v>-1674.0259820277381</v>
          </cell>
          <cell r="N491">
            <v>14709.938291632541</v>
          </cell>
          <cell r="O491">
            <v>13213.357907211996</v>
          </cell>
          <cell r="P491">
            <v>-2140.705529687842</v>
          </cell>
          <cell r="Q491">
            <v>10023.130252065155</v>
          </cell>
          <cell r="R491">
            <v>8606.0119453556999</v>
          </cell>
          <cell r="S491">
            <v>-2974.7800013529791</v>
          </cell>
          <cell r="T491">
            <v>11032.501257952832</v>
          </cell>
          <cell r="U491">
            <v>5562.9155365116158</v>
          </cell>
          <cell r="V491">
            <v>11715.238134333433</v>
          </cell>
          <cell r="W491">
            <v>11655.976573912005</v>
          </cell>
        </row>
        <row r="492">
          <cell r="A492">
            <v>492</v>
          </cell>
        </row>
        <row r="493">
          <cell r="A493">
            <v>493</v>
          </cell>
          <cell r="D493" t="str">
            <v>Cash Flow to Equity</v>
          </cell>
          <cell r="H493" t="str">
            <v>[USD 000s]</v>
          </cell>
          <cell r="I493" t="str">
            <v>[Calc]</v>
          </cell>
          <cell r="K493">
            <v>-7839.1162559951626</v>
          </cell>
          <cell r="L493">
            <v>20540.572402959617</v>
          </cell>
          <cell r="M493">
            <v>-1827.7852684769859</v>
          </cell>
          <cell r="N493">
            <v>17536.253210182578</v>
          </cell>
          <cell r="O493">
            <v>17198.957926605941</v>
          </cell>
          <cell r="P493">
            <v>-3042.3476858891627</v>
          </cell>
          <cell r="Q493">
            <v>15553.14662604421</v>
          </cell>
          <cell r="R493">
            <v>14580.748372155853</v>
          </cell>
          <cell r="S493">
            <v>-5502.9517158565177</v>
          </cell>
          <cell r="T493">
            <v>22760.77609973056</v>
          </cell>
          <cell r="U493">
            <v>12799.345985014825</v>
          </cell>
          <cell r="V493">
            <v>30061.362847884124</v>
          </cell>
          <cell r="W493">
            <v>33356.343893288402</v>
          </cell>
        </row>
        <row r="494">
          <cell r="A494">
            <v>494</v>
          </cell>
          <cell r="D494" t="str">
            <v>Discount Factor</v>
          </cell>
          <cell r="H494" t="str">
            <v>[Factor]</v>
          </cell>
          <cell r="I494" t="str">
            <v>[Calc]</v>
          </cell>
          <cell r="J494">
            <v>0</v>
          </cell>
          <cell r="K494">
            <v>1</v>
          </cell>
          <cell r="L494">
            <v>0.91587672299308509</v>
          </cell>
          <cell r="M494">
            <v>0.83883017172055241</v>
          </cell>
          <cell r="N494">
            <v>0.7682650288231464</v>
          </cell>
          <cell r="O494">
            <v>0.70363605698873144</v>
          </cell>
          <cell r="P494">
            <v>0.644443886054615</v>
          </cell>
          <cell r="Q494">
            <v>0.59023115451262997</v>
          </cell>
          <cell r="R494">
            <v>0.5405789756034528</v>
          </cell>
          <cell r="S494">
            <v>0.49510370069464926</v>
          </cell>
          <cell r="T494">
            <v>0.44393965540878655</v>
          </cell>
          <cell r="U494">
            <v>0.39806290554475365</v>
          </cell>
          <cell r="V494">
            <v>0.35692706168549976</v>
          </cell>
          <cell r="W494">
            <v>0.32004219832817732</v>
          </cell>
        </row>
        <row r="495">
          <cell r="A495">
            <v>495</v>
          </cell>
          <cell r="D495" t="str">
            <v>DCF to Equity</v>
          </cell>
          <cell r="H495" t="str">
            <v>[USD 000s]</v>
          </cell>
          <cell r="I495" t="str">
            <v>[Calc]</v>
          </cell>
          <cell r="K495">
            <v>-7839.1162559951626</v>
          </cell>
          <cell r="L495">
            <v>18812.632140824851</v>
          </cell>
          <cell r="M495">
            <v>-1533.2014306248461</v>
          </cell>
          <cell r="N495">
            <v>13472.490077970911</v>
          </cell>
          <cell r="O495">
            <v>12101.806939792092</v>
          </cell>
          <cell r="P495">
            <v>-1960.6223654236771</v>
          </cell>
          <cell r="Q495">
            <v>9179.9516893942891</v>
          </cell>
          <cell r="R495">
            <v>7882.0460185517231</v>
          </cell>
          <cell r="S495">
            <v>-2724.531759264532</v>
          </cell>
          <cell r="T495">
            <v>10104.411098550929</v>
          </cell>
          <cell r="U495">
            <v>5094.9448518675781</v>
          </cell>
          <cell r="V495">
            <v>10729.713911556928</v>
          </cell>
          <cell r="W495">
            <v>10675.437627798694</v>
          </cell>
        </row>
        <row r="496">
          <cell r="A496">
            <v>496</v>
          </cell>
        </row>
        <row r="497">
          <cell r="A497">
            <v>497</v>
          </cell>
          <cell r="D497" t="str">
            <v>PV (Equity)</v>
          </cell>
          <cell r="H497" t="str">
            <v>[USD 000s]</v>
          </cell>
          <cell r="I497" t="str">
            <v>[Calc]</v>
          </cell>
          <cell r="K497">
            <v>95756.567839177631</v>
          </cell>
          <cell r="L497">
            <v>84011.236192246492</v>
          </cell>
          <cell r="M497">
            <v>93555.453504981298</v>
          </cell>
          <cell r="N497">
            <v>84612.268699231267</v>
          </cell>
          <cell r="O497">
            <v>75184.947652649731</v>
          </cell>
          <cell r="P497">
            <v>85133.032780434762</v>
          </cell>
          <cell r="Q497">
            <v>77399.355215273506</v>
          </cell>
          <cell r="R497">
            <v>69927.737619640509</v>
          </cell>
          <cell r="S497">
            <v>81853.552035861008</v>
          </cell>
          <cell r="T497">
            <v>68526.397808263442</v>
          </cell>
          <cell r="U497">
            <v>63624.719170650977</v>
          </cell>
          <cell r="V497">
            <v>40896.105207184388</v>
          </cell>
          <cell r="W497">
            <v>12253.037439023989</v>
          </cell>
        </row>
        <row r="498">
          <cell r="A498">
            <v>498</v>
          </cell>
        </row>
        <row r="499">
          <cell r="A499">
            <v>499</v>
          </cell>
          <cell r="D499" t="str">
            <v>Cash Flow to Equity for IRR</v>
          </cell>
          <cell r="H499" t="str">
            <v>[USD 000s]</v>
          </cell>
          <cell r="I499" t="str">
            <v>[Calc]</v>
          </cell>
          <cell r="K499">
            <v>-30000</v>
          </cell>
          <cell r="L499">
            <v>20540.572402959617</v>
          </cell>
          <cell r="M499">
            <v>-1827.7852684769859</v>
          </cell>
          <cell r="N499">
            <v>17536.253210182578</v>
          </cell>
          <cell r="O499">
            <v>17198.957926605941</v>
          </cell>
          <cell r="P499">
            <v>-3042.3476858891627</v>
          </cell>
          <cell r="Q499">
            <v>15553.14662604421</v>
          </cell>
          <cell r="R499">
            <v>14580.748372155853</v>
          </cell>
          <cell r="S499">
            <v>-5502.9517158565177</v>
          </cell>
          <cell r="T499">
            <v>22760.77609973056</v>
          </cell>
          <cell r="U499">
            <v>12799.345985014825</v>
          </cell>
          <cell r="V499">
            <v>30061.362847884124</v>
          </cell>
          <cell r="W499">
            <v>33356.343893288402</v>
          </cell>
        </row>
        <row r="500">
          <cell r="A500">
            <v>500</v>
          </cell>
        </row>
        <row r="501">
          <cell r="A501">
            <v>501</v>
          </cell>
          <cell r="D501" t="str">
            <v>Duration of project life</v>
          </cell>
        </row>
        <row r="502">
          <cell r="A502">
            <v>502</v>
          </cell>
        </row>
        <row r="503">
          <cell r="A503">
            <v>503</v>
          </cell>
          <cell r="D503" t="str">
            <v>PV of Equity</v>
          </cell>
          <cell r="H503" t="str">
            <v>[USD 000s]</v>
          </cell>
          <cell r="I503" t="str">
            <v>[Calc]</v>
          </cell>
          <cell r="K503">
            <v>95756.567839177631</v>
          </cell>
        </row>
        <row r="504">
          <cell r="A504">
            <v>504</v>
          </cell>
        </row>
        <row r="505">
          <cell r="A505">
            <v>505</v>
          </cell>
          <cell r="D505" t="str">
            <v>PV of Equity (half year discounting)</v>
          </cell>
          <cell r="H505" t="str">
            <v>[USD 000s]</v>
          </cell>
          <cell r="I505" t="str">
            <v>[Calc]</v>
          </cell>
          <cell r="K505">
            <v>100057.59517625619</v>
          </cell>
        </row>
        <row r="506">
          <cell r="A506">
            <v>506</v>
          </cell>
        </row>
        <row r="507">
          <cell r="A507">
            <v>507</v>
          </cell>
          <cell r="D507" t="str">
            <v>Less: Initial Equity Injection</v>
          </cell>
          <cell r="H507" t="str">
            <v>[USD 000s]</v>
          </cell>
          <cell r="I507" t="str">
            <v>[Calc]</v>
          </cell>
          <cell r="K507">
            <v>-30000</v>
          </cell>
        </row>
        <row r="508">
          <cell r="A508">
            <v>508</v>
          </cell>
        </row>
        <row r="509">
          <cell r="A509">
            <v>509</v>
          </cell>
          <cell r="D509" t="str">
            <v>Less: Transaction Costs</v>
          </cell>
          <cell r="H509" t="str">
            <v>[USD 000s]</v>
          </cell>
          <cell r="I509" t="str">
            <v>[Calc]</v>
          </cell>
          <cell r="K509">
            <v>-1500</v>
          </cell>
        </row>
        <row r="510">
          <cell r="A510">
            <v>510</v>
          </cell>
        </row>
        <row r="511">
          <cell r="A511">
            <v>511</v>
          </cell>
          <cell r="D511" t="str">
            <v>NPV of Equity</v>
          </cell>
          <cell r="H511" t="str">
            <v>[USD 000s]</v>
          </cell>
          <cell r="I511" t="str">
            <v>[Calc]</v>
          </cell>
          <cell r="K511">
            <v>68557.595176256189</v>
          </cell>
        </row>
        <row r="512">
          <cell r="A512">
            <v>512</v>
          </cell>
        </row>
        <row r="513">
          <cell r="A513">
            <v>513</v>
          </cell>
          <cell r="D513" t="str">
            <v>Implied Constant Cost of Equity</v>
          </cell>
        </row>
        <row r="514">
          <cell r="A514">
            <v>514</v>
          </cell>
        </row>
        <row r="515">
          <cell r="A515">
            <v>515</v>
          </cell>
          <cell r="D515" t="str">
            <v>Backsolved Cost of Equity</v>
          </cell>
          <cell r="H515" t="str">
            <v>[%]</v>
          </cell>
          <cell r="I515" t="str">
            <v>[Input]</v>
          </cell>
          <cell r="K515">
            <v>0.13595934939766319</v>
          </cell>
        </row>
        <row r="516">
          <cell r="A516">
            <v>516</v>
          </cell>
        </row>
        <row r="517">
          <cell r="A517">
            <v>517</v>
          </cell>
          <cell r="D517" t="str">
            <v>Cash Flows to Equity</v>
          </cell>
          <cell r="H517" t="str">
            <v>[USD 000s]</v>
          </cell>
          <cell r="I517" t="str">
            <v>[Feed]</v>
          </cell>
          <cell r="K517">
            <v>-7839.1162559951626</v>
          </cell>
          <cell r="L517">
            <v>20540.572402959617</v>
          </cell>
          <cell r="M517">
            <v>-1827.7852684769859</v>
          </cell>
          <cell r="N517">
            <v>17536.253210182578</v>
          </cell>
          <cell r="O517">
            <v>17198.957926605941</v>
          </cell>
          <cell r="P517">
            <v>-3042.3476858891627</v>
          </cell>
          <cell r="Q517">
            <v>15553.14662604421</v>
          </cell>
          <cell r="R517">
            <v>14580.748372155853</v>
          </cell>
          <cell r="S517">
            <v>-5502.9517158565177</v>
          </cell>
          <cell r="T517">
            <v>22760.77609973056</v>
          </cell>
          <cell r="U517">
            <v>12799.345985014825</v>
          </cell>
          <cell r="V517">
            <v>30061.362847884124</v>
          </cell>
          <cell r="W517">
            <v>33356.343893288402</v>
          </cell>
        </row>
        <row r="518">
          <cell r="A518">
            <v>518</v>
          </cell>
          <cell r="D518" t="str">
            <v>Timing</v>
          </cell>
          <cell r="H518" t="str">
            <v>[Factor]</v>
          </cell>
          <cell r="I518" t="str">
            <v>[Input]</v>
          </cell>
          <cell r="K518">
            <v>0</v>
          </cell>
          <cell r="L518">
            <v>1</v>
          </cell>
          <cell r="M518">
            <v>2</v>
          </cell>
          <cell r="N518">
            <v>3</v>
          </cell>
          <cell r="O518">
            <v>4</v>
          </cell>
          <cell r="P518">
            <v>5</v>
          </cell>
          <cell r="Q518">
            <v>6</v>
          </cell>
          <cell r="R518">
            <v>7</v>
          </cell>
          <cell r="S518">
            <v>8</v>
          </cell>
          <cell r="T518">
            <v>9</v>
          </cell>
          <cell r="U518">
            <v>10</v>
          </cell>
          <cell r="V518">
            <v>11</v>
          </cell>
          <cell r="W518">
            <v>12</v>
          </cell>
        </row>
        <row r="519">
          <cell r="A519">
            <v>519</v>
          </cell>
          <cell r="D519" t="str">
            <v>Discount Factor</v>
          </cell>
          <cell r="H519" t="str">
            <v>[Factor]</v>
          </cell>
          <cell r="I519" t="str">
            <v>[Calc]</v>
          </cell>
          <cell r="K519">
            <v>1</v>
          </cell>
          <cell r="L519">
            <v>0.88031319125129348</v>
          </cell>
          <cell r="M519">
            <v>0.7749513146910364</v>
          </cell>
          <cell r="N519">
            <v>0.68219986490005169</v>
          </cell>
          <cell r="O519">
            <v>0.60054954014136575</v>
          </cell>
          <cell r="P519">
            <v>0.52867168218634242</v>
          </cell>
          <cell r="Q519">
            <v>0.46539665566964866</v>
          </cell>
          <cell r="R519">
            <v>0.40969481515022788</v>
          </cell>
          <cell r="S519">
            <v>0.36065975016400587</v>
          </cell>
          <cell r="T519">
            <v>0.31749353562277022</v>
          </cell>
          <cell r="U519">
            <v>0.27949374754573703</v>
          </cell>
          <cell r="V519">
            <v>0.24604203283677117</v>
          </cell>
          <cell r="W519">
            <v>0.21659404710849359</v>
          </cell>
        </row>
        <row r="520">
          <cell r="A520">
            <v>520</v>
          </cell>
          <cell r="D520" t="str">
            <v>Discounted Cash Flows to Equity</v>
          </cell>
          <cell r="H520" t="str">
            <v>[USD 000s]</v>
          </cell>
          <cell r="I520" t="str">
            <v>[Calc]</v>
          </cell>
          <cell r="K520">
            <v>-7839.1162559951626</v>
          </cell>
          <cell r="L520">
            <v>18082.136842177631</v>
          </cell>
          <cell r="M520">
            <v>-1416.4445967791492</v>
          </cell>
          <cell r="N520">
            <v>11963.229570839652</v>
          </cell>
          <cell r="O520">
            <v>10328.826273733896</v>
          </cell>
          <cell r="P520">
            <v>-1608.4030688947498</v>
          </cell>
          <cell r="Q520">
            <v>7238.3824249006548</v>
          </cell>
          <cell r="R520">
            <v>5973.657009082378</v>
          </cell>
          <cell r="S520">
            <v>-1984.6931910053991</v>
          </cell>
          <cell r="T520">
            <v>7226.3992774217013</v>
          </cell>
          <cell r="U520">
            <v>3577.337175486276</v>
          </cell>
          <cell r="V520">
            <v>7396.3588249371987</v>
          </cell>
          <cell r="W520">
            <v>7224.7855205900205</v>
          </cell>
        </row>
        <row r="521">
          <cell r="A521">
            <v>521</v>
          </cell>
        </row>
        <row r="522">
          <cell r="A522">
            <v>522</v>
          </cell>
          <cell r="D522" t="str">
            <v>Sum of  Discounted Cash Flows to Equity</v>
          </cell>
          <cell r="H522" t="str">
            <v>[USD 000s]</v>
          </cell>
          <cell r="I522" t="str">
            <v>[Calc]</v>
          </cell>
          <cell r="K522">
            <v>68768.00764684465</v>
          </cell>
        </row>
        <row r="523">
          <cell r="A523">
            <v>523</v>
          </cell>
          <cell r="D523" t="str">
            <v>With Half year Discounting</v>
          </cell>
          <cell r="H523" t="str">
            <v>[USD 000s]</v>
          </cell>
          <cell r="I523" t="str">
            <v>[Calc]</v>
          </cell>
          <cell r="K523">
            <v>73293.901005030115</v>
          </cell>
        </row>
        <row r="524">
          <cell r="A524">
            <v>524</v>
          </cell>
        </row>
        <row r="525">
          <cell r="A525">
            <v>525</v>
          </cell>
          <cell r="D525" t="str">
            <v>Implied D/E</v>
          </cell>
          <cell r="H525" t="str">
            <v>[%]</v>
          </cell>
          <cell r="I525" t="str">
            <v>[Calc]</v>
          </cell>
          <cell r="K525">
            <v>2.3609085054261647</v>
          </cell>
        </row>
        <row r="526">
          <cell r="A526">
            <v>526</v>
          </cell>
        </row>
        <row r="527">
          <cell r="A527">
            <v>527</v>
          </cell>
          <cell r="D527" t="str">
            <v>Check</v>
          </cell>
          <cell r="H527" t="str">
            <v>[%]</v>
          </cell>
          <cell r="I527" t="str">
            <v>[Calc]</v>
          </cell>
          <cell r="K527">
            <v>0</v>
          </cell>
        </row>
        <row r="528">
          <cell r="A528">
            <v>528</v>
          </cell>
        </row>
        <row r="529">
          <cell r="A529">
            <v>529</v>
          </cell>
        </row>
        <row r="530">
          <cell r="A530">
            <v>530</v>
          </cell>
          <cell r="B530" t="str">
            <v>3. INVESTMENT SUMMARY OUTPUT</v>
          </cell>
        </row>
        <row r="531">
          <cell r="A531">
            <v>531</v>
          </cell>
        </row>
        <row r="532">
          <cell r="A532">
            <v>532</v>
          </cell>
          <cell r="D532" t="str">
            <v>DATE</v>
          </cell>
          <cell r="F532">
            <v>36389.708374768517</v>
          </cell>
        </row>
        <row r="533">
          <cell r="A533">
            <v>533</v>
          </cell>
        </row>
        <row r="534">
          <cell r="A534">
            <v>534</v>
          </cell>
          <cell r="D534" t="str">
            <v>Investment Briefing Financial Summary</v>
          </cell>
        </row>
        <row r="535">
          <cell r="A535">
            <v>535</v>
          </cell>
          <cell r="D535" t="str">
            <v>Entergy Nuclear</v>
          </cell>
        </row>
        <row r="536">
          <cell r="A536">
            <v>536</v>
          </cell>
          <cell r="D536" t="str">
            <v>Project Anchovy</v>
          </cell>
        </row>
        <row r="537">
          <cell r="A537">
            <v>537</v>
          </cell>
        </row>
        <row r="538">
          <cell r="A538">
            <v>538</v>
          </cell>
          <cell r="D538" t="str">
            <v>BU Project Sponsor</v>
          </cell>
          <cell r="G538" t="str">
            <v>Dan Keuter</v>
          </cell>
          <cell r="K538" t="str">
            <v>BU Project Managers</v>
          </cell>
          <cell r="N538" t="str">
            <v>Greg Rolfson</v>
          </cell>
        </row>
        <row r="539">
          <cell r="A539">
            <v>539</v>
          </cell>
        </row>
        <row r="540">
          <cell r="A540">
            <v>540</v>
          </cell>
          <cell r="D540" t="str">
            <v>Date of Briefing</v>
          </cell>
          <cell r="G540" t="str">
            <v>May, 1999</v>
          </cell>
          <cell r="K540" t="str">
            <v>Targeted Entergy Board</v>
          </cell>
          <cell r="N540" t="str">
            <v>July, 1999</v>
          </cell>
        </row>
        <row r="541">
          <cell r="A541">
            <v>541</v>
          </cell>
        </row>
        <row r="542">
          <cell r="A542">
            <v>542</v>
          </cell>
        </row>
        <row r="543">
          <cell r="A543">
            <v>543</v>
          </cell>
          <cell r="D543" t="str">
            <v>Project Financial Impact - Base Case</v>
          </cell>
        </row>
        <row r="544">
          <cell r="A544">
            <v>544</v>
          </cell>
        </row>
        <row r="545">
          <cell r="A545">
            <v>545</v>
          </cell>
          <cell r="K545" t="str">
            <v xml:space="preserve">After Tax Recourse Cash Flows </v>
          </cell>
          <cell r="L545" t="str">
            <v>After Tax Non-Recourse Cash Flows</v>
          </cell>
        </row>
        <row r="546">
          <cell r="A546">
            <v>546</v>
          </cell>
          <cell r="D546" t="str">
            <v>NPV - first five years ($000)</v>
          </cell>
          <cell r="K546">
            <v>-40382.159997818548</v>
          </cell>
          <cell r="L546">
            <v>-20559.685545795157</v>
          </cell>
        </row>
        <row r="547">
          <cell r="A547">
            <v>547</v>
          </cell>
          <cell r="D547" t="str">
            <v>NPV - life of project ($000)</v>
          </cell>
          <cell r="K547">
            <v>27821.398940596526</v>
          </cell>
          <cell r="L547">
            <v>68557.595176256189</v>
          </cell>
        </row>
        <row r="548">
          <cell r="A548">
            <v>548</v>
          </cell>
          <cell r="D548" t="str">
            <v>IRR</v>
          </cell>
          <cell r="K548">
            <v>1.8234822503542591</v>
          </cell>
          <cell r="L548">
            <v>-0.42043894152084771</v>
          </cell>
        </row>
        <row r="549">
          <cell r="A549">
            <v>549</v>
          </cell>
          <cell r="D549" t="str">
            <v>Payback (years)</v>
          </cell>
          <cell r="K549">
            <v>9.402156099069785</v>
          </cell>
          <cell r="L549" t="e">
            <v>#N/A</v>
          </cell>
        </row>
        <row r="550">
          <cell r="A550">
            <v>550</v>
          </cell>
        </row>
        <row r="551">
          <cell r="A551">
            <v>551</v>
          </cell>
          <cell r="D551" t="str">
            <v>Capital Requirement (in $000) - Base Case</v>
          </cell>
        </row>
        <row r="552">
          <cell r="A552">
            <v>552</v>
          </cell>
        </row>
        <row r="553">
          <cell r="A553">
            <v>553</v>
          </cell>
          <cell r="K553">
            <v>2000</v>
          </cell>
          <cell r="L553">
            <v>2001</v>
          </cell>
          <cell r="M553">
            <v>2002</v>
          </cell>
          <cell r="N553">
            <v>2003</v>
          </cell>
          <cell r="O553">
            <v>2004</v>
          </cell>
          <cell r="P553">
            <v>2005</v>
          </cell>
        </row>
        <row r="554">
          <cell r="A554">
            <v>554</v>
          </cell>
          <cell r="D554" t="str">
            <v>ENI Equity Investment in Project</v>
          </cell>
        </row>
        <row r="555">
          <cell r="A555">
            <v>555</v>
          </cell>
          <cell r="E555" t="str">
            <v>ETR Guaranty</v>
          </cell>
          <cell r="K555">
            <v>26667</v>
          </cell>
          <cell r="L555">
            <v>26667</v>
          </cell>
          <cell r="M555">
            <v>26667</v>
          </cell>
          <cell r="N555">
            <v>26667</v>
          </cell>
          <cell r="O555">
            <v>26667</v>
          </cell>
          <cell r="P555">
            <v>26667</v>
          </cell>
        </row>
        <row r="556">
          <cell r="A556">
            <v>556</v>
          </cell>
          <cell r="D556" t="str">
            <v>ENI Sources for Equity Investment in Project</v>
          </cell>
        </row>
        <row r="557">
          <cell r="A557">
            <v>557</v>
          </cell>
          <cell r="E557" t="str">
            <v>ETR Equity Infusion</v>
          </cell>
          <cell r="K557">
            <v>30000</v>
          </cell>
        </row>
        <row r="558">
          <cell r="A558">
            <v>558</v>
          </cell>
          <cell r="E558" t="str">
            <v>ENI Cash</v>
          </cell>
        </row>
        <row r="559">
          <cell r="A559">
            <v>559</v>
          </cell>
          <cell r="E559" t="str">
            <v>ENI Debt</v>
          </cell>
        </row>
        <row r="560">
          <cell r="A560">
            <v>560</v>
          </cell>
          <cell r="D560" t="str">
            <v>Book Capital Employed (ETR View)</v>
          </cell>
        </row>
        <row r="561">
          <cell r="A561">
            <v>561</v>
          </cell>
          <cell r="E561" t="str">
            <v>Long Term Debt</v>
          </cell>
          <cell r="K561">
            <v>0</v>
          </cell>
          <cell r="L561">
            <v>0</v>
          </cell>
          <cell r="M561">
            <v>0</v>
          </cell>
          <cell r="N561">
            <v>0</v>
          </cell>
          <cell r="O561">
            <v>0</v>
          </cell>
          <cell r="P561">
            <v>0</v>
          </cell>
        </row>
        <row r="562">
          <cell r="A562">
            <v>562</v>
          </cell>
          <cell r="E562" t="str">
            <v>Short Term Debt</v>
          </cell>
          <cell r="K562">
            <v>20000</v>
          </cell>
          <cell r="L562">
            <v>20000</v>
          </cell>
          <cell r="M562">
            <v>20000</v>
          </cell>
          <cell r="N562">
            <v>20000</v>
          </cell>
          <cell r="O562">
            <v>20000</v>
          </cell>
          <cell r="P562">
            <v>20000</v>
          </cell>
        </row>
        <row r="563">
          <cell r="A563">
            <v>563</v>
          </cell>
          <cell r="E563" t="str">
            <v>Equity</v>
          </cell>
          <cell r="K563">
            <v>55638.634932441317</v>
          </cell>
          <cell r="L563">
            <v>53526.247195252923</v>
          </cell>
          <cell r="M563">
            <v>72336.65357098353</v>
          </cell>
          <cell r="N563">
            <v>88495.995964270347</v>
          </cell>
          <cell r="O563">
            <v>80098.010452713876</v>
          </cell>
          <cell r="P563">
            <v>92360.905067274027</v>
          </cell>
        </row>
        <row r="564">
          <cell r="A564">
            <v>564</v>
          </cell>
          <cell r="E564" t="str">
            <v>Total Book Capital Employed</v>
          </cell>
          <cell r="K564">
            <v>75638.634932441317</v>
          </cell>
          <cell r="L564">
            <v>73526.247195252916</v>
          </cell>
          <cell r="M564">
            <v>92336.65357098353</v>
          </cell>
          <cell r="N564">
            <v>108495.99596427035</v>
          </cell>
          <cell r="O564">
            <v>100098.01045271388</v>
          </cell>
          <cell r="P564">
            <v>112360.90506727403</v>
          </cell>
        </row>
        <row r="565">
          <cell r="A565">
            <v>565</v>
          </cell>
          <cell r="D565" t="str">
            <v>Debt as % of Total Book Capital</v>
          </cell>
          <cell r="K565">
            <v>0.26441513675998435</v>
          </cell>
          <cell r="L565">
            <v>0.27201170687916276</v>
          </cell>
          <cell r="M565">
            <v>0.21659870946725462</v>
          </cell>
          <cell r="N565">
            <v>0.18433859998470684</v>
          </cell>
          <cell r="O565">
            <v>0.19980417102743481</v>
          </cell>
          <cell r="P565">
            <v>0.17799785421829209</v>
          </cell>
        </row>
        <row r="566">
          <cell r="A566">
            <v>566</v>
          </cell>
          <cell r="D566" t="str">
            <v>Market Capital Employed (ETR View)</v>
          </cell>
        </row>
        <row r="567">
          <cell r="A567">
            <v>567</v>
          </cell>
          <cell r="E567" t="str">
            <v>Long Term Debt</v>
          </cell>
          <cell r="K567">
            <v>0</v>
          </cell>
          <cell r="L567">
            <v>0</v>
          </cell>
          <cell r="M567">
            <v>0</v>
          </cell>
          <cell r="N567">
            <v>0</v>
          </cell>
          <cell r="O567">
            <v>0</v>
          </cell>
          <cell r="P567">
            <v>0</v>
          </cell>
        </row>
        <row r="568">
          <cell r="A568">
            <v>568</v>
          </cell>
          <cell r="E568" t="str">
            <v>Short Term Debt</v>
          </cell>
          <cell r="K568">
            <v>20000</v>
          </cell>
          <cell r="L568">
            <v>20000</v>
          </cell>
          <cell r="M568">
            <v>20000</v>
          </cell>
          <cell r="N568">
            <v>20000</v>
          </cell>
          <cell r="O568">
            <v>20000</v>
          </cell>
          <cell r="P568">
            <v>20000</v>
          </cell>
        </row>
        <row r="569">
          <cell r="A569">
            <v>569</v>
          </cell>
          <cell r="E569" t="str">
            <v>Equity</v>
          </cell>
          <cell r="K569">
            <v>68557.595176256189</v>
          </cell>
          <cell r="L569">
            <v>84011.236192246492</v>
          </cell>
          <cell r="M569">
            <v>93555.453504981298</v>
          </cell>
          <cell r="N569">
            <v>84612.268699231267</v>
          </cell>
          <cell r="O569">
            <v>75184.947652649731</v>
          </cell>
          <cell r="P569">
            <v>85133.032780434762</v>
          </cell>
        </row>
        <row r="570">
          <cell r="A570">
            <v>570</v>
          </cell>
          <cell r="E570" t="str">
            <v>Total Market Capital Employed</v>
          </cell>
          <cell r="K570">
            <v>88557.595176256189</v>
          </cell>
          <cell r="L570">
            <v>104011.23619224649</v>
          </cell>
          <cell r="M570">
            <v>113555.4535049813</v>
          </cell>
          <cell r="N570">
            <v>104612.26869923127</v>
          </cell>
          <cell r="O570">
            <v>95184.947652649731</v>
          </cell>
          <cell r="P570">
            <v>105133.03278043476</v>
          </cell>
        </row>
        <row r="571">
          <cell r="A571">
            <v>571</v>
          </cell>
          <cell r="D571" t="str">
            <v>Debt as % of Total Market Capital</v>
          </cell>
          <cell r="K571">
            <v>0.22584172436247843</v>
          </cell>
          <cell r="L571">
            <v>0.19228691756949715</v>
          </cell>
          <cell r="M571">
            <v>0.17612540289949763</v>
          </cell>
          <cell r="N571">
            <v>0.19118216485201767</v>
          </cell>
          <cell r="O571">
            <v>0.21011725586049892</v>
          </cell>
          <cell r="P571">
            <v>0.19023516654150965</v>
          </cell>
        </row>
        <row r="572">
          <cell r="A572">
            <v>572</v>
          </cell>
        </row>
        <row r="573">
          <cell r="A573">
            <v>573</v>
          </cell>
        </row>
        <row r="574">
          <cell r="A574">
            <v>574</v>
          </cell>
          <cell r="D574" t="str">
            <v>Financial Impacts - Base Case</v>
          </cell>
        </row>
        <row r="575">
          <cell r="A575">
            <v>575</v>
          </cell>
        </row>
        <row r="576">
          <cell r="A576">
            <v>576</v>
          </cell>
          <cell r="K576">
            <v>2000</v>
          </cell>
          <cell r="L576">
            <v>2001</v>
          </cell>
          <cell r="M576">
            <v>2002</v>
          </cell>
          <cell r="N576">
            <v>2003</v>
          </cell>
          <cell r="O576">
            <v>2004</v>
          </cell>
          <cell r="P576">
            <v>2005</v>
          </cell>
        </row>
        <row r="577">
          <cell r="A577">
            <v>577</v>
          </cell>
          <cell r="D577" t="str">
            <v>Earnings (US GAAP)</v>
          </cell>
        </row>
        <row r="578">
          <cell r="A578">
            <v>578</v>
          </cell>
          <cell r="E578" t="str">
            <v>Net Income To (From) Parent ($000)</v>
          </cell>
          <cell r="K578">
            <v>17799.518676446154</v>
          </cell>
          <cell r="L578">
            <v>18428.184665771223</v>
          </cell>
          <cell r="M578">
            <v>16982.621107253613</v>
          </cell>
          <cell r="N578">
            <v>33695.59560346941</v>
          </cell>
          <cell r="O578">
            <v>8800.9724150494621</v>
          </cell>
          <cell r="P578">
            <v>9220.5469286709849</v>
          </cell>
        </row>
        <row r="579">
          <cell r="A579">
            <v>579</v>
          </cell>
          <cell r="E579" t="str">
            <v>Earnings Per Share</v>
          </cell>
          <cell r="K579">
            <v>7.1847576800057128E-2</v>
          </cell>
          <cell r="L579">
            <v>7.4205462936986488E-2</v>
          </cell>
          <cell r="M579">
            <v>6.8219736110121373E-2</v>
          </cell>
          <cell r="N579">
            <v>0.13503083915792824</v>
          </cell>
          <cell r="O579">
            <v>3.5184186515749026E-2</v>
          </cell>
          <cell r="P579">
            <v>3.6773338632332238E-2</v>
          </cell>
        </row>
        <row r="580">
          <cell r="A580">
            <v>580</v>
          </cell>
          <cell r="E580" t="str">
            <v>Dividends To (From) Parent ($000)</v>
          </cell>
          <cell r="K580">
            <v>-7839.1162559951626</v>
          </cell>
          <cell r="L580">
            <v>20540.572402959617</v>
          </cell>
          <cell r="M580">
            <v>-1827.7852684769859</v>
          </cell>
          <cell r="N580">
            <v>17536.253210182578</v>
          </cell>
          <cell r="O580">
            <v>17198.957926605941</v>
          </cell>
          <cell r="P580">
            <v>-3042.3476858891627</v>
          </cell>
        </row>
        <row r="581">
          <cell r="A581">
            <v>581</v>
          </cell>
          <cell r="D581" t="str">
            <v>Electricity Prices</v>
          </cell>
        </row>
        <row r="582">
          <cell r="A582">
            <v>582</v>
          </cell>
          <cell r="E582" t="str">
            <v>Average Annual Market Energy Price of Electricity ($/MWH)</v>
          </cell>
          <cell r="K582">
            <v>30.395471698113212</v>
          </cell>
          <cell r="L582">
            <v>30.813470986116059</v>
          </cell>
          <cell r="M582">
            <v>30.373753366873331</v>
          </cell>
          <cell r="N582">
            <v>31.21841913566487</v>
          </cell>
          <cell r="O582">
            <v>31.9203907908209</v>
          </cell>
          <cell r="P582">
            <v>32.031719249751823</v>
          </cell>
        </row>
        <row r="583">
          <cell r="A583">
            <v>583</v>
          </cell>
          <cell r="E583" t="str">
            <v>PPA Energy Price of Electricity ($/MWH)</v>
          </cell>
          <cell r="K583">
            <v>41</v>
          </cell>
          <cell r="L583">
            <v>43</v>
          </cell>
          <cell r="M583">
            <v>43</v>
          </cell>
          <cell r="N583">
            <v>41</v>
          </cell>
          <cell r="O583">
            <v>41</v>
          </cell>
          <cell r="P583">
            <v>42</v>
          </cell>
        </row>
        <row r="584">
          <cell r="A584">
            <v>584</v>
          </cell>
          <cell r="E584" t="str">
            <v>PPA Capacity Price of Electricity ($/MWH)</v>
          </cell>
          <cell r="K584">
            <v>0</v>
          </cell>
          <cell r="L584">
            <v>0</v>
          </cell>
          <cell r="M584">
            <v>0</v>
          </cell>
          <cell r="N584">
            <v>0</v>
          </cell>
          <cell r="O584">
            <v>0</v>
          </cell>
          <cell r="P584">
            <v>0</v>
          </cell>
        </row>
        <row r="585">
          <cell r="A585">
            <v>585</v>
          </cell>
          <cell r="E585" t="str">
            <v>PPA Revenue/MWh Generated</v>
          </cell>
          <cell r="K585">
            <v>41</v>
          </cell>
          <cell r="L585">
            <v>43.000000000000007</v>
          </cell>
          <cell r="M585">
            <v>43.000000000000007</v>
          </cell>
          <cell r="N585">
            <v>41</v>
          </cell>
          <cell r="O585">
            <v>40.999999999999993</v>
          </cell>
          <cell r="P585">
            <v>41.999999999999993</v>
          </cell>
        </row>
        <row r="586">
          <cell r="A586">
            <v>586</v>
          </cell>
          <cell r="D586" t="str">
            <v>Debt</v>
          </cell>
        </row>
        <row r="587">
          <cell r="A587">
            <v>587</v>
          </cell>
          <cell r="E587" t="str">
            <v>Debt Coverage (EBIT/Interest Expense)</v>
          </cell>
          <cell r="K587">
            <v>338.15040869125568</v>
          </cell>
          <cell r="L587">
            <v>175.52915734525914</v>
          </cell>
          <cell r="M587">
            <v>161.83855274513783</v>
          </cell>
          <cell r="N587">
            <v>320.12334359462642</v>
          </cell>
          <cell r="O587">
            <v>84.352013628911067</v>
          </cell>
          <cell r="P587">
            <v>88.32570868537131</v>
          </cell>
        </row>
        <row r="588">
          <cell r="A588">
            <v>588</v>
          </cell>
          <cell r="E588" t="str">
            <v>Interest Expense ($000)</v>
          </cell>
          <cell r="K588">
            <v>90</v>
          </cell>
          <cell r="L588">
            <v>180</v>
          </cell>
          <cell r="M588">
            <v>180</v>
          </cell>
          <cell r="N588">
            <v>180</v>
          </cell>
          <cell r="O588">
            <v>180</v>
          </cell>
          <cell r="P588">
            <v>180</v>
          </cell>
        </row>
        <row r="589">
          <cell r="A589">
            <v>589</v>
          </cell>
          <cell r="D589" t="str">
            <v>Profitability</v>
          </cell>
        </row>
        <row r="590">
          <cell r="A590">
            <v>590</v>
          </cell>
          <cell r="E590" t="str">
            <v>Return on Invested Capital</v>
          </cell>
          <cell r="K590">
            <v>0.23602108489122559</v>
          </cell>
          <cell r="L590">
            <v>0.25207015688634005</v>
          </cell>
          <cell r="M590">
            <v>0.18506420198688597</v>
          </cell>
          <cell r="N590">
            <v>0.31154314316447901</v>
          </cell>
          <cell r="O590">
            <v>8.897839602173617E-2</v>
          </cell>
          <cell r="P590">
            <v>8.3001600272685008E-2</v>
          </cell>
        </row>
        <row r="591">
          <cell r="A591">
            <v>591</v>
          </cell>
          <cell r="E591" t="str">
            <v>Return on Equity</v>
          </cell>
          <cell r="K591">
            <v>0.31991292917338915</v>
          </cell>
          <cell r="L591">
            <v>0.34428314390412862</v>
          </cell>
          <cell r="M591">
            <v>0.23477200380286695</v>
          </cell>
          <cell r="N591">
            <v>0.38075842004279803</v>
          </cell>
          <cell r="O591">
            <v>0.10987754084410305</v>
          </cell>
          <cell r="P591">
            <v>9.9831708253128357E-2</v>
          </cell>
        </row>
        <row r="592">
          <cell r="A592">
            <v>592</v>
          </cell>
        </row>
        <row r="593">
          <cell r="A593">
            <v>593</v>
          </cell>
          <cell r="D593" t="str">
            <v>Project Cash Flow Summary to Equity (Levered) (in $000) - Base Case</v>
          </cell>
        </row>
        <row r="594">
          <cell r="A594">
            <v>594</v>
          </cell>
        </row>
        <row r="595">
          <cell r="A595">
            <v>595</v>
          </cell>
          <cell r="K595">
            <v>2000</v>
          </cell>
          <cell r="L595">
            <v>2001</v>
          </cell>
          <cell r="M595">
            <v>2002</v>
          </cell>
          <cell r="N595">
            <v>2003</v>
          </cell>
          <cell r="O595">
            <v>2004</v>
          </cell>
          <cell r="P595">
            <v>2005</v>
          </cell>
        </row>
        <row r="596">
          <cell r="A596">
            <v>596</v>
          </cell>
          <cell r="D596" t="str">
            <v>Cash From Operations</v>
          </cell>
        </row>
        <row r="597">
          <cell r="A597">
            <v>597</v>
          </cell>
          <cell r="E597" t="str">
            <v>Net Income</v>
          </cell>
          <cell r="K597">
            <v>17799.518676446154</v>
          </cell>
          <cell r="L597">
            <v>18428.184665771223</v>
          </cell>
          <cell r="M597">
            <v>16982.621107253613</v>
          </cell>
          <cell r="N597">
            <v>33695.59560346941</v>
          </cell>
          <cell r="O597">
            <v>8800.9724150494621</v>
          </cell>
          <cell r="P597">
            <v>9220.5469286709849</v>
          </cell>
        </row>
        <row r="598">
          <cell r="A598">
            <v>598</v>
          </cell>
          <cell r="E598" t="str">
            <v>Depreciation/Amortization</v>
          </cell>
          <cell r="K598">
            <v>5043.57851351302</v>
          </cell>
          <cell r="L598">
            <v>11272.607019723206</v>
          </cell>
          <cell r="M598">
            <v>12465.460131226158</v>
          </cell>
          <cell r="N598">
            <v>15774.457096567256</v>
          </cell>
          <cell r="O598">
            <v>16130.123513480165</v>
          </cell>
          <cell r="P598">
            <v>17379.406227450978</v>
          </cell>
        </row>
        <row r="599">
          <cell r="A599">
            <v>599</v>
          </cell>
          <cell r="E599" t="str">
            <v>Change in Working Capital</v>
          </cell>
          <cell r="K599">
            <v>-13096.187965954339</v>
          </cell>
          <cell r="L599">
            <v>2007.1979374651855</v>
          </cell>
          <cell r="M599">
            <v>205.95464304324014</v>
          </cell>
          <cell r="N599">
            <v>-2650.0216098540877</v>
          </cell>
          <cell r="O599">
            <v>3423.5977480763213</v>
          </cell>
          <cell r="P599">
            <v>-247.04565201113655</v>
          </cell>
        </row>
        <row r="600">
          <cell r="A600">
            <v>600</v>
          </cell>
          <cell r="E600" t="str">
            <v>Deferred Income Taxes</v>
          </cell>
          <cell r="K600">
            <v>44.785000000000004</v>
          </cell>
          <cell r="L600">
            <v>-30.660499999999971</v>
          </cell>
          <cell r="M600">
            <v>85.746050000000025</v>
          </cell>
          <cell r="N600">
            <v>147.03259999999995</v>
          </cell>
          <cell r="O600">
            <v>181.02096999999975</v>
          </cell>
          <cell r="P600">
            <v>172.31200999999982</v>
          </cell>
        </row>
        <row r="601">
          <cell r="A601">
            <v>601</v>
          </cell>
          <cell r="D601" t="str">
            <v>Net Cash Flow From Operations</v>
          </cell>
          <cell r="K601">
            <v>9791.6942240048356</v>
          </cell>
          <cell r="L601">
            <v>31677.329122959611</v>
          </cell>
          <cell r="M601">
            <v>29739.781931523015</v>
          </cell>
          <cell r="N601">
            <v>46967.063690182571</v>
          </cell>
          <cell r="O601">
            <v>28535.714646605949</v>
          </cell>
          <cell r="P601">
            <v>26525.219514110828</v>
          </cell>
        </row>
        <row r="602">
          <cell r="A602">
            <v>602</v>
          </cell>
          <cell r="D602" t="str">
            <v>Cash From Financing Activities</v>
          </cell>
        </row>
        <row r="603">
          <cell r="A603">
            <v>603</v>
          </cell>
          <cell r="E603" t="str">
            <v>Net Change in Debt</v>
          </cell>
          <cell r="K603">
            <v>20000</v>
          </cell>
          <cell r="L603">
            <v>0</v>
          </cell>
          <cell r="M603">
            <v>0</v>
          </cell>
          <cell r="N603">
            <v>0</v>
          </cell>
          <cell r="O603">
            <v>0</v>
          </cell>
          <cell r="P603">
            <v>0</v>
          </cell>
        </row>
        <row r="604">
          <cell r="A604">
            <v>604</v>
          </cell>
          <cell r="D604" t="str">
            <v>Net Cash Flow From Financing</v>
          </cell>
          <cell r="K604">
            <v>20000</v>
          </cell>
          <cell r="L604">
            <v>0</v>
          </cell>
          <cell r="M604">
            <v>0</v>
          </cell>
          <cell r="N604">
            <v>0</v>
          </cell>
          <cell r="O604">
            <v>0</v>
          </cell>
          <cell r="P604">
            <v>0</v>
          </cell>
        </row>
        <row r="605">
          <cell r="A605">
            <v>605</v>
          </cell>
          <cell r="D605" t="str">
            <v>Cash From Investing Activities</v>
          </cell>
        </row>
        <row r="606">
          <cell r="A606">
            <v>606</v>
          </cell>
          <cell r="E606" t="str">
            <v>Nuclear Fuel - Initial &amp; Ongoing</v>
          </cell>
          <cell r="K606">
            <v>-40130.81048</v>
          </cell>
          <cell r="L606">
            <v>-2136.7567199999976</v>
          </cell>
          <cell r="M606">
            <v>-21367.567199999998</v>
          </cell>
          <cell r="N606">
            <v>-19230.81048</v>
          </cell>
          <cell r="O606">
            <v>-2136.7567200000049</v>
          </cell>
          <cell r="P606">
            <v>-21367.56719999999</v>
          </cell>
        </row>
        <row r="607">
          <cell r="A607">
            <v>607</v>
          </cell>
          <cell r="E607" t="str">
            <v>Investment in Plant</v>
          </cell>
          <cell r="K607">
            <v>-6500</v>
          </cell>
          <cell r="L607">
            <v>-9000</v>
          </cell>
          <cell r="M607">
            <v>-10200</v>
          </cell>
          <cell r="N607">
            <v>-10200</v>
          </cell>
          <cell r="O607">
            <v>-9200</v>
          </cell>
          <cell r="P607">
            <v>-8200</v>
          </cell>
        </row>
        <row r="608">
          <cell r="A608">
            <v>608</v>
          </cell>
          <cell r="E608" t="str">
            <v xml:space="preserve">Investment in Other </v>
          </cell>
          <cell r="K608">
            <v>-1000</v>
          </cell>
          <cell r="L608">
            <v>0</v>
          </cell>
          <cell r="M608">
            <v>0</v>
          </cell>
          <cell r="N608">
            <v>0</v>
          </cell>
          <cell r="O608">
            <v>0</v>
          </cell>
          <cell r="P608">
            <v>0</v>
          </cell>
        </row>
        <row r="609">
          <cell r="A609">
            <v>609</v>
          </cell>
          <cell r="D609" t="str">
            <v>Net Cash Flow From Investing</v>
          </cell>
          <cell r="K609">
            <v>-47630.81048</v>
          </cell>
          <cell r="L609">
            <v>-11136.756719999998</v>
          </cell>
          <cell r="M609">
            <v>-31567.567199999998</v>
          </cell>
          <cell r="N609">
            <v>-29430.81048</v>
          </cell>
          <cell r="O609">
            <v>-11336.756720000005</v>
          </cell>
          <cell r="P609">
            <v>-29567.56719999999</v>
          </cell>
        </row>
        <row r="610">
          <cell r="A610">
            <v>610</v>
          </cell>
        </row>
        <row r="611">
          <cell r="A611">
            <v>611</v>
          </cell>
          <cell r="D611" t="str">
            <v>Net Cash Flow to (from) Equity</v>
          </cell>
          <cell r="K611">
            <v>-17839.116255995163</v>
          </cell>
          <cell r="L611">
            <v>20540.572402959613</v>
          </cell>
          <cell r="M611">
            <v>-1827.7852684769823</v>
          </cell>
          <cell r="N611">
            <v>17536.253210182571</v>
          </cell>
          <cell r="O611">
            <v>17198.957926605945</v>
          </cell>
          <cell r="P611">
            <v>-3042.3476858891627</v>
          </cell>
        </row>
        <row r="612">
          <cell r="A612">
            <v>612</v>
          </cell>
        </row>
        <row r="613">
          <cell r="A613">
            <v>613</v>
          </cell>
          <cell r="C613" t="str">
            <v>PAYBACK PERIOD</v>
          </cell>
        </row>
        <row r="614">
          <cell r="A614">
            <v>614</v>
          </cell>
        </row>
        <row r="615">
          <cell r="A615">
            <v>615</v>
          </cell>
          <cell r="D615" t="str">
            <v>Cash Flow to Equity</v>
          </cell>
          <cell r="H615" t="str">
            <v>[USD 000s]</v>
          </cell>
          <cell r="I615" t="str">
            <v>[Feed]</v>
          </cell>
          <cell r="K615">
            <v>-7839.1162559951626</v>
          </cell>
          <cell r="L615">
            <v>18812.632140824851</v>
          </cell>
          <cell r="M615">
            <v>-1533.2014306248461</v>
          </cell>
          <cell r="N615">
            <v>13472.490077970911</v>
          </cell>
          <cell r="O615">
            <v>12101.806939792092</v>
          </cell>
          <cell r="P615">
            <v>-1960.6223654236771</v>
          </cell>
          <cell r="Q615">
            <v>9179.9516893942891</v>
          </cell>
          <cell r="R615">
            <v>7882.0460185517231</v>
          </cell>
          <cell r="S615">
            <v>-2724.531759264532</v>
          </cell>
          <cell r="T615">
            <v>10104.411098550929</v>
          </cell>
          <cell r="U615">
            <v>5094.9448518675781</v>
          </cell>
          <cell r="V615">
            <v>10729.713911556928</v>
          </cell>
          <cell r="W615">
            <v>10675.437627798694</v>
          </cell>
        </row>
        <row r="616">
          <cell r="A616">
            <v>616</v>
          </cell>
        </row>
        <row r="617">
          <cell r="A617">
            <v>617</v>
          </cell>
          <cell r="E617" t="str">
            <v>Initial Equity Infusion</v>
          </cell>
          <cell r="I617" t="str">
            <v>[Feed]</v>
          </cell>
          <cell r="K617">
            <v>-30000</v>
          </cell>
        </row>
        <row r="618">
          <cell r="A618">
            <v>618</v>
          </cell>
          <cell r="E618" t="str">
            <v>Cumulative CF to Equity</v>
          </cell>
          <cell r="H618" t="str">
            <v>[USD 000s]</v>
          </cell>
          <cell r="I618" t="str">
            <v>[Calc]</v>
          </cell>
          <cell r="K618">
            <v>-37839.116255995163</v>
          </cell>
          <cell r="L618">
            <v>-19026.484115170311</v>
          </cell>
          <cell r="M618">
            <v>-20559.685545795157</v>
          </cell>
          <cell r="N618">
            <v>-7087.1954678242473</v>
          </cell>
          <cell r="O618">
            <v>5014.6114719678444</v>
          </cell>
          <cell r="P618">
            <v>3053.9891065441698</v>
          </cell>
          <cell r="Q618">
            <v>12233.940795938455</v>
          </cell>
          <cell r="R618">
            <v>20115.986814490177</v>
          </cell>
          <cell r="S618">
            <v>17391.455055225648</v>
          </cell>
          <cell r="T618">
            <v>27495.866153776573</v>
          </cell>
          <cell r="U618">
            <v>32590.811005644151</v>
          </cell>
          <cell r="V618">
            <v>43320.524917201081</v>
          </cell>
          <cell r="W618">
            <v>53995.962544999769</v>
          </cell>
        </row>
        <row r="619">
          <cell r="A619">
            <v>619</v>
          </cell>
        </row>
        <row r="620">
          <cell r="A620">
            <v>620</v>
          </cell>
          <cell r="E620" t="str">
            <v>Is Cumulative CF to Equity Positive</v>
          </cell>
          <cell r="H620" t="str">
            <v>[Boolean]</v>
          </cell>
          <cell r="I620" t="str">
            <v>[Calc]</v>
          </cell>
          <cell r="K620">
            <v>0</v>
          </cell>
          <cell r="L620">
            <v>0</v>
          </cell>
          <cell r="M620">
            <v>0</v>
          </cell>
          <cell r="N620">
            <v>0</v>
          </cell>
          <cell r="O620">
            <v>1</v>
          </cell>
          <cell r="P620">
            <v>1</v>
          </cell>
          <cell r="Q620">
            <v>1</v>
          </cell>
          <cell r="R620">
            <v>1</v>
          </cell>
          <cell r="S620">
            <v>1</v>
          </cell>
          <cell r="T620">
            <v>1</v>
          </cell>
          <cell r="U620">
            <v>1</v>
          </cell>
          <cell r="V620">
            <v>1</v>
          </cell>
          <cell r="W620">
            <v>1</v>
          </cell>
        </row>
        <row r="621">
          <cell r="A621">
            <v>621</v>
          </cell>
        </row>
        <row r="622">
          <cell r="A622">
            <v>622</v>
          </cell>
          <cell r="E622" t="str">
            <v>First Year that Cumulative CF to Equity is Positive</v>
          </cell>
          <cell r="H622" t="str">
            <v>[Boolean]</v>
          </cell>
          <cell r="I622" t="str">
            <v>[Calc]</v>
          </cell>
          <cell r="K622">
            <v>0</v>
          </cell>
          <cell r="L622">
            <v>0</v>
          </cell>
          <cell r="M622">
            <v>0</v>
          </cell>
          <cell r="N622">
            <v>0</v>
          </cell>
          <cell r="O622">
            <v>1</v>
          </cell>
          <cell r="P622">
            <v>0</v>
          </cell>
          <cell r="Q622">
            <v>0</v>
          </cell>
          <cell r="R622">
            <v>0</v>
          </cell>
          <cell r="S622">
            <v>0</v>
          </cell>
          <cell r="T622">
            <v>0</v>
          </cell>
          <cell r="U622">
            <v>0</v>
          </cell>
          <cell r="V622">
            <v>0</v>
          </cell>
          <cell r="W622">
            <v>0</v>
          </cell>
        </row>
        <row r="623">
          <cell r="A623">
            <v>623</v>
          </cell>
        </row>
        <row r="624">
          <cell r="A624">
            <v>624</v>
          </cell>
          <cell r="E624" t="str">
            <v>Year Since Initial Investment</v>
          </cell>
          <cell r="H624" t="str">
            <v>[#]</v>
          </cell>
          <cell r="I624" t="str">
            <v>[Input]</v>
          </cell>
          <cell r="K624">
            <v>0</v>
          </cell>
          <cell r="L624">
            <v>1</v>
          </cell>
          <cell r="M624">
            <v>2</v>
          </cell>
          <cell r="N624">
            <v>3</v>
          </cell>
          <cell r="O624">
            <v>4</v>
          </cell>
          <cell r="P624">
            <v>5</v>
          </cell>
          <cell r="Q624">
            <v>6</v>
          </cell>
          <cell r="R624">
            <v>7</v>
          </cell>
          <cell r="S624">
            <v>8</v>
          </cell>
          <cell r="T624">
            <v>9</v>
          </cell>
          <cell r="U624">
            <v>10</v>
          </cell>
          <cell r="V624">
            <v>11</v>
          </cell>
          <cell r="W624">
            <v>12</v>
          </cell>
        </row>
        <row r="625">
          <cell r="A625">
            <v>625</v>
          </cell>
        </row>
        <row r="626">
          <cell r="A626">
            <v>626</v>
          </cell>
          <cell r="E626" t="str">
            <v>CF to Equity (Repeated line)</v>
          </cell>
          <cell r="H626" t="str">
            <v>[USD 000s]</v>
          </cell>
          <cell r="I626" t="str">
            <v>[Feed]</v>
          </cell>
          <cell r="K626">
            <v>-7839.1162559951626</v>
          </cell>
          <cell r="L626">
            <v>18812.632140824851</v>
          </cell>
          <cell r="M626">
            <v>-1533.2014306248461</v>
          </cell>
          <cell r="N626">
            <v>13472.490077970911</v>
          </cell>
          <cell r="O626">
            <v>12101.806939792092</v>
          </cell>
          <cell r="P626">
            <v>-1960.6223654236771</v>
          </cell>
          <cell r="Q626">
            <v>9179.9516893942891</v>
          </cell>
          <cell r="R626">
            <v>7882.0460185517231</v>
          </cell>
          <cell r="S626">
            <v>-2724.531759264532</v>
          </cell>
          <cell r="T626">
            <v>10104.411098550929</v>
          </cell>
          <cell r="U626">
            <v>5094.9448518675781</v>
          </cell>
          <cell r="V626">
            <v>10729.713911556928</v>
          </cell>
          <cell r="W626">
            <v>10675.437627798694</v>
          </cell>
        </row>
        <row r="627">
          <cell r="A627">
            <v>627</v>
          </cell>
        </row>
        <row r="628">
          <cell r="A628">
            <v>628</v>
          </cell>
          <cell r="E628" t="str">
            <v>Cumulative CF to Equity (Repeated line)</v>
          </cell>
          <cell r="H628" t="str">
            <v>[USD 000s]</v>
          </cell>
          <cell r="I628" t="str">
            <v>[Feed]</v>
          </cell>
          <cell r="K628">
            <v>-37839.116255995163</v>
          </cell>
          <cell r="L628">
            <v>-19026.484115170311</v>
          </cell>
          <cell r="M628">
            <v>-20559.685545795157</v>
          </cell>
          <cell r="N628">
            <v>-7087.1954678242473</v>
          </cell>
          <cell r="O628">
            <v>5014.6114719678444</v>
          </cell>
          <cell r="P628">
            <v>3053.9891065441698</v>
          </cell>
          <cell r="Q628">
            <v>12233.940795938455</v>
          </cell>
          <cell r="R628">
            <v>20115.986814490177</v>
          </cell>
          <cell r="S628">
            <v>17391.455055225648</v>
          </cell>
          <cell r="T628">
            <v>27495.866153776573</v>
          </cell>
          <cell r="U628">
            <v>32590.811005644151</v>
          </cell>
          <cell r="V628">
            <v>43320.524917201081</v>
          </cell>
          <cell r="W628">
            <v>53995.962544999769</v>
          </cell>
        </row>
        <row r="629">
          <cell r="A629">
            <v>629</v>
          </cell>
        </row>
        <row r="630">
          <cell r="A630">
            <v>630</v>
          </cell>
          <cell r="E630" t="str">
            <v>Payback has occurred in year:</v>
          </cell>
          <cell r="H630" t="str">
            <v>[Year]</v>
          </cell>
          <cell r="I630" t="str">
            <v>[Calc]</v>
          </cell>
          <cell r="K630" t="e">
            <v>#N/A</v>
          </cell>
        </row>
        <row r="631">
          <cell r="A631">
            <v>631</v>
          </cell>
        </row>
        <row r="632">
          <cell r="A632">
            <v>632</v>
          </cell>
          <cell r="E632" t="str">
            <v>Proportion of final year's cash flow</v>
          </cell>
          <cell r="H632" t="str">
            <v>[Year]</v>
          </cell>
          <cell r="I632" t="str">
            <v>[Calc]</v>
          </cell>
          <cell r="K632" t="e">
            <v>#N/A</v>
          </cell>
        </row>
        <row r="633">
          <cell r="A633">
            <v>633</v>
          </cell>
        </row>
        <row r="634">
          <cell r="A634">
            <v>634</v>
          </cell>
          <cell r="E634" t="str">
            <v>Payback</v>
          </cell>
          <cell r="H634" t="str">
            <v>[Year]</v>
          </cell>
          <cell r="I634" t="str">
            <v>[Calc]</v>
          </cell>
          <cell r="K634" t="e">
            <v>#N/A</v>
          </cell>
        </row>
        <row r="635">
          <cell r="A635">
            <v>635</v>
          </cell>
        </row>
        <row r="636">
          <cell r="A636">
            <v>636</v>
          </cell>
          <cell r="D636" t="str">
            <v>Free Cash Flows</v>
          </cell>
          <cell r="H636" t="str">
            <v>[USD 000s]</v>
          </cell>
          <cell r="I636" t="str">
            <v>[Feed]</v>
          </cell>
          <cell r="K636">
            <v>-6428.5886468464987</v>
          </cell>
          <cell r="L636">
            <v>17509.144134593189</v>
          </cell>
          <cell r="M636">
            <v>-2073.3071540084043</v>
          </cell>
          <cell r="N636">
            <v>12592.361721608109</v>
          </cell>
          <cell r="O636">
            <v>11361.196131617524</v>
          </cell>
          <cell r="P636">
            <v>-2389.1506427696822</v>
          </cell>
          <cell r="Q636">
            <v>8668.7811651405336</v>
          </cell>
          <cell r="R636">
            <v>7458.0608872090852</v>
          </cell>
          <cell r="S636">
            <v>-3083.7295372504213</v>
          </cell>
          <cell r="T636">
            <v>9790.956413371352</v>
          </cell>
          <cell r="U636">
            <v>4811.1573362304944</v>
          </cell>
          <cell r="V636">
            <v>10479.487541259634</v>
          </cell>
          <cell r="W636">
            <v>8514.4379219984348</v>
          </cell>
        </row>
        <row r="637">
          <cell r="A637">
            <v>637</v>
          </cell>
        </row>
        <row r="638">
          <cell r="A638">
            <v>638</v>
          </cell>
          <cell r="E638" t="str">
            <v>Initial Capital Infusion</v>
          </cell>
          <cell r="H638" t="str">
            <v>[USD 000s]</v>
          </cell>
          <cell r="I638" t="str">
            <v>[Feed]</v>
          </cell>
          <cell r="K638">
            <v>-50000</v>
          </cell>
        </row>
        <row r="639">
          <cell r="A639">
            <v>639</v>
          </cell>
          <cell r="E639" t="str">
            <v>Cumulative Free Cash Flows</v>
          </cell>
          <cell r="H639" t="str">
            <v>[USD 000s]</v>
          </cell>
          <cell r="I639" t="str">
            <v>[Calc]</v>
          </cell>
          <cell r="K639">
            <v>-56428.588646846496</v>
          </cell>
          <cell r="L639">
            <v>-38919.444512253307</v>
          </cell>
          <cell r="M639">
            <v>-40992.751666261713</v>
          </cell>
          <cell r="N639">
            <v>-28400.389944653605</v>
          </cell>
          <cell r="O639">
            <v>-17039.19381303608</v>
          </cell>
          <cell r="P639">
            <v>-19428.34445580576</v>
          </cell>
          <cell r="Q639">
            <v>-10759.563290665224</v>
          </cell>
          <cell r="R639">
            <v>-3301.5024034561357</v>
          </cell>
          <cell r="S639">
            <v>-6385.2319407065588</v>
          </cell>
          <cell r="T639">
            <v>3405.7244726647914</v>
          </cell>
          <cell r="U639">
            <v>8216.881808895283</v>
          </cell>
          <cell r="V639">
            <v>18696.369350154913</v>
          </cell>
          <cell r="W639">
            <v>27210.807272153354</v>
          </cell>
        </row>
        <row r="640">
          <cell r="A640">
            <v>640</v>
          </cell>
        </row>
        <row r="641">
          <cell r="A641">
            <v>641</v>
          </cell>
          <cell r="E641" t="str">
            <v>Is Cumulative Free Cash Flows Positive</v>
          </cell>
          <cell r="H641" t="str">
            <v>[Boolean]</v>
          </cell>
          <cell r="I641" t="str">
            <v>[Calc]</v>
          </cell>
          <cell r="K641">
            <v>0</v>
          </cell>
          <cell r="L641">
            <v>0</v>
          </cell>
          <cell r="M641">
            <v>0</v>
          </cell>
          <cell r="N641">
            <v>0</v>
          </cell>
          <cell r="O641">
            <v>0</v>
          </cell>
          <cell r="P641">
            <v>0</v>
          </cell>
          <cell r="Q641">
            <v>0</v>
          </cell>
          <cell r="R641">
            <v>0</v>
          </cell>
          <cell r="S641">
            <v>0</v>
          </cell>
          <cell r="T641">
            <v>1</v>
          </cell>
          <cell r="U641">
            <v>1</v>
          </cell>
          <cell r="V641">
            <v>1</v>
          </cell>
          <cell r="W641">
            <v>1</v>
          </cell>
        </row>
        <row r="642">
          <cell r="A642">
            <v>642</v>
          </cell>
        </row>
        <row r="643">
          <cell r="A643">
            <v>643</v>
          </cell>
          <cell r="E643" t="str">
            <v>First Year that Cumulative Free Cash Flows is Positive</v>
          </cell>
          <cell r="H643" t="str">
            <v>[Boolean]</v>
          </cell>
          <cell r="I643" t="str">
            <v>[Calc]</v>
          </cell>
          <cell r="K643">
            <v>0</v>
          </cell>
          <cell r="L643">
            <v>0</v>
          </cell>
          <cell r="M643">
            <v>0</v>
          </cell>
          <cell r="N643">
            <v>0</v>
          </cell>
          <cell r="O643">
            <v>0</v>
          </cell>
          <cell r="P643">
            <v>0</v>
          </cell>
          <cell r="Q643">
            <v>0</v>
          </cell>
          <cell r="R643">
            <v>0</v>
          </cell>
          <cell r="S643">
            <v>0</v>
          </cell>
          <cell r="T643">
            <v>1</v>
          </cell>
          <cell r="U643">
            <v>0</v>
          </cell>
          <cell r="V643">
            <v>0</v>
          </cell>
          <cell r="W643">
            <v>0</v>
          </cell>
        </row>
        <row r="644">
          <cell r="A644">
            <v>644</v>
          </cell>
        </row>
        <row r="645">
          <cell r="A645">
            <v>645</v>
          </cell>
          <cell r="E645" t="str">
            <v>Year Since Initial Investment</v>
          </cell>
          <cell r="H645" t="str">
            <v>[#]</v>
          </cell>
          <cell r="I645" t="str">
            <v>[Input]</v>
          </cell>
          <cell r="K645">
            <v>0.75</v>
          </cell>
          <cell r="L645">
            <v>1.75</v>
          </cell>
          <cell r="M645">
            <v>2.75</v>
          </cell>
          <cell r="N645">
            <v>3.75</v>
          </cell>
          <cell r="O645">
            <v>4.75</v>
          </cell>
          <cell r="P645">
            <v>5.75</v>
          </cell>
          <cell r="Q645">
            <v>6.75</v>
          </cell>
          <cell r="R645">
            <v>7.75</v>
          </cell>
          <cell r="S645">
            <v>8.75</v>
          </cell>
          <cell r="T645">
            <v>9.75</v>
          </cell>
          <cell r="U645">
            <v>10.75</v>
          </cell>
          <cell r="V645">
            <v>11.75</v>
          </cell>
          <cell r="W645">
            <v>12.75</v>
          </cell>
        </row>
        <row r="646">
          <cell r="A646">
            <v>646</v>
          </cell>
        </row>
        <row r="647">
          <cell r="A647">
            <v>647</v>
          </cell>
          <cell r="E647" t="str">
            <v>Free Cash Flows (Repeated line)</v>
          </cell>
          <cell r="H647" t="str">
            <v>[USD 000s]</v>
          </cell>
          <cell r="I647" t="str">
            <v>[Feed]</v>
          </cell>
          <cell r="K647">
            <v>-6428.5886468464987</v>
          </cell>
          <cell r="L647">
            <v>17509.144134593189</v>
          </cell>
          <cell r="M647">
            <v>-2073.3071540084043</v>
          </cell>
          <cell r="N647">
            <v>12592.361721608109</v>
          </cell>
          <cell r="O647">
            <v>11361.196131617524</v>
          </cell>
          <cell r="P647">
            <v>-2389.1506427696822</v>
          </cell>
          <cell r="Q647">
            <v>8668.7811651405336</v>
          </cell>
          <cell r="R647">
            <v>7458.0608872090852</v>
          </cell>
          <cell r="S647">
            <v>-3083.7295372504213</v>
          </cell>
          <cell r="T647">
            <v>9790.956413371352</v>
          </cell>
          <cell r="U647">
            <v>4811.1573362304944</v>
          </cell>
          <cell r="V647">
            <v>10479.487541259634</v>
          </cell>
          <cell r="W647">
            <v>8514.4379219984348</v>
          </cell>
        </row>
        <row r="648">
          <cell r="A648">
            <v>648</v>
          </cell>
        </row>
        <row r="649">
          <cell r="A649">
            <v>649</v>
          </cell>
          <cell r="E649" t="str">
            <v>Cumulative Free Cash Flows (Repeated line)</v>
          </cell>
          <cell r="H649" t="str">
            <v>[USD 000s]</v>
          </cell>
          <cell r="I649" t="str">
            <v>[Feed]</v>
          </cell>
          <cell r="K649">
            <v>-56428.588646846496</v>
          </cell>
          <cell r="L649">
            <v>-38919.444512253307</v>
          </cell>
          <cell r="M649">
            <v>-40992.751666261713</v>
          </cell>
          <cell r="N649">
            <v>-28400.389944653605</v>
          </cell>
          <cell r="O649">
            <v>-17039.19381303608</v>
          </cell>
          <cell r="P649">
            <v>-19428.34445580576</v>
          </cell>
          <cell r="Q649">
            <v>-10759.563290665224</v>
          </cell>
          <cell r="R649">
            <v>-3301.5024034561357</v>
          </cell>
          <cell r="S649">
            <v>-6385.2319407065588</v>
          </cell>
          <cell r="T649">
            <v>3405.7244726647914</v>
          </cell>
          <cell r="U649">
            <v>8216.881808895283</v>
          </cell>
          <cell r="V649">
            <v>18696.369350154913</v>
          </cell>
          <cell r="W649">
            <v>27210.807272153354</v>
          </cell>
        </row>
        <row r="650">
          <cell r="A650">
            <v>650</v>
          </cell>
        </row>
        <row r="651">
          <cell r="A651">
            <v>651</v>
          </cell>
          <cell r="E651" t="str">
            <v>Payback has occurred in year:</v>
          </cell>
          <cell r="H651" t="str">
            <v>[Year]</v>
          </cell>
          <cell r="I651" t="str">
            <v>[Calc]</v>
          </cell>
          <cell r="K651">
            <v>9.75</v>
          </cell>
        </row>
        <row r="652">
          <cell r="A652">
            <v>652</v>
          </cell>
        </row>
        <row r="653">
          <cell r="A653">
            <v>653</v>
          </cell>
          <cell r="E653" t="str">
            <v>Proportion of final year's cash flow</v>
          </cell>
          <cell r="H653" t="str">
            <v>[Year]</v>
          </cell>
          <cell r="I653" t="str">
            <v>[Calc]</v>
          </cell>
          <cell r="K653">
            <v>0.65215609906978544</v>
          </cell>
        </row>
        <row r="654">
          <cell r="A654">
            <v>654</v>
          </cell>
        </row>
        <row r="655">
          <cell r="A655">
            <v>655</v>
          </cell>
          <cell r="E655" t="str">
            <v>Payback</v>
          </cell>
          <cell r="H655" t="str">
            <v>[Year]</v>
          </cell>
          <cell r="I655" t="str">
            <v>[Calc]</v>
          </cell>
          <cell r="K655">
            <v>9.402156099069785</v>
          </cell>
        </row>
        <row r="656">
          <cell r="A656">
            <v>656</v>
          </cell>
        </row>
        <row r="657">
          <cell r="A657">
            <v>657</v>
          </cell>
          <cell r="B657" t="str">
            <v>4. GENERAL ASSUMPTIONS</v>
          </cell>
        </row>
        <row r="658">
          <cell r="A658">
            <v>658</v>
          </cell>
        </row>
        <row r="659">
          <cell r="A659">
            <v>659</v>
          </cell>
          <cell r="C659" t="str">
            <v>FINANCIAL ASSUMPTIONS</v>
          </cell>
        </row>
        <row r="660">
          <cell r="A660">
            <v>660</v>
          </cell>
        </row>
        <row r="661">
          <cell r="A661">
            <v>661</v>
          </cell>
          <cell r="D661" t="str">
            <v>Risk Free Rate (Real)</v>
          </cell>
          <cell r="H661" t="str">
            <v>[%]</v>
          </cell>
          <cell r="I661" t="str">
            <v>[input]</v>
          </cell>
          <cell r="K661">
            <v>0.04</v>
          </cell>
          <cell r="L661">
            <v>0.04</v>
          </cell>
          <cell r="M661">
            <v>0.04</v>
          </cell>
          <cell r="N661">
            <v>0.04</v>
          </cell>
          <cell r="O661">
            <v>0.04</v>
          </cell>
          <cell r="P661">
            <v>0.04</v>
          </cell>
          <cell r="Q661">
            <v>0.04</v>
          </cell>
          <cell r="R661">
            <v>0.04</v>
          </cell>
          <cell r="S661">
            <v>0.04</v>
          </cell>
          <cell r="T661">
            <v>0.04</v>
          </cell>
          <cell r="U661">
            <v>0.04</v>
          </cell>
          <cell r="V661">
            <v>0.04</v>
          </cell>
          <cell r="W661">
            <v>0.04</v>
          </cell>
        </row>
        <row r="662">
          <cell r="A662">
            <v>662</v>
          </cell>
          <cell r="D662" t="str">
            <v>Risk Free Rate (Nominal)</v>
          </cell>
          <cell r="H662" t="str">
            <v>[%]</v>
          </cell>
          <cell r="I662" t="str">
            <v>[input]</v>
          </cell>
          <cell r="K662">
            <v>0.06</v>
          </cell>
          <cell r="L662">
            <v>0.06</v>
          </cell>
          <cell r="M662">
            <v>0.06</v>
          </cell>
          <cell r="N662">
            <v>0.06</v>
          </cell>
          <cell r="O662">
            <v>0.06</v>
          </cell>
          <cell r="P662">
            <v>0.06</v>
          </cell>
          <cell r="Q662">
            <v>0.06</v>
          </cell>
          <cell r="R662">
            <v>0.06</v>
          </cell>
          <cell r="S662">
            <v>0.06</v>
          </cell>
          <cell r="T662">
            <v>0.06</v>
          </cell>
          <cell r="U662">
            <v>0.06</v>
          </cell>
          <cell r="V662">
            <v>0.06</v>
          </cell>
          <cell r="W662">
            <v>0.06</v>
          </cell>
        </row>
        <row r="663">
          <cell r="A663">
            <v>663</v>
          </cell>
          <cell r="E663" t="str">
            <v>Implied Inflation Rate</v>
          </cell>
          <cell r="H663" t="str">
            <v>[%]</v>
          </cell>
          <cell r="I663" t="str">
            <v>[Calc]</v>
          </cell>
          <cell r="K663">
            <v>1.9230769230769162E-2</v>
          </cell>
          <cell r="L663">
            <v>1.9230769230769162E-2</v>
          </cell>
          <cell r="M663">
            <v>1.9230769230769162E-2</v>
          </cell>
          <cell r="N663">
            <v>1.9230769230769162E-2</v>
          </cell>
          <cell r="O663">
            <v>1.9230769230769162E-2</v>
          </cell>
          <cell r="P663">
            <v>1.9230769230769162E-2</v>
          </cell>
          <cell r="Q663">
            <v>1.9230769230769162E-2</v>
          </cell>
          <cell r="R663">
            <v>1.9230769230769162E-2</v>
          </cell>
          <cell r="S663">
            <v>1.9230769230769162E-2</v>
          </cell>
          <cell r="T663">
            <v>1.9230769230769162E-2</v>
          </cell>
          <cell r="U663">
            <v>1.9230769230769162E-2</v>
          </cell>
          <cell r="V663">
            <v>1.9230769230769162E-2</v>
          </cell>
          <cell r="W663">
            <v>1.9230769230769162E-2</v>
          </cell>
        </row>
        <row r="664">
          <cell r="A664">
            <v>664</v>
          </cell>
          <cell r="E664" t="str">
            <v>Inflation Discount Factor</v>
          </cell>
          <cell r="H664" t="str">
            <v>[%]</v>
          </cell>
          <cell r="I664" t="str">
            <v>[Calc]</v>
          </cell>
          <cell r="J664">
            <v>1</v>
          </cell>
          <cell r="K664">
            <v>0.98113207547169823</v>
          </cell>
          <cell r="L664">
            <v>0.96262014951940211</v>
          </cell>
          <cell r="M664">
            <v>0.94445750518884741</v>
          </cell>
          <cell r="N664">
            <v>0.92663755226075606</v>
          </cell>
          <cell r="O664">
            <v>0.90915382485960983</v>
          </cell>
          <cell r="P664">
            <v>0.89199997910754181</v>
          </cell>
          <cell r="Q664">
            <v>0.87516979082249391</v>
          </cell>
          <cell r="R664">
            <v>0.85865715325980541</v>
          </cell>
          <cell r="S664">
            <v>0.84245607489641294</v>
          </cell>
          <cell r="T664">
            <v>0.826560677256858</v>
          </cell>
          <cell r="U664">
            <v>0.81096519278031354</v>
          </cell>
          <cell r="V664">
            <v>0.79566396272785489</v>
          </cell>
          <cell r="W664">
            <v>0.7806514351292162</v>
          </cell>
        </row>
        <row r="665">
          <cell r="A665">
            <v>665</v>
          </cell>
          <cell r="D665" t="str">
            <v>Market Risk Premium</v>
          </cell>
          <cell r="H665" t="str">
            <v>[%]</v>
          </cell>
          <cell r="I665" t="str">
            <v>[input]</v>
          </cell>
          <cell r="K665">
            <v>6.5000000000000002E-2</v>
          </cell>
          <cell r="L665">
            <v>6.5000000000000002E-2</v>
          </cell>
          <cell r="M665">
            <v>6.5000000000000002E-2</v>
          </cell>
          <cell r="N665">
            <v>6.5000000000000002E-2</v>
          </cell>
          <cell r="O665">
            <v>6.5000000000000002E-2</v>
          </cell>
          <cell r="P665">
            <v>6.5000000000000002E-2</v>
          </cell>
          <cell r="Q665">
            <v>6.5000000000000002E-2</v>
          </cell>
          <cell r="R665">
            <v>6.5000000000000002E-2</v>
          </cell>
          <cell r="S665">
            <v>6.5000000000000002E-2</v>
          </cell>
          <cell r="T665">
            <v>6.5000000000000002E-2</v>
          </cell>
          <cell r="U665">
            <v>6.5000000000000002E-2</v>
          </cell>
          <cell r="V665">
            <v>6.5000000000000002E-2</v>
          </cell>
          <cell r="W665">
            <v>6.5000000000000002E-2</v>
          </cell>
        </row>
        <row r="666">
          <cell r="A666">
            <v>666</v>
          </cell>
          <cell r="D666" t="str">
            <v>Unlevered Beta</v>
          </cell>
        </row>
        <row r="667">
          <cell r="A667">
            <v>667</v>
          </cell>
          <cell r="E667" t="str">
            <v>PPA Beta</v>
          </cell>
          <cell r="H667" t="str">
            <v>[Factor]</v>
          </cell>
          <cell r="I667" t="str">
            <v>[input]</v>
          </cell>
          <cell r="K667">
            <v>0.49</v>
          </cell>
          <cell r="L667">
            <v>0.49</v>
          </cell>
          <cell r="M667">
            <v>0.49</v>
          </cell>
          <cell r="N667">
            <v>0.49</v>
          </cell>
          <cell r="O667">
            <v>0.49</v>
          </cell>
          <cell r="P667">
            <v>0.49</v>
          </cell>
          <cell r="Q667">
            <v>0.49</v>
          </cell>
          <cell r="R667">
            <v>0.49</v>
          </cell>
          <cell r="S667">
            <v>0.49</v>
          </cell>
          <cell r="T667">
            <v>0.49</v>
          </cell>
          <cell r="U667">
            <v>0.49</v>
          </cell>
          <cell r="V667">
            <v>0.49</v>
          </cell>
          <cell r="W667">
            <v>0.49</v>
          </cell>
        </row>
        <row r="668">
          <cell r="A668">
            <v>668</v>
          </cell>
          <cell r="E668" t="str">
            <v>Merchant Beta</v>
          </cell>
          <cell r="H668" t="str">
            <v>[Factor]</v>
          </cell>
          <cell r="I668" t="str">
            <v>[input]</v>
          </cell>
          <cell r="K668">
            <v>0.85</v>
          </cell>
          <cell r="L668">
            <v>0.85</v>
          </cell>
          <cell r="M668">
            <v>0.85</v>
          </cell>
          <cell r="N668">
            <v>0.85</v>
          </cell>
          <cell r="O668">
            <v>0.85</v>
          </cell>
          <cell r="P668">
            <v>0.85</v>
          </cell>
          <cell r="Q668">
            <v>0.85</v>
          </cell>
          <cell r="R668">
            <v>0.85</v>
          </cell>
          <cell r="S668">
            <v>0.85</v>
          </cell>
          <cell r="T668">
            <v>0.85</v>
          </cell>
          <cell r="U668">
            <v>0.85</v>
          </cell>
          <cell r="V668">
            <v>0.85</v>
          </cell>
          <cell r="W668">
            <v>0.85</v>
          </cell>
        </row>
        <row r="669">
          <cell r="A669">
            <v>669</v>
          </cell>
          <cell r="E669" t="str">
            <v>Percentage PPA</v>
          </cell>
          <cell r="H669" t="str">
            <v>[%]</v>
          </cell>
          <cell r="I669" t="str">
            <v>[Calc]</v>
          </cell>
          <cell r="K669">
            <v>1</v>
          </cell>
          <cell r="L669">
            <v>1</v>
          </cell>
          <cell r="M669">
            <v>1</v>
          </cell>
          <cell r="N669">
            <v>1</v>
          </cell>
          <cell r="O669">
            <v>1</v>
          </cell>
          <cell r="P669">
            <v>1</v>
          </cell>
          <cell r="Q669">
            <v>1</v>
          </cell>
          <cell r="R669">
            <v>1</v>
          </cell>
          <cell r="S669">
            <v>1</v>
          </cell>
          <cell r="T669">
            <v>0</v>
          </cell>
          <cell r="U669">
            <v>0</v>
          </cell>
          <cell r="V669">
            <v>0</v>
          </cell>
          <cell r="W669">
            <v>0</v>
          </cell>
        </row>
        <row r="670">
          <cell r="A670">
            <v>670</v>
          </cell>
          <cell r="E670" t="str">
            <v>Unlevered Beta</v>
          </cell>
          <cell r="H670" t="str">
            <v>[Factor]</v>
          </cell>
          <cell r="I670" t="str">
            <v>[Calc]</v>
          </cell>
          <cell r="K670">
            <v>0.49</v>
          </cell>
          <cell r="L670">
            <v>0.49</v>
          </cell>
          <cell r="M670">
            <v>0.49</v>
          </cell>
          <cell r="N670">
            <v>0.49</v>
          </cell>
          <cell r="O670">
            <v>0.49</v>
          </cell>
          <cell r="P670">
            <v>0.49</v>
          </cell>
          <cell r="Q670">
            <v>0.49</v>
          </cell>
          <cell r="R670">
            <v>0.49</v>
          </cell>
          <cell r="S670">
            <v>0.49</v>
          </cell>
          <cell r="T670">
            <v>0.85</v>
          </cell>
          <cell r="U670">
            <v>0.85</v>
          </cell>
          <cell r="V670">
            <v>0.85</v>
          </cell>
          <cell r="W670">
            <v>0.85</v>
          </cell>
        </row>
        <row r="671">
          <cell r="A671">
            <v>671</v>
          </cell>
          <cell r="D671" t="str">
            <v>Marginal Tax Rate</v>
          </cell>
          <cell r="H671" t="str">
            <v>[%]</v>
          </cell>
          <cell r="I671" t="str">
            <v>[input]</v>
          </cell>
          <cell r="K671">
            <v>0.41339999999999999</v>
          </cell>
          <cell r="L671">
            <v>0.41339999999999999</v>
          </cell>
          <cell r="M671">
            <v>0.41339999999999999</v>
          </cell>
          <cell r="N671">
            <v>0.41339999999999999</v>
          </cell>
          <cell r="O671">
            <v>0.41339999999999999</v>
          </cell>
          <cell r="P671">
            <v>0.41339999999999999</v>
          </cell>
          <cell r="Q671">
            <v>0.41339999999999999</v>
          </cell>
          <cell r="R671">
            <v>0.41339999999999999</v>
          </cell>
          <cell r="S671">
            <v>0.41339999999999999</v>
          </cell>
          <cell r="T671">
            <v>0.41339999999999999</v>
          </cell>
          <cell r="U671">
            <v>0.41339999999999999</v>
          </cell>
          <cell r="V671">
            <v>0.41339999999999999</v>
          </cell>
          <cell r="W671">
            <v>0.41339999999999999</v>
          </cell>
        </row>
        <row r="672">
          <cell r="A672">
            <v>672</v>
          </cell>
          <cell r="D672" t="str">
            <v>Market Value of D / E</v>
          </cell>
          <cell r="H672" t="str">
            <v>[%]</v>
          </cell>
          <cell r="I672" t="str">
            <v>[Calc]</v>
          </cell>
          <cell r="K672">
            <v>0.25</v>
          </cell>
          <cell r="L672">
            <v>0.25</v>
          </cell>
          <cell r="M672">
            <v>0.25</v>
          </cell>
          <cell r="N672">
            <v>0.25</v>
          </cell>
          <cell r="O672">
            <v>0.25</v>
          </cell>
          <cell r="P672">
            <v>0.25</v>
          </cell>
          <cell r="Q672">
            <v>0.25</v>
          </cell>
          <cell r="R672">
            <v>0.25</v>
          </cell>
          <cell r="S672">
            <v>0.25</v>
          </cell>
          <cell r="T672">
            <v>0</v>
          </cell>
          <cell r="U672">
            <v>0</v>
          </cell>
          <cell r="V672">
            <v>0</v>
          </cell>
          <cell r="W672">
            <v>0</v>
          </cell>
        </row>
        <row r="673">
          <cell r="A673">
            <v>673</v>
          </cell>
          <cell r="D673" t="str">
            <v>Cost of Debt - Recoursed Finance</v>
          </cell>
          <cell r="H673" t="str">
            <v>[%]</v>
          </cell>
          <cell r="I673" t="str">
            <v>[input]</v>
          </cell>
          <cell r="K673">
            <v>7.5999999999999998E-2</v>
          </cell>
          <cell r="L673">
            <v>7.5999999999999998E-2</v>
          </cell>
          <cell r="M673">
            <v>7.5999999999999998E-2</v>
          </cell>
          <cell r="N673">
            <v>7.5999999999999998E-2</v>
          </cell>
          <cell r="O673">
            <v>7.5999999999999998E-2</v>
          </cell>
          <cell r="P673">
            <v>7.5999999999999998E-2</v>
          </cell>
          <cell r="Q673">
            <v>7.5999999999999998E-2</v>
          </cell>
          <cell r="R673">
            <v>7.5999999999999998E-2</v>
          </cell>
          <cell r="S673">
            <v>7.5999999999999998E-2</v>
          </cell>
          <cell r="T673">
            <v>7.5999999999999998E-2</v>
          </cell>
          <cell r="U673">
            <v>7.5999999999999998E-2</v>
          </cell>
          <cell r="V673">
            <v>7.5999999999999998E-2</v>
          </cell>
          <cell r="W673">
            <v>7.5999999999999998E-2</v>
          </cell>
        </row>
        <row r="674">
          <cell r="A674">
            <v>674</v>
          </cell>
          <cell r="D674" t="str">
            <v xml:space="preserve">Market Cost of Debt - Non Recoursed Finance </v>
          </cell>
          <cell r="H674" t="str">
            <v>[%]</v>
          </cell>
          <cell r="I674" t="str">
            <v>[input]</v>
          </cell>
          <cell r="K674">
            <v>0.11843585</v>
          </cell>
          <cell r="L674">
            <v>0.11843585</v>
          </cell>
          <cell r="M674">
            <v>0.11843585</v>
          </cell>
          <cell r="N674">
            <v>0.11843585</v>
          </cell>
          <cell r="O674">
            <v>0.11843585</v>
          </cell>
          <cell r="P674">
            <v>0.11843585</v>
          </cell>
          <cell r="Q674">
            <v>0.11843585</v>
          </cell>
          <cell r="R674">
            <v>0.11843585</v>
          </cell>
          <cell r="S674">
            <v>0.11843585</v>
          </cell>
          <cell r="T674">
            <v>0.11843585</v>
          </cell>
          <cell r="U674">
            <v>0.11843585</v>
          </cell>
          <cell r="V674">
            <v>0.11843585</v>
          </cell>
          <cell r="W674">
            <v>0.11843585</v>
          </cell>
        </row>
        <row r="675">
          <cell r="A675">
            <v>675</v>
          </cell>
          <cell r="D675" t="str">
            <v>Market Cost of Debt - Non Recoursed Finance - Fuel Financing</v>
          </cell>
          <cell r="H675" t="str">
            <v>[%]</v>
          </cell>
          <cell r="I675" t="str">
            <v>[input]</v>
          </cell>
          <cell r="K675">
            <v>0.09</v>
          </cell>
          <cell r="L675">
            <v>0.09</v>
          </cell>
          <cell r="M675">
            <v>0.09</v>
          </cell>
          <cell r="N675">
            <v>0.09</v>
          </cell>
          <cell r="O675">
            <v>0.09</v>
          </cell>
          <cell r="P675">
            <v>0.09</v>
          </cell>
          <cell r="Q675">
            <v>0.09</v>
          </cell>
          <cell r="R675">
            <v>0.09</v>
          </cell>
          <cell r="S675">
            <v>0.09</v>
          </cell>
          <cell r="T675">
            <v>0.09</v>
          </cell>
          <cell r="U675">
            <v>0.09</v>
          </cell>
          <cell r="V675">
            <v>0.09</v>
          </cell>
          <cell r="W675">
            <v>0.09</v>
          </cell>
        </row>
        <row r="676">
          <cell r="A676">
            <v>676</v>
          </cell>
          <cell r="K676">
            <v>0.11849999999999999</v>
          </cell>
        </row>
        <row r="677">
          <cell r="A677">
            <v>677</v>
          </cell>
          <cell r="D677" t="str">
            <v xml:space="preserve">Long Term Debt Issuance </v>
          </cell>
          <cell r="H677" t="str">
            <v>[USD 000s]</v>
          </cell>
          <cell r="I677" t="str">
            <v>[Calc]</v>
          </cell>
          <cell r="K677">
            <v>0</v>
          </cell>
          <cell r="L677">
            <v>0</v>
          </cell>
          <cell r="M677">
            <v>0</v>
          </cell>
          <cell r="N677">
            <v>0</v>
          </cell>
          <cell r="O677">
            <v>0</v>
          </cell>
          <cell r="P677">
            <v>0</v>
          </cell>
          <cell r="Q677">
            <v>0</v>
          </cell>
          <cell r="R677">
            <v>0</v>
          </cell>
          <cell r="S677">
            <v>0</v>
          </cell>
          <cell r="T677">
            <v>0</v>
          </cell>
          <cell r="U677">
            <v>0</v>
          </cell>
          <cell r="V677">
            <v>0</v>
          </cell>
          <cell r="W677">
            <v>0</v>
          </cell>
        </row>
        <row r="678">
          <cell r="A678">
            <v>678</v>
          </cell>
          <cell r="D678" t="str">
            <v>Long Term Debt - Fuel Financing</v>
          </cell>
          <cell r="H678" t="str">
            <v>[USD 000s]</v>
          </cell>
          <cell r="I678" t="str">
            <v>[Calc]</v>
          </cell>
          <cell r="K678">
            <v>0</v>
          </cell>
          <cell r="L678">
            <v>0</v>
          </cell>
          <cell r="M678">
            <v>0</v>
          </cell>
          <cell r="N678">
            <v>0</v>
          </cell>
          <cell r="O678">
            <v>0</v>
          </cell>
          <cell r="P678">
            <v>0</v>
          </cell>
          <cell r="Q678">
            <v>0</v>
          </cell>
          <cell r="R678">
            <v>0</v>
          </cell>
          <cell r="S678">
            <v>0</v>
          </cell>
          <cell r="T678">
            <v>0</v>
          </cell>
          <cell r="U678">
            <v>0</v>
          </cell>
          <cell r="V678">
            <v>0</v>
          </cell>
          <cell r="W678">
            <v>0</v>
          </cell>
        </row>
        <row r="679">
          <cell r="A679">
            <v>679</v>
          </cell>
          <cell r="D679" t="str">
            <v>Preferred Equity Issuance</v>
          </cell>
          <cell r="H679" t="str">
            <v>[USD 000s]</v>
          </cell>
          <cell r="I679" t="str">
            <v>[input]</v>
          </cell>
          <cell r="K679">
            <v>0</v>
          </cell>
          <cell r="L679">
            <v>0</v>
          </cell>
          <cell r="M679">
            <v>0</v>
          </cell>
          <cell r="N679">
            <v>0</v>
          </cell>
          <cell r="O679">
            <v>0</v>
          </cell>
          <cell r="P679">
            <v>0</v>
          </cell>
          <cell r="Q679">
            <v>0</v>
          </cell>
          <cell r="R679">
            <v>0</v>
          </cell>
          <cell r="S679">
            <v>0</v>
          </cell>
          <cell r="T679">
            <v>0</v>
          </cell>
          <cell r="U679">
            <v>0</v>
          </cell>
          <cell r="V679">
            <v>0</v>
          </cell>
          <cell r="W679">
            <v>0</v>
          </cell>
        </row>
        <row r="680">
          <cell r="A680">
            <v>680</v>
          </cell>
          <cell r="B680">
            <v>1</v>
          </cell>
          <cell r="C680" t="str">
            <v>Active</v>
          </cell>
          <cell r="D680" t="str">
            <v>Initial Equity Injection</v>
          </cell>
          <cell r="H680" t="str">
            <v>[USD 000s]</v>
          </cell>
          <cell r="I680" t="str">
            <v>[feed]</v>
          </cell>
          <cell r="K680">
            <v>30000</v>
          </cell>
          <cell r="L680">
            <v>0</v>
          </cell>
          <cell r="M680">
            <v>0</v>
          </cell>
          <cell r="N680">
            <v>0</v>
          </cell>
          <cell r="O680">
            <v>0</v>
          </cell>
          <cell r="P680">
            <v>0</v>
          </cell>
          <cell r="Q680">
            <v>0</v>
          </cell>
          <cell r="R680">
            <v>0</v>
          </cell>
          <cell r="S680">
            <v>0</v>
          </cell>
          <cell r="T680">
            <v>0</v>
          </cell>
          <cell r="U680">
            <v>0</v>
          </cell>
          <cell r="V680">
            <v>0</v>
          </cell>
          <cell r="W680">
            <v>0</v>
          </cell>
        </row>
        <row r="681">
          <cell r="A681">
            <v>681</v>
          </cell>
          <cell r="E681">
            <v>1</v>
          </cell>
          <cell r="F681" t="str">
            <v>Scenario</v>
          </cell>
          <cell r="H681" t="str">
            <v>[USD 000s]</v>
          </cell>
          <cell r="I681" t="str">
            <v>[input]</v>
          </cell>
          <cell r="K681">
            <v>30000</v>
          </cell>
          <cell r="L681">
            <v>0</v>
          </cell>
          <cell r="M681">
            <v>0</v>
          </cell>
          <cell r="N681">
            <v>0</v>
          </cell>
          <cell r="O681">
            <v>0</v>
          </cell>
          <cell r="P681">
            <v>0</v>
          </cell>
          <cell r="Q681">
            <v>0</v>
          </cell>
          <cell r="R681">
            <v>0</v>
          </cell>
          <cell r="S681">
            <v>0</v>
          </cell>
          <cell r="T681">
            <v>0</v>
          </cell>
          <cell r="U681">
            <v>0</v>
          </cell>
          <cell r="V681">
            <v>0</v>
          </cell>
          <cell r="W681">
            <v>0</v>
          </cell>
        </row>
        <row r="682">
          <cell r="A682">
            <v>682</v>
          </cell>
          <cell r="E682">
            <v>2</v>
          </cell>
          <cell r="F682" t="str">
            <v>Scenario</v>
          </cell>
          <cell r="H682" t="str">
            <v>[USD 000s]</v>
          </cell>
          <cell r="I682" t="str">
            <v>[input]</v>
          </cell>
          <cell r="K682">
            <v>0</v>
          </cell>
          <cell r="L682">
            <v>0</v>
          </cell>
          <cell r="M682">
            <v>0</v>
          </cell>
          <cell r="N682">
            <v>0</v>
          </cell>
          <cell r="O682">
            <v>0</v>
          </cell>
          <cell r="P682">
            <v>0</v>
          </cell>
          <cell r="Q682">
            <v>0</v>
          </cell>
          <cell r="R682">
            <v>0</v>
          </cell>
          <cell r="S682">
            <v>0</v>
          </cell>
          <cell r="T682">
            <v>0</v>
          </cell>
          <cell r="U682">
            <v>0</v>
          </cell>
          <cell r="V682">
            <v>0</v>
          </cell>
          <cell r="W682">
            <v>0</v>
          </cell>
        </row>
        <row r="683">
          <cell r="A683">
            <v>683</v>
          </cell>
          <cell r="E683">
            <v>3</v>
          </cell>
          <cell r="F683" t="str">
            <v>Scenario</v>
          </cell>
          <cell r="H683" t="str">
            <v>[USD 000s]</v>
          </cell>
          <cell r="I683" t="str">
            <v>[input]</v>
          </cell>
          <cell r="K683">
            <v>0</v>
          </cell>
          <cell r="L683">
            <v>0</v>
          </cell>
          <cell r="M683">
            <v>0</v>
          </cell>
          <cell r="N683">
            <v>0</v>
          </cell>
          <cell r="O683">
            <v>0</v>
          </cell>
          <cell r="P683">
            <v>0</v>
          </cell>
          <cell r="Q683">
            <v>0</v>
          </cell>
          <cell r="R683">
            <v>0</v>
          </cell>
          <cell r="S683">
            <v>0</v>
          </cell>
          <cell r="T683">
            <v>0</v>
          </cell>
          <cell r="U683">
            <v>0</v>
          </cell>
          <cell r="V683">
            <v>0</v>
          </cell>
          <cell r="W683">
            <v>0</v>
          </cell>
        </row>
        <row r="684">
          <cell r="A684">
            <v>684</v>
          </cell>
          <cell r="D684" t="str">
            <v>Development Fee</v>
          </cell>
          <cell r="H684" t="str">
            <v>[USD 000s]</v>
          </cell>
          <cell r="I684" t="str">
            <v>[input]</v>
          </cell>
          <cell r="K684">
            <v>1500</v>
          </cell>
          <cell r="L684">
            <v>0</v>
          </cell>
          <cell r="M684">
            <v>0</v>
          </cell>
          <cell r="N684">
            <v>0</v>
          </cell>
          <cell r="O684">
            <v>0</v>
          </cell>
          <cell r="P684">
            <v>0</v>
          </cell>
          <cell r="Q684">
            <v>0</v>
          </cell>
          <cell r="R684">
            <v>0</v>
          </cell>
          <cell r="S684">
            <v>0</v>
          </cell>
          <cell r="T684">
            <v>0</v>
          </cell>
          <cell r="U684">
            <v>0</v>
          </cell>
          <cell r="V684">
            <v>0</v>
          </cell>
          <cell r="W684">
            <v>0</v>
          </cell>
        </row>
        <row r="685">
          <cell r="A685">
            <v>685</v>
          </cell>
        </row>
        <row r="686">
          <cell r="A686">
            <v>686</v>
          </cell>
          <cell r="D686" t="str">
            <v>Parent Guarantee</v>
          </cell>
          <cell r="H686" t="str">
            <v>[USD 000s]</v>
          </cell>
          <cell r="I686" t="str">
            <v>[input]</v>
          </cell>
          <cell r="K686">
            <v>26667</v>
          </cell>
        </row>
        <row r="687">
          <cell r="A687">
            <v>687</v>
          </cell>
          <cell r="D687" t="str">
            <v>Parent Guarantee Charge</v>
          </cell>
          <cell r="H687" t="str">
            <v>[%]</v>
          </cell>
          <cell r="I687" t="str">
            <v>[input]</v>
          </cell>
          <cell r="K687">
            <v>7.4999999999999997E-2</v>
          </cell>
        </row>
        <row r="688">
          <cell r="A688">
            <v>688</v>
          </cell>
        </row>
        <row r="689">
          <cell r="A689">
            <v>689</v>
          </cell>
          <cell r="D689" t="str">
            <v>Short-Term Borrowing</v>
          </cell>
          <cell r="H689" t="str">
            <v>[USD 000s]</v>
          </cell>
          <cell r="I689" t="str">
            <v>[input]</v>
          </cell>
          <cell r="K689">
            <v>20000</v>
          </cell>
          <cell r="L689">
            <v>20000</v>
          </cell>
          <cell r="M689">
            <v>20000</v>
          </cell>
          <cell r="N689">
            <v>20000</v>
          </cell>
          <cell r="O689">
            <v>20000</v>
          </cell>
          <cell r="P689">
            <v>20000</v>
          </cell>
          <cell r="Q689">
            <v>20000</v>
          </cell>
          <cell r="R689">
            <v>20000</v>
          </cell>
          <cell r="S689">
            <v>20000</v>
          </cell>
          <cell r="T689">
            <v>20000</v>
          </cell>
          <cell r="U689">
            <v>20000</v>
          </cell>
          <cell r="V689">
            <v>20000</v>
          </cell>
          <cell r="W689">
            <v>0</v>
          </cell>
        </row>
        <row r="690">
          <cell r="A690">
            <v>690</v>
          </cell>
          <cell r="D690" t="str">
            <v>Interest Income Short-Term Rate</v>
          </cell>
          <cell r="H690" t="str">
            <v>[%]</v>
          </cell>
          <cell r="I690" t="str">
            <v>[input]</v>
          </cell>
          <cell r="K690">
            <v>0.05</v>
          </cell>
        </row>
        <row r="691">
          <cell r="A691">
            <v>691</v>
          </cell>
          <cell r="D691" t="str">
            <v>Short-Term Borrowing Rate</v>
          </cell>
          <cell r="H691" t="str">
            <v>[%]</v>
          </cell>
          <cell r="I691" t="str">
            <v>[input]</v>
          </cell>
          <cell r="K691">
            <v>5.8999999999999997E-2</v>
          </cell>
        </row>
        <row r="692">
          <cell r="A692">
            <v>692</v>
          </cell>
        </row>
        <row r="693">
          <cell r="A693">
            <v>693</v>
          </cell>
          <cell r="D693" t="str">
            <v>Preferred Equity Redemption</v>
          </cell>
          <cell r="H693" t="str">
            <v>[USD 000s]</v>
          </cell>
          <cell r="I693" t="str">
            <v>[input]</v>
          </cell>
          <cell r="K693">
            <v>0</v>
          </cell>
          <cell r="L693">
            <v>0</v>
          </cell>
          <cell r="M693">
            <v>0</v>
          </cell>
          <cell r="N693">
            <v>0</v>
          </cell>
          <cell r="O693">
            <v>0</v>
          </cell>
          <cell r="P693">
            <v>0</v>
          </cell>
          <cell r="Q693">
            <v>0</v>
          </cell>
          <cell r="R693">
            <v>0</v>
          </cell>
          <cell r="S693">
            <v>0</v>
          </cell>
          <cell r="T693">
            <v>0</v>
          </cell>
          <cell r="U693">
            <v>0</v>
          </cell>
          <cell r="V693">
            <v>0</v>
          </cell>
          <cell r="W693">
            <v>0</v>
          </cell>
        </row>
        <row r="694">
          <cell r="A694">
            <v>694</v>
          </cell>
          <cell r="D694" t="str">
            <v>Common Equity Redemption</v>
          </cell>
          <cell r="H694" t="str">
            <v>[USD 000s]</v>
          </cell>
          <cell r="I694" t="str">
            <v>[input]</v>
          </cell>
          <cell r="K694">
            <v>0</v>
          </cell>
          <cell r="L694">
            <v>0</v>
          </cell>
          <cell r="M694">
            <v>0</v>
          </cell>
          <cell r="N694">
            <v>0</v>
          </cell>
          <cell r="O694">
            <v>0</v>
          </cell>
          <cell r="P694">
            <v>0</v>
          </cell>
          <cell r="Q694">
            <v>0</v>
          </cell>
          <cell r="R694">
            <v>0</v>
          </cell>
          <cell r="S694">
            <v>0</v>
          </cell>
          <cell r="T694">
            <v>0</v>
          </cell>
          <cell r="U694">
            <v>0</v>
          </cell>
          <cell r="V694">
            <v>0</v>
          </cell>
          <cell r="W694">
            <v>0</v>
          </cell>
        </row>
        <row r="695">
          <cell r="A695">
            <v>695</v>
          </cell>
        </row>
        <row r="696">
          <cell r="A696">
            <v>696</v>
          </cell>
          <cell r="D696" t="str">
            <v>Long Term Debt Payback</v>
          </cell>
          <cell r="H696" t="str">
            <v>[Years]</v>
          </cell>
          <cell r="I696" t="str">
            <v>[input]</v>
          </cell>
          <cell r="K696">
            <v>10</v>
          </cell>
        </row>
        <row r="697">
          <cell r="A697">
            <v>697</v>
          </cell>
        </row>
        <row r="698">
          <cell r="A698">
            <v>698</v>
          </cell>
          <cell r="D698" t="str">
            <v>Interest Payable on Long Term Debt - Actual Interest</v>
          </cell>
          <cell r="H698" t="str">
            <v>[%]</v>
          </cell>
          <cell r="I698" t="str">
            <v>[input]</v>
          </cell>
          <cell r="K698">
            <v>0.11843585</v>
          </cell>
          <cell r="L698">
            <v>0.11843585</v>
          </cell>
          <cell r="M698">
            <v>0.11843585</v>
          </cell>
          <cell r="N698">
            <v>0.11843585</v>
          </cell>
          <cell r="O698">
            <v>0.11843585</v>
          </cell>
          <cell r="P698">
            <v>0.11843585</v>
          </cell>
          <cell r="Q698">
            <v>0.11843585</v>
          </cell>
          <cell r="R698">
            <v>0.11843585</v>
          </cell>
          <cell r="S698">
            <v>0.11843585</v>
          </cell>
          <cell r="T698">
            <v>0.11843585</v>
          </cell>
          <cell r="U698">
            <v>0.11843585</v>
          </cell>
          <cell r="V698">
            <v>0.11843585</v>
          </cell>
          <cell r="W698">
            <v>0.11843585</v>
          </cell>
        </row>
        <row r="699">
          <cell r="A699">
            <v>699</v>
          </cell>
        </row>
        <row r="700">
          <cell r="A700">
            <v>700</v>
          </cell>
          <cell r="D700" t="str">
            <v>Interest Payable on Long Term Debt- Fuel Financing - Actual Interest</v>
          </cell>
          <cell r="H700" t="str">
            <v>[%]</v>
          </cell>
          <cell r="I700" t="str">
            <v>[input]</v>
          </cell>
          <cell r="K700">
            <v>4.8000000000000001E-2</v>
          </cell>
          <cell r="L700">
            <v>4.8000000000000001E-2</v>
          </cell>
          <cell r="M700">
            <v>4.8000000000000001E-2</v>
          </cell>
          <cell r="N700">
            <v>4.8000000000000001E-2</v>
          </cell>
          <cell r="O700">
            <v>4.8000000000000001E-2</v>
          </cell>
          <cell r="P700">
            <v>4.8000000000000001E-2</v>
          </cell>
          <cell r="Q700">
            <v>4.8000000000000001E-2</v>
          </cell>
          <cell r="R700">
            <v>4.8000000000000001E-2</v>
          </cell>
          <cell r="S700">
            <v>4.8000000000000001E-2</v>
          </cell>
          <cell r="T700">
            <v>4.8000000000000001E-2</v>
          </cell>
          <cell r="U700">
            <v>4.8000000000000001E-2</v>
          </cell>
          <cell r="V700">
            <v>4.8000000000000001E-2</v>
          </cell>
          <cell r="W700">
            <v>4.8000000000000001E-2</v>
          </cell>
        </row>
        <row r="701">
          <cell r="A701">
            <v>701</v>
          </cell>
        </row>
        <row r="702">
          <cell r="A702">
            <v>702</v>
          </cell>
          <cell r="D702" t="str">
            <v>Interest on Preferred Stock</v>
          </cell>
          <cell r="H702" t="str">
            <v>[%]</v>
          </cell>
          <cell r="I702" t="str">
            <v>[input]</v>
          </cell>
          <cell r="K702">
            <v>0</v>
          </cell>
          <cell r="L702">
            <v>0</v>
          </cell>
          <cell r="M702">
            <v>0</v>
          </cell>
          <cell r="N702">
            <v>0</v>
          </cell>
          <cell r="O702">
            <v>0</v>
          </cell>
          <cell r="P702">
            <v>0</v>
          </cell>
          <cell r="Q702">
            <v>0</v>
          </cell>
          <cell r="R702">
            <v>0</v>
          </cell>
          <cell r="S702">
            <v>0</v>
          </cell>
          <cell r="T702">
            <v>0</v>
          </cell>
          <cell r="U702">
            <v>0</v>
          </cell>
          <cell r="V702">
            <v>0</v>
          </cell>
          <cell r="W702">
            <v>0</v>
          </cell>
        </row>
        <row r="703">
          <cell r="A703">
            <v>703</v>
          </cell>
        </row>
        <row r="704">
          <cell r="A704">
            <v>704</v>
          </cell>
          <cell r="D704" t="str">
            <v>Capital Lease (princial, interest and depreciation capitalized)</v>
          </cell>
          <cell r="H704" t="str">
            <v>[USD 000s]</v>
          </cell>
          <cell r="I704" t="str">
            <v>[input]</v>
          </cell>
          <cell r="K704">
            <v>0</v>
          </cell>
        </row>
        <row r="705">
          <cell r="A705">
            <v>705</v>
          </cell>
        </row>
        <row r="706">
          <cell r="A706">
            <v>706</v>
          </cell>
          <cell r="D706" t="str">
            <v>Start of Capital Lease</v>
          </cell>
          <cell r="H706" t="str">
            <v>[Year]</v>
          </cell>
          <cell r="I706" t="str">
            <v>[input]</v>
          </cell>
          <cell r="K706">
            <v>0</v>
          </cell>
        </row>
        <row r="707">
          <cell r="A707">
            <v>707</v>
          </cell>
        </row>
        <row r="708">
          <cell r="A708">
            <v>708</v>
          </cell>
          <cell r="D708" t="str">
            <v>Capital Lease Payback Period</v>
          </cell>
          <cell r="H708" t="str">
            <v>[Years]</v>
          </cell>
          <cell r="I708" t="str">
            <v>[input]</v>
          </cell>
          <cell r="K708">
            <v>0</v>
          </cell>
        </row>
        <row r="709">
          <cell r="A709">
            <v>709</v>
          </cell>
        </row>
        <row r="710">
          <cell r="A710">
            <v>710</v>
          </cell>
          <cell r="D710" t="str">
            <v>Shares Outstanding</v>
          </cell>
        </row>
        <row r="711">
          <cell r="A711">
            <v>711</v>
          </cell>
          <cell r="D711" t="str">
            <v>Diluted</v>
          </cell>
          <cell r="H711" t="str">
            <v>[Shares 000s]</v>
          </cell>
          <cell r="I711" t="str">
            <v>[input]</v>
          </cell>
          <cell r="K711">
            <v>246961.33600000001</v>
          </cell>
          <cell r="L711">
            <v>246961.33600000001</v>
          </cell>
          <cell r="M711">
            <v>246961.33600000001</v>
          </cell>
          <cell r="N711">
            <v>246961.33600000001</v>
          </cell>
          <cell r="O711">
            <v>246961.33600000001</v>
          </cell>
          <cell r="P711">
            <v>246961.33600000001</v>
          </cell>
          <cell r="Q711">
            <v>246961.33600000001</v>
          </cell>
          <cell r="R711">
            <v>246961.33600000001</v>
          </cell>
          <cell r="S711">
            <v>246961.33600000001</v>
          </cell>
          <cell r="T711">
            <v>246961.33600000001</v>
          </cell>
          <cell r="U711">
            <v>246961.33600000001</v>
          </cell>
          <cell r="V711">
            <v>246961.33600000001</v>
          </cell>
          <cell r="W711">
            <v>246961.33600000001</v>
          </cell>
        </row>
        <row r="712">
          <cell r="A712">
            <v>712</v>
          </cell>
          <cell r="D712" t="str">
            <v>Basic</v>
          </cell>
          <cell r="H712" t="str">
            <v>[Shares 000s]</v>
          </cell>
          <cell r="I712" t="str">
            <v>[input]</v>
          </cell>
          <cell r="K712">
            <v>247740</v>
          </cell>
          <cell r="L712">
            <v>248340</v>
          </cell>
          <cell r="M712">
            <v>248940</v>
          </cell>
          <cell r="N712">
            <v>249540</v>
          </cell>
          <cell r="O712">
            <v>250140</v>
          </cell>
          <cell r="P712">
            <v>250740</v>
          </cell>
          <cell r="Q712">
            <v>251340</v>
          </cell>
          <cell r="R712">
            <v>251940</v>
          </cell>
          <cell r="S712">
            <v>252540</v>
          </cell>
          <cell r="T712">
            <v>253140</v>
          </cell>
          <cell r="U712">
            <v>253740</v>
          </cell>
          <cell r="V712">
            <v>254340</v>
          </cell>
          <cell r="W712">
            <v>254940</v>
          </cell>
        </row>
        <row r="713">
          <cell r="A713">
            <v>713</v>
          </cell>
          <cell r="C713" t="str">
            <v>OPERATING ASSUMPTIONS</v>
          </cell>
        </row>
        <row r="714">
          <cell r="A714">
            <v>714</v>
          </cell>
        </row>
        <row r="715">
          <cell r="A715">
            <v>715</v>
          </cell>
          <cell r="D715" t="str">
            <v xml:space="preserve">Normal Outage? </v>
          </cell>
          <cell r="G715" t="str">
            <v>x</v>
          </cell>
          <cell r="H715" t="str">
            <v>1-yes, 0=no</v>
          </cell>
          <cell r="I715" t="str">
            <v>[input]</v>
          </cell>
          <cell r="K715">
            <v>0</v>
          </cell>
          <cell r="L715">
            <v>1</v>
          </cell>
          <cell r="M715">
            <v>1</v>
          </cell>
          <cell r="N715">
            <v>0</v>
          </cell>
          <cell r="O715">
            <v>1</v>
          </cell>
          <cell r="P715">
            <v>1</v>
          </cell>
          <cell r="Q715">
            <v>0</v>
          </cell>
          <cell r="R715">
            <v>1</v>
          </cell>
          <cell r="S715">
            <v>1</v>
          </cell>
          <cell r="T715">
            <v>0</v>
          </cell>
          <cell r="U715">
            <v>1</v>
          </cell>
          <cell r="V715">
            <v>1</v>
          </cell>
          <cell r="W715">
            <v>0</v>
          </cell>
        </row>
        <row r="716">
          <cell r="A716">
            <v>716</v>
          </cell>
          <cell r="D716" t="str">
            <v>Outage Duration</v>
          </cell>
          <cell r="G716" t="str">
            <v>x</v>
          </cell>
          <cell r="H716" t="str">
            <v>[days]</v>
          </cell>
          <cell r="I716" t="str">
            <v>[input]</v>
          </cell>
          <cell r="K716">
            <v>0</v>
          </cell>
          <cell r="L716">
            <v>40</v>
          </cell>
          <cell r="M716">
            <v>40</v>
          </cell>
          <cell r="N716">
            <v>36.5</v>
          </cell>
          <cell r="O716">
            <v>36.5</v>
          </cell>
          <cell r="P716">
            <v>36.5</v>
          </cell>
          <cell r="Q716">
            <v>36.5</v>
          </cell>
          <cell r="R716">
            <v>36.5</v>
          </cell>
          <cell r="S716">
            <v>36.5</v>
          </cell>
          <cell r="T716">
            <v>36.5</v>
          </cell>
          <cell r="U716">
            <v>36.5</v>
          </cell>
          <cell r="V716">
            <v>36.5</v>
          </cell>
          <cell r="W716">
            <v>36.5</v>
          </cell>
        </row>
        <row r="717">
          <cell r="A717">
            <v>717</v>
          </cell>
          <cell r="D717" t="str">
            <v>Outage Impact on Capacity Factor</v>
          </cell>
          <cell r="H717" t="str">
            <v>[%]</v>
          </cell>
          <cell r="I717" t="str">
            <v>[calc]</v>
          </cell>
          <cell r="K717">
            <v>0</v>
          </cell>
          <cell r="L717">
            <v>0.10928961748633879</v>
          </cell>
          <cell r="M717">
            <v>0.1095890410958904</v>
          </cell>
          <cell r="N717">
            <v>0.1</v>
          </cell>
          <cell r="O717">
            <v>0.1</v>
          </cell>
          <cell r="P717">
            <v>9.9726775956284153E-2</v>
          </cell>
          <cell r="Q717">
            <v>0.1</v>
          </cell>
          <cell r="R717">
            <v>0.1</v>
          </cell>
          <cell r="S717">
            <v>0.1</v>
          </cell>
          <cell r="T717">
            <v>9.9726775956284153E-2</v>
          </cell>
          <cell r="U717">
            <v>0.1</v>
          </cell>
          <cell r="V717">
            <v>0.1</v>
          </cell>
          <cell r="W717">
            <v>0.1</v>
          </cell>
        </row>
        <row r="718">
          <cell r="A718">
            <v>718</v>
          </cell>
          <cell r="D718" t="str">
            <v>Number of days in year</v>
          </cell>
          <cell r="G718" t="str">
            <v>x</v>
          </cell>
          <cell r="H718" t="str">
            <v>[days]</v>
          </cell>
          <cell r="I718" t="str">
            <v>[input]</v>
          </cell>
          <cell r="K718">
            <v>365</v>
          </cell>
          <cell r="L718">
            <v>366</v>
          </cell>
          <cell r="M718">
            <v>365</v>
          </cell>
          <cell r="N718">
            <v>365</v>
          </cell>
          <cell r="O718">
            <v>365</v>
          </cell>
          <cell r="P718">
            <v>366</v>
          </cell>
          <cell r="Q718">
            <v>365</v>
          </cell>
          <cell r="R718">
            <v>365</v>
          </cell>
          <cell r="S718">
            <v>365</v>
          </cell>
          <cell r="T718">
            <v>366</v>
          </cell>
          <cell r="U718">
            <v>365</v>
          </cell>
          <cell r="V718">
            <v>365</v>
          </cell>
          <cell r="W718">
            <v>365</v>
          </cell>
        </row>
        <row r="719">
          <cell r="A719">
            <v>719</v>
          </cell>
          <cell r="D719" t="str">
            <v>Number of days in year plant can potentially operate</v>
          </cell>
          <cell r="G719" t="str">
            <v>x</v>
          </cell>
          <cell r="H719" t="str">
            <v>[days]</v>
          </cell>
          <cell r="I719" t="str">
            <v>[calc]</v>
          </cell>
          <cell r="K719">
            <v>184</v>
          </cell>
          <cell r="L719">
            <v>366</v>
          </cell>
          <cell r="M719">
            <v>365</v>
          </cell>
          <cell r="N719">
            <v>365</v>
          </cell>
          <cell r="O719">
            <v>365</v>
          </cell>
          <cell r="P719">
            <v>366</v>
          </cell>
          <cell r="Q719">
            <v>365</v>
          </cell>
          <cell r="R719">
            <v>365</v>
          </cell>
          <cell r="S719">
            <v>365</v>
          </cell>
          <cell r="T719">
            <v>366</v>
          </cell>
          <cell r="U719">
            <v>365</v>
          </cell>
          <cell r="V719">
            <v>365</v>
          </cell>
          <cell r="W719">
            <v>90</v>
          </cell>
        </row>
        <row r="720">
          <cell r="A720">
            <v>720</v>
          </cell>
          <cell r="D720" t="str">
            <v>Number of hours in year</v>
          </cell>
          <cell r="H720" t="str">
            <v>[hours]</v>
          </cell>
          <cell r="I720" t="str">
            <v>[calc]</v>
          </cell>
          <cell r="K720">
            <v>4416</v>
          </cell>
          <cell r="L720">
            <v>8784</v>
          </cell>
          <cell r="M720">
            <v>8760</v>
          </cell>
          <cell r="N720">
            <v>8760</v>
          </cell>
          <cell r="O720">
            <v>8760</v>
          </cell>
          <cell r="P720">
            <v>8784</v>
          </cell>
          <cell r="Q720">
            <v>8760</v>
          </cell>
          <cell r="R720">
            <v>8760</v>
          </cell>
          <cell r="S720">
            <v>8760</v>
          </cell>
          <cell r="T720">
            <v>8784</v>
          </cell>
          <cell r="U720">
            <v>8760</v>
          </cell>
          <cell r="V720">
            <v>8760</v>
          </cell>
          <cell r="W720">
            <v>8760</v>
          </cell>
        </row>
        <row r="721">
          <cell r="A721">
            <v>721</v>
          </cell>
          <cell r="D721" t="str">
            <v>Number of hours in year plant can potentially operate</v>
          </cell>
          <cell r="H721" t="str">
            <v>[hours]</v>
          </cell>
          <cell r="I721" t="str">
            <v>[calc]</v>
          </cell>
          <cell r="K721">
            <v>4416</v>
          </cell>
          <cell r="L721">
            <v>8784</v>
          </cell>
          <cell r="M721">
            <v>8760</v>
          </cell>
          <cell r="N721">
            <v>8760</v>
          </cell>
          <cell r="O721">
            <v>8760</v>
          </cell>
          <cell r="P721">
            <v>8784</v>
          </cell>
          <cell r="Q721">
            <v>8760</v>
          </cell>
          <cell r="R721">
            <v>8760</v>
          </cell>
          <cell r="S721">
            <v>8760</v>
          </cell>
          <cell r="T721">
            <v>8784</v>
          </cell>
          <cell r="U721">
            <v>8760</v>
          </cell>
          <cell r="V721">
            <v>8760</v>
          </cell>
          <cell r="W721">
            <v>2160</v>
          </cell>
        </row>
        <row r="722">
          <cell r="A722">
            <v>722</v>
          </cell>
          <cell r="D722" t="str">
            <v>Unplanned Outage Days</v>
          </cell>
          <cell r="G722" t="str">
            <v>x</v>
          </cell>
          <cell r="H722" t="str">
            <v>[days]</v>
          </cell>
          <cell r="I722" t="str">
            <v>[input]</v>
          </cell>
          <cell r="K722">
            <v>0</v>
          </cell>
          <cell r="L722">
            <v>0</v>
          </cell>
          <cell r="M722">
            <v>0</v>
          </cell>
          <cell r="N722">
            <v>0</v>
          </cell>
          <cell r="O722">
            <v>0</v>
          </cell>
          <cell r="P722">
            <v>0</v>
          </cell>
          <cell r="Q722">
            <v>0</v>
          </cell>
          <cell r="R722">
            <v>0</v>
          </cell>
          <cell r="S722">
            <v>0</v>
          </cell>
          <cell r="T722">
            <v>0</v>
          </cell>
          <cell r="U722">
            <v>0</v>
          </cell>
          <cell r="V722">
            <v>0</v>
          </cell>
          <cell r="W722">
            <v>0</v>
          </cell>
        </row>
        <row r="723">
          <cell r="A723">
            <v>723</v>
          </cell>
          <cell r="D723" t="str">
            <v>Unplanned Impact on CF</v>
          </cell>
          <cell r="H723" t="str">
            <v>[%]</v>
          </cell>
          <cell r="I723" t="str">
            <v>[calc]</v>
          </cell>
          <cell r="K723">
            <v>0</v>
          </cell>
          <cell r="L723">
            <v>0</v>
          </cell>
          <cell r="M723">
            <v>0</v>
          </cell>
          <cell r="N723">
            <v>0</v>
          </cell>
          <cell r="O723">
            <v>0</v>
          </cell>
          <cell r="P723">
            <v>0</v>
          </cell>
          <cell r="Q723">
            <v>0</v>
          </cell>
          <cell r="R723">
            <v>0</v>
          </cell>
          <cell r="S723">
            <v>0</v>
          </cell>
          <cell r="T723">
            <v>0</v>
          </cell>
          <cell r="U723">
            <v>0</v>
          </cell>
          <cell r="V723">
            <v>0</v>
          </cell>
          <cell r="W723">
            <v>0</v>
          </cell>
        </row>
        <row r="724">
          <cell r="A724">
            <v>724</v>
          </cell>
          <cell r="D724" t="str">
            <v>Capacity (Net MDC)</v>
          </cell>
          <cell r="G724" t="str">
            <v>x</v>
          </cell>
          <cell r="H724" t="str">
            <v>[MW]</v>
          </cell>
          <cell r="I724" t="str">
            <v>[input]</v>
          </cell>
          <cell r="K724">
            <v>524</v>
          </cell>
          <cell r="L724">
            <v>524</v>
          </cell>
          <cell r="M724">
            <v>524</v>
          </cell>
          <cell r="N724">
            <v>524</v>
          </cell>
          <cell r="O724">
            <v>524</v>
          </cell>
          <cell r="P724">
            <v>524</v>
          </cell>
          <cell r="Q724">
            <v>524</v>
          </cell>
          <cell r="R724">
            <v>524</v>
          </cell>
          <cell r="S724">
            <v>524</v>
          </cell>
          <cell r="T724">
            <v>524</v>
          </cell>
          <cell r="U724">
            <v>524</v>
          </cell>
          <cell r="V724">
            <v>524</v>
          </cell>
          <cell r="W724">
            <v>524</v>
          </cell>
        </row>
        <row r="725">
          <cell r="A725">
            <v>725</v>
          </cell>
          <cell r="D725" t="str">
            <v xml:space="preserve">Total Potential Volume </v>
          </cell>
          <cell r="H725" t="str">
            <v>[MWhrs]</v>
          </cell>
          <cell r="I725" t="str">
            <v>[calc]</v>
          </cell>
          <cell r="K725">
            <v>2313984</v>
          </cell>
          <cell r="L725">
            <v>4602816</v>
          </cell>
          <cell r="M725">
            <v>4590240</v>
          </cell>
          <cell r="N725">
            <v>4590240</v>
          </cell>
          <cell r="O725">
            <v>4590240</v>
          </cell>
          <cell r="P725">
            <v>4602816</v>
          </cell>
          <cell r="Q725">
            <v>4590240</v>
          </cell>
          <cell r="R725">
            <v>4590240</v>
          </cell>
          <cell r="S725">
            <v>4590240</v>
          </cell>
          <cell r="T725">
            <v>4602816</v>
          </cell>
          <cell r="U725">
            <v>4590240</v>
          </cell>
          <cell r="V725">
            <v>4590240</v>
          </cell>
          <cell r="W725">
            <v>1131840</v>
          </cell>
        </row>
        <row r="726">
          <cell r="A726">
            <v>726</v>
          </cell>
          <cell r="D726" t="str">
            <v>Actual Generation</v>
          </cell>
          <cell r="H726" t="str">
            <v>[MWhrs]</v>
          </cell>
          <cell r="I726" t="str">
            <v>[calc]</v>
          </cell>
          <cell r="K726">
            <v>2152005.12</v>
          </cell>
          <cell r="L726">
            <v>3777578.8800000004</v>
          </cell>
          <cell r="M726">
            <v>3765883.2</v>
          </cell>
          <cell r="N726">
            <v>4268923.2</v>
          </cell>
          <cell r="O726">
            <v>3809899.2</v>
          </cell>
          <cell r="P726">
            <v>3821594.8800000004</v>
          </cell>
          <cell r="Q726">
            <v>4268923.2</v>
          </cell>
          <cell r="R726">
            <v>3809899.2</v>
          </cell>
          <cell r="S726">
            <v>3809899.2</v>
          </cell>
          <cell r="T726">
            <v>4280618.8800000008</v>
          </cell>
          <cell r="U726">
            <v>3809899.2</v>
          </cell>
          <cell r="V726">
            <v>3809899.2</v>
          </cell>
          <cell r="W726">
            <v>1052611.2000000002</v>
          </cell>
        </row>
        <row r="727">
          <cell r="A727">
            <v>727</v>
          </cell>
          <cell r="D727" t="str">
            <v xml:space="preserve">Capacity Factor </v>
          </cell>
          <cell r="G727" t="str">
            <v>x</v>
          </cell>
          <cell r="H727" t="str">
            <v>[%]</v>
          </cell>
          <cell r="I727" t="str">
            <v>[calc]</v>
          </cell>
          <cell r="K727">
            <v>0.93</v>
          </cell>
          <cell r="L727">
            <v>0.82071038251366124</v>
          </cell>
          <cell r="M727">
            <v>0.82041095890410964</v>
          </cell>
          <cell r="N727">
            <v>0.93</v>
          </cell>
          <cell r="O727">
            <v>0.83000000000000007</v>
          </cell>
          <cell r="P727">
            <v>0.83027322404371584</v>
          </cell>
          <cell r="Q727">
            <v>0.93</v>
          </cell>
          <cell r="R727">
            <v>0.83000000000000007</v>
          </cell>
          <cell r="S727">
            <v>0.83000000000000007</v>
          </cell>
          <cell r="T727">
            <v>0.93</v>
          </cell>
          <cell r="U727">
            <v>0.83000000000000007</v>
          </cell>
          <cell r="V727">
            <v>0.83000000000000007</v>
          </cell>
          <cell r="W727">
            <v>0.93</v>
          </cell>
        </row>
        <row r="728">
          <cell r="A728">
            <v>728</v>
          </cell>
          <cell r="D728" t="str">
            <v>Capacity Factor - Non-Outage Yrs</v>
          </cell>
          <cell r="H728" t="str">
            <v>[%]</v>
          </cell>
          <cell r="I728" t="str">
            <v>[input]</v>
          </cell>
          <cell r="K728">
            <v>0.93</v>
          </cell>
          <cell r="L728">
            <v>0.93</v>
          </cell>
          <cell r="M728">
            <v>0.93</v>
          </cell>
          <cell r="N728">
            <v>0.93</v>
          </cell>
          <cell r="O728">
            <v>0.93</v>
          </cell>
          <cell r="P728">
            <v>0.93</v>
          </cell>
          <cell r="Q728">
            <v>0.93</v>
          </cell>
          <cell r="R728">
            <v>0.93</v>
          </cell>
          <cell r="S728">
            <v>0.93</v>
          </cell>
          <cell r="T728">
            <v>0.93</v>
          </cell>
          <cell r="U728">
            <v>0.93</v>
          </cell>
          <cell r="V728">
            <v>0.93</v>
          </cell>
          <cell r="W728">
            <v>0.93</v>
          </cell>
        </row>
        <row r="729">
          <cell r="A729">
            <v>729</v>
          </cell>
        </row>
        <row r="730">
          <cell r="A730">
            <v>730</v>
          </cell>
          <cell r="D730" t="str">
            <v>Current Assets</v>
          </cell>
        </row>
        <row r="731">
          <cell r="A731">
            <v>731</v>
          </cell>
          <cell r="E731" t="str">
            <v>Customer (less allowance for doubtful accounts)</v>
          </cell>
          <cell r="H731" t="str">
            <v>[days]</v>
          </cell>
          <cell r="I731" t="str">
            <v>[input]</v>
          </cell>
          <cell r="K731">
            <v>0</v>
          </cell>
          <cell r="L731">
            <v>0</v>
          </cell>
          <cell r="M731">
            <v>0</v>
          </cell>
          <cell r="N731">
            <v>0</v>
          </cell>
          <cell r="O731">
            <v>0</v>
          </cell>
          <cell r="P731">
            <v>0</v>
          </cell>
          <cell r="Q731">
            <v>0</v>
          </cell>
          <cell r="R731">
            <v>0</v>
          </cell>
          <cell r="S731">
            <v>0</v>
          </cell>
          <cell r="T731">
            <v>0</v>
          </cell>
          <cell r="U731">
            <v>0</v>
          </cell>
          <cell r="V731">
            <v>0</v>
          </cell>
          <cell r="W731">
            <v>0</v>
          </cell>
        </row>
        <row r="732">
          <cell r="A732">
            <v>732</v>
          </cell>
          <cell r="E732" t="str">
            <v>Intercompany Creditors</v>
          </cell>
          <cell r="H732" t="str">
            <v>[days]</v>
          </cell>
          <cell r="I732" t="str">
            <v>[input]</v>
          </cell>
          <cell r="K732">
            <v>0</v>
          </cell>
          <cell r="L732">
            <v>0</v>
          </cell>
          <cell r="M732">
            <v>0</v>
          </cell>
          <cell r="N732">
            <v>0</v>
          </cell>
          <cell r="O732">
            <v>0</v>
          </cell>
          <cell r="P732">
            <v>0</v>
          </cell>
          <cell r="Q732">
            <v>0</v>
          </cell>
          <cell r="R732">
            <v>0</v>
          </cell>
          <cell r="S732">
            <v>0</v>
          </cell>
          <cell r="T732">
            <v>0</v>
          </cell>
          <cell r="U732">
            <v>0</v>
          </cell>
          <cell r="V732">
            <v>0</v>
          </cell>
          <cell r="W732">
            <v>0</v>
          </cell>
        </row>
        <row r="733">
          <cell r="A733">
            <v>733</v>
          </cell>
          <cell r="E733" t="str">
            <v>Prepayments and other</v>
          </cell>
          <cell r="H733" t="str">
            <v>[days]</v>
          </cell>
          <cell r="I733" t="str">
            <v>[input]</v>
          </cell>
          <cell r="K733">
            <v>0</v>
          </cell>
          <cell r="L733">
            <v>0</v>
          </cell>
          <cell r="M733">
            <v>0</v>
          </cell>
          <cell r="N733">
            <v>0</v>
          </cell>
          <cell r="O733">
            <v>0</v>
          </cell>
          <cell r="P733">
            <v>0</v>
          </cell>
          <cell r="Q733">
            <v>0</v>
          </cell>
          <cell r="R733">
            <v>0</v>
          </cell>
          <cell r="S733">
            <v>0</v>
          </cell>
          <cell r="T733">
            <v>0</v>
          </cell>
          <cell r="U733">
            <v>0</v>
          </cell>
          <cell r="V733">
            <v>0</v>
          </cell>
          <cell r="W733">
            <v>0</v>
          </cell>
        </row>
        <row r="734">
          <cell r="A734">
            <v>734</v>
          </cell>
        </row>
        <row r="735">
          <cell r="A735">
            <v>735</v>
          </cell>
          <cell r="E735" t="str">
            <v>Inventory Turn</v>
          </cell>
          <cell r="H735" t="str">
            <v>[days]</v>
          </cell>
          <cell r="I735" t="str">
            <v>[input]</v>
          </cell>
          <cell r="K735">
            <v>0</v>
          </cell>
          <cell r="L735">
            <v>0</v>
          </cell>
          <cell r="M735">
            <v>0</v>
          </cell>
          <cell r="N735">
            <v>0</v>
          </cell>
          <cell r="O735">
            <v>0</v>
          </cell>
          <cell r="P735">
            <v>0</v>
          </cell>
          <cell r="Q735">
            <v>0</v>
          </cell>
          <cell r="R735">
            <v>0</v>
          </cell>
          <cell r="S735">
            <v>0</v>
          </cell>
          <cell r="T735">
            <v>0</v>
          </cell>
          <cell r="U735">
            <v>0</v>
          </cell>
          <cell r="V735">
            <v>0</v>
          </cell>
          <cell r="W735">
            <v>0</v>
          </cell>
        </row>
        <row r="736">
          <cell r="A736">
            <v>736</v>
          </cell>
        </row>
        <row r="737">
          <cell r="A737">
            <v>737</v>
          </cell>
          <cell r="D737" t="str">
            <v>Current Liabilities</v>
          </cell>
        </row>
        <row r="738">
          <cell r="A738">
            <v>738</v>
          </cell>
          <cell r="E738" t="str">
            <v>Accounts payable</v>
          </cell>
          <cell r="H738" t="str">
            <v>[days]</v>
          </cell>
          <cell r="I738" t="str">
            <v>[input]</v>
          </cell>
          <cell r="K738">
            <v>0</v>
          </cell>
          <cell r="L738">
            <v>0</v>
          </cell>
          <cell r="M738">
            <v>0</v>
          </cell>
          <cell r="N738">
            <v>0</v>
          </cell>
          <cell r="O738">
            <v>0</v>
          </cell>
          <cell r="P738">
            <v>0</v>
          </cell>
          <cell r="Q738">
            <v>0</v>
          </cell>
          <cell r="R738">
            <v>0</v>
          </cell>
          <cell r="S738">
            <v>0</v>
          </cell>
          <cell r="T738">
            <v>0</v>
          </cell>
          <cell r="U738">
            <v>0</v>
          </cell>
          <cell r="V738">
            <v>0</v>
          </cell>
          <cell r="W738">
            <v>0</v>
          </cell>
        </row>
        <row r="739">
          <cell r="A739">
            <v>739</v>
          </cell>
          <cell r="E739" t="str">
            <v>Intercompany Debtors</v>
          </cell>
          <cell r="H739" t="str">
            <v>[days]</v>
          </cell>
          <cell r="I739" t="str">
            <v>[input]</v>
          </cell>
          <cell r="K739">
            <v>0</v>
          </cell>
          <cell r="L739">
            <v>0</v>
          </cell>
          <cell r="M739">
            <v>0</v>
          </cell>
          <cell r="N739">
            <v>0</v>
          </cell>
          <cell r="O739">
            <v>0</v>
          </cell>
          <cell r="P739">
            <v>0</v>
          </cell>
          <cell r="Q739">
            <v>0</v>
          </cell>
          <cell r="R739">
            <v>0</v>
          </cell>
          <cell r="S739">
            <v>0</v>
          </cell>
          <cell r="T739">
            <v>0</v>
          </cell>
          <cell r="U739">
            <v>0</v>
          </cell>
          <cell r="V739">
            <v>0</v>
          </cell>
          <cell r="W739">
            <v>0</v>
          </cell>
        </row>
        <row r="740">
          <cell r="A740">
            <v>740</v>
          </cell>
          <cell r="E740" t="str">
            <v>Taxes Accrued</v>
          </cell>
          <cell r="H740" t="str">
            <v>[days]</v>
          </cell>
          <cell r="I740" t="str">
            <v>[input]</v>
          </cell>
          <cell r="K740">
            <v>0</v>
          </cell>
          <cell r="L740">
            <v>0</v>
          </cell>
          <cell r="M740">
            <v>0</v>
          </cell>
          <cell r="N740">
            <v>0</v>
          </cell>
          <cell r="O740">
            <v>0</v>
          </cell>
          <cell r="P740">
            <v>0</v>
          </cell>
          <cell r="Q740">
            <v>0</v>
          </cell>
          <cell r="R740">
            <v>0</v>
          </cell>
          <cell r="S740">
            <v>0</v>
          </cell>
          <cell r="T740">
            <v>0</v>
          </cell>
          <cell r="U740">
            <v>0</v>
          </cell>
          <cell r="V740">
            <v>0</v>
          </cell>
          <cell r="W740">
            <v>0</v>
          </cell>
        </row>
        <row r="741">
          <cell r="A741">
            <v>741</v>
          </cell>
        </row>
        <row r="742">
          <cell r="A742">
            <v>742</v>
          </cell>
          <cell r="D742" t="str">
            <v>Taxes other than income taxes as a % of non-fuel O&amp;M</v>
          </cell>
          <cell r="H742" t="str">
            <v>[%]</v>
          </cell>
          <cell r="I742" t="str">
            <v>[input]</v>
          </cell>
          <cell r="K742">
            <v>0</v>
          </cell>
          <cell r="L742">
            <v>0</v>
          </cell>
          <cell r="M742">
            <v>0</v>
          </cell>
          <cell r="N742">
            <v>0</v>
          </cell>
          <cell r="O742">
            <v>0</v>
          </cell>
          <cell r="P742">
            <v>0</v>
          </cell>
          <cell r="Q742">
            <v>0</v>
          </cell>
          <cell r="R742">
            <v>0</v>
          </cell>
          <cell r="S742">
            <v>0</v>
          </cell>
          <cell r="T742">
            <v>0</v>
          </cell>
          <cell r="U742">
            <v>0</v>
          </cell>
          <cell r="V742">
            <v>0</v>
          </cell>
          <cell r="W742">
            <v>0</v>
          </cell>
        </row>
        <row r="743">
          <cell r="A743">
            <v>743</v>
          </cell>
        </row>
        <row r="744">
          <cell r="A744">
            <v>744</v>
          </cell>
          <cell r="D744" t="str">
            <v>Real Capital Expenditures</v>
          </cell>
          <cell r="H744" t="str">
            <v>[USD 000s]</v>
          </cell>
          <cell r="I744" t="str">
            <v>[input]</v>
          </cell>
          <cell r="K744">
            <v>6377.3584905660382</v>
          </cell>
          <cell r="L744">
            <v>8663.5813456746182</v>
          </cell>
          <cell r="M744">
            <v>9633.4665529262438</v>
          </cell>
          <cell r="N744">
            <v>9451.7030330597117</v>
          </cell>
          <cell r="O744">
            <v>8364.215188708411</v>
          </cell>
          <cell r="P744">
            <v>7314.3998286818432</v>
          </cell>
          <cell r="Q744">
            <v>6301.2224939219559</v>
          </cell>
          <cell r="R744">
            <v>5323.6743502107938</v>
          </cell>
          <cell r="S744">
            <v>4380.7715894613475</v>
          </cell>
          <cell r="T744">
            <v>3471.5548444788037</v>
          </cell>
          <cell r="U744">
            <v>2595.0886168970032</v>
          </cell>
          <cell r="V744">
            <v>954.7967552734259</v>
          </cell>
          <cell r="W744">
            <v>936.78172215505947</v>
          </cell>
        </row>
        <row r="745">
          <cell r="A745">
            <v>745</v>
          </cell>
          <cell r="D745" t="str">
            <v>Real Growth Rate</v>
          </cell>
          <cell r="H745" t="str">
            <v>[%]</v>
          </cell>
          <cell r="I745" t="str">
            <v>[Calc]</v>
          </cell>
          <cell r="K745">
            <v>0</v>
          </cell>
          <cell r="L745">
            <v>0</v>
          </cell>
          <cell r="M745">
            <v>0.11194968553459139</v>
          </cell>
          <cell r="N745">
            <v>-1.8867924528301772E-2</v>
          </cell>
          <cell r="O745">
            <v>-0.11505734369219367</v>
          </cell>
          <cell r="P745">
            <v>-0.12551271534044295</v>
          </cell>
          <cell r="Q745">
            <v>-0.13851817763460661</v>
          </cell>
          <cell r="R745">
            <v>-0.15513626834381533</v>
          </cell>
          <cell r="S745">
            <v>-0.17711503347534985</v>
          </cell>
          <cell r="T745">
            <v>-0.20754716981132071</v>
          </cell>
          <cell r="U745">
            <v>-0.25247079964061103</v>
          </cell>
          <cell r="V745">
            <v>-0.63207547169811318</v>
          </cell>
          <cell r="W745">
            <v>-1.8867924528301772E-2</v>
          </cell>
        </row>
        <row r="746">
          <cell r="A746">
            <v>746</v>
          </cell>
          <cell r="D746" t="str">
            <v>Nominal Capital Expenditures</v>
          </cell>
          <cell r="H746" t="str">
            <v>[USD 000s]</v>
          </cell>
          <cell r="I746" t="str">
            <v>[Calc]</v>
          </cell>
          <cell r="K746">
            <v>6500</v>
          </cell>
          <cell r="L746">
            <v>9000</v>
          </cell>
          <cell r="M746">
            <v>10200</v>
          </cell>
          <cell r="N746">
            <v>10200</v>
          </cell>
          <cell r="O746">
            <v>9200</v>
          </cell>
          <cell r="P746">
            <v>8200</v>
          </cell>
          <cell r="Q746">
            <v>7200</v>
          </cell>
          <cell r="R746">
            <v>6200</v>
          </cell>
          <cell r="S746">
            <v>5200</v>
          </cell>
          <cell r="T746">
            <v>4200</v>
          </cell>
          <cell r="U746">
            <v>3200</v>
          </cell>
          <cell r="V746">
            <v>1200</v>
          </cell>
          <cell r="W746">
            <v>1200</v>
          </cell>
        </row>
        <row r="747">
          <cell r="A747">
            <v>747</v>
          </cell>
        </row>
        <row r="748">
          <cell r="A748">
            <v>748</v>
          </cell>
          <cell r="D748" t="str">
            <v>Investments in Utility Plant</v>
          </cell>
          <cell r="K748" t="str">
            <v>Initial</v>
          </cell>
          <cell r="L748" t="str">
            <v>Capex =&gt;</v>
          </cell>
        </row>
        <row r="749">
          <cell r="A749">
            <v>749</v>
          </cell>
          <cell r="E749" t="str">
            <v>Investment A</v>
          </cell>
          <cell r="H749" t="str">
            <v>[USD 000s]</v>
          </cell>
          <cell r="I749" t="str">
            <v>[input]</v>
          </cell>
        </row>
        <row r="750">
          <cell r="A750">
            <v>750</v>
          </cell>
          <cell r="E750" t="str">
            <v>Investment B</v>
          </cell>
          <cell r="H750" t="str">
            <v>[USD 000s]</v>
          </cell>
          <cell r="I750" t="str">
            <v>[input]</v>
          </cell>
        </row>
        <row r="751">
          <cell r="A751">
            <v>751</v>
          </cell>
          <cell r="E751" t="str">
            <v>Investment C</v>
          </cell>
          <cell r="H751" t="str">
            <v>[USD 000s]</v>
          </cell>
          <cell r="I751" t="str">
            <v>[input]</v>
          </cell>
        </row>
        <row r="752">
          <cell r="A752">
            <v>752</v>
          </cell>
          <cell r="E752" t="str">
            <v>Investment D</v>
          </cell>
          <cell r="H752" t="str">
            <v>[USD 000s]</v>
          </cell>
          <cell r="I752" t="str">
            <v>[input]</v>
          </cell>
        </row>
        <row r="753">
          <cell r="A753">
            <v>753</v>
          </cell>
          <cell r="E753" t="str">
            <v>Investment E</v>
          </cell>
          <cell r="H753" t="str">
            <v>[USD 000s]</v>
          </cell>
          <cell r="I753" t="str">
            <v>[input]</v>
          </cell>
          <cell r="K753">
            <v>6500</v>
          </cell>
          <cell r="L753">
            <v>9000</v>
          </cell>
          <cell r="M753">
            <v>10200</v>
          </cell>
          <cell r="N753">
            <v>10200</v>
          </cell>
          <cell r="O753">
            <v>9200</v>
          </cell>
          <cell r="P753">
            <v>8200</v>
          </cell>
          <cell r="Q753">
            <v>7200</v>
          </cell>
          <cell r="R753">
            <v>6200</v>
          </cell>
          <cell r="S753">
            <v>5200</v>
          </cell>
          <cell r="T753">
            <v>4200</v>
          </cell>
          <cell r="U753">
            <v>3200</v>
          </cell>
          <cell r="V753">
            <v>1200</v>
          </cell>
          <cell r="W753">
            <v>1200</v>
          </cell>
        </row>
        <row r="754">
          <cell r="A754">
            <v>754</v>
          </cell>
          <cell r="E754" t="str">
            <v>Investment F</v>
          </cell>
          <cell r="H754" t="str">
            <v>[USD 000s]</v>
          </cell>
          <cell r="I754" t="str">
            <v>[input]</v>
          </cell>
        </row>
        <row r="755">
          <cell r="A755">
            <v>755</v>
          </cell>
        </row>
        <row r="756">
          <cell r="A756">
            <v>756</v>
          </cell>
          <cell r="D756" t="str">
            <v>Maintenance Capex as a % of Utility Plant</v>
          </cell>
          <cell r="H756" t="str">
            <v>[%]</v>
          </cell>
          <cell r="I756" t="str">
            <v>[input]</v>
          </cell>
          <cell r="K756">
            <v>0</v>
          </cell>
          <cell r="L756">
            <v>0</v>
          </cell>
          <cell r="M756">
            <v>0</v>
          </cell>
          <cell r="N756">
            <v>0</v>
          </cell>
          <cell r="O756">
            <v>0</v>
          </cell>
          <cell r="P756">
            <v>0</v>
          </cell>
          <cell r="Q756">
            <v>0</v>
          </cell>
          <cell r="R756">
            <v>0</v>
          </cell>
          <cell r="S756">
            <v>0</v>
          </cell>
          <cell r="T756">
            <v>0</v>
          </cell>
          <cell r="U756">
            <v>0</v>
          </cell>
          <cell r="V756">
            <v>0</v>
          </cell>
          <cell r="W756">
            <v>0</v>
          </cell>
        </row>
        <row r="757">
          <cell r="A757">
            <v>757</v>
          </cell>
        </row>
        <row r="758">
          <cell r="A758">
            <v>758</v>
          </cell>
          <cell r="D758" t="str">
            <v>Date of Financial Closure</v>
          </cell>
          <cell r="G758" t="str">
            <v xml:space="preserve"> </v>
          </cell>
          <cell r="H758" t="str">
            <v>[Date]</v>
          </cell>
          <cell r="I758" t="str">
            <v>[input]</v>
          </cell>
          <cell r="K758">
            <v>36707</v>
          </cell>
        </row>
        <row r="759">
          <cell r="A759">
            <v>759</v>
          </cell>
          <cell r="E759" t="str">
            <v>Year of Financial Closure</v>
          </cell>
          <cell r="H759" t="str">
            <v>[Year]</v>
          </cell>
          <cell r="I759" t="str">
            <v>[Calc]</v>
          </cell>
          <cell r="K759">
            <v>2000</v>
          </cell>
        </row>
        <row r="760">
          <cell r="A760">
            <v>760</v>
          </cell>
        </row>
        <row r="761">
          <cell r="A761">
            <v>761</v>
          </cell>
          <cell r="D761" t="str">
            <v>Date of Liquidation</v>
          </cell>
          <cell r="G761" t="str">
            <v xml:space="preserve"> </v>
          </cell>
          <cell r="H761" t="str">
            <v>[Date]</v>
          </cell>
          <cell r="I761" t="str">
            <v>[input]</v>
          </cell>
          <cell r="K761">
            <v>40989</v>
          </cell>
        </row>
        <row r="762">
          <cell r="A762">
            <v>762</v>
          </cell>
          <cell r="E762" t="str">
            <v>Year of Liquidation</v>
          </cell>
          <cell r="H762" t="str">
            <v>[Year]</v>
          </cell>
          <cell r="I762" t="str">
            <v>[Calc]</v>
          </cell>
          <cell r="K762">
            <v>2012</v>
          </cell>
        </row>
        <row r="763">
          <cell r="A763">
            <v>763</v>
          </cell>
        </row>
        <row r="764">
          <cell r="A764">
            <v>764</v>
          </cell>
          <cell r="C764" t="str">
            <v>DECOMMISSIONING ASSUMPTIONS</v>
          </cell>
        </row>
        <row r="765">
          <cell r="A765">
            <v>765</v>
          </cell>
        </row>
        <row r="766">
          <cell r="A766">
            <v>766</v>
          </cell>
          <cell r="D766" t="str">
            <v>Externally validated decommissioning liability</v>
          </cell>
          <cell r="G766" t="str">
            <v xml:space="preserve"> </v>
          </cell>
          <cell r="H766" t="str">
            <v>[USD 000s]</v>
          </cell>
          <cell r="I766" t="str">
            <v>[input]</v>
          </cell>
          <cell r="K766">
            <v>0</v>
          </cell>
        </row>
        <row r="767">
          <cell r="A767">
            <v>767</v>
          </cell>
        </row>
        <row r="768">
          <cell r="A768">
            <v>768</v>
          </cell>
          <cell r="D768" t="str">
            <v>Year in which liability is to be paid out</v>
          </cell>
          <cell r="G768" t="str">
            <v xml:space="preserve"> </v>
          </cell>
          <cell r="H768" t="str">
            <v>[Year]</v>
          </cell>
          <cell r="I768" t="str">
            <v>[input]</v>
          </cell>
          <cell r="K768">
            <v>0</v>
          </cell>
        </row>
        <row r="769">
          <cell r="A769">
            <v>769</v>
          </cell>
        </row>
        <row r="770">
          <cell r="A770">
            <v>770</v>
          </cell>
          <cell r="D770" t="str">
            <v>Interest assumption on invested fund</v>
          </cell>
          <cell r="G770" t="str">
            <v xml:space="preserve"> </v>
          </cell>
          <cell r="H770" t="str">
            <v>[%]</v>
          </cell>
          <cell r="I770" t="str">
            <v>[input]</v>
          </cell>
          <cell r="K770">
            <v>4.4999999999999998E-2</v>
          </cell>
          <cell r="L770">
            <v>0.06</v>
          </cell>
          <cell r="M770">
            <v>0.06</v>
          </cell>
          <cell r="N770">
            <v>0.06</v>
          </cell>
          <cell r="O770">
            <v>0.06</v>
          </cell>
          <cell r="P770">
            <v>0.06</v>
          </cell>
          <cell r="Q770">
            <v>0.06</v>
          </cell>
          <cell r="R770">
            <v>0.06</v>
          </cell>
          <cell r="S770">
            <v>0.06</v>
          </cell>
          <cell r="T770">
            <v>0.06</v>
          </cell>
          <cell r="U770">
            <v>0.06</v>
          </cell>
          <cell r="V770">
            <v>0.06</v>
          </cell>
          <cell r="W770">
            <v>0.06</v>
          </cell>
        </row>
        <row r="771">
          <cell r="A771">
            <v>771</v>
          </cell>
        </row>
        <row r="772">
          <cell r="A772">
            <v>772</v>
          </cell>
          <cell r="C772" t="str">
            <v>DEPRECIATION SCHEDULE ASSUMPTIONS</v>
          </cell>
        </row>
        <row r="773">
          <cell r="A773">
            <v>773</v>
          </cell>
        </row>
        <row r="774">
          <cell r="A774">
            <v>774</v>
          </cell>
          <cell r="D774" t="str">
            <v>Inputs</v>
          </cell>
        </row>
        <row r="775">
          <cell r="A775">
            <v>775</v>
          </cell>
          <cell r="E775" t="str">
            <v>Date at which depreciation begins</v>
          </cell>
          <cell r="G775" t="str">
            <v xml:space="preserve"> </v>
          </cell>
          <cell r="H775" t="str">
            <v>[Date]</v>
          </cell>
          <cell r="I775" t="str">
            <v>[Input]</v>
          </cell>
          <cell r="K775">
            <v>36708</v>
          </cell>
        </row>
        <row r="776">
          <cell r="A776">
            <v>776</v>
          </cell>
          <cell r="E776" t="str">
            <v>Year in which depreciation begins</v>
          </cell>
          <cell r="H776" t="str">
            <v>[Year]</v>
          </cell>
          <cell r="I776" t="str">
            <v>[Calc]</v>
          </cell>
          <cell r="K776">
            <v>2000</v>
          </cell>
        </row>
        <row r="777">
          <cell r="A777">
            <v>777</v>
          </cell>
          <cell r="E777" t="str">
            <v>Quarter of the year in which depreciation begins</v>
          </cell>
          <cell r="H777" t="str">
            <v>[Quarter]</v>
          </cell>
          <cell r="I777" t="str">
            <v>[Calc]</v>
          </cell>
          <cell r="K777">
            <v>3</v>
          </cell>
        </row>
        <row r="778">
          <cell r="A778">
            <v>778</v>
          </cell>
          <cell r="E778" t="str">
            <v>Month of the year in which depreciation begins</v>
          </cell>
          <cell r="H778" t="str">
            <v>[Month]</v>
          </cell>
          <cell r="I778" t="str">
            <v>[Calc]</v>
          </cell>
          <cell r="K778">
            <v>7</v>
          </cell>
        </row>
        <row r="779">
          <cell r="A779">
            <v>779</v>
          </cell>
        </row>
        <row r="780">
          <cell r="A780">
            <v>780</v>
          </cell>
          <cell r="E780" t="str">
            <v>Composite Marginal Tax Rate</v>
          </cell>
          <cell r="H780" t="str">
            <v>[%]</v>
          </cell>
          <cell r="I780" t="str">
            <v>[Input]</v>
          </cell>
          <cell r="K780">
            <v>0.41339999999999999</v>
          </cell>
        </row>
        <row r="781">
          <cell r="A781">
            <v>781</v>
          </cell>
        </row>
        <row r="782">
          <cell r="A782">
            <v>782</v>
          </cell>
          <cell r="D782" t="str">
            <v>Book Depreciation Length of Assets</v>
          </cell>
        </row>
        <row r="783">
          <cell r="A783">
            <v>783</v>
          </cell>
        </row>
        <row r="784">
          <cell r="A784">
            <v>784</v>
          </cell>
          <cell r="E784" t="str">
            <v>Investment A</v>
          </cell>
          <cell r="H784" t="str">
            <v>[Year]</v>
          </cell>
          <cell r="I784" t="str">
            <v>[Input]</v>
          </cell>
          <cell r="K784">
            <v>5</v>
          </cell>
        </row>
        <row r="785">
          <cell r="A785">
            <v>785</v>
          </cell>
          <cell r="E785" t="str">
            <v>Investment B</v>
          </cell>
          <cell r="H785" t="str">
            <v>[Year]</v>
          </cell>
          <cell r="I785" t="str">
            <v>[Input]</v>
          </cell>
          <cell r="K785">
            <v>7</v>
          </cell>
        </row>
        <row r="786">
          <cell r="A786">
            <v>786</v>
          </cell>
          <cell r="E786" t="str">
            <v>Investment C</v>
          </cell>
          <cell r="H786" t="str">
            <v>[Year]</v>
          </cell>
          <cell r="I786" t="str">
            <v>[Input]</v>
          </cell>
          <cell r="K786">
            <v>10</v>
          </cell>
        </row>
        <row r="787">
          <cell r="A787">
            <v>787</v>
          </cell>
          <cell r="E787" t="str">
            <v>Investment D</v>
          </cell>
          <cell r="H787" t="str">
            <v>[Year]</v>
          </cell>
          <cell r="I787" t="str">
            <v>[Input]</v>
          </cell>
          <cell r="K787">
            <v>15</v>
          </cell>
        </row>
        <row r="788">
          <cell r="A788">
            <v>788</v>
          </cell>
          <cell r="E788" t="str">
            <v>Investment E</v>
          </cell>
          <cell r="H788" t="str">
            <v>[Year]</v>
          </cell>
          <cell r="I788" t="str">
            <v>[Input]</v>
          </cell>
          <cell r="K788">
            <v>15</v>
          </cell>
        </row>
        <row r="789">
          <cell r="A789">
            <v>789</v>
          </cell>
          <cell r="E789" t="str">
            <v>Investment F</v>
          </cell>
          <cell r="H789" t="str">
            <v>[Year]</v>
          </cell>
          <cell r="I789" t="str">
            <v>[Input]</v>
          </cell>
          <cell r="K789">
            <v>30</v>
          </cell>
        </row>
        <row r="790">
          <cell r="A790">
            <v>790</v>
          </cell>
          <cell r="E790" t="str">
            <v>Capex</v>
          </cell>
          <cell r="H790" t="str">
            <v>[Year]</v>
          </cell>
          <cell r="I790" t="str">
            <v>[Input]</v>
          </cell>
          <cell r="K790">
            <v>15</v>
          </cell>
        </row>
        <row r="791">
          <cell r="A791">
            <v>791</v>
          </cell>
        </row>
        <row r="792">
          <cell r="A792">
            <v>792</v>
          </cell>
          <cell r="E792" t="str">
            <v>US Tax Investment Asset Class</v>
          </cell>
        </row>
        <row r="793">
          <cell r="A793">
            <v>793</v>
          </cell>
          <cell r="F793" t="str">
            <v>3 Year</v>
          </cell>
          <cell r="H793" t="str">
            <v>[USD 000s]</v>
          </cell>
          <cell r="I793" t="str">
            <v>[Input]</v>
          </cell>
          <cell r="K793">
            <v>0</v>
          </cell>
          <cell r="M793" t="str">
            <v>Assumed equal to Investments in Utility Plant, above</v>
          </cell>
        </row>
        <row r="794">
          <cell r="A794">
            <v>794</v>
          </cell>
          <cell r="F794" t="str">
            <v>5 Year</v>
          </cell>
          <cell r="H794" t="str">
            <v>[USD 000s]</v>
          </cell>
          <cell r="I794" t="str">
            <v>[Input]</v>
          </cell>
          <cell r="K794">
            <v>0</v>
          </cell>
        </row>
        <row r="795">
          <cell r="A795">
            <v>795</v>
          </cell>
          <cell r="F795" t="str">
            <v>7 Year</v>
          </cell>
          <cell r="H795" t="str">
            <v>[USD 000s]</v>
          </cell>
          <cell r="I795" t="str">
            <v>[Input]</v>
          </cell>
          <cell r="K795">
            <v>0</v>
          </cell>
        </row>
        <row r="796">
          <cell r="A796">
            <v>796</v>
          </cell>
          <cell r="F796" t="str">
            <v>10 Year</v>
          </cell>
          <cell r="H796" t="str">
            <v>[USD 000s]</v>
          </cell>
          <cell r="I796" t="str">
            <v>[Input]</v>
          </cell>
          <cell r="K796">
            <v>0</v>
          </cell>
        </row>
        <row r="797">
          <cell r="A797">
            <v>797</v>
          </cell>
          <cell r="F797" t="str">
            <v>15 Year</v>
          </cell>
          <cell r="H797" t="str">
            <v>[USD 000s]</v>
          </cell>
          <cell r="I797" t="str">
            <v>[Input]</v>
          </cell>
          <cell r="K797">
            <v>6500</v>
          </cell>
        </row>
        <row r="798">
          <cell r="A798">
            <v>798</v>
          </cell>
          <cell r="F798" t="str">
            <v>20 Year</v>
          </cell>
          <cell r="H798" t="str">
            <v>[USD 000s]</v>
          </cell>
          <cell r="I798" t="str">
            <v>[Input]</v>
          </cell>
          <cell r="K798">
            <v>0</v>
          </cell>
        </row>
        <row r="799">
          <cell r="A799">
            <v>799</v>
          </cell>
          <cell r="E799" t="str">
            <v>Total</v>
          </cell>
          <cell r="H799" t="str">
            <v>[USD 000s]</v>
          </cell>
          <cell r="I799" t="str">
            <v>[Calc]</v>
          </cell>
          <cell r="K799">
            <v>6500</v>
          </cell>
        </row>
        <row r="800">
          <cell r="A800">
            <v>800</v>
          </cell>
        </row>
        <row r="801">
          <cell r="A801">
            <v>801</v>
          </cell>
          <cell r="B801" t="str">
            <v>5. DETAILED WORKING SECTION</v>
          </cell>
        </row>
        <row r="802">
          <cell r="A802">
            <v>802</v>
          </cell>
        </row>
        <row r="803">
          <cell r="A803">
            <v>803</v>
          </cell>
          <cell r="C803" t="str">
            <v>INCOME STATEMENT - OPERATING REVENUES</v>
          </cell>
        </row>
        <row r="804">
          <cell r="A804">
            <v>804</v>
          </cell>
        </row>
        <row r="805">
          <cell r="A805">
            <v>805</v>
          </cell>
          <cell r="D805" t="str">
            <v>Capacity Revenue</v>
          </cell>
        </row>
        <row r="806">
          <cell r="A806">
            <v>806</v>
          </cell>
        </row>
        <row r="807">
          <cell r="A807">
            <v>807</v>
          </cell>
          <cell r="E807" t="str">
            <v>Capacity TWA Price</v>
          </cell>
          <cell r="H807" t="str">
            <v>[USD 000s / GWh]</v>
          </cell>
          <cell r="I807" t="str">
            <v>[Input]</v>
          </cell>
        </row>
        <row r="808">
          <cell r="A808">
            <v>808</v>
          </cell>
        </row>
        <row r="809">
          <cell r="A809">
            <v>809</v>
          </cell>
          <cell r="E809" t="str">
            <v>Capacity Volume</v>
          </cell>
          <cell r="H809" t="str">
            <v>[GWh]</v>
          </cell>
          <cell r="I809" t="str">
            <v>[feed]</v>
          </cell>
          <cell r="K809">
            <v>2313.9839999999999</v>
          </cell>
          <cell r="L809">
            <v>4602.8159999999998</v>
          </cell>
          <cell r="M809">
            <v>4590.24</v>
          </cell>
          <cell r="N809">
            <v>4590.24</v>
          </cell>
          <cell r="O809">
            <v>4590.24</v>
          </cell>
          <cell r="P809">
            <v>4602.8159999999998</v>
          </cell>
          <cell r="Q809">
            <v>4590.24</v>
          </cell>
          <cell r="R809">
            <v>4590.24</v>
          </cell>
          <cell r="S809">
            <v>4590.24</v>
          </cell>
          <cell r="T809">
            <v>4602.8159999999998</v>
          </cell>
          <cell r="U809">
            <v>4590.24</v>
          </cell>
          <cell r="V809">
            <v>4590.24</v>
          </cell>
          <cell r="W809">
            <v>1131.8399999999999</v>
          </cell>
        </row>
        <row r="810">
          <cell r="A810">
            <v>810</v>
          </cell>
        </row>
        <row r="811">
          <cell r="A811">
            <v>811</v>
          </cell>
          <cell r="B811">
            <v>1</v>
          </cell>
          <cell r="C811" t="str">
            <v>Active</v>
          </cell>
          <cell r="E811" t="str">
            <v>Capacity GWA Price</v>
          </cell>
          <cell r="H811" t="str">
            <v>[USD 000s / GWh]</v>
          </cell>
          <cell r="I811" t="str">
            <v>[feed]</v>
          </cell>
          <cell r="K811">
            <v>0</v>
          </cell>
          <cell r="L811">
            <v>0</v>
          </cell>
          <cell r="M811">
            <v>0</v>
          </cell>
          <cell r="N811">
            <v>0</v>
          </cell>
          <cell r="O811">
            <v>0</v>
          </cell>
          <cell r="P811">
            <v>0</v>
          </cell>
          <cell r="Q811">
            <v>0</v>
          </cell>
          <cell r="R811">
            <v>0</v>
          </cell>
          <cell r="S811">
            <v>0</v>
          </cell>
          <cell r="T811">
            <v>0</v>
          </cell>
          <cell r="U811">
            <v>0</v>
          </cell>
          <cell r="V811">
            <v>0</v>
          </cell>
          <cell r="W811">
            <v>0</v>
          </cell>
        </row>
        <row r="812">
          <cell r="A812">
            <v>812</v>
          </cell>
          <cell r="E812">
            <v>1</v>
          </cell>
          <cell r="F812" t="str">
            <v>Scenario</v>
          </cell>
          <cell r="H812" t="str">
            <v>[USD 000s / GWh]</v>
          </cell>
          <cell r="I812" t="str">
            <v>[input]</v>
          </cell>
          <cell r="K812">
            <v>0</v>
          </cell>
          <cell r="L812">
            <v>0</v>
          </cell>
          <cell r="M812">
            <v>0</v>
          </cell>
          <cell r="N812">
            <v>0</v>
          </cell>
          <cell r="O812">
            <v>0</v>
          </cell>
          <cell r="P812">
            <v>0</v>
          </cell>
          <cell r="Q812">
            <v>0</v>
          </cell>
          <cell r="R812">
            <v>0</v>
          </cell>
          <cell r="S812">
            <v>0</v>
          </cell>
          <cell r="T812">
            <v>0</v>
          </cell>
          <cell r="U812">
            <v>0</v>
          </cell>
          <cell r="V812">
            <v>0</v>
          </cell>
          <cell r="W812">
            <v>0</v>
          </cell>
        </row>
        <row r="813">
          <cell r="A813">
            <v>813</v>
          </cell>
          <cell r="E813">
            <v>2</v>
          </cell>
          <cell r="F813" t="str">
            <v>Scenario</v>
          </cell>
          <cell r="H813" t="str">
            <v>[USD 000s / GWh]</v>
          </cell>
          <cell r="I813" t="str">
            <v>[input]</v>
          </cell>
          <cell r="K813">
            <v>0</v>
          </cell>
          <cell r="L813">
            <v>0</v>
          </cell>
          <cell r="M813">
            <v>0</v>
          </cell>
          <cell r="N813">
            <v>0</v>
          </cell>
          <cell r="O813">
            <v>0</v>
          </cell>
          <cell r="P813">
            <v>0</v>
          </cell>
          <cell r="Q813">
            <v>0</v>
          </cell>
          <cell r="R813">
            <v>0</v>
          </cell>
          <cell r="S813">
            <v>0</v>
          </cell>
          <cell r="T813">
            <v>0</v>
          </cell>
          <cell r="U813">
            <v>0</v>
          </cell>
          <cell r="V813">
            <v>0</v>
          </cell>
          <cell r="W813">
            <v>0</v>
          </cell>
        </row>
        <row r="814">
          <cell r="A814">
            <v>814</v>
          </cell>
          <cell r="E814">
            <v>3</v>
          </cell>
          <cell r="F814" t="str">
            <v>Scenario</v>
          </cell>
          <cell r="H814" t="str">
            <v>[USD 000s / GWh]</v>
          </cell>
          <cell r="I814" t="str">
            <v>[input]</v>
          </cell>
          <cell r="K814">
            <v>0</v>
          </cell>
          <cell r="L814">
            <v>0</v>
          </cell>
          <cell r="M814">
            <v>0</v>
          </cell>
          <cell r="N814">
            <v>0</v>
          </cell>
          <cell r="O814">
            <v>0</v>
          </cell>
          <cell r="P814">
            <v>0</v>
          </cell>
          <cell r="Q814">
            <v>0</v>
          </cell>
          <cell r="R814">
            <v>0</v>
          </cell>
          <cell r="S814">
            <v>0</v>
          </cell>
          <cell r="T814">
            <v>0</v>
          </cell>
          <cell r="U814">
            <v>0</v>
          </cell>
          <cell r="V814">
            <v>0</v>
          </cell>
          <cell r="W814">
            <v>0</v>
          </cell>
        </row>
        <row r="815">
          <cell r="A815">
            <v>815</v>
          </cell>
        </row>
        <row r="816">
          <cell r="A816">
            <v>816</v>
          </cell>
          <cell r="B816">
            <v>1</v>
          </cell>
          <cell r="C816" t="str">
            <v>Active</v>
          </cell>
          <cell r="E816" t="str">
            <v xml:space="preserve"> Percent of PPA Capacity</v>
          </cell>
          <cell r="H816" t="str">
            <v>[%]</v>
          </cell>
          <cell r="I816" t="str">
            <v>[feed]</v>
          </cell>
          <cell r="K816">
            <v>1</v>
          </cell>
          <cell r="L816">
            <v>1</v>
          </cell>
          <cell r="M816">
            <v>1</v>
          </cell>
          <cell r="N816">
            <v>1</v>
          </cell>
          <cell r="O816">
            <v>1</v>
          </cell>
          <cell r="P816">
            <v>1</v>
          </cell>
          <cell r="Q816">
            <v>1</v>
          </cell>
          <cell r="R816">
            <v>1</v>
          </cell>
          <cell r="S816">
            <v>1</v>
          </cell>
          <cell r="T816">
            <v>0</v>
          </cell>
          <cell r="U816">
            <v>0</v>
          </cell>
          <cell r="V816">
            <v>0</v>
          </cell>
          <cell r="W816">
            <v>0</v>
          </cell>
        </row>
        <row r="817">
          <cell r="A817">
            <v>817</v>
          </cell>
          <cell r="E817">
            <v>1</v>
          </cell>
          <cell r="F817" t="str">
            <v>Scenario</v>
          </cell>
          <cell r="H817" t="str">
            <v>[%]</v>
          </cell>
          <cell r="I817" t="str">
            <v>[input]</v>
          </cell>
          <cell r="K817">
            <v>1</v>
          </cell>
          <cell r="L817">
            <v>1</v>
          </cell>
          <cell r="M817">
            <v>1</v>
          </cell>
          <cell r="N817">
            <v>1</v>
          </cell>
          <cell r="O817">
            <v>1</v>
          </cell>
          <cell r="P817">
            <v>1</v>
          </cell>
          <cell r="Q817">
            <v>1</v>
          </cell>
          <cell r="R817">
            <v>1</v>
          </cell>
          <cell r="S817">
            <v>1</v>
          </cell>
          <cell r="T817">
            <v>0</v>
          </cell>
          <cell r="U817">
            <v>0</v>
          </cell>
          <cell r="V817">
            <v>0</v>
          </cell>
          <cell r="W817">
            <v>0</v>
          </cell>
        </row>
        <row r="818">
          <cell r="A818">
            <v>818</v>
          </cell>
          <cell r="E818">
            <v>2</v>
          </cell>
          <cell r="F818" t="str">
            <v>Scenario</v>
          </cell>
          <cell r="H818" t="str">
            <v>[%]</v>
          </cell>
          <cell r="I818" t="str">
            <v>[input]</v>
          </cell>
          <cell r="K818">
            <v>1</v>
          </cell>
          <cell r="L818">
            <v>1</v>
          </cell>
          <cell r="M818">
            <v>1</v>
          </cell>
          <cell r="N818">
            <v>0</v>
          </cell>
          <cell r="O818">
            <v>0</v>
          </cell>
          <cell r="P818">
            <v>0</v>
          </cell>
          <cell r="Q818">
            <v>0</v>
          </cell>
          <cell r="R818">
            <v>0</v>
          </cell>
          <cell r="S818">
            <v>0</v>
          </cell>
          <cell r="T818">
            <v>0</v>
          </cell>
          <cell r="U818">
            <v>0</v>
          </cell>
          <cell r="V818">
            <v>0</v>
          </cell>
          <cell r="W818">
            <v>0</v>
          </cell>
        </row>
        <row r="819">
          <cell r="A819">
            <v>819</v>
          </cell>
          <cell r="E819">
            <v>3</v>
          </cell>
          <cell r="F819" t="str">
            <v>Scenario</v>
          </cell>
          <cell r="H819" t="str">
            <v>[%]</v>
          </cell>
          <cell r="I819" t="str">
            <v>[input]</v>
          </cell>
          <cell r="K819">
            <v>1</v>
          </cell>
          <cell r="L819">
            <v>1</v>
          </cell>
          <cell r="M819">
            <v>1</v>
          </cell>
          <cell r="N819">
            <v>0</v>
          </cell>
          <cell r="O819">
            <v>0</v>
          </cell>
          <cell r="P819">
            <v>0</v>
          </cell>
          <cell r="Q819">
            <v>0</v>
          </cell>
          <cell r="R819">
            <v>0</v>
          </cell>
          <cell r="S819">
            <v>0</v>
          </cell>
          <cell r="T819">
            <v>0</v>
          </cell>
          <cell r="U819">
            <v>0</v>
          </cell>
          <cell r="V819">
            <v>0</v>
          </cell>
          <cell r="W819">
            <v>0</v>
          </cell>
        </row>
        <row r="820">
          <cell r="A820">
            <v>820</v>
          </cell>
        </row>
        <row r="821">
          <cell r="A821">
            <v>821</v>
          </cell>
          <cell r="E821" t="str">
            <v>Real GWA Price</v>
          </cell>
          <cell r="H821" t="str">
            <v>[USD 000s / GWh]</v>
          </cell>
          <cell r="I821" t="str">
            <v>[feed]</v>
          </cell>
          <cell r="K821">
            <v>0</v>
          </cell>
          <cell r="L821">
            <v>0</v>
          </cell>
          <cell r="M821">
            <v>0</v>
          </cell>
          <cell r="N821">
            <v>0</v>
          </cell>
          <cell r="O821">
            <v>0</v>
          </cell>
          <cell r="P821">
            <v>0</v>
          </cell>
          <cell r="Q821">
            <v>0</v>
          </cell>
          <cell r="R821">
            <v>0</v>
          </cell>
          <cell r="S821">
            <v>0</v>
          </cell>
          <cell r="T821">
            <v>0</v>
          </cell>
          <cell r="U821">
            <v>0</v>
          </cell>
          <cell r="V821">
            <v>0</v>
          </cell>
          <cell r="W821">
            <v>0</v>
          </cell>
        </row>
        <row r="822">
          <cell r="A822">
            <v>822</v>
          </cell>
          <cell r="E822" t="str">
            <v>Real Growth Rate</v>
          </cell>
          <cell r="H822" t="str">
            <v>[%]</v>
          </cell>
          <cell r="I822" t="str">
            <v>[Calc]</v>
          </cell>
          <cell r="K822">
            <v>0</v>
          </cell>
          <cell r="L822">
            <v>0</v>
          </cell>
          <cell r="M822" t="e">
            <v>#DIV/0!</v>
          </cell>
          <cell r="N822" t="e">
            <v>#DIV/0!</v>
          </cell>
          <cell r="O822" t="e">
            <v>#DIV/0!</v>
          </cell>
          <cell r="P822" t="e">
            <v>#DIV/0!</v>
          </cell>
          <cell r="Q822" t="e">
            <v>#DIV/0!</v>
          </cell>
          <cell r="R822" t="e">
            <v>#DIV/0!</v>
          </cell>
          <cell r="S822" t="e">
            <v>#DIV/0!</v>
          </cell>
          <cell r="T822" t="e">
            <v>#DIV/0!</v>
          </cell>
          <cell r="U822" t="e">
            <v>#DIV/0!</v>
          </cell>
          <cell r="V822" t="e">
            <v>#DIV/0!</v>
          </cell>
          <cell r="W822" t="e">
            <v>#DIV/0!</v>
          </cell>
        </row>
        <row r="823">
          <cell r="A823">
            <v>823</v>
          </cell>
          <cell r="E823" t="str">
            <v>Nominal Capacity GWA Price</v>
          </cell>
          <cell r="H823" t="str">
            <v>[USD 000s / GWh]</v>
          </cell>
          <cell r="I823" t="str">
            <v>[Calc]</v>
          </cell>
          <cell r="K823">
            <v>0</v>
          </cell>
          <cell r="L823">
            <v>0</v>
          </cell>
          <cell r="M823" t="e">
            <v>#DIV/0!</v>
          </cell>
          <cell r="N823" t="e">
            <v>#DIV/0!</v>
          </cell>
          <cell r="O823" t="e">
            <v>#DIV/0!</v>
          </cell>
          <cell r="P823" t="e">
            <v>#DIV/0!</v>
          </cell>
          <cell r="Q823" t="e">
            <v>#DIV/0!</v>
          </cell>
          <cell r="R823" t="e">
            <v>#DIV/0!</v>
          </cell>
          <cell r="S823" t="e">
            <v>#DIV/0!</v>
          </cell>
          <cell r="T823" t="e">
            <v>#DIV/0!</v>
          </cell>
          <cell r="U823" t="e">
            <v>#DIV/0!</v>
          </cell>
          <cell r="V823" t="e">
            <v>#DIV/0!</v>
          </cell>
          <cell r="W823" t="e">
            <v>#DIV/0!</v>
          </cell>
        </row>
        <row r="824">
          <cell r="A824">
            <v>824</v>
          </cell>
          <cell r="E824" t="str">
            <v>Check</v>
          </cell>
          <cell r="K824">
            <v>0</v>
          </cell>
          <cell r="L824">
            <v>0</v>
          </cell>
          <cell r="M824" t="e">
            <v>#DIV/0!</v>
          </cell>
          <cell r="N824" t="e">
            <v>#DIV/0!</v>
          </cell>
          <cell r="O824" t="e">
            <v>#DIV/0!</v>
          </cell>
          <cell r="P824" t="e">
            <v>#DIV/0!</v>
          </cell>
          <cell r="Q824" t="e">
            <v>#DIV/0!</v>
          </cell>
          <cell r="R824" t="e">
            <v>#DIV/0!</v>
          </cell>
          <cell r="S824" t="e">
            <v>#DIV/0!</v>
          </cell>
          <cell r="T824" t="e">
            <v>#DIV/0!</v>
          </cell>
          <cell r="U824" t="e">
            <v>#DIV/0!</v>
          </cell>
          <cell r="V824" t="e">
            <v>#DIV/0!</v>
          </cell>
          <cell r="W824" t="e">
            <v>#DIV/0!</v>
          </cell>
        </row>
        <row r="825">
          <cell r="A825">
            <v>825</v>
          </cell>
        </row>
        <row r="826">
          <cell r="A826">
            <v>826</v>
          </cell>
          <cell r="E826" t="str">
            <v>Capacity Revenue</v>
          </cell>
          <cell r="H826" t="str">
            <v>[USD 000s]</v>
          </cell>
          <cell r="I826" t="str">
            <v>[Calc]</v>
          </cell>
          <cell r="K826">
            <v>0</v>
          </cell>
          <cell r="L826">
            <v>0</v>
          </cell>
          <cell r="M826">
            <v>0</v>
          </cell>
          <cell r="N826">
            <v>0</v>
          </cell>
          <cell r="O826">
            <v>0</v>
          </cell>
          <cell r="P826">
            <v>0</v>
          </cell>
          <cell r="Q826">
            <v>0</v>
          </cell>
          <cell r="R826">
            <v>0</v>
          </cell>
          <cell r="S826">
            <v>0</v>
          </cell>
          <cell r="T826">
            <v>0</v>
          </cell>
          <cell r="U826">
            <v>0</v>
          </cell>
          <cell r="V826">
            <v>0</v>
          </cell>
          <cell r="W826">
            <v>0</v>
          </cell>
        </row>
        <row r="827">
          <cell r="A827">
            <v>827</v>
          </cell>
        </row>
        <row r="828">
          <cell r="A828">
            <v>828</v>
          </cell>
          <cell r="E828" t="str">
            <v>Capacity Revenue [feeds to Financial Statements]</v>
          </cell>
          <cell r="H828" t="str">
            <v>[USD 000s]</v>
          </cell>
          <cell r="I828" t="str">
            <v>[Feed]</v>
          </cell>
          <cell r="K828">
            <v>0</v>
          </cell>
          <cell r="L828">
            <v>0</v>
          </cell>
          <cell r="M828">
            <v>0</v>
          </cell>
          <cell r="N828">
            <v>0</v>
          </cell>
          <cell r="O828">
            <v>0</v>
          </cell>
          <cell r="P828">
            <v>0</v>
          </cell>
          <cell r="Q828">
            <v>0</v>
          </cell>
          <cell r="R828">
            <v>0</v>
          </cell>
          <cell r="S828">
            <v>0</v>
          </cell>
          <cell r="T828">
            <v>0</v>
          </cell>
          <cell r="U828">
            <v>0</v>
          </cell>
          <cell r="V828">
            <v>0</v>
          </cell>
          <cell r="W828">
            <v>0</v>
          </cell>
        </row>
        <row r="829">
          <cell r="A829">
            <v>829</v>
          </cell>
        </row>
        <row r="830">
          <cell r="A830">
            <v>830</v>
          </cell>
          <cell r="D830" t="str">
            <v>Energy Revenue</v>
          </cell>
        </row>
        <row r="831">
          <cell r="A831">
            <v>831</v>
          </cell>
        </row>
        <row r="832">
          <cell r="A832">
            <v>832</v>
          </cell>
          <cell r="E832" t="str">
            <v>Energy TWA Price</v>
          </cell>
          <cell r="H832" t="str">
            <v>[USD 000s / GWh]</v>
          </cell>
          <cell r="I832" t="str">
            <v>[Input]</v>
          </cell>
        </row>
        <row r="833">
          <cell r="A833">
            <v>833</v>
          </cell>
        </row>
        <row r="834">
          <cell r="A834">
            <v>834</v>
          </cell>
          <cell r="E834" t="str">
            <v>Energy Volume</v>
          </cell>
          <cell r="H834" t="str">
            <v>[GWh]</v>
          </cell>
          <cell r="I834" t="str">
            <v>[feed]</v>
          </cell>
          <cell r="K834">
            <v>2152.0051200000003</v>
          </cell>
          <cell r="L834">
            <v>3777.5788800000005</v>
          </cell>
          <cell r="M834">
            <v>3765.8832000000002</v>
          </cell>
          <cell r="N834">
            <v>4268.9232000000002</v>
          </cell>
          <cell r="O834">
            <v>3809.8992000000003</v>
          </cell>
          <cell r="P834">
            <v>3821.5948800000006</v>
          </cell>
          <cell r="Q834">
            <v>4268.9232000000002</v>
          </cell>
          <cell r="R834">
            <v>3809.8992000000003</v>
          </cell>
          <cell r="S834">
            <v>3809.8992000000003</v>
          </cell>
          <cell r="T834">
            <v>4280.6188800000009</v>
          </cell>
          <cell r="U834">
            <v>3809.8992000000003</v>
          </cell>
          <cell r="V834">
            <v>3809.8992000000003</v>
          </cell>
          <cell r="W834">
            <v>1052.6112000000003</v>
          </cell>
        </row>
        <row r="835">
          <cell r="A835">
            <v>835</v>
          </cell>
        </row>
        <row r="836">
          <cell r="A836">
            <v>836</v>
          </cell>
          <cell r="B836">
            <v>1</v>
          </cell>
          <cell r="C836" t="str">
            <v>Active</v>
          </cell>
          <cell r="E836" t="str">
            <v>Energy GWA Price</v>
          </cell>
          <cell r="H836" t="str">
            <v>[USD 000s / GWh]</v>
          </cell>
          <cell r="I836" t="str">
            <v>[feed]</v>
          </cell>
          <cell r="K836">
            <v>41</v>
          </cell>
          <cell r="L836">
            <v>43</v>
          </cell>
          <cell r="M836">
            <v>43</v>
          </cell>
          <cell r="N836">
            <v>41</v>
          </cell>
          <cell r="O836">
            <v>41</v>
          </cell>
          <cell r="P836">
            <v>42</v>
          </cell>
          <cell r="Q836">
            <v>40</v>
          </cell>
          <cell r="R836">
            <v>40</v>
          </cell>
          <cell r="S836">
            <v>40</v>
          </cell>
          <cell r="T836">
            <v>40</v>
          </cell>
          <cell r="U836">
            <v>42</v>
          </cell>
          <cell r="V836">
            <v>42</v>
          </cell>
          <cell r="W836">
            <v>40</v>
          </cell>
        </row>
        <row r="837">
          <cell r="A837">
            <v>837</v>
          </cell>
          <cell r="E837">
            <v>1</v>
          </cell>
          <cell r="F837" t="str">
            <v>Scenario</v>
          </cell>
          <cell r="H837" t="str">
            <v>[USD 000s / GWh]</v>
          </cell>
          <cell r="I837" t="str">
            <v>[input]</v>
          </cell>
          <cell r="J837">
            <v>41.153846153846153</v>
          </cell>
          <cell r="K837">
            <v>41</v>
          </cell>
          <cell r="L837">
            <v>43</v>
          </cell>
          <cell r="M837">
            <v>43</v>
          </cell>
          <cell r="N837">
            <v>41</v>
          </cell>
          <cell r="O837">
            <v>41</v>
          </cell>
          <cell r="P837">
            <v>42</v>
          </cell>
          <cell r="Q837">
            <v>40</v>
          </cell>
          <cell r="R837">
            <v>40</v>
          </cell>
          <cell r="S837">
            <v>40</v>
          </cell>
          <cell r="T837">
            <v>40</v>
          </cell>
          <cell r="U837">
            <v>42</v>
          </cell>
          <cell r="V837">
            <v>42</v>
          </cell>
          <cell r="W837">
            <v>40</v>
          </cell>
        </row>
        <row r="838">
          <cell r="A838">
            <v>838</v>
          </cell>
          <cell r="E838">
            <v>2</v>
          </cell>
          <cell r="F838" t="str">
            <v>Scenario</v>
          </cell>
          <cell r="H838" t="str">
            <v>[USD 000s / GWh]</v>
          </cell>
          <cell r="I838" t="str">
            <v>[input]</v>
          </cell>
          <cell r="K838">
            <v>40</v>
          </cell>
          <cell r="L838">
            <v>40</v>
          </cell>
          <cell r="M838">
            <v>40</v>
          </cell>
          <cell r="N838">
            <v>40</v>
          </cell>
          <cell r="O838">
            <v>40</v>
          </cell>
          <cell r="P838">
            <v>40</v>
          </cell>
          <cell r="Q838">
            <v>40</v>
          </cell>
          <cell r="R838">
            <v>40</v>
          </cell>
          <cell r="S838">
            <v>40</v>
          </cell>
          <cell r="T838">
            <v>40</v>
          </cell>
          <cell r="U838">
            <v>40</v>
          </cell>
          <cell r="V838">
            <v>40</v>
          </cell>
          <cell r="W838">
            <v>40</v>
          </cell>
        </row>
        <row r="839">
          <cell r="A839">
            <v>839</v>
          </cell>
          <cell r="E839">
            <v>3</v>
          </cell>
          <cell r="F839" t="str">
            <v>Scenario</v>
          </cell>
          <cell r="H839" t="str">
            <v>[USD 000s / GWh]</v>
          </cell>
          <cell r="I839" t="str">
            <v>[input]</v>
          </cell>
          <cell r="K839">
            <v>0</v>
          </cell>
          <cell r="L839">
            <v>0</v>
          </cell>
          <cell r="M839">
            <v>0</v>
          </cell>
          <cell r="N839">
            <v>0</v>
          </cell>
          <cell r="O839">
            <v>0</v>
          </cell>
          <cell r="P839">
            <v>0</v>
          </cell>
          <cell r="Q839">
            <v>0</v>
          </cell>
          <cell r="R839">
            <v>0</v>
          </cell>
          <cell r="S839">
            <v>0</v>
          </cell>
          <cell r="T839">
            <v>0</v>
          </cell>
          <cell r="U839">
            <v>0</v>
          </cell>
          <cell r="V839">
            <v>0</v>
          </cell>
          <cell r="W839">
            <v>0</v>
          </cell>
        </row>
        <row r="840">
          <cell r="A840">
            <v>840</v>
          </cell>
          <cell r="E840" t="str">
            <v>Energy Utilization - Percent of PPA Energy</v>
          </cell>
          <cell r="H840" t="str">
            <v>[%]</v>
          </cell>
          <cell r="I840" t="str">
            <v>[feed]</v>
          </cell>
          <cell r="K840">
            <v>1</v>
          </cell>
          <cell r="L840">
            <v>1</v>
          </cell>
          <cell r="M840">
            <v>1</v>
          </cell>
          <cell r="N840">
            <v>1</v>
          </cell>
          <cell r="O840">
            <v>1</v>
          </cell>
          <cell r="P840">
            <v>1</v>
          </cell>
          <cell r="Q840">
            <v>1</v>
          </cell>
          <cell r="R840">
            <v>1</v>
          </cell>
          <cell r="S840">
            <v>1</v>
          </cell>
          <cell r="T840">
            <v>0</v>
          </cell>
          <cell r="U840">
            <v>0</v>
          </cell>
          <cell r="V840">
            <v>0</v>
          </cell>
          <cell r="W840">
            <v>0</v>
          </cell>
        </row>
        <row r="841">
          <cell r="A841">
            <v>841</v>
          </cell>
        </row>
        <row r="842">
          <cell r="A842">
            <v>842</v>
          </cell>
          <cell r="E842" t="str">
            <v>Real GWA Price</v>
          </cell>
          <cell r="H842" t="str">
            <v>[USD 000s / GWh]</v>
          </cell>
          <cell r="I842" t="str">
            <v>[feed]</v>
          </cell>
          <cell r="K842">
            <v>40.226415094339629</v>
          </cell>
          <cell r="L842">
            <v>41.392666429334291</v>
          </cell>
          <cell r="M842">
            <v>40.611672723120442</v>
          </cell>
          <cell r="N842">
            <v>37.992139642691001</v>
          </cell>
          <cell r="O842">
            <v>37.275306819244001</v>
          </cell>
          <cell r="P842">
            <v>37.463999122516753</v>
          </cell>
          <cell r="Q842">
            <v>35.006791632899755</v>
          </cell>
          <cell r="R842">
            <v>34.346286130392215</v>
          </cell>
          <cell r="S842">
            <v>33.698242995856518</v>
          </cell>
          <cell r="T842">
            <v>33.062427090274319</v>
          </cell>
          <cell r="U842">
            <v>34.060538096773172</v>
          </cell>
          <cell r="V842">
            <v>33.417886434569908</v>
          </cell>
          <cell r="W842">
            <v>31.226057405168646</v>
          </cell>
        </row>
        <row r="843">
          <cell r="A843">
            <v>843</v>
          </cell>
          <cell r="E843" t="str">
            <v>Real Growth Rate</v>
          </cell>
          <cell r="H843" t="str">
            <v>[%]</v>
          </cell>
          <cell r="I843" t="str">
            <v>[Calc]</v>
          </cell>
          <cell r="K843">
            <v>0</v>
          </cell>
          <cell r="L843">
            <v>2.8992176714220053E-2</v>
          </cell>
          <cell r="M843">
            <v>-1.8867924528301772E-2</v>
          </cell>
          <cell r="N843">
            <v>-6.4501974550241203E-2</v>
          </cell>
          <cell r="O843">
            <v>-1.8867924528301883E-2</v>
          </cell>
          <cell r="P843">
            <v>5.062126092959085E-3</v>
          </cell>
          <cell r="Q843">
            <v>-6.5588499550763624E-2</v>
          </cell>
          <cell r="R843">
            <v>-1.8867924528301772E-2</v>
          </cell>
          <cell r="S843">
            <v>-1.8867924528301772E-2</v>
          </cell>
          <cell r="T843">
            <v>-1.8867924528301883E-2</v>
          </cell>
          <cell r="U843">
            <v>3.0188679245283234E-2</v>
          </cell>
          <cell r="V843">
            <v>-1.8867924528301772E-2</v>
          </cell>
          <cell r="W843">
            <v>-6.5588499550763735E-2</v>
          </cell>
        </row>
        <row r="844">
          <cell r="A844">
            <v>844</v>
          </cell>
          <cell r="E844" t="str">
            <v>Nominal Capacity GWA Price</v>
          </cell>
          <cell r="H844" t="str">
            <v>[USD 000s / GWh]</v>
          </cell>
          <cell r="I844" t="str">
            <v>[Calc]</v>
          </cell>
          <cell r="K844">
            <v>41</v>
          </cell>
          <cell r="L844">
            <v>43</v>
          </cell>
          <cell r="M844">
            <v>43</v>
          </cell>
          <cell r="N844">
            <v>41</v>
          </cell>
          <cell r="O844">
            <v>40.999999999999993</v>
          </cell>
          <cell r="P844">
            <v>41.999999999999986</v>
          </cell>
          <cell r="Q844">
            <v>39.999999999999986</v>
          </cell>
          <cell r="R844">
            <v>39.999999999999986</v>
          </cell>
          <cell r="S844">
            <v>39.999999999999986</v>
          </cell>
          <cell r="T844">
            <v>39.999999999999986</v>
          </cell>
          <cell r="U844">
            <v>41.999999999999993</v>
          </cell>
          <cell r="V844">
            <v>42</v>
          </cell>
          <cell r="W844">
            <v>40</v>
          </cell>
        </row>
        <row r="845">
          <cell r="A845">
            <v>845</v>
          </cell>
          <cell r="E845" t="str">
            <v>Check</v>
          </cell>
          <cell r="K845">
            <v>0</v>
          </cell>
          <cell r="L845">
            <v>0</v>
          </cell>
          <cell r="M845">
            <v>0</v>
          </cell>
          <cell r="N845">
            <v>0</v>
          </cell>
          <cell r="O845">
            <v>0</v>
          </cell>
          <cell r="P845">
            <v>0</v>
          </cell>
          <cell r="Q845">
            <v>0</v>
          </cell>
          <cell r="R845">
            <v>0</v>
          </cell>
          <cell r="S845">
            <v>0</v>
          </cell>
          <cell r="T845">
            <v>0</v>
          </cell>
          <cell r="U845">
            <v>0</v>
          </cell>
          <cell r="V845">
            <v>0</v>
          </cell>
          <cell r="W845">
            <v>0</v>
          </cell>
        </row>
        <row r="846">
          <cell r="A846">
            <v>846</v>
          </cell>
        </row>
        <row r="847">
          <cell r="A847">
            <v>847</v>
          </cell>
          <cell r="E847" t="str">
            <v>Energy Revenue</v>
          </cell>
          <cell r="H847" t="str">
            <v>[USD 000s]</v>
          </cell>
          <cell r="I847" t="str">
            <v>[Calc]</v>
          </cell>
          <cell r="K847">
            <v>88232.209920000008</v>
          </cell>
          <cell r="L847">
            <v>162435.89184000003</v>
          </cell>
          <cell r="M847">
            <v>161932.97760000001</v>
          </cell>
          <cell r="N847">
            <v>175025.8512</v>
          </cell>
          <cell r="O847">
            <v>156205.86719999998</v>
          </cell>
          <cell r="P847">
            <v>160506.98495999997</v>
          </cell>
          <cell r="Q847">
            <v>170756.92799999996</v>
          </cell>
          <cell r="R847">
            <v>152395.96799999996</v>
          </cell>
          <cell r="S847">
            <v>152395.96799999996</v>
          </cell>
          <cell r="T847">
            <v>0</v>
          </cell>
          <cell r="U847">
            <v>0</v>
          </cell>
          <cell r="V847">
            <v>0</v>
          </cell>
          <cell r="W847">
            <v>0</v>
          </cell>
        </row>
        <row r="848">
          <cell r="A848">
            <v>848</v>
          </cell>
        </row>
        <row r="849">
          <cell r="A849">
            <v>849</v>
          </cell>
          <cell r="E849" t="str">
            <v>Energy Revenues [feeds to Financial Statements]</v>
          </cell>
          <cell r="H849" t="str">
            <v>[USD 000s]</v>
          </cell>
          <cell r="I849" t="str">
            <v>[Feed]</v>
          </cell>
          <cell r="K849">
            <v>88232.209920000008</v>
          </cell>
          <cell r="L849">
            <v>162435.89184000003</v>
          </cell>
          <cell r="M849">
            <v>161932.97760000001</v>
          </cell>
          <cell r="N849">
            <v>175025.8512</v>
          </cell>
          <cell r="O849">
            <v>156205.86719999998</v>
          </cell>
          <cell r="P849">
            <v>160506.98495999997</v>
          </cell>
          <cell r="Q849">
            <v>170756.92799999996</v>
          </cell>
          <cell r="R849">
            <v>152395.96799999996</v>
          </cell>
          <cell r="S849">
            <v>152395.96799999996</v>
          </cell>
          <cell r="T849">
            <v>0</v>
          </cell>
          <cell r="U849">
            <v>0</v>
          </cell>
          <cell r="V849">
            <v>0</v>
          </cell>
          <cell r="W849">
            <v>0</v>
          </cell>
        </row>
        <row r="850">
          <cell r="A850">
            <v>850</v>
          </cell>
        </row>
        <row r="851">
          <cell r="A851">
            <v>851</v>
          </cell>
          <cell r="D851" t="str">
            <v>At Market</v>
          </cell>
        </row>
        <row r="852">
          <cell r="A852">
            <v>852</v>
          </cell>
        </row>
        <row r="853">
          <cell r="A853">
            <v>853</v>
          </cell>
          <cell r="E853" t="str">
            <v>At Market TWA Price</v>
          </cell>
          <cell r="H853" t="str">
            <v>[USD 000s / GWh]</v>
          </cell>
          <cell r="I853" t="str">
            <v>[input]</v>
          </cell>
        </row>
        <row r="854">
          <cell r="A854">
            <v>854</v>
          </cell>
        </row>
        <row r="855">
          <cell r="A855">
            <v>855</v>
          </cell>
          <cell r="E855" t="str">
            <v>At Market Volume</v>
          </cell>
          <cell r="H855" t="str">
            <v>[GWh]</v>
          </cell>
          <cell r="I855" t="str">
            <v>[feed]</v>
          </cell>
          <cell r="K855">
            <v>2152.0051200000003</v>
          </cell>
          <cell r="L855">
            <v>3777.5788800000005</v>
          </cell>
          <cell r="M855">
            <v>3765.8832000000002</v>
          </cell>
          <cell r="N855">
            <v>4268.9232000000002</v>
          </cell>
          <cell r="O855">
            <v>3809.8992000000003</v>
          </cell>
          <cell r="P855">
            <v>3821.5948800000006</v>
          </cell>
          <cell r="Q855">
            <v>4268.9232000000002</v>
          </cell>
          <cell r="R855">
            <v>3809.8992000000003</v>
          </cell>
          <cell r="S855">
            <v>3809.8992000000003</v>
          </cell>
          <cell r="T855">
            <v>4280.6188800000009</v>
          </cell>
          <cell r="U855">
            <v>3809.8992000000003</v>
          </cell>
          <cell r="V855">
            <v>3809.8992000000003</v>
          </cell>
          <cell r="W855">
            <v>1052.6112000000003</v>
          </cell>
        </row>
        <row r="856">
          <cell r="A856">
            <v>856</v>
          </cell>
        </row>
        <row r="857">
          <cell r="A857">
            <v>857</v>
          </cell>
          <cell r="B857">
            <v>3</v>
          </cell>
          <cell r="C857" t="str">
            <v>Active</v>
          </cell>
          <cell r="E857" t="str">
            <v>At Market Real GWA Price</v>
          </cell>
          <cell r="H857" t="str">
            <v>[USD 000s / GWh]</v>
          </cell>
          <cell r="I857" t="str">
            <v>[feed]</v>
          </cell>
          <cell r="K857">
            <v>30.395471698113212</v>
          </cell>
          <cell r="L857">
            <v>30.813470986116059</v>
          </cell>
          <cell r="M857">
            <v>30.373753366873331</v>
          </cell>
          <cell r="N857">
            <v>31.21841913566487</v>
          </cell>
          <cell r="O857">
            <v>31.9203907908209</v>
          </cell>
          <cell r="P857">
            <v>32.031719249751823</v>
          </cell>
          <cell r="Q857">
            <v>32.074972833644402</v>
          </cell>
          <cell r="R857">
            <v>32.156710389579715</v>
          </cell>
          <cell r="S857">
            <v>32.274492229281584</v>
          </cell>
          <cell r="T857">
            <v>33.872456553986041</v>
          </cell>
          <cell r="U857">
            <v>34.125415312195592</v>
          </cell>
          <cell r="V857">
            <v>35.574135773562389</v>
          </cell>
          <cell r="W857">
            <v>36.799908651991252</v>
          </cell>
        </row>
        <row r="858">
          <cell r="A858">
            <v>858</v>
          </cell>
          <cell r="E858">
            <v>1</v>
          </cell>
          <cell r="F858" t="str">
            <v>Real Scenario</v>
          </cell>
          <cell r="H858" t="str">
            <v>[USD 000s / GWh]</v>
          </cell>
          <cell r="I858" t="str">
            <v>[input]</v>
          </cell>
          <cell r="K858">
            <v>0</v>
          </cell>
          <cell r="L858">
            <v>0</v>
          </cell>
          <cell r="M858">
            <v>0</v>
          </cell>
          <cell r="N858">
            <v>0</v>
          </cell>
          <cell r="O858">
            <v>0</v>
          </cell>
          <cell r="P858">
            <v>0</v>
          </cell>
          <cell r="Q858">
            <v>0</v>
          </cell>
          <cell r="R858">
            <v>0</v>
          </cell>
          <cell r="S858">
            <v>0</v>
          </cell>
          <cell r="T858">
            <v>0</v>
          </cell>
          <cell r="U858">
            <v>0</v>
          </cell>
          <cell r="V858">
            <v>0</v>
          </cell>
          <cell r="W858">
            <v>0</v>
          </cell>
        </row>
        <row r="859">
          <cell r="A859">
            <v>859</v>
          </cell>
          <cell r="E859">
            <v>2</v>
          </cell>
          <cell r="F859" t="str">
            <v>Scenario</v>
          </cell>
          <cell r="H859" t="str">
            <v>[USD 000s / GWh]</v>
          </cell>
          <cell r="I859" t="str">
            <v>[input]</v>
          </cell>
          <cell r="K859">
            <v>30.98</v>
          </cell>
          <cell r="L859">
            <v>32.01</v>
          </cell>
          <cell r="M859">
            <v>32.159999999999997</v>
          </cell>
          <cell r="N859">
            <v>33.69</v>
          </cell>
          <cell r="O859">
            <v>35.11</v>
          </cell>
          <cell r="P859">
            <v>35.909999999999997</v>
          </cell>
          <cell r="Q859">
            <v>36.65</v>
          </cell>
          <cell r="R859">
            <v>37.450000000000003</v>
          </cell>
          <cell r="S859">
            <v>38.31</v>
          </cell>
          <cell r="T859">
            <v>40.98</v>
          </cell>
          <cell r="U859">
            <v>42.08</v>
          </cell>
          <cell r="V859">
            <v>44.71</v>
          </cell>
          <cell r="W859">
            <v>47.14</v>
          </cell>
        </row>
        <row r="860">
          <cell r="A860">
            <v>860</v>
          </cell>
          <cell r="E860">
            <v>3</v>
          </cell>
          <cell r="F860" t="str">
            <v>Real Scenario</v>
          </cell>
          <cell r="H860" t="str">
            <v>[USD 000s / GWh]</v>
          </cell>
          <cell r="I860" t="str">
            <v>[input]</v>
          </cell>
          <cell r="K860">
            <v>30.395471698113212</v>
          </cell>
          <cell r="L860">
            <v>30.813470986116059</v>
          </cell>
          <cell r="M860">
            <v>30.373753366873331</v>
          </cell>
          <cell r="N860">
            <v>31.21841913566487</v>
          </cell>
          <cell r="O860">
            <v>31.9203907908209</v>
          </cell>
          <cell r="P860">
            <v>32.031719249751823</v>
          </cell>
          <cell r="Q860">
            <v>32.074972833644402</v>
          </cell>
          <cell r="R860">
            <v>32.156710389579715</v>
          </cell>
          <cell r="S860">
            <v>32.274492229281584</v>
          </cell>
          <cell r="T860">
            <v>33.872456553986041</v>
          </cell>
          <cell r="U860">
            <v>34.125415312195592</v>
          </cell>
          <cell r="V860">
            <v>35.574135773562389</v>
          </cell>
          <cell r="W860">
            <v>36.799908651991252</v>
          </cell>
        </row>
        <row r="861">
          <cell r="A861">
            <v>861</v>
          </cell>
        </row>
        <row r="862">
          <cell r="A862">
            <v>862</v>
          </cell>
          <cell r="E862" t="str">
            <v>At Market Utilization - Percent of at Market</v>
          </cell>
          <cell r="H862" t="str">
            <v>[%]</v>
          </cell>
          <cell r="I862" t="str">
            <v>[Calc]</v>
          </cell>
          <cell r="K862">
            <v>0</v>
          </cell>
          <cell r="L862">
            <v>0</v>
          </cell>
          <cell r="M862">
            <v>0</v>
          </cell>
          <cell r="N862">
            <v>0</v>
          </cell>
          <cell r="O862">
            <v>0</v>
          </cell>
          <cell r="P862">
            <v>0</v>
          </cell>
          <cell r="Q862">
            <v>0</v>
          </cell>
          <cell r="R862">
            <v>0</v>
          </cell>
          <cell r="S862">
            <v>0</v>
          </cell>
          <cell r="T862">
            <v>1</v>
          </cell>
          <cell r="U862">
            <v>1</v>
          </cell>
          <cell r="V862">
            <v>1</v>
          </cell>
          <cell r="W862">
            <v>1</v>
          </cell>
        </row>
        <row r="863">
          <cell r="A863">
            <v>863</v>
          </cell>
        </row>
        <row r="864">
          <cell r="A864">
            <v>864</v>
          </cell>
          <cell r="E864" t="str">
            <v>Real GWA Price</v>
          </cell>
          <cell r="H864" t="str">
            <v>[USD 000s / GWh]</v>
          </cell>
          <cell r="I864" t="str">
            <v>[feed]</v>
          </cell>
          <cell r="K864">
            <v>30.395471698113212</v>
          </cell>
          <cell r="L864">
            <v>30.813470986116059</v>
          </cell>
          <cell r="M864">
            <v>30.373753366873331</v>
          </cell>
          <cell r="N864">
            <v>31.21841913566487</v>
          </cell>
          <cell r="O864">
            <v>31.9203907908209</v>
          </cell>
          <cell r="P864">
            <v>32.031719249751823</v>
          </cell>
          <cell r="Q864">
            <v>32.074972833644402</v>
          </cell>
          <cell r="R864">
            <v>32.156710389579715</v>
          </cell>
          <cell r="S864">
            <v>32.274492229281584</v>
          </cell>
          <cell r="T864">
            <v>33.872456553986041</v>
          </cell>
          <cell r="U864">
            <v>34.125415312195592</v>
          </cell>
          <cell r="V864">
            <v>35.574135773562389</v>
          </cell>
          <cell r="W864">
            <v>36.799908651991252</v>
          </cell>
        </row>
        <row r="865">
          <cell r="A865">
            <v>865</v>
          </cell>
          <cell r="E865" t="str">
            <v>Real GWA Price Growth Rate</v>
          </cell>
          <cell r="H865" t="str">
            <v>[%]</v>
          </cell>
          <cell r="I865" t="str">
            <v>[Calc]</v>
          </cell>
          <cell r="K865">
            <v>0</v>
          </cell>
          <cell r="L865">
            <v>1.375202504354589E-2</v>
          </cell>
          <cell r="M865">
            <v>-1.4270304680730539E-2</v>
          </cell>
          <cell r="N865">
            <v>2.7809067868206361E-2</v>
          </cell>
          <cell r="O865">
            <v>2.2485816854001861E-2</v>
          </cell>
          <cell r="P865">
            <v>3.4876909766072828E-3</v>
          </cell>
          <cell r="Q865">
            <v>1.3503360077344873E-3</v>
          </cell>
          <cell r="R865">
            <v>2.5483281422946646E-3</v>
          </cell>
          <cell r="S865">
            <v>3.6627452956143891E-3</v>
          </cell>
          <cell r="T865">
            <v>4.9511679791965024E-2</v>
          </cell>
          <cell r="U865">
            <v>7.4679779367754495E-3</v>
          </cell>
          <cell r="V865">
            <v>4.2452830188679291E-2</v>
          </cell>
          <cell r="W865">
            <v>3.4456856133658231E-2</v>
          </cell>
        </row>
        <row r="866">
          <cell r="A866">
            <v>866</v>
          </cell>
          <cell r="E866" t="str">
            <v>Nominal GWA Price</v>
          </cell>
          <cell r="H866" t="str">
            <v>[USD 000s / GWh]</v>
          </cell>
          <cell r="I866" t="str">
            <v>[Calc]</v>
          </cell>
          <cell r="K866">
            <v>30.980000000000004</v>
          </cell>
          <cell r="L866">
            <v>32.01</v>
          </cell>
          <cell r="M866">
            <v>32.160000000000004</v>
          </cell>
          <cell r="N866">
            <v>33.690000000000012</v>
          </cell>
          <cell r="O866">
            <v>35.110000000000014</v>
          </cell>
          <cell r="P866">
            <v>35.910000000000018</v>
          </cell>
          <cell r="Q866">
            <v>36.65000000000002</v>
          </cell>
          <cell r="R866">
            <v>37.450000000000024</v>
          </cell>
          <cell r="S866">
            <v>38.310000000000031</v>
          </cell>
          <cell r="T866">
            <v>40.980000000000025</v>
          </cell>
          <cell r="U866">
            <v>42.080000000000027</v>
          </cell>
          <cell r="V866">
            <v>44.710000000000029</v>
          </cell>
          <cell r="W866">
            <v>47.140000000000036</v>
          </cell>
        </row>
        <row r="867">
          <cell r="A867">
            <v>867</v>
          </cell>
        </row>
        <row r="868">
          <cell r="A868">
            <v>868</v>
          </cell>
          <cell r="E868" t="str">
            <v>At Market Revenue Assumptions</v>
          </cell>
          <cell r="H868" t="str">
            <v>[USD 000s]</v>
          </cell>
          <cell r="I868" t="str">
            <v>[Calc]</v>
          </cell>
          <cell r="K868">
            <v>0</v>
          </cell>
          <cell r="L868">
            <v>0</v>
          </cell>
          <cell r="M868">
            <v>0</v>
          </cell>
          <cell r="N868">
            <v>0</v>
          </cell>
          <cell r="O868">
            <v>0</v>
          </cell>
          <cell r="P868">
            <v>0</v>
          </cell>
          <cell r="Q868">
            <v>0</v>
          </cell>
          <cell r="R868">
            <v>0</v>
          </cell>
          <cell r="S868">
            <v>0</v>
          </cell>
          <cell r="T868">
            <v>175419.76170240014</v>
          </cell>
          <cell r="U868">
            <v>160320.5583360001</v>
          </cell>
          <cell r="V868">
            <v>170340.59323200013</v>
          </cell>
          <cell r="W868">
            <v>49620.091968000052</v>
          </cell>
        </row>
        <row r="869">
          <cell r="A869">
            <v>869</v>
          </cell>
        </row>
        <row r="870">
          <cell r="A870">
            <v>870</v>
          </cell>
          <cell r="E870" t="str">
            <v>At Market Revenues [feeds to Financial Statements]</v>
          </cell>
          <cell r="H870" t="str">
            <v>[USD 000s]</v>
          </cell>
          <cell r="I870" t="str">
            <v>[Feed]</v>
          </cell>
          <cell r="K870">
            <v>0</v>
          </cell>
          <cell r="L870">
            <v>0</v>
          </cell>
          <cell r="M870">
            <v>0</v>
          </cell>
          <cell r="N870">
            <v>0</v>
          </cell>
          <cell r="O870">
            <v>0</v>
          </cell>
          <cell r="P870">
            <v>0</v>
          </cell>
          <cell r="Q870">
            <v>0</v>
          </cell>
          <cell r="R870">
            <v>0</v>
          </cell>
          <cell r="S870">
            <v>0</v>
          </cell>
          <cell r="T870">
            <v>175419.76170240014</v>
          </cell>
          <cell r="U870">
            <v>160320.5583360001</v>
          </cell>
          <cell r="V870">
            <v>170340.59323200013</v>
          </cell>
          <cell r="W870">
            <v>49620.091968000052</v>
          </cell>
        </row>
        <row r="871">
          <cell r="A871">
            <v>871</v>
          </cell>
        </row>
        <row r="872">
          <cell r="A872">
            <v>872</v>
          </cell>
          <cell r="D872" t="str">
            <v>Inter Co.</v>
          </cell>
        </row>
        <row r="873">
          <cell r="A873">
            <v>873</v>
          </cell>
        </row>
        <row r="874">
          <cell r="A874">
            <v>874</v>
          </cell>
          <cell r="E874" t="str">
            <v>Inter Co. TWA Price</v>
          </cell>
          <cell r="H874" t="str">
            <v>[USD 000s / GWh]</v>
          </cell>
          <cell r="I874" t="str">
            <v>[Input]</v>
          </cell>
          <cell r="K874">
            <v>0</v>
          </cell>
          <cell r="L874">
            <v>0</v>
          </cell>
          <cell r="M874">
            <v>0</v>
          </cell>
          <cell r="N874">
            <v>0</v>
          </cell>
          <cell r="O874">
            <v>0</v>
          </cell>
          <cell r="P874">
            <v>0</v>
          </cell>
          <cell r="Q874">
            <v>0</v>
          </cell>
          <cell r="R874">
            <v>0</v>
          </cell>
          <cell r="S874">
            <v>0</v>
          </cell>
          <cell r="T874">
            <v>0</v>
          </cell>
          <cell r="U874">
            <v>0</v>
          </cell>
          <cell r="V874">
            <v>0</v>
          </cell>
          <cell r="W874">
            <v>0</v>
          </cell>
        </row>
        <row r="875">
          <cell r="A875">
            <v>875</v>
          </cell>
        </row>
        <row r="876">
          <cell r="A876">
            <v>876</v>
          </cell>
          <cell r="E876" t="str">
            <v>Inter Co. Volume</v>
          </cell>
          <cell r="H876" t="str">
            <v>[GWh]</v>
          </cell>
          <cell r="I876" t="str">
            <v>[Input]</v>
          </cell>
          <cell r="K876">
            <v>0</v>
          </cell>
          <cell r="L876">
            <v>0</v>
          </cell>
          <cell r="M876">
            <v>0</v>
          </cell>
          <cell r="N876">
            <v>0</v>
          </cell>
          <cell r="O876">
            <v>0</v>
          </cell>
          <cell r="P876">
            <v>0</v>
          </cell>
          <cell r="Q876">
            <v>0</v>
          </cell>
          <cell r="R876">
            <v>0</v>
          </cell>
          <cell r="S876">
            <v>0</v>
          </cell>
          <cell r="T876">
            <v>0</v>
          </cell>
          <cell r="U876">
            <v>0</v>
          </cell>
          <cell r="V876">
            <v>0</v>
          </cell>
          <cell r="W876">
            <v>0</v>
          </cell>
        </row>
        <row r="877">
          <cell r="A877">
            <v>877</v>
          </cell>
          <cell r="E877" t="str">
            <v>Inter Co. GWA Price</v>
          </cell>
          <cell r="H877" t="str">
            <v>[USD 000s / GWh]</v>
          </cell>
          <cell r="I877" t="str">
            <v>[Input]</v>
          </cell>
          <cell r="K877">
            <v>0</v>
          </cell>
          <cell r="L877">
            <v>0</v>
          </cell>
          <cell r="M877">
            <v>0</v>
          </cell>
          <cell r="N877">
            <v>0</v>
          </cell>
          <cell r="O877">
            <v>0</v>
          </cell>
          <cell r="P877">
            <v>0</v>
          </cell>
          <cell r="Q877">
            <v>0</v>
          </cell>
          <cell r="R877">
            <v>0</v>
          </cell>
          <cell r="S877">
            <v>0</v>
          </cell>
          <cell r="T877">
            <v>0</v>
          </cell>
          <cell r="U877">
            <v>0</v>
          </cell>
          <cell r="V877">
            <v>0</v>
          </cell>
          <cell r="W877">
            <v>0</v>
          </cell>
        </row>
        <row r="878">
          <cell r="A878">
            <v>878</v>
          </cell>
          <cell r="E878" t="str">
            <v>Inter Co. Utilization</v>
          </cell>
          <cell r="H878" t="str">
            <v>[%]</v>
          </cell>
          <cell r="I878" t="str">
            <v>[Input]</v>
          </cell>
          <cell r="K878">
            <v>1</v>
          </cell>
          <cell r="L878">
            <v>1</v>
          </cell>
          <cell r="M878">
            <v>1</v>
          </cell>
          <cell r="N878">
            <v>1</v>
          </cell>
          <cell r="O878">
            <v>1</v>
          </cell>
          <cell r="P878">
            <v>1</v>
          </cell>
          <cell r="Q878">
            <v>1</v>
          </cell>
          <cell r="R878">
            <v>1</v>
          </cell>
          <cell r="S878">
            <v>1</v>
          </cell>
          <cell r="T878">
            <v>1</v>
          </cell>
          <cell r="U878">
            <v>1</v>
          </cell>
          <cell r="V878">
            <v>1</v>
          </cell>
          <cell r="W878">
            <v>1</v>
          </cell>
        </row>
        <row r="879">
          <cell r="A879">
            <v>879</v>
          </cell>
          <cell r="E879" t="str">
            <v>Inter Co. Assumptions</v>
          </cell>
          <cell r="H879" t="str">
            <v>[USD 000s]</v>
          </cell>
          <cell r="I879" t="str">
            <v>[Calc]</v>
          </cell>
          <cell r="K879">
            <v>0</v>
          </cell>
          <cell r="L879">
            <v>0</v>
          </cell>
          <cell r="M879">
            <v>0</v>
          </cell>
          <cell r="N879">
            <v>0</v>
          </cell>
          <cell r="O879">
            <v>0</v>
          </cell>
          <cell r="P879">
            <v>0</v>
          </cell>
          <cell r="Q879">
            <v>0</v>
          </cell>
          <cell r="R879">
            <v>0</v>
          </cell>
          <cell r="S879">
            <v>0</v>
          </cell>
          <cell r="T879">
            <v>0</v>
          </cell>
          <cell r="U879">
            <v>0</v>
          </cell>
          <cell r="V879">
            <v>0</v>
          </cell>
          <cell r="W879">
            <v>0</v>
          </cell>
        </row>
        <row r="880">
          <cell r="A880">
            <v>880</v>
          </cell>
        </row>
        <row r="881">
          <cell r="A881">
            <v>881</v>
          </cell>
          <cell r="E881" t="str">
            <v>Inter Co. [feeds to Financial Statements]</v>
          </cell>
          <cell r="H881" t="str">
            <v>[USD 000s]</v>
          </cell>
          <cell r="I881" t="str">
            <v>[Feed]</v>
          </cell>
          <cell r="K881">
            <v>0</v>
          </cell>
          <cell r="L881">
            <v>0</v>
          </cell>
          <cell r="M881">
            <v>0</v>
          </cell>
          <cell r="N881">
            <v>0</v>
          </cell>
          <cell r="O881">
            <v>0</v>
          </cell>
          <cell r="P881">
            <v>0</v>
          </cell>
          <cell r="Q881">
            <v>0</v>
          </cell>
          <cell r="R881">
            <v>0</v>
          </cell>
          <cell r="S881">
            <v>0</v>
          </cell>
          <cell r="T881">
            <v>0</v>
          </cell>
          <cell r="U881">
            <v>0</v>
          </cell>
          <cell r="V881">
            <v>0</v>
          </cell>
          <cell r="W881">
            <v>0</v>
          </cell>
        </row>
        <row r="882">
          <cell r="A882">
            <v>882</v>
          </cell>
        </row>
        <row r="883">
          <cell r="A883">
            <v>883</v>
          </cell>
          <cell r="C883" t="str">
            <v>INCOME STATEMENT - FUEL OPERATING EXPENSES</v>
          </cell>
        </row>
        <row r="884">
          <cell r="A884">
            <v>884</v>
          </cell>
        </row>
        <row r="885">
          <cell r="A885">
            <v>885</v>
          </cell>
          <cell r="D885" t="str">
            <v>Fuel</v>
          </cell>
        </row>
        <row r="886">
          <cell r="A886">
            <v>886</v>
          </cell>
        </row>
        <row r="887">
          <cell r="A887">
            <v>887</v>
          </cell>
          <cell r="E887" t="str">
            <v>Fuel Assumptions - DOE Charge Only</v>
          </cell>
          <cell r="G887" t="str">
            <v>x</v>
          </cell>
          <cell r="H887" t="str">
            <v>[USD 000s]</v>
          </cell>
          <cell r="I887" t="str">
            <v>[Input]</v>
          </cell>
          <cell r="K887">
            <v>2044.4048640000001</v>
          </cell>
          <cell r="L887">
            <v>3588.6999360000004</v>
          </cell>
          <cell r="M887">
            <v>3577.5890399999998</v>
          </cell>
          <cell r="N887">
            <v>4055.4770399999998</v>
          </cell>
          <cell r="O887">
            <v>3619.4042400000003</v>
          </cell>
          <cell r="P887">
            <v>3630.5151360000004</v>
          </cell>
          <cell r="Q887">
            <v>4055.4770399999998</v>
          </cell>
          <cell r="R887">
            <v>3619.4042400000003</v>
          </cell>
          <cell r="S887">
            <v>3619.4042400000003</v>
          </cell>
          <cell r="T887">
            <v>4066.5879360000008</v>
          </cell>
          <cell r="U887">
            <v>3619.4042400000003</v>
          </cell>
          <cell r="V887">
            <v>3619.4042400000003</v>
          </cell>
          <cell r="W887">
            <v>999.98064000000022</v>
          </cell>
        </row>
        <row r="888">
          <cell r="A888">
            <v>888</v>
          </cell>
        </row>
        <row r="889">
          <cell r="A889">
            <v>889</v>
          </cell>
          <cell r="E889" t="str">
            <v>Fuel [feeds to Financial Statements]</v>
          </cell>
          <cell r="H889" t="str">
            <v>[USD 000s]</v>
          </cell>
          <cell r="I889" t="str">
            <v>[Feed]</v>
          </cell>
          <cell r="K889">
            <v>2044.4048640000001</v>
          </cell>
          <cell r="L889">
            <v>3588.6999360000004</v>
          </cell>
          <cell r="M889">
            <v>3577.5890399999998</v>
          </cell>
          <cell r="N889">
            <v>4055.4770399999998</v>
          </cell>
          <cell r="O889">
            <v>3619.4042400000003</v>
          </cell>
          <cell r="P889">
            <v>3630.5151360000004</v>
          </cell>
          <cell r="Q889">
            <v>4055.4770399999998</v>
          </cell>
          <cell r="R889">
            <v>3619.4042400000003</v>
          </cell>
          <cell r="S889">
            <v>3619.4042400000003</v>
          </cell>
          <cell r="T889">
            <v>4066.5879360000008</v>
          </cell>
          <cell r="U889">
            <v>3619.4042400000003</v>
          </cell>
          <cell r="V889">
            <v>3619.4042400000003</v>
          </cell>
          <cell r="W889">
            <v>999.98064000000022</v>
          </cell>
        </row>
        <row r="890">
          <cell r="A890">
            <v>890</v>
          </cell>
        </row>
        <row r="891">
          <cell r="A891">
            <v>891</v>
          </cell>
          <cell r="D891" t="str">
            <v>Purchased Power</v>
          </cell>
        </row>
        <row r="892">
          <cell r="A892">
            <v>892</v>
          </cell>
        </row>
        <row r="893">
          <cell r="A893">
            <v>893</v>
          </cell>
          <cell r="E893" t="str">
            <v>Purchased Power Assumptions</v>
          </cell>
          <cell r="G893" t="str">
            <v xml:space="preserve"> </v>
          </cell>
          <cell r="H893" t="str">
            <v>[USD 000s]</v>
          </cell>
          <cell r="I893" t="str">
            <v>[Input]</v>
          </cell>
          <cell r="K893">
            <v>0</v>
          </cell>
          <cell r="L893">
            <v>0</v>
          </cell>
          <cell r="M893">
            <v>0</v>
          </cell>
          <cell r="N893">
            <v>0</v>
          </cell>
          <cell r="O893">
            <v>0</v>
          </cell>
          <cell r="P893">
            <v>0</v>
          </cell>
          <cell r="Q893">
            <v>0</v>
          </cell>
          <cell r="R893">
            <v>0</v>
          </cell>
          <cell r="S893">
            <v>0</v>
          </cell>
          <cell r="T893">
            <v>0</v>
          </cell>
          <cell r="U893">
            <v>0</v>
          </cell>
          <cell r="V893">
            <v>0</v>
          </cell>
          <cell r="W893">
            <v>0</v>
          </cell>
        </row>
        <row r="894">
          <cell r="A894">
            <v>894</v>
          </cell>
          <cell r="E894" t="str">
            <v xml:space="preserve"> </v>
          </cell>
        </row>
        <row r="895">
          <cell r="A895">
            <v>895</v>
          </cell>
          <cell r="E895" t="str">
            <v>Purchased Power [feeds to Financial Statements]</v>
          </cell>
          <cell r="H895" t="str">
            <v>[USD 000s]</v>
          </cell>
          <cell r="I895" t="str">
            <v>[Feed]</v>
          </cell>
          <cell r="K895">
            <v>0</v>
          </cell>
          <cell r="L895">
            <v>0</v>
          </cell>
          <cell r="M895">
            <v>0</v>
          </cell>
          <cell r="N895">
            <v>0</v>
          </cell>
          <cell r="O895">
            <v>0</v>
          </cell>
          <cell r="P895">
            <v>0</v>
          </cell>
          <cell r="Q895">
            <v>0</v>
          </cell>
          <cell r="R895">
            <v>0</v>
          </cell>
          <cell r="S895">
            <v>0</v>
          </cell>
          <cell r="T895">
            <v>0</v>
          </cell>
          <cell r="U895">
            <v>0</v>
          </cell>
          <cell r="V895">
            <v>0</v>
          </cell>
          <cell r="W895">
            <v>0</v>
          </cell>
        </row>
        <row r="896">
          <cell r="A896">
            <v>896</v>
          </cell>
        </row>
        <row r="897">
          <cell r="A897">
            <v>897</v>
          </cell>
          <cell r="C897" t="str">
            <v>INCOME STATEMENT - NON-FUEL O&amp;M OPERATING EXPENSES</v>
          </cell>
        </row>
        <row r="898">
          <cell r="A898">
            <v>898</v>
          </cell>
        </row>
        <row r="899">
          <cell r="A899">
            <v>899</v>
          </cell>
          <cell r="D899" t="str">
            <v>Nuclear Refueling Cash Outage Expenses</v>
          </cell>
        </row>
        <row r="900">
          <cell r="A900">
            <v>900</v>
          </cell>
        </row>
        <row r="901">
          <cell r="A901">
            <v>901</v>
          </cell>
          <cell r="E901" t="str">
            <v>Outage Year</v>
          </cell>
          <cell r="G901" t="str">
            <v xml:space="preserve"> </v>
          </cell>
          <cell r="H901" t="str">
            <v>1-yes, 0=no</v>
          </cell>
          <cell r="I901" t="str">
            <v>[feed]</v>
          </cell>
          <cell r="K901">
            <v>0</v>
          </cell>
          <cell r="L901">
            <v>1</v>
          </cell>
          <cell r="M901">
            <v>1</v>
          </cell>
          <cell r="N901">
            <v>0</v>
          </cell>
          <cell r="O901">
            <v>1</v>
          </cell>
          <cell r="P901">
            <v>1</v>
          </cell>
          <cell r="Q901">
            <v>0</v>
          </cell>
          <cell r="R901">
            <v>1</v>
          </cell>
          <cell r="S901">
            <v>1</v>
          </cell>
          <cell r="T901">
            <v>0</v>
          </cell>
          <cell r="U901">
            <v>1</v>
          </cell>
          <cell r="V901">
            <v>1</v>
          </cell>
          <cell r="W901">
            <v>0</v>
          </cell>
        </row>
        <row r="902">
          <cell r="A902">
            <v>902</v>
          </cell>
          <cell r="E902" t="str">
            <v>Real Nuclear Refueling Outage Expenses</v>
          </cell>
          <cell r="H902" t="str">
            <v>[USD 000s]</v>
          </cell>
          <cell r="I902" t="str">
            <v>[Input]</v>
          </cell>
          <cell r="K902">
            <v>0</v>
          </cell>
          <cell r="L902">
            <v>21178</v>
          </cell>
          <cell r="M902">
            <v>20495</v>
          </cell>
          <cell r="N902">
            <v>0</v>
          </cell>
          <cell r="O902">
            <v>19863</v>
          </cell>
          <cell r="P902">
            <v>19877.990943396231</v>
          </cell>
          <cell r="R902">
            <v>19908.006780486128</v>
          </cell>
          <cell r="S902">
            <v>19923.031691263859</v>
          </cell>
          <cell r="T902">
            <v>0</v>
          </cell>
          <cell r="U902">
            <v>19953.115540043378</v>
          </cell>
          <cell r="V902">
            <v>15000</v>
          </cell>
          <cell r="W902">
            <v>0</v>
          </cell>
        </row>
        <row r="903">
          <cell r="A903">
            <v>903</v>
          </cell>
        </row>
        <row r="904">
          <cell r="A904">
            <v>904</v>
          </cell>
          <cell r="E904" t="str">
            <v>Real Outage Expense</v>
          </cell>
          <cell r="H904" t="str">
            <v>[USD 000s]</v>
          </cell>
          <cell r="I904" t="str">
            <v>[feed]</v>
          </cell>
          <cell r="K904">
            <v>0</v>
          </cell>
          <cell r="L904">
            <v>21178</v>
          </cell>
          <cell r="M904">
            <v>20495</v>
          </cell>
          <cell r="N904">
            <v>0</v>
          </cell>
          <cell r="O904">
            <v>19863</v>
          </cell>
          <cell r="P904">
            <v>19877.990943396231</v>
          </cell>
          <cell r="Q904">
            <v>0</v>
          </cell>
          <cell r="R904">
            <v>19908.006780486128</v>
          </cell>
          <cell r="S904">
            <v>19923.031691263859</v>
          </cell>
          <cell r="T904">
            <v>0</v>
          </cell>
          <cell r="U904">
            <v>19953.115540043378</v>
          </cell>
          <cell r="V904">
            <v>15000</v>
          </cell>
          <cell r="W904">
            <v>0</v>
          </cell>
        </row>
        <row r="905">
          <cell r="A905">
            <v>905</v>
          </cell>
          <cell r="E905" t="str">
            <v>Real Growth Rate</v>
          </cell>
          <cell r="H905" t="str">
            <v>[%]</v>
          </cell>
          <cell r="I905" t="str">
            <v>[Calc]</v>
          </cell>
          <cell r="K905">
            <v>0</v>
          </cell>
          <cell r="L905">
            <v>0</v>
          </cell>
          <cell r="M905">
            <v>-3.2250448578713731E-2</v>
          </cell>
          <cell r="N905">
            <v>0</v>
          </cell>
          <cell r="O905">
            <v>-3.0836789460844116E-2</v>
          </cell>
          <cell r="P905">
            <v>7.5471698113238617E-4</v>
          </cell>
          <cell r="Q905">
            <v>0</v>
          </cell>
          <cell r="R905">
            <v>1.510003559985984E-3</v>
          </cell>
          <cell r="S905">
            <v>7.5471698113238617E-4</v>
          </cell>
          <cell r="T905">
            <v>0</v>
          </cell>
          <cell r="U905">
            <v>1.510003559985762E-3</v>
          </cell>
          <cell r="V905">
            <v>-0.24823770153102664</v>
          </cell>
          <cell r="W905">
            <v>0</v>
          </cell>
        </row>
        <row r="906">
          <cell r="A906">
            <v>906</v>
          </cell>
          <cell r="E906" t="str">
            <v>Nominal Outage Expense</v>
          </cell>
          <cell r="H906" t="str">
            <v>[USD 000s]</v>
          </cell>
          <cell r="I906" t="str">
            <v>[Calc]</v>
          </cell>
          <cell r="K906">
            <v>0</v>
          </cell>
          <cell r="L906">
            <v>22000.370562130174</v>
          </cell>
          <cell r="M906">
            <v>21000.444114649057</v>
          </cell>
          <cell r="N906">
            <v>0</v>
          </cell>
          <cell r="O906">
            <v>21847.787972587823</v>
          </cell>
          <cell r="P906">
            <v>22284.743732039584</v>
          </cell>
          <cell r="Q906">
            <v>0</v>
          </cell>
          <cell r="R906">
            <v>23185.047378813983</v>
          </cell>
          <cell r="S906">
            <v>23648.748326390269</v>
          </cell>
          <cell r="T906">
            <v>0</v>
          </cell>
          <cell r="U906">
            <v>24604.157758776433</v>
          </cell>
          <cell r="V906">
            <v>18852.179692258513</v>
          </cell>
          <cell r="W906">
            <v>0</v>
          </cell>
        </row>
        <row r="907">
          <cell r="A907">
            <v>907</v>
          </cell>
          <cell r="E907" t="str">
            <v xml:space="preserve"> </v>
          </cell>
        </row>
        <row r="908">
          <cell r="A908">
            <v>908</v>
          </cell>
          <cell r="E908" t="str">
            <v>Nuclear Refueling [feeds to Financial Statements]</v>
          </cell>
          <cell r="H908" t="str">
            <v>[USD 000s]</v>
          </cell>
          <cell r="I908" t="str">
            <v>[Feed]</v>
          </cell>
          <cell r="K908">
            <v>0</v>
          </cell>
          <cell r="L908">
            <v>22000.370562130174</v>
          </cell>
          <cell r="M908">
            <v>21000.444114649057</v>
          </cell>
          <cell r="N908">
            <v>0</v>
          </cell>
          <cell r="O908">
            <v>21847.787972587823</v>
          </cell>
          <cell r="P908">
            <v>22284.743732039584</v>
          </cell>
          <cell r="Q908">
            <v>0</v>
          </cell>
          <cell r="R908">
            <v>23185.047378813983</v>
          </cell>
          <cell r="S908">
            <v>23648.748326390269</v>
          </cell>
          <cell r="T908">
            <v>0</v>
          </cell>
          <cell r="U908">
            <v>24604.157758776433</v>
          </cell>
          <cell r="V908">
            <v>18852.179692258513</v>
          </cell>
          <cell r="W908">
            <v>0</v>
          </cell>
        </row>
        <row r="909">
          <cell r="A909">
            <v>909</v>
          </cell>
        </row>
        <row r="910">
          <cell r="A910">
            <v>910</v>
          </cell>
          <cell r="D910" t="str">
            <v>Inter Company Operating Expenses</v>
          </cell>
        </row>
        <row r="911">
          <cell r="A911">
            <v>911</v>
          </cell>
        </row>
        <row r="912">
          <cell r="A912">
            <v>912</v>
          </cell>
          <cell r="E912" t="str">
            <v>Inter Company Op Ex Assumptions</v>
          </cell>
          <cell r="G912" t="str">
            <v xml:space="preserve"> </v>
          </cell>
          <cell r="H912" t="str">
            <v>[USD 000s]</v>
          </cell>
          <cell r="I912" t="str">
            <v>[Input]</v>
          </cell>
          <cell r="K912">
            <v>0</v>
          </cell>
          <cell r="L912">
            <v>0</v>
          </cell>
          <cell r="M912">
            <v>0</v>
          </cell>
          <cell r="N912">
            <v>0</v>
          </cell>
          <cell r="O912">
            <v>0</v>
          </cell>
          <cell r="P912">
            <v>0</v>
          </cell>
          <cell r="Q912">
            <v>0</v>
          </cell>
          <cell r="R912">
            <v>0</v>
          </cell>
          <cell r="S912">
            <v>0</v>
          </cell>
          <cell r="T912">
            <v>0</v>
          </cell>
          <cell r="U912">
            <v>0</v>
          </cell>
          <cell r="V912">
            <v>0</v>
          </cell>
          <cell r="W912">
            <v>0</v>
          </cell>
        </row>
        <row r="913">
          <cell r="A913">
            <v>913</v>
          </cell>
          <cell r="E913" t="str">
            <v xml:space="preserve"> </v>
          </cell>
        </row>
        <row r="914">
          <cell r="A914">
            <v>914</v>
          </cell>
          <cell r="E914" t="str">
            <v>Inter Company Op Ex[feeds to Financial Statements]</v>
          </cell>
          <cell r="H914" t="str">
            <v>[USD 000s]</v>
          </cell>
          <cell r="I914" t="str">
            <v>[Feed]</v>
          </cell>
          <cell r="K914">
            <v>0</v>
          </cell>
          <cell r="L914">
            <v>0</v>
          </cell>
          <cell r="M914">
            <v>0</v>
          </cell>
          <cell r="N914">
            <v>0</v>
          </cell>
          <cell r="O914">
            <v>0</v>
          </cell>
          <cell r="P914">
            <v>0</v>
          </cell>
          <cell r="Q914">
            <v>0</v>
          </cell>
          <cell r="R914">
            <v>0</v>
          </cell>
          <cell r="S914">
            <v>0</v>
          </cell>
          <cell r="T914">
            <v>0</v>
          </cell>
          <cell r="U914">
            <v>0</v>
          </cell>
          <cell r="V914">
            <v>0</v>
          </cell>
          <cell r="W914">
            <v>0</v>
          </cell>
        </row>
        <row r="915">
          <cell r="A915">
            <v>915</v>
          </cell>
        </row>
        <row r="916">
          <cell r="A916">
            <v>916</v>
          </cell>
          <cell r="D916" t="str">
            <v>Operation and Maintenance</v>
          </cell>
        </row>
        <row r="917">
          <cell r="A917">
            <v>917</v>
          </cell>
        </row>
        <row r="918">
          <cell r="A918">
            <v>918</v>
          </cell>
          <cell r="B918">
            <v>1</v>
          </cell>
          <cell r="C918" t="str">
            <v>Active</v>
          </cell>
          <cell r="E918" t="str">
            <v>Real Operation and Maint Assumptions</v>
          </cell>
          <cell r="H918" t="str">
            <v>[USD 000s]</v>
          </cell>
          <cell r="I918" t="str">
            <v>[feed]</v>
          </cell>
          <cell r="K918">
            <v>37184.905660377364</v>
          </cell>
          <cell r="L918">
            <v>70463.794944820242</v>
          </cell>
          <cell r="M918">
            <v>70516.975167420096</v>
          </cell>
          <cell r="N918">
            <v>70570.195526037031</v>
          </cell>
          <cell r="O918">
            <v>70623.456050962355</v>
          </cell>
          <cell r="P918">
            <v>70676.756772510256</v>
          </cell>
          <cell r="Q918">
            <v>70730.097721017824</v>
          </cell>
          <cell r="R918">
            <v>70783.478926845011</v>
          </cell>
          <cell r="S918">
            <v>70836.900420374703</v>
          </cell>
          <cell r="T918">
            <v>70890.362232012732</v>
          </cell>
          <cell r="U918">
            <v>70943.864392187825</v>
          </cell>
          <cell r="V918">
            <v>70997.406931351754</v>
          </cell>
          <cell r="W918">
            <v>17519.422162186649</v>
          </cell>
        </row>
        <row r="919">
          <cell r="A919">
            <v>919</v>
          </cell>
          <cell r="E919">
            <v>1</v>
          </cell>
          <cell r="F919" t="str">
            <v>Real Scenario</v>
          </cell>
          <cell r="H919" t="str">
            <v>[USD 000s]</v>
          </cell>
          <cell r="I919" t="str">
            <v>[Input]</v>
          </cell>
          <cell r="K919">
            <v>37184.905660377364</v>
          </cell>
          <cell r="L919">
            <v>70463.794944820242</v>
          </cell>
          <cell r="M919">
            <v>70516.975167420096</v>
          </cell>
          <cell r="N919">
            <v>70570.195526037031</v>
          </cell>
          <cell r="O919">
            <v>70623.456050962355</v>
          </cell>
          <cell r="P919">
            <v>70676.756772510256</v>
          </cell>
          <cell r="Q919">
            <v>70730.097721017824</v>
          </cell>
          <cell r="R919">
            <v>70783.478926845011</v>
          </cell>
          <cell r="S919">
            <v>70836.900420374703</v>
          </cell>
          <cell r="T919">
            <v>70890.362232012732</v>
          </cell>
          <cell r="U919">
            <v>70943.864392187825</v>
          </cell>
          <cell r="V919">
            <v>70997.406931351754</v>
          </cell>
          <cell r="W919">
            <v>17519.422162186649</v>
          </cell>
        </row>
        <row r="920">
          <cell r="A920">
            <v>920</v>
          </cell>
          <cell r="E920">
            <v>2</v>
          </cell>
          <cell r="F920" t="str">
            <v>Scenario</v>
          </cell>
          <cell r="G920" t="str">
            <v xml:space="preserve"> </v>
          </cell>
          <cell r="H920" t="str">
            <v>[USD 000s]</v>
          </cell>
          <cell r="I920" t="str">
            <v>[Input]</v>
          </cell>
          <cell r="K920">
            <v>37900</v>
          </cell>
          <cell r="L920">
            <v>73200</v>
          </cell>
          <cell r="M920">
            <v>74664</v>
          </cell>
          <cell r="N920">
            <v>76157.279999999999</v>
          </cell>
          <cell r="O920">
            <v>77680.425600000002</v>
          </cell>
          <cell r="P920">
            <v>79234.034112000008</v>
          </cell>
          <cell r="Q920">
            <v>80818.714794240004</v>
          </cell>
          <cell r="R920">
            <v>82435.089090124806</v>
          </cell>
          <cell r="S920">
            <v>84083.790871927296</v>
          </cell>
          <cell r="T920">
            <v>85765.466689365843</v>
          </cell>
          <cell r="U920">
            <v>87480.776023153157</v>
          </cell>
          <cell r="V920">
            <v>89230.391543616221</v>
          </cell>
          <cell r="W920">
            <v>22442.054640284845</v>
          </cell>
        </row>
        <row r="921">
          <cell r="A921">
            <v>921</v>
          </cell>
          <cell r="E921">
            <v>3</v>
          </cell>
          <cell r="F921" t="str">
            <v>Real Scenario (EOL)</v>
          </cell>
          <cell r="G921" t="str">
            <v xml:space="preserve"> </v>
          </cell>
          <cell r="H921" t="str">
            <v>[USD 000s]</v>
          </cell>
          <cell r="I921" t="str">
            <v>[Input]</v>
          </cell>
          <cell r="K921">
            <v>0</v>
          </cell>
          <cell r="L921">
            <v>0</v>
          </cell>
          <cell r="M921">
            <v>0</v>
          </cell>
          <cell r="N921">
            <v>0</v>
          </cell>
          <cell r="O921">
            <v>0</v>
          </cell>
          <cell r="P921">
            <v>0</v>
          </cell>
          <cell r="Q921">
            <v>0</v>
          </cell>
          <cell r="R921">
            <v>0</v>
          </cell>
          <cell r="S921">
            <v>0</v>
          </cell>
          <cell r="T921">
            <v>0</v>
          </cell>
          <cell r="U921">
            <v>0</v>
          </cell>
          <cell r="V921">
            <v>0</v>
          </cell>
          <cell r="W921">
            <v>0</v>
          </cell>
        </row>
        <row r="922">
          <cell r="A922">
            <v>922</v>
          </cell>
        </row>
        <row r="923">
          <cell r="A923">
            <v>923</v>
          </cell>
          <cell r="E923" t="str">
            <v>Real O&amp;M Expense</v>
          </cell>
          <cell r="H923" t="str">
            <v>[USD 000s]</v>
          </cell>
          <cell r="I923" t="str">
            <v>[feed]</v>
          </cell>
          <cell r="K923">
            <v>37184.905660377364</v>
          </cell>
          <cell r="L923">
            <v>70463.794944820242</v>
          </cell>
          <cell r="M923">
            <v>70516.975167420096</v>
          </cell>
          <cell r="N923">
            <v>70570.195526037031</v>
          </cell>
          <cell r="O923">
            <v>70623.456050962355</v>
          </cell>
          <cell r="P923">
            <v>70676.756772510256</v>
          </cell>
          <cell r="Q923">
            <v>70730.097721017824</v>
          </cell>
          <cell r="R923">
            <v>70783.478926845011</v>
          </cell>
          <cell r="S923">
            <v>70836.900420374703</v>
          </cell>
          <cell r="T923">
            <v>70890.362232012732</v>
          </cell>
          <cell r="U923">
            <v>70943.864392187825</v>
          </cell>
          <cell r="V923">
            <v>70997.406931351754</v>
          </cell>
          <cell r="W923">
            <v>17519.422162186649</v>
          </cell>
        </row>
        <row r="924">
          <cell r="A924">
            <v>924</v>
          </cell>
          <cell r="E924" t="str">
            <v>Real Growth Rate</v>
          </cell>
          <cell r="G924" t="str">
            <v>Linda</v>
          </cell>
          <cell r="H924" t="str">
            <v>[%]</v>
          </cell>
          <cell r="I924" t="str">
            <v>[Calc]</v>
          </cell>
          <cell r="K924">
            <v>0</v>
          </cell>
          <cell r="L924">
            <v>0</v>
          </cell>
          <cell r="M924">
            <v>7.5471698113194208E-4</v>
          </cell>
          <cell r="N924">
            <v>7.5471698113216412E-4</v>
          </cell>
          <cell r="O924">
            <v>7.5471698113216412E-4</v>
          </cell>
          <cell r="P924">
            <v>7.5471698113216412E-4</v>
          </cell>
          <cell r="Q924">
            <v>7.5471698113216412E-4</v>
          </cell>
          <cell r="R924">
            <v>7.5471698113216412E-4</v>
          </cell>
          <cell r="S924">
            <v>7.5471698113194208E-4</v>
          </cell>
          <cell r="T924">
            <v>7.5471698113216412E-4</v>
          </cell>
          <cell r="U924">
            <v>7.5471698113194208E-4</v>
          </cell>
          <cell r="V924">
            <v>7.5471698113216412E-4</v>
          </cell>
          <cell r="W924">
            <v>-0.75323856293615921</v>
          </cell>
        </row>
        <row r="925">
          <cell r="A925">
            <v>925</v>
          </cell>
          <cell r="E925" t="str">
            <v>Nominal O&amp;M Expense</v>
          </cell>
          <cell r="H925" t="str">
            <v>[USD 000s]</v>
          </cell>
          <cell r="I925" t="str">
            <v>[Calc]</v>
          </cell>
          <cell r="K925">
            <v>37900</v>
          </cell>
          <cell r="L925">
            <v>73200</v>
          </cell>
          <cell r="M925">
            <v>74663.999999999985</v>
          </cell>
          <cell r="N925">
            <v>76157.279999999999</v>
          </cell>
          <cell r="O925">
            <v>77680.425600000002</v>
          </cell>
          <cell r="P925">
            <v>79234.034112000008</v>
          </cell>
          <cell r="Q925">
            <v>80818.714794240004</v>
          </cell>
          <cell r="R925">
            <v>82435.089090124806</v>
          </cell>
          <cell r="S925">
            <v>84083.790871927296</v>
          </cell>
          <cell r="T925">
            <v>85765.466689365858</v>
          </cell>
          <cell r="U925">
            <v>87480.776023153157</v>
          </cell>
          <cell r="V925">
            <v>89230.391543616221</v>
          </cell>
          <cell r="W925">
            <v>22442.054640284845</v>
          </cell>
        </row>
        <row r="926">
          <cell r="A926">
            <v>926</v>
          </cell>
          <cell r="E926" t="str">
            <v xml:space="preserve"> </v>
          </cell>
        </row>
        <row r="927">
          <cell r="A927">
            <v>927</v>
          </cell>
          <cell r="E927" t="str">
            <v>Operation and Maint [feeds to Financial Statements]</v>
          </cell>
          <cell r="H927" t="str">
            <v>[USD 000s]</v>
          </cell>
          <cell r="I927" t="str">
            <v>[Feed]</v>
          </cell>
          <cell r="K927">
            <v>37900</v>
          </cell>
          <cell r="L927">
            <v>73200</v>
          </cell>
          <cell r="M927">
            <v>74663.999999999985</v>
          </cell>
          <cell r="N927">
            <v>76157.279999999999</v>
          </cell>
          <cell r="O927">
            <v>77680.425600000002</v>
          </cell>
          <cell r="P927">
            <v>79234.034112000008</v>
          </cell>
          <cell r="Q927">
            <v>80818.714794240004</v>
          </cell>
          <cell r="R927">
            <v>82435.089090124806</v>
          </cell>
          <cell r="S927">
            <v>84083.790871927296</v>
          </cell>
          <cell r="T927">
            <v>85765.466689365858</v>
          </cell>
          <cell r="U927">
            <v>87480.776023153157</v>
          </cell>
          <cell r="V927">
            <v>89230.391543616221</v>
          </cell>
          <cell r="W927">
            <v>22442.054640284845</v>
          </cell>
        </row>
        <row r="928">
          <cell r="A928">
            <v>928</v>
          </cell>
        </row>
        <row r="929">
          <cell r="A929">
            <v>929</v>
          </cell>
          <cell r="D929" t="str">
            <v>Insurance/NRC/Sec</v>
          </cell>
        </row>
        <row r="930">
          <cell r="A930">
            <v>930</v>
          </cell>
        </row>
        <row r="931">
          <cell r="A931">
            <v>931</v>
          </cell>
          <cell r="B931">
            <v>1</v>
          </cell>
          <cell r="C931" t="str">
            <v>Active</v>
          </cell>
          <cell r="E931" t="str">
            <v>Insurance/NRC/Sec</v>
          </cell>
          <cell r="H931" t="str">
            <v>[USD 000s]</v>
          </cell>
          <cell r="I931" t="str">
            <v>[feed]</v>
          </cell>
          <cell r="K931">
            <v>1483.7942620832257</v>
          </cell>
          <cell r="L931">
            <v>2945.6176575293698</v>
          </cell>
          <cell r="M931">
            <v>2947.8407651954299</v>
          </cell>
          <cell r="N931">
            <v>2950.0655506785965</v>
          </cell>
          <cell r="O931">
            <v>2952.292015245147</v>
          </cell>
          <cell r="P931">
            <v>2954.5201601623135</v>
          </cell>
          <cell r="Q931">
            <v>2956.7499866982853</v>
          </cell>
          <cell r="R931">
            <v>2958.9814961222087</v>
          </cell>
          <cell r="S931">
            <v>2961.214689704188</v>
          </cell>
          <cell r="T931">
            <v>2963.4495687152857</v>
          </cell>
          <cell r="U931">
            <v>2965.6861344275239</v>
          </cell>
          <cell r="V931">
            <v>2967.924388113885</v>
          </cell>
          <cell r="W931">
            <v>732.36928710780273</v>
          </cell>
        </row>
        <row r="932">
          <cell r="A932">
            <v>932</v>
          </cell>
          <cell r="E932">
            <v>1</v>
          </cell>
          <cell r="F932" t="str">
            <v>Real Scenario</v>
          </cell>
          <cell r="H932" t="str">
            <v>[USD 000s]</v>
          </cell>
          <cell r="I932" t="str">
            <v>[Input]</v>
          </cell>
          <cell r="K932">
            <v>1483.7942620832257</v>
          </cell>
          <cell r="L932">
            <v>2945.6176575293698</v>
          </cell>
          <cell r="M932">
            <v>2947.8407651954299</v>
          </cell>
          <cell r="N932">
            <v>2950.0655506785965</v>
          </cell>
          <cell r="O932">
            <v>2952.292015245147</v>
          </cell>
          <cell r="P932">
            <v>2954.5201601623135</v>
          </cell>
          <cell r="Q932">
            <v>2956.7499866982853</v>
          </cell>
          <cell r="R932">
            <v>2958.9814961222087</v>
          </cell>
          <cell r="S932">
            <v>2961.214689704188</v>
          </cell>
          <cell r="T932">
            <v>2963.4495687152857</v>
          </cell>
          <cell r="U932">
            <v>2965.6861344275239</v>
          </cell>
          <cell r="V932">
            <v>2967.924388113885</v>
          </cell>
          <cell r="W932">
            <v>732.36928710780273</v>
          </cell>
        </row>
        <row r="933">
          <cell r="A933">
            <v>933</v>
          </cell>
          <cell r="E933">
            <v>2</v>
          </cell>
          <cell r="F933" t="str">
            <v>Scenario</v>
          </cell>
          <cell r="G933" t="str">
            <v xml:space="preserve"> </v>
          </cell>
          <cell r="H933" t="str">
            <v>[USD 000s]</v>
          </cell>
          <cell r="I933" t="str">
            <v>[Input]</v>
          </cell>
          <cell r="K933">
            <v>1512.3287671232877</v>
          </cell>
          <cell r="L933">
            <v>3059.9999999999995</v>
          </cell>
          <cell r="M933">
            <v>3121.1999999999994</v>
          </cell>
          <cell r="N933">
            <v>3183.6239999999993</v>
          </cell>
          <cell r="O933">
            <v>3247.2964799999995</v>
          </cell>
          <cell r="P933">
            <v>3312.2424095999995</v>
          </cell>
          <cell r="Q933">
            <v>3378.4872577919996</v>
          </cell>
          <cell r="R933">
            <v>3446.0570029478395</v>
          </cell>
          <cell r="S933">
            <v>3514.9781430067965</v>
          </cell>
          <cell r="T933">
            <v>3585.2777058669326</v>
          </cell>
          <cell r="U933">
            <v>3656.9832599842712</v>
          </cell>
          <cell r="V933">
            <v>3730.1229251839568</v>
          </cell>
          <cell r="W933">
            <v>938.151464470924</v>
          </cell>
        </row>
        <row r="934">
          <cell r="A934">
            <v>934</v>
          </cell>
          <cell r="E934">
            <v>3</v>
          </cell>
          <cell r="F934" t="str">
            <v>Scenario</v>
          </cell>
          <cell r="H934" t="str">
            <v>[USD 000s]</v>
          </cell>
          <cell r="I934" t="str">
            <v>[Input]</v>
          </cell>
          <cell r="K934">
            <v>0</v>
          </cell>
          <cell r="L934">
            <v>0</v>
          </cell>
          <cell r="M934">
            <v>0</v>
          </cell>
          <cell r="N934">
            <v>0</v>
          </cell>
          <cell r="O934">
            <v>0</v>
          </cell>
          <cell r="P934">
            <v>0</v>
          </cell>
          <cell r="Q934">
            <v>0</v>
          </cell>
          <cell r="R934">
            <v>0</v>
          </cell>
          <cell r="S934">
            <v>0</v>
          </cell>
          <cell r="T934">
            <v>0</v>
          </cell>
          <cell r="U934">
            <v>0</v>
          </cell>
          <cell r="V934">
            <v>0</v>
          </cell>
          <cell r="W934">
            <v>0</v>
          </cell>
        </row>
        <row r="935">
          <cell r="A935">
            <v>935</v>
          </cell>
        </row>
        <row r="936">
          <cell r="A936">
            <v>936</v>
          </cell>
          <cell r="E936" t="str">
            <v>Real Insurance Expense</v>
          </cell>
          <cell r="H936" t="str">
            <v>[USD 000s]</v>
          </cell>
          <cell r="I936" t="str">
            <v>[feed]</v>
          </cell>
          <cell r="K936">
            <v>1483.7942620832257</v>
          </cell>
          <cell r="L936">
            <v>2945.6176575293698</v>
          </cell>
          <cell r="M936">
            <v>2947.8407651954299</v>
          </cell>
          <cell r="N936">
            <v>2950.0655506785965</v>
          </cell>
          <cell r="O936">
            <v>2952.292015245147</v>
          </cell>
          <cell r="P936">
            <v>2954.5201601623135</v>
          </cell>
          <cell r="Q936">
            <v>2956.7499866982853</v>
          </cell>
          <cell r="R936">
            <v>2958.9814961222087</v>
          </cell>
          <cell r="S936">
            <v>2961.214689704188</v>
          </cell>
          <cell r="T936">
            <v>2963.4495687152857</v>
          </cell>
          <cell r="U936">
            <v>2965.6861344275239</v>
          </cell>
          <cell r="V936">
            <v>2967.924388113885</v>
          </cell>
          <cell r="W936">
            <v>732.36928710780273</v>
          </cell>
        </row>
        <row r="937">
          <cell r="A937">
            <v>937</v>
          </cell>
          <cell r="E937" t="str">
            <v>Real Growth Rate</v>
          </cell>
          <cell r="H937" t="str">
            <v>[%]</v>
          </cell>
          <cell r="I937" t="str">
            <v>[Calc]</v>
          </cell>
          <cell r="K937">
            <v>0</v>
          </cell>
          <cell r="L937">
            <v>0</v>
          </cell>
          <cell r="M937">
            <v>7.5471698113216412E-4</v>
          </cell>
          <cell r="N937">
            <v>7.5471698113216412E-4</v>
          </cell>
          <cell r="O937">
            <v>7.5471698113238617E-4</v>
          </cell>
          <cell r="P937">
            <v>7.5471698113216412E-4</v>
          </cell>
          <cell r="Q937">
            <v>7.5471698113216412E-4</v>
          </cell>
          <cell r="R937">
            <v>7.5471698113216412E-4</v>
          </cell>
          <cell r="S937">
            <v>7.5471698113216412E-4</v>
          </cell>
          <cell r="T937">
            <v>7.5471698113216412E-4</v>
          </cell>
          <cell r="U937">
            <v>7.5471698113216412E-4</v>
          </cell>
          <cell r="V937">
            <v>7.5471698113238617E-4</v>
          </cell>
          <cell r="W937">
            <v>-0.75323856293615921</v>
          </cell>
        </row>
        <row r="938">
          <cell r="A938">
            <v>938</v>
          </cell>
          <cell r="E938" t="str">
            <v>Nominal Insurance Expense</v>
          </cell>
          <cell r="H938" t="str">
            <v>[USD 000s]</v>
          </cell>
          <cell r="I938" t="str">
            <v>[Calc]</v>
          </cell>
          <cell r="K938">
            <v>1512.3287671232877</v>
          </cell>
          <cell r="L938">
            <v>3059.9999999999991</v>
          </cell>
          <cell r="M938">
            <v>3121.1999999999994</v>
          </cell>
          <cell r="N938">
            <v>3183.6239999999993</v>
          </cell>
          <cell r="O938">
            <v>3247.2964799999995</v>
          </cell>
          <cell r="P938">
            <v>3312.2424095999995</v>
          </cell>
          <cell r="Q938">
            <v>3378.4872577919996</v>
          </cell>
          <cell r="R938">
            <v>3446.0570029478395</v>
          </cell>
          <cell r="S938">
            <v>3514.978143006796</v>
          </cell>
          <cell r="T938">
            <v>3585.2777058669321</v>
          </cell>
          <cell r="U938">
            <v>3656.9832599842712</v>
          </cell>
          <cell r="V938">
            <v>3730.1229251839568</v>
          </cell>
          <cell r="W938">
            <v>938.151464470924</v>
          </cell>
        </row>
        <row r="939">
          <cell r="A939">
            <v>939</v>
          </cell>
          <cell r="E939" t="str">
            <v xml:space="preserve"> </v>
          </cell>
        </row>
        <row r="940">
          <cell r="A940">
            <v>940</v>
          </cell>
          <cell r="E940" t="str">
            <v>Insurance/NRC/Sec [feeds to Financial Statements]</v>
          </cell>
          <cell r="H940" t="str">
            <v>[USD 000s]</v>
          </cell>
          <cell r="I940" t="str">
            <v>[Feed]</v>
          </cell>
          <cell r="K940">
            <v>1512.3287671232877</v>
          </cell>
          <cell r="L940">
            <v>3059.9999999999991</v>
          </cell>
          <cell r="M940">
            <v>3121.1999999999994</v>
          </cell>
          <cell r="N940">
            <v>3183.6239999999993</v>
          </cell>
          <cell r="O940">
            <v>3247.2964799999995</v>
          </cell>
          <cell r="P940">
            <v>3312.2424095999995</v>
          </cell>
          <cell r="Q940">
            <v>3378.4872577919996</v>
          </cell>
          <cell r="R940">
            <v>3446.0570029478395</v>
          </cell>
          <cell r="S940">
            <v>3514.978143006796</v>
          </cell>
          <cell r="T940">
            <v>3585.2777058669321</v>
          </cell>
          <cell r="U940">
            <v>3656.9832599842712</v>
          </cell>
          <cell r="V940">
            <v>3730.1229251839568</v>
          </cell>
          <cell r="W940">
            <v>938.151464470924</v>
          </cell>
        </row>
        <row r="941">
          <cell r="A941">
            <v>941</v>
          </cell>
        </row>
        <row r="942">
          <cell r="A942">
            <v>942</v>
          </cell>
          <cell r="D942" t="str">
            <v>Administrative &amp; General</v>
          </cell>
        </row>
        <row r="943">
          <cell r="A943">
            <v>943</v>
          </cell>
        </row>
        <row r="944">
          <cell r="A944">
            <v>944</v>
          </cell>
          <cell r="B944">
            <v>1</v>
          </cell>
          <cell r="C944" t="str">
            <v>Active</v>
          </cell>
          <cell r="E944" t="str">
            <v>Administrative &amp; General</v>
          </cell>
          <cell r="H944" t="str">
            <v>[USD 000s]</v>
          </cell>
          <cell r="I944" t="str">
            <v>[feed]</v>
          </cell>
          <cell r="K944">
            <v>4925.8206254846218</v>
          </cell>
          <cell r="L944">
            <v>4909.3627625489507</v>
          </cell>
          <cell r="M944">
            <v>4913.0679419923845</v>
          </cell>
          <cell r="N944">
            <v>4916.7759177976623</v>
          </cell>
          <cell r="O944">
            <v>4920.4866920752456</v>
          </cell>
          <cell r="P944">
            <v>4924.2002669371896</v>
          </cell>
          <cell r="Q944">
            <v>4927.9166444971424</v>
          </cell>
          <cell r="R944">
            <v>4931.6358268703489</v>
          </cell>
          <cell r="S944">
            <v>4935.3578161736477</v>
          </cell>
          <cell r="T944">
            <v>4939.0826145254769</v>
          </cell>
          <cell r="U944">
            <v>4942.8102240458738</v>
          </cell>
          <cell r="V944">
            <v>4946.5406468564752</v>
          </cell>
          <cell r="W944">
            <v>1220.6154785130045</v>
          </cell>
        </row>
        <row r="945">
          <cell r="A945">
            <v>945</v>
          </cell>
          <cell r="E945">
            <v>1</v>
          </cell>
          <cell r="F945" t="str">
            <v>Real Scenario</v>
          </cell>
          <cell r="H945" t="str">
            <v>[USD 000s]</v>
          </cell>
          <cell r="I945" t="str">
            <v>[Input]</v>
          </cell>
          <cell r="K945">
            <v>4925.8206254846218</v>
          </cell>
          <cell r="L945">
            <v>4909.3627625489507</v>
          </cell>
          <cell r="M945">
            <v>4913.0679419923845</v>
          </cell>
          <cell r="N945">
            <v>4916.7759177976623</v>
          </cell>
          <cell r="O945">
            <v>4920.4866920752456</v>
          </cell>
          <cell r="P945">
            <v>4924.2002669371896</v>
          </cell>
          <cell r="Q945">
            <v>4927.9166444971424</v>
          </cell>
          <cell r="R945">
            <v>4931.6358268703489</v>
          </cell>
          <cell r="S945">
            <v>4935.3578161736477</v>
          </cell>
          <cell r="T945">
            <v>4939.0826145254769</v>
          </cell>
          <cell r="U945">
            <v>4942.8102240458738</v>
          </cell>
          <cell r="V945">
            <v>4946.5406468564752</v>
          </cell>
          <cell r="W945">
            <v>1220.6154785130045</v>
          </cell>
        </row>
        <row r="946">
          <cell r="A946">
            <v>946</v>
          </cell>
          <cell r="E946">
            <v>2</v>
          </cell>
          <cell r="F946" t="str">
            <v>Scenario</v>
          </cell>
          <cell r="G946" t="str">
            <v>Mike</v>
          </cell>
          <cell r="H946" t="str">
            <v>[USD 000s]</v>
          </cell>
          <cell r="I946" t="str">
            <v>[Input]</v>
          </cell>
          <cell r="K946">
            <v>5020.5479452054797</v>
          </cell>
          <cell r="L946">
            <v>5100</v>
          </cell>
          <cell r="M946">
            <v>5202</v>
          </cell>
          <cell r="N946">
            <v>5306.04</v>
          </cell>
          <cell r="O946">
            <v>5412.1607999999997</v>
          </cell>
          <cell r="P946">
            <v>5520.4040159999995</v>
          </cell>
          <cell r="Q946">
            <v>5630.8120963199999</v>
          </cell>
          <cell r="R946">
            <v>5743.4283382464</v>
          </cell>
          <cell r="S946">
            <v>5858.2969050113279</v>
          </cell>
          <cell r="T946">
            <v>5975.4628431115543</v>
          </cell>
          <cell r="U946">
            <v>6094.9720999737856</v>
          </cell>
          <cell r="V946">
            <v>6216.8715419732616</v>
          </cell>
          <cell r="W946">
            <v>1563.5857741182067</v>
          </cell>
        </row>
        <row r="947">
          <cell r="A947">
            <v>947</v>
          </cell>
          <cell r="E947">
            <v>3</v>
          </cell>
          <cell r="F947" t="str">
            <v>Real Scenario</v>
          </cell>
          <cell r="H947" t="str">
            <v>[USD 000s]</v>
          </cell>
          <cell r="I947" t="str">
            <v>[Input]</v>
          </cell>
          <cell r="J947" t="str">
            <v>?</v>
          </cell>
          <cell r="K947">
            <v>0</v>
          </cell>
          <cell r="L947">
            <v>0</v>
          </cell>
          <cell r="M947">
            <v>0</v>
          </cell>
          <cell r="N947">
            <v>0</v>
          </cell>
          <cell r="O947">
            <v>0</v>
          </cell>
          <cell r="P947">
            <v>0</v>
          </cell>
          <cell r="Q947">
            <v>0</v>
          </cell>
          <cell r="R947">
            <v>0</v>
          </cell>
          <cell r="S947">
            <v>0</v>
          </cell>
          <cell r="T947">
            <v>0</v>
          </cell>
          <cell r="U947">
            <v>0</v>
          </cell>
          <cell r="V947">
            <v>0</v>
          </cell>
          <cell r="W947">
            <v>0</v>
          </cell>
        </row>
        <row r="948">
          <cell r="A948">
            <v>948</v>
          </cell>
        </row>
        <row r="949">
          <cell r="A949">
            <v>949</v>
          </cell>
          <cell r="E949" t="str">
            <v>Real A&amp;G Expense</v>
          </cell>
          <cell r="H949" t="str">
            <v>[USD 000s]</v>
          </cell>
          <cell r="I949" t="str">
            <v>[feed]</v>
          </cell>
          <cell r="K949">
            <v>4925.8206254846218</v>
          </cell>
          <cell r="L949">
            <v>4909.3627625489507</v>
          </cell>
          <cell r="M949">
            <v>4913.0679419923845</v>
          </cell>
          <cell r="N949">
            <v>4916.7759177976623</v>
          </cell>
          <cell r="O949">
            <v>4920.4866920752456</v>
          </cell>
          <cell r="P949">
            <v>4924.2002669371896</v>
          </cell>
          <cell r="Q949">
            <v>4927.9166444971424</v>
          </cell>
          <cell r="R949">
            <v>4931.6358268703489</v>
          </cell>
          <cell r="S949">
            <v>4935.3578161736477</v>
          </cell>
          <cell r="T949">
            <v>4939.0826145254769</v>
          </cell>
          <cell r="U949">
            <v>4942.8102240458738</v>
          </cell>
          <cell r="V949">
            <v>4946.5406468564752</v>
          </cell>
          <cell r="W949">
            <v>1220.6154785130045</v>
          </cell>
        </row>
        <row r="950">
          <cell r="A950">
            <v>950</v>
          </cell>
          <cell r="E950" t="str">
            <v>Real Growth Rate</v>
          </cell>
          <cell r="H950" t="str">
            <v>[%]</v>
          </cell>
          <cell r="I950" t="str">
            <v>[Calc]</v>
          </cell>
          <cell r="K950">
            <v>0</v>
          </cell>
          <cell r="L950">
            <v>0</v>
          </cell>
          <cell r="M950">
            <v>7.5471698113216412E-4</v>
          </cell>
          <cell r="N950">
            <v>7.5471698113216412E-4</v>
          </cell>
          <cell r="O950">
            <v>7.5471698113216412E-4</v>
          </cell>
          <cell r="P950">
            <v>7.5471698113216412E-4</v>
          </cell>
          <cell r="Q950">
            <v>7.5471698113216412E-4</v>
          </cell>
          <cell r="R950">
            <v>7.5471698113238617E-4</v>
          </cell>
          <cell r="S950">
            <v>7.5471698113216412E-4</v>
          </cell>
          <cell r="T950">
            <v>7.5471698113216412E-4</v>
          </cell>
          <cell r="U950">
            <v>7.5471698113216412E-4</v>
          </cell>
          <cell r="V950">
            <v>7.5471698113216412E-4</v>
          </cell>
          <cell r="W950">
            <v>-0.75323856293615921</v>
          </cell>
        </row>
        <row r="951">
          <cell r="A951">
            <v>951</v>
          </cell>
          <cell r="E951" t="str">
            <v>Nominal A&amp;G Expense</v>
          </cell>
          <cell r="H951" t="str">
            <v>[USD 000s]</v>
          </cell>
          <cell r="I951" t="str">
            <v>[Calc]</v>
          </cell>
          <cell r="K951">
            <v>5020.5479452054797</v>
          </cell>
          <cell r="L951">
            <v>5100</v>
          </cell>
          <cell r="M951">
            <v>5202</v>
          </cell>
          <cell r="N951">
            <v>5306.04</v>
          </cell>
          <cell r="O951">
            <v>5412.1607999999997</v>
          </cell>
          <cell r="P951">
            <v>5520.4040159999995</v>
          </cell>
          <cell r="Q951">
            <v>5630.8120963199999</v>
          </cell>
          <cell r="R951">
            <v>5743.4283382464</v>
          </cell>
          <cell r="S951">
            <v>5858.2969050113279</v>
          </cell>
          <cell r="T951">
            <v>5975.4628431115543</v>
          </cell>
          <cell r="U951">
            <v>6094.9720999737865</v>
          </cell>
          <cell r="V951">
            <v>6216.8715419732616</v>
          </cell>
          <cell r="W951">
            <v>1563.5857741182067</v>
          </cell>
        </row>
        <row r="952">
          <cell r="A952">
            <v>952</v>
          </cell>
          <cell r="E952" t="str">
            <v xml:space="preserve"> </v>
          </cell>
        </row>
        <row r="953">
          <cell r="A953">
            <v>953</v>
          </cell>
          <cell r="E953" t="str">
            <v>Administrative &amp; General [feeds to Financial Statements]</v>
          </cell>
          <cell r="H953" t="str">
            <v>[USD 000s]</v>
          </cell>
          <cell r="I953" t="str">
            <v>[Feed]</v>
          </cell>
          <cell r="K953">
            <v>5020.5479452054797</v>
          </cell>
          <cell r="L953">
            <v>5100</v>
          </cell>
          <cell r="M953">
            <v>5202</v>
          </cell>
          <cell r="N953">
            <v>5306.04</v>
          </cell>
          <cell r="O953">
            <v>5412.1607999999997</v>
          </cell>
          <cell r="P953">
            <v>5520.4040159999995</v>
          </cell>
          <cell r="Q953">
            <v>5630.8120963199999</v>
          </cell>
          <cell r="R953">
            <v>5743.4283382464</v>
          </cell>
          <cell r="S953">
            <v>5858.2969050113279</v>
          </cell>
          <cell r="T953">
            <v>5975.4628431115543</v>
          </cell>
          <cell r="U953">
            <v>6094.9720999737865</v>
          </cell>
          <cell r="V953">
            <v>6216.8715419732616</v>
          </cell>
          <cell r="W953">
            <v>1563.5857741182067</v>
          </cell>
        </row>
        <row r="954">
          <cell r="A954">
            <v>954</v>
          </cell>
        </row>
        <row r="955">
          <cell r="A955">
            <v>955</v>
          </cell>
          <cell r="D955" t="str">
            <v>Benefits/Payroll Tax</v>
          </cell>
        </row>
        <row r="956">
          <cell r="A956">
            <v>956</v>
          </cell>
        </row>
        <row r="957">
          <cell r="A957">
            <v>957</v>
          </cell>
          <cell r="B957">
            <v>1</v>
          </cell>
          <cell r="C957" t="str">
            <v>Active</v>
          </cell>
          <cell r="E957" t="str">
            <v>Benefits/Payroll Tax</v>
          </cell>
          <cell r="H957" t="str">
            <v>[USD 000s]</v>
          </cell>
          <cell r="I957" t="str">
            <v>[feed]</v>
          </cell>
          <cell r="K957">
            <v>3694.4251434479197</v>
          </cell>
          <cell r="L957">
            <v>7334.1461245995033</v>
          </cell>
          <cell r="M957">
            <v>7339.681329221843</v>
          </cell>
          <cell r="N957">
            <v>7345.2207113571058</v>
          </cell>
          <cell r="O957">
            <v>7350.7642741581312</v>
          </cell>
          <cell r="P957">
            <v>7356.3120207801376</v>
          </cell>
          <cell r="Q957">
            <v>7361.8639543807267</v>
          </cell>
          <cell r="R957">
            <v>7367.4200781198824</v>
          </cell>
          <cell r="S957">
            <v>7372.9803951599743</v>
          </cell>
          <cell r="T957">
            <v>7378.5449086657554</v>
          </cell>
          <cell r="U957">
            <v>7384.1136218043721</v>
          </cell>
          <cell r="V957">
            <v>7389.6865377453569</v>
          </cell>
          <cell r="W957">
            <v>1823.4896695053631</v>
          </cell>
        </row>
        <row r="958">
          <cell r="A958">
            <v>958</v>
          </cell>
          <cell r="E958">
            <v>1</v>
          </cell>
          <cell r="F958" t="str">
            <v>Real Scenario</v>
          </cell>
          <cell r="H958" t="str">
            <v>[USD 000s]</v>
          </cell>
          <cell r="I958" t="str">
            <v>[Input]</v>
          </cell>
          <cell r="K958">
            <v>3694.4251434479197</v>
          </cell>
          <cell r="L958">
            <v>7334.1461245995033</v>
          </cell>
          <cell r="M958">
            <v>7339.681329221843</v>
          </cell>
          <cell r="N958">
            <v>7345.2207113571058</v>
          </cell>
          <cell r="O958">
            <v>7350.7642741581312</v>
          </cell>
          <cell r="P958">
            <v>7356.3120207801376</v>
          </cell>
          <cell r="Q958">
            <v>7361.8639543807267</v>
          </cell>
          <cell r="R958">
            <v>7367.4200781198824</v>
          </cell>
          <cell r="S958">
            <v>7372.9803951599743</v>
          </cell>
          <cell r="T958">
            <v>7378.5449086657554</v>
          </cell>
          <cell r="U958">
            <v>7384.1136218043721</v>
          </cell>
          <cell r="V958">
            <v>7389.6865377453569</v>
          </cell>
          <cell r="W958">
            <v>1823.4896695053631</v>
          </cell>
        </row>
        <row r="959">
          <cell r="A959">
            <v>959</v>
          </cell>
          <cell r="E959">
            <v>2</v>
          </cell>
          <cell r="F959" t="str">
            <v>Scenario</v>
          </cell>
          <cell r="G959" t="str">
            <v>Mike</v>
          </cell>
          <cell r="H959" t="str">
            <v>[USD 000s]</v>
          </cell>
          <cell r="I959" t="str">
            <v>[Input]</v>
          </cell>
          <cell r="K959">
            <v>3765.4717808219179</v>
          </cell>
          <cell r="L959">
            <v>7618.9410000000007</v>
          </cell>
          <cell r="M959">
            <v>7771.3198200000006</v>
          </cell>
          <cell r="N959">
            <v>7926.7462164000008</v>
          </cell>
          <cell r="O959">
            <v>8085.2811407280005</v>
          </cell>
          <cell r="P959">
            <v>8246.9867635425599</v>
          </cell>
          <cell r="Q959">
            <v>8411.9264988134109</v>
          </cell>
          <cell r="R959">
            <v>8580.1650287896791</v>
          </cell>
          <cell r="S959">
            <v>8751.7683293654736</v>
          </cell>
          <cell r="T959">
            <v>8926.8036959527835</v>
          </cell>
          <cell r="U959">
            <v>9105.33976987184</v>
          </cell>
          <cell r="V959">
            <v>9287.4465652692761</v>
          </cell>
          <cell r="W959">
            <v>2335.8564238129306</v>
          </cell>
        </row>
        <row r="960">
          <cell r="A960">
            <v>960</v>
          </cell>
          <cell r="E960">
            <v>3</v>
          </cell>
          <cell r="F960" t="str">
            <v>Scenario</v>
          </cell>
          <cell r="H960" t="str">
            <v>[USD 000s]</v>
          </cell>
          <cell r="I960" t="str">
            <v>[Input]</v>
          </cell>
          <cell r="K960">
            <v>0</v>
          </cell>
          <cell r="L960">
            <v>0</v>
          </cell>
          <cell r="M960">
            <v>0</v>
          </cell>
          <cell r="N960">
            <v>0</v>
          </cell>
          <cell r="O960">
            <v>0</v>
          </cell>
          <cell r="P960">
            <v>0</v>
          </cell>
          <cell r="Q960">
            <v>0</v>
          </cell>
          <cell r="R960">
            <v>0</v>
          </cell>
          <cell r="S960">
            <v>0</v>
          </cell>
          <cell r="T960">
            <v>0</v>
          </cell>
          <cell r="U960">
            <v>0</v>
          </cell>
          <cell r="V960">
            <v>0</v>
          </cell>
          <cell r="W960">
            <v>0</v>
          </cell>
        </row>
        <row r="961">
          <cell r="A961">
            <v>961</v>
          </cell>
          <cell r="K961" t="str">
            <v xml:space="preserve">                                                                         </v>
          </cell>
        </row>
        <row r="962">
          <cell r="A962">
            <v>962</v>
          </cell>
          <cell r="E962" t="str">
            <v>Real Benefits/Payroll Expense</v>
          </cell>
          <cell r="H962" t="str">
            <v>[USD 000s]</v>
          </cell>
          <cell r="I962" t="str">
            <v>[feed]</v>
          </cell>
          <cell r="K962">
            <v>3694.4251434479197</v>
          </cell>
          <cell r="L962">
            <v>7334.1461245995033</v>
          </cell>
          <cell r="M962">
            <v>7339.681329221843</v>
          </cell>
          <cell r="N962">
            <v>7345.2207113571058</v>
          </cell>
          <cell r="O962">
            <v>7350.7642741581312</v>
          </cell>
          <cell r="P962">
            <v>7356.3120207801376</v>
          </cell>
          <cell r="Q962">
            <v>7361.8639543807267</v>
          </cell>
          <cell r="R962">
            <v>7367.4200781198824</v>
          </cell>
          <cell r="S962">
            <v>7372.9803951599743</v>
          </cell>
          <cell r="T962">
            <v>7378.5449086657554</v>
          </cell>
          <cell r="U962">
            <v>7384.1136218043721</v>
          </cell>
          <cell r="V962">
            <v>7389.6865377453569</v>
          </cell>
          <cell r="W962">
            <v>1823.4896695053631</v>
          </cell>
        </row>
        <row r="963">
          <cell r="A963">
            <v>963</v>
          </cell>
          <cell r="E963" t="str">
            <v>Real Growth Rate</v>
          </cell>
          <cell r="H963" t="str">
            <v>[%]</v>
          </cell>
          <cell r="I963" t="str">
            <v>[Calc]</v>
          </cell>
          <cell r="K963">
            <v>0</v>
          </cell>
          <cell r="L963">
            <v>0</v>
          </cell>
          <cell r="M963">
            <v>7.5471698113216412E-4</v>
          </cell>
          <cell r="N963">
            <v>7.5471698113216412E-4</v>
          </cell>
          <cell r="O963">
            <v>7.5471698113216412E-4</v>
          </cell>
          <cell r="P963">
            <v>7.5471698113216412E-4</v>
          </cell>
          <cell r="Q963">
            <v>7.5471698113216412E-4</v>
          </cell>
          <cell r="R963">
            <v>7.5471698113216412E-4</v>
          </cell>
          <cell r="S963">
            <v>7.5471698113216412E-4</v>
          </cell>
          <cell r="T963">
            <v>7.5471698113216412E-4</v>
          </cell>
          <cell r="U963">
            <v>7.5471698113216412E-4</v>
          </cell>
          <cell r="V963">
            <v>7.5471698113216412E-4</v>
          </cell>
          <cell r="W963">
            <v>-0.7532385629361591</v>
          </cell>
        </row>
        <row r="964">
          <cell r="A964">
            <v>964</v>
          </cell>
          <cell r="E964" t="str">
            <v>Nominal Benefits/Payroll Expense</v>
          </cell>
          <cell r="H964" t="str">
            <v>[USD 000s]</v>
          </cell>
          <cell r="I964" t="str">
            <v>[Calc]</v>
          </cell>
          <cell r="K964">
            <v>3765.4717808219179</v>
          </cell>
          <cell r="L964">
            <v>7618.9410000000007</v>
          </cell>
          <cell r="M964">
            <v>7771.3198200000006</v>
          </cell>
          <cell r="N964">
            <v>7926.7462164000008</v>
          </cell>
          <cell r="O964">
            <v>8085.2811407280005</v>
          </cell>
          <cell r="P964">
            <v>8246.9867635425599</v>
          </cell>
          <cell r="Q964">
            <v>8411.9264988134109</v>
          </cell>
          <cell r="R964">
            <v>8580.1650287896791</v>
          </cell>
          <cell r="S964">
            <v>8751.7683293654736</v>
          </cell>
          <cell r="T964">
            <v>8926.8036959527835</v>
          </cell>
          <cell r="U964">
            <v>9105.33976987184</v>
          </cell>
          <cell r="V964">
            <v>9287.4465652692761</v>
          </cell>
          <cell r="W964">
            <v>2335.8564238129306</v>
          </cell>
        </row>
        <row r="965">
          <cell r="A965">
            <v>965</v>
          </cell>
          <cell r="E965" t="str">
            <v xml:space="preserve"> </v>
          </cell>
        </row>
        <row r="966">
          <cell r="A966">
            <v>966</v>
          </cell>
          <cell r="E966" t="str">
            <v>Benefits/Payroll Tax [feeds to Financial Statements]</v>
          </cell>
          <cell r="H966" t="str">
            <v>[USD 000s]</v>
          </cell>
          <cell r="I966" t="str">
            <v>[Feed]</v>
          </cell>
          <cell r="K966">
            <v>3765.4717808219179</v>
          </cell>
          <cell r="L966">
            <v>7618.9410000000007</v>
          </cell>
          <cell r="M966">
            <v>7771.3198200000006</v>
          </cell>
          <cell r="N966">
            <v>7926.7462164000008</v>
          </cell>
          <cell r="O966">
            <v>8085.2811407280005</v>
          </cell>
          <cell r="P966">
            <v>8246.9867635425599</v>
          </cell>
          <cell r="Q966">
            <v>8411.9264988134109</v>
          </cell>
          <cell r="R966">
            <v>8580.1650287896791</v>
          </cell>
          <cell r="S966">
            <v>8751.7683293654736</v>
          </cell>
          <cell r="T966">
            <v>8926.8036959527835</v>
          </cell>
          <cell r="U966">
            <v>9105.33976987184</v>
          </cell>
          <cell r="V966">
            <v>9287.4465652692761</v>
          </cell>
          <cell r="W966">
            <v>2335.8564238129306</v>
          </cell>
        </row>
        <row r="967">
          <cell r="A967">
            <v>967</v>
          </cell>
        </row>
        <row r="968">
          <cell r="A968">
            <v>968</v>
          </cell>
          <cell r="D968" t="str">
            <v>Decommissioning</v>
          </cell>
        </row>
        <row r="969">
          <cell r="A969">
            <v>969</v>
          </cell>
        </row>
        <row r="970">
          <cell r="A970">
            <v>970</v>
          </cell>
          <cell r="E970" t="str">
            <v>Current Decommissioning Liability</v>
          </cell>
          <cell r="H970" t="str">
            <v>[USD 000s]</v>
          </cell>
          <cell r="I970" t="str">
            <v>[Calc]</v>
          </cell>
          <cell r="K970">
            <v>0</v>
          </cell>
          <cell r="L970">
            <v>0</v>
          </cell>
          <cell r="M970">
            <v>0</v>
          </cell>
          <cell r="N970">
            <v>0</v>
          </cell>
          <cell r="O970">
            <v>0</v>
          </cell>
          <cell r="P970">
            <v>0</v>
          </cell>
          <cell r="Q970">
            <v>0</v>
          </cell>
          <cell r="R970">
            <v>0</v>
          </cell>
          <cell r="S970">
            <v>0</v>
          </cell>
          <cell r="T970">
            <v>0</v>
          </cell>
          <cell r="U970">
            <v>0</v>
          </cell>
          <cell r="V970">
            <v>0</v>
          </cell>
          <cell r="W970">
            <v>0</v>
          </cell>
        </row>
        <row r="971">
          <cell r="A971">
            <v>971</v>
          </cell>
        </row>
        <row r="972">
          <cell r="A972">
            <v>972</v>
          </cell>
          <cell r="E972" t="str">
            <v>Fund contribution to date</v>
          </cell>
          <cell r="H972" t="str">
            <v>[USD 000s]</v>
          </cell>
          <cell r="I972" t="str">
            <v>[Feed]</v>
          </cell>
          <cell r="K972">
            <v>0</v>
          </cell>
          <cell r="L972">
            <v>0</v>
          </cell>
          <cell r="M972">
            <v>0</v>
          </cell>
          <cell r="N972">
            <v>0</v>
          </cell>
          <cell r="O972">
            <v>0</v>
          </cell>
          <cell r="P972">
            <v>0</v>
          </cell>
          <cell r="Q972">
            <v>0</v>
          </cell>
          <cell r="R972">
            <v>0</v>
          </cell>
          <cell r="S972">
            <v>0</v>
          </cell>
          <cell r="T972">
            <v>0</v>
          </cell>
          <cell r="U972">
            <v>0</v>
          </cell>
          <cell r="V972">
            <v>0</v>
          </cell>
          <cell r="W972">
            <v>0</v>
          </cell>
        </row>
        <row r="973">
          <cell r="A973">
            <v>973</v>
          </cell>
        </row>
        <row r="974">
          <cell r="A974">
            <v>974</v>
          </cell>
          <cell r="E974" t="str">
            <v>Interest on Fund contribution to date</v>
          </cell>
          <cell r="H974" t="str">
            <v>[USD 000s]</v>
          </cell>
          <cell r="I974" t="str">
            <v>[Calc]</v>
          </cell>
          <cell r="K974">
            <v>0</v>
          </cell>
          <cell r="L974">
            <v>0</v>
          </cell>
          <cell r="M974">
            <v>0</v>
          </cell>
          <cell r="N974">
            <v>0</v>
          </cell>
          <cell r="O974">
            <v>0</v>
          </cell>
          <cell r="P974">
            <v>0</v>
          </cell>
          <cell r="Q974">
            <v>0</v>
          </cell>
          <cell r="R974">
            <v>0</v>
          </cell>
          <cell r="S974">
            <v>0</v>
          </cell>
          <cell r="T974">
            <v>0</v>
          </cell>
          <cell r="U974">
            <v>0</v>
          </cell>
          <cell r="V974">
            <v>0</v>
          </cell>
          <cell r="W974">
            <v>0</v>
          </cell>
        </row>
        <row r="975">
          <cell r="A975">
            <v>975</v>
          </cell>
        </row>
        <row r="976">
          <cell r="A976">
            <v>976</v>
          </cell>
          <cell r="E976" t="str">
            <v>Cash necessary to meet fund target</v>
          </cell>
          <cell r="H976" t="str">
            <v>[USD 000s]</v>
          </cell>
          <cell r="I976" t="str">
            <v>[Calc]</v>
          </cell>
          <cell r="K976">
            <v>0</v>
          </cell>
          <cell r="L976">
            <v>0</v>
          </cell>
          <cell r="M976">
            <v>0</v>
          </cell>
          <cell r="N976">
            <v>0</v>
          </cell>
          <cell r="O976">
            <v>0</v>
          </cell>
          <cell r="P976">
            <v>0</v>
          </cell>
          <cell r="Q976">
            <v>0</v>
          </cell>
          <cell r="R976">
            <v>0</v>
          </cell>
          <cell r="S976">
            <v>0</v>
          </cell>
          <cell r="T976">
            <v>0</v>
          </cell>
          <cell r="U976">
            <v>0</v>
          </cell>
          <cell r="V976">
            <v>0</v>
          </cell>
          <cell r="W976">
            <v>0</v>
          </cell>
        </row>
        <row r="977">
          <cell r="A977">
            <v>977</v>
          </cell>
        </row>
        <row r="978">
          <cell r="A978">
            <v>978</v>
          </cell>
          <cell r="E978" t="str">
            <v>Revenue necessary for Decommissioning Liability</v>
          </cell>
          <cell r="H978" t="str">
            <v>[USD 000s]</v>
          </cell>
          <cell r="I978" t="str">
            <v>[Feed]</v>
          </cell>
          <cell r="K978">
            <v>0</v>
          </cell>
          <cell r="L978">
            <v>0</v>
          </cell>
          <cell r="M978">
            <v>0</v>
          </cell>
          <cell r="N978">
            <v>0</v>
          </cell>
          <cell r="O978">
            <v>0</v>
          </cell>
          <cell r="P978">
            <v>0</v>
          </cell>
          <cell r="Q978">
            <v>0</v>
          </cell>
          <cell r="R978">
            <v>0</v>
          </cell>
          <cell r="S978">
            <v>0</v>
          </cell>
          <cell r="T978">
            <v>0</v>
          </cell>
          <cell r="U978">
            <v>0</v>
          </cell>
          <cell r="V978">
            <v>0</v>
          </cell>
          <cell r="W978">
            <v>0</v>
          </cell>
        </row>
        <row r="979">
          <cell r="A979">
            <v>979</v>
          </cell>
          <cell r="E979" t="str">
            <v xml:space="preserve"> </v>
          </cell>
        </row>
        <row r="980">
          <cell r="A980">
            <v>980</v>
          </cell>
          <cell r="E980" t="str">
            <v>Decommissioning Expense</v>
          </cell>
          <cell r="H980" t="str">
            <v>[USD 000s]</v>
          </cell>
          <cell r="I980" t="str">
            <v>[Feed]</v>
          </cell>
          <cell r="K980">
            <v>0</v>
          </cell>
          <cell r="L980">
            <v>0</v>
          </cell>
          <cell r="M980">
            <v>0</v>
          </cell>
          <cell r="N980">
            <v>0</v>
          </cell>
          <cell r="O980">
            <v>0</v>
          </cell>
          <cell r="P980">
            <v>0</v>
          </cell>
          <cell r="Q980">
            <v>0</v>
          </cell>
          <cell r="R980">
            <v>0</v>
          </cell>
          <cell r="S980">
            <v>0</v>
          </cell>
          <cell r="T980">
            <v>0</v>
          </cell>
          <cell r="U980">
            <v>0</v>
          </cell>
          <cell r="V980">
            <v>0</v>
          </cell>
          <cell r="W980">
            <v>0</v>
          </cell>
        </row>
        <row r="981">
          <cell r="A981">
            <v>981</v>
          </cell>
        </row>
        <row r="982">
          <cell r="A982">
            <v>982</v>
          </cell>
          <cell r="E982" t="str">
            <v>Value of Decommissioning Liability</v>
          </cell>
          <cell r="H982" t="str">
            <v>[USD 000s]</v>
          </cell>
          <cell r="I982" t="str">
            <v>[Feed]</v>
          </cell>
          <cell r="K982">
            <v>0</v>
          </cell>
          <cell r="L982">
            <v>0</v>
          </cell>
          <cell r="M982">
            <v>0</v>
          </cell>
          <cell r="N982">
            <v>0</v>
          </cell>
          <cell r="O982">
            <v>0</v>
          </cell>
          <cell r="P982">
            <v>0</v>
          </cell>
          <cell r="Q982">
            <v>0</v>
          </cell>
          <cell r="R982">
            <v>0</v>
          </cell>
          <cell r="S982">
            <v>0</v>
          </cell>
          <cell r="T982">
            <v>0</v>
          </cell>
          <cell r="U982">
            <v>0</v>
          </cell>
          <cell r="V982">
            <v>0</v>
          </cell>
          <cell r="W982">
            <v>0</v>
          </cell>
        </row>
        <row r="983">
          <cell r="A983">
            <v>983</v>
          </cell>
        </row>
        <row r="984">
          <cell r="A984">
            <v>984</v>
          </cell>
          <cell r="E984" t="str">
            <v>Fund Contribution to Date</v>
          </cell>
          <cell r="H984" t="str">
            <v>[USD 000s]</v>
          </cell>
          <cell r="I984" t="str">
            <v>[Feed]</v>
          </cell>
          <cell r="K984">
            <v>0</v>
          </cell>
          <cell r="L984">
            <v>0</v>
          </cell>
          <cell r="M984">
            <v>0</v>
          </cell>
          <cell r="N984">
            <v>0</v>
          </cell>
          <cell r="O984">
            <v>0</v>
          </cell>
          <cell r="P984">
            <v>0</v>
          </cell>
          <cell r="Q984">
            <v>0</v>
          </cell>
          <cell r="R984">
            <v>0</v>
          </cell>
          <cell r="S984">
            <v>0</v>
          </cell>
          <cell r="T984">
            <v>0</v>
          </cell>
          <cell r="U984">
            <v>0</v>
          </cell>
          <cell r="V984">
            <v>0</v>
          </cell>
          <cell r="W984">
            <v>0</v>
          </cell>
        </row>
        <row r="985">
          <cell r="A985">
            <v>985</v>
          </cell>
        </row>
        <row r="986">
          <cell r="A986">
            <v>986</v>
          </cell>
          <cell r="E986" t="str">
            <v>Interest on Fund Contibution to Date</v>
          </cell>
          <cell r="H986" t="str">
            <v>[USD 000s]</v>
          </cell>
          <cell r="I986" t="str">
            <v>[Feed]</v>
          </cell>
          <cell r="K986">
            <v>0</v>
          </cell>
          <cell r="L986">
            <v>0</v>
          </cell>
          <cell r="M986">
            <v>0</v>
          </cell>
          <cell r="N986">
            <v>0</v>
          </cell>
          <cell r="O986">
            <v>0</v>
          </cell>
          <cell r="P986">
            <v>0</v>
          </cell>
          <cell r="Q986">
            <v>0</v>
          </cell>
          <cell r="R986">
            <v>0</v>
          </cell>
          <cell r="S986">
            <v>0</v>
          </cell>
          <cell r="T986">
            <v>0</v>
          </cell>
          <cell r="U986">
            <v>0</v>
          </cell>
          <cell r="V986">
            <v>0</v>
          </cell>
          <cell r="W986">
            <v>0</v>
          </cell>
        </row>
        <row r="987">
          <cell r="A987">
            <v>987</v>
          </cell>
        </row>
        <row r="988">
          <cell r="A988">
            <v>988</v>
          </cell>
          <cell r="E988" t="str">
            <v>Cash Contribution this year</v>
          </cell>
          <cell r="H988" t="str">
            <v>[USD 000s]</v>
          </cell>
          <cell r="I988" t="str">
            <v>[Feed]</v>
          </cell>
          <cell r="K988">
            <v>0</v>
          </cell>
          <cell r="L988">
            <v>0</v>
          </cell>
          <cell r="M988">
            <v>0</v>
          </cell>
          <cell r="N988">
            <v>0</v>
          </cell>
          <cell r="O988">
            <v>0</v>
          </cell>
          <cell r="P988">
            <v>0</v>
          </cell>
          <cell r="Q988">
            <v>0</v>
          </cell>
          <cell r="R988">
            <v>0</v>
          </cell>
          <cell r="S988">
            <v>0</v>
          </cell>
          <cell r="T988">
            <v>0</v>
          </cell>
          <cell r="U988">
            <v>0</v>
          </cell>
          <cell r="V988">
            <v>0</v>
          </cell>
          <cell r="W988">
            <v>0</v>
          </cell>
        </row>
        <row r="989">
          <cell r="A989">
            <v>989</v>
          </cell>
        </row>
        <row r="990">
          <cell r="A990">
            <v>990</v>
          </cell>
        </row>
        <row r="991">
          <cell r="A991">
            <v>991</v>
          </cell>
          <cell r="D991" t="str">
            <v>Taxes other than income taxes</v>
          </cell>
        </row>
        <row r="992">
          <cell r="A992">
            <v>992</v>
          </cell>
        </row>
        <row r="993">
          <cell r="A993">
            <v>993</v>
          </cell>
          <cell r="B993">
            <v>1</v>
          </cell>
          <cell r="C993" t="str">
            <v>Active</v>
          </cell>
          <cell r="E993" t="str">
            <v>Total Ad Valorem Taxes</v>
          </cell>
          <cell r="H993" t="str">
            <v>[USD 000s]</v>
          </cell>
          <cell r="I993" t="str">
            <v>[feed]</v>
          </cell>
          <cell r="K993">
            <v>1483.7942620832257</v>
          </cell>
          <cell r="L993">
            <v>2887.8604485582064</v>
          </cell>
          <cell r="M993">
            <v>2833.3725155665425</v>
          </cell>
          <cell r="N993">
            <v>2779.9126567822682</v>
          </cell>
          <cell r="O993">
            <v>2727.4614745788294</v>
          </cell>
          <cell r="P993">
            <v>2675.9999373226256</v>
          </cell>
          <cell r="Q993">
            <v>2625.5093724674816</v>
          </cell>
          <cell r="R993">
            <v>2575.9714597794164</v>
          </cell>
          <cell r="S993">
            <v>2527.368224689239</v>
          </cell>
          <cell r="T993">
            <v>2479.6820317705742</v>
          </cell>
          <cell r="U993">
            <v>2027.4129819507839</v>
          </cell>
          <cell r="V993">
            <v>1591.3279254557099</v>
          </cell>
          <cell r="W993">
            <v>288.73409244505257</v>
          </cell>
        </row>
        <row r="994">
          <cell r="A994">
            <v>994</v>
          </cell>
          <cell r="E994">
            <v>1</v>
          </cell>
          <cell r="F994" t="str">
            <v>Real Scenario</v>
          </cell>
          <cell r="H994" t="str">
            <v>[USD 000s]</v>
          </cell>
          <cell r="I994" t="str">
            <v>[Input]</v>
          </cell>
          <cell r="K994">
            <v>1483.7942620832257</v>
          </cell>
          <cell r="L994">
            <v>2887.8604485582064</v>
          </cell>
          <cell r="M994">
            <v>2833.3725155665425</v>
          </cell>
          <cell r="N994">
            <v>2779.9126567822682</v>
          </cell>
          <cell r="O994">
            <v>2727.4614745788294</v>
          </cell>
          <cell r="P994">
            <v>2675.9999373226256</v>
          </cell>
          <cell r="Q994">
            <v>2625.5093724674816</v>
          </cell>
          <cell r="R994">
            <v>2575.9714597794164</v>
          </cell>
          <cell r="S994">
            <v>2527.368224689239</v>
          </cell>
          <cell r="T994">
            <v>2479.6820317705742</v>
          </cell>
          <cell r="U994">
            <v>2027.4129819507839</v>
          </cell>
          <cell r="V994">
            <v>1591.3279254557099</v>
          </cell>
          <cell r="W994">
            <v>288.73409244505257</v>
          </cell>
        </row>
        <row r="995">
          <cell r="A995">
            <v>995</v>
          </cell>
          <cell r="E995">
            <v>2</v>
          </cell>
          <cell r="F995" t="str">
            <v>Scenario</v>
          </cell>
          <cell r="H995" t="str">
            <v>[USD 000s]</v>
          </cell>
          <cell r="I995" t="str">
            <v>[Input]</v>
          </cell>
          <cell r="K995">
            <v>1512.3287671232877</v>
          </cell>
          <cell r="L995">
            <v>3000</v>
          </cell>
          <cell r="M995">
            <v>3000</v>
          </cell>
          <cell r="N995">
            <v>3000</v>
          </cell>
          <cell r="O995">
            <v>3000</v>
          </cell>
          <cell r="P995">
            <v>3000</v>
          </cell>
          <cell r="Q995">
            <v>3000</v>
          </cell>
          <cell r="R995">
            <v>3000</v>
          </cell>
          <cell r="S995">
            <v>3000</v>
          </cell>
          <cell r="T995">
            <v>3000</v>
          </cell>
          <cell r="U995">
            <v>2500</v>
          </cell>
          <cell r="V995">
            <v>2000</v>
          </cell>
          <cell r="W995">
            <v>369.86301369863014</v>
          </cell>
        </row>
        <row r="996">
          <cell r="A996">
            <v>996</v>
          </cell>
          <cell r="E996">
            <v>3</v>
          </cell>
          <cell r="F996" t="str">
            <v>Real Scenario</v>
          </cell>
          <cell r="H996" t="str">
            <v>[USD 000s]</v>
          </cell>
          <cell r="I996" t="str">
            <v>[Input]</v>
          </cell>
          <cell r="K996">
            <v>0</v>
          </cell>
          <cell r="L996">
            <v>0</v>
          </cell>
          <cell r="M996">
            <v>0</v>
          </cell>
          <cell r="N996">
            <v>0</v>
          </cell>
          <cell r="O996">
            <v>0</v>
          </cell>
          <cell r="P996">
            <v>0</v>
          </cell>
          <cell r="Q996">
            <v>0</v>
          </cell>
          <cell r="R996">
            <v>0</v>
          </cell>
          <cell r="S996">
            <v>0</v>
          </cell>
          <cell r="T996">
            <v>0</v>
          </cell>
          <cell r="U996">
            <v>0</v>
          </cell>
          <cell r="V996">
            <v>0</v>
          </cell>
          <cell r="W996">
            <v>0</v>
          </cell>
        </row>
        <row r="997">
          <cell r="A997">
            <v>997</v>
          </cell>
        </row>
        <row r="998">
          <cell r="A998">
            <v>998</v>
          </cell>
          <cell r="E998" t="str">
            <v>Real Ad Valorem Expense</v>
          </cell>
          <cell r="H998" t="str">
            <v>[USD 000s]</v>
          </cell>
          <cell r="I998" t="str">
            <v>[feed]</v>
          </cell>
          <cell r="K998">
            <v>1483.7942620832257</v>
          </cell>
          <cell r="L998">
            <v>2887.8604485582064</v>
          </cell>
          <cell r="M998">
            <v>2833.3725155665425</v>
          </cell>
          <cell r="N998">
            <v>2779.9126567822682</v>
          </cell>
          <cell r="O998">
            <v>2727.4614745788294</v>
          </cell>
          <cell r="P998">
            <v>2675.9999373226256</v>
          </cell>
          <cell r="Q998">
            <v>2625.5093724674816</v>
          </cell>
          <cell r="R998">
            <v>2575.9714597794164</v>
          </cell>
          <cell r="S998">
            <v>2527.368224689239</v>
          </cell>
          <cell r="T998">
            <v>2479.6820317705742</v>
          </cell>
          <cell r="U998">
            <v>2027.4129819507839</v>
          </cell>
          <cell r="V998">
            <v>1591.3279254557099</v>
          </cell>
          <cell r="W998">
            <v>288.73409244505257</v>
          </cell>
        </row>
        <row r="999">
          <cell r="A999">
            <v>999</v>
          </cell>
          <cell r="E999" t="str">
            <v>Real Growth Rate</v>
          </cell>
          <cell r="H999" t="str">
            <v>[%]</v>
          </cell>
          <cell r="I999" t="str">
            <v>[Calc]</v>
          </cell>
          <cell r="K999">
            <v>0</v>
          </cell>
          <cell r="L999">
            <v>0</v>
          </cell>
          <cell r="M999">
            <v>-1.8867924528301772E-2</v>
          </cell>
          <cell r="N999">
            <v>-1.8867924528301883E-2</v>
          </cell>
          <cell r="O999">
            <v>-1.8867924528301772E-2</v>
          </cell>
          <cell r="P999">
            <v>-1.8867924528301772E-2</v>
          </cell>
          <cell r="Q999">
            <v>-1.8867924528301883E-2</v>
          </cell>
          <cell r="R999">
            <v>-1.8867924528301772E-2</v>
          </cell>
          <cell r="S999">
            <v>-1.8867924528301772E-2</v>
          </cell>
          <cell r="T999">
            <v>-1.8867924528301883E-2</v>
          </cell>
          <cell r="U999">
            <v>-0.18238993710691831</v>
          </cell>
          <cell r="V999">
            <v>-0.21509433962264135</v>
          </cell>
          <cell r="W999">
            <v>-0.81855776686482296</v>
          </cell>
        </row>
        <row r="1000">
          <cell r="A1000">
            <v>1000</v>
          </cell>
          <cell r="E1000" t="str">
            <v>Nominal Ad Valorem Expense</v>
          </cell>
          <cell r="H1000" t="str">
            <v>[USD 000s]</v>
          </cell>
          <cell r="I1000" t="str">
            <v>[Calc]</v>
          </cell>
          <cell r="K1000">
            <v>1512.3287671232877</v>
          </cell>
          <cell r="L1000">
            <v>3000</v>
          </cell>
          <cell r="M1000">
            <v>3000.0000000000005</v>
          </cell>
          <cell r="N1000">
            <v>3000</v>
          </cell>
          <cell r="O1000">
            <v>3000</v>
          </cell>
          <cell r="P1000">
            <v>3000</v>
          </cell>
          <cell r="Q1000">
            <v>3000</v>
          </cell>
          <cell r="R1000">
            <v>3000</v>
          </cell>
          <cell r="S1000">
            <v>3000</v>
          </cell>
          <cell r="T1000">
            <v>3000.0000000000005</v>
          </cell>
          <cell r="U1000">
            <v>2500</v>
          </cell>
          <cell r="V1000">
            <v>2000.0000000000002</v>
          </cell>
          <cell r="W1000">
            <v>369.86301369863014</v>
          </cell>
        </row>
        <row r="1001">
          <cell r="A1001">
            <v>1001</v>
          </cell>
          <cell r="E1001" t="str">
            <v xml:space="preserve"> </v>
          </cell>
        </row>
        <row r="1002">
          <cell r="A1002">
            <v>1002</v>
          </cell>
          <cell r="E1002" t="str">
            <v>Other Taxes [feeds to Financial Statements]</v>
          </cell>
          <cell r="H1002" t="str">
            <v>[USD 000s]</v>
          </cell>
          <cell r="I1002" t="str">
            <v>[Calc]</v>
          </cell>
          <cell r="K1002">
            <v>1512.3287671232877</v>
          </cell>
          <cell r="L1002">
            <v>3000</v>
          </cell>
          <cell r="M1002">
            <v>3000.0000000000005</v>
          </cell>
          <cell r="N1002">
            <v>3000</v>
          </cell>
          <cell r="O1002">
            <v>3000</v>
          </cell>
          <cell r="P1002">
            <v>3000</v>
          </cell>
          <cell r="Q1002">
            <v>3000</v>
          </cell>
          <cell r="R1002">
            <v>3000</v>
          </cell>
          <cell r="S1002">
            <v>3000</v>
          </cell>
          <cell r="T1002">
            <v>3000.0000000000005</v>
          </cell>
          <cell r="U1002">
            <v>2500</v>
          </cell>
          <cell r="V1002">
            <v>2000.0000000000002</v>
          </cell>
          <cell r="W1002">
            <v>369.86301369863014</v>
          </cell>
        </row>
        <row r="1003">
          <cell r="A1003">
            <v>1003</v>
          </cell>
        </row>
        <row r="1004">
          <cell r="A1004">
            <v>1004</v>
          </cell>
          <cell r="C1004" t="str">
            <v>INCOME STATEMENT - OTHER LINE ITEMS</v>
          </cell>
        </row>
        <row r="1005">
          <cell r="A1005">
            <v>1005</v>
          </cell>
        </row>
        <row r="1006">
          <cell r="A1006">
            <v>1006</v>
          </cell>
          <cell r="D1006" t="str">
            <v>Extraordinary Income / Expenses</v>
          </cell>
        </row>
        <row r="1007">
          <cell r="A1007">
            <v>1007</v>
          </cell>
        </row>
        <row r="1008">
          <cell r="A1008">
            <v>1008</v>
          </cell>
          <cell r="E1008" t="str">
            <v>Parent Guarantee</v>
          </cell>
          <cell r="H1008" t="str">
            <v>[USD 000s]</v>
          </cell>
          <cell r="I1008" t="str">
            <v>[Feed]</v>
          </cell>
          <cell r="K1008">
            <v>26667</v>
          </cell>
        </row>
        <row r="1009">
          <cell r="A1009">
            <v>1009</v>
          </cell>
          <cell r="E1009" t="str">
            <v>Charge on Parent Guarantee (%)</v>
          </cell>
          <cell r="H1009" t="str">
            <v>[%]</v>
          </cell>
          <cell r="I1009" t="str">
            <v>[Feed]</v>
          </cell>
          <cell r="K1009">
            <v>7.4999999999999997E-2</v>
          </cell>
        </row>
        <row r="1010">
          <cell r="A1010">
            <v>1010</v>
          </cell>
          <cell r="E1010" t="str">
            <v>Charge on Parent Guarantee</v>
          </cell>
          <cell r="H1010" t="str">
            <v>[USD 000s]</v>
          </cell>
          <cell r="I1010" t="str">
            <v>[Calc]</v>
          </cell>
          <cell r="K1010">
            <v>-1000.0124999999999</v>
          </cell>
          <cell r="L1010">
            <v>-2000.0249999999999</v>
          </cell>
          <cell r="M1010">
            <v>-2000.0249999999999</v>
          </cell>
          <cell r="N1010">
            <v>-2000.0249999999999</v>
          </cell>
          <cell r="O1010">
            <v>-2000.0249999999999</v>
          </cell>
          <cell r="P1010">
            <v>-2000.0249999999999</v>
          </cell>
          <cell r="Q1010">
            <v>-2000.0249999999999</v>
          </cell>
          <cell r="R1010">
            <v>-2000.0249999999999</v>
          </cell>
          <cell r="S1010">
            <v>-2000.0249999999999</v>
          </cell>
          <cell r="T1010">
            <v>-2000.0249999999999</v>
          </cell>
          <cell r="U1010">
            <v>-2000.0249999999999</v>
          </cell>
          <cell r="V1010">
            <v>-2000.0249999999999</v>
          </cell>
          <cell r="W1010">
            <v>-500.00624999999997</v>
          </cell>
        </row>
        <row r="1011">
          <cell r="A1011">
            <v>1011</v>
          </cell>
        </row>
        <row r="1012">
          <cell r="A1012">
            <v>1012</v>
          </cell>
          <cell r="E1012" t="str">
            <v>Extraordinary Income / Expenses [feeds to 10K]</v>
          </cell>
          <cell r="H1012" t="str">
            <v>[USD 000s]</v>
          </cell>
          <cell r="I1012" t="str">
            <v>[Calc]</v>
          </cell>
          <cell r="K1012">
            <v>-1000.0124999999999</v>
          </cell>
          <cell r="L1012">
            <v>-2000.0249999999999</v>
          </cell>
          <cell r="M1012">
            <v>-2000.0249999999999</v>
          </cell>
          <cell r="N1012">
            <v>-2000.0249999999999</v>
          </cell>
          <cell r="O1012">
            <v>-2000.0249999999999</v>
          </cell>
          <cell r="P1012">
            <v>-2000.0249999999999</v>
          </cell>
          <cell r="Q1012">
            <v>-2000.0249999999999</v>
          </cell>
          <cell r="R1012">
            <v>-2000.0249999999999</v>
          </cell>
          <cell r="S1012">
            <v>-2000.0249999999999</v>
          </cell>
          <cell r="T1012">
            <v>-2000.0249999999999</v>
          </cell>
          <cell r="U1012">
            <v>-2000.0249999999999</v>
          </cell>
          <cell r="V1012">
            <v>-2000.0249999999999</v>
          </cell>
          <cell r="W1012">
            <v>-500.00624999999997</v>
          </cell>
        </row>
        <row r="1013">
          <cell r="A1013">
            <v>1013</v>
          </cell>
        </row>
        <row r="1014">
          <cell r="A1014">
            <v>1014</v>
          </cell>
          <cell r="D1014" t="str">
            <v>Interest on Long Term Debt - Debt Obligation</v>
          </cell>
        </row>
        <row r="1015">
          <cell r="A1015">
            <v>1015</v>
          </cell>
        </row>
        <row r="1016">
          <cell r="A1016">
            <v>1016</v>
          </cell>
          <cell r="E1016" t="str">
            <v>Debt Outstanding</v>
          </cell>
          <cell r="H1016" t="str">
            <v>[USD 000s]</v>
          </cell>
          <cell r="I1016" t="str">
            <v>[Feed]</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row>
        <row r="1017">
          <cell r="A1017">
            <v>1017</v>
          </cell>
          <cell r="E1017" t="str">
            <v>Implied Interest Rate</v>
          </cell>
          <cell r="H1017" t="str">
            <v>[%]</v>
          </cell>
          <cell r="I1017" t="str">
            <v>[Feed]</v>
          </cell>
          <cell r="K1017">
            <v>0.11843585</v>
          </cell>
          <cell r="L1017">
            <v>0.11843585</v>
          </cell>
          <cell r="M1017">
            <v>0.11843585</v>
          </cell>
          <cell r="N1017">
            <v>0.11843585</v>
          </cell>
          <cell r="O1017">
            <v>0.11843585</v>
          </cell>
          <cell r="P1017">
            <v>0.11843585</v>
          </cell>
          <cell r="Q1017">
            <v>0.11843585</v>
          </cell>
          <cell r="R1017">
            <v>0.11843585</v>
          </cell>
          <cell r="S1017">
            <v>0.11843585</v>
          </cell>
          <cell r="T1017">
            <v>0.11843585</v>
          </cell>
          <cell r="U1017">
            <v>0.11843585</v>
          </cell>
          <cell r="V1017">
            <v>0.11843585</v>
          </cell>
          <cell r="W1017">
            <v>0.11843585</v>
          </cell>
        </row>
        <row r="1018">
          <cell r="A1018">
            <v>1018</v>
          </cell>
        </row>
        <row r="1019">
          <cell r="A1019">
            <v>1019</v>
          </cell>
          <cell r="E1019" t="str">
            <v>Interest Payable on LT Debt</v>
          </cell>
          <cell r="H1019" t="str">
            <v>[USD 000s]</v>
          </cell>
          <cell r="I1019" t="str">
            <v>[Calc]</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row>
        <row r="1020">
          <cell r="A1020">
            <v>1020</v>
          </cell>
        </row>
        <row r="1021">
          <cell r="A1021">
            <v>1021</v>
          </cell>
          <cell r="E1021" t="str">
            <v>Interest on Long Term Debt - Debt Obligation</v>
          </cell>
          <cell r="H1021" t="str">
            <v>[%]</v>
          </cell>
          <cell r="I1021" t="str">
            <v>[Calc]</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row>
        <row r="1022">
          <cell r="A1022">
            <v>1022</v>
          </cell>
        </row>
        <row r="1023">
          <cell r="A1023">
            <v>1023</v>
          </cell>
          <cell r="D1023" t="str">
            <v>Interest on Long Term Debt - Fuel Financing</v>
          </cell>
        </row>
        <row r="1024">
          <cell r="A1024">
            <v>1024</v>
          </cell>
        </row>
        <row r="1025">
          <cell r="A1025">
            <v>1025</v>
          </cell>
          <cell r="E1025" t="str">
            <v>Debt Outstanding</v>
          </cell>
          <cell r="H1025" t="str">
            <v>[USD 000s]</v>
          </cell>
          <cell r="I1025" t="str">
            <v>[Feed]</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row>
        <row r="1026">
          <cell r="A1026">
            <v>1026</v>
          </cell>
          <cell r="E1026" t="str">
            <v>Implied Interest Rate</v>
          </cell>
          <cell r="H1026" t="str">
            <v>[%]</v>
          </cell>
          <cell r="I1026" t="str">
            <v>[Feed]</v>
          </cell>
          <cell r="K1026">
            <v>4.8000000000000001E-2</v>
          </cell>
          <cell r="L1026">
            <v>4.8000000000000001E-2</v>
          </cell>
          <cell r="M1026">
            <v>4.8000000000000001E-2</v>
          </cell>
          <cell r="N1026">
            <v>4.8000000000000001E-2</v>
          </cell>
          <cell r="O1026">
            <v>4.8000000000000001E-2</v>
          </cell>
          <cell r="P1026">
            <v>4.8000000000000001E-2</v>
          </cell>
          <cell r="Q1026">
            <v>4.8000000000000001E-2</v>
          </cell>
          <cell r="R1026">
            <v>4.8000000000000001E-2</v>
          </cell>
          <cell r="S1026">
            <v>4.8000000000000001E-2</v>
          </cell>
          <cell r="T1026">
            <v>4.8000000000000001E-2</v>
          </cell>
          <cell r="U1026">
            <v>4.8000000000000001E-2</v>
          </cell>
          <cell r="V1026">
            <v>4.8000000000000001E-2</v>
          </cell>
          <cell r="W1026">
            <v>4.8000000000000001E-2</v>
          </cell>
        </row>
        <row r="1027">
          <cell r="A1027">
            <v>1027</v>
          </cell>
        </row>
        <row r="1028">
          <cell r="A1028">
            <v>1028</v>
          </cell>
          <cell r="E1028" t="str">
            <v>Interest Payable on LT Debt</v>
          </cell>
          <cell r="H1028" t="str">
            <v>[USD 000s]</v>
          </cell>
          <cell r="I1028" t="str">
            <v>[Calc]</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row>
        <row r="1029">
          <cell r="A1029">
            <v>1029</v>
          </cell>
        </row>
        <row r="1030">
          <cell r="A1030">
            <v>1030</v>
          </cell>
          <cell r="E1030" t="str">
            <v>Interest on Long Term Debt - Fuel Financing</v>
          </cell>
          <cell r="H1030" t="str">
            <v>[%]</v>
          </cell>
          <cell r="I1030" t="str">
            <v>[Calc]</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row>
        <row r="1031">
          <cell r="A1031">
            <v>1031</v>
          </cell>
        </row>
        <row r="1032">
          <cell r="A1032">
            <v>1032</v>
          </cell>
          <cell r="D1032" t="str">
            <v>Other Interest - Net</v>
          </cell>
        </row>
        <row r="1033">
          <cell r="A1033">
            <v>1033</v>
          </cell>
        </row>
        <row r="1034">
          <cell r="A1034">
            <v>1034</v>
          </cell>
          <cell r="E1034" t="str">
            <v>Other Interest - Income</v>
          </cell>
          <cell r="H1034" t="str">
            <v>[USD 000s]</v>
          </cell>
          <cell r="I1034" t="str">
            <v>[Input]</v>
          </cell>
          <cell r="K1034">
            <v>-500</v>
          </cell>
          <cell r="L1034">
            <v>-1000</v>
          </cell>
          <cell r="M1034">
            <v>-1000</v>
          </cell>
          <cell r="N1034">
            <v>-1000</v>
          </cell>
          <cell r="O1034">
            <v>-1000</v>
          </cell>
          <cell r="P1034">
            <v>-1000</v>
          </cell>
          <cell r="Q1034">
            <v>-1000</v>
          </cell>
          <cell r="R1034">
            <v>-1000</v>
          </cell>
          <cell r="S1034">
            <v>-1000</v>
          </cell>
          <cell r="T1034">
            <v>-1000</v>
          </cell>
          <cell r="U1034">
            <v>-1000</v>
          </cell>
          <cell r="V1034">
            <v>-1000</v>
          </cell>
          <cell r="W1034">
            <v>-250</v>
          </cell>
        </row>
        <row r="1035">
          <cell r="A1035">
            <v>1035</v>
          </cell>
          <cell r="E1035" t="str">
            <v>Other Interest - Expense</v>
          </cell>
          <cell r="H1035" t="str">
            <v>[USD 000s]</v>
          </cell>
          <cell r="I1035" t="str">
            <v>[Input]</v>
          </cell>
          <cell r="K1035">
            <v>590</v>
          </cell>
          <cell r="L1035">
            <v>1180</v>
          </cell>
          <cell r="M1035">
            <v>1180</v>
          </cell>
          <cell r="N1035">
            <v>1180</v>
          </cell>
          <cell r="O1035">
            <v>1180</v>
          </cell>
          <cell r="P1035">
            <v>1180</v>
          </cell>
          <cell r="Q1035">
            <v>1180</v>
          </cell>
          <cell r="R1035">
            <v>1180</v>
          </cell>
          <cell r="S1035">
            <v>1180</v>
          </cell>
          <cell r="T1035">
            <v>1180</v>
          </cell>
          <cell r="U1035">
            <v>1180</v>
          </cell>
          <cell r="V1035">
            <v>1180</v>
          </cell>
          <cell r="W1035">
            <v>295</v>
          </cell>
        </row>
        <row r="1036">
          <cell r="A1036">
            <v>1036</v>
          </cell>
          <cell r="E1036" t="str">
            <v>Other Interest - Net [feeds to Financial Statements]</v>
          </cell>
          <cell r="H1036" t="str">
            <v>[USD 000s]</v>
          </cell>
          <cell r="I1036" t="str">
            <v>[Input]</v>
          </cell>
          <cell r="K1036">
            <v>90</v>
          </cell>
          <cell r="L1036">
            <v>180</v>
          </cell>
          <cell r="M1036">
            <v>180</v>
          </cell>
          <cell r="N1036">
            <v>180</v>
          </cell>
          <cell r="O1036">
            <v>180</v>
          </cell>
          <cell r="P1036">
            <v>180</v>
          </cell>
          <cell r="Q1036">
            <v>180</v>
          </cell>
          <cell r="R1036">
            <v>180</v>
          </cell>
          <cell r="S1036">
            <v>180</v>
          </cell>
          <cell r="T1036">
            <v>180</v>
          </cell>
          <cell r="U1036">
            <v>180</v>
          </cell>
          <cell r="V1036">
            <v>180</v>
          </cell>
          <cell r="W1036">
            <v>45</v>
          </cell>
        </row>
        <row r="1037">
          <cell r="A1037">
            <v>1037</v>
          </cell>
          <cell r="E1037" t="str">
            <v xml:space="preserve"> </v>
          </cell>
        </row>
        <row r="1038">
          <cell r="A1038">
            <v>1038</v>
          </cell>
          <cell r="E1038" t="str">
            <v>Other Interest - Net [feeds to Financial Statements]</v>
          </cell>
          <cell r="H1038" t="str">
            <v>[USD 000s]</v>
          </cell>
          <cell r="I1038" t="str">
            <v>[Feed]</v>
          </cell>
          <cell r="K1038">
            <v>90</v>
          </cell>
          <cell r="L1038">
            <v>180</v>
          </cell>
          <cell r="M1038">
            <v>180</v>
          </cell>
          <cell r="N1038">
            <v>180</v>
          </cell>
          <cell r="O1038">
            <v>180</v>
          </cell>
          <cell r="P1038">
            <v>180</v>
          </cell>
          <cell r="Q1038">
            <v>180</v>
          </cell>
          <cell r="R1038">
            <v>180</v>
          </cell>
          <cell r="S1038">
            <v>180</v>
          </cell>
          <cell r="T1038">
            <v>180</v>
          </cell>
          <cell r="U1038">
            <v>180</v>
          </cell>
          <cell r="V1038">
            <v>180</v>
          </cell>
          <cell r="W1038">
            <v>45</v>
          </cell>
        </row>
        <row r="1039">
          <cell r="A1039">
            <v>1039</v>
          </cell>
        </row>
        <row r="1040">
          <cell r="A1040">
            <v>1040</v>
          </cell>
          <cell r="D1040" t="str">
            <v>Income Taxes</v>
          </cell>
        </row>
        <row r="1041">
          <cell r="A1041">
            <v>1041</v>
          </cell>
        </row>
        <row r="1042">
          <cell r="A1042">
            <v>1042</v>
          </cell>
          <cell r="E1042" t="str">
            <v>Income before taxes</v>
          </cell>
          <cell r="H1042" t="str">
            <v>[USD 000s]</v>
          </cell>
          <cell r="I1042" t="str">
            <v>[Feed]</v>
          </cell>
          <cell r="K1042">
            <v>30343.53678221301</v>
          </cell>
          <cell r="L1042">
            <v>31415.248322146646</v>
          </cell>
          <cell r="M1042">
            <v>28950.93949412481</v>
          </cell>
          <cell r="N1042">
            <v>57442.201847032753</v>
          </cell>
          <cell r="O1042">
            <v>15003.362453203992</v>
          </cell>
          <cell r="P1042">
            <v>15718.627563366836</v>
          </cell>
          <cell r="Q1042">
            <v>44165.163367736495</v>
          </cell>
          <cell r="R1042">
            <v>1823.1021173677525</v>
          </cell>
          <cell r="S1042">
            <v>-1152.9121273584954</v>
          </cell>
          <cell r="T1042">
            <v>40877.68752151206</v>
          </cell>
          <cell r="U1042">
            <v>-1565.708380276081</v>
          </cell>
          <cell r="V1042">
            <v>6525.4795473523209</v>
          </cell>
          <cell r="W1042">
            <v>-26253.81503313734</v>
          </cell>
        </row>
        <row r="1043">
          <cell r="A1043">
            <v>1043</v>
          </cell>
          <cell r="E1043" t="str">
            <v>Marginal Tax Rate</v>
          </cell>
          <cell r="H1043" t="str">
            <v>[%]</v>
          </cell>
          <cell r="I1043" t="str">
            <v>[Feed]</v>
          </cell>
          <cell r="K1043">
            <v>0.41339999999999999</v>
          </cell>
          <cell r="L1043">
            <v>0.41339999999999999</v>
          </cell>
          <cell r="M1043">
            <v>0.41339999999999999</v>
          </cell>
          <cell r="N1043">
            <v>0.41339999999999999</v>
          </cell>
          <cell r="O1043">
            <v>0.41339999999999999</v>
          </cell>
          <cell r="P1043">
            <v>0.41339999999999999</v>
          </cell>
          <cell r="Q1043">
            <v>0.41339999999999999</v>
          </cell>
          <cell r="R1043">
            <v>0.41339999999999999</v>
          </cell>
          <cell r="S1043">
            <v>0.41339999999999999</v>
          </cell>
          <cell r="T1043">
            <v>0.41339999999999999</v>
          </cell>
          <cell r="U1043">
            <v>0.41339999999999999</v>
          </cell>
          <cell r="V1043">
            <v>0.41339999999999999</v>
          </cell>
          <cell r="W1043">
            <v>0.41339999999999999</v>
          </cell>
        </row>
        <row r="1044">
          <cell r="A1044">
            <v>1044</v>
          </cell>
          <cell r="E1044" t="str">
            <v xml:space="preserve"> </v>
          </cell>
        </row>
        <row r="1045">
          <cell r="A1045">
            <v>1045</v>
          </cell>
          <cell r="E1045" t="str">
            <v>Income Taxes</v>
          </cell>
          <cell r="H1045" t="str">
            <v>[USD 000s]</v>
          </cell>
          <cell r="I1045" t="str">
            <v>[Feed]</v>
          </cell>
          <cell r="K1045">
            <v>12544.018105766858</v>
          </cell>
          <cell r="L1045">
            <v>12987.063656375423</v>
          </cell>
          <cell r="M1045">
            <v>11968.318386871197</v>
          </cell>
          <cell r="N1045">
            <v>23746.606243563339</v>
          </cell>
          <cell r="O1045">
            <v>6202.39003815453</v>
          </cell>
          <cell r="P1045">
            <v>6498.0806346958498</v>
          </cell>
          <cell r="Q1045">
            <v>18257.878536222266</v>
          </cell>
          <cell r="R1045">
            <v>753.67041531982886</v>
          </cell>
          <cell r="S1045">
            <v>-476.61387345000196</v>
          </cell>
          <cell r="T1045">
            <v>16898.836021393086</v>
          </cell>
          <cell r="U1045">
            <v>-647.26384440613185</v>
          </cell>
          <cell r="V1045">
            <v>2697.6332448754492</v>
          </cell>
          <cell r="W1045">
            <v>-10853.327134698977</v>
          </cell>
        </row>
        <row r="1046">
          <cell r="A1046">
            <v>1046</v>
          </cell>
        </row>
        <row r="1047">
          <cell r="A1047">
            <v>1047</v>
          </cell>
          <cell r="C1047" t="str">
            <v>BALANCE SHEET - CURRENT ASSETS</v>
          </cell>
        </row>
        <row r="1048">
          <cell r="A1048">
            <v>1048</v>
          </cell>
        </row>
        <row r="1049">
          <cell r="A1049">
            <v>1049</v>
          </cell>
          <cell r="D1049" t="str">
            <v>Customer (less allowance for doubtful accounts)</v>
          </cell>
        </row>
        <row r="1050">
          <cell r="A1050">
            <v>1050</v>
          </cell>
        </row>
        <row r="1051">
          <cell r="A1051">
            <v>1051</v>
          </cell>
          <cell r="B1051">
            <v>1</v>
          </cell>
          <cell r="C1051" t="str">
            <v>Active</v>
          </cell>
          <cell r="E1051" t="str">
            <v>Customer Accounts Receivable</v>
          </cell>
          <cell r="H1051" t="str">
            <v>[USD 000s]</v>
          </cell>
          <cell r="I1051" t="str">
            <v>[Feed]</v>
          </cell>
          <cell r="K1051">
            <v>14705.368320000001</v>
          </cell>
          <cell r="L1051">
            <v>13536.324320000002</v>
          </cell>
          <cell r="M1051">
            <v>13494.4148</v>
          </cell>
          <cell r="N1051">
            <v>14585.4876</v>
          </cell>
          <cell r="O1051">
            <v>13017.155599999998</v>
          </cell>
          <cell r="P1051">
            <v>13375.582079999996</v>
          </cell>
          <cell r="Q1051">
            <v>14229.743999999995</v>
          </cell>
          <cell r="R1051">
            <v>12699.663999999997</v>
          </cell>
          <cell r="S1051">
            <v>12699.663999999997</v>
          </cell>
          <cell r="T1051">
            <v>14618.313475200011</v>
          </cell>
          <cell r="U1051">
            <v>13360.046528000008</v>
          </cell>
          <cell r="V1051">
            <v>14195.04943600001</v>
          </cell>
          <cell r="W1051">
            <v>16540.030656000017</v>
          </cell>
        </row>
        <row r="1052">
          <cell r="A1052">
            <v>1052</v>
          </cell>
          <cell r="E1052">
            <v>1</v>
          </cell>
          <cell r="F1052" t="str">
            <v>Scenario</v>
          </cell>
          <cell r="I1052" t="str">
            <v>[Calc]</v>
          </cell>
          <cell r="K1052">
            <v>14705.368320000001</v>
          </cell>
          <cell r="L1052">
            <v>13536.324320000002</v>
          </cell>
          <cell r="M1052">
            <v>13494.4148</v>
          </cell>
          <cell r="N1052">
            <v>14585.4876</v>
          </cell>
          <cell r="O1052">
            <v>13017.155599999998</v>
          </cell>
          <cell r="P1052">
            <v>13375.582079999996</v>
          </cell>
          <cell r="Q1052">
            <v>14229.743999999995</v>
          </cell>
          <cell r="R1052">
            <v>12699.663999999997</v>
          </cell>
          <cell r="S1052">
            <v>12699.663999999997</v>
          </cell>
          <cell r="T1052">
            <v>14618.313475200011</v>
          </cell>
          <cell r="U1052">
            <v>13360.046528000008</v>
          </cell>
          <cell r="V1052">
            <v>14195.04943600001</v>
          </cell>
          <cell r="W1052">
            <v>16540.030656000017</v>
          </cell>
        </row>
        <row r="1053">
          <cell r="A1053">
            <v>1053</v>
          </cell>
          <cell r="E1053">
            <v>2</v>
          </cell>
          <cell r="F1053" t="str">
            <v>Scenario</v>
          </cell>
          <cell r="I1053" t="str">
            <v>[Calc]</v>
          </cell>
          <cell r="K1053">
            <v>14705.368320000001</v>
          </cell>
          <cell r="L1053">
            <v>13536.324320000002</v>
          </cell>
          <cell r="M1053">
            <v>13494.4148</v>
          </cell>
          <cell r="N1053">
            <v>14585.4876</v>
          </cell>
          <cell r="O1053">
            <v>13017.155599999998</v>
          </cell>
          <cell r="P1053">
            <v>13375.582079999996</v>
          </cell>
          <cell r="Q1053">
            <v>14229.743999999995</v>
          </cell>
          <cell r="R1053">
            <v>12699.663999999997</v>
          </cell>
          <cell r="S1053">
            <v>12699.663999999997</v>
          </cell>
          <cell r="T1053">
            <v>14618.313475200011</v>
          </cell>
          <cell r="U1053">
            <v>13360.046528000008</v>
          </cell>
          <cell r="V1053">
            <v>14195.04943600001</v>
          </cell>
          <cell r="W1053">
            <v>16540.030656000017</v>
          </cell>
        </row>
        <row r="1054">
          <cell r="A1054">
            <v>1054</v>
          </cell>
          <cell r="E1054">
            <v>3</v>
          </cell>
          <cell r="F1054" t="str">
            <v>Scenario</v>
          </cell>
          <cell r="I1054" t="str">
            <v>[Calc]</v>
          </cell>
          <cell r="K1054">
            <v>14705.368320000001</v>
          </cell>
          <cell r="L1054">
            <v>13536.324320000002</v>
          </cell>
          <cell r="M1054">
            <v>13494.4148</v>
          </cell>
          <cell r="N1054">
            <v>14585.4876</v>
          </cell>
          <cell r="O1054">
            <v>13017.155599999998</v>
          </cell>
          <cell r="P1054">
            <v>13375.582079999996</v>
          </cell>
          <cell r="Q1054">
            <v>14229.743999999995</v>
          </cell>
          <cell r="R1054">
            <v>12699.663999999997</v>
          </cell>
          <cell r="S1054">
            <v>12699.663999999997</v>
          </cell>
          <cell r="T1054">
            <v>14618.313475200011</v>
          </cell>
          <cell r="U1054">
            <v>13360.046528000008</v>
          </cell>
          <cell r="V1054">
            <v>14195.04943600001</v>
          </cell>
          <cell r="W1054">
            <v>16540.030656000017</v>
          </cell>
        </row>
        <row r="1055">
          <cell r="A1055">
            <v>1055</v>
          </cell>
        </row>
        <row r="1056">
          <cell r="A1056">
            <v>1056</v>
          </cell>
          <cell r="E1056" t="str">
            <v>Customer Accounts Receivable</v>
          </cell>
          <cell r="K1056">
            <v>14705.368320000001</v>
          </cell>
          <cell r="L1056">
            <v>13536.324320000002</v>
          </cell>
          <cell r="M1056">
            <v>13494.4148</v>
          </cell>
          <cell r="N1056">
            <v>14585.4876</v>
          </cell>
          <cell r="O1056">
            <v>13017.155599999998</v>
          </cell>
          <cell r="P1056">
            <v>13375.582079999996</v>
          </cell>
          <cell r="Q1056">
            <v>14229.743999999995</v>
          </cell>
          <cell r="R1056">
            <v>12699.663999999997</v>
          </cell>
          <cell r="S1056">
            <v>12699.663999999997</v>
          </cell>
          <cell r="T1056">
            <v>14618.313475200011</v>
          </cell>
          <cell r="U1056">
            <v>13360.046528000008</v>
          </cell>
          <cell r="V1056">
            <v>14195.04943600001</v>
          </cell>
          <cell r="W1056">
            <v>16540.030656000017</v>
          </cell>
        </row>
        <row r="1057">
          <cell r="A1057">
            <v>1057</v>
          </cell>
        </row>
        <row r="1058">
          <cell r="A1058">
            <v>1058</v>
          </cell>
          <cell r="D1058" t="str">
            <v>Inter Company Creditors</v>
          </cell>
        </row>
        <row r="1059">
          <cell r="A1059">
            <v>1059</v>
          </cell>
        </row>
        <row r="1060">
          <cell r="A1060">
            <v>1060</v>
          </cell>
          <cell r="E1060" t="str">
            <v>Number of Inter Company Creditor Days</v>
          </cell>
          <cell r="H1060" t="str">
            <v>[Days]</v>
          </cell>
          <cell r="I1060" t="str">
            <v>[Feed]</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row>
        <row r="1061">
          <cell r="A1061">
            <v>1061</v>
          </cell>
          <cell r="E1061" t="str">
            <v>Total Number of Days in the Year</v>
          </cell>
          <cell r="H1061" t="str">
            <v>[Days]</v>
          </cell>
          <cell r="I1061" t="str">
            <v>[Feed]</v>
          </cell>
          <cell r="K1061">
            <v>365</v>
          </cell>
          <cell r="L1061">
            <v>366</v>
          </cell>
          <cell r="M1061">
            <v>365</v>
          </cell>
          <cell r="N1061">
            <v>365</v>
          </cell>
          <cell r="O1061">
            <v>365</v>
          </cell>
          <cell r="P1061">
            <v>366</v>
          </cell>
          <cell r="Q1061">
            <v>365</v>
          </cell>
          <cell r="R1061">
            <v>365</v>
          </cell>
          <cell r="S1061">
            <v>365</v>
          </cell>
          <cell r="T1061">
            <v>366</v>
          </cell>
          <cell r="U1061">
            <v>365</v>
          </cell>
          <cell r="V1061">
            <v>365</v>
          </cell>
          <cell r="W1061">
            <v>365</v>
          </cell>
        </row>
        <row r="1062">
          <cell r="A1062">
            <v>1062</v>
          </cell>
          <cell r="E1062" t="str">
            <v>Inter Company Revenue</v>
          </cell>
          <cell r="H1062" t="str">
            <v>[USD 000s]</v>
          </cell>
          <cell r="I1062" t="str">
            <v>[Feed]</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row>
        <row r="1063">
          <cell r="A1063">
            <v>1063</v>
          </cell>
        </row>
        <row r="1064">
          <cell r="A1064">
            <v>1064</v>
          </cell>
          <cell r="E1064" t="str">
            <v>Inter Company Accounts Receivable</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row>
        <row r="1065">
          <cell r="A1065">
            <v>1065</v>
          </cell>
        </row>
        <row r="1066">
          <cell r="A1066">
            <v>1066</v>
          </cell>
          <cell r="D1066" t="str">
            <v>Inventory</v>
          </cell>
        </row>
        <row r="1067">
          <cell r="A1067">
            <v>1067</v>
          </cell>
        </row>
        <row r="1068">
          <cell r="A1068">
            <v>1068</v>
          </cell>
          <cell r="B1068">
            <v>1</v>
          </cell>
          <cell r="C1068" t="str">
            <v>Active</v>
          </cell>
          <cell r="E1068" t="str">
            <v>Inventory</v>
          </cell>
          <cell r="H1068" t="str">
            <v>[USD 000s]</v>
          </cell>
          <cell r="I1068" t="str">
            <v>[Feed]</v>
          </cell>
          <cell r="K1068">
            <v>8100</v>
          </cell>
          <cell r="L1068">
            <v>8100</v>
          </cell>
          <cell r="M1068">
            <v>8100</v>
          </cell>
          <cell r="N1068">
            <v>8100</v>
          </cell>
          <cell r="O1068">
            <v>8100</v>
          </cell>
          <cell r="P1068">
            <v>8100</v>
          </cell>
          <cell r="Q1068">
            <v>8100</v>
          </cell>
          <cell r="R1068">
            <v>8100</v>
          </cell>
          <cell r="S1068">
            <v>8100</v>
          </cell>
          <cell r="T1068">
            <v>8100</v>
          </cell>
          <cell r="U1068">
            <v>8100</v>
          </cell>
          <cell r="V1068">
            <v>7087.5</v>
          </cell>
          <cell r="W1068">
            <v>6075</v>
          </cell>
        </row>
        <row r="1069">
          <cell r="A1069">
            <v>1069</v>
          </cell>
          <cell r="E1069">
            <v>1</v>
          </cell>
          <cell r="F1069" t="str">
            <v>Scenario</v>
          </cell>
          <cell r="H1069" t="str">
            <v>[USD 000s]</v>
          </cell>
          <cell r="I1069" t="str">
            <v>[input]</v>
          </cell>
          <cell r="K1069">
            <v>8100</v>
          </cell>
          <cell r="L1069">
            <v>8100</v>
          </cell>
          <cell r="M1069">
            <v>8100</v>
          </cell>
          <cell r="N1069">
            <v>8100</v>
          </cell>
          <cell r="O1069">
            <v>8100</v>
          </cell>
          <cell r="P1069">
            <v>8100</v>
          </cell>
          <cell r="Q1069">
            <v>8100</v>
          </cell>
          <cell r="R1069">
            <v>8100</v>
          </cell>
          <cell r="S1069">
            <v>8100</v>
          </cell>
          <cell r="T1069">
            <v>8100</v>
          </cell>
          <cell r="U1069">
            <v>8100</v>
          </cell>
          <cell r="V1069">
            <v>7087.5</v>
          </cell>
          <cell r="W1069">
            <v>6075</v>
          </cell>
        </row>
        <row r="1070">
          <cell r="A1070">
            <v>1070</v>
          </cell>
          <cell r="E1070">
            <v>2</v>
          </cell>
          <cell r="F1070" t="str">
            <v>Scenario</v>
          </cell>
          <cell r="H1070" t="str">
            <v>[USD 000s]</v>
          </cell>
          <cell r="I1070" t="str">
            <v>[input]</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row>
        <row r="1071">
          <cell r="A1071">
            <v>1071</v>
          </cell>
          <cell r="E1071">
            <v>3</v>
          </cell>
          <cell r="F1071" t="str">
            <v>Scenario</v>
          </cell>
          <cell r="H1071" t="str">
            <v>[USD 000s]</v>
          </cell>
          <cell r="I1071" t="str">
            <v>[input]</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row>
        <row r="1072">
          <cell r="A1072">
            <v>1072</v>
          </cell>
        </row>
        <row r="1073">
          <cell r="A1073">
            <v>1073</v>
          </cell>
          <cell r="E1073" t="str">
            <v>Inventory</v>
          </cell>
          <cell r="K1073">
            <v>8100</v>
          </cell>
          <cell r="L1073">
            <v>8100</v>
          </cell>
          <cell r="M1073">
            <v>8100</v>
          </cell>
          <cell r="N1073">
            <v>8100</v>
          </cell>
          <cell r="O1073">
            <v>8100</v>
          </cell>
          <cell r="P1073">
            <v>8100</v>
          </cell>
          <cell r="Q1073">
            <v>8100</v>
          </cell>
          <cell r="R1073">
            <v>8100</v>
          </cell>
          <cell r="S1073">
            <v>8100</v>
          </cell>
          <cell r="T1073">
            <v>8100</v>
          </cell>
          <cell r="U1073">
            <v>8100</v>
          </cell>
          <cell r="V1073">
            <v>7087.5</v>
          </cell>
          <cell r="W1073">
            <v>6075</v>
          </cell>
        </row>
        <row r="1074">
          <cell r="A1074">
            <v>1074</v>
          </cell>
        </row>
        <row r="1075">
          <cell r="A1075">
            <v>1075</v>
          </cell>
          <cell r="D1075" t="str">
            <v>Prepayments and Other</v>
          </cell>
        </row>
        <row r="1076">
          <cell r="A1076">
            <v>1076</v>
          </cell>
        </row>
        <row r="1077">
          <cell r="A1077">
            <v>1077</v>
          </cell>
          <cell r="E1077" t="str">
            <v>Number of Prepayment Days</v>
          </cell>
          <cell r="H1077" t="str">
            <v>[Days]</v>
          </cell>
          <cell r="I1077" t="str">
            <v>[Feed]</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row>
        <row r="1078">
          <cell r="A1078">
            <v>1078</v>
          </cell>
          <cell r="E1078" t="str">
            <v>Number of Days in a Year</v>
          </cell>
          <cell r="H1078" t="str">
            <v>[Days]</v>
          </cell>
          <cell r="I1078" t="str">
            <v>[Feed]</v>
          </cell>
          <cell r="K1078">
            <v>365</v>
          </cell>
          <cell r="L1078">
            <v>366</v>
          </cell>
          <cell r="M1078">
            <v>365</v>
          </cell>
          <cell r="N1078">
            <v>365</v>
          </cell>
          <cell r="O1078">
            <v>365</v>
          </cell>
          <cell r="P1078">
            <v>366</v>
          </cell>
          <cell r="Q1078">
            <v>365</v>
          </cell>
          <cell r="R1078">
            <v>365</v>
          </cell>
          <cell r="S1078">
            <v>365</v>
          </cell>
          <cell r="T1078">
            <v>366</v>
          </cell>
          <cell r="U1078">
            <v>365</v>
          </cell>
          <cell r="V1078">
            <v>365</v>
          </cell>
          <cell r="W1078">
            <v>365</v>
          </cell>
        </row>
        <row r="1079">
          <cell r="A1079">
            <v>1079</v>
          </cell>
          <cell r="E1079" t="str">
            <v>Revenues</v>
          </cell>
          <cell r="H1079" t="str">
            <v>[USD 000s]</v>
          </cell>
          <cell r="I1079" t="str">
            <v>[Feed]</v>
          </cell>
          <cell r="K1079">
            <v>88232.209920000008</v>
          </cell>
          <cell r="L1079">
            <v>162435.89184000003</v>
          </cell>
          <cell r="M1079">
            <v>161932.97760000001</v>
          </cell>
          <cell r="N1079">
            <v>175025.8512</v>
          </cell>
          <cell r="O1079">
            <v>156205.86719999998</v>
          </cell>
          <cell r="P1079">
            <v>160506.98495999997</v>
          </cell>
          <cell r="Q1079">
            <v>170756.92799999996</v>
          </cell>
          <cell r="R1079">
            <v>152395.96799999996</v>
          </cell>
          <cell r="S1079">
            <v>152395.96799999996</v>
          </cell>
          <cell r="T1079">
            <v>175419.76170240014</v>
          </cell>
          <cell r="U1079">
            <v>160320.5583360001</v>
          </cell>
          <cell r="V1079">
            <v>170340.59323200013</v>
          </cell>
          <cell r="W1079">
            <v>49620.091968000052</v>
          </cell>
        </row>
        <row r="1080">
          <cell r="A1080">
            <v>1080</v>
          </cell>
        </row>
        <row r="1081">
          <cell r="A1081">
            <v>1081</v>
          </cell>
          <cell r="E1081" t="str">
            <v>Prepayments and Other</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row>
        <row r="1082">
          <cell r="A1082">
            <v>1082</v>
          </cell>
        </row>
        <row r="1083">
          <cell r="A1083">
            <v>1083</v>
          </cell>
          <cell r="D1083" t="str">
            <v>Other Current Assets</v>
          </cell>
        </row>
        <row r="1084">
          <cell r="A1084">
            <v>1084</v>
          </cell>
        </row>
        <row r="1085">
          <cell r="A1085">
            <v>1085</v>
          </cell>
          <cell r="E1085" t="str">
            <v>Other Current Assets Assumptions</v>
          </cell>
          <cell r="H1085" t="str">
            <v>[USD 000s]</v>
          </cell>
          <cell r="I1085" t="str">
            <v>[Input]</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row>
        <row r="1086">
          <cell r="A1086">
            <v>1086</v>
          </cell>
          <cell r="E1086" t="str">
            <v xml:space="preserve"> </v>
          </cell>
        </row>
        <row r="1087">
          <cell r="A1087">
            <v>1087</v>
          </cell>
          <cell r="E1087" t="str">
            <v>Other Current Assets [feeds to Financial Statements]</v>
          </cell>
          <cell r="H1087" t="str">
            <v>[USD 000s]</v>
          </cell>
          <cell r="I1087" t="str">
            <v>[Feed]</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row>
        <row r="1088">
          <cell r="A1088">
            <v>1088</v>
          </cell>
        </row>
        <row r="1089">
          <cell r="A1089">
            <v>1089</v>
          </cell>
          <cell r="C1089" t="str">
            <v>BALANCE SHEET - FIXED ASSETS</v>
          </cell>
        </row>
        <row r="1090">
          <cell r="A1090">
            <v>1090</v>
          </cell>
        </row>
        <row r="1091">
          <cell r="A1091">
            <v>1091</v>
          </cell>
          <cell r="D1091" t="str">
            <v>Other Property and Investments</v>
          </cell>
        </row>
        <row r="1092">
          <cell r="A1092">
            <v>1092</v>
          </cell>
        </row>
        <row r="1093">
          <cell r="A1093">
            <v>1093</v>
          </cell>
          <cell r="B1093">
            <v>1</v>
          </cell>
          <cell r="C1093" t="str">
            <v>Active</v>
          </cell>
          <cell r="E1093" t="str">
            <v>Other Property and Investments Assumptions</v>
          </cell>
          <cell r="H1093" t="str">
            <v>[USD 000s]</v>
          </cell>
          <cell r="I1093" t="str">
            <v>[feed]</v>
          </cell>
          <cell r="K1093">
            <v>1000</v>
          </cell>
          <cell r="L1093">
            <v>1000</v>
          </cell>
          <cell r="M1093">
            <v>1000</v>
          </cell>
          <cell r="N1093">
            <v>1000</v>
          </cell>
          <cell r="O1093">
            <v>1000</v>
          </cell>
          <cell r="P1093">
            <v>1000</v>
          </cell>
          <cell r="Q1093">
            <v>1000</v>
          </cell>
          <cell r="R1093">
            <v>1000</v>
          </cell>
          <cell r="S1093">
            <v>1000</v>
          </cell>
          <cell r="T1093">
            <v>1000</v>
          </cell>
          <cell r="U1093">
            <v>1000</v>
          </cell>
          <cell r="V1093">
            <v>1000</v>
          </cell>
          <cell r="W1093">
            <v>1000</v>
          </cell>
        </row>
        <row r="1094">
          <cell r="A1094">
            <v>1094</v>
          </cell>
          <cell r="E1094">
            <v>1</v>
          </cell>
          <cell r="F1094" t="str">
            <v>Scenario</v>
          </cell>
          <cell r="H1094" t="str">
            <v>[USD 000s]</v>
          </cell>
          <cell r="I1094" t="str">
            <v>[input]</v>
          </cell>
          <cell r="K1094">
            <v>1000</v>
          </cell>
          <cell r="L1094">
            <v>1000</v>
          </cell>
          <cell r="M1094">
            <v>1000</v>
          </cell>
          <cell r="N1094">
            <v>1000</v>
          </cell>
          <cell r="O1094">
            <v>1000</v>
          </cell>
          <cell r="P1094">
            <v>1000</v>
          </cell>
          <cell r="Q1094">
            <v>1000</v>
          </cell>
          <cell r="R1094">
            <v>1000</v>
          </cell>
          <cell r="S1094">
            <v>1000</v>
          </cell>
          <cell r="T1094">
            <v>1000</v>
          </cell>
          <cell r="U1094">
            <v>1000</v>
          </cell>
          <cell r="V1094">
            <v>1000</v>
          </cell>
          <cell r="W1094">
            <v>1000</v>
          </cell>
        </row>
        <row r="1095">
          <cell r="A1095">
            <v>1095</v>
          </cell>
          <cell r="E1095">
            <v>2</v>
          </cell>
          <cell r="F1095" t="str">
            <v>Scenario</v>
          </cell>
          <cell r="H1095" t="str">
            <v>[USD 000s]</v>
          </cell>
          <cell r="I1095" t="str">
            <v>[input]</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row>
        <row r="1096">
          <cell r="A1096">
            <v>1096</v>
          </cell>
          <cell r="E1096">
            <v>3</v>
          </cell>
          <cell r="F1096" t="str">
            <v>Scenario</v>
          </cell>
          <cell r="H1096" t="str">
            <v>[USD 000s]</v>
          </cell>
          <cell r="I1096" t="str">
            <v>[input]</v>
          </cell>
          <cell r="K1096">
            <v>0</v>
          </cell>
          <cell r="L1096">
            <v>0</v>
          </cell>
          <cell r="M1096">
            <v>0</v>
          </cell>
          <cell r="N1096">
            <v>0</v>
          </cell>
          <cell r="O1096">
            <v>0</v>
          </cell>
          <cell r="P1096">
            <v>0</v>
          </cell>
          <cell r="Q1096">
            <v>0</v>
          </cell>
          <cell r="R1096">
            <v>0</v>
          </cell>
        </row>
        <row r="1097">
          <cell r="A1097">
            <v>1097</v>
          </cell>
          <cell r="E1097" t="str">
            <v>Other Property and Investments [feeds to Financial Statements]</v>
          </cell>
          <cell r="H1097" t="str">
            <v>[USD 000s]</v>
          </cell>
          <cell r="I1097" t="str">
            <v>[Feed]</v>
          </cell>
          <cell r="K1097">
            <v>1000</v>
          </cell>
          <cell r="L1097">
            <v>1000</v>
          </cell>
          <cell r="M1097">
            <v>1000</v>
          </cell>
          <cell r="N1097">
            <v>1000</v>
          </cell>
          <cell r="O1097">
            <v>1000</v>
          </cell>
          <cell r="P1097">
            <v>1000</v>
          </cell>
          <cell r="Q1097">
            <v>1000</v>
          </cell>
          <cell r="R1097">
            <v>1000</v>
          </cell>
          <cell r="S1097">
            <v>1000</v>
          </cell>
          <cell r="T1097">
            <v>1000</v>
          </cell>
          <cell r="U1097">
            <v>1000</v>
          </cell>
          <cell r="V1097">
            <v>1000</v>
          </cell>
          <cell r="W1097">
            <v>1000</v>
          </cell>
        </row>
        <row r="1098">
          <cell r="A1098">
            <v>1098</v>
          </cell>
        </row>
        <row r="1099">
          <cell r="A1099">
            <v>1099</v>
          </cell>
          <cell r="D1099" t="str">
            <v>Utility Plant</v>
          </cell>
        </row>
        <row r="1100">
          <cell r="A1100">
            <v>1100</v>
          </cell>
        </row>
        <row r="1101">
          <cell r="A1101">
            <v>1101</v>
          </cell>
          <cell r="E1101" t="str">
            <v>Investment Schedule</v>
          </cell>
        </row>
        <row r="1102">
          <cell r="A1102">
            <v>1102</v>
          </cell>
          <cell r="F1102" t="str">
            <v>Investment A</v>
          </cell>
          <cell r="H1102" t="str">
            <v>[USD 000s]</v>
          </cell>
          <cell r="I1102" t="str">
            <v>[Feed]</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row>
        <row r="1103">
          <cell r="A1103">
            <v>1103</v>
          </cell>
          <cell r="F1103" t="str">
            <v>Investment B</v>
          </cell>
          <cell r="H1103" t="str">
            <v>[USD 000s]</v>
          </cell>
          <cell r="I1103" t="str">
            <v>[Feed]</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row>
        <row r="1104">
          <cell r="A1104">
            <v>1104</v>
          </cell>
          <cell r="F1104" t="str">
            <v>Investment C</v>
          </cell>
          <cell r="H1104" t="str">
            <v>[USD 000s]</v>
          </cell>
          <cell r="I1104" t="str">
            <v>[Feed]</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row>
        <row r="1105">
          <cell r="A1105">
            <v>1105</v>
          </cell>
          <cell r="F1105" t="str">
            <v>Investment D</v>
          </cell>
          <cell r="H1105" t="str">
            <v>[USD 000s]</v>
          </cell>
          <cell r="I1105" t="str">
            <v>[Feed]</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row>
        <row r="1106">
          <cell r="A1106">
            <v>1106</v>
          </cell>
          <cell r="F1106" t="str">
            <v>Investment E</v>
          </cell>
          <cell r="H1106" t="str">
            <v>[USD 000s]</v>
          </cell>
          <cell r="I1106" t="str">
            <v>[Feed]</v>
          </cell>
          <cell r="K1106">
            <v>6500</v>
          </cell>
          <cell r="L1106">
            <v>9000</v>
          </cell>
          <cell r="M1106">
            <v>10200</v>
          </cell>
          <cell r="N1106">
            <v>10200</v>
          </cell>
          <cell r="O1106">
            <v>9200</v>
          </cell>
          <cell r="P1106">
            <v>8200</v>
          </cell>
          <cell r="Q1106">
            <v>7200</v>
          </cell>
          <cell r="R1106">
            <v>6200</v>
          </cell>
          <cell r="S1106">
            <v>5200</v>
          </cell>
          <cell r="T1106">
            <v>4200</v>
          </cell>
          <cell r="U1106">
            <v>3200</v>
          </cell>
          <cell r="V1106">
            <v>1200</v>
          </cell>
          <cell r="W1106">
            <v>1200</v>
          </cell>
        </row>
        <row r="1107">
          <cell r="A1107">
            <v>1107</v>
          </cell>
          <cell r="F1107" t="str">
            <v>Investment F</v>
          </cell>
          <cell r="H1107" t="str">
            <v>[USD 000s]</v>
          </cell>
          <cell r="I1107" t="str">
            <v>[Feed]</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row>
        <row r="1108">
          <cell r="A1108">
            <v>1108</v>
          </cell>
          <cell r="E1108" t="str">
            <v>Total Utility Investment per year</v>
          </cell>
          <cell r="H1108" t="str">
            <v>[USD 000s]</v>
          </cell>
          <cell r="I1108" t="str">
            <v>[Calc]</v>
          </cell>
          <cell r="K1108">
            <v>6500</v>
          </cell>
          <cell r="L1108">
            <v>9000</v>
          </cell>
          <cell r="M1108">
            <v>10200</v>
          </cell>
          <cell r="N1108">
            <v>10200</v>
          </cell>
          <cell r="O1108">
            <v>9200</v>
          </cell>
          <cell r="P1108">
            <v>8200</v>
          </cell>
          <cell r="Q1108">
            <v>7200</v>
          </cell>
          <cell r="R1108">
            <v>6200</v>
          </cell>
          <cell r="S1108">
            <v>5200</v>
          </cell>
          <cell r="T1108">
            <v>4200</v>
          </cell>
          <cell r="U1108">
            <v>3200</v>
          </cell>
          <cell r="V1108">
            <v>1200</v>
          </cell>
          <cell r="W1108">
            <v>1200</v>
          </cell>
        </row>
        <row r="1109">
          <cell r="A1109">
            <v>1109</v>
          </cell>
        </row>
        <row r="1110">
          <cell r="A1110">
            <v>1110</v>
          </cell>
          <cell r="E1110" t="str">
            <v xml:space="preserve">Total Utility Investment </v>
          </cell>
          <cell r="H1110" t="str">
            <v>[USD 000s]</v>
          </cell>
          <cell r="I1110" t="str">
            <v>[Calc]</v>
          </cell>
          <cell r="K1110">
            <v>6500</v>
          </cell>
          <cell r="L1110">
            <v>15500</v>
          </cell>
          <cell r="M1110">
            <v>25700</v>
          </cell>
          <cell r="N1110">
            <v>35900</v>
          </cell>
          <cell r="O1110">
            <v>45100</v>
          </cell>
          <cell r="P1110">
            <v>53300</v>
          </cell>
          <cell r="Q1110">
            <v>60500</v>
          </cell>
          <cell r="R1110">
            <v>66700</v>
          </cell>
          <cell r="S1110">
            <v>71900</v>
          </cell>
          <cell r="T1110">
            <v>76100</v>
          </cell>
          <cell r="U1110">
            <v>79300</v>
          </cell>
          <cell r="V1110">
            <v>80500</v>
          </cell>
          <cell r="W1110">
            <v>81700</v>
          </cell>
        </row>
        <row r="1111">
          <cell r="A1111">
            <v>1111</v>
          </cell>
        </row>
        <row r="1112">
          <cell r="A1112">
            <v>1112</v>
          </cell>
          <cell r="E1112" t="str">
            <v>Gross Plant Value</v>
          </cell>
          <cell r="H1112" t="str">
            <v>[USD 000s]</v>
          </cell>
          <cell r="I1112" t="str">
            <v>[Calc]</v>
          </cell>
          <cell r="K1112">
            <v>6500</v>
          </cell>
          <cell r="L1112">
            <v>15500</v>
          </cell>
          <cell r="M1112">
            <v>25700</v>
          </cell>
          <cell r="N1112">
            <v>35900</v>
          </cell>
          <cell r="O1112">
            <v>45100</v>
          </cell>
          <cell r="P1112">
            <v>53300</v>
          </cell>
          <cell r="Q1112">
            <v>60500</v>
          </cell>
          <cell r="R1112">
            <v>66700</v>
          </cell>
          <cell r="S1112">
            <v>71900</v>
          </cell>
          <cell r="T1112">
            <v>76100</v>
          </cell>
          <cell r="U1112">
            <v>79300</v>
          </cell>
          <cell r="V1112">
            <v>80500</v>
          </cell>
          <cell r="W1112">
            <v>81700</v>
          </cell>
        </row>
        <row r="1113">
          <cell r="A1113">
            <v>1113</v>
          </cell>
        </row>
        <row r="1114">
          <cell r="A1114">
            <v>1114</v>
          </cell>
          <cell r="E1114" t="str">
            <v>Maintenance Capex as a % of Total Utility Plant</v>
          </cell>
          <cell r="H1114" t="str">
            <v>[%]</v>
          </cell>
          <cell r="I1114" t="str">
            <v>[Feed]</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row>
        <row r="1115">
          <cell r="A1115">
            <v>1115</v>
          </cell>
        </row>
        <row r="1116">
          <cell r="A1116">
            <v>1116</v>
          </cell>
          <cell r="E1116" t="str">
            <v>Maintenance Capex</v>
          </cell>
          <cell r="H1116" t="str">
            <v>[USD 000s]</v>
          </cell>
          <cell r="I1116" t="str">
            <v>[Calc]</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row>
        <row r="1117">
          <cell r="A1117">
            <v>1117</v>
          </cell>
        </row>
        <row r="1118">
          <cell r="A1118">
            <v>1118</v>
          </cell>
          <cell r="E1118" t="str">
            <v>Total Utility Plant - Including Maintenance Capex</v>
          </cell>
          <cell r="H1118" t="str">
            <v>[USD 000s]</v>
          </cell>
          <cell r="I1118" t="str">
            <v>[Calc]</v>
          </cell>
          <cell r="K1118">
            <v>6500</v>
          </cell>
          <cell r="L1118">
            <v>15500</v>
          </cell>
          <cell r="M1118">
            <v>25700</v>
          </cell>
          <cell r="N1118">
            <v>35900</v>
          </cell>
          <cell r="O1118">
            <v>45100</v>
          </cell>
          <cell r="P1118">
            <v>53300</v>
          </cell>
          <cell r="Q1118">
            <v>60500</v>
          </cell>
          <cell r="R1118">
            <v>66700</v>
          </cell>
          <cell r="S1118">
            <v>71900</v>
          </cell>
          <cell r="T1118">
            <v>76100</v>
          </cell>
          <cell r="U1118">
            <v>79300</v>
          </cell>
          <cell r="V1118">
            <v>80500</v>
          </cell>
          <cell r="W1118">
            <v>81700</v>
          </cell>
        </row>
        <row r="1119">
          <cell r="A1119">
            <v>1119</v>
          </cell>
        </row>
        <row r="1120">
          <cell r="A1120">
            <v>1120</v>
          </cell>
          <cell r="D1120" t="str">
            <v>Nuclear Fuel</v>
          </cell>
        </row>
        <row r="1121">
          <cell r="A1121">
            <v>1121</v>
          </cell>
        </row>
        <row r="1122">
          <cell r="A1122">
            <v>1122</v>
          </cell>
          <cell r="B1122">
            <v>1</v>
          </cell>
          <cell r="C1122" t="str">
            <v>Active</v>
          </cell>
          <cell r="E1122" t="str">
            <v>Nuclear Fuel - Initial Balance</v>
          </cell>
          <cell r="G1122" t="str">
            <v>?</v>
          </cell>
          <cell r="H1122" t="str">
            <v>[USD 000s]</v>
          </cell>
          <cell r="I1122" t="str">
            <v>[feed]</v>
          </cell>
          <cell r="K1122">
            <v>20900</v>
          </cell>
          <cell r="O1122">
            <v>0</v>
          </cell>
          <cell r="P1122">
            <v>0</v>
          </cell>
          <cell r="Q1122">
            <v>0</v>
          </cell>
          <cell r="R1122">
            <v>0</v>
          </cell>
          <cell r="S1122">
            <v>0</v>
          </cell>
          <cell r="T1122">
            <v>0</v>
          </cell>
          <cell r="U1122">
            <v>0</v>
          </cell>
          <cell r="V1122">
            <v>0</v>
          </cell>
          <cell r="W1122">
            <v>0</v>
          </cell>
        </row>
        <row r="1123">
          <cell r="A1123">
            <v>1123</v>
          </cell>
          <cell r="E1123">
            <v>1</v>
          </cell>
          <cell r="F1123" t="str">
            <v>Scenario</v>
          </cell>
          <cell r="H1123" t="str">
            <v>[USD 000s]</v>
          </cell>
          <cell r="I1123" t="str">
            <v>[input]</v>
          </cell>
          <cell r="K1123">
            <v>20900</v>
          </cell>
        </row>
        <row r="1124">
          <cell r="A1124">
            <v>1124</v>
          </cell>
          <cell r="E1124">
            <v>2</v>
          </cell>
          <cell r="F1124" t="str">
            <v>Scenario</v>
          </cell>
          <cell r="H1124" t="str">
            <v>[USD 000s]</v>
          </cell>
          <cell r="I1124" t="str">
            <v>[input]</v>
          </cell>
        </row>
        <row r="1125">
          <cell r="A1125">
            <v>1125</v>
          </cell>
          <cell r="E1125">
            <v>3</v>
          </cell>
          <cell r="F1125" t="str">
            <v>Scenario</v>
          </cell>
          <cell r="H1125" t="str">
            <v>[USD 000s]</v>
          </cell>
          <cell r="I1125" t="str">
            <v>[input]</v>
          </cell>
          <cell r="K1125">
            <v>0</v>
          </cell>
        </row>
        <row r="1126">
          <cell r="A1126">
            <v>1126</v>
          </cell>
        </row>
        <row r="1127">
          <cell r="A1127">
            <v>1127</v>
          </cell>
          <cell r="B1127">
            <v>1</v>
          </cell>
          <cell r="C1127" t="str">
            <v>Active</v>
          </cell>
          <cell r="E1127" t="str">
            <v>Nuclear Fuel Purchase Schedule - Net</v>
          </cell>
          <cell r="H1127" t="str">
            <v>[USD 000s]</v>
          </cell>
          <cell r="I1127" t="str">
            <v>[feed]</v>
          </cell>
          <cell r="K1127">
            <v>19230.810479999996</v>
          </cell>
          <cell r="L1127">
            <v>2136.7567199999999</v>
          </cell>
          <cell r="M1127">
            <v>21367.567199999994</v>
          </cell>
          <cell r="N1127">
            <v>19230.810479999996</v>
          </cell>
          <cell r="O1127">
            <v>2136.7567199999999</v>
          </cell>
          <cell r="P1127">
            <v>21367.567199999994</v>
          </cell>
          <cell r="Q1127">
            <v>19807.734794399999</v>
          </cell>
          <cell r="R1127">
            <v>2266.8852042479998</v>
          </cell>
          <cell r="S1127">
            <v>18679.134083003522</v>
          </cell>
          <cell r="T1127">
            <v>14285.334768329018</v>
          </cell>
          <cell r="U1127">
            <v>8991.8246069537654</v>
          </cell>
          <cell r="V1127">
            <v>841.96175865112536</v>
          </cell>
          <cell r="W1127">
            <v>0</v>
          </cell>
        </row>
        <row r="1128">
          <cell r="A1128">
            <v>1128</v>
          </cell>
          <cell r="E1128">
            <v>1</v>
          </cell>
          <cell r="F1128" t="str">
            <v>Scenario</v>
          </cell>
          <cell r="H1128" t="str">
            <v>[USD 000s]</v>
          </cell>
          <cell r="I1128" t="str">
            <v>[input]</v>
          </cell>
          <cell r="K1128">
            <v>19230.810479999996</v>
          </cell>
          <cell r="L1128">
            <v>2136.7567199999999</v>
          </cell>
          <cell r="M1128">
            <v>21367.567199999994</v>
          </cell>
          <cell r="N1128">
            <v>19230.810479999996</v>
          </cell>
          <cell r="O1128">
            <v>2136.7567199999999</v>
          </cell>
          <cell r="P1128">
            <v>21367.567199999994</v>
          </cell>
          <cell r="Q1128">
            <v>19807.734794399999</v>
          </cell>
          <cell r="R1128">
            <v>2266.8852042479998</v>
          </cell>
          <cell r="S1128">
            <v>18679.134083003522</v>
          </cell>
          <cell r="T1128">
            <v>14285.334768329018</v>
          </cell>
          <cell r="U1128">
            <v>8991.8246069537654</v>
          </cell>
          <cell r="V1128">
            <v>841.96175865112536</v>
          </cell>
          <cell r="W1128">
            <v>0</v>
          </cell>
        </row>
        <row r="1129">
          <cell r="A1129">
            <v>1129</v>
          </cell>
          <cell r="E1129">
            <v>2</v>
          </cell>
          <cell r="F1129" t="str">
            <v>Scenario</v>
          </cell>
          <cell r="H1129" t="str">
            <v>[USD 000s]</v>
          </cell>
          <cell r="I1129" t="str">
            <v>[input]</v>
          </cell>
          <cell r="K1129">
            <v>0</v>
          </cell>
          <cell r="L1129">
            <v>2136.7567199999999</v>
          </cell>
          <cell r="M1129">
            <v>0</v>
          </cell>
          <cell r="N1129">
            <v>40598.377679999991</v>
          </cell>
          <cell r="O1129">
            <v>0</v>
          </cell>
          <cell r="P1129">
            <v>23504.323919999995</v>
          </cell>
          <cell r="Q1129">
            <v>0</v>
          </cell>
          <cell r="R1129">
            <v>22074.619998647999</v>
          </cell>
          <cell r="S1129">
            <v>0</v>
          </cell>
          <cell r="T1129">
            <v>32964.468851332538</v>
          </cell>
          <cell r="U1129">
            <v>0</v>
          </cell>
          <cell r="V1129">
            <v>9833.7863656048903</v>
          </cell>
          <cell r="W1129">
            <v>0</v>
          </cell>
        </row>
        <row r="1130">
          <cell r="A1130">
            <v>1130</v>
          </cell>
          <cell r="E1130">
            <v>3</v>
          </cell>
          <cell r="F1130" t="str">
            <v>Scenario - EOL</v>
          </cell>
          <cell r="H1130" t="str">
            <v>[USD 000s]</v>
          </cell>
          <cell r="I1130" t="str">
            <v>[input]</v>
          </cell>
          <cell r="K1130">
            <v>0</v>
          </cell>
          <cell r="L1130">
            <v>0</v>
          </cell>
          <cell r="M1130">
            <v>21367.567199999994</v>
          </cell>
          <cell r="N1130">
            <v>19230.810479999996</v>
          </cell>
          <cell r="O1130">
            <v>2136.7567199999999</v>
          </cell>
          <cell r="P1130">
            <v>21367.567199999994</v>
          </cell>
          <cell r="Q1130">
            <v>19807.734794399999</v>
          </cell>
          <cell r="R1130">
            <v>2266.8852042479998</v>
          </cell>
          <cell r="S1130">
            <v>18679.134083003522</v>
          </cell>
          <cell r="T1130">
            <v>14285.334768329018</v>
          </cell>
          <cell r="U1130">
            <v>0</v>
          </cell>
          <cell r="V1130">
            <v>0</v>
          </cell>
          <cell r="W1130">
            <v>0</v>
          </cell>
        </row>
        <row r="1131">
          <cell r="A1131">
            <v>1131</v>
          </cell>
        </row>
        <row r="1132">
          <cell r="A1132">
            <v>1132</v>
          </cell>
          <cell r="B1132">
            <v>1</v>
          </cell>
          <cell r="C1132" t="str">
            <v>Active</v>
          </cell>
          <cell r="E1132" t="str">
            <v>Nuclear Fuel Amortization - Reflects Initial &amp; Ongoing Fuel</v>
          </cell>
          <cell r="H1132" t="str">
            <v>[USD 000s]</v>
          </cell>
          <cell r="I1132" t="str">
            <v>[feed]</v>
          </cell>
          <cell r="K1132">
            <v>4826.911846846353</v>
          </cell>
          <cell r="L1132">
            <v>10239.273686389872</v>
          </cell>
          <cell r="M1132">
            <v>10752.126797892824</v>
          </cell>
          <cell r="N1132">
            <v>13381.123763233922</v>
          </cell>
          <cell r="O1132">
            <v>13123.456846813497</v>
          </cell>
          <cell r="P1132">
            <v>13826.072894117646</v>
          </cell>
          <cell r="Q1132">
            <v>15082.988611764704</v>
          </cell>
          <cell r="R1132">
            <v>13936.983137042822</v>
          </cell>
          <cell r="S1132">
            <v>14098.534978323956</v>
          </cell>
          <cell r="T1132">
            <v>15969.116977257627</v>
          </cell>
          <cell r="U1132">
            <v>17357.941897850007</v>
          </cell>
          <cell r="V1132">
            <v>23332.005509679908</v>
          </cell>
          <cell r="W1132">
            <v>5896.0754614185207</v>
          </cell>
        </row>
        <row r="1133">
          <cell r="A1133">
            <v>1133</v>
          </cell>
          <cell r="E1133">
            <v>1</v>
          </cell>
          <cell r="F1133" t="str">
            <v>Scenario</v>
          </cell>
          <cell r="H1133" t="str">
            <v>[USD 000s]</v>
          </cell>
          <cell r="I1133" t="str">
            <v>[input]</v>
          </cell>
          <cell r="K1133">
            <v>4826.911846846353</v>
          </cell>
          <cell r="L1133">
            <v>10239.273686389872</v>
          </cell>
          <cell r="M1133">
            <v>10752.126797892824</v>
          </cell>
          <cell r="N1133">
            <v>13381.123763233922</v>
          </cell>
          <cell r="O1133">
            <v>13123.456846813497</v>
          </cell>
          <cell r="P1133">
            <v>13826.072894117646</v>
          </cell>
          <cell r="Q1133">
            <v>15082.988611764704</v>
          </cell>
          <cell r="R1133">
            <v>13936.983137042822</v>
          </cell>
          <cell r="S1133">
            <v>14098.534978323956</v>
          </cell>
          <cell r="T1133">
            <v>15969.116977257627</v>
          </cell>
          <cell r="U1133">
            <v>17357.941897850007</v>
          </cell>
          <cell r="V1133">
            <v>23332.005509679908</v>
          </cell>
          <cell r="W1133">
            <v>5896.0754614185207</v>
          </cell>
        </row>
        <row r="1134">
          <cell r="A1134">
            <v>1134</v>
          </cell>
          <cell r="E1134">
            <v>2</v>
          </cell>
          <cell r="F1134" t="str">
            <v>Scenario</v>
          </cell>
          <cell r="H1134" t="str">
            <v>[USD 000s]</v>
          </cell>
          <cell r="I1134" t="str">
            <v>[input]</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row>
        <row r="1135">
          <cell r="A1135">
            <v>1135</v>
          </cell>
          <cell r="E1135">
            <v>3</v>
          </cell>
          <cell r="F1135" t="str">
            <v>Scenario - EOL</v>
          </cell>
          <cell r="H1135" t="str">
            <v>[USD 000s]</v>
          </cell>
          <cell r="I1135" t="str">
            <v>[input]</v>
          </cell>
          <cell r="K1135">
            <v>0</v>
          </cell>
          <cell r="L1135">
            <v>0</v>
          </cell>
          <cell r="M1135">
            <v>10752.126797892824</v>
          </cell>
          <cell r="N1135">
            <v>13381.123763233922</v>
          </cell>
          <cell r="O1135">
            <v>13123.456846813497</v>
          </cell>
          <cell r="P1135">
            <v>13826.072894117646</v>
          </cell>
          <cell r="Q1135">
            <v>15082.988611764704</v>
          </cell>
          <cell r="R1135">
            <v>13936.983137042822</v>
          </cell>
          <cell r="S1135">
            <v>14098.534978323956</v>
          </cell>
          <cell r="T1135">
            <v>15969.116977257627</v>
          </cell>
          <cell r="U1135">
            <v>0</v>
          </cell>
          <cell r="V1135">
            <v>0</v>
          </cell>
          <cell r="W1135">
            <v>0</v>
          </cell>
        </row>
        <row r="1136">
          <cell r="A1136">
            <v>1136</v>
          </cell>
          <cell r="E1136" t="str">
            <v>Accumulated Nuclear Fuel Amortization</v>
          </cell>
          <cell r="H1136" t="str">
            <v>[USD 000s]</v>
          </cell>
          <cell r="I1136" t="str">
            <v>[Calc]</v>
          </cell>
          <cell r="K1136">
            <v>4826.911846846353</v>
          </cell>
          <cell r="L1136">
            <v>15066.185533236225</v>
          </cell>
          <cell r="M1136">
            <v>25818.312331129047</v>
          </cell>
          <cell r="N1136">
            <v>39199.436094362973</v>
          </cell>
          <cell r="O1136">
            <v>52322.892941176469</v>
          </cell>
          <cell r="P1136">
            <v>66148.965835294119</v>
          </cell>
          <cell r="Q1136">
            <v>81231.954447058815</v>
          </cell>
          <cell r="R1136">
            <v>95168.93758410163</v>
          </cell>
          <cell r="S1136">
            <v>109267.47256242558</v>
          </cell>
          <cell r="T1136">
            <v>125236.58953968321</v>
          </cell>
          <cell r="U1136">
            <v>142594.53143753321</v>
          </cell>
          <cell r="V1136">
            <v>165926.53694721311</v>
          </cell>
          <cell r="W1136">
            <v>171822.61240863163</v>
          </cell>
        </row>
        <row r="1137">
          <cell r="A1137">
            <v>1137</v>
          </cell>
          <cell r="E1137" t="str">
            <v>Gross Nuclear Fuel</v>
          </cell>
          <cell r="H1137" t="str">
            <v>[USD 000s]</v>
          </cell>
          <cell r="I1137" t="str">
            <v>[Calc]</v>
          </cell>
          <cell r="K1137">
            <v>40130.81048</v>
          </cell>
          <cell r="L1137">
            <v>42267.567199999998</v>
          </cell>
          <cell r="M1137">
            <v>63635.134399999995</v>
          </cell>
          <cell r="N1137">
            <v>82865.944879999995</v>
          </cell>
          <cell r="O1137">
            <v>85002.7016</v>
          </cell>
          <cell r="P1137">
            <v>106370.26879999999</v>
          </cell>
          <cell r="Q1137">
            <v>126178.00359439998</v>
          </cell>
          <cell r="R1137">
            <v>128444.88879864798</v>
          </cell>
          <cell r="S1137">
            <v>147124.0228816515</v>
          </cell>
          <cell r="T1137">
            <v>161409.35764998052</v>
          </cell>
          <cell r="U1137">
            <v>170401.18225693429</v>
          </cell>
          <cell r="V1137">
            <v>171243.14401558542</v>
          </cell>
          <cell r="W1137">
            <v>171243.14401558542</v>
          </cell>
        </row>
        <row r="1138">
          <cell r="A1138">
            <v>1138</v>
          </cell>
          <cell r="E1138" t="str">
            <v>Change in Gross Nuclear Fuel</v>
          </cell>
          <cell r="H1138" t="str">
            <v>[USD 000s]</v>
          </cell>
          <cell r="I1138" t="str">
            <v>[Calc]</v>
          </cell>
          <cell r="L1138">
            <v>2136.7567199999976</v>
          </cell>
          <cell r="M1138">
            <v>21367.567199999998</v>
          </cell>
          <cell r="N1138">
            <v>19230.81048</v>
          </cell>
          <cell r="O1138">
            <v>2136.7567200000049</v>
          </cell>
          <cell r="P1138">
            <v>21367.56719999999</v>
          </cell>
          <cell r="Q1138">
            <v>19807.734794399992</v>
          </cell>
          <cell r="R1138">
            <v>2266.8852042479994</v>
          </cell>
          <cell r="S1138">
            <v>18679.134083003519</v>
          </cell>
          <cell r="T1138">
            <v>14285.334768329019</v>
          </cell>
          <cell r="U1138">
            <v>8991.8246069537709</v>
          </cell>
          <cell r="V1138">
            <v>841.96175865113037</v>
          </cell>
          <cell r="W1138">
            <v>0</v>
          </cell>
        </row>
        <row r="1139">
          <cell r="A1139">
            <v>1139</v>
          </cell>
        </row>
        <row r="1140">
          <cell r="A1140">
            <v>1140</v>
          </cell>
        </row>
        <row r="1141">
          <cell r="A1141">
            <v>1141</v>
          </cell>
          <cell r="E1141" t="str">
            <v>Gross Nuclear Fuel (post use of reserve)</v>
          </cell>
          <cell r="H1141" t="str">
            <v>[USD 000s]</v>
          </cell>
          <cell r="I1141" t="str">
            <v>[Calc]</v>
          </cell>
          <cell r="K1141">
            <v>40130.81048</v>
          </cell>
          <cell r="L1141">
            <v>42267.567199999998</v>
          </cell>
          <cell r="M1141">
            <v>63635.134399999995</v>
          </cell>
          <cell r="N1141">
            <v>82865.944879999995</v>
          </cell>
          <cell r="O1141">
            <v>85002.7016</v>
          </cell>
          <cell r="P1141">
            <v>106370.26879999999</v>
          </cell>
          <cell r="Q1141">
            <v>126178.00359439998</v>
          </cell>
          <cell r="R1141">
            <v>128444.88879864798</v>
          </cell>
          <cell r="S1141">
            <v>147124.0228816515</v>
          </cell>
          <cell r="T1141">
            <v>161409.35764998052</v>
          </cell>
          <cell r="U1141">
            <v>170401.18225693429</v>
          </cell>
          <cell r="V1141">
            <v>171243.14401558542</v>
          </cell>
          <cell r="W1141">
            <v>171243.14401558542</v>
          </cell>
        </row>
        <row r="1142">
          <cell r="A1142">
            <v>1142</v>
          </cell>
        </row>
        <row r="1143">
          <cell r="A1143">
            <v>1143</v>
          </cell>
          <cell r="E1143" t="str">
            <v>Nuclear Fuel [Feed to 10k]</v>
          </cell>
          <cell r="H1143" t="str">
            <v>[USD 000s]</v>
          </cell>
          <cell r="I1143" t="str">
            <v>[Feed]</v>
          </cell>
          <cell r="K1143">
            <v>40130.81048</v>
          </cell>
          <cell r="L1143">
            <v>42267.567199999998</v>
          </cell>
          <cell r="M1143">
            <v>63635.134399999995</v>
          </cell>
          <cell r="N1143">
            <v>82865.944879999995</v>
          </cell>
          <cell r="O1143">
            <v>85002.7016</v>
          </cell>
          <cell r="P1143">
            <v>106370.26879999999</v>
          </cell>
          <cell r="Q1143">
            <v>126178.00359439998</v>
          </cell>
          <cell r="R1143">
            <v>128444.88879864798</v>
          </cell>
          <cell r="S1143">
            <v>147124.0228816515</v>
          </cell>
          <cell r="T1143">
            <v>161409.35764998052</v>
          </cell>
          <cell r="U1143">
            <v>170401.18225693429</v>
          </cell>
          <cell r="V1143">
            <v>171243.14401558542</v>
          </cell>
          <cell r="W1143">
            <v>171243.14401558542</v>
          </cell>
        </row>
        <row r="1144">
          <cell r="A1144">
            <v>1144</v>
          </cell>
        </row>
        <row r="1145">
          <cell r="A1145">
            <v>1145</v>
          </cell>
          <cell r="C1145" t="str">
            <v>BALANCE SHEET - OTHER ASSETS</v>
          </cell>
        </row>
        <row r="1146">
          <cell r="A1146">
            <v>1146</v>
          </cell>
        </row>
        <row r="1147">
          <cell r="A1147">
            <v>1147</v>
          </cell>
          <cell r="D1147" t="str">
            <v>Other Assets</v>
          </cell>
        </row>
        <row r="1148">
          <cell r="A1148">
            <v>1148</v>
          </cell>
        </row>
        <row r="1149">
          <cell r="A1149">
            <v>1149</v>
          </cell>
          <cell r="E1149" t="str">
            <v>Other Assets Assumptions</v>
          </cell>
          <cell r="H1149" t="str">
            <v>[USD 000s]</v>
          </cell>
          <cell r="I1149" t="str">
            <v>[Input]</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row>
        <row r="1150">
          <cell r="A1150">
            <v>1150</v>
          </cell>
        </row>
        <row r="1151">
          <cell r="A1151">
            <v>1151</v>
          </cell>
          <cell r="E1151" t="str">
            <v>Other Assets [Feed to 10K]</v>
          </cell>
          <cell r="H1151" t="str">
            <v>[USD 000s]</v>
          </cell>
          <cell r="I1151" t="str">
            <v>[Feed]</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row>
        <row r="1152">
          <cell r="A1152">
            <v>1152</v>
          </cell>
        </row>
        <row r="1153">
          <cell r="A1153">
            <v>1153</v>
          </cell>
          <cell r="C1153" t="str">
            <v>BALANCE SHEET - CURRENT LIABILITIES</v>
          </cell>
        </row>
        <row r="1154">
          <cell r="A1154">
            <v>1154</v>
          </cell>
        </row>
        <row r="1155">
          <cell r="A1155">
            <v>1155</v>
          </cell>
          <cell r="D1155" t="str">
            <v>Notes Payable</v>
          </cell>
        </row>
        <row r="1156">
          <cell r="A1156">
            <v>1156</v>
          </cell>
        </row>
        <row r="1157">
          <cell r="A1157">
            <v>1157</v>
          </cell>
          <cell r="E1157" t="str">
            <v>Notes Payable Assumptions</v>
          </cell>
          <cell r="H1157" t="str">
            <v>[USD 000s]</v>
          </cell>
          <cell r="I1157" t="str">
            <v>[Feed]</v>
          </cell>
          <cell r="K1157">
            <v>20000</v>
          </cell>
          <cell r="L1157">
            <v>20000</v>
          </cell>
          <cell r="M1157">
            <v>20000</v>
          </cell>
          <cell r="N1157">
            <v>20000</v>
          </cell>
          <cell r="O1157">
            <v>20000</v>
          </cell>
          <cell r="P1157">
            <v>20000</v>
          </cell>
          <cell r="Q1157">
            <v>20000</v>
          </cell>
          <cell r="R1157">
            <v>20000</v>
          </cell>
          <cell r="S1157">
            <v>20000</v>
          </cell>
          <cell r="T1157">
            <v>20000</v>
          </cell>
          <cell r="U1157">
            <v>20000</v>
          </cell>
          <cell r="V1157">
            <v>20000</v>
          </cell>
          <cell r="W1157">
            <v>0</v>
          </cell>
        </row>
        <row r="1158">
          <cell r="A1158">
            <v>1158</v>
          </cell>
          <cell r="E1158" t="str">
            <v xml:space="preserve"> </v>
          </cell>
        </row>
        <row r="1159">
          <cell r="A1159">
            <v>1159</v>
          </cell>
          <cell r="E1159" t="str">
            <v>Notes Payable [feeds to Financial Statements]</v>
          </cell>
          <cell r="H1159" t="str">
            <v>[USD 000s]</v>
          </cell>
          <cell r="I1159" t="str">
            <v>[Feed]</v>
          </cell>
          <cell r="K1159">
            <v>20000</v>
          </cell>
          <cell r="L1159">
            <v>20000</v>
          </cell>
          <cell r="M1159">
            <v>20000</v>
          </cell>
          <cell r="N1159">
            <v>20000</v>
          </cell>
          <cell r="O1159">
            <v>20000</v>
          </cell>
          <cell r="P1159">
            <v>20000</v>
          </cell>
          <cell r="Q1159">
            <v>20000</v>
          </cell>
          <cell r="R1159">
            <v>20000</v>
          </cell>
          <cell r="S1159">
            <v>20000</v>
          </cell>
          <cell r="T1159">
            <v>20000</v>
          </cell>
          <cell r="U1159">
            <v>20000</v>
          </cell>
          <cell r="V1159">
            <v>20000</v>
          </cell>
          <cell r="W1159">
            <v>0</v>
          </cell>
        </row>
        <row r="1160">
          <cell r="A1160">
            <v>1160</v>
          </cell>
        </row>
        <row r="1161">
          <cell r="A1161">
            <v>1161</v>
          </cell>
          <cell r="D1161" t="str">
            <v>Accounts Payable</v>
          </cell>
        </row>
        <row r="1162">
          <cell r="A1162">
            <v>1162</v>
          </cell>
        </row>
        <row r="1163">
          <cell r="A1163">
            <v>1163</v>
          </cell>
          <cell r="B1163">
            <v>1</v>
          </cell>
          <cell r="C1163" t="str">
            <v>Active</v>
          </cell>
          <cell r="E1163" t="str">
            <v>Accounts Payable</v>
          </cell>
          <cell r="H1163" t="str">
            <v>[USD 000s]</v>
          </cell>
          <cell r="I1163" t="str">
            <v>[Feed]</v>
          </cell>
          <cell r="K1163">
            <v>9709.1803540456622</v>
          </cell>
          <cell r="L1163">
            <v>10547.334291510848</v>
          </cell>
          <cell r="M1163">
            <v>10711.379414554087</v>
          </cell>
          <cell r="N1163">
            <v>9152.4306046999991</v>
          </cell>
          <cell r="O1163">
            <v>11007.696352776318</v>
          </cell>
          <cell r="P1163">
            <v>11119.07718076518</v>
          </cell>
          <cell r="Q1163">
            <v>9374.6181405971183</v>
          </cell>
          <cell r="R1163">
            <v>11350.765923243558</v>
          </cell>
          <cell r="S1163">
            <v>11473.082234641764</v>
          </cell>
          <cell r="T1163">
            <v>9626.6332391914257</v>
          </cell>
          <cell r="U1163">
            <v>11688.469429313292</v>
          </cell>
          <cell r="V1163">
            <v>11178.034709025102</v>
          </cell>
          <cell r="W1163">
            <v>9949.8306521285122</v>
          </cell>
        </row>
        <row r="1164">
          <cell r="A1164">
            <v>1164</v>
          </cell>
          <cell r="E1164">
            <v>1</v>
          </cell>
          <cell r="F1164" t="str">
            <v>Scenario</v>
          </cell>
          <cell r="H1164" t="str">
            <v>[USD 000s]</v>
          </cell>
          <cell r="I1164" t="str">
            <v>[Calc]</v>
          </cell>
          <cell r="K1164">
            <v>9709.1803540456622</v>
          </cell>
          <cell r="L1164">
            <v>10547.334291510848</v>
          </cell>
          <cell r="M1164">
            <v>10711.379414554087</v>
          </cell>
          <cell r="N1164">
            <v>9152.4306046999991</v>
          </cell>
          <cell r="O1164">
            <v>11007.696352776318</v>
          </cell>
          <cell r="P1164">
            <v>11119.07718076518</v>
          </cell>
          <cell r="Q1164">
            <v>9374.6181405971183</v>
          </cell>
          <cell r="R1164">
            <v>11350.765923243558</v>
          </cell>
          <cell r="S1164">
            <v>11473.082234641764</v>
          </cell>
          <cell r="T1164">
            <v>9626.6332391914257</v>
          </cell>
          <cell r="U1164">
            <v>11688.469429313292</v>
          </cell>
          <cell r="V1164">
            <v>11178.034709025102</v>
          </cell>
          <cell r="W1164">
            <v>9949.8306521285122</v>
          </cell>
        </row>
        <row r="1165">
          <cell r="A1165">
            <v>1165</v>
          </cell>
          <cell r="E1165">
            <v>2</v>
          </cell>
          <cell r="F1165" t="str">
            <v>Scenario</v>
          </cell>
          <cell r="H1165" t="str">
            <v>[USD 000s]</v>
          </cell>
          <cell r="I1165" t="str">
            <v>[Calc]</v>
          </cell>
          <cell r="K1165">
            <v>9709.1803540456622</v>
          </cell>
          <cell r="L1165">
            <v>10547.334291510848</v>
          </cell>
          <cell r="M1165">
            <v>10711.379414554087</v>
          </cell>
          <cell r="N1165">
            <v>9152.4306046999991</v>
          </cell>
          <cell r="O1165">
            <v>11007.696352776318</v>
          </cell>
          <cell r="P1165">
            <v>11119.07718076518</v>
          </cell>
          <cell r="Q1165">
            <v>9374.6181405971183</v>
          </cell>
          <cell r="R1165">
            <v>11350.765923243558</v>
          </cell>
          <cell r="S1165">
            <v>11473.082234641764</v>
          </cell>
          <cell r="T1165">
            <v>9626.6332391914257</v>
          </cell>
          <cell r="U1165">
            <v>11688.469429313292</v>
          </cell>
          <cell r="V1165">
            <v>11178.034709025102</v>
          </cell>
          <cell r="W1165">
            <v>9949.8306521285122</v>
          </cell>
        </row>
        <row r="1166">
          <cell r="A1166">
            <v>1166</v>
          </cell>
          <cell r="E1166">
            <v>3</v>
          </cell>
          <cell r="F1166" t="str">
            <v>Scenario</v>
          </cell>
          <cell r="H1166" t="str">
            <v>[USD 000s]</v>
          </cell>
          <cell r="I1166" t="str">
            <v>[Calc]</v>
          </cell>
          <cell r="K1166">
            <v>9709.1803540456622</v>
          </cell>
          <cell r="L1166">
            <v>10547.334291510848</v>
          </cell>
          <cell r="M1166">
            <v>10711.379414554087</v>
          </cell>
          <cell r="N1166">
            <v>9152.4306046999991</v>
          </cell>
          <cell r="O1166">
            <v>11007.696352776318</v>
          </cell>
          <cell r="P1166">
            <v>11119.07718076518</v>
          </cell>
          <cell r="Q1166">
            <v>9374.6181405971183</v>
          </cell>
          <cell r="R1166">
            <v>11350.765923243558</v>
          </cell>
          <cell r="S1166">
            <v>11473.082234641764</v>
          </cell>
          <cell r="T1166">
            <v>10045.18251046062</v>
          </cell>
          <cell r="U1166">
            <v>11688.469429313292</v>
          </cell>
          <cell r="V1166">
            <v>11178.034709025102</v>
          </cell>
          <cell r="W1166">
            <v>9949.8306521285122</v>
          </cell>
        </row>
        <row r="1167">
          <cell r="A1167">
            <v>1167</v>
          </cell>
        </row>
        <row r="1168">
          <cell r="A1168">
            <v>1168</v>
          </cell>
          <cell r="E1168" t="str">
            <v>Accounts Payable</v>
          </cell>
          <cell r="K1168">
            <v>9709.1803540456622</v>
          </cell>
          <cell r="L1168">
            <v>10547.334291510848</v>
          </cell>
          <cell r="M1168">
            <v>10711.379414554087</v>
          </cell>
          <cell r="N1168">
            <v>9152.4306046999991</v>
          </cell>
          <cell r="O1168">
            <v>11007.696352776318</v>
          </cell>
          <cell r="P1168">
            <v>11119.07718076518</v>
          </cell>
          <cell r="Q1168">
            <v>9374.6181405971183</v>
          </cell>
          <cell r="R1168">
            <v>11350.765923243558</v>
          </cell>
          <cell r="S1168">
            <v>11473.082234641764</v>
          </cell>
          <cell r="T1168">
            <v>9626.6332391914257</v>
          </cell>
          <cell r="U1168">
            <v>11688.469429313292</v>
          </cell>
          <cell r="V1168">
            <v>11178.034709025102</v>
          </cell>
          <cell r="W1168">
            <v>9949.8306521285122</v>
          </cell>
        </row>
        <row r="1169">
          <cell r="A1169">
            <v>1169</v>
          </cell>
        </row>
        <row r="1170">
          <cell r="A1170">
            <v>1170</v>
          </cell>
          <cell r="D1170" t="str">
            <v>Inter Company Debtors</v>
          </cell>
        </row>
        <row r="1171">
          <cell r="A1171">
            <v>1171</v>
          </cell>
        </row>
        <row r="1172">
          <cell r="A1172">
            <v>1172</v>
          </cell>
          <cell r="E1172" t="str">
            <v>Inter Company Debtor Days</v>
          </cell>
          <cell r="H1172" t="str">
            <v>[Days]</v>
          </cell>
          <cell r="I1172" t="str">
            <v>[Feed]</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row>
        <row r="1173">
          <cell r="A1173">
            <v>1173</v>
          </cell>
          <cell r="E1173" t="str">
            <v>Number of Days in the Year</v>
          </cell>
          <cell r="H1173" t="str">
            <v>[Days]</v>
          </cell>
          <cell r="I1173" t="str">
            <v>[Feed]</v>
          </cell>
          <cell r="K1173">
            <v>365</v>
          </cell>
          <cell r="L1173">
            <v>366</v>
          </cell>
          <cell r="M1173">
            <v>365</v>
          </cell>
          <cell r="N1173">
            <v>365</v>
          </cell>
          <cell r="O1173">
            <v>365</v>
          </cell>
          <cell r="P1173">
            <v>366</v>
          </cell>
          <cell r="Q1173">
            <v>365</v>
          </cell>
          <cell r="R1173">
            <v>365</v>
          </cell>
          <cell r="S1173">
            <v>365</v>
          </cell>
          <cell r="T1173">
            <v>366</v>
          </cell>
          <cell r="U1173">
            <v>365</v>
          </cell>
          <cell r="V1173">
            <v>365</v>
          </cell>
          <cell r="W1173">
            <v>365</v>
          </cell>
        </row>
        <row r="1174">
          <cell r="A1174">
            <v>1174</v>
          </cell>
          <cell r="E1174" t="str">
            <v>COGS (Inter Company)</v>
          </cell>
          <cell r="H1174" t="str">
            <v>[USD 000s]</v>
          </cell>
          <cell r="I1174" t="str">
            <v>[Feed]</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row>
        <row r="1175">
          <cell r="A1175">
            <v>1175</v>
          </cell>
        </row>
        <row r="1176">
          <cell r="A1176">
            <v>1176</v>
          </cell>
          <cell r="E1176" t="str">
            <v>Inter Company Debtors</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row>
        <row r="1177">
          <cell r="A1177">
            <v>1177</v>
          </cell>
        </row>
        <row r="1178">
          <cell r="A1178">
            <v>1178</v>
          </cell>
          <cell r="D1178" t="str">
            <v>Taxes Accrued</v>
          </cell>
        </row>
        <row r="1179">
          <cell r="A1179">
            <v>1179</v>
          </cell>
        </row>
        <row r="1180">
          <cell r="A1180">
            <v>1180</v>
          </cell>
          <cell r="E1180" t="str">
            <v>Tax Accrued Days</v>
          </cell>
          <cell r="H1180" t="str">
            <v>[Days]</v>
          </cell>
          <cell r="I1180" t="str">
            <v>[Feed]</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row>
        <row r="1181">
          <cell r="A1181">
            <v>1181</v>
          </cell>
          <cell r="E1181" t="str">
            <v>Number of Days in a Year</v>
          </cell>
          <cell r="H1181" t="str">
            <v>[Days]</v>
          </cell>
          <cell r="I1181" t="str">
            <v>[Feed]</v>
          </cell>
          <cell r="K1181">
            <v>365</v>
          </cell>
          <cell r="L1181">
            <v>366</v>
          </cell>
          <cell r="M1181">
            <v>365</v>
          </cell>
          <cell r="N1181">
            <v>365</v>
          </cell>
          <cell r="O1181">
            <v>365</v>
          </cell>
          <cell r="P1181">
            <v>366</v>
          </cell>
          <cell r="Q1181">
            <v>365</v>
          </cell>
          <cell r="R1181">
            <v>365</v>
          </cell>
          <cell r="S1181">
            <v>365</v>
          </cell>
          <cell r="T1181">
            <v>366</v>
          </cell>
          <cell r="U1181">
            <v>365</v>
          </cell>
          <cell r="V1181">
            <v>365</v>
          </cell>
          <cell r="W1181">
            <v>365</v>
          </cell>
        </row>
        <row r="1182">
          <cell r="A1182">
            <v>1182</v>
          </cell>
          <cell r="E1182" t="str">
            <v>Income Tax Payable</v>
          </cell>
          <cell r="H1182" t="str">
            <v>[USD 000s]</v>
          </cell>
          <cell r="I1182" t="str">
            <v>[Feed]</v>
          </cell>
          <cell r="K1182">
            <v>12544.018105766858</v>
          </cell>
          <cell r="L1182">
            <v>12987.063656375423</v>
          </cell>
          <cell r="M1182">
            <v>11968.318386871197</v>
          </cell>
          <cell r="N1182">
            <v>23746.606243563339</v>
          </cell>
          <cell r="O1182">
            <v>6202.39003815453</v>
          </cell>
          <cell r="P1182">
            <v>6498.0806346958498</v>
          </cell>
          <cell r="Q1182">
            <v>18257.878536222266</v>
          </cell>
          <cell r="R1182">
            <v>753.67041531982886</v>
          </cell>
          <cell r="S1182">
            <v>-476.61387345000196</v>
          </cell>
          <cell r="T1182">
            <v>16898.836021393086</v>
          </cell>
          <cell r="U1182">
            <v>-647.26384440613185</v>
          </cell>
          <cell r="V1182">
            <v>2697.6332448754492</v>
          </cell>
          <cell r="W1182">
            <v>-10853.327134698977</v>
          </cell>
        </row>
        <row r="1183">
          <cell r="A1183">
            <v>1183</v>
          </cell>
        </row>
        <row r="1184">
          <cell r="A1184">
            <v>1184</v>
          </cell>
          <cell r="E1184" t="str">
            <v>Taxes Accrued</v>
          </cell>
          <cell r="H1184" t="str">
            <v>[USD 000s]</v>
          </cell>
          <cell r="I1184" t="str">
            <v>[Calc]</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row>
        <row r="1185">
          <cell r="A1185">
            <v>1185</v>
          </cell>
        </row>
        <row r="1186">
          <cell r="A1186">
            <v>1186</v>
          </cell>
          <cell r="D1186" t="str">
            <v>Obligations under Capital Leases</v>
          </cell>
        </row>
        <row r="1187">
          <cell r="A1187">
            <v>1187</v>
          </cell>
        </row>
        <row r="1188">
          <cell r="A1188">
            <v>1188</v>
          </cell>
          <cell r="E1188" t="str">
            <v>Initial Capital Lease Liability</v>
          </cell>
          <cell r="H1188" t="str">
            <v>[USD 000s]</v>
          </cell>
          <cell r="I1188" t="str">
            <v>[Calc]</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row>
        <row r="1189">
          <cell r="A1189">
            <v>1189</v>
          </cell>
          <cell r="E1189" t="str">
            <v>Currently Maturing Portion of Capital Lease</v>
          </cell>
          <cell r="H1189" t="str">
            <v>[USD 000s]</v>
          </cell>
          <cell r="I1189" t="str">
            <v>[Calc]</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row>
        <row r="1190">
          <cell r="A1190">
            <v>1190</v>
          </cell>
          <cell r="E1190" t="str">
            <v>Accumulated Paid Dowm Portion of Lease</v>
          </cell>
          <cell r="H1190" t="str">
            <v>[USD 000s]</v>
          </cell>
          <cell r="I1190" t="str">
            <v>[Calc]</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row>
        <row r="1191">
          <cell r="A1191">
            <v>1191</v>
          </cell>
          <cell r="E1191" t="str">
            <v>Long Term Capital Lease Liability</v>
          </cell>
          <cell r="H1191" t="str">
            <v>[USD 000s]</v>
          </cell>
          <cell r="I1191" t="str">
            <v>[Calc]</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row>
        <row r="1192">
          <cell r="A1192">
            <v>1192</v>
          </cell>
        </row>
        <row r="1193">
          <cell r="A1193">
            <v>1193</v>
          </cell>
          <cell r="E1193" t="str">
            <v xml:space="preserve"> </v>
          </cell>
        </row>
        <row r="1194">
          <cell r="A1194">
            <v>1194</v>
          </cell>
          <cell r="E1194" t="str">
            <v>Current Obligations under Capital Leases</v>
          </cell>
          <cell r="H1194" t="str">
            <v>[USD 000s]</v>
          </cell>
          <cell r="I1194" t="str">
            <v>[Feed]</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row>
        <row r="1195">
          <cell r="A1195">
            <v>1195</v>
          </cell>
        </row>
        <row r="1196">
          <cell r="A1196">
            <v>1196</v>
          </cell>
          <cell r="E1196" t="str">
            <v>Long Term Obligations under Capital Leases</v>
          </cell>
          <cell r="H1196" t="str">
            <v>[USD 000s]</v>
          </cell>
          <cell r="I1196" t="str">
            <v>[Feed]</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row>
        <row r="1197">
          <cell r="A1197">
            <v>1197</v>
          </cell>
        </row>
        <row r="1198">
          <cell r="A1198">
            <v>1198</v>
          </cell>
        </row>
        <row r="1199">
          <cell r="A1199">
            <v>1199</v>
          </cell>
          <cell r="D1199" t="str">
            <v>Other Current Liabilities</v>
          </cell>
        </row>
        <row r="1200">
          <cell r="A1200">
            <v>1200</v>
          </cell>
        </row>
        <row r="1201">
          <cell r="A1201">
            <v>1201</v>
          </cell>
          <cell r="E1201" t="str">
            <v>Other Current Liabilities Assumptions</v>
          </cell>
          <cell r="H1201" t="str">
            <v>[USD 000s]</v>
          </cell>
          <cell r="I1201" t="str">
            <v>[Input]</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row>
        <row r="1202">
          <cell r="A1202">
            <v>1202</v>
          </cell>
          <cell r="E1202" t="str">
            <v xml:space="preserve"> </v>
          </cell>
        </row>
        <row r="1203">
          <cell r="A1203">
            <v>1203</v>
          </cell>
          <cell r="E1203" t="str">
            <v>Other Current Liabilities</v>
          </cell>
          <cell r="H1203" t="str">
            <v>[USD 000s]</v>
          </cell>
          <cell r="I1203" t="str">
            <v>[Feed]</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row>
        <row r="1204">
          <cell r="A1204">
            <v>1204</v>
          </cell>
        </row>
        <row r="1205">
          <cell r="A1205">
            <v>1205</v>
          </cell>
          <cell r="C1205" t="str">
            <v>BALANCE SHEET - OTHER LIABILITIES</v>
          </cell>
        </row>
        <row r="1206">
          <cell r="A1206">
            <v>1206</v>
          </cell>
        </row>
        <row r="1207">
          <cell r="A1207">
            <v>1207</v>
          </cell>
          <cell r="D1207" t="str">
            <v>Obligations under Capital Leases</v>
          </cell>
        </row>
        <row r="1208">
          <cell r="A1208">
            <v>1208</v>
          </cell>
        </row>
        <row r="1209">
          <cell r="A1209">
            <v>1209</v>
          </cell>
          <cell r="E1209" t="str">
            <v>Obligations under Capital Leases Assumptions</v>
          </cell>
          <cell r="H1209" t="str">
            <v>[USD 000s]</v>
          </cell>
          <cell r="I1209" t="str">
            <v>[Input]</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row>
        <row r="1210">
          <cell r="A1210">
            <v>1210</v>
          </cell>
          <cell r="E1210" t="str">
            <v xml:space="preserve"> </v>
          </cell>
        </row>
        <row r="1211">
          <cell r="A1211">
            <v>1211</v>
          </cell>
          <cell r="E1211" t="str">
            <v>Obligations under Capital Leases</v>
          </cell>
          <cell r="H1211" t="str">
            <v>[USD 000s]</v>
          </cell>
          <cell r="I1211" t="str">
            <v>[Feed]</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row>
        <row r="1212">
          <cell r="A1212">
            <v>1212</v>
          </cell>
        </row>
        <row r="1213">
          <cell r="A1213">
            <v>1213</v>
          </cell>
          <cell r="D1213" t="str">
            <v>Other Current Liabilities</v>
          </cell>
        </row>
        <row r="1214">
          <cell r="A1214">
            <v>1214</v>
          </cell>
        </row>
        <row r="1215">
          <cell r="A1215">
            <v>1215</v>
          </cell>
          <cell r="E1215" t="str">
            <v>Other Current Liabilities Assumptions</v>
          </cell>
          <cell r="H1215" t="str">
            <v>[USD 000s]</v>
          </cell>
          <cell r="I1215" t="str">
            <v>[Input]</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row>
        <row r="1216">
          <cell r="A1216">
            <v>1216</v>
          </cell>
          <cell r="E1216" t="str">
            <v xml:space="preserve"> </v>
          </cell>
        </row>
        <row r="1217">
          <cell r="A1217">
            <v>1217</v>
          </cell>
          <cell r="E1217" t="str">
            <v>Other Current Liabilities</v>
          </cell>
          <cell r="H1217" t="str">
            <v>[USD 000s]</v>
          </cell>
          <cell r="I1217" t="str">
            <v>[Feed]</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row>
        <row r="1218">
          <cell r="A1218">
            <v>1218</v>
          </cell>
        </row>
        <row r="1219">
          <cell r="A1219">
            <v>1219</v>
          </cell>
          <cell r="C1219" t="str">
            <v>CASH FLOW</v>
          </cell>
        </row>
        <row r="1220">
          <cell r="A1220">
            <v>1220</v>
          </cell>
        </row>
        <row r="1221">
          <cell r="A1221">
            <v>1221</v>
          </cell>
          <cell r="D1221" t="str">
            <v>Debt Repayment Schedule</v>
          </cell>
        </row>
        <row r="1222">
          <cell r="A1222">
            <v>1222</v>
          </cell>
        </row>
        <row r="1223">
          <cell r="A1223">
            <v>1223</v>
          </cell>
          <cell r="B1223">
            <v>6</v>
          </cell>
          <cell r="C1223" t="str">
            <v>Active</v>
          </cell>
          <cell r="E1223" t="str">
            <v>Debt Issuance Debt Obligation - Original</v>
          </cell>
          <cell r="H1223" t="str">
            <v>[USD 000s]</v>
          </cell>
          <cell r="I1223" t="str">
            <v>[feed]</v>
          </cell>
          <cell r="K1223">
            <v>0</v>
          </cell>
        </row>
        <row r="1224">
          <cell r="A1224">
            <v>1224</v>
          </cell>
          <cell r="E1224">
            <v>1</v>
          </cell>
          <cell r="F1224" t="str">
            <v>Scenario</v>
          </cell>
          <cell r="H1224" t="str">
            <v>[USD 000s]</v>
          </cell>
          <cell r="I1224" t="str">
            <v>[Input]</v>
          </cell>
          <cell r="K1224">
            <v>0</v>
          </cell>
        </row>
        <row r="1225">
          <cell r="A1225">
            <v>1225</v>
          </cell>
          <cell r="E1225">
            <v>2</v>
          </cell>
          <cell r="F1225" t="str">
            <v>Scenario</v>
          </cell>
          <cell r="H1225" t="str">
            <v>[USD 000s]</v>
          </cell>
          <cell r="I1225" t="str">
            <v>[Input]</v>
          </cell>
          <cell r="K1225">
            <v>0</v>
          </cell>
        </row>
        <row r="1226">
          <cell r="A1226">
            <v>1226</v>
          </cell>
          <cell r="E1226">
            <v>3</v>
          </cell>
          <cell r="F1226" t="str">
            <v>Scenario</v>
          </cell>
          <cell r="H1226" t="str">
            <v>[USD 000s]</v>
          </cell>
          <cell r="I1226" t="str">
            <v>[Input]</v>
          </cell>
          <cell r="K1226">
            <v>0</v>
          </cell>
        </row>
        <row r="1227">
          <cell r="A1227">
            <v>1227</v>
          </cell>
          <cell r="E1227">
            <v>4</v>
          </cell>
          <cell r="F1227" t="str">
            <v>Scenario</v>
          </cell>
          <cell r="H1227" t="str">
            <v>[USD 000s]</v>
          </cell>
          <cell r="I1227" t="str">
            <v>[Input]</v>
          </cell>
          <cell r="K1227">
            <v>0</v>
          </cell>
        </row>
        <row r="1228">
          <cell r="A1228">
            <v>1228</v>
          </cell>
          <cell r="E1228">
            <v>5</v>
          </cell>
          <cell r="F1228" t="str">
            <v>Scenario</v>
          </cell>
          <cell r="H1228" t="str">
            <v>[USD 000s]</v>
          </cell>
          <cell r="I1228" t="str">
            <v>[Input]</v>
          </cell>
          <cell r="K1228">
            <v>0</v>
          </cell>
        </row>
        <row r="1229">
          <cell r="A1229">
            <v>1229</v>
          </cell>
          <cell r="E1229">
            <v>6</v>
          </cell>
          <cell r="F1229" t="str">
            <v>Scenario</v>
          </cell>
          <cell r="H1229" t="str">
            <v>[USD 000s]</v>
          </cell>
          <cell r="I1229" t="str">
            <v>[Input]</v>
          </cell>
          <cell r="K1229">
            <v>0</v>
          </cell>
        </row>
        <row r="1230">
          <cell r="A1230">
            <v>1230</v>
          </cell>
          <cell r="B1230">
            <v>6</v>
          </cell>
          <cell r="C1230" t="str">
            <v xml:space="preserve">Active </v>
          </cell>
          <cell r="E1230" t="str">
            <v>Debt Amortization Schedule Debt Obligation- Original</v>
          </cell>
          <cell r="H1230" t="str">
            <v>[USD 000s]</v>
          </cell>
          <cell r="I1230" t="str">
            <v>[feed]</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row>
        <row r="1231">
          <cell r="A1231">
            <v>1231</v>
          </cell>
          <cell r="E1231">
            <v>1</v>
          </cell>
          <cell r="F1231" t="str">
            <v>Scenario</v>
          </cell>
          <cell r="H1231" t="str">
            <v>[USD 000s]</v>
          </cell>
          <cell r="I1231" t="str">
            <v>[Input]</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row>
        <row r="1232">
          <cell r="A1232">
            <v>1232</v>
          </cell>
          <cell r="E1232">
            <v>2</v>
          </cell>
          <cell r="F1232" t="str">
            <v>Scenario</v>
          </cell>
          <cell r="H1232" t="str">
            <v>[USD 000s]</v>
          </cell>
          <cell r="I1232" t="str">
            <v>[Input]</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row>
        <row r="1233">
          <cell r="A1233">
            <v>1233</v>
          </cell>
          <cell r="E1233">
            <v>3</v>
          </cell>
          <cell r="F1233" t="str">
            <v>Scenario</v>
          </cell>
          <cell r="H1233" t="str">
            <v>[USD 000s]</v>
          </cell>
          <cell r="I1233" t="str">
            <v>[Input]</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row>
        <row r="1234">
          <cell r="A1234">
            <v>1234</v>
          </cell>
          <cell r="E1234">
            <v>4</v>
          </cell>
          <cell r="F1234" t="str">
            <v>Scenario</v>
          </cell>
          <cell r="H1234" t="str">
            <v>[USD 000s]</v>
          </cell>
          <cell r="I1234" t="str">
            <v>[Input]</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row>
        <row r="1235">
          <cell r="A1235">
            <v>1235</v>
          </cell>
          <cell r="E1235">
            <v>5</v>
          </cell>
          <cell r="F1235" t="str">
            <v>Scenario</v>
          </cell>
          <cell r="H1235" t="str">
            <v>[USD 000s]</v>
          </cell>
          <cell r="I1235" t="str">
            <v>[Input]</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row>
        <row r="1236">
          <cell r="A1236">
            <v>1236</v>
          </cell>
          <cell r="E1236">
            <v>6</v>
          </cell>
          <cell r="F1236" t="str">
            <v>Scenario</v>
          </cell>
          <cell r="H1236" t="str">
            <v>[USD 000s]</v>
          </cell>
          <cell r="I1236" t="str">
            <v>[Input]</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row>
        <row r="1237">
          <cell r="A1237">
            <v>1237</v>
          </cell>
          <cell r="E1237" t="str">
            <v>Debt Amortization Schedule Debt Obligation- in percentage terms</v>
          </cell>
          <cell r="H1237" t="str">
            <v>[%]</v>
          </cell>
          <cell r="I1237" t="str">
            <v>[Calc]</v>
          </cell>
          <cell r="K1237" t="e">
            <v>#DIV/0!</v>
          </cell>
          <cell r="L1237" t="e">
            <v>#DIV/0!</v>
          </cell>
          <cell r="M1237" t="e">
            <v>#DIV/0!</v>
          </cell>
          <cell r="N1237" t="e">
            <v>#DIV/0!</v>
          </cell>
          <cell r="O1237" t="e">
            <v>#DIV/0!</v>
          </cell>
          <cell r="P1237" t="e">
            <v>#DIV/0!</v>
          </cell>
          <cell r="Q1237" t="e">
            <v>#DIV/0!</v>
          </cell>
          <cell r="R1237" t="e">
            <v>#DIV/0!</v>
          </cell>
          <cell r="S1237" t="e">
            <v>#DIV/0!</v>
          </cell>
          <cell r="T1237" t="e">
            <v>#DIV/0!</v>
          </cell>
          <cell r="U1237" t="e">
            <v>#DIV/0!</v>
          </cell>
          <cell r="V1237" t="e">
            <v>#DIV/0!</v>
          </cell>
          <cell r="W1237" t="e">
            <v>#DIV/0!</v>
          </cell>
        </row>
        <row r="1238">
          <cell r="A1238">
            <v>1238</v>
          </cell>
        </row>
        <row r="1239">
          <cell r="A1239">
            <v>1239</v>
          </cell>
          <cell r="E1239" t="str">
            <v>Long Term Debt - Debt Obligation - Issued</v>
          </cell>
          <cell r="H1239" t="str">
            <v>[USD 000s]</v>
          </cell>
          <cell r="I1239" t="str">
            <v>[Calc]</v>
          </cell>
          <cell r="K1239">
            <v>0</v>
          </cell>
        </row>
        <row r="1240">
          <cell r="A1240">
            <v>1240</v>
          </cell>
        </row>
        <row r="1241">
          <cell r="A1241">
            <v>1241</v>
          </cell>
          <cell r="E1241" t="str">
            <v>Debt Amortization - Debt Obligation</v>
          </cell>
          <cell r="H1241" t="str">
            <v>[USD 000s]</v>
          </cell>
          <cell r="I1241" t="str">
            <v>[Calc]</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row>
        <row r="1242">
          <cell r="A1242">
            <v>1242</v>
          </cell>
        </row>
        <row r="1243">
          <cell r="A1243">
            <v>1243</v>
          </cell>
          <cell r="E1243" t="str">
            <v>Retirement of Long Term Debt - Debt Obligation</v>
          </cell>
          <cell r="H1243" t="str">
            <v>[USD 000s]</v>
          </cell>
          <cell r="I1243" t="str">
            <v>[Calc]</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row>
        <row r="1244">
          <cell r="A1244">
            <v>1244</v>
          </cell>
        </row>
        <row r="1245">
          <cell r="A1245">
            <v>1245</v>
          </cell>
          <cell r="E1245" t="str">
            <v>Currently Maturing Debt - Debt Obligation</v>
          </cell>
          <cell r="H1245" t="str">
            <v>[USD 000s]</v>
          </cell>
          <cell r="I1245" t="str">
            <v>[Calc]</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row>
        <row r="1246">
          <cell r="A1246">
            <v>1246</v>
          </cell>
        </row>
        <row r="1247">
          <cell r="A1247">
            <v>1247</v>
          </cell>
          <cell r="E1247" t="str">
            <v>Balance of Long Term Debt - Debt Obligation</v>
          </cell>
          <cell r="H1247" t="str">
            <v>[USD 000s]</v>
          </cell>
          <cell r="I1247" t="str">
            <v>[Calc]</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row>
        <row r="1248">
          <cell r="A1248">
            <v>1248</v>
          </cell>
        </row>
        <row r="1249">
          <cell r="A1249">
            <v>1249</v>
          </cell>
          <cell r="B1249">
            <v>1</v>
          </cell>
          <cell r="C1249" t="str">
            <v>Active</v>
          </cell>
          <cell r="E1249" t="str">
            <v>Debt Issuance Fuel Financing Obligation - Original</v>
          </cell>
          <cell r="H1249" t="str">
            <v>[USD 000s]</v>
          </cell>
          <cell r="I1249" t="str">
            <v>[feed]</v>
          </cell>
          <cell r="K1249">
            <v>0</v>
          </cell>
        </row>
        <row r="1250">
          <cell r="A1250">
            <v>1250</v>
          </cell>
          <cell r="E1250">
            <v>1</v>
          </cell>
          <cell r="F1250" t="str">
            <v>Scenario</v>
          </cell>
          <cell r="H1250" t="str">
            <v>[USD 000s]</v>
          </cell>
          <cell r="I1250" t="str">
            <v>[Input]</v>
          </cell>
          <cell r="K1250">
            <v>0</v>
          </cell>
        </row>
        <row r="1251">
          <cell r="A1251">
            <v>1251</v>
          </cell>
          <cell r="E1251">
            <v>2</v>
          </cell>
          <cell r="F1251" t="str">
            <v>Scenario</v>
          </cell>
          <cell r="H1251" t="str">
            <v>[USD 000s]</v>
          </cell>
          <cell r="I1251" t="str">
            <v>[Input]</v>
          </cell>
          <cell r="K1251">
            <v>0</v>
          </cell>
        </row>
        <row r="1252">
          <cell r="A1252">
            <v>1252</v>
          </cell>
          <cell r="E1252">
            <v>3</v>
          </cell>
          <cell r="F1252" t="str">
            <v>Scenario</v>
          </cell>
          <cell r="H1252" t="str">
            <v>[USD 000s]</v>
          </cell>
          <cell r="I1252" t="str">
            <v>[Input]</v>
          </cell>
          <cell r="K1252">
            <v>0</v>
          </cell>
        </row>
        <row r="1253">
          <cell r="A1253">
            <v>1253</v>
          </cell>
          <cell r="E1253">
            <v>4</v>
          </cell>
          <cell r="F1253" t="str">
            <v>Scenario</v>
          </cell>
          <cell r="H1253" t="str">
            <v>[USD 000s]</v>
          </cell>
          <cell r="I1253" t="str">
            <v>[Input]</v>
          </cell>
          <cell r="K1253">
            <v>0</v>
          </cell>
        </row>
        <row r="1254">
          <cell r="A1254">
            <v>1254</v>
          </cell>
          <cell r="B1254">
            <v>1</v>
          </cell>
          <cell r="C1254" t="str">
            <v xml:space="preserve">Active </v>
          </cell>
          <cell r="E1254" t="str">
            <v>Debt Amortization Schedule Fuel Financing Obligation- Original</v>
          </cell>
          <cell r="H1254" t="str">
            <v>[USD 000s]</v>
          </cell>
          <cell r="I1254" t="str">
            <v>[feed]</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row>
        <row r="1255">
          <cell r="A1255">
            <v>1255</v>
          </cell>
          <cell r="E1255">
            <v>1</v>
          </cell>
          <cell r="F1255" t="str">
            <v>Scenario</v>
          </cell>
          <cell r="H1255" t="str">
            <v>[USD 000s]</v>
          </cell>
          <cell r="I1255" t="str">
            <v>[Input]</v>
          </cell>
          <cell r="L1255">
            <v>0</v>
          </cell>
          <cell r="M1255">
            <v>0</v>
          </cell>
          <cell r="N1255">
            <v>0</v>
          </cell>
          <cell r="O1255">
            <v>0</v>
          </cell>
          <cell r="P1255">
            <v>0</v>
          </cell>
          <cell r="Q1255">
            <v>0</v>
          </cell>
          <cell r="R1255">
            <v>0</v>
          </cell>
          <cell r="S1255">
            <v>0</v>
          </cell>
          <cell r="T1255">
            <v>0</v>
          </cell>
          <cell r="U1255">
            <v>0</v>
          </cell>
          <cell r="V1255">
            <v>0</v>
          </cell>
          <cell r="W1255">
            <v>0</v>
          </cell>
        </row>
        <row r="1256">
          <cell r="A1256">
            <v>1256</v>
          </cell>
          <cell r="E1256">
            <v>2</v>
          </cell>
          <cell r="F1256" t="str">
            <v>Scenario</v>
          </cell>
          <cell r="H1256" t="str">
            <v>[USD 000s]</v>
          </cell>
          <cell r="I1256" t="str">
            <v>[Input]</v>
          </cell>
          <cell r="L1256">
            <v>0</v>
          </cell>
          <cell r="M1256">
            <v>0</v>
          </cell>
          <cell r="N1256">
            <v>0</v>
          </cell>
          <cell r="O1256">
            <v>0</v>
          </cell>
          <cell r="P1256">
            <v>0</v>
          </cell>
          <cell r="Q1256">
            <v>0</v>
          </cell>
          <cell r="R1256">
            <v>0</v>
          </cell>
          <cell r="S1256">
            <v>0</v>
          </cell>
          <cell r="T1256">
            <v>0</v>
          </cell>
          <cell r="U1256">
            <v>0</v>
          </cell>
          <cell r="V1256">
            <v>0</v>
          </cell>
          <cell r="W1256">
            <v>0</v>
          </cell>
        </row>
        <row r="1257">
          <cell r="A1257">
            <v>1257</v>
          </cell>
          <cell r="E1257">
            <v>3</v>
          </cell>
          <cell r="F1257" t="str">
            <v>Scenario</v>
          </cell>
          <cell r="H1257" t="str">
            <v>[USD 000s]</v>
          </cell>
          <cell r="I1257" t="str">
            <v>[Input]</v>
          </cell>
          <cell r="L1257">
            <v>0</v>
          </cell>
          <cell r="M1257">
            <v>0</v>
          </cell>
          <cell r="N1257">
            <v>0</v>
          </cell>
          <cell r="O1257">
            <v>0</v>
          </cell>
          <cell r="P1257">
            <v>0</v>
          </cell>
          <cell r="Q1257">
            <v>0</v>
          </cell>
          <cell r="R1257">
            <v>0</v>
          </cell>
          <cell r="S1257">
            <v>0</v>
          </cell>
          <cell r="T1257">
            <v>0</v>
          </cell>
          <cell r="U1257">
            <v>0</v>
          </cell>
          <cell r="V1257">
            <v>0</v>
          </cell>
          <cell r="W1257">
            <v>0</v>
          </cell>
        </row>
        <row r="1258">
          <cell r="A1258">
            <v>1258</v>
          </cell>
          <cell r="E1258">
            <v>4</v>
          </cell>
          <cell r="F1258" t="str">
            <v>Scenario</v>
          </cell>
          <cell r="H1258" t="str">
            <v>[USD 000s]</v>
          </cell>
          <cell r="I1258" t="str">
            <v>[Input]</v>
          </cell>
          <cell r="L1258">
            <v>0</v>
          </cell>
          <cell r="M1258">
            <v>0</v>
          </cell>
          <cell r="N1258">
            <v>0</v>
          </cell>
          <cell r="O1258">
            <v>0</v>
          </cell>
          <cell r="P1258">
            <v>0</v>
          </cell>
          <cell r="Q1258">
            <v>0</v>
          </cell>
          <cell r="R1258">
            <v>0</v>
          </cell>
          <cell r="S1258">
            <v>0</v>
          </cell>
          <cell r="T1258">
            <v>0</v>
          </cell>
          <cell r="U1258">
            <v>0</v>
          </cell>
          <cell r="V1258">
            <v>0</v>
          </cell>
          <cell r="W1258">
            <v>0</v>
          </cell>
        </row>
        <row r="1259">
          <cell r="A1259">
            <v>1259</v>
          </cell>
          <cell r="E1259" t="str">
            <v>Debt Amortization Schedule Fuel Financing Obligation- in percentage terms</v>
          </cell>
          <cell r="H1259" t="str">
            <v>[%]</v>
          </cell>
          <cell r="I1259" t="str">
            <v>[Calc]</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row>
        <row r="1260">
          <cell r="A1260">
            <v>1260</v>
          </cell>
        </row>
        <row r="1261">
          <cell r="A1261">
            <v>1261</v>
          </cell>
          <cell r="E1261" t="str">
            <v>Long Term Debt - Debt Obligation - Issued</v>
          </cell>
          <cell r="H1261" t="str">
            <v>[USD 000s]</v>
          </cell>
          <cell r="I1261" t="str">
            <v>[Calc]</v>
          </cell>
          <cell r="K1261">
            <v>0</v>
          </cell>
        </row>
        <row r="1262">
          <cell r="A1262">
            <v>1262</v>
          </cell>
        </row>
        <row r="1263">
          <cell r="A1263">
            <v>1263</v>
          </cell>
          <cell r="E1263" t="str">
            <v>Debt Amortization - Debt Obligation</v>
          </cell>
          <cell r="H1263" t="str">
            <v>[USD 000s]</v>
          </cell>
          <cell r="I1263" t="str">
            <v>[Calc]</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row>
        <row r="1264">
          <cell r="A1264">
            <v>1264</v>
          </cell>
        </row>
        <row r="1265">
          <cell r="A1265">
            <v>1265</v>
          </cell>
          <cell r="E1265" t="str">
            <v>Retirement of Long Term Debt - Fuel Financing</v>
          </cell>
          <cell r="H1265" t="str">
            <v>[USD 000s]</v>
          </cell>
          <cell r="I1265" t="str">
            <v>[Calc]</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row>
        <row r="1266">
          <cell r="A1266">
            <v>1266</v>
          </cell>
        </row>
        <row r="1267">
          <cell r="A1267">
            <v>1267</v>
          </cell>
          <cell r="E1267" t="str">
            <v>Currently Maturing Debt - Fuel Financing</v>
          </cell>
          <cell r="H1267" t="str">
            <v>[USD 000s]</v>
          </cell>
          <cell r="I1267" t="str">
            <v>[Calc]</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row>
        <row r="1268">
          <cell r="A1268">
            <v>1268</v>
          </cell>
        </row>
        <row r="1269">
          <cell r="A1269">
            <v>1269</v>
          </cell>
          <cell r="E1269" t="str">
            <v>Balance of Long Term Debt - Fuel Financing</v>
          </cell>
          <cell r="H1269" t="str">
            <v>[USD 000s]</v>
          </cell>
          <cell r="I1269" t="str">
            <v>[Calc]</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row>
        <row r="1270">
          <cell r="A1270">
            <v>1270</v>
          </cell>
        </row>
        <row r="1271">
          <cell r="A1271">
            <v>1271</v>
          </cell>
          <cell r="D1271" t="str">
            <v>Preferred Equity Dividends</v>
          </cell>
        </row>
        <row r="1272">
          <cell r="A1272">
            <v>1272</v>
          </cell>
        </row>
        <row r="1273">
          <cell r="A1273">
            <v>1273</v>
          </cell>
          <cell r="E1273" t="str">
            <v>Preferred Capital</v>
          </cell>
          <cell r="H1273" t="str">
            <v>[USD 000s]</v>
          </cell>
          <cell r="I1273" t="str">
            <v>[Feed]</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row>
        <row r="1274">
          <cell r="A1274">
            <v>1274</v>
          </cell>
          <cell r="E1274" t="str">
            <v>Preferred Return</v>
          </cell>
          <cell r="H1274" t="str">
            <v>[USD 000s]</v>
          </cell>
          <cell r="I1274" t="str">
            <v>[Feed]</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row>
        <row r="1275">
          <cell r="A1275">
            <v>1275</v>
          </cell>
        </row>
        <row r="1276">
          <cell r="A1276">
            <v>1276</v>
          </cell>
          <cell r="E1276" t="str">
            <v>Preferred Dividend</v>
          </cell>
          <cell r="H1276" t="str">
            <v>[USD 000s]</v>
          </cell>
          <cell r="I1276" t="str">
            <v>[Calc]</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row>
        <row r="1277">
          <cell r="A1277">
            <v>1277</v>
          </cell>
        </row>
        <row r="1278">
          <cell r="A1278">
            <v>1278</v>
          </cell>
          <cell r="D1278" t="str">
            <v>Long Term Debt Issuance - Debt Obligation</v>
          </cell>
        </row>
        <row r="1279">
          <cell r="A1279">
            <v>1279</v>
          </cell>
        </row>
        <row r="1280">
          <cell r="A1280">
            <v>1280</v>
          </cell>
          <cell r="E1280" t="str">
            <v>Long Term Debt Issuance</v>
          </cell>
          <cell r="H1280" t="str">
            <v>[USD 000s]</v>
          </cell>
          <cell r="I1280" t="str">
            <v>[Feed]</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row>
        <row r="1281">
          <cell r="A1281">
            <v>1281</v>
          </cell>
        </row>
        <row r="1282">
          <cell r="A1282">
            <v>1282</v>
          </cell>
          <cell r="E1282" t="str">
            <v>Long Term Debt Issuance</v>
          </cell>
          <cell r="H1282" t="str">
            <v>[USD 000s]</v>
          </cell>
          <cell r="I1282" t="str">
            <v>[Calc]</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row>
        <row r="1283">
          <cell r="A1283">
            <v>1283</v>
          </cell>
        </row>
        <row r="1284">
          <cell r="A1284">
            <v>1284</v>
          </cell>
          <cell r="D1284" t="str">
            <v>Long Term Debt Issuance - Fuel Financing</v>
          </cell>
        </row>
        <row r="1285">
          <cell r="A1285">
            <v>1285</v>
          </cell>
        </row>
        <row r="1286">
          <cell r="A1286">
            <v>1286</v>
          </cell>
          <cell r="E1286" t="str">
            <v>Long Term Debt Issuance</v>
          </cell>
          <cell r="H1286" t="str">
            <v>[USD 000s]</v>
          </cell>
          <cell r="I1286" t="str">
            <v>[Feed]</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row>
        <row r="1287">
          <cell r="A1287">
            <v>1287</v>
          </cell>
        </row>
        <row r="1288">
          <cell r="A1288">
            <v>1288</v>
          </cell>
          <cell r="E1288" t="str">
            <v>Long Term Debt Issuance</v>
          </cell>
          <cell r="H1288" t="str">
            <v>[USD 000s]</v>
          </cell>
          <cell r="I1288" t="str">
            <v>[Calc]</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row>
        <row r="1289">
          <cell r="A1289">
            <v>1289</v>
          </cell>
        </row>
        <row r="1290">
          <cell r="A1290">
            <v>1290</v>
          </cell>
          <cell r="D1290" t="str">
            <v>Preferred Stock Issuance</v>
          </cell>
        </row>
        <row r="1291">
          <cell r="A1291">
            <v>1291</v>
          </cell>
        </row>
        <row r="1292">
          <cell r="A1292">
            <v>1292</v>
          </cell>
          <cell r="E1292" t="str">
            <v>Preferred Stock Issuance</v>
          </cell>
          <cell r="H1292" t="str">
            <v>[USD 000s]</v>
          </cell>
          <cell r="I1292" t="str">
            <v>[Feed]</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row>
        <row r="1293">
          <cell r="A1293">
            <v>1293</v>
          </cell>
        </row>
        <row r="1294">
          <cell r="A1294">
            <v>1294</v>
          </cell>
          <cell r="E1294" t="str">
            <v>Preferred Stock Issuance</v>
          </cell>
          <cell r="H1294" t="str">
            <v>[USD 000s]</v>
          </cell>
          <cell r="I1294" t="str">
            <v>[Calc]</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row>
        <row r="1295">
          <cell r="A1295">
            <v>1295</v>
          </cell>
        </row>
        <row r="1296">
          <cell r="A1296">
            <v>1296</v>
          </cell>
          <cell r="D1296" t="str">
            <v>Common Stock Issuance</v>
          </cell>
        </row>
        <row r="1297">
          <cell r="A1297">
            <v>1297</v>
          </cell>
        </row>
        <row r="1298">
          <cell r="A1298">
            <v>1298</v>
          </cell>
          <cell r="E1298" t="str">
            <v>Common Stock Issuance</v>
          </cell>
          <cell r="H1298" t="str">
            <v>[USD 000s]</v>
          </cell>
          <cell r="I1298" t="str">
            <v>[Feed]</v>
          </cell>
          <cell r="K1298">
            <v>30000</v>
          </cell>
          <cell r="L1298">
            <v>0</v>
          </cell>
          <cell r="M1298">
            <v>0</v>
          </cell>
          <cell r="N1298">
            <v>0</v>
          </cell>
          <cell r="O1298">
            <v>0</v>
          </cell>
          <cell r="P1298">
            <v>0</v>
          </cell>
          <cell r="Q1298">
            <v>0</v>
          </cell>
          <cell r="R1298">
            <v>0</v>
          </cell>
          <cell r="S1298">
            <v>0</v>
          </cell>
          <cell r="T1298">
            <v>0</v>
          </cell>
          <cell r="U1298">
            <v>0</v>
          </cell>
          <cell r="V1298">
            <v>0</v>
          </cell>
          <cell r="W1298">
            <v>0</v>
          </cell>
        </row>
        <row r="1299">
          <cell r="A1299">
            <v>1299</v>
          </cell>
        </row>
        <row r="1300">
          <cell r="A1300">
            <v>1300</v>
          </cell>
          <cell r="E1300" t="str">
            <v>Common Stock Issuance</v>
          </cell>
          <cell r="H1300" t="str">
            <v>[USD 000s]</v>
          </cell>
          <cell r="I1300" t="str">
            <v>[Calc]</v>
          </cell>
          <cell r="K1300">
            <v>30000</v>
          </cell>
          <cell r="L1300">
            <v>0</v>
          </cell>
          <cell r="M1300">
            <v>0</v>
          </cell>
          <cell r="N1300">
            <v>0</v>
          </cell>
          <cell r="O1300">
            <v>0</v>
          </cell>
          <cell r="P1300">
            <v>0</v>
          </cell>
          <cell r="Q1300">
            <v>0</v>
          </cell>
          <cell r="R1300">
            <v>0</v>
          </cell>
          <cell r="S1300">
            <v>0</v>
          </cell>
          <cell r="T1300">
            <v>0</v>
          </cell>
          <cell r="U1300">
            <v>0</v>
          </cell>
          <cell r="V1300">
            <v>0</v>
          </cell>
          <cell r="W1300">
            <v>0</v>
          </cell>
        </row>
        <row r="1301">
          <cell r="A1301">
            <v>1301</v>
          </cell>
        </row>
        <row r="1302">
          <cell r="A1302">
            <v>1302</v>
          </cell>
          <cell r="D1302" t="str">
            <v>Redemption of Preferred Stock</v>
          </cell>
        </row>
        <row r="1303">
          <cell r="A1303">
            <v>1303</v>
          </cell>
        </row>
        <row r="1304">
          <cell r="A1304">
            <v>1304</v>
          </cell>
          <cell r="E1304" t="str">
            <v>Redemption of Preferred Stock</v>
          </cell>
          <cell r="H1304" t="str">
            <v>[USD 000s]</v>
          </cell>
          <cell r="I1304" t="str">
            <v>[Feed]</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row>
        <row r="1305">
          <cell r="A1305">
            <v>1305</v>
          </cell>
        </row>
        <row r="1306">
          <cell r="A1306">
            <v>1306</v>
          </cell>
          <cell r="E1306" t="str">
            <v>Redemption of Preferred Stock</v>
          </cell>
          <cell r="H1306" t="str">
            <v>[USD 000s]</v>
          </cell>
          <cell r="I1306" t="str">
            <v>[Calc]</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row>
        <row r="1307">
          <cell r="A1307">
            <v>1307</v>
          </cell>
        </row>
        <row r="1308">
          <cell r="A1308">
            <v>1308</v>
          </cell>
          <cell r="D1308" t="str">
            <v>Repurchase of Common Stock</v>
          </cell>
        </row>
        <row r="1309">
          <cell r="A1309">
            <v>1309</v>
          </cell>
        </row>
        <row r="1310">
          <cell r="A1310">
            <v>1310</v>
          </cell>
          <cell r="E1310" t="str">
            <v>Repurchase of Common Stock</v>
          </cell>
          <cell r="H1310" t="str">
            <v>[USD 000s]</v>
          </cell>
          <cell r="I1310" t="str">
            <v>[Feed]</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row>
        <row r="1311">
          <cell r="A1311">
            <v>1311</v>
          </cell>
        </row>
        <row r="1312">
          <cell r="A1312">
            <v>1312</v>
          </cell>
          <cell r="E1312" t="str">
            <v>Repurchase of Common Stock</v>
          </cell>
          <cell r="H1312" t="str">
            <v>[USD 000s]</v>
          </cell>
          <cell r="I1312" t="str">
            <v>[Calc]</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row>
        <row r="1313">
          <cell r="A1313">
            <v>1313</v>
          </cell>
        </row>
        <row r="1314">
          <cell r="A1314">
            <v>1314</v>
          </cell>
          <cell r="D1314" t="str">
            <v>Dividend Logic</v>
          </cell>
        </row>
        <row r="1315">
          <cell r="A1315">
            <v>1315</v>
          </cell>
        </row>
        <row r="1316">
          <cell r="A1316">
            <v>1316</v>
          </cell>
          <cell r="E1316" t="str">
            <v>Net cash flow - operating activities</v>
          </cell>
          <cell r="H1316" t="str">
            <v>[USD 000s]</v>
          </cell>
          <cell r="I1316" t="str">
            <v>[Feed]</v>
          </cell>
          <cell r="K1316">
            <v>9791.6942240048338</v>
          </cell>
          <cell r="L1316">
            <v>31677.329122959614</v>
          </cell>
          <cell r="M1316">
            <v>29739.781931523012</v>
          </cell>
          <cell r="N1316">
            <v>46967.063690182578</v>
          </cell>
          <cell r="O1316">
            <v>28535.714646605946</v>
          </cell>
          <cell r="P1316">
            <v>26525.219514110828</v>
          </cell>
          <cell r="Q1316">
            <v>42560.881420444202</v>
          </cell>
          <cell r="R1316">
            <v>23047.633576403852</v>
          </cell>
          <cell r="S1316">
            <v>18376.182367147001</v>
          </cell>
          <cell r="T1316">
            <v>41246.110868059579</v>
          </cell>
          <cell r="U1316">
            <v>24991.170591968596</v>
          </cell>
          <cell r="V1316">
            <v>32103.324606535254</v>
          </cell>
          <cell r="W1316">
            <v>27966.143889416897</v>
          </cell>
        </row>
        <row r="1317">
          <cell r="A1317">
            <v>1317</v>
          </cell>
          <cell r="E1317" t="str">
            <v>Net cash flow - investing activities</v>
          </cell>
          <cell r="H1317" t="str">
            <v>[USD 000s]</v>
          </cell>
          <cell r="I1317" t="str">
            <v>[Feed]</v>
          </cell>
          <cell r="K1317">
            <v>-47630.81048</v>
          </cell>
          <cell r="L1317">
            <v>-11136.756719999998</v>
          </cell>
          <cell r="M1317">
            <v>-31567.567199999998</v>
          </cell>
          <cell r="N1317">
            <v>-29430.81048</v>
          </cell>
          <cell r="O1317">
            <v>-11336.756720000005</v>
          </cell>
          <cell r="P1317">
            <v>-29567.56719999999</v>
          </cell>
          <cell r="Q1317">
            <v>-27007.734794399992</v>
          </cell>
          <cell r="R1317">
            <v>-8466.8852042479994</v>
          </cell>
          <cell r="S1317">
            <v>-23879.134083003519</v>
          </cell>
          <cell r="T1317">
            <v>-18485.334768329019</v>
          </cell>
          <cell r="U1317">
            <v>-12191.824606953771</v>
          </cell>
          <cell r="V1317">
            <v>-2041.9617586511304</v>
          </cell>
          <cell r="W1317">
            <v>-1200</v>
          </cell>
        </row>
        <row r="1318">
          <cell r="A1318">
            <v>1318</v>
          </cell>
          <cell r="E1318" t="str">
            <v>Net cash flow - financing activities excluding dividends</v>
          </cell>
          <cell r="H1318" t="str">
            <v>[USD 000s]</v>
          </cell>
          <cell r="I1318" t="str">
            <v>[Feed]</v>
          </cell>
          <cell r="K1318">
            <v>50000</v>
          </cell>
          <cell r="L1318">
            <v>0</v>
          </cell>
          <cell r="M1318">
            <v>0</v>
          </cell>
          <cell r="N1318">
            <v>0</v>
          </cell>
          <cell r="O1318">
            <v>0</v>
          </cell>
          <cell r="P1318">
            <v>0</v>
          </cell>
          <cell r="Q1318">
            <v>0</v>
          </cell>
          <cell r="R1318">
            <v>0</v>
          </cell>
          <cell r="S1318">
            <v>0</v>
          </cell>
          <cell r="T1318">
            <v>0</v>
          </cell>
          <cell r="U1318">
            <v>0</v>
          </cell>
          <cell r="V1318">
            <v>0</v>
          </cell>
          <cell r="W1318">
            <v>-20000</v>
          </cell>
        </row>
        <row r="1319">
          <cell r="A1319">
            <v>1319</v>
          </cell>
        </row>
        <row r="1320">
          <cell r="A1320">
            <v>1320</v>
          </cell>
          <cell r="E1320" t="str">
            <v>Common Dividends</v>
          </cell>
          <cell r="H1320" t="str">
            <v>[USD 000s]</v>
          </cell>
          <cell r="I1320" t="str">
            <v>[Calc]</v>
          </cell>
          <cell r="K1320">
            <v>7839.1162559951626</v>
          </cell>
          <cell r="L1320">
            <v>-20540.572402959617</v>
          </cell>
          <cell r="M1320">
            <v>1827.7852684769859</v>
          </cell>
          <cell r="N1320">
            <v>-17536.253210182578</v>
          </cell>
          <cell r="O1320">
            <v>-17198.957926605941</v>
          </cell>
          <cell r="P1320">
            <v>3042.3476858891627</v>
          </cell>
          <cell r="Q1320">
            <v>-15553.14662604421</v>
          </cell>
          <cell r="R1320">
            <v>-14580.748372155853</v>
          </cell>
          <cell r="S1320">
            <v>5502.9517158565177</v>
          </cell>
          <cell r="T1320">
            <v>-22760.77609973056</v>
          </cell>
          <cell r="U1320">
            <v>-12799.345985014825</v>
          </cell>
          <cell r="V1320">
            <v>-30061.362847884124</v>
          </cell>
          <cell r="W1320">
            <v>-6766.1438894168969</v>
          </cell>
        </row>
        <row r="1321">
          <cell r="A1321">
            <v>1321</v>
          </cell>
        </row>
        <row r="1322">
          <cell r="A1322">
            <v>1322</v>
          </cell>
          <cell r="E1322" t="str">
            <v>Common Dividends</v>
          </cell>
          <cell r="H1322" t="str">
            <v>[USD 000s]</v>
          </cell>
          <cell r="I1322" t="str">
            <v>[Feed]</v>
          </cell>
          <cell r="K1322">
            <v>7839.1162559951626</v>
          </cell>
          <cell r="L1322">
            <v>-20540.572402959617</v>
          </cell>
          <cell r="M1322">
            <v>1827.7852684769859</v>
          </cell>
          <cell r="N1322">
            <v>-17536.253210182578</v>
          </cell>
          <cell r="O1322">
            <v>-17198.957926605941</v>
          </cell>
          <cell r="P1322">
            <v>3042.3476858891627</v>
          </cell>
          <cell r="Q1322">
            <v>-15553.14662604421</v>
          </cell>
          <cell r="R1322">
            <v>-14580.748372155853</v>
          </cell>
          <cell r="S1322">
            <v>5502.9517158565177</v>
          </cell>
          <cell r="T1322">
            <v>-22760.77609973056</v>
          </cell>
          <cell r="U1322">
            <v>-12799.345985014825</v>
          </cell>
          <cell r="V1322">
            <v>-30061.362847884124</v>
          </cell>
          <cell r="W1322">
            <v>-6766.1438894168969</v>
          </cell>
        </row>
        <row r="1323">
          <cell r="A1323">
            <v>1323</v>
          </cell>
        </row>
        <row r="1324">
          <cell r="A1324">
            <v>1324</v>
          </cell>
          <cell r="B1324" t="str">
            <v xml:space="preserve">6. PP&amp;E and DEFERRED TAX MODULE  </v>
          </cell>
        </row>
        <row r="1325">
          <cell r="A1325">
            <v>1325</v>
          </cell>
        </row>
        <row r="1326">
          <cell r="A1326">
            <v>1326</v>
          </cell>
          <cell r="C1326" t="str">
            <v>BOOK &amp; TAX DEPRECIATION</v>
          </cell>
        </row>
        <row r="1327">
          <cell r="A1327">
            <v>1327</v>
          </cell>
        </row>
        <row r="1328">
          <cell r="A1328">
            <v>1328</v>
          </cell>
          <cell r="F1328" t="str">
            <v xml:space="preserve">Book Investment by Asset Class </v>
          </cell>
        </row>
        <row r="1329">
          <cell r="A1329">
            <v>1329</v>
          </cell>
          <cell r="E1329" t="str">
            <v>A</v>
          </cell>
          <cell r="F1329" t="str">
            <v>Year</v>
          </cell>
          <cell r="H1329" t="str">
            <v>[USD 000s]</v>
          </cell>
          <cell r="I1329" t="str">
            <v>[Calc]</v>
          </cell>
          <cell r="K1329">
            <v>0</v>
          </cell>
        </row>
        <row r="1330">
          <cell r="A1330">
            <v>1330</v>
          </cell>
          <cell r="E1330" t="str">
            <v xml:space="preserve">B </v>
          </cell>
          <cell r="F1330" t="str">
            <v>Year</v>
          </cell>
          <cell r="H1330" t="str">
            <v>[USD 000s]</v>
          </cell>
          <cell r="I1330" t="str">
            <v>[Calc]</v>
          </cell>
          <cell r="K1330">
            <v>0</v>
          </cell>
        </row>
        <row r="1331">
          <cell r="A1331">
            <v>1331</v>
          </cell>
          <cell r="E1331" t="str">
            <v>C</v>
          </cell>
          <cell r="F1331" t="str">
            <v>Year</v>
          </cell>
          <cell r="H1331" t="str">
            <v>[USD 000s]</v>
          </cell>
          <cell r="I1331" t="str">
            <v>[Calc]</v>
          </cell>
          <cell r="K1331">
            <v>0</v>
          </cell>
        </row>
        <row r="1332">
          <cell r="A1332">
            <v>1332</v>
          </cell>
          <cell r="E1332" t="str">
            <v>D</v>
          </cell>
          <cell r="F1332" t="str">
            <v>Year</v>
          </cell>
          <cell r="H1332" t="str">
            <v>[USD 000s]</v>
          </cell>
          <cell r="I1332" t="str">
            <v>[Calc]</v>
          </cell>
          <cell r="K1332">
            <v>0</v>
          </cell>
        </row>
        <row r="1333">
          <cell r="A1333">
            <v>1333</v>
          </cell>
          <cell r="E1333" t="str">
            <v>E</v>
          </cell>
          <cell r="F1333" t="str">
            <v>Year</v>
          </cell>
          <cell r="H1333" t="str">
            <v>[USD 000s]</v>
          </cell>
          <cell r="I1333" t="str">
            <v>[Calc]</v>
          </cell>
          <cell r="K1333">
            <v>6500</v>
          </cell>
        </row>
        <row r="1334">
          <cell r="A1334">
            <v>1334</v>
          </cell>
          <cell r="E1334" t="str">
            <v>F</v>
          </cell>
          <cell r="F1334" t="str">
            <v>Year</v>
          </cell>
          <cell r="H1334" t="str">
            <v>[USD 000s]</v>
          </cell>
          <cell r="I1334" t="str">
            <v>[Calc]</v>
          </cell>
          <cell r="K1334">
            <v>0</v>
          </cell>
        </row>
        <row r="1335">
          <cell r="A1335">
            <v>1335</v>
          </cell>
          <cell r="E1335" t="str">
            <v>Capex</v>
          </cell>
          <cell r="F1335" t="str">
            <v>Capex = Project Life</v>
          </cell>
          <cell r="H1335" t="str">
            <v>[USD 000s]</v>
          </cell>
          <cell r="I1335" t="str">
            <v>[Calc]</v>
          </cell>
          <cell r="K1335">
            <v>75200</v>
          </cell>
        </row>
        <row r="1336">
          <cell r="A1336">
            <v>1336</v>
          </cell>
          <cell r="F1336" t="str">
            <v>Total Book Depreciation</v>
          </cell>
          <cell r="H1336" t="str">
            <v>[USD 000s]</v>
          </cell>
          <cell r="I1336" t="str">
            <v>[Calc]</v>
          </cell>
          <cell r="K1336">
            <v>81700</v>
          </cell>
        </row>
        <row r="1337">
          <cell r="A1337">
            <v>1337</v>
          </cell>
        </row>
        <row r="1338">
          <cell r="A1338">
            <v>1338</v>
          </cell>
        </row>
        <row r="1339">
          <cell r="A1339">
            <v>1339</v>
          </cell>
          <cell r="D1339" t="str">
            <v>Capital Expenditures</v>
          </cell>
        </row>
        <row r="1340">
          <cell r="A1340">
            <v>1340</v>
          </cell>
          <cell r="D1340" t="str">
            <v>Project Life</v>
          </cell>
          <cell r="H1340" t="str">
            <v>[USD 000s]</v>
          </cell>
          <cell r="I1340" t="str">
            <v>[Feed]</v>
          </cell>
          <cell r="L1340">
            <v>9000</v>
          </cell>
          <cell r="M1340">
            <v>10200</v>
          </cell>
          <cell r="N1340">
            <v>10200</v>
          </cell>
          <cell r="O1340">
            <v>9200</v>
          </cell>
          <cell r="P1340">
            <v>8200</v>
          </cell>
          <cell r="Q1340">
            <v>7200</v>
          </cell>
          <cell r="R1340">
            <v>6200</v>
          </cell>
          <cell r="S1340">
            <v>5200</v>
          </cell>
          <cell r="T1340">
            <v>4200</v>
          </cell>
          <cell r="U1340">
            <v>3200</v>
          </cell>
          <cell r="V1340">
            <v>1200</v>
          </cell>
          <cell r="W1340">
            <v>1200</v>
          </cell>
        </row>
        <row r="1341">
          <cell r="A1341">
            <v>1341</v>
          </cell>
          <cell r="D1341" t="str">
            <v>Project Life Roll Off</v>
          </cell>
          <cell r="H1341" t="str">
            <v>[USD 000s]</v>
          </cell>
          <cell r="I1341" t="str">
            <v>[Calc]</v>
          </cell>
          <cell r="L1341">
            <v>0</v>
          </cell>
          <cell r="M1341">
            <v>0</v>
          </cell>
          <cell r="N1341">
            <v>0</v>
          </cell>
          <cell r="O1341">
            <v>0</v>
          </cell>
          <cell r="P1341">
            <v>0</v>
          </cell>
          <cell r="Q1341">
            <v>0</v>
          </cell>
          <cell r="R1341">
            <v>0</v>
          </cell>
          <cell r="S1341">
            <v>0</v>
          </cell>
          <cell r="T1341">
            <v>0</v>
          </cell>
          <cell r="U1341">
            <v>0</v>
          </cell>
          <cell r="V1341">
            <v>0</v>
          </cell>
          <cell r="W1341">
            <v>0</v>
          </cell>
        </row>
        <row r="1342">
          <cell r="A1342">
            <v>1342</v>
          </cell>
        </row>
        <row r="1343">
          <cell r="A1343">
            <v>1343</v>
          </cell>
          <cell r="D1343" t="str">
            <v>Annual Book Depreciation</v>
          </cell>
        </row>
        <row r="1344">
          <cell r="A1344">
            <v>1344</v>
          </cell>
          <cell r="F1344" t="str">
            <v>A</v>
          </cell>
          <cell r="H1344" t="str">
            <v>[USD 000s]</v>
          </cell>
          <cell r="I1344" t="str">
            <v>[Calc]</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row>
        <row r="1345">
          <cell r="A1345">
            <v>1345</v>
          </cell>
          <cell r="F1345" t="str">
            <v xml:space="preserve">B </v>
          </cell>
          <cell r="H1345" t="str">
            <v>[USD 000s]</v>
          </cell>
          <cell r="I1345" t="str">
            <v>[Calc]</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row>
        <row r="1346">
          <cell r="A1346">
            <v>1346</v>
          </cell>
          <cell r="F1346" t="str">
            <v>C</v>
          </cell>
          <cell r="H1346" t="str">
            <v>[USD 000s]</v>
          </cell>
          <cell r="I1346" t="str">
            <v>[Calc]</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row>
        <row r="1347">
          <cell r="A1347">
            <v>1347</v>
          </cell>
          <cell r="F1347" t="str">
            <v>D</v>
          </cell>
          <cell r="H1347" t="str">
            <v>[USD 000s]</v>
          </cell>
          <cell r="I1347" t="str">
            <v>[Calc]</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row>
        <row r="1348">
          <cell r="A1348">
            <v>1348</v>
          </cell>
          <cell r="F1348" t="str">
            <v>E</v>
          </cell>
          <cell r="H1348" t="str">
            <v>[USD 000s]</v>
          </cell>
          <cell r="I1348" t="str">
            <v>[Calc]</v>
          </cell>
          <cell r="K1348">
            <v>216.66666666666666</v>
          </cell>
          <cell r="L1348">
            <v>433.33333333333331</v>
          </cell>
          <cell r="M1348">
            <v>433.33333333333331</v>
          </cell>
          <cell r="N1348">
            <v>433.33333333333331</v>
          </cell>
          <cell r="O1348">
            <v>433.33333333333331</v>
          </cell>
          <cell r="P1348">
            <v>433.33333333333331</v>
          </cell>
          <cell r="Q1348">
            <v>433.33333333333331</v>
          </cell>
          <cell r="R1348">
            <v>433.33333333333331</v>
          </cell>
          <cell r="S1348">
            <v>433.33333333333331</v>
          </cell>
          <cell r="T1348">
            <v>433.33333333333331</v>
          </cell>
          <cell r="U1348">
            <v>433.33333333333331</v>
          </cell>
          <cell r="V1348">
            <v>433.33333333333331</v>
          </cell>
          <cell r="W1348">
            <v>433.33333333333331</v>
          </cell>
        </row>
        <row r="1349">
          <cell r="A1349">
            <v>1349</v>
          </cell>
          <cell r="F1349" t="str">
            <v>F</v>
          </cell>
          <cell r="H1349" t="str">
            <v>[USD 000s]</v>
          </cell>
          <cell r="I1349" t="str">
            <v>[Calc]</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row>
        <row r="1350">
          <cell r="A1350">
            <v>1350</v>
          </cell>
          <cell r="F1350" t="str">
            <v>Capex</v>
          </cell>
          <cell r="H1350" t="str">
            <v>[USD 000s]</v>
          </cell>
          <cell r="I1350" t="str">
            <v>[Calc]</v>
          </cell>
          <cell r="K1350">
            <v>0</v>
          </cell>
          <cell r="L1350">
            <v>600</v>
          </cell>
          <cell r="M1350">
            <v>1280</v>
          </cell>
          <cell r="N1350">
            <v>1960</v>
          </cell>
          <cell r="O1350">
            <v>2573.3333333333335</v>
          </cell>
          <cell r="P1350">
            <v>3120</v>
          </cell>
          <cell r="Q1350">
            <v>3600</v>
          </cell>
          <cell r="R1350">
            <v>4013.3333333333335</v>
          </cell>
          <cell r="S1350">
            <v>4360</v>
          </cell>
          <cell r="T1350">
            <v>4640</v>
          </cell>
          <cell r="U1350">
            <v>4853.333333333333</v>
          </cell>
          <cell r="V1350">
            <v>4933.333333333333</v>
          </cell>
          <cell r="W1350">
            <v>5013.333333333333</v>
          </cell>
        </row>
        <row r="1351">
          <cell r="A1351">
            <v>1351</v>
          </cell>
          <cell r="F1351" t="str">
            <v>Total Book Depreciation</v>
          </cell>
          <cell r="H1351" t="str">
            <v>[USD 000s]</v>
          </cell>
          <cell r="I1351" t="str">
            <v>[Calc]</v>
          </cell>
          <cell r="K1351">
            <v>216.66666666666666</v>
          </cell>
          <cell r="L1351">
            <v>1033.3333333333333</v>
          </cell>
          <cell r="M1351">
            <v>1713.3333333333333</v>
          </cell>
          <cell r="N1351">
            <v>2393.3333333333335</v>
          </cell>
          <cell r="O1351">
            <v>3006.666666666667</v>
          </cell>
          <cell r="P1351">
            <v>3553.3333333333335</v>
          </cell>
          <cell r="Q1351">
            <v>4033.3333333333335</v>
          </cell>
          <cell r="R1351">
            <v>4446.666666666667</v>
          </cell>
          <cell r="S1351">
            <v>4793.333333333333</v>
          </cell>
          <cell r="T1351">
            <v>5073.333333333333</v>
          </cell>
          <cell r="U1351">
            <v>5286.6666666666661</v>
          </cell>
          <cell r="V1351">
            <v>5366.6666666666661</v>
          </cell>
          <cell r="W1351">
            <v>5446.6666666666661</v>
          </cell>
        </row>
        <row r="1352">
          <cell r="A1352">
            <v>1352</v>
          </cell>
        </row>
        <row r="1353">
          <cell r="A1353">
            <v>1353</v>
          </cell>
          <cell r="D1353" t="str">
            <v>Tax Depreciation Tables</v>
          </cell>
        </row>
        <row r="1354">
          <cell r="A1354">
            <v>1354</v>
          </cell>
        </row>
        <row r="1355">
          <cell r="A1355">
            <v>1355</v>
          </cell>
          <cell r="E1355" t="str">
            <v>Tax Depreciation Method in Use:</v>
          </cell>
          <cell r="P1355" t="str">
            <v>Mid-year Convention</v>
          </cell>
        </row>
        <row r="1356">
          <cell r="A1356">
            <v>1356</v>
          </cell>
          <cell r="F1356" t="str">
            <v>3-year</v>
          </cell>
          <cell r="H1356" t="str">
            <v>[Switch]</v>
          </cell>
          <cell r="I1356" t="str">
            <v>[Calc]</v>
          </cell>
          <cell r="J1356">
            <v>1</v>
          </cell>
          <cell r="K1356">
            <v>0.33329999999999999</v>
          </cell>
          <cell r="L1356">
            <v>0.44450000000000001</v>
          </cell>
          <cell r="M1356">
            <v>0.14810000000000001</v>
          </cell>
          <cell r="N1356">
            <v>7.4099999999999999E-2</v>
          </cell>
          <cell r="O1356">
            <v>0</v>
          </cell>
          <cell r="P1356">
            <v>0</v>
          </cell>
          <cell r="Q1356">
            <v>0</v>
          </cell>
          <cell r="R1356">
            <v>0</v>
          </cell>
          <cell r="S1356">
            <v>0</v>
          </cell>
          <cell r="T1356">
            <v>0</v>
          </cell>
          <cell r="U1356">
            <v>0</v>
          </cell>
          <cell r="V1356">
            <v>0</v>
          </cell>
          <cell r="W1356">
            <v>0</v>
          </cell>
        </row>
        <row r="1357">
          <cell r="A1357">
            <v>1357</v>
          </cell>
          <cell r="F1357" t="str">
            <v>5-year</v>
          </cell>
          <cell r="K1357">
            <v>0.2</v>
          </cell>
          <cell r="L1357">
            <v>0.32</v>
          </cell>
          <cell r="M1357">
            <v>0.192</v>
          </cell>
          <cell r="N1357">
            <v>0.1152</v>
          </cell>
          <cell r="O1357">
            <v>0.1152</v>
          </cell>
          <cell r="P1357">
            <v>5.7599999999999998E-2</v>
          </cell>
          <cell r="Q1357">
            <v>0</v>
          </cell>
          <cell r="R1357">
            <v>0</v>
          </cell>
          <cell r="S1357">
            <v>0</v>
          </cell>
          <cell r="T1357">
            <v>0</v>
          </cell>
          <cell r="U1357">
            <v>0</v>
          </cell>
          <cell r="V1357">
            <v>0</v>
          </cell>
          <cell r="W1357">
            <v>0</v>
          </cell>
        </row>
        <row r="1358">
          <cell r="A1358">
            <v>1358</v>
          </cell>
          <cell r="F1358" t="str">
            <v>7-year</v>
          </cell>
          <cell r="K1358">
            <v>0.1429</v>
          </cell>
          <cell r="L1358">
            <v>0.24490000000000001</v>
          </cell>
          <cell r="M1358">
            <v>0.1749</v>
          </cell>
          <cell r="N1358">
            <v>0.1249</v>
          </cell>
          <cell r="O1358">
            <v>8.9300000000000004E-2</v>
          </cell>
          <cell r="P1358">
            <v>8.9200000000000002E-2</v>
          </cell>
          <cell r="Q1358">
            <v>8.9300000000000004E-2</v>
          </cell>
          <cell r="R1358">
            <v>4.4600000000000001E-2</v>
          </cell>
          <cell r="S1358">
            <v>0</v>
          </cell>
          <cell r="T1358">
            <v>0</v>
          </cell>
          <cell r="U1358">
            <v>0</v>
          </cell>
          <cell r="V1358">
            <v>0</v>
          </cell>
          <cell r="W1358">
            <v>0</v>
          </cell>
        </row>
        <row r="1359">
          <cell r="A1359">
            <v>1359</v>
          </cell>
          <cell r="F1359" t="str">
            <v>10-year</v>
          </cell>
          <cell r="K1359">
            <v>0.1</v>
          </cell>
          <cell r="L1359">
            <v>0.18</v>
          </cell>
          <cell r="M1359">
            <v>0.14399999999999999</v>
          </cell>
          <cell r="N1359">
            <v>0.1152</v>
          </cell>
          <cell r="O1359">
            <v>9.2200000000000004E-2</v>
          </cell>
          <cell r="P1359">
            <v>7.3700000000000002E-2</v>
          </cell>
          <cell r="Q1359">
            <v>6.5500000000000003E-2</v>
          </cell>
          <cell r="R1359">
            <v>6.5500000000000003E-2</v>
          </cell>
          <cell r="S1359">
            <v>6.5600000000000006E-2</v>
          </cell>
          <cell r="T1359">
            <v>6.5500000000000003E-2</v>
          </cell>
          <cell r="U1359">
            <v>3.2800000000000003E-2</v>
          </cell>
          <cell r="V1359">
            <v>0</v>
          </cell>
          <cell r="W1359">
            <v>0</v>
          </cell>
        </row>
        <row r="1360">
          <cell r="A1360">
            <v>1360</v>
          </cell>
          <cell r="F1360" t="str">
            <v>15-year</v>
          </cell>
          <cell r="K1360">
            <v>0.05</v>
          </cell>
          <cell r="L1360">
            <v>9.5000000000000001E-2</v>
          </cell>
          <cell r="M1360">
            <v>8.5500000000000007E-2</v>
          </cell>
          <cell r="N1360">
            <v>7.6999999999999999E-2</v>
          </cell>
          <cell r="O1360">
            <v>6.93E-2</v>
          </cell>
          <cell r="P1360">
            <v>6.2300000000000001E-2</v>
          </cell>
          <cell r="Q1360">
            <v>5.8999999999999997E-2</v>
          </cell>
          <cell r="R1360">
            <v>5.8999999999999997E-2</v>
          </cell>
          <cell r="S1360">
            <v>5.91E-2</v>
          </cell>
          <cell r="T1360">
            <v>5.8999999999999997E-2</v>
          </cell>
          <cell r="U1360">
            <v>5.91E-2</v>
          </cell>
          <cell r="V1360">
            <v>5.8999999999999997E-2</v>
          </cell>
          <cell r="W1360">
            <v>5.91E-2</v>
          </cell>
        </row>
        <row r="1361">
          <cell r="A1361">
            <v>1361</v>
          </cell>
          <cell r="F1361" t="str">
            <v>20-year</v>
          </cell>
          <cell r="K1361">
            <v>3.7499999999999999E-2</v>
          </cell>
          <cell r="L1361">
            <v>7.2190000000000004E-2</v>
          </cell>
          <cell r="M1361">
            <v>6.6769999999999996E-2</v>
          </cell>
          <cell r="N1361">
            <v>6.1769999999999999E-2</v>
          </cell>
          <cell r="O1361">
            <v>5.713E-2</v>
          </cell>
          <cell r="P1361">
            <v>5.2850000000000001E-2</v>
          </cell>
          <cell r="Q1361">
            <v>4.888E-2</v>
          </cell>
          <cell r="R1361">
            <v>4.5220000000000003E-2</v>
          </cell>
          <cell r="S1361">
            <v>4.462E-2</v>
          </cell>
          <cell r="T1361">
            <v>4.4609999999999997E-2</v>
          </cell>
          <cell r="U1361">
            <v>4.462E-2</v>
          </cell>
          <cell r="V1361">
            <v>4.4609999999999997E-2</v>
          </cell>
          <cell r="W1361">
            <v>4.462E-2</v>
          </cell>
        </row>
        <row r="1362">
          <cell r="A1362">
            <v>1362</v>
          </cell>
        </row>
        <row r="1363">
          <cell r="A1363">
            <v>1363</v>
          </cell>
          <cell r="E1363" t="str">
            <v>Tax Depreciation Method - Mid-year Convention</v>
          </cell>
        </row>
        <row r="1364">
          <cell r="A1364">
            <v>1364</v>
          </cell>
          <cell r="F1364" t="str">
            <v>3-year</v>
          </cell>
          <cell r="K1364">
            <v>0.33329999999999999</v>
          </cell>
          <cell r="L1364">
            <v>0.44450000000000001</v>
          </cell>
          <cell r="M1364">
            <v>0.14810000000000001</v>
          </cell>
          <cell r="N1364">
            <v>7.4099999999999999E-2</v>
          </cell>
        </row>
        <row r="1365">
          <cell r="A1365">
            <v>1365</v>
          </cell>
          <cell r="F1365" t="str">
            <v>5-year</v>
          </cell>
          <cell r="K1365">
            <v>0.2</v>
          </cell>
          <cell r="L1365">
            <v>0.32</v>
          </cell>
          <cell r="M1365">
            <v>0.192</v>
          </cell>
          <cell r="N1365">
            <v>0.1152</v>
          </cell>
          <cell r="O1365">
            <v>0.1152</v>
          </cell>
          <cell r="P1365">
            <v>5.7599999999999998E-2</v>
          </cell>
        </row>
        <row r="1366">
          <cell r="A1366">
            <v>1366</v>
          </cell>
          <cell r="F1366" t="str">
            <v>7-year</v>
          </cell>
          <cell r="K1366">
            <v>0.1429</v>
          </cell>
          <cell r="L1366">
            <v>0.24490000000000001</v>
          </cell>
          <cell r="M1366">
            <v>0.1749</v>
          </cell>
          <cell r="N1366">
            <v>0.1249</v>
          </cell>
          <cell r="O1366">
            <v>8.9300000000000004E-2</v>
          </cell>
          <cell r="P1366">
            <v>8.9200000000000002E-2</v>
          </cell>
          <cell r="Q1366">
            <v>8.9300000000000004E-2</v>
          </cell>
          <cell r="R1366">
            <v>4.4600000000000001E-2</v>
          </cell>
        </row>
        <row r="1367">
          <cell r="A1367">
            <v>1367</v>
          </cell>
          <cell r="F1367" t="str">
            <v>10-year</v>
          </cell>
          <cell r="K1367">
            <v>0.1</v>
          </cell>
          <cell r="L1367">
            <v>0.18</v>
          </cell>
          <cell r="M1367">
            <v>0.14399999999999999</v>
          </cell>
          <cell r="N1367">
            <v>0.1152</v>
          </cell>
          <cell r="O1367">
            <v>9.2200000000000004E-2</v>
          </cell>
          <cell r="P1367">
            <v>7.3700000000000002E-2</v>
          </cell>
          <cell r="Q1367">
            <v>6.5500000000000003E-2</v>
          </cell>
          <cell r="R1367">
            <v>6.5500000000000003E-2</v>
          </cell>
          <cell r="S1367">
            <v>6.5600000000000006E-2</v>
          </cell>
          <cell r="T1367">
            <v>6.5500000000000003E-2</v>
          </cell>
          <cell r="U1367">
            <v>3.2800000000000003E-2</v>
          </cell>
        </row>
        <row r="1368">
          <cell r="A1368">
            <v>1368</v>
          </cell>
          <cell r="F1368" t="str">
            <v>15-year</v>
          </cell>
          <cell r="K1368">
            <v>0.05</v>
          </cell>
          <cell r="L1368">
            <v>9.5000000000000001E-2</v>
          </cell>
          <cell r="M1368">
            <v>8.5500000000000007E-2</v>
          </cell>
          <cell r="N1368">
            <v>7.6999999999999999E-2</v>
          </cell>
          <cell r="O1368">
            <v>6.93E-2</v>
          </cell>
          <cell r="P1368">
            <v>6.2300000000000001E-2</v>
          </cell>
          <cell r="Q1368">
            <v>5.8999999999999997E-2</v>
          </cell>
          <cell r="R1368">
            <v>5.8999999999999997E-2</v>
          </cell>
          <cell r="S1368">
            <v>5.91E-2</v>
          </cell>
          <cell r="T1368">
            <v>5.8999999999999997E-2</v>
          </cell>
          <cell r="U1368">
            <v>5.91E-2</v>
          </cell>
          <cell r="V1368">
            <v>5.8999999999999997E-2</v>
          </cell>
          <cell r="W1368">
            <v>5.91E-2</v>
          </cell>
        </row>
        <row r="1369">
          <cell r="A1369">
            <v>1369</v>
          </cell>
          <cell r="F1369" t="str">
            <v>20-year</v>
          </cell>
          <cell r="K1369">
            <v>3.7499999999999999E-2</v>
          </cell>
          <cell r="L1369">
            <v>7.2190000000000004E-2</v>
          </cell>
          <cell r="M1369">
            <v>6.6769999999999996E-2</v>
          </cell>
          <cell r="N1369">
            <v>6.1769999999999999E-2</v>
          </cell>
          <cell r="O1369">
            <v>5.713E-2</v>
          </cell>
          <cell r="P1369">
            <v>5.2850000000000001E-2</v>
          </cell>
          <cell r="Q1369">
            <v>4.888E-2</v>
          </cell>
          <cell r="R1369">
            <v>4.5220000000000003E-2</v>
          </cell>
          <cell r="S1369">
            <v>4.462E-2</v>
          </cell>
          <cell r="T1369">
            <v>4.4609999999999997E-2</v>
          </cell>
          <cell r="U1369">
            <v>4.462E-2</v>
          </cell>
          <cell r="V1369">
            <v>4.4609999999999997E-2</v>
          </cell>
          <cell r="W1369">
            <v>4.462E-2</v>
          </cell>
        </row>
        <row r="1370">
          <cell r="A1370">
            <v>1370</v>
          </cell>
        </row>
        <row r="1371">
          <cell r="A1371">
            <v>1371</v>
          </cell>
          <cell r="E1371" t="str">
            <v>Tax Depreciation Method - Fourth Quarter Convention</v>
          </cell>
        </row>
        <row r="1372">
          <cell r="A1372">
            <v>1372</v>
          </cell>
          <cell r="F1372" t="str">
            <v>3-year</v>
          </cell>
          <cell r="K1372">
            <v>8.3299999999999999E-2</v>
          </cell>
          <cell r="L1372">
            <v>0.61109999999999998</v>
          </cell>
          <cell r="M1372">
            <v>0.20369999999999999</v>
          </cell>
          <cell r="N1372">
            <v>0.1019</v>
          </cell>
        </row>
        <row r="1373">
          <cell r="A1373">
            <v>1373</v>
          </cell>
          <cell r="F1373" t="str">
            <v>5-year</v>
          </cell>
          <cell r="K1373">
            <v>0.05</v>
          </cell>
          <cell r="L1373">
            <v>0.38</v>
          </cell>
          <cell r="M1373">
            <v>0.22800000000000001</v>
          </cell>
          <cell r="N1373">
            <v>0.1368</v>
          </cell>
          <cell r="O1373">
            <v>0.1094</v>
          </cell>
          <cell r="P1373">
            <v>9.5799999999999996E-2</v>
          </cell>
        </row>
        <row r="1374">
          <cell r="A1374">
            <v>1374</v>
          </cell>
          <cell r="F1374" t="str">
            <v>7-year</v>
          </cell>
          <cell r="K1374">
            <v>3.5700000000000003E-2</v>
          </cell>
          <cell r="L1374">
            <v>0.27550000000000002</v>
          </cell>
          <cell r="M1374">
            <v>0.1968</v>
          </cell>
          <cell r="N1374">
            <v>0.1406</v>
          </cell>
          <cell r="O1374">
            <v>0.1004</v>
          </cell>
          <cell r="P1374">
            <v>8.7300000000000003E-2</v>
          </cell>
          <cell r="Q1374">
            <v>8.7300000000000003E-2</v>
          </cell>
          <cell r="R1374">
            <v>7.6399999999999996E-2</v>
          </cell>
        </row>
        <row r="1375">
          <cell r="A1375">
            <v>1375</v>
          </cell>
          <cell r="F1375" t="str">
            <v>10-year</v>
          </cell>
          <cell r="K1375">
            <v>2.5000000000000001E-2</v>
          </cell>
          <cell r="L1375">
            <v>0.19500000000000001</v>
          </cell>
          <cell r="M1375">
            <v>0.156</v>
          </cell>
          <cell r="N1375">
            <v>0.12479999999999999</v>
          </cell>
          <cell r="O1375">
            <v>9.98E-2</v>
          </cell>
          <cell r="P1375">
            <v>7.9899999999999999E-2</v>
          </cell>
          <cell r="Q1375">
            <v>6.5500000000000003E-2</v>
          </cell>
          <cell r="R1375">
            <v>6.5500000000000003E-2</v>
          </cell>
          <cell r="S1375">
            <v>6.5600000000000006E-2</v>
          </cell>
          <cell r="T1375">
            <v>6.5500000000000003E-2</v>
          </cell>
          <cell r="U1375">
            <v>5.74E-2</v>
          </cell>
        </row>
        <row r="1376">
          <cell r="A1376">
            <v>1376</v>
          </cell>
          <cell r="F1376" t="str">
            <v>15-year</v>
          </cell>
          <cell r="K1376">
            <v>1.2500000000000001E-2</v>
          </cell>
          <cell r="L1376">
            <v>9.8799999999999999E-2</v>
          </cell>
          <cell r="M1376">
            <v>8.8900000000000007E-2</v>
          </cell>
          <cell r="N1376">
            <v>0.08</v>
          </cell>
          <cell r="O1376">
            <v>7.1999999999999995E-2</v>
          </cell>
          <cell r="P1376">
            <v>6.4799999999999996E-2</v>
          </cell>
          <cell r="Q1376">
            <v>5.8999999999999997E-2</v>
          </cell>
          <cell r="R1376">
            <v>5.8999999999999997E-2</v>
          </cell>
          <cell r="S1376">
            <v>5.8999999999999997E-2</v>
          </cell>
          <cell r="T1376">
            <v>5.91E-2</v>
          </cell>
          <cell r="U1376">
            <v>5.8999999999999997E-2</v>
          </cell>
          <cell r="V1376">
            <v>5.91E-2</v>
          </cell>
          <cell r="W1376">
            <v>5.8999999999999997E-2</v>
          </cell>
        </row>
        <row r="1377">
          <cell r="A1377">
            <v>1377</v>
          </cell>
          <cell r="F1377" t="str">
            <v>20-year</v>
          </cell>
          <cell r="K1377">
            <v>9.3799999999999994E-3</v>
          </cell>
          <cell r="L1377">
            <v>7.4300000000000005E-2</v>
          </cell>
          <cell r="M1377">
            <v>6.8720000000000003E-2</v>
          </cell>
          <cell r="N1377">
            <v>6.3570000000000002E-2</v>
          </cell>
          <cell r="O1377">
            <v>5.8799999999999998E-2</v>
          </cell>
          <cell r="P1377">
            <v>5.4390000000000001E-2</v>
          </cell>
          <cell r="Q1377">
            <v>5.0310000000000001E-2</v>
          </cell>
          <cell r="R1377">
            <v>4.6539999999999998E-2</v>
          </cell>
          <cell r="S1377">
            <v>4.4580000000000002E-2</v>
          </cell>
          <cell r="T1377">
            <v>4.4580000000000002E-2</v>
          </cell>
          <cell r="U1377">
            <v>4.4580000000000002E-2</v>
          </cell>
          <cell r="V1377">
            <v>4.4580000000000002E-2</v>
          </cell>
          <cell r="W1377">
            <v>4.4580000000000002E-2</v>
          </cell>
        </row>
        <row r="1378">
          <cell r="A1378">
            <v>1378</v>
          </cell>
        </row>
        <row r="1379">
          <cell r="A1379">
            <v>1379</v>
          </cell>
          <cell r="D1379" t="str">
            <v>Assumptions:</v>
          </cell>
        </row>
        <row r="1380">
          <cell r="A1380">
            <v>1380</v>
          </cell>
          <cell r="D1380" t="str">
            <v>(1) All Project Capital Expenditures depreciated straight-line, life of project for book and mid-year, life of project for tax.</v>
          </cell>
        </row>
        <row r="1381">
          <cell r="A1381">
            <v>1381</v>
          </cell>
          <cell r="D1381" t="str">
            <v>(2) Initial book and tax bases are equal.</v>
          </cell>
        </row>
        <row r="1382">
          <cell r="A1382">
            <v>1382</v>
          </cell>
          <cell r="D1382" t="str">
            <v>(3) Initial book investment prorated for first year.  Cap adds are only from end-of year.</v>
          </cell>
        </row>
        <row r="1383">
          <cell r="A1383">
            <v>1383</v>
          </cell>
        </row>
        <row r="1384">
          <cell r="A1384">
            <v>1384</v>
          </cell>
          <cell r="D1384" t="str">
            <v>Annual Tax Depreciation</v>
          </cell>
        </row>
        <row r="1385">
          <cell r="A1385">
            <v>1385</v>
          </cell>
          <cell r="F1385" t="str">
            <v>A</v>
          </cell>
          <cell r="H1385" t="str">
            <v>[USD 000s]</v>
          </cell>
          <cell r="I1385" t="str">
            <v>[Calc]</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row>
        <row r="1386">
          <cell r="A1386">
            <v>1386</v>
          </cell>
          <cell r="F1386" t="str">
            <v xml:space="preserve">B </v>
          </cell>
          <cell r="H1386" t="str">
            <v>[USD 000s]</v>
          </cell>
          <cell r="I1386" t="str">
            <v>[Calc]</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row>
        <row r="1387">
          <cell r="A1387">
            <v>1387</v>
          </cell>
          <cell r="F1387" t="str">
            <v>C</v>
          </cell>
          <cell r="H1387" t="str">
            <v>[USD 000s]</v>
          </cell>
          <cell r="I1387" t="str">
            <v>[Calc]</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row>
        <row r="1388">
          <cell r="A1388">
            <v>1388</v>
          </cell>
          <cell r="F1388" t="str">
            <v>D</v>
          </cell>
          <cell r="H1388" t="str">
            <v>[USD 000s]</v>
          </cell>
          <cell r="I1388" t="str">
            <v>[Calc]</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row>
        <row r="1389">
          <cell r="A1389">
            <v>1389</v>
          </cell>
          <cell r="F1389" t="str">
            <v>E</v>
          </cell>
          <cell r="H1389" t="str">
            <v>[USD 000s]</v>
          </cell>
          <cell r="I1389" t="str">
            <v>[Calc]</v>
          </cell>
          <cell r="K1389">
            <v>325</v>
          </cell>
          <cell r="L1389">
            <v>617.5</v>
          </cell>
          <cell r="M1389">
            <v>555.75</v>
          </cell>
          <cell r="N1389">
            <v>500.5</v>
          </cell>
          <cell r="O1389">
            <v>450.45</v>
          </cell>
          <cell r="P1389">
            <v>404.95</v>
          </cell>
          <cell r="Q1389">
            <v>383.5</v>
          </cell>
          <cell r="R1389">
            <v>383.5</v>
          </cell>
          <cell r="S1389">
            <v>384.15</v>
          </cell>
          <cell r="T1389">
            <v>383.5</v>
          </cell>
          <cell r="U1389">
            <v>384.15</v>
          </cell>
          <cell r="V1389">
            <v>383.5</v>
          </cell>
          <cell r="W1389">
            <v>384.15</v>
          </cell>
        </row>
        <row r="1390">
          <cell r="A1390">
            <v>1390</v>
          </cell>
          <cell r="F1390" t="str">
            <v>F</v>
          </cell>
          <cell r="H1390" t="str">
            <v>[USD 000s]</v>
          </cell>
          <cell r="I1390" t="str">
            <v>[Calc]</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row>
        <row r="1391">
          <cell r="A1391">
            <v>1391</v>
          </cell>
          <cell r="F1391" t="str">
            <v>Total Tax Depreciation</v>
          </cell>
          <cell r="H1391" t="str">
            <v>[USD 000s]</v>
          </cell>
          <cell r="I1391" t="str">
            <v>[Calc]</v>
          </cell>
          <cell r="K1391">
            <v>325</v>
          </cell>
          <cell r="L1391">
            <v>617.5</v>
          </cell>
          <cell r="M1391">
            <v>555.75</v>
          </cell>
          <cell r="N1391">
            <v>500.5</v>
          </cell>
          <cell r="O1391">
            <v>450.45</v>
          </cell>
          <cell r="P1391">
            <v>404.95</v>
          </cell>
          <cell r="Q1391">
            <v>383.5</v>
          </cell>
          <cell r="R1391">
            <v>383.5</v>
          </cell>
          <cell r="S1391">
            <v>384.15</v>
          </cell>
          <cell r="T1391">
            <v>383.5</v>
          </cell>
          <cell r="U1391">
            <v>384.15</v>
          </cell>
          <cell r="V1391">
            <v>383.5</v>
          </cell>
          <cell r="W1391">
            <v>384.15</v>
          </cell>
        </row>
        <row r="1392">
          <cell r="A1392">
            <v>1392</v>
          </cell>
        </row>
        <row r="1393">
          <cell r="A1393">
            <v>1393</v>
          </cell>
          <cell r="D1393" t="str">
            <v>Calculation of Tax Depreciation on Project Capex</v>
          </cell>
        </row>
        <row r="1394">
          <cell r="A1394">
            <v>1394</v>
          </cell>
          <cell r="F1394" t="str">
            <v>Year</v>
          </cell>
          <cell r="I1394" t="str">
            <v>Cap Adds</v>
          </cell>
        </row>
        <row r="1395">
          <cell r="A1395">
            <v>1395</v>
          </cell>
          <cell r="F1395">
            <v>2000</v>
          </cell>
          <cell r="G1395" t="str">
            <v>[USD 000s]</v>
          </cell>
          <cell r="H1395" t="str">
            <v>[Calc]</v>
          </cell>
          <cell r="I1395">
            <v>0</v>
          </cell>
          <cell r="J1395" t="str">
            <v>[Calc]</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row>
        <row r="1396">
          <cell r="A1396">
            <v>1396</v>
          </cell>
          <cell r="F1396">
            <v>2001</v>
          </cell>
          <cell r="G1396" t="str">
            <v>[USD 000s]</v>
          </cell>
          <cell r="H1396" t="str">
            <v>[Calc]</v>
          </cell>
          <cell r="I1396">
            <v>9000</v>
          </cell>
          <cell r="J1396" t="str">
            <v>[Calc]</v>
          </cell>
          <cell r="K1396">
            <v>0</v>
          </cell>
          <cell r="L1396">
            <v>450</v>
          </cell>
          <cell r="M1396">
            <v>855</v>
          </cell>
          <cell r="N1396">
            <v>769.50000000000011</v>
          </cell>
          <cell r="O1396">
            <v>693</v>
          </cell>
          <cell r="P1396">
            <v>623.70000000000005</v>
          </cell>
          <cell r="Q1396">
            <v>560.70000000000005</v>
          </cell>
          <cell r="R1396">
            <v>531</v>
          </cell>
          <cell r="S1396">
            <v>531</v>
          </cell>
          <cell r="T1396">
            <v>531.9</v>
          </cell>
          <cell r="U1396">
            <v>531</v>
          </cell>
          <cell r="V1396">
            <v>531.9</v>
          </cell>
          <cell r="W1396">
            <v>531</v>
          </cell>
        </row>
        <row r="1397">
          <cell r="A1397">
            <v>1397</v>
          </cell>
          <cell r="F1397">
            <v>2002</v>
          </cell>
          <cell r="G1397" t="str">
            <v>[USD 000s]</v>
          </cell>
          <cell r="H1397" t="str">
            <v>[Calc]</v>
          </cell>
          <cell r="I1397">
            <v>10200</v>
          </cell>
          <cell r="J1397" t="str">
            <v>[Calc]</v>
          </cell>
          <cell r="K1397">
            <v>0</v>
          </cell>
          <cell r="L1397">
            <v>0</v>
          </cell>
          <cell r="M1397">
            <v>510</v>
          </cell>
          <cell r="N1397">
            <v>969</v>
          </cell>
          <cell r="O1397">
            <v>872.1</v>
          </cell>
          <cell r="P1397">
            <v>785.4</v>
          </cell>
          <cell r="Q1397">
            <v>706.86</v>
          </cell>
          <cell r="R1397">
            <v>635.46</v>
          </cell>
          <cell r="S1397">
            <v>601.79999999999995</v>
          </cell>
          <cell r="T1397">
            <v>601.79999999999995</v>
          </cell>
          <cell r="U1397">
            <v>602.82000000000005</v>
          </cell>
          <cell r="V1397">
            <v>601.79999999999995</v>
          </cell>
          <cell r="W1397">
            <v>602.82000000000005</v>
          </cell>
        </row>
        <row r="1398">
          <cell r="A1398">
            <v>1398</v>
          </cell>
          <cell r="F1398">
            <v>2003</v>
          </cell>
          <cell r="G1398" t="str">
            <v>[USD 000s]</v>
          </cell>
          <cell r="H1398" t="str">
            <v>[Calc]</v>
          </cell>
          <cell r="I1398">
            <v>10200</v>
          </cell>
          <cell r="J1398" t="str">
            <v>[Calc]</v>
          </cell>
          <cell r="K1398">
            <v>0</v>
          </cell>
          <cell r="L1398">
            <v>0</v>
          </cell>
          <cell r="M1398">
            <v>0</v>
          </cell>
          <cell r="N1398">
            <v>510</v>
          </cell>
          <cell r="O1398">
            <v>969</v>
          </cell>
          <cell r="P1398">
            <v>872.1</v>
          </cell>
          <cell r="Q1398">
            <v>785.4</v>
          </cell>
          <cell r="R1398">
            <v>706.86</v>
          </cell>
          <cell r="S1398">
            <v>635.46</v>
          </cell>
          <cell r="T1398">
            <v>601.79999999999995</v>
          </cell>
          <cell r="U1398">
            <v>601.79999999999995</v>
          </cell>
          <cell r="V1398">
            <v>602.82000000000005</v>
          </cell>
          <cell r="W1398">
            <v>601.79999999999995</v>
          </cell>
        </row>
        <row r="1399">
          <cell r="A1399">
            <v>1399</v>
          </cell>
          <cell r="F1399">
            <v>2004</v>
          </cell>
          <cell r="G1399" t="str">
            <v>[USD 000s]</v>
          </cell>
          <cell r="H1399" t="str">
            <v>[Calc]</v>
          </cell>
          <cell r="I1399">
            <v>9200</v>
          </cell>
          <cell r="J1399" t="str">
            <v>[Calc]</v>
          </cell>
          <cell r="K1399">
            <v>0</v>
          </cell>
          <cell r="L1399">
            <v>0</v>
          </cell>
          <cell r="M1399">
            <v>0</v>
          </cell>
          <cell r="N1399">
            <v>0</v>
          </cell>
          <cell r="O1399">
            <v>460</v>
          </cell>
          <cell r="P1399">
            <v>874</v>
          </cell>
          <cell r="Q1399">
            <v>786.6</v>
          </cell>
          <cell r="R1399">
            <v>708.4</v>
          </cell>
          <cell r="S1399">
            <v>637.56000000000006</v>
          </cell>
          <cell r="T1399">
            <v>573.16</v>
          </cell>
          <cell r="U1399">
            <v>542.79999999999995</v>
          </cell>
          <cell r="V1399">
            <v>542.79999999999995</v>
          </cell>
          <cell r="W1399">
            <v>543.72</v>
          </cell>
        </row>
        <row r="1400">
          <cell r="A1400">
            <v>1400</v>
          </cell>
          <cell r="F1400">
            <v>2005</v>
          </cell>
          <cell r="G1400" t="str">
            <v>[USD 000s]</v>
          </cell>
          <cell r="H1400" t="str">
            <v>[Calc]</v>
          </cell>
          <cell r="I1400">
            <v>8200</v>
          </cell>
          <cell r="J1400" t="str">
            <v>[Calc]</v>
          </cell>
          <cell r="K1400">
            <v>0</v>
          </cell>
          <cell r="L1400">
            <v>0</v>
          </cell>
          <cell r="M1400">
            <v>0</v>
          </cell>
          <cell r="N1400">
            <v>0</v>
          </cell>
          <cell r="O1400">
            <v>0</v>
          </cell>
          <cell r="P1400">
            <v>410</v>
          </cell>
          <cell r="Q1400">
            <v>779</v>
          </cell>
          <cell r="R1400">
            <v>701.1</v>
          </cell>
          <cell r="S1400">
            <v>631.4</v>
          </cell>
          <cell r="T1400">
            <v>568.26</v>
          </cell>
          <cell r="U1400">
            <v>510.86</v>
          </cell>
          <cell r="V1400">
            <v>483.79999999999995</v>
          </cell>
          <cell r="W1400">
            <v>483.79999999999995</v>
          </cell>
        </row>
        <row r="1401">
          <cell r="A1401">
            <v>1401</v>
          </cell>
          <cell r="F1401">
            <v>2006</v>
          </cell>
          <cell r="G1401" t="str">
            <v>[USD 000s]</v>
          </cell>
          <cell r="H1401" t="str">
            <v>[Calc]</v>
          </cell>
          <cell r="I1401">
            <v>7200</v>
          </cell>
          <cell r="J1401" t="str">
            <v>[Calc]</v>
          </cell>
          <cell r="K1401">
            <v>0</v>
          </cell>
          <cell r="L1401">
            <v>0</v>
          </cell>
          <cell r="M1401">
            <v>0</v>
          </cell>
          <cell r="N1401">
            <v>0</v>
          </cell>
          <cell r="O1401">
            <v>0</v>
          </cell>
          <cell r="P1401">
            <v>0</v>
          </cell>
          <cell r="Q1401">
            <v>360</v>
          </cell>
          <cell r="R1401">
            <v>684</v>
          </cell>
          <cell r="S1401">
            <v>615.6</v>
          </cell>
          <cell r="T1401">
            <v>554.4</v>
          </cell>
          <cell r="U1401">
            <v>498.96</v>
          </cell>
          <cell r="V1401">
            <v>448.56</v>
          </cell>
          <cell r="W1401">
            <v>424.79999999999995</v>
          </cell>
        </row>
        <row r="1402">
          <cell r="A1402">
            <v>1402</v>
          </cell>
          <cell r="F1402">
            <v>2007</v>
          </cell>
          <cell r="G1402" t="str">
            <v>[USD 000s]</v>
          </cell>
          <cell r="H1402" t="str">
            <v>[Calc]</v>
          </cell>
          <cell r="I1402">
            <v>6200</v>
          </cell>
          <cell r="J1402" t="str">
            <v>[Calc]</v>
          </cell>
          <cell r="K1402">
            <v>0</v>
          </cell>
          <cell r="L1402">
            <v>0</v>
          </cell>
          <cell r="M1402">
            <v>0</v>
          </cell>
          <cell r="N1402">
            <v>0</v>
          </cell>
          <cell r="O1402">
            <v>0</v>
          </cell>
          <cell r="P1402">
            <v>0</v>
          </cell>
          <cell r="Q1402">
            <v>0</v>
          </cell>
          <cell r="R1402">
            <v>310</v>
          </cell>
          <cell r="S1402">
            <v>589</v>
          </cell>
          <cell r="T1402">
            <v>530.1</v>
          </cell>
          <cell r="U1402">
            <v>477.4</v>
          </cell>
          <cell r="V1402">
            <v>429.66</v>
          </cell>
          <cell r="W1402">
            <v>386.26</v>
          </cell>
        </row>
        <row r="1403">
          <cell r="A1403">
            <v>1403</v>
          </cell>
          <cell r="F1403">
            <v>2008</v>
          </cell>
          <cell r="G1403" t="str">
            <v>[USD 000s]</v>
          </cell>
          <cell r="H1403" t="str">
            <v>[Calc]</v>
          </cell>
          <cell r="I1403">
            <v>5200</v>
          </cell>
          <cell r="J1403" t="str">
            <v>[Calc]</v>
          </cell>
          <cell r="K1403">
            <v>0</v>
          </cell>
          <cell r="L1403">
            <v>0</v>
          </cell>
          <cell r="M1403">
            <v>0</v>
          </cell>
          <cell r="N1403">
            <v>0</v>
          </cell>
          <cell r="O1403">
            <v>0</v>
          </cell>
          <cell r="P1403">
            <v>0</v>
          </cell>
          <cell r="Q1403">
            <v>0</v>
          </cell>
          <cell r="R1403">
            <v>0</v>
          </cell>
          <cell r="S1403">
            <v>260</v>
          </cell>
          <cell r="T1403">
            <v>494</v>
          </cell>
          <cell r="U1403">
            <v>444.6</v>
          </cell>
          <cell r="V1403">
            <v>400.4</v>
          </cell>
          <cell r="W1403">
            <v>360.36</v>
          </cell>
        </row>
        <row r="1404">
          <cell r="A1404">
            <v>1404</v>
          </cell>
          <cell r="F1404">
            <v>2009</v>
          </cell>
          <cell r="G1404" t="str">
            <v>[USD 000s]</v>
          </cell>
          <cell r="H1404" t="str">
            <v>[Calc]</v>
          </cell>
          <cell r="I1404">
            <v>4200</v>
          </cell>
          <cell r="J1404" t="str">
            <v>[Calc]</v>
          </cell>
          <cell r="K1404">
            <v>0</v>
          </cell>
          <cell r="L1404">
            <v>0</v>
          </cell>
          <cell r="M1404">
            <v>0</v>
          </cell>
          <cell r="N1404">
            <v>0</v>
          </cell>
          <cell r="O1404">
            <v>0</v>
          </cell>
          <cell r="P1404">
            <v>0</v>
          </cell>
          <cell r="Q1404">
            <v>0</v>
          </cell>
          <cell r="R1404">
            <v>0</v>
          </cell>
          <cell r="S1404">
            <v>0</v>
          </cell>
          <cell r="T1404">
            <v>210</v>
          </cell>
          <cell r="U1404">
            <v>399</v>
          </cell>
          <cell r="V1404">
            <v>359.1</v>
          </cell>
          <cell r="W1404">
            <v>323.39999999999998</v>
          </cell>
        </row>
        <row r="1405">
          <cell r="A1405">
            <v>1405</v>
          </cell>
          <cell r="F1405">
            <v>2010</v>
          </cell>
          <cell r="G1405" t="str">
            <v>[USD 000s]</v>
          </cell>
          <cell r="H1405" t="str">
            <v>[Calc]</v>
          </cell>
          <cell r="I1405">
            <v>3200</v>
          </cell>
          <cell r="J1405" t="str">
            <v>[Calc]</v>
          </cell>
          <cell r="K1405">
            <v>0</v>
          </cell>
          <cell r="L1405">
            <v>0</v>
          </cell>
          <cell r="M1405">
            <v>0</v>
          </cell>
          <cell r="N1405">
            <v>0</v>
          </cell>
          <cell r="O1405">
            <v>0</v>
          </cell>
          <cell r="P1405">
            <v>0</v>
          </cell>
          <cell r="Q1405">
            <v>0</v>
          </cell>
          <cell r="R1405">
            <v>0</v>
          </cell>
          <cell r="S1405">
            <v>0</v>
          </cell>
          <cell r="T1405">
            <v>0</v>
          </cell>
          <cell r="U1405">
            <v>160</v>
          </cell>
          <cell r="V1405">
            <v>304</v>
          </cell>
          <cell r="W1405">
            <v>273.60000000000002</v>
          </cell>
        </row>
        <row r="1406">
          <cell r="A1406">
            <v>1406</v>
          </cell>
          <cell r="F1406">
            <v>2011</v>
          </cell>
          <cell r="G1406" t="str">
            <v>[USD 000s]</v>
          </cell>
          <cell r="H1406" t="str">
            <v>[Calc]</v>
          </cell>
          <cell r="I1406">
            <v>1200</v>
          </cell>
          <cell r="J1406" t="str">
            <v>[Calc]</v>
          </cell>
          <cell r="K1406">
            <v>0</v>
          </cell>
          <cell r="L1406">
            <v>0</v>
          </cell>
          <cell r="M1406">
            <v>0</v>
          </cell>
          <cell r="N1406">
            <v>0</v>
          </cell>
          <cell r="O1406">
            <v>0</v>
          </cell>
          <cell r="P1406">
            <v>0</v>
          </cell>
          <cell r="Q1406">
            <v>0</v>
          </cell>
          <cell r="R1406">
            <v>0</v>
          </cell>
          <cell r="S1406">
            <v>0</v>
          </cell>
          <cell r="T1406">
            <v>0</v>
          </cell>
          <cell r="U1406">
            <v>0</v>
          </cell>
          <cell r="V1406">
            <v>60</v>
          </cell>
          <cell r="W1406">
            <v>114</v>
          </cell>
        </row>
        <row r="1407">
          <cell r="A1407">
            <v>1407</v>
          </cell>
          <cell r="F1407">
            <v>2012</v>
          </cell>
          <cell r="G1407" t="str">
            <v>[USD 000s]</v>
          </cell>
          <cell r="H1407" t="str">
            <v>[Calc]</v>
          </cell>
          <cell r="I1407">
            <v>1200</v>
          </cell>
          <cell r="J1407" t="str">
            <v>[Calc]</v>
          </cell>
          <cell r="K1407">
            <v>0</v>
          </cell>
          <cell r="L1407">
            <v>0</v>
          </cell>
          <cell r="M1407">
            <v>0</v>
          </cell>
          <cell r="N1407">
            <v>0</v>
          </cell>
          <cell r="O1407">
            <v>0</v>
          </cell>
          <cell r="P1407">
            <v>0</v>
          </cell>
          <cell r="Q1407">
            <v>0</v>
          </cell>
          <cell r="R1407">
            <v>0</v>
          </cell>
          <cell r="S1407">
            <v>0</v>
          </cell>
          <cell r="T1407">
            <v>0</v>
          </cell>
          <cell r="U1407">
            <v>0</v>
          </cell>
          <cell r="V1407">
            <v>0</v>
          </cell>
          <cell r="W1407">
            <v>60</v>
          </cell>
        </row>
        <row r="1408">
          <cell r="A1408">
            <v>1408</v>
          </cell>
          <cell r="F1408">
            <v>2013</v>
          </cell>
          <cell r="G1408" t="str">
            <v>[USD 000s]</v>
          </cell>
          <cell r="H1408" t="str">
            <v>[Calc]</v>
          </cell>
          <cell r="I1408">
            <v>0</v>
          </cell>
          <cell r="J1408" t="str">
            <v>[Calc]</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row>
        <row r="1409">
          <cell r="A1409">
            <v>1409</v>
          </cell>
          <cell r="F1409">
            <v>2014</v>
          </cell>
          <cell r="G1409" t="str">
            <v>[USD 000s]</v>
          </cell>
          <cell r="H1409" t="str">
            <v>[Calc]</v>
          </cell>
          <cell r="I1409">
            <v>0</v>
          </cell>
          <cell r="J1409" t="str">
            <v>[Calc]</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row>
        <row r="1410">
          <cell r="A1410">
            <v>1410</v>
          </cell>
          <cell r="F1410">
            <v>2015</v>
          </cell>
          <cell r="G1410" t="str">
            <v>[USD 000s]</v>
          </cell>
          <cell r="H1410" t="str">
            <v>[Calc]</v>
          </cell>
          <cell r="I1410">
            <v>0</v>
          </cell>
          <cell r="J1410" t="str">
            <v>[Calc]</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row>
        <row r="1411">
          <cell r="A1411">
            <v>1411</v>
          </cell>
          <cell r="F1411">
            <v>2016</v>
          </cell>
          <cell r="G1411" t="str">
            <v>[USD 000s]</v>
          </cell>
          <cell r="H1411" t="str">
            <v>[Calc]</v>
          </cell>
          <cell r="I1411">
            <v>0</v>
          </cell>
          <cell r="J1411" t="str">
            <v>[Calc]</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row>
        <row r="1412">
          <cell r="A1412">
            <v>1412</v>
          </cell>
          <cell r="F1412">
            <v>2017</v>
          </cell>
          <cell r="G1412" t="str">
            <v>[USD 000s]</v>
          </cell>
          <cell r="H1412" t="str">
            <v>[Calc]</v>
          </cell>
          <cell r="I1412">
            <v>0</v>
          </cell>
          <cell r="J1412" t="str">
            <v>[Calc]</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row>
        <row r="1413">
          <cell r="A1413">
            <v>1413</v>
          </cell>
          <cell r="F1413">
            <v>2018</v>
          </cell>
          <cell r="G1413" t="str">
            <v>[USD 000s]</v>
          </cell>
          <cell r="H1413" t="str">
            <v>[Calc]</v>
          </cell>
          <cell r="I1413">
            <v>0</v>
          </cell>
          <cell r="J1413" t="str">
            <v>[Calc]</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row>
        <row r="1414">
          <cell r="A1414">
            <v>1414</v>
          </cell>
          <cell r="F1414">
            <v>2019</v>
          </cell>
          <cell r="G1414" t="str">
            <v>[USD 000s]</v>
          </cell>
          <cell r="H1414" t="str">
            <v>[Calc]</v>
          </cell>
          <cell r="I1414">
            <v>0</v>
          </cell>
          <cell r="J1414" t="str">
            <v>[Calc]</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row>
        <row r="1415">
          <cell r="A1415">
            <v>1415</v>
          </cell>
          <cell r="F1415">
            <v>2020</v>
          </cell>
          <cell r="G1415" t="str">
            <v>[USD 000s]</v>
          </cell>
          <cell r="H1415" t="str">
            <v>[Calc]</v>
          </cell>
          <cell r="I1415">
            <v>0</v>
          </cell>
          <cell r="J1415" t="str">
            <v>[Calc]</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row>
        <row r="1416">
          <cell r="A1416">
            <v>1416</v>
          </cell>
          <cell r="F1416">
            <v>2021</v>
          </cell>
          <cell r="G1416" t="str">
            <v>[USD 000s]</v>
          </cell>
          <cell r="H1416" t="str">
            <v>[Calc]</v>
          </cell>
          <cell r="I1416">
            <v>0</v>
          </cell>
          <cell r="J1416" t="str">
            <v>[Calc]</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row>
        <row r="1417">
          <cell r="A1417">
            <v>1417</v>
          </cell>
          <cell r="F1417">
            <v>2022</v>
          </cell>
          <cell r="G1417" t="str">
            <v>[USD 000s]</v>
          </cell>
          <cell r="H1417" t="str">
            <v>[Calc]</v>
          </cell>
          <cell r="I1417">
            <v>0</v>
          </cell>
          <cell r="J1417" t="str">
            <v>[Calc]</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row>
        <row r="1418">
          <cell r="A1418">
            <v>1418</v>
          </cell>
          <cell r="F1418">
            <v>2023</v>
          </cell>
          <cell r="G1418" t="str">
            <v>[USD 000s]</v>
          </cell>
          <cell r="H1418" t="str">
            <v>[Calc]</v>
          </cell>
          <cell r="I1418">
            <v>0</v>
          </cell>
          <cell r="J1418" t="str">
            <v>[Calc]</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row>
        <row r="1419">
          <cell r="A1419">
            <v>1419</v>
          </cell>
          <cell r="F1419">
            <v>2024</v>
          </cell>
          <cell r="G1419" t="str">
            <v>[USD 000s]</v>
          </cell>
          <cell r="H1419" t="str">
            <v>[Calc]</v>
          </cell>
          <cell r="I1419">
            <v>0</v>
          </cell>
          <cell r="J1419" t="str">
            <v>[Calc]</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row>
        <row r="1420">
          <cell r="A1420">
            <v>1420</v>
          </cell>
          <cell r="F1420">
            <v>2025</v>
          </cell>
          <cell r="G1420" t="str">
            <v>[USD 000s]</v>
          </cell>
          <cell r="H1420" t="str">
            <v>[Calc]</v>
          </cell>
          <cell r="I1420">
            <v>0</v>
          </cell>
          <cell r="J1420" t="str">
            <v>[Calc]</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row>
        <row r="1421">
          <cell r="A1421">
            <v>1421</v>
          </cell>
          <cell r="F1421">
            <v>2026</v>
          </cell>
          <cell r="G1421" t="str">
            <v>[USD 000s]</v>
          </cell>
          <cell r="H1421" t="str">
            <v>[Calc]</v>
          </cell>
          <cell r="I1421">
            <v>0</v>
          </cell>
          <cell r="J1421" t="str">
            <v>[Calc]</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row>
        <row r="1422">
          <cell r="A1422">
            <v>1422</v>
          </cell>
          <cell r="F1422">
            <v>2027</v>
          </cell>
          <cell r="G1422" t="str">
            <v>[USD 000s]</v>
          </cell>
          <cell r="H1422" t="str">
            <v>[Calc]</v>
          </cell>
          <cell r="I1422">
            <v>0</v>
          </cell>
          <cell r="J1422" t="str">
            <v>[Calc]</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row>
        <row r="1423">
          <cell r="A1423">
            <v>1423</v>
          </cell>
          <cell r="F1423">
            <v>2028</v>
          </cell>
          <cell r="G1423" t="str">
            <v>[USD 000s]</v>
          </cell>
          <cell r="H1423" t="str">
            <v>[Calc]</v>
          </cell>
          <cell r="I1423">
            <v>0</v>
          </cell>
          <cell r="J1423" t="str">
            <v>[Calc]</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row>
        <row r="1424">
          <cell r="A1424">
            <v>1424</v>
          </cell>
          <cell r="F1424">
            <v>2029</v>
          </cell>
          <cell r="G1424" t="str">
            <v>[USD 000s]</v>
          </cell>
          <cell r="H1424" t="str">
            <v>[Calc]</v>
          </cell>
          <cell r="I1424">
            <v>0</v>
          </cell>
          <cell r="J1424" t="str">
            <v>[Calc]</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row>
        <row r="1425">
          <cell r="A1425">
            <v>1425</v>
          </cell>
          <cell r="F1425">
            <v>2030</v>
          </cell>
          <cell r="G1425" t="str">
            <v>[USD 000s]</v>
          </cell>
          <cell r="H1425" t="str">
            <v>[Calc]</v>
          </cell>
          <cell r="I1425">
            <v>0</v>
          </cell>
          <cell r="J1425" t="str">
            <v>[Calc]</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row>
        <row r="1426">
          <cell r="A1426">
            <v>1426</v>
          </cell>
          <cell r="F1426" t="str">
            <v>Total</v>
          </cell>
          <cell r="G1426" t="str">
            <v>[USD 000s]</v>
          </cell>
          <cell r="H1426" t="str">
            <v>[Calc]</v>
          </cell>
          <cell r="I1426">
            <v>75200</v>
          </cell>
          <cell r="J1426" t="str">
            <v>[Calc]</v>
          </cell>
          <cell r="K1426">
            <v>0</v>
          </cell>
          <cell r="L1426">
            <v>450</v>
          </cell>
          <cell r="M1426">
            <v>1365</v>
          </cell>
          <cell r="N1426">
            <v>2248.5</v>
          </cell>
          <cell r="O1426">
            <v>2994.1</v>
          </cell>
          <cell r="P1426">
            <v>3565.2</v>
          </cell>
          <cell r="Q1426">
            <v>3978.56</v>
          </cell>
          <cell r="R1426">
            <v>4276.82</v>
          </cell>
          <cell r="S1426">
            <v>4501.82</v>
          </cell>
          <cell r="T1426">
            <v>4665.42</v>
          </cell>
          <cell r="U1426">
            <v>4769.2400000000007</v>
          </cell>
          <cell r="V1426">
            <v>4764.84</v>
          </cell>
          <cell r="W1426">
            <v>4705.5600000000013</v>
          </cell>
        </row>
        <row r="1427">
          <cell r="A1427">
            <v>1427</v>
          </cell>
        </row>
        <row r="1428">
          <cell r="A1428">
            <v>1428</v>
          </cell>
          <cell r="D1428" t="str">
            <v>Total Tax Depreciation</v>
          </cell>
          <cell r="G1428" t="str">
            <v>[USD 000s]</v>
          </cell>
          <cell r="H1428" t="str">
            <v>[Calc]</v>
          </cell>
          <cell r="I1428">
            <v>81700</v>
          </cell>
          <cell r="J1428" t="str">
            <v>[Calc]</v>
          </cell>
          <cell r="K1428">
            <v>325</v>
          </cell>
          <cell r="L1428">
            <v>1067.5</v>
          </cell>
          <cell r="M1428">
            <v>1920.75</v>
          </cell>
          <cell r="N1428">
            <v>2749</v>
          </cell>
          <cell r="O1428">
            <v>3444.5499999999997</v>
          </cell>
          <cell r="P1428">
            <v>3970.1499999999996</v>
          </cell>
          <cell r="Q1428">
            <v>4362.0599999999995</v>
          </cell>
          <cell r="R1428">
            <v>4660.32</v>
          </cell>
          <cell r="S1428">
            <v>4885.9699999999993</v>
          </cell>
          <cell r="T1428">
            <v>5048.92</v>
          </cell>
          <cell r="U1428">
            <v>5153.3900000000003</v>
          </cell>
          <cell r="V1428">
            <v>5148.34</v>
          </cell>
          <cell r="W1428">
            <v>5089.7100000000009</v>
          </cell>
        </row>
        <row r="1429">
          <cell r="A1429">
            <v>1429</v>
          </cell>
        </row>
        <row r="1430">
          <cell r="A1430">
            <v>1430</v>
          </cell>
        </row>
        <row r="1431">
          <cell r="A1431">
            <v>1431</v>
          </cell>
          <cell r="C1431" t="str">
            <v>ACCUMULATED DEFERRED INCOME TAX</v>
          </cell>
        </row>
        <row r="1432">
          <cell r="A1432">
            <v>1432</v>
          </cell>
        </row>
        <row r="1433">
          <cell r="A1433">
            <v>1433</v>
          </cell>
          <cell r="D1433" t="str">
            <v>Liquidation of Depreciation</v>
          </cell>
        </row>
        <row r="1434">
          <cell r="A1434">
            <v>1434</v>
          </cell>
          <cell r="E1434" t="str">
            <v>Initial Asset Base</v>
          </cell>
          <cell r="H1434" t="str">
            <v>[USD 000s]</v>
          </cell>
          <cell r="I1434" t="str">
            <v>[Feed]</v>
          </cell>
          <cell r="K1434">
            <v>6500</v>
          </cell>
        </row>
        <row r="1435">
          <cell r="A1435">
            <v>1435</v>
          </cell>
          <cell r="E1435" t="str">
            <v>Capex - Project Life</v>
          </cell>
          <cell r="H1435" t="str">
            <v>[USD 000s]</v>
          </cell>
          <cell r="I1435" t="str">
            <v>[Feed]</v>
          </cell>
          <cell r="K1435">
            <v>75200</v>
          </cell>
        </row>
        <row r="1436">
          <cell r="A1436">
            <v>1436</v>
          </cell>
          <cell r="E1436" t="str">
            <v>Accumulated Book Depreciation</v>
          </cell>
          <cell r="H1436" t="str">
            <v>[USD 000s]</v>
          </cell>
          <cell r="I1436" t="str">
            <v>[Feed]</v>
          </cell>
          <cell r="K1436">
            <v>216.66666666666666</v>
          </cell>
          <cell r="L1436">
            <v>1250</v>
          </cell>
          <cell r="M1436">
            <v>2963.333333333333</v>
          </cell>
          <cell r="N1436">
            <v>5356.6666666666661</v>
          </cell>
          <cell r="O1436">
            <v>8363.3333333333321</v>
          </cell>
          <cell r="P1436">
            <v>11916.666666666666</v>
          </cell>
          <cell r="Q1436">
            <v>15950</v>
          </cell>
          <cell r="R1436">
            <v>20396.666666666668</v>
          </cell>
          <cell r="S1436">
            <v>25190</v>
          </cell>
          <cell r="T1436">
            <v>30263.333333333332</v>
          </cell>
          <cell r="U1436">
            <v>35550</v>
          </cell>
          <cell r="V1436">
            <v>40916.666666666664</v>
          </cell>
          <cell r="W1436">
            <v>46363.333333333328</v>
          </cell>
        </row>
        <row r="1437">
          <cell r="A1437">
            <v>1437</v>
          </cell>
          <cell r="E1437" t="str">
            <v>Amount of Book Depreciation remaining</v>
          </cell>
          <cell r="H1437" t="str">
            <v>[USD 000s]</v>
          </cell>
          <cell r="I1437" t="str">
            <v>[Feed]</v>
          </cell>
          <cell r="K1437">
            <v>81483.333333333328</v>
          </cell>
          <cell r="L1437">
            <v>80450</v>
          </cell>
          <cell r="M1437">
            <v>78736.666666666672</v>
          </cell>
          <cell r="N1437">
            <v>76343.333333333328</v>
          </cell>
          <cell r="O1437">
            <v>73336.666666666672</v>
          </cell>
          <cell r="P1437">
            <v>69783.333333333328</v>
          </cell>
          <cell r="Q1437">
            <v>65750</v>
          </cell>
          <cell r="R1437">
            <v>61303.333333333328</v>
          </cell>
          <cell r="S1437">
            <v>56510</v>
          </cell>
          <cell r="T1437">
            <v>51436.666666666672</v>
          </cell>
          <cell r="U1437">
            <v>46150</v>
          </cell>
          <cell r="V1437">
            <v>40783.333333333336</v>
          </cell>
          <cell r="W1437">
            <v>35336.666666666672</v>
          </cell>
        </row>
        <row r="1438">
          <cell r="A1438">
            <v>1438</v>
          </cell>
          <cell r="E1438" t="str">
            <v>Accumulated Tax Depreciation</v>
          </cell>
          <cell r="H1438" t="str">
            <v>[USD 000s]</v>
          </cell>
          <cell r="I1438" t="str">
            <v>[Feed]</v>
          </cell>
          <cell r="K1438">
            <v>325</v>
          </cell>
          <cell r="L1438">
            <v>1392.5</v>
          </cell>
          <cell r="M1438">
            <v>3313.25</v>
          </cell>
          <cell r="N1438">
            <v>6062.25</v>
          </cell>
          <cell r="O1438">
            <v>9506.7999999999993</v>
          </cell>
          <cell r="P1438">
            <v>13476.949999999999</v>
          </cell>
          <cell r="Q1438">
            <v>17839.009999999998</v>
          </cell>
          <cell r="R1438">
            <v>22499.329999999998</v>
          </cell>
          <cell r="S1438">
            <v>27385.299999999996</v>
          </cell>
          <cell r="T1438">
            <v>32434.219999999994</v>
          </cell>
          <cell r="U1438">
            <v>37587.609999999993</v>
          </cell>
          <cell r="V1438">
            <v>42735.95</v>
          </cell>
          <cell r="W1438">
            <v>47825.659999999996</v>
          </cell>
        </row>
        <row r="1439">
          <cell r="A1439">
            <v>1439</v>
          </cell>
          <cell r="E1439" t="str">
            <v>Amount of Tax Depreciation remaining</v>
          </cell>
          <cell r="H1439" t="str">
            <v>[USD 000s]</v>
          </cell>
          <cell r="I1439" t="str">
            <v>[Calc]</v>
          </cell>
          <cell r="K1439">
            <v>81375</v>
          </cell>
          <cell r="L1439">
            <v>80307.5</v>
          </cell>
          <cell r="M1439">
            <v>78386.75</v>
          </cell>
          <cell r="N1439">
            <v>75637.75</v>
          </cell>
          <cell r="O1439">
            <v>72193.2</v>
          </cell>
          <cell r="P1439">
            <v>68223.05</v>
          </cell>
          <cell r="Q1439">
            <v>63860.990000000005</v>
          </cell>
          <cell r="R1439">
            <v>59200.67</v>
          </cell>
          <cell r="S1439">
            <v>54314.700000000004</v>
          </cell>
          <cell r="T1439">
            <v>49265.780000000006</v>
          </cell>
          <cell r="U1439">
            <v>44112.390000000007</v>
          </cell>
          <cell r="V1439">
            <v>38964.050000000003</v>
          </cell>
          <cell r="W1439">
            <v>33874.340000000004</v>
          </cell>
        </row>
        <row r="1440">
          <cell r="A1440">
            <v>1440</v>
          </cell>
          <cell r="E1440" t="str">
            <v>Marginal Tax Rate</v>
          </cell>
          <cell r="H1440" t="str">
            <v>[%]</v>
          </cell>
          <cell r="I1440" t="str">
            <v>[Feed]</v>
          </cell>
          <cell r="K1440">
            <v>0.41339999999999999</v>
          </cell>
          <cell r="L1440">
            <v>0.41339999999999999</v>
          </cell>
          <cell r="M1440">
            <v>0.41339999999999999</v>
          </cell>
          <cell r="N1440">
            <v>0.41339999999999999</v>
          </cell>
          <cell r="O1440">
            <v>0.41339999999999999</v>
          </cell>
          <cell r="P1440">
            <v>0.41339999999999999</v>
          </cell>
          <cell r="Q1440">
            <v>0.41339999999999999</v>
          </cell>
          <cell r="R1440">
            <v>0.41339999999999999</v>
          </cell>
          <cell r="S1440">
            <v>0.41339999999999999</v>
          </cell>
          <cell r="T1440">
            <v>0.41339999999999999</v>
          </cell>
          <cell r="U1440">
            <v>0.41339999999999999</v>
          </cell>
          <cell r="V1440">
            <v>0.41339999999999999</v>
          </cell>
          <cell r="W1440">
            <v>0.41339999999999999</v>
          </cell>
        </row>
        <row r="1441">
          <cell r="A1441">
            <v>1441</v>
          </cell>
          <cell r="E1441" t="str">
            <v xml:space="preserve">Tax effect on Capital Loss </v>
          </cell>
          <cell r="H1441" t="str">
            <v>[USD 000s]</v>
          </cell>
          <cell r="I1441" t="str">
            <v>[Calc]</v>
          </cell>
          <cell r="K1441">
            <v>33640.424999999996</v>
          </cell>
          <cell r="L1441">
            <v>33199.120499999997</v>
          </cell>
          <cell r="M1441">
            <v>32405.082449999998</v>
          </cell>
          <cell r="N1441">
            <v>31268.645850000001</v>
          </cell>
          <cell r="O1441">
            <v>29844.668879999997</v>
          </cell>
          <cell r="P1441">
            <v>28203.408869999999</v>
          </cell>
          <cell r="Q1441">
            <v>26400.133266000001</v>
          </cell>
          <cell r="R1441">
            <v>24473.556977999997</v>
          </cell>
          <cell r="S1441">
            <v>22453.696980000001</v>
          </cell>
          <cell r="T1441">
            <v>20366.473452000002</v>
          </cell>
          <cell r="U1441">
            <v>18236.062026000003</v>
          </cell>
          <cell r="V1441">
            <v>16107.738270000002</v>
          </cell>
          <cell r="W1441">
            <v>14003.652156000002</v>
          </cell>
        </row>
        <row r="1442">
          <cell r="A1442">
            <v>1442</v>
          </cell>
        </row>
        <row r="1443">
          <cell r="A1443">
            <v>1443</v>
          </cell>
          <cell r="D1443" t="str">
            <v>Depreciation Summary</v>
          </cell>
        </row>
        <row r="1444">
          <cell r="A1444">
            <v>1444</v>
          </cell>
          <cell r="E1444" t="str">
            <v>Total Book Depreciation</v>
          </cell>
          <cell r="H1444" t="str">
            <v>[USD 000s]</v>
          </cell>
          <cell r="I1444" t="str">
            <v>[Input]</v>
          </cell>
          <cell r="K1444">
            <v>216.66666666666666</v>
          </cell>
          <cell r="L1444">
            <v>1033.3333333333333</v>
          </cell>
          <cell r="M1444">
            <v>1713.3333333333333</v>
          </cell>
          <cell r="N1444">
            <v>2393.3333333333335</v>
          </cell>
          <cell r="O1444">
            <v>3006.666666666667</v>
          </cell>
          <cell r="P1444">
            <v>3553.3333333333335</v>
          </cell>
          <cell r="Q1444">
            <v>4033.3333333333335</v>
          </cell>
          <cell r="R1444">
            <v>4446.666666666667</v>
          </cell>
          <cell r="S1444">
            <v>4793.333333333333</v>
          </cell>
          <cell r="T1444">
            <v>5073.333333333333</v>
          </cell>
          <cell r="U1444">
            <v>5286.6666666666661</v>
          </cell>
          <cell r="V1444">
            <v>5366.6666666666661</v>
          </cell>
          <cell r="W1444">
            <v>40783.333333333336</v>
          </cell>
        </row>
        <row r="1445">
          <cell r="A1445">
            <v>1445</v>
          </cell>
          <cell r="E1445" t="str">
            <v>Total Tax Depreciation</v>
          </cell>
          <cell r="H1445" t="str">
            <v>[USD 000s]</v>
          </cell>
          <cell r="I1445" t="str">
            <v>[Calc]</v>
          </cell>
          <cell r="K1445">
            <v>325</v>
          </cell>
          <cell r="L1445">
            <v>1067.5</v>
          </cell>
          <cell r="M1445">
            <v>1920.75</v>
          </cell>
          <cell r="N1445">
            <v>2749</v>
          </cell>
          <cell r="O1445">
            <v>3444.5499999999997</v>
          </cell>
          <cell r="P1445">
            <v>3970.1499999999996</v>
          </cell>
          <cell r="Q1445">
            <v>4362.0599999999995</v>
          </cell>
          <cell r="R1445">
            <v>4660.32</v>
          </cell>
          <cell r="S1445">
            <v>4885.9699999999993</v>
          </cell>
          <cell r="T1445">
            <v>5048.92</v>
          </cell>
          <cell r="U1445">
            <v>5153.3900000000003</v>
          </cell>
          <cell r="V1445">
            <v>5148.34</v>
          </cell>
          <cell r="W1445">
            <v>38964.050000000003</v>
          </cell>
        </row>
        <row r="1446">
          <cell r="A1446">
            <v>1446</v>
          </cell>
          <cell r="E1446" t="str">
            <v>Difference</v>
          </cell>
          <cell r="H1446" t="str">
            <v>[USD 000s]</v>
          </cell>
          <cell r="I1446" t="str">
            <v>[Calc]</v>
          </cell>
          <cell r="K1446">
            <v>-108.33333333333334</v>
          </cell>
          <cell r="L1446">
            <v>-34.166666666666742</v>
          </cell>
          <cell r="M1446">
            <v>-207.41666666666674</v>
          </cell>
          <cell r="N1446">
            <v>-355.66666666666652</v>
          </cell>
          <cell r="O1446">
            <v>-437.88333333333276</v>
          </cell>
          <cell r="P1446">
            <v>-416.81666666666615</v>
          </cell>
          <cell r="Q1446">
            <v>-328.72666666666601</v>
          </cell>
          <cell r="R1446">
            <v>-213.65333333333274</v>
          </cell>
          <cell r="S1446">
            <v>-92.636666666666315</v>
          </cell>
          <cell r="T1446">
            <v>24.413333333332957</v>
          </cell>
          <cell r="U1446">
            <v>133.27666666666573</v>
          </cell>
          <cell r="V1446">
            <v>218.32666666666591</v>
          </cell>
          <cell r="W1446">
            <v>1819.2833333333328</v>
          </cell>
        </row>
        <row r="1447">
          <cell r="A1447">
            <v>1447</v>
          </cell>
          <cell r="E1447" t="str">
            <v>Deferred Income Tax</v>
          </cell>
          <cell r="H1447" t="str">
            <v>[USD 000s]</v>
          </cell>
          <cell r="I1447" t="str">
            <v>[Calc]</v>
          </cell>
          <cell r="K1447">
            <v>-44.785000000000004</v>
          </cell>
          <cell r="L1447">
            <v>-14.124500000000031</v>
          </cell>
          <cell r="M1447">
            <v>-85.746050000000025</v>
          </cell>
          <cell r="N1447">
            <v>-147.03259999999995</v>
          </cell>
          <cell r="O1447">
            <v>-181.02096999999975</v>
          </cell>
          <cell r="P1447">
            <v>-172.31200999999979</v>
          </cell>
          <cell r="Q1447">
            <v>-135.89560399999974</v>
          </cell>
          <cell r="R1447">
            <v>-88.324287999999754</v>
          </cell>
          <cell r="S1447">
            <v>-38.295997999999855</v>
          </cell>
          <cell r="T1447">
            <v>10.092471999999844</v>
          </cell>
          <cell r="U1447">
            <v>55.096573999999613</v>
          </cell>
          <cell r="V1447">
            <v>90.256243999999683</v>
          </cell>
          <cell r="W1447">
            <v>752.09172999999976</v>
          </cell>
        </row>
        <row r="1448">
          <cell r="A1448">
            <v>1448</v>
          </cell>
        </row>
        <row r="1449">
          <cell r="A1449">
            <v>1449</v>
          </cell>
          <cell r="E1449" t="str">
            <v>ADIT</v>
          </cell>
          <cell r="H1449" t="str">
            <v>[USD 000s]</v>
          </cell>
          <cell r="I1449" t="str">
            <v>[Calc]</v>
          </cell>
          <cell r="K1449">
            <v>-44.785000000000004</v>
          </cell>
          <cell r="L1449">
            <v>-14.124500000000031</v>
          </cell>
          <cell r="M1449">
            <v>-99.870550000000051</v>
          </cell>
          <cell r="N1449">
            <v>-246.90314999999998</v>
          </cell>
          <cell r="O1449">
            <v>-427.92411999999973</v>
          </cell>
          <cell r="P1449">
            <v>-600.23612999999955</v>
          </cell>
          <cell r="Q1449">
            <v>-736.13173399999926</v>
          </cell>
          <cell r="R1449">
            <v>-824.45602199999905</v>
          </cell>
          <cell r="S1449">
            <v>-862.75201999999888</v>
          </cell>
          <cell r="T1449">
            <v>-852.65954799999906</v>
          </cell>
          <cell r="U1449">
            <v>-797.56297399999949</v>
          </cell>
          <cell r="V1449">
            <v>-707.30672999999979</v>
          </cell>
          <cell r="W1449">
            <v>44.784999999999968</v>
          </cell>
        </row>
        <row r="1450">
          <cell r="A1450">
            <v>1450</v>
          </cell>
        </row>
        <row r="1451">
          <cell r="A1451">
            <v>1451</v>
          </cell>
          <cell r="B1451" t="str">
            <v xml:space="preserve">7. LIQUIDATION MODULE  </v>
          </cell>
        </row>
        <row r="1452">
          <cell r="A1452">
            <v>1452</v>
          </cell>
        </row>
        <row r="1453">
          <cell r="A1453">
            <v>1453</v>
          </cell>
          <cell r="C1453" t="str">
            <v>TERMINAL VALUE CALCULATION</v>
          </cell>
        </row>
        <row r="1454">
          <cell r="A1454">
            <v>1454</v>
          </cell>
        </row>
        <row r="1455">
          <cell r="A1455">
            <v>1455</v>
          </cell>
          <cell r="D1455" t="str">
            <v>Year of Liquidation</v>
          </cell>
          <cell r="H1455" t="str">
            <v>[Year]</v>
          </cell>
          <cell r="I1455" t="str">
            <v>[Feed]</v>
          </cell>
          <cell r="K1455">
            <v>2012</v>
          </cell>
        </row>
        <row r="1456">
          <cell r="A1456">
            <v>1456</v>
          </cell>
        </row>
        <row r="1457">
          <cell r="A1457">
            <v>1457</v>
          </cell>
          <cell r="D1457" t="str">
            <v>Year</v>
          </cell>
          <cell r="H1457" t="str">
            <v>[Year]</v>
          </cell>
          <cell r="I1457" t="str">
            <v>[Feed]</v>
          </cell>
          <cell r="K1457">
            <v>2000</v>
          </cell>
          <cell r="L1457">
            <v>2001</v>
          </cell>
          <cell r="M1457">
            <v>2002</v>
          </cell>
          <cell r="N1457">
            <v>2003</v>
          </cell>
          <cell r="O1457">
            <v>2004</v>
          </cell>
          <cell r="P1457">
            <v>2005</v>
          </cell>
          <cell r="Q1457">
            <v>2006</v>
          </cell>
          <cell r="R1457">
            <v>2007</v>
          </cell>
          <cell r="S1457">
            <v>2008</v>
          </cell>
          <cell r="T1457">
            <v>2009</v>
          </cell>
          <cell r="U1457">
            <v>2010</v>
          </cell>
          <cell r="V1457">
            <v>2011</v>
          </cell>
          <cell r="W1457">
            <v>2012</v>
          </cell>
        </row>
        <row r="1458">
          <cell r="A1458">
            <v>1458</v>
          </cell>
        </row>
        <row r="1459">
          <cell r="A1459">
            <v>1459</v>
          </cell>
          <cell r="D1459" t="str">
            <v>Customer Receivables</v>
          </cell>
          <cell r="H1459" t="str">
            <v>[USD 000s]</v>
          </cell>
          <cell r="I1459" t="str">
            <v>[Feed]</v>
          </cell>
          <cell r="K1459">
            <v>14705.368320000001</v>
          </cell>
          <cell r="L1459">
            <v>13536.324320000002</v>
          </cell>
          <cell r="M1459">
            <v>13494.4148</v>
          </cell>
          <cell r="N1459">
            <v>14585.4876</v>
          </cell>
          <cell r="O1459">
            <v>13017.155599999998</v>
          </cell>
          <cell r="P1459">
            <v>13375.582079999996</v>
          </cell>
          <cell r="Q1459">
            <v>14229.743999999995</v>
          </cell>
          <cell r="R1459">
            <v>12699.663999999997</v>
          </cell>
          <cell r="S1459">
            <v>12699.663999999997</v>
          </cell>
          <cell r="T1459">
            <v>14618.313475200011</v>
          </cell>
          <cell r="U1459">
            <v>13360.046528000008</v>
          </cell>
          <cell r="V1459">
            <v>14195.04943600001</v>
          </cell>
          <cell r="W1459">
            <v>16540.030656000017</v>
          </cell>
        </row>
        <row r="1460">
          <cell r="A1460">
            <v>1460</v>
          </cell>
          <cell r="D1460" t="str">
            <v>Prepayments</v>
          </cell>
          <cell r="H1460" t="str">
            <v>[USD 000s]</v>
          </cell>
          <cell r="I1460" t="str">
            <v>[Feed]</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row>
        <row r="1461">
          <cell r="A1461">
            <v>1461</v>
          </cell>
          <cell r="D1461" t="str">
            <v>Inventory</v>
          </cell>
          <cell r="H1461" t="str">
            <v>[USD 000s]</v>
          </cell>
          <cell r="I1461" t="str">
            <v>[Feed]</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row>
        <row r="1462">
          <cell r="A1462">
            <v>1462</v>
          </cell>
          <cell r="D1462" t="str">
            <v>Accounts payable</v>
          </cell>
          <cell r="H1462" t="str">
            <v>[USD 000s]</v>
          </cell>
          <cell r="I1462" t="str">
            <v>[Feed]</v>
          </cell>
          <cell r="K1462">
            <v>-9709.1803540456622</v>
          </cell>
          <cell r="L1462">
            <v>-10547.334291510848</v>
          </cell>
          <cell r="M1462">
            <v>-10711.379414554087</v>
          </cell>
          <cell r="N1462">
            <v>-9152.4306046999991</v>
          </cell>
          <cell r="O1462">
            <v>-11007.696352776318</v>
          </cell>
          <cell r="P1462">
            <v>-11119.07718076518</v>
          </cell>
          <cell r="Q1462">
            <v>-9374.6181405971183</v>
          </cell>
          <cell r="R1462">
            <v>-11350.765923243558</v>
          </cell>
          <cell r="S1462">
            <v>-11473.082234641764</v>
          </cell>
          <cell r="T1462">
            <v>-9626.6332391914257</v>
          </cell>
          <cell r="U1462">
            <v>-11688.469429313292</v>
          </cell>
          <cell r="V1462">
            <v>-11178.034709025102</v>
          </cell>
          <cell r="W1462">
            <v>-9949.8306521285122</v>
          </cell>
        </row>
        <row r="1463">
          <cell r="A1463">
            <v>1463</v>
          </cell>
          <cell r="D1463" t="str">
            <v>Inter Company Accounts Receivable</v>
          </cell>
          <cell r="H1463" t="str">
            <v>[USD 000s]</v>
          </cell>
          <cell r="I1463" t="str">
            <v>[Feed]</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row>
        <row r="1464">
          <cell r="A1464">
            <v>1464</v>
          </cell>
          <cell r="D1464" t="str">
            <v>Inter Company Accounts Payable</v>
          </cell>
          <cell r="H1464" t="str">
            <v>[USD 000s]</v>
          </cell>
          <cell r="I1464" t="str">
            <v>[Feed]</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row>
        <row r="1465">
          <cell r="A1465">
            <v>1465</v>
          </cell>
          <cell r="D1465" t="str">
            <v>Taxes accrued</v>
          </cell>
          <cell r="H1465" t="str">
            <v>[USD 000s]</v>
          </cell>
          <cell r="I1465" t="str">
            <v>[Feed]</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row>
        <row r="1466">
          <cell r="A1466">
            <v>1466</v>
          </cell>
          <cell r="D1466" t="str">
            <v>Other (Net)</v>
          </cell>
          <cell r="H1466" t="str">
            <v>[USD 000s]</v>
          </cell>
          <cell r="I1466" t="str">
            <v>[Calc]</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row>
        <row r="1467">
          <cell r="A1467">
            <v>1467</v>
          </cell>
        </row>
        <row r="1468">
          <cell r="A1468">
            <v>1468</v>
          </cell>
          <cell r="D1468" t="str">
            <v>Operational Working Capital</v>
          </cell>
          <cell r="H1468" t="str">
            <v>[USD 000s]</v>
          </cell>
          <cell r="I1468" t="str">
            <v>[Calc]</v>
          </cell>
          <cell r="K1468">
            <v>4996.1879659543392</v>
          </cell>
          <cell r="L1468">
            <v>2988.9900284891537</v>
          </cell>
          <cell r="M1468">
            <v>2783.0353854459136</v>
          </cell>
          <cell r="N1468">
            <v>5433.0569953000013</v>
          </cell>
          <cell r="O1468">
            <v>2009.45924722368</v>
          </cell>
          <cell r="P1468">
            <v>2256.5048992348165</v>
          </cell>
          <cell r="Q1468">
            <v>4855.1258594028768</v>
          </cell>
          <cell r="R1468">
            <v>1348.898076756439</v>
          </cell>
          <cell r="S1468">
            <v>1226.5817653582326</v>
          </cell>
          <cell r="T1468">
            <v>4991.6802360085858</v>
          </cell>
          <cell r="U1468">
            <v>1671.5770986867155</v>
          </cell>
          <cell r="V1468">
            <v>3017.0147269749086</v>
          </cell>
          <cell r="W1468">
            <v>6590.200003871505</v>
          </cell>
        </row>
        <row r="1469">
          <cell r="A1469">
            <v>1469</v>
          </cell>
        </row>
        <row r="1470">
          <cell r="A1470">
            <v>1470</v>
          </cell>
          <cell r="D1470" t="str">
            <v>Cash and Cash Equivalents</v>
          </cell>
          <cell r="H1470" t="str">
            <v>[USD 000s]</v>
          </cell>
          <cell r="I1470" t="str">
            <v>[Feed]</v>
          </cell>
          <cell r="K1470">
            <v>19999.999999999996</v>
          </cell>
          <cell r="L1470">
            <v>19999.999999999996</v>
          </cell>
          <cell r="M1470">
            <v>19999.999999999996</v>
          </cell>
          <cell r="N1470">
            <v>19999.999999999996</v>
          </cell>
          <cell r="O1470">
            <v>19999.999999999996</v>
          </cell>
          <cell r="P1470">
            <v>19999.999999999996</v>
          </cell>
          <cell r="Q1470">
            <v>19999.999999999996</v>
          </cell>
          <cell r="R1470">
            <v>19999.999999999996</v>
          </cell>
          <cell r="S1470">
            <v>19999.999999999996</v>
          </cell>
          <cell r="T1470">
            <v>19999.999999999996</v>
          </cell>
          <cell r="U1470">
            <v>19999.999999999996</v>
          </cell>
          <cell r="V1470">
            <v>19999.999999999996</v>
          </cell>
          <cell r="W1470">
            <v>0</v>
          </cell>
        </row>
        <row r="1471">
          <cell r="A1471">
            <v>1471</v>
          </cell>
        </row>
        <row r="1472">
          <cell r="A1472">
            <v>1472</v>
          </cell>
          <cell r="D1472" t="str">
            <v>Financial Obligations</v>
          </cell>
        </row>
        <row r="1473">
          <cell r="A1473">
            <v>1473</v>
          </cell>
          <cell r="E1473" t="str">
            <v>Long Term Debt - Debt Obligations</v>
          </cell>
          <cell r="H1473" t="str">
            <v>[USD 000s]</v>
          </cell>
          <cell r="I1473" t="str">
            <v>[Calc]</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row>
        <row r="1474">
          <cell r="A1474">
            <v>1474</v>
          </cell>
          <cell r="E1474" t="str">
            <v>Long Term Debt - Fuel Financing</v>
          </cell>
          <cell r="H1474" t="str">
            <v>[USD 000s]</v>
          </cell>
          <cell r="I1474" t="str">
            <v>[Calc]</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row>
        <row r="1475">
          <cell r="A1475">
            <v>1475</v>
          </cell>
          <cell r="E1475" t="str">
            <v>Capital Leases</v>
          </cell>
          <cell r="H1475" t="str">
            <v>[USD 000s]</v>
          </cell>
          <cell r="I1475" t="str">
            <v>[Feed]</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row>
        <row r="1476">
          <cell r="A1476">
            <v>1476</v>
          </cell>
          <cell r="E1476" t="str">
            <v>Notes Payable</v>
          </cell>
          <cell r="H1476" t="str">
            <v>[USD 000s]</v>
          </cell>
          <cell r="I1476" t="str">
            <v>[Feed]</v>
          </cell>
          <cell r="K1476">
            <v>-20000</v>
          </cell>
          <cell r="L1476">
            <v>-20000</v>
          </cell>
          <cell r="M1476">
            <v>-20000</v>
          </cell>
          <cell r="N1476">
            <v>-20000</v>
          </cell>
          <cell r="O1476">
            <v>-20000</v>
          </cell>
          <cell r="P1476">
            <v>-20000</v>
          </cell>
          <cell r="Q1476">
            <v>-20000</v>
          </cell>
          <cell r="R1476">
            <v>-20000</v>
          </cell>
          <cell r="S1476">
            <v>-20000</v>
          </cell>
          <cell r="T1476">
            <v>-20000</v>
          </cell>
          <cell r="U1476">
            <v>-20000</v>
          </cell>
          <cell r="V1476">
            <v>-20000</v>
          </cell>
          <cell r="W1476">
            <v>0</v>
          </cell>
        </row>
        <row r="1477">
          <cell r="A1477">
            <v>1477</v>
          </cell>
        </row>
        <row r="1478">
          <cell r="A1478">
            <v>1478</v>
          </cell>
          <cell r="D1478" t="str">
            <v>Cash Equivalent to be Liquidated</v>
          </cell>
          <cell r="H1478" t="str">
            <v>[USD 000s]</v>
          </cell>
          <cell r="I1478" t="str">
            <v>[Calc]</v>
          </cell>
          <cell r="K1478">
            <v>4996.1879659543338</v>
          </cell>
          <cell r="L1478">
            <v>2988.9900284891482</v>
          </cell>
          <cell r="M1478">
            <v>2783.0353854459099</v>
          </cell>
          <cell r="N1478">
            <v>5433.0569952999977</v>
          </cell>
          <cell r="O1478">
            <v>2009.4592472236764</v>
          </cell>
          <cell r="P1478">
            <v>2256.5048992348129</v>
          </cell>
          <cell r="Q1478">
            <v>4855.1258594028732</v>
          </cell>
          <cell r="R1478">
            <v>1348.8980767564353</v>
          </cell>
          <cell r="S1478">
            <v>1226.5817653582271</v>
          </cell>
          <cell r="T1478">
            <v>4991.6802360085821</v>
          </cell>
          <cell r="U1478">
            <v>1671.5770986867137</v>
          </cell>
          <cell r="V1478">
            <v>3017.0147269749068</v>
          </cell>
          <cell r="W1478">
            <v>6590.200003871505</v>
          </cell>
        </row>
        <row r="1479">
          <cell r="A1479">
            <v>1479</v>
          </cell>
        </row>
        <row r="1480">
          <cell r="A1480">
            <v>1480</v>
          </cell>
          <cell r="B1480" t="str">
            <v>8. CHECK SECTION</v>
          </cell>
        </row>
        <row r="1481">
          <cell r="A1481">
            <v>1481</v>
          </cell>
        </row>
        <row r="1482">
          <cell r="A1482">
            <v>1482</v>
          </cell>
          <cell r="C1482" t="str">
            <v>RECONSTRUCTED INCOME STATEMENT AND BALANCE SHEET AS A PERCENTAGE OF REVENUES</v>
          </cell>
        </row>
        <row r="1483">
          <cell r="A1483">
            <v>1483</v>
          </cell>
        </row>
        <row r="1484">
          <cell r="A1484">
            <v>1484</v>
          </cell>
          <cell r="E1484" t="str">
            <v>Revenues</v>
          </cell>
          <cell r="H1484" t="str">
            <v>[USD 000s]</v>
          </cell>
          <cell r="I1484" t="str">
            <v>[Feed]</v>
          </cell>
          <cell r="K1484">
            <v>88232.209920000008</v>
          </cell>
          <cell r="L1484">
            <v>162435.89184000003</v>
          </cell>
          <cell r="M1484">
            <v>161932.97760000001</v>
          </cell>
          <cell r="N1484">
            <v>175025.8512</v>
          </cell>
          <cell r="O1484">
            <v>156205.86719999998</v>
          </cell>
          <cell r="P1484">
            <v>160506.98495999997</v>
          </cell>
          <cell r="Q1484">
            <v>170756.92799999996</v>
          </cell>
          <cell r="R1484">
            <v>152395.96799999996</v>
          </cell>
          <cell r="S1484">
            <v>152395.96799999996</v>
          </cell>
          <cell r="T1484">
            <v>175419.76170240014</v>
          </cell>
          <cell r="U1484">
            <v>160320.5583360001</v>
          </cell>
          <cell r="V1484">
            <v>170340.59323200013</v>
          </cell>
          <cell r="W1484">
            <v>49620.091968000052</v>
          </cell>
        </row>
        <row r="1485">
          <cell r="A1485">
            <v>1485</v>
          </cell>
        </row>
        <row r="1486">
          <cell r="A1486">
            <v>1486</v>
          </cell>
          <cell r="D1486" t="str">
            <v>Income Statement (as a percentage of line 1256)</v>
          </cell>
        </row>
        <row r="1487">
          <cell r="A1487">
            <v>1487</v>
          </cell>
        </row>
        <row r="1488">
          <cell r="A1488">
            <v>1488</v>
          </cell>
          <cell r="E1488" t="str">
            <v>Fuel</v>
          </cell>
          <cell r="H1488" t="str">
            <v>[%]</v>
          </cell>
          <cell r="I1488" t="str">
            <v>[Calc]</v>
          </cell>
          <cell r="K1488">
            <v>2.3170731707317073E-2</v>
          </cell>
          <cell r="L1488">
            <v>2.2093023255813953E-2</v>
          </cell>
          <cell r="M1488">
            <v>2.209302325581395E-2</v>
          </cell>
          <cell r="N1488">
            <v>2.3170731707317069E-2</v>
          </cell>
          <cell r="O1488">
            <v>2.317073170731708E-2</v>
          </cell>
          <cell r="P1488">
            <v>2.2619047619047625E-2</v>
          </cell>
          <cell r="Q1488">
            <v>2.3750000000000004E-2</v>
          </cell>
          <cell r="R1488">
            <v>2.3750000000000007E-2</v>
          </cell>
          <cell r="S1488">
            <v>2.3750000000000007E-2</v>
          </cell>
          <cell r="T1488">
            <v>2.3182040019521705E-2</v>
          </cell>
          <cell r="U1488">
            <v>2.2576045627376414E-2</v>
          </cell>
          <cell r="V1488">
            <v>2.1248042943413092E-2</v>
          </cell>
          <cell r="W1488">
            <v>2.0152736529486619E-2</v>
          </cell>
        </row>
        <row r="1489">
          <cell r="A1489">
            <v>1489</v>
          </cell>
          <cell r="E1489" t="str">
            <v>Other Operating Expenses</v>
          </cell>
          <cell r="H1489" t="str">
            <v>[%]</v>
          </cell>
          <cell r="I1489" t="str">
            <v>[Calc]</v>
          </cell>
          <cell r="K1489">
            <v>0.42954834786937635</v>
          </cell>
          <cell r="L1489">
            <v>0.58607964953892644</v>
          </cell>
          <cell r="M1489">
            <v>0.5907656706650285</v>
          </cell>
          <cell r="N1489">
            <v>0.43512018069248504</v>
          </cell>
          <cell r="O1489">
            <v>0.63716053280608032</v>
          </cell>
          <cell r="P1489">
            <v>0.63248822391959536</v>
          </cell>
          <cell r="Q1489">
            <v>0.47329684213011858</v>
          </cell>
          <cell r="R1489">
            <v>0.69306385106552693</v>
          </cell>
          <cell r="S1489">
            <v>0.7069251280868375</v>
          </cell>
          <cell r="T1489">
            <v>0.48891564928053594</v>
          </cell>
          <cell r="U1489">
            <v>0.69913013618017594</v>
          </cell>
          <cell r="V1489">
            <v>0.63450859941921567</v>
          </cell>
          <cell r="W1489">
            <v>0.45227757043976669</v>
          </cell>
        </row>
        <row r="1490">
          <cell r="A1490">
            <v>1490</v>
          </cell>
          <cell r="E1490" t="str">
            <v>Depreciation</v>
          </cell>
          <cell r="H1490" t="str">
            <v>[%]</v>
          </cell>
          <cell r="I1490" t="str">
            <v>[Calc]</v>
          </cell>
          <cell r="K1490">
            <v>5.7162554560131994E-2</v>
          </cell>
          <cell r="L1490">
            <v>6.9397267389812875E-2</v>
          </cell>
          <cell r="M1490">
            <v>7.6979132453290702E-2</v>
          </cell>
          <cell r="N1490">
            <v>9.0126441256623099E-2</v>
          </cell>
          <cell r="O1490">
            <v>0.10326195681771527</v>
          </cell>
          <cell r="P1490">
            <v>0.1082781925769904</v>
          </cell>
          <cell r="Q1490">
            <v>0.11195049108108832</v>
          </cell>
          <cell r="R1490">
            <v>0.12063081487634564</v>
          </cell>
          <cell r="S1490">
            <v>0.1239656702181077</v>
          </cell>
          <cell r="T1490">
            <v>0.11995484491815413</v>
          </cell>
          <cell r="U1490">
            <v>0.14124581899882149</v>
          </cell>
          <cell r="V1490">
            <v>0.1684781744141258</v>
          </cell>
          <cell r="W1490">
            <v>0.94073603944255813</v>
          </cell>
        </row>
        <row r="1491">
          <cell r="A1491">
            <v>1491</v>
          </cell>
          <cell r="E1491" t="str">
            <v>Decommissioning Expense</v>
          </cell>
          <cell r="H1491" t="str">
            <v>[%]</v>
          </cell>
          <cell r="I1491" t="str">
            <v>[Calc]</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row>
        <row r="1492">
          <cell r="A1492">
            <v>1492</v>
          </cell>
          <cell r="E1492" t="str">
            <v>Taxes other than Income Taxes</v>
          </cell>
          <cell r="H1492" t="str">
            <v>[%]</v>
          </cell>
          <cell r="I1492" t="str">
            <v>[Calc]</v>
          </cell>
          <cell r="K1492">
            <v>1.7140325154436385E-2</v>
          </cell>
          <cell r="L1492">
            <v>1.8468824629934689E-2</v>
          </cell>
          <cell r="M1492">
            <v>1.8526183143562476E-2</v>
          </cell>
          <cell r="N1492">
            <v>1.7140325154436385E-2</v>
          </cell>
          <cell r="O1492">
            <v>1.9205424570633543E-2</v>
          </cell>
          <cell r="P1492">
            <v>1.8690775362502954E-2</v>
          </cell>
          <cell r="Q1492">
            <v>1.7568833283297301E-2</v>
          </cell>
          <cell r="R1492">
            <v>1.9685560184899385E-2</v>
          </cell>
          <cell r="S1492">
            <v>1.9685560184899385E-2</v>
          </cell>
          <cell r="T1492">
            <v>1.7101836023979466E-2</v>
          </cell>
          <cell r="U1492">
            <v>1.5593758067886064E-2</v>
          </cell>
          <cell r="V1492">
            <v>1.1741182545231861E-2</v>
          </cell>
          <cell r="W1492">
            <v>7.4538961745003298E-3</v>
          </cell>
        </row>
        <row r="1493">
          <cell r="A1493">
            <v>1493</v>
          </cell>
        </row>
        <row r="1494">
          <cell r="A1494">
            <v>1494</v>
          </cell>
          <cell r="E1494" t="str">
            <v>Operating Income before interest and taxes</v>
          </cell>
          <cell r="H1494" t="str">
            <v>[%]</v>
          </cell>
          <cell r="I1494" t="str">
            <v>[Calc]</v>
          </cell>
          <cell r="K1494">
            <v>0.47297804070873817</v>
          </cell>
          <cell r="L1494">
            <v>0.30396123518551199</v>
          </cell>
          <cell r="M1494">
            <v>0.29163599048230437</v>
          </cell>
          <cell r="N1494">
            <v>0.43444232118913839</v>
          </cell>
          <cell r="O1494">
            <v>0.2172013540982537</v>
          </cell>
          <cell r="P1494">
            <v>0.21792376052186357</v>
          </cell>
          <cell r="Q1494">
            <v>0.37343383350549586</v>
          </cell>
          <cell r="R1494">
            <v>0.14286977387322797</v>
          </cell>
          <cell r="S1494">
            <v>0.12567364151015536</v>
          </cell>
          <cell r="T1494">
            <v>0.35084562975780886</v>
          </cell>
          <cell r="U1494">
            <v>0.1214542411257401</v>
          </cell>
          <cell r="V1494">
            <v>0.16402400067801359</v>
          </cell>
          <cell r="W1494">
            <v>-0.4206202425863117</v>
          </cell>
        </row>
        <row r="1495">
          <cell r="A1495">
            <v>1495</v>
          </cell>
        </row>
        <row r="1496">
          <cell r="A1496">
            <v>1496</v>
          </cell>
          <cell r="E1496" t="str">
            <v>Extraordinary / Exceptional Items</v>
          </cell>
          <cell r="H1496" t="str">
            <v>[%]</v>
          </cell>
          <cell r="I1496" t="str">
            <v>[Calc]</v>
          </cell>
          <cell r="K1496">
            <v>-1.1333871166852893E-2</v>
          </cell>
          <cell r="L1496">
            <v>-1.231270366016171E-2</v>
          </cell>
          <cell r="M1496">
            <v>-1.2350943147234512E-2</v>
          </cell>
          <cell r="N1496">
            <v>-1.1427026272333878E-2</v>
          </cell>
          <cell r="O1496">
            <v>-1.2803776425627118E-2</v>
          </cell>
          <cell r="P1496">
            <v>-1.2460672664796658E-2</v>
          </cell>
          <cell r="Q1496">
            <v>-1.1712701929142227E-2</v>
          </cell>
          <cell r="R1496">
            <v>-1.3123870836267796E-2</v>
          </cell>
          <cell r="S1496">
            <v>-1.3123870836267796E-2</v>
          </cell>
          <cell r="T1496">
            <v>-1.1401366531286509E-2</v>
          </cell>
          <cell r="U1496">
            <v>-1.2475162391889529E-2</v>
          </cell>
          <cell r="V1496">
            <v>-1.1741329310013673E-2</v>
          </cell>
          <cell r="W1496">
            <v>-1.0076689304051542E-2</v>
          </cell>
        </row>
        <row r="1497">
          <cell r="A1497">
            <v>1497</v>
          </cell>
        </row>
        <row r="1498">
          <cell r="A1498">
            <v>1498</v>
          </cell>
          <cell r="E1498" t="str">
            <v>Interest</v>
          </cell>
          <cell r="H1498" t="str">
            <v>[%]</v>
          </cell>
          <cell r="I1498" t="str">
            <v>[Calc]</v>
          </cell>
          <cell r="K1498">
            <v>1.0200356545710784E-3</v>
          </cell>
          <cell r="L1498">
            <v>1.1081294777960816E-3</v>
          </cell>
          <cell r="M1498">
            <v>1.1115709886137485E-3</v>
          </cell>
          <cell r="N1498">
            <v>1.0284195092661831E-3</v>
          </cell>
          <cell r="O1498">
            <v>1.1523254742380126E-3</v>
          </cell>
          <cell r="P1498">
            <v>1.1214465217501775E-3</v>
          </cell>
          <cell r="Q1498">
            <v>1.054129996997838E-3</v>
          </cell>
          <cell r="R1498">
            <v>1.181133611093963E-3</v>
          </cell>
          <cell r="S1498">
            <v>1.181133611093963E-3</v>
          </cell>
          <cell r="T1498">
            <v>1.026110161438768E-3</v>
          </cell>
          <cell r="U1498">
            <v>1.1227505808877967E-3</v>
          </cell>
          <cell r="V1498">
            <v>1.0567064290708673E-3</v>
          </cell>
          <cell r="W1498">
            <v>9.0689070123087354E-4</v>
          </cell>
        </row>
        <row r="1499">
          <cell r="A1499">
            <v>1499</v>
          </cell>
        </row>
        <row r="1500">
          <cell r="A1500">
            <v>1500</v>
          </cell>
          <cell r="E1500" t="str">
            <v>Income Before Taxes</v>
          </cell>
          <cell r="H1500" t="str">
            <v>[%]</v>
          </cell>
          <cell r="I1500" t="str">
            <v>[Calc]</v>
          </cell>
          <cell r="K1500">
            <v>0.48329187622101999</v>
          </cell>
          <cell r="L1500">
            <v>0.31516580936787758</v>
          </cell>
          <cell r="M1500">
            <v>0.30287536264092513</v>
          </cell>
          <cell r="N1500">
            <v>0.44484092795220609</v>
          </cell>
          <cell r="O1500">
            <v>0.22885280504964278</v>
          </cell>
          <cell r="P1500">
            <v>0.22926298666491007</v>
          </cell>
          <cell r="Q1500">
            <v>0.38409240543764023</v>
          </cell>
          <cell r="R1500">
            <v>0.1548125110984018</v>
          </cell>
          <cell r="S1500">
            <v>0.1376163787353292</v>
          </cell>
          <cell r="T1500">
            <v>0.36122088612765657</v>
          </cell>
          <cell r="U1500">
            <v>0.13280665293674185</v>
          </cell>
          <cell r="V1500">
            <v>0.17470862355895639</v>
          </cell>
          <cell r="W1500">
            <v>-0.41145044398349107</v>
          </cell>
        </row>
        <row r="1501">
          <cell r="A1501">
            <v>1501</v>
          </cell>
        </row>
        <row r="1502">
          <cell r="A1502">
            <v>1502</v>
          </cell>
          <cell r="E1502" t="str">
            <v>Taxes</v>
          </cell>
          <cell r="H1502" t="str">
            <v>[%]</v>
          </cell>
          <cell r="I1502" t="str">
            <v>[Calc]</v>
          </cell>
          <cell r="K1502">
            <v>0.14217050799408174</v>
          </cell>
          <cell r="L1502">
            <v>7.9951933709132034E-2</v>
          </cell>
          <cell r="M1502">
            <v>7.3909086118547324E-2</v>
          </cell>
          <cell r="N1502">
            <v>0.13567485077634828</v>
          </cell>
          <cell r="O1502">
            <v>3.9706511345141915E-2</v>
          </cell>
          <cell r="P1502">
            <v>4.048472181017692E-2</v>
          </cell>
          <cell r="Q1502">
            <v>0.10692320803652705</v>
          </cell>
          <cell r="R1502">
            <v>4.9454747734522025E-3</v>
          </cell>
          <cell r="S1502">
            <v>-3.1274703635860109E-3</v>
          </cell>
          <cell r="T1502">
            <v>9.6333707544660696E-2</v>
          </cell>
          <cell r="U1502">
            <v>-4.0373103183036271E-3</v>
          </cell>
          <cell r="V1502">
            <v>1.5836702184084402E-2</v>
          </cell>
          <cell r="W1502">
            <v>-0.21872847679722715</v>
          </cell>
        </row>
        <row r="1503">
          <cell r="A1503">
            <v>1503</v>
          </cell>
        </row>
        <row r="1504">
          <cell r="A1504">
            <v>1504</v>
          </cell>
          <cell r="E1504" t="str">
            <v>Net Income</v>
          </cell>
          <cell r="H1504" t="str">
            <v>[%]</v>
          </cell>
          <cell r="I1504" t="str">
            <v>[Calc]</v>
          </cell>
          <cell r="K1504">
            <v>0.34112136822693828</v>
          </cell>
          <cell r="L1504">
            <v>0.23521387565874555</v>
          </cell>
          <cell r="M1504">
            <v>0.2289662765223778</v>
          </cell>
          <cell r="N1504">
            <v>0.30916607717585781</v>
          </cell>
          <cell r="O1504">
            <v>0.18914629370450087</v>
          </cell>
          <cell r="P1504">
            <v>0.18877826485473315</v>
          </cell>
          <cell r="Q1504">
            <v>0.27716919740111318</v>
          </cell>
          <cell r="R1504">
            <v>0.1498670363249496</v>
          </cell>
          <cell r="S1504">
            <v>0.14074384909891521</v>
          </cell>
          <cell r="T1504">
            <v>0.26488717858299587</v>
          </cell>
          <cell r="U1504">
            <v>0.13684396325504547</v>
          </cell>
          <cell r="V1504">
            <v>0.15887192137487199</v>
          </cell>
          <cell r="W1504">
            <v>-0.19272196718626391</v>
          </cell>
        </row>
        <row r="1505">
          <cell r="A1505">
            <v>1505</v>
          </cell>
        </row>
        <row r="1506">
          <cell r="A1506">
            <v>1506</v>
          </cell>
          <cell r="D1506" t="str">
            <v>Balance Sheet (as a percentage of line 1256)</v>
          </cell>
        </row>
        <row r="1507">
          <cell r="A1507">
            <v>1507</v>
          </cell>
        </row>
        <row r="1508">
          <cell r="A1508">
            <v>1508</v>
          </cell>
          <cell r="F1508" t="str">
            <v>Cash</v>
          </cell>
          <cell r="H1508" t="str">
            <v>[%]</v>
          </cell>
          <cell r="I1508" t="str">
            <v>[Calc]</v>
          </cell>
          <cell r="K1508">
            <v>0.22667458990468403</v>
          </cell>
          <cell r="L1508">
            <v>0.12312549753289792</v>
          </cell>
          <cell r="M1508">
            <v>0.12350788762374981</v>
          </cell>
          <cell r="N1508">
            <v>0.11426883436290922</v>
          </cell>
          <cell r="O1508">
            <v>0.12803616380422361</v>
          </cell>
          <cell r="P1508">
            <v>0.12460516908335302</v>
          </cell>
          <cell r="Q1508">
            <v>0.11712555522198198</v>
          </cell>
          <cell r="R1508">
            <v>0.13123706789932921</v>
          </cell>
          <cell r="S1508">
            <v>0.13123706789932921</v>
          </cell>
          <cell r="T1508">
            <v>0.11401224015986308</v>
          </cell>
          <cell r="U1508">
            <v>0.12475006454308848</v>
          </cell>
          <cell r="V1508">
            <v>0.11741182545231857</v>
          </cell>
          <cell r="W1508">
            <v>0</v>
          </cell>
        </row>
        <row r="1509">
          <cell r="A1509">
            <v>1509</v>
          </cell>
          <cell r="F1509" t="str">
            <v>Accounts Receivable</v>
          </cell>
          <cell r="H1509" t="str">
            <v>[%]</v>
          </cell>
          <cell r="I1509" t="str">
            <v>[Calc]</v>
          </cell>
          <cell r="K1509">
            <v>0.16666666666666666</v>
          </cell>
          <cell r="L1509">
            <v>8.3333333333333329E-2</v>
          </cell>
          <cell r="M1509">
            <v>8.3333333333333329E-2</v>
          </cell>
          <cell r="N1509">
            <v>8.3333333333333329E-2</v>
          </cell>
          <cell r="O1509">
            <v>8.3333333333333329E-2</v>
          </cell>
          <cell r="P1509">
            <v>8.3333333333333329E-2</v>
          </cell>
          <cell r="Q1509">
            <v>8.3333333333333329E-2</v>
          </cell>
          <cell r="R1509">
            <v>8.3333333333333329E-2</v>
          </cell>
          <cell r="S1509">
            <v>8.3333333333333329E-2</v>
          </cell>
          <cell r="T1509">
            <v>8.3333333333333329E-2</v>
          </cell>
          <cell r="U1509">
            <v>8.3333333333333329E-2</v>
          </cell>
          <cell r="V1509">
            <v>8.3333333333333329E-2</v>
          </cell>
          <cell r="W1509">
            <v>0.33333333333333331</v>
          </cell>
        </row>
        <row r="1510">
          <cell r="A1510">
            <v>1510</v>
          </cell>
          <cell r="F1510" t="str">
            <v>Inventory</v>
          </cell>
          <cell r="H1510" t="str">
            <v>[%]</v>
          </cell>
          <cell r="I1510" t="str">
            <v>[Calc]</v>
          </cell>
          <cell r="K1510">
            <v>9.1803208911397052E-2</v>
          </cell>
          <cell r="L1510">
            <v>4.9865826500823669E-2</v>
          </cell>
          <cell r="M1510">
            <v>5.0020694487618679E-2</v>
          </cell>
          <cell r="N1510">
            <v>4.6278877916978239E-2</v>
          </cell>
          <cell r="O1510">
            <v>5.1854646340710568E-2</v>
          </cell>
          <cell r="P1510">
            <v>5.046509347875798E-2</v>
          </cell>
          <cell r="Q1510">
            <v>4.7435849864902714E-2</v>
          </cell>
          <cell r="R1510">
            <v>5.3151012499228337E-2</v>
          </cell>
          <cell r="S1510">
            <v>5.3151012499228337E-2</v>
          </cell>
          <cell r="T1510">
            <v>4.6174957264744555E-2</v>
          </cell>
          <cell r="U1510">
            <v>5.0523776139950849E-2</v>
          </cell>
          <cell r="V1510">
            <v>4.1607815644665397E-2</v>
          </cell>
          <cell r="W1510">
            <v>0.12243024466616792</v>
          </cell>
        </row>
        <row r="1511">
          <cell r="A1511">
            <v>1511</v>
          </cell>
          <cell r="F1511" t="str">
            <v>Other Current Assets</v>
          </cell>
          <cell r="H1511" t="str">
            <v>[%]</v>
          </cell>
          <cell r="I1511" t="str">
            <v>[Calc]</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row>
        <row r="1512">
          <cell r="A1512">
            <v>1512</v>
          </cell>
          <cell r="E1512" t="str">
            <v>Total Current Assets</v>
          </cell>
          <cell r="H1512" t="str">
            <v>[%]</v>
          </cell>
          <cell r="I1512" t="str">
            <v>[Calc]</v>
          </cell>
          <cell r="K1512">
            <v>0.4851444654827477</v>
          </cell>
          <cell r="L1512">
            <v>0.2563246573670549</v>
          </cell>
          <cell r="M1512">
            <v>0.25686191544470183</v>
          </cell>
          <cell r="N1512">
            <v>0.2438810456132208</v>
          </cell>
          <cell r="O1512">
            <v>0.2632241434782675</v>
          </cell>
          <cell r="P1512">
            <v>0.25840359589544432</v>
          </cell>
          <cell r="Q1512">
            <v>0.247894738420218</v>
          </cell>
          <cell r="R1512">
            <v>0.26772141373189084</v>
          </cell>
          <cell r="S1512">
            <v>0.26772141373189084</v>
          </cell>
          <cell r="T1512">
            <v>0.24352053075794097</v>
          </cell>
          <cell r="U1512">
            <v>0.25860717401637268</v>
          </cell>
          <cell r="V1512">
            <v>0.24235297443031731</v>
          </cell>
          <cell r="W1512">
            <v>0.45576357799950123</v>
          </cell>
        </row>
        <row r="1513">
          <cell r="A1513">
            <v>1513</v>
          </cell>
        </row>
        <row r="1514">
          <cell r="A1514">
            <v>1514</v>
          </cell>
          <cell r="F1514" t="str">
            <v>Decommissioning Liability</v>
          </cell>
          <cell r="H1514" t="str">
            <v>[%]</v>
          </cell>
          <cell r="I1514" t="str">
            <v>[Calc]</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row>
        <row r="1515">
          <cell r="A1515">
            <v>1515</v>
          </cell>
        </row>
        <row r="1516">
          <cell r="A1516">
            <v>1516</v>
          </cell>
          <cell r="F1516" t="str">
            <v>Utility Plant</v>
          </cell>
          <cell r="H1516" t="str">
            <v>[%]</v>
          </cell>
          <cell r="I1516" t="str">
            <v>[Calc]</v>
          </cell>
          <cell r="K1516">
            <v>7.3669241719022324E-2</v>
          </cell>
          <cell r="L1516">
            <v>9.5422260587995911E-2</v>
          </cell>
          <cell r="M1516">
            <v>0.15870763559651854</v>
          </cell>
          <cell r="N1516">
            <v>0.20511255768142209</v>
          </cell>
          <cell r="O1516">
            <v>0.28872154937852429</v>
          </cell>
          <cell r="P1516">
            <v>0.33207277560713583</v>
          </cell>
          <cell r="Q1516">
            <v>0.35430480454649554</v>
          </cell>
          <cell r="R1516">
            <v>0.43767562144426297</v>
          </cell>
          <cell r="S1516">
            <v>0.47179725909808856</v>
          </cell>
          <cell r="T1516">
            <v>0.43381657380827909</v>
          </cell>
          <cell r="U1516">
            <v>0.49463400591334594</v>
          </cell>
          <cell r="V1516">
            <v>0.47258259744558229</v>
          </cell>
          <cell r="W1516">
            <v>1.6465104509013859</v>
          </cell>
        </row>
        <row r="1517">
          <cell r="A1517">
            <v>1517</v>
          </cell>
          <cell r="F1517" t="str">
            <v>Nuclear Fuel</v>
          </cell>
          <cell r="H1517" t="str">
            <v>[%]</v>
          </cell>
          <cell r="I1517" t="str">
            <v>[Calc]</v>
          </cell>
          <cell r="K1517">
            <v>0.45483175040482987</v>
          </cell>
          <cell r="L1517">
            <v>0.26021076205025989</v>
          </cell>
          <cell r="M1517">
            <v>0.39297205141987085</v>
          </cell>
          <cell r="N1517">
            <v>0.4734497464909343</v>
          </cell>
          <cell r="O1517">
            <v>0.5441709912929571</v>
          </cell>
          <cell r="P1517">
            <v>0.66271426646328557</v>
          </cell>
          <cell r="Q1517">
            <v>0.73893343638976694</v>
          </cell>
          <cell r="R1517">
            <v>0.84283652962949784</v>
          </cell>
          <cell r="S1517">
            <v>0.96540626902708826</v>
          </cell>
          <cell r="T1517">
            <v>0.92013212242194076</v>
          </cell>
          <cell r="U1517">
            <v>1.0628779242385571</v>
          </cell>
          <cell r="V1517">
            <v>1.0052985067532085</v>
          </cell>
          <cell r="W1517">
            <v>3.4510847768283051</v>
          </cell>
        </row>
        <row r="1518">
          <cell r="A1518">
            <v>1518</v>
          </cell>
          <cell r="F1518" t="str">
            <v>Acccumulated Depreciation</v>
          </cell>
          <cell r="H1518" t="str">
            <v>[%]</v>
          </cell>
          <cell r="I1518" t="str">
            <v>[Calc]</v>
          </cell>
          <cell r="K1518">
            <v>-5.7162554560131994E-2</v>
          </cell>
          <cell r="L1518">
            <v>-0.1004469230809391</v>
          </cell>
          <cell r="M1518">
            <v>-0.17773801291765032</v>
          </cell>
          <cell r="N1518">
            <v>-0.25456869631284296</v>
          </cell>
          <cell r="O1518">
            <v>-0.38850158039716581</v>
          </cell>
          <cell r="P1518">
            <v>-0.48636906687528614</v>
          </cell>
          <cell r="Q1518">
            <v>-0.56912451860845636</v>
          </cell>
          <cell r="R1518">
            <v>-0.75832455259425446</v>
          </cell>
          <cell r="S1518">
            <v>-0.88229022281236225</v>
          </cell>
          <cell r="T1518">
            <v>-0.88644472757192772</v>
          </cell>
          <cell r="U1518">
            <v>-1.1111770897415265</v>
          </cell>
          <cell r="V1518">
            <v>-1.2142919059355624</v>
          </cell>
          <cell r="W1518">
            <v>-5.1092733276699311</v>
          </cell>
        </row>
        <row r="1519">
          <cell r="A1519">
            <v>1519</v>
          </cell>
          <cell r="F1519" t="str">
            <v>Other Fixed Assets</v>
          </cell>
          <cell r="H1519" t="str">
            <v>[%]</v>
          </cell>
          <cell r="I1519" t="str">
            <v>[Calc]</v>
          </cell>
          <cell r="K1519">
            <v>1.1333729495234203E-2</v>
          </cell>
          <cell r="L1519">
            <v>6.1562748766448971E-3</v>
          </cell>
          <cell r="M1519">
            <v>6.1753943811874911E-3</v>
          </cell>
          <cell r="N1519">
            <v>5.713441718145462E-3</v>
          </cell>
          <cell r="O1519">
            <v>6.4018081902111812E-3</v>
          </cell>
          <cell r="P1519">
            <v>6.2302584541676521E-3</v>
          </cell>
          <cell r="Q1519">
            <v>5.8562777610991004E-3</v>
          </cell>
          <cell r="R1519">
            <v>6.5618533949664617E-3</v>
          </cell>
          <cell r="S1519">
            <v>6.5618533949664617E-3</v>
          </cell>
          <cell r="T1519">
            <v>5.7006120079931546E-3</v>
          </cell>
          <cell r="U1519">
            <v>6.2375032271544256E-3</v>
          </cell>
          <cell r="V1519">
            <v>5.8705912726159295E-3</v>
          </cell>
          <cell r="W1519">
            <v>2.0153126694019412E-2</v>
          </cell>
        </row>
        <row r="1520">
          <cell r="A1520">
            <v>1520</v>
          </cell>
          <cell r="E1520" t="str">
            <v>Total Assets</v>
          </cell>
          <cell r="H1520" t="str">
            <v>[%]</v>
          </cell>
          <cell r="I1520" t="str">
            <v>[Calc]</v>
          </cell>
          <cell r="K1520">
            <v>0.96781663254170214</v>
          </cell>
          <cell r="L1520">
            <v>0.51766703180101648</v>
          </cell>
          <cell r="M1520">
            <v>0.63697898392462826</v>
          </cell>
          <cell r="N1520">
            <v>0.6735880951908797</v>
          </cell>
          <cell r="O1520">
            <v>0.71401691194279415</v>
          </cell>
          <cell r="P1520">
            <v>0.77305182954474727</v>
          </cell>
          <cell r="Q1520">
            <v>0.77786473850912319</v>
          </cell>
          <cell r="R1520">
            <v>0.79647086560636382</v>
          </cell>
          <cell r="S1520">
            <v>0.82919657243967182</v>
          </cell>
          <cell r="T1520">
            <v>0.71672511142422624</v>
          </cell>
          <cell r="U1520">
            <v>0.71117951765390353</v>
          </cell>
          <cell r="V1520">
            <v>0.51181276396616182</v>
          </cell>
          <cell r="W1520">
            <v>0.46423860475328071</v>
          </cell>
        </row>
        <row r="1521">
          <cell r="A1521">
            <v>1521</v>
          </cell>
        </row>
        <row r="1522">
          <cell r="A1522">
            <v>1522</v>
          </cell>
          <cell r="F1522" t="str">
            <v>Accounts Payable</v>
          </cell>
          <cell r="H1522" t="str">
            <v>[%]</v>
          </cell>
          <cell r="I1522" t="str">
            <v>[Calc]</v>
          </cell>
          <cell r="K1522">
            <v>0.11004122375319579</v>
          </cell>
          <cell r="L1522">
            <v>6.4932289114403435E-2</v>
          </cell>
          <cell r="M1522">
            <v>6.6146992251404677E-2</v>
          </cell>
          <cell r="N1522">
            <v>5.229187883932427E-2</v>
          </cell>
          <cell r="O1522">
            <v>7.0469160666561184E-2</v>
          </cell>
          <cell r="P1522">
            <v>6.9274724608004878E-2</v>
          </cell>
          <cell r="Q1522">
            <v>5.4900367735575099E-2</v>
          </cell>
          <cell r="R1522">
            <v>7.448206190890537E-2</v>
          </cell>
          <cell r="S1522">
            <v>7.5284683612113462E-2</v>
          </cell>
          <cell r="T1522">
            <v>5.4877701039880683E-2</v>
          </cell>
          <cell r="U1522">
            <v>7.2906865785837507E-2</v>
          </cell>
          <cell r="V1522">
            <v>6.5621673007800696E-2</v>
          </cell>
          <cell r="W1522">
            <v>0.20052019771638369</v>
          </cell>
        </row>
        <row r="1523">
          <cell r="A1523">
            <v>1523</v>
          </cell>
          <cell r="F1523" t="str">
            <v>Other Current Liabilities</v>
          </cell>
          <cell r="H1523" t="str">
            <v>[%]</v>
          </cell>
          <cell r="I1523" t="str">
            <v>[Calc]</v>
          </cell>
          <cell r="K1523">
            <v>0.22667458990468403</v>
          </cell>
          <cell r="L1523">
            <v>0.12312549753289793</v>
          </cell>
          <cell r="M1523">
            <v>0.12350788762374983</v>
          </cell>
          <cell r="N1523">
            <v>0.11426883436290924</v>
          </cell>
          <cell r="O1523">
            <v>0.12803616380422364</v>
          </cell>
          <cell r="P1523">
            <v>0.12460516908335303</v>
          </cell>
          <cell r="Q1523">
            <v>0.11712555522198201</v>
          </cell>
          <cell r="R1523">
            <v>0.13123706789932923</v>
          </cell>
          <cell r="S1523">
            <v>0.13123706789932923</v>
          </cell>
          <cell r="T1523">
            <v>0.1140122401598631</v>
          </cell>
          <cell r="U1523">
            <v>0.12475006454308851</v>
          </cell>
          <cell r="V1523">
            <v>0.11741182545231858</v>
          </cell>
          <cell r="W1523">
            <v>2.2911452440461528E-18</v>
          </cell>
        </row>
        <row r="1524">
          <cell r="A1524">
            <v>1524</v>
          </cell>
          <cell r="E1524" t="str">
            <v>Total Current Liabilities</v>
          </cell>
          <cell r="H1524" t="str">
            <v>[%]</v>
          </cell>
          <cell r="I1524" t="str">
            <v>[Calc]</v>
          </cell>
          <cell r="K1524">
            <v>0.33671581365787984</v>
          </cell>
          <cell r="L1524">
            <v>0.18805778664730138</v>
          </cell>
          <cell r="M1524">
            <v>0.1896548798751545</v>
          </cell>
          <cell r="N1524">
            <v>0.16656071320223351</v>
          </cell>
          <cell r="O1524">
            <v>0.19850532447078484</v>
          </cell>
          <cell r="P1524">
            <v>0.19387989369135791</v>
          </cell>
          <cell r="Q1524">
            <v>0.17202592295755711</v>
          </cell>
          <cell r="R1524">
            <v>0.20571912980823459</v>
          </cell>
          <cell r="S1524">
            <v>0.2065217515114427</v>
          </cell>
          <cell r="T1524">
            <v>0.16888994119974376</v>
          </cell>
          <cell r="U1524">
            <v>0.19765693032892601</v>
          </cell>
          <cell r="V1524">
            <v>0.18303349846011929</v>
          </cell>
          <cell r="W1524">
            <v>0.20052019771638369</v>
          </cell>
        </row>
        <row r="1525">
          <cell r="A1525">
            <v>1525</v>
          </cell>
        </row>
        <row r="1526">
          <cell r="A1526">
            <v>1526</v>
          </cell>
          <cell r="F1526" t="str">
            <v>Currently Maturing LT Debt</v>
          </cell>
          <cell r="H1526" t="str">
            <v>[%]</v>
          </cell>
          <cell r="I1526" t="str">
            <v>[Calc]</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row>
        <row r="1527">
          <cell r="A1527">
            <v>1527</v>
          </cell>
          <cell r="F1527" t="str">
            <v>LT Debt</v>
          </cell>
          <cell r="H1527" t="str">
            <v>[%]</v>
          </cell>
          <cell r="I1527" t="str">
            <v>[Calc]</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row>
        <row r="1528">
          <cell r="A1528">
            <v>1528</v>
          </cell>
        </row>
        <row r="1529">
          <cell r="A1529">
            <v>1529</v>
          </cell>
          <cell r="F1529" t="str">
            <v>ADIT</v>
          </cell>
          <cell r="H1529" t="str">
            <v>[%]</v>
          </cell>
          <cell r="I1529" t="str">
            <v>[Calc]</v>
          </cell>
          <cell r="K1529">
            <v>5.0758107544406387E-4</v>
          </cell>
          <cell r="L1529">
            <v>8.6954304495171042E-5</v>
          </cell>
          <cell r="M1529">
            <v>6.1674003331610471E-4</v>
          </cell>
          <cell r="N1529">
            <v>1.4106667575515266E-3</v>
          </cell>
          <cell r="O1529">
            <v>2.7394881362049106E-3</v>
          </cell>
          <cell r="P1529">
            <v>3.7396262234293712E-3</v>
          </cell>
          <cell r="Q1529">
            <v>4.3109919030635139E-3</v>
          </cell>
          <cell r="R1529">
            <v>5.4099595469612374E-3</v>
          </cell>
          <cell r="S1529">
            <v>5.6612522714511648E-3</v>
          </cell>
          <cell r="T1529">
            <v>4.8606812580588108E-3</v>
          </cell>
          <cell r="U1529">
            <v>4.9748016241838782E-3</v>
          </cell>
          <cell r="V1529">
            <v>4.1523087162005099E-3</v>
          </cell>
          <cell r="W1529">
            <v>-9.0255777899165863E-4</v>
          </cell>
        </row>
        <row r="1530">
          <cell r="A1530">
            <v>1530</v>
          </cell>
          <cell r="F1530" t="str">
            <v>Decommissioning Liability</v>
          </cell>
          <cell r="H1530" t="str">
            <v>[%]</v>
          </cell>
          <cell r="I1530" t="str">
            <v>[Calc]</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row>
        <row r="1531">
          <cell r="A1531">
            <v>1531</v>
          </cell>
          <cell r="F1531" t="str">
            <v>Other Liabilities</v>
          </cell>
          <cell r="H1531" t="str">
            <v>[%]</v>
          </cell>
          <cell r="I1531" t="str">
            <v>[Calc]</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row>
        <row r="1532">
          <cell r="A1532">
            <v>1532</v>
          </cell>
        </row>
        <row r="1533">
          <cell r="A1533">
            <v>1533</v>
          </cell>
          <cell r="F1533" t="str">
            <v>Common Stock</v>
          </cell>
          <cell r="H1533" t="str">
            <v>[%]</v>
          </cell>
          <cell r="I1533" t="str">
            <v>[Calc]</v>
          </cell>
          <cell r="K1533">
            <v>0.3400118848570261</v>
          </cell>
          <cell r="L1533">
            <v>0.18468824629934691</v>
          </cell>
          <cell r="M1533">
            <v>0.18526183143562475</v>
          </cell>
          <cell r="N1533">
            <v>0.17140325154436387</v>
          </cell>
          <cell r="O1533">
            <v>0.19205424570633545</v>
          </cell>
          <cell r="P1533">
            <v>0.18690775362502957</v>
          </cell>
          <cell r="Q1533">
            <v>0.175688332832973</v>
          </cell>
          <cell r="R1533">
            <v>0.19685560184899384</v>
          </cell>
          <cell r="S1533">
            <v>0.19685560184899384</v>
          </cell>
          <cell r="T1533">
            <v>0.17101836023979464</v>
          </cell>
          <cell r="U1533">
            <v>0.18712509681463277</v>
          </cell>
          <cell r="V1533">
            <v>0.17611773817847787</v>
          </cell>
          <cell r="W1533">
            <v>0.60459380082058234</v>
          </cell>
        </row>
        <row r="1534">
          <cell r="A1534">
            <v>1534</v>
          </cell>
          <cell r="F1534" t="str">
            <v>Preferred Equity</v>
          </cell>
          <cell r="H1534" t="str">
            <v>[%]</v>
          </cell>
          <cell r="I1534" t="str">
            <v>[Calc]</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row>
        <row r="1535">
          <cell r="A1535">
            <v>1535</v>
          </cell>
          <cell r="F1535" t="str">
            <v>Retained Earnings</v>
          </cell>
          <cell r="H1535" t="str">
            <v>[%]</v>
          </cell>
          <cell r="I1535" t="str">
            <v>[Calc]</v>
          </cell>
          <cell r="K1535">
            <v>0.29058135295135212</v>
          </cell>
          <cell r="L1535">
            <v>0.14483404454987303</v>
          </cell>
          <cell r="M1535">
            <v>0.26144553258053299</v>
          </cell>
          <cell r="N1535">
            <v>0.33421346368673083</v>
          </cell>
          <cell r="O1535">
            <v>0.32071785362946909</v>
          </cell>
          <cell r="P1535">
            <v>0.38852455600493035</v>
          </cell>
          <cell r="Q1535">
            <v>0.42583949081552969</v>
          </cell>
          <cell r="R1535">
            <v>0.38848617440217403</v>
          </cell>
          <cell r="S1535">
            <v>0.42015796680778428</v>
          </cell>
          <cell r="T1535">
            <v>0.37195612872662914</v>
          </cell>
          <cell r="U1535">
            <v>0.32142268888616099</v>
          </cell>
          <cell r="V1535">
            <v>0.14850921861136393</v>
          </cell>
          <cell r="W1535">
            <v>-0.3399728360046943</v>
          </cell>
        </row>
        <row r="1536">
          <cell r="A1536">
            <v>1536</v>
          </cell>
          <cell r="E1536" t="str">
            <v>Total Stock</v>
          </cell>
          <cell r="H1536" t="str">
            <v>[%]</v>
          </cell>
          <cell r="I1536" t="str">
            <v>[Calc]</v>
          </cell>
          <cell r="K1536">
            <v>0.63059323780837828</v>
          </cell>
          <cell r="L1536">
            <v>0.32952229084921991</v>
          </cell>
          <cell r="M1536">
            <v>0.44670736401615774</v>
          </cell>
          <cell r="N1536">
            <v>0.50561671523109464</v>
          </cell>
          <cell r="O1536">
            <v>0.51277209933580448</v>
          </cell>
          <cell r="P1536">
            <v>0.57543230962995995</v>
          </cell>
          <cell r="Q1536">
            <v>0.60152782364850266</v>
          </cell>
          <cell r="R1536">
            <v>0.5853417762511679</v>
          </cell>
          <cell r="S1536">
            <v>0.61701356865677814</v>
          </cell>
          <cell r="T1536">
            <v>0.54297448896642375</v>
          </cell>
          <cell r="U1536">
            <v>0.50854778570079373</v>
          </cell>
          <cell r="V1536">
            <v>0.32462695678984177</v>
          </cell>
          <cell r="W1536">
            <v>0.26462096481588804</v>
          </cell>
        </row>
        <row r="1537">
          <cell r="A1537">
            <v>1537</v>
          </cell>
        </row>
        <row r="1538">
          <cell r="A1538">
            <v>1538</v>
          </cell>
          <cell r="E1538" t="str">
            <v>Total Liabilities</v>
          </cell>
          <cell r="H1538" t="str">
            <v>[%]</v>
          </cell>
          <cell r="I1538" t="str">
            <v>[Calc]</v>
          </cell>
          <cell r="K1538">
            <v>0.96781663254170214</v>
          </cell>
          <cell r="L1538">
            <v>0.51766703180101648</v>
          </cell>
          <cell r="M1538">
            <v>0.63697898392462837</v>
          </cell>
          <cell r="N1538">
            <v>0.6735880951908797</v>
          </cell>
          <cell r="O1538">
            <v>0.71401691194279426</v>
          </cell>
          <cell r="P1538">
            <v>0.77305182954474727</v>
          </cell>
          <cell r="Q1538">
            <v>0.7778647385091233</v>
          </cell>
          <cell r="R1538">
            <v>0.79647086560636371</v>
          </cell>
          <cell r="S1538">
            <v>0.82919657243967204</v>
          </cell>
          <cell r="T1538">
            <v>0.71672511142422635</v>
          </cell>
          <cell r="U1538">
            <v>0.71117951765390364</v>
          </cell>
          <cell r="V1538">
            <v>0.5118127639661616</v>
          </cell>
          <cell r="W1538">
            <v>0.46423860475328005</v>
          </cell>
        </row>
        <row r="1539">
          <cell r="A1539">
            <v>1539</v>
          </cell>
        </row>
        <row r="1540">
          <cell r="A1540">
            <v>1540</v>
          </cell>
          <cell r="C1540" t="str">
            <v>OTHER CHECKS</v>
          </cell>
        </row>
        <row r="1541">
          <cell r="A1541">
            <v>1541</v>
          </cell>
        </row>
        <row r="1542">
          <cell r="A1542">
            <v>1542</v>
          </cell>
          <cell r="D1542" t="str">
            <v>Capability Rating</v>
          </cell>
          <cell r="H1542" t="str">
            <v>[GWh]</v>
          </cell>
          <cell r="I1542" t="str">
            <v>[Feed]</v>
          </cell>
          <cell r="K1542">
            <v>2313.9839999999999</v>
          </cell>
          <cell r="L1542">
            <v>4602.8159999999998</v>
          </cell>
          <cell r="M1542">
            <v>4590.24</v>
          </cell>
          <cell r="N1542">
            <v>4590.24</v>
          </cell>
          <cell r="O1542">
            <v>4590.24</v>
          </cell>
          <cell r="P1542">
            <v>4602.8159999999998</v>
          </cell>
          <cell r="Q1542">
            <v>4590.24</v>
          </cell>
          <cell r="R1542">
            <v>4590.24</v>
          </cell>
          <cell r="S1542">
            <v>4590.24</v>
          </cell>
          <cell r="T1542">
            <v>4602.8159999999998</v>
          </cell>
          <cell r="U1542">
            <v>4590.24</v>
          </cell>
          <cell r="V1542">
            <v>4590.24</v>
          </cell>
          <cell r="W1542">
            <v>1131.8399999999999</v>
          </cell>
        </row>
        <row r="1543">
          <cell r="A1543">
            <v>1543</v>
          </cell>
        </row>
        <row r="1544">
          <cell r="A1544">
            <v>1544</v>
          </cell>
          <cell r="D1544" t="str">
            <v>Volume Produced due to</v>
          </cell>
        </row>
        <row r="1545">
          <cell r="A1545">
            <v>1545</v>
          </cell>
          <cell r="F1545" t="str">
            <v>Energy Revenue (PPA)</v>
          </cell>
          <cell r="H1545" t="str">
            <v>[GWh]</v>
          </cell>
          <cell r="I1545" t="str">
            <v>[Calc]</v>
          </cell>
          <cell r="K1545">
            <v>2152.0051200000003</v>
          </cell>
          <cell r="L1545">
            <v>3777.5788800000005</v>
          </cell>
          <cell r="M1545">
            <v>3765.8832000000002</v>
          </cell>
          <cell r="N1545">
            <v>4268.9232000000002</v>
          </cell>
          <cell r="O1545">
            <v>3809.8992000000003</v>
          </cell>
          <cell r="P1545">
            <v>3821.5948800000006</v>
          </cell>
          <cell r="Q1545">
            <v>4268.9232000000002</v>
          </cell>
          <cell r="R1545">
            <v>3809.8992000000003</v>
          </cell>
          <cell r="S1545">
            <v>3809.8992000000003</v>
          </cell>
          <cell r="T1545">
            <v>0</v>
          </cell>
          <cell r="U1545">
            <v>0</v>
          </cell>
          <cell r="V1545">
            <v>0</v>
          </cell>
          <cell r="W1545">
            <v>0</v>
          </cell>
        </row>
        <row r="1546">
          <cell r="A1546">
            <v>1546</v>
          </cell>
          <cell r="F1546" t="str">
            <v>At Market</v>
          </cell>
          <cell r="H1546" t="str">
            <v>[GWh]</v>
          </cell>
          <cell r="I1546" t="str">
            <v>[Calc]</v>
          </cell>
          <cell r="K1546">
            <v>0</v>
          </cell>
          <cell r="L1546">
            <v>0</v>
          </cell>
          <cell r="M1546">
            <v>0</v>
          </cell>
          <cell r="N1546">
            <v>0</v>
          </cell>
          <cell r="O1546">
            <v>0</v>
          </cell>
          <cell r="P1546">
            <v>0</v>
          </cell>
          <cell r="Q1546">
            <v>0</v>
          </cell>
          <cell r="R1546">
            <v>0</v>
          </cell>
          <cell r="S1546">
            <v>0</v>
          </cell>
          <cell r="T1546">
            <v>4280.6188800000009</v>
          </cell>
          <cell r="U1546">
            <v>3809.8992000000003</v>
          </cell>
          <cell r="V1546">
            <v>3809.8992000000003</v>
          </cell>
          <cell r="W1546">
            <v>1052.6112000000003</v>
          </cell>
        </row>
        <row r="1547">
          <cell r="A1547">
            <v>1547</v>
          </cell>
          <cell r="F1547" t="str">
            <v>Inter Co.</v>
          </cell>
          <cell r="H1547" t="str">
            <v>[GWh]</v>
          </cell>
          <cell r="I1547" t="str">
            <v>[Calc]</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row>
        <row r="1548">
          <cell r="A1548">
            <v>1548</v>
          </cell>
          <cell r="E1548" t="str">
            <v>Total Volume Produced</v>
          </cell>
          <cell r="H1548" t="str">
            <v>[GWh]</v>
          </cell>
          <cell r="I1548" t="str">
            <v>[Calc]</v>
          </cell>
          <cell r="K1548">
            <v>2152.0051200000003</v>
          </cell>
          <cell r="L1548">
            <v>3777.5788800000005</v>
          </cell>
          <cell r="M1548">
            <v>3765.8832000000002</v>
          </cell>
          <cell r="N1548">
            <v>4268.9232000000002</v>
          </cell>
          <cell r="O1548">
            <v>3809.8992000000003</v>
          </cell>
          <cell r="P1548">
            <v>3821.5948800000006</v>
          </cell>
          <cell r="Q1548">
            <v>4268.9232000000002</v>
          </cell>
          <cell r="R1548">
            <v>3809.8992000000003</v>
          </cell>
          <cell r="S1548">
            <v>3809.8992000000003</v>
          </cell>
          <cell r="T1548">
            <v>4280.6188800000009</v>
          </cell>
          <cell r="U1548">
            <v>3809.8992000000003</v>
          </cell>
          <cell r="V1548">
            <v>3809.8992000000003</v>
          </cell>
          <cell r="W1548">
            <v>1052.6112000000003</v>
          </cell>
        </row>
        <row r="1549">
          <cell r="A1549">
            <v>1549</v>
          </cell>
        </row>
        <row r="1550">
          <cell r="A1550">
            <v>1550</v>
          </cell>
        </row>
        <row r="1551">
          <cell r="A1551">
            <v>1551</v>
          </cell>
          <cell r="D1551" t="str">
            <v>Capacity Utilization</v>
          </cell>
          <cell r="H1551" t="str">
            <v>[%]</v>
          </cell>
          <cell r="I1551" t="str">
            <v>[Calc]</v>
          </cell>
          <cell r="K1551">
            <v>0.93000000000000016</v>
          </cell>
          <cell r="L1551">
            <v>0.82071038251366135</v>
          </cell>
          <cell r="M1551">
            <v>0.82041095890410964</v>
          </cell>
          <cell r="N1551">
            <v>0.93</v>
          </cell>
          <cell r="O1551">
            <v>0.83000000000000007</v>
          </cell>
          <cell r="P1551">
            <v>0.83027322404371595</v>
          </cell>
          <cell r="Q1551">
            <v>0.93</v>
          </cell>
          <cell r="R1551">
            <v>0.83000000000000007</v>
          </cell>
          <cell r="S1551">
            <v>0.83000000000000007</v>
          </cell>
          <cell r="T1551">
            <v>0.93000000000000027</v>
          </cell>
          <cell r="U1551">
            <v>0.83000000000000007</v>
          </cell>
          <cell r="V1551">
            <v>0.83000000000000007</v>
          </cell>
          <cell r="W1551">
            <v>0.93000000000000027</v>
          </cell>
        </row>
        <row r="1552">
          <cell r="A1552">
            <v>1552</v>
          </cell>
        </row>
        <row r="1553">
          <cell r="A1553">
            <v>1553</v>
          </cell>
          <cell r="D1553" t="str">
            <v>Generation Weighted Average Price</v>
          </cell>
        </row>
        <row r="1554">
          <cell r="A1554">
            <v>1554</v>
          </cell>
          <cell r="E1554" t="str">
            <v>Revenue</v>
          </cell>
        </row>
        <row r="1555">
          <cell r="A1555">
            <v>1555</v>
          </cell>
          <cell r="F1555" t="str">
            <v>Energy Revenue (PPA)</v>
          </cell>
          <cell r="H1555" t="str">
            <v>[USD 000s]</v>
          </cell>
          <cell r="I1555" t="str">
            <v>[Feed]</v>
          </cell>
          <cell r="K1555">
            <v>88232.209920000008</v>
          </cell>
          <cell r="L1555">
            <v>162435.89184000003</v>
          </cell>
          <cell r="M1555">
            <v>161932.97760000001</v>
          </cell>
          <cell r="N1555">
            <v>175025.8512</v>
          </cell>
          <cell r="O1555">
            <v>156205.86719999998</v>
          </cell>
          <cell r="P1555">
            <v>160506.98495999997</v>
          </cell>
          <cell r="Q1555">
            <v>170756.92799999996</v>
          </cell>
          <cell r="R1555">
            <v>152395.96799999996</v>
          </cell>
          <cell r="S1555">
            <v>152395.96799999996</v>
          </cell>
          <cell r="T1555">
            <v>0</v>
          </cell>
          <cell r="U1555">
            <v>0</v>
          </cell>
          <cell r="V1555">
            <v>0</v>
          </cell>
          <cell r="W1555">
            <v>0</v>
          </cell>
        </row>
        <row r="1556">
          <cell r="A1556">
            <v>1556</v>
          </cell>
          <cell r="F1556" t="str">
            <v>At Market</v>
          </cell>
          <cell r="H1556" t="str">
            <v>[USD 000s]</v>
          </cell>
          <cell r="I1556" t="str">
            <v>[Feed]</v>
          </cell>
          <cell r="K1556">
            <v>0</v>
          </cell>
          <cell r="L1556">
            <v>0</v>
          </cell>
          <cell r="M1556">
            <v>0</v>
          </cell>
          <cell r="N1556">
            <v>0</v>
          </cell>
          <cell r="O1556">
            <v>0</v>
          </cell>
          <cell r="P1556">
            <v>0</v>
          </cell>
          <cell r="Q1556">
            <v>0</v>
          </cell>
          <cell r="R1556">
            <v>0</v>
          </cell>
          <cell r="S1556">
            <v>0</v>
          </cell>
          <cell r="T1556">
            <v>175419.76170240014</v>
          </cell>
          <cell r="U1556">
            <v>160320.5583360001</v>
          </cell>
          <cell r="V1556">
            <v>170340.59323200013</v>
          </cell>
          <cell r="W1556">
            <v>49620.091968000052</v>
          </cell>
        </row>
        <row r="1557">
          <cell r="A1557">
            <v>1557</v>
          </cell>
          <cell r="F1557" t="str">
            <v>Inter Co.</v>
          </cell>
          <cell r="H1557" t="str">
            <v>[USD 000s]</v>
          </cell>
          <cell r="I1557" t="str">
            <v>[Feed]</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row>
        <row r="1558">
          <cell r="A1558">
            <v>1558</v>
          </cell>
          <cell r="E1558" t="str">
            <v>Total Revenue</v>
          </cell>
          <cell r="H1558" t="str">
            <v>[USD 000s]</v>
          </cell>
          <cell r="I1558" t="str">
            <v>[Calc]</v>
          </cell>
          <cell r="K1558">
            <v>88232.209920000008</v>
          </cell>
          <cell r="L1558">
            <v>162435.89184000003</v>
          </cell>
          <cell r="M1558">
            <v>161932.97760000001</v>
          </cell>
          <cell r="N1558">
            <v>175025.8512</v>
          </cell>
          <cell r="O1558">
            <v>156205.86719999998</v>
          </cell>
          <cell r="P1558">
            <v>160506.98495999997</v>
          </cell>
          <cell r="Q1558">
            <v>170756.92799999996</v>
          </cell>
          <cell r="R1558">
            <v>152395.96799999996</v>
          </cell>
          <cell r="S1558">
            <v>152395.96799999996</v>
          </cell>
          <cell r="T1558">
            <v>175419.76170240014</v>
          </cell>
          <cell r="U1558">
            <v>160320.5583360001</v>
          </cell>
          <cell r="V1558">
            <v>170340.59323200013</v>
          </cell>
          <cell r="W1558">
            <v>49620.091968000052</v>
          </cell>
        </row>
        <row r="1559">
          <cell r="A1559">
            <v>1559</v>
          </cell>
        </row>
        <row r="1560">
          <cell r="A1560">
            <v>1560</v>
          </cell>
          <cell r="E1560" t="str">
            <v>Volume due to</v>
          </cell>
        </row>
        <row r="1561">
          <cell r="A1561">
            <v>1561</v>
          </cell>
          <cell r="F1561" t="str">
            <v>Energy Revenue (PPA)</v>
          </cell>
          <cell r="H1561" t="str">
            <v>[GWh]</v>
          </cell>
          <cell r="I1561" t="str">
            <v>[Feed]</v>
          </cell>
          <cell r="K1561">
            <v>2152.0051200000003</v>
          </cell>
          <cell r="L1561">
            <v>3777.5788800000005</v>
          </cell>
          <cell r="M1561">
            <v>3765.8832000000002</v>
          </cell>
          <cell r="N1561">
            <v>4268.9232000000002</v>
          </cell>
          <cell r="O1561">
            <v>3809.8992000000003</v>
          </cell>
          <cell r="P1561">
            <v>3821.5948800000006</v>
          </cell>
          <cell r="Q1561">
            <v>4268.9232000000002</v>
          </cell>
          <cell r="R1561">
            <v>3809.8992000000003</v>
          </cell>
          <cell r="S1561">
            <v>3809.8992000000003</v>
          </cell>
          <cell r="T1561">
            <v>0</v>
          </cell>
          <cell r="U1561">
            <v>0</v>
          </cell>
          <cell r="V1561">
            <v>0</v>
          </cell>
          <cell r="W1561">
            <v>0</v>
          </cell>
        </row>
        <row r="1562">
          <cell r="A1562">
            <v>1562</v>
          </cell>
          <cell r="F1562" t="str">
            <v>At Market</v>
          </cell>
          <cell r="H1562" t="str">
            <v>[GWh]</v>
          </cell>
          <cell r="I1562" t="str">
            <v>[Feed]</v>
          </cell>
          <cell r="K1562">
            <v>0</v>
          </cell>
          <cell r="L1562">
            <v>0</v>
          </cell>
          <cell r="M1562">
            <v>0</v>
          </cell>
          <cell r="N1562">
            <v>0</v>
          </cell>
          <cell r="O1562">
            <v>0</v>
          </cell>
          <cell r="P1562">
            <v>0</v>
          </cell>
          <cell r="Q1562">
            <v>0</v>
          </cell>
          <cell r="R1562">
            <v>0</v>
          </cell>
          <cell r="S1562">
            <v>0</v>
          </cell>
          <cell r="T1562">
            <v>4280.6188800000009</v>
          </cell>
          <cell r="U1562">
            <v>3809.8992000000003</v>
          </cell>
          <cell r="V1562">
            <v>3809.8992000000003</v>
          </cell>
          <cell r="W1562">
            <v>1052.6112000000003</v>
          </cell>
        </row>
        <row r="1563">
          <cell r="A1563">
            <v>1563</v>
          </cell>
          <cell r="F1563" t="str">
            <v>Inter Co.</v>
          </cell>
          <cell r="H1563" t="str">
            <v>[GWh]</v>
          </cell>
          <cell r="I1563" t="str">
            <v>[Feed]</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row>
        <row r="1564">
          <cell r="A1564">
            <v>1564</v>
          </cell>
          <cell r="E1564" t="str">
            <v>Total Volume Produced</v>
          </cell>
          <cell r="H1564" t="str">
            <v>[GWh]</v>
          </cell>
          <cell r="I1564" t="str">
            <v>[Calc]</v>
          </cell>
          <cell r="K1564">
            <v>2152.0051200000003</v>
          </cell>
          <cell r="L1564">
            <v>3777.5788800000005</v>
          </cell>
          <cell r="M1564">
            <v>3765.8832000000002</v>
          </cell>
          <cell r="N1564">
            <v>4268.9232000000002</v>
          </cell>
          <cell r="O1564">
            <v>3809.8992000000003</v>
          </cell>
          <cell r="P1564">
            <v>3821.5948800000006</v>
          </cell>
          <cell r="Q1564">
            <v>4268.9232000000002</v>
          </cell>
          <cell r="R1564">
            <v>3809.8992000000003</v>
          </cell>
          <cell r="S1564">
            <v>3809.8992000000003</v>
          </cell>
          <cell r="T1564">
            <v>4280.6188800000009</v>
          </cell>
          <cell r="U1564">
            <v>3809.8992000000003</v>
          </cell>
          <cell r="V1564">
            <v>3809.8992000000003</v>
          </cell>
          <cell r="W1564">
            <v>1052.6112000000003</v>
          </cell>
        </row>
        <row r="1565">
          <cell r="A1565">
            <v>1565</v>
          </cell>
        </row>
        <row r="1566">
          <cell r="A1566">
            <v>1566</v>
          </cell>
          <cell r="E1566" t="str">
            <v xml:space="preserve">Generation Weighted Average Price due to  </v>
          </cell>
        </row>
        <row r="1567">
          <cell r="A1567">
            <v>1567</v>
          </cell>
          <cell r="F1567" t="str">
            <v>Energy Revenue (PPA)</v>
          </cell>
          <cell r="H1567" t="str">
            <v>[USD 000s / GWh]</v>
          </cell>
          <cell r="I1567" t="str">
            <v>[Calc]</v>
          </cell>
          <cell r="K1567">
            <v>41</v>
          </cell>
          <cell r="L1567">
            <v>43</v>
          </cell>
          <cell r="M1567">
            <v>43</v>
          </cell>
          <cell r="N1567">
            <v>41</v>
          </cell>
          <cell r="O1567">
            <v>40.999999999999993</v>
          </cell>
          <cell r="P1567">
            <v>41.999999999999986</v>
          </cell>
          <cell r="Q1567">
            <v>39.999999999999986</v>
          </cell>
          <cell r="R1567">
            <v>39.999999999999986</v>
          </cell>
          <cell r="S1567">
            <v>39.999999999999986</v>
          </cell>
          <cell r="T1567" t="str">
            <v>n/a</v>
          </cell>
          <cell r="U1567" t="str">
            <v>n/a</v>
          </cell>
          <cell r="V1567" t="str">
            <v>n/a</v>
          </cell>
          <cell r="W1567" t="str">
            <v>n/a</v>
          </cell>
        </row>
        <row r="1568">
          <cell r="A1568">
            <v>1568</v>
          </cell>
          <cell r="F1568" t="str">
            <v>At Market</v>
          </cell>
          <cell r="H1568" t="str">
            <v>[USD 000s / GWh]</v>
          </cell>
          <cell r="I1568" t="str">
            <v>[Calc]</v>
          </cell>
          <cell r="K1568">
            <v>30.395471698113212</v>
          </cell>
          <cell r="L1568">
            <v>30.813470986116059</v>
          </cell>
          <cell r="M1568">
            <v>30.373753366873331</v>
          </cell>
          <cell r="N1568">
            <v>31.21841913566487</v>
          </cell>
          <cell r="O1568">
            <v>31.9203907908209</v>
          </cell>
          <cell r="P1568">
            <v>32.031719249751823</v>
          </cell>
          <cell r="Q1568">
            <v>32.074972833644402</v>
          </cell>
          <cell r="R1568">
            <v>32.156710389579715</v>
          </cell>
          <cell r="S1568">
            <v>32.274492229281584</v>
          </cell>
          <cell r="T1568">
            <v>33.872456553986041</v>
          </cell>
          <cell r="U1568">
            <v>34.125415312195592</v>
          </cell>
          <cell r="V1568">
            <v>35.574135773562389</v>
          </cell>
          <cell r="W1568">
            <v>36.799908651991252</v>
          </cell>
        </row>
        <row r="1569">
          <cell r="A1569">
            <v>1569</v>
          </cell>
          <cell r="F1569" t="str">
            <v>Inter Co.</v>
          </cell>
          <cell r="H1569" t="str">
            <v>[USD 000s / GWh]</v>
          </cell>
          <cell r="I1569" t="str">
            <v>[Calc]</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row>
        <row r="1570">
          <cell r="A1570">
            <v>1570</v>
          </cell>
          <cell r="E1570" t="str">
            <v>Total Price</v>
          </cell>
          <cell r="H1570" t="str">
            <v>[USD 000s / GWh]</v>
          </cell>
          <cell r="I1570" t="str">
            <v>[Calc]</v>
          </cell>
          <cell r="K1570">
            <v>41</v>
          </cell>
          <cell r="L1570">
            <v>43</v>
          </cell>
          <cell r="M1570">
            <v>43</v>
          </cell>
          <cell r="N1570">
            <v>41</v>
          </cell>
          <cell r="O1570">
            <v>40.999999999999993</v>
          </cell>
          <cell r="P1570">
            <v>41.999999999999986</v>
          </cell>
          <cell r="Q1570">
            <v>39.999999999999986</v>
          </cell>
          <cell r="R1570">
            <v>39.999999999999986</v>
          </cell>
          <cell r="S1570">
            <v>39.999999999999986</v>
          </cell>
          <cell r="T1570">
            <v>40.980000000000025</v>
          </cell>
          <cell r="U1570">
            <v>42.080000000000027</v>
          </cell>
          <cell r="V1570">
            <v>44.710000000000029</v>
          </cell>
          <cell r="W1570">
            <v>47.140000000000036</v>
          </cell>
        </row>
        <row r="1571">
          <cell r="A1571">
            <v>1571</v>
          </cell>
        </row>
        <row r="1572">
          <cell r="A1572">
            <v>1572</v>
          </cell>
          <cell r="D1572" t="str">
            <v>Time Weighted Average Price</v>
          </cell>
        </row>
        <row r="1573">
          <cell r="A1573">
            <v>1573</v>
          </cell>
          <cell r="F1573" t="str">
            <v>Energy Revenue (PPA)</v>
          </cell>
          <cell r="H1573" t="str">
            <v>[USD 000s / GWh]</v>
          </cell>
          <cell r="I1573" t="str">
            <v>[Feed]</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row>
        <row r="1574">
          <cell r="A1574">
            <v>1574</v>
          </cell>
          <cell r="F1574" t="str">
            <v>At Market</v>
          </cell>
          <cell r="H1574" t="str">
            <v>[USD 000s / GWh]</v>
          </cell>
          <cell r="I1574" t="str">
            <v>[Feed]</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row>
        <row r="1575">
          <cell r="A1575">
            <v>1575</v>
          </cell>
          <cell r="F1575" t="str">
            <v>Inter Co.</v>
          </cell>
          <cell r="H1575" t="str">
            <v>[USD 000s / GWh]</v>
          </cell>
          <cell r="I1575" t="str">
            <v>[Feed]</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row>
        <row r="1576">
          <cell r="A1576">
            <v>1576</v>
          </cell>
        </row>
        <row r="1577">
          <cell r="A1577">
            <v>1577</v>
          </cell>
          <cell r="D1577" t="str">
            <v>Amortized Fuel Costs</v>
          </cell>
        </row>
        <row r="1578">
          <cell r="A1578">
            <v>1578</v>
          </cell>
          <cell r="F1578" t="str">
            <v>Amortized Fuel Costs</v>
          </cell>
          <cell r="H1578" t="str">
            <v>[USD 000s]</v>
          </cell>
          <cell r="I1578" t="str">
            <v>[Feed]</v>
          </cell>
          <cell r="K1578">
            <v>4826.911846846353</v>
          </cell>
          <cell r="L1578">
            <v>10239.273686389872</v>
          </cell>
          <cell r="M1578">
            <v>10752.126797892824</v>
          </cell>
          <cell r="N1578">
            <v>13381.123763233922</v>
          </cell>
          <cell r="O1578">
            <v>13123.456846813497</v>
          </cell>
          <cell r="P1578">
            <v>13826.072894117646</v>
          </cell>
          <cell r="Q1578">
            <v>15082.988611764704</v>
          </cell>
          <cell r="R1578">
            <v>13936.983137042822</v>
          </cell>
          <cell r="S1578">
            <v>14098.534978323956</v>
          </cell>
          <cell r="T1578">
            <v>15969.116977257627</v>
          </cell>
          <cell r="U1578">
            <v>17357.941897850007</v>
          </cell>
          <cell r="V1578">
            <v>23332.005509679908</v>
          </cell>
          <cell r="W1578">
            <v>5896.0754614185207</v>
          </cell>
        </row>
        <row r="1579">
          <cell r="A1579">
            <v>1579</v>
          </cell>
          <cell r="F1579" t="str">
            <v>Total Volume Produced</v>
          </cell>
          <cell r="H1579" t="str">
            <v>[GWh]</v>
          </cell>
          <cell r="I1579" t="str">
            <v>[Feed]</v>
          </cell>
          <cell r="K1579">
            <v>2152.0051200000003</v>
          </cell>
          <cell r="L1579">
            <v>3777.5788800000005</v>
          </cell>
          <cell r="M1579">
            <v>3765.8832000000002</v>
          </cell>
          <cell r="N1579">
            <v>4268.9232000000002</v>
          </cell>
          <cell r="O1579">
            <v>3809.8992000000003</v>
          </cell>
          <cell r="P1579">
            <v>3821.5948800000006</v>
          </cell>
          <cell r="Q1579">
            <v>4268.9232000000002</v>
          </cell>
          <cell r="R1579">
            <v>3809.8992000000003</v>
          </cell>
          <cell r="S1579">
            <v>3809.8992000000003</v>
          </cell>
          <cell r="T1579">
            <v>4280.6188800000009</v>
          </cell>
          <cell r="U1579">
            <v>3809.8992000000003</v>
          </cell>
          <cell r="V1579">
            <v>3809.8992000000003</v>
          </cell>
          <cell r="W1579">
            <v>1052.6112000000003</v>
          </cell>
        </row>
        <row r="1580">
          <cell r="A1580">
            <v>1580</v>
          </cell>
          <cell r="E1580" t="str">
            <v>Amortized Fuel Costs per GWh</v>
          </cell>
          <cell r="H1580" t="str">
            <v>[USD 000s / GWh]</v>
          </cell>
          <cell r="I1580" t="str">
            <v>[Calc]</v>
          </cell>
          <cell r="K1580">
            <v>2.2429834399494144</v>
          </cell>
          <cell r="L1580">
            <v>2.7105386840763654</v>
          </cell>
          <cell r="M1580">
            <v>2.8551408067814807</v>
          </cell>
          <cell r="N1580">
            <v>3.1345431005256597</v>
          </cell>
          <cell r="O1580">
            <v>3.4445679945583589</v>
          </cell>
          <cell r="P1580">
            <v>3.6178803165336153</v>
          </cell>
          <cell r="Q1580">
            <v>3.5332068311195441</v>
          </cell>
          <cell r="R1580">
            <v>3.6580976045357896</v>
          </cell>
          <cell r="S1580">
            <v>3.7005007844627373</v>
          </cell>
          <cell r="T1580">
            <v>3.7305626651017394</v>
          </cell>
          <cell r="U1580">
            <v>4.5560107988815046</v>
          </cell>
          <cell r="V1580">
            <v>6.1240479826027698</v>
          </cell>
          <cell r="W1580">
            <v>5.6013801310669304</v>
          </cell>
        </row>
        <row r="1581">
          <cell r="A1581">
            <v>1581</v>
          </cell>
        </row>
        <row r="1582">
          <cell r="A1582">
            <v>1582</v>
          </cell>
          <cell r="D1582" t="str">
            <v>Other O&amp;M Expense</v>
          </cell>
        </row>
        <row r="1583">
          <cell r="A1583">
            <v>1583</v>
          </cell>
          <cell r="F1583" t="str">
            <v>Other O&amp;M Expense</v>
          </cell>
          <cell r="H1583" t="str">
            <v>[USD 000s]</v>
          </cell>
          <cell r="I1583" t="str">
            <v>[Feed]</v>
          </cell>
          <cell r="K1583">
            <v>37900</v>
          </cell>
          <cell r="L1583">
            <v>73200</v>
          </cell>
          <cell r="M1583">
            <v>74663.999999999985</v>
          </cell>
          <cell r="N1583">
            <v>76157.279999999999</v>
          </cell>
          <cell r="O1583">
            <v>77680.425600000002</v>
          </cell>
          <cell r="P1583">
            <v>79234.034112000008</v>
          </cell>
          <cell r="Q1583">
            <v>80818.714794240004</v>
          </cell>
          <cell r="R1583">
            <v>82435.089090124806</v>
          </cell>
          <cell r="S1583">
            <v>84083.790871927296</v>
          </cell>
          <cell r="T1583">
            <v>85765.466689365858</v>
          </cell>
          <cell r="U1583">
            <v>87480.776023153157</v>
          </cell>
          <cell r="V1583">
            <v>89230.391543616221</v>
          </cell>
          <cell r="W1583">
            <v>22442.054640284845</v>
          </cell>
        </row>
        <row r="1584">
          <cell r="A1584">
            <v>1584</v>
          </cell>
          <cell r="F1584" t="str">
            <v>Total Volume Produced</v>
          </cell>
          <cell r="H1584" t="str">
            <v>[GWh]</v>
          </cell>
          <cell r="I1584" t="str">
            <v>[Feed]</v>
          </cell>
          <cell r="K1584">
            <v>2152.0051200000003</v>
          </cell>
          <cell r="L1584">
            <v>3777.5788800000005</v>
          </cell>
          <cell r="M1584">
            <v>3765.8832000000002</v>
          </cell>
          <cell r="N1584">
            <v>4268.9232000000002</v>
          </cell>
          <cell r="O1584">
            <v>3809.8992000000003</v>
          </cell>
          <cell r="P1584">
            <v>3821.5948800000006</v>
          </cell>
          <cell r="Q1584">
            <v>4268.9232000000002</v>
          </cell>
          <cell r="R1584">
            <v>3809.8992000000003</v>
          </cell>
          <cell r="S1584">
            <v>3809.8992000000003</v>
          </cell>
          <cell r="T1584">
            <v>4280.6188800000009</v>
          </cell>
          <cell r="U1584">
            <v>3809.8992000000003</v>
          </cell>
          <cell r="V1584">
            <v>3809.8992000000003</v>
          </cell>
          <cell r="W1584">
            <v>1052.6112000000003</v>
          </cell>
        </row>
        <row r="1585">
          <cell r="A1585">
            <v>1585</v>
          </cell>
          <cell r="E1585" t="str">
            <v>Other O&amp;M Expense per GWh</v>
          </cell>
          <cell r="H1585" t="str">
            <v>[USD 000s / GWh]</v>
          </cell>
          <cell r="I1585" t="str">
            <v>[Calc]</v>
          </cell>
          <cell r="K1585">
            <v>17.611482262644429</v>
          </cell>
          <cell r="L1585">
            <v>19.377490801727479</v>
          </cell>
          <cell r="M1585">
            <v>19.826424781310259</v>
          </cell>
          <cell r="N1585">
            <v>17.839927408391887</v>
          </cell>
          <cell r="O1585">
            <v>20.389102577831981</v>
          </cell>
          <cell r="P1585">
            <v>20.733237457132034</v>
          </cell>
          <cell r="Q1585">
            <v>18.931873685204739</v>
          </cell>
          <cell r="R1585">
            <v>21.637078768415922</v>
          </cell>
          <cell r="S1585">
            <v>22.069820343784237</v>
          </cell>
          <cell r="T1585">
            <v>20.035763307516376</v>
          </cell>
          <cell r="U1585">
            <v>22.961441085673119</v>
          </cell>
          <cell r="V1585">
            <v>23.420669907386582</v>
          </cell>
          <cell r="W1585">
            <v>21.320364670530619</v>
          </cell>
        </row>
        <row r="1586">
          <cell r="A1586">
            <v>1586</v>
          </cell>
        </row>
        <row r="1587">
          <cell r="A1587">
            <v>1587</v>
          </cell>
          <cell r="E1587" t="str">
            <v>Check</v>
          </cell>
          <cell r="K1587">
            <v>12342.75335715069</v>
          </cell>
          <cell r="L1587">
            <v>41368.011498130159</v>
          </cell>
          <cell r="M1587">
            <v>40672.552974649072</v>
          </cell>
          <cell r="N1587">
            <v>20471.887256399983</v>
          </cell>
          <cell r="O1587">
            <v>42211.930633315802</v>
          </cell>
          <cell r="P1587">
            <v>42994.892057182151</v>
          </cell>
          <cell r="Q1587">
            <v>21476.702892925412</v>
          </cell>
          <cell r="R1587">
            <v>44574.101988797906</v>
          </cell>
          <cell r="S1587">
            <v>45393.195943773855</v>
          </cell>
          <cell r="T1587">
            <v>22554.132180931272</v>
          </cell>
          <cell r="U1587">
            <v>47080.857128606382</v>
          </cell>
          <cell r="V1587">
            <v>41706.024964685013</v>
          </cell>
          <cell r="W1587">
            <v>5837.5743024020558</v>
          </cell>
        </row>
        <row r="1588">
          <cell r="A1588">
            <v>1588</v>
          </cell>
        </row>
        <row r="1589">
          <cell r="A1589">
            <v>1589</v>
          </cell>
          <cell r="D1589" t="str">
            <v>Operational Working Capital</v>
          </cell>
          <cell r="H1589" t="str">
            <v>[USD 000s]</v>
          </cell>
          <cell r="I1589" t="str">
            <v>[Feed]</v>
          </cell>
          <cell r="K1589">
            <v>4996.1879659543392</v>
          </cell>
          <cell r="L1589">
            <v>2988.9900284891537</v>
          </cell>
          <cell r="M1589">
            <v>2783.0353854459136</v>
          </cell>
          <cell r="N1589">
            <v>5433.0569953000013</v>
          </cell>
          <cell r="O1589">
            <v>2009.45924722368</v>
          </cell>
          <cell r="P1589">
            <v>2256.5048992348165</v>
          </cell>
          <cell r="Q1589">
            <v>4855.1258594028768</v>
          </cell>
          <cell r="R1589">
            <v>1348.898076756439</v>
          </cell>
          <cell r="S1589">
            <v>1226.5817653582326</v>
          </cell>
          <cell r="T1589">
            <v>4991.6802360085858</v>
          </cell>
          <cell r="U1589">
            <v>1671.5770986867155</v>
          </cell>
          <cell r="V1589">
            <v>3017.0147269749086</v>
          </cell>
          <cell r="W1589">
            <v>6590.200003871505</v>
          </cell>
        </row>
        <row r="1590">
          <cell r="A1590">
            <v>1590</v>
          </cell>
          <cell r="D1590" t="str">
            <v>Revenues</v>
          </cell>
          <cell r="H1590" t="str">
            <v>[USD 000s]</v>
          </cell>
          <cell r="I1590" t="str">
            <v>[Feed]</v>
          </cell>
          <cell r="K1590">
            <v>88232.209920000008</v>
          </cell>
          <cell r="L1590">
            <v>162435.89184000003</v>
          </cell>
          <cell r="M1590">
            <v>161932.97760000001</v>
          </cell>
          <cell r="N1590">
            <v>175025.8512</v>
          </cell>
          <cell r="O1590">
            <v>156205.86719999998</v>
          </cell>
          <cell r="P1590">
            <v>160506.98495999997</v>
          </cell>
          <cell r="Q1590">
            <v>170756.92799999996</v>
          </cell>
          <cell r="R1590">
            <v>152395.96799999996</v>
          </cell>
          <cell r="S1590">
            <v>152395.96799999996</v>
          </cell>
          <cell r="T1590">
            <v>175419.76170240014</v>
          </cell>
          <cell r="U1590">
            <v>160320.5583360001</v>
          </cell>
          <cell r="V1590">
            <v>170340.59323200013</v>
          </cell>
          <cell r="W1590">
            <v>49620.091968000052</v>
          </cell>
        </row>
        <row r="1591">
          <cell r="A1591">
            <v>1591</v>
          </cell>
          <cell r="D1591" t="str">
            <v>Operational Working Capital as a % of Revenue</v>
          </cell>
          <cell r="H1591" t="str">
            <v>[%]</v>
          </cell>
          <cell r="I1591" t="str">
            <v>[Calc]</v>
          </cell>
          <cell r="K1591">
            <v>5.6625442913470873E-2</v>
          </cell>
          <cell r="L1591">
            <v>1.8401044218929893E-2</v>
          </cell>
          <cell r="M1591">
            <v>1.7186341081928659E-2</v>
          </cell>
          <cell r="N1591">
            <v>3.1041454494009062E-2</v>
          </cell>
          <cell r="O1591">
            <v>1.286417266677215E-2</v>
          </cell>
          <cell r="P1591">
            <v>1.4058608725328442E-2</v>
          </cell>
          <cell r="Q1591">
            <v>2.8432965597758226E-2</v>
          </cell>
          <cell r="R1591">
            <v>8.8512714244279693E-3</v>
          </cell>
          <cell r="S1591">
            <v>8.0486497212198735E-3</v>
          </cell>
          <cell r="T1591">
            <v>2.8455632293452649E-2</v>
          </cell>
          <cell r="U1591">
            <v>1.042646754749582E-2</v>
          </cell>
          <cell r="V1591">
            <v>1.7711660325532629E-2</v>
          </cell>
          <cell r="W1591">
            <v>0.13281313561694966</v>
          </cell>
        </row>
        <row r="1592">
          <cell r="A1592">
            <v>1592</v>
          </cell>
        </row>
        <row r="1593">
          <cell r="A1593">
            <v>1593</v>
          </cell>
          <cell r="D1593" t="str">
            <v>Maintenance Capex</v>
          </cell>
          <cell r="H1593" t="str">
            <v>[USD 000s]</v>
          </cell>
          <cell r="I1593" t="str">
            <v>[Feed]</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row>
        <row r="1594">
          <cell r="A1594">
            <v>1594</v>
          </cell>
          <cell r="D1594" t="str">
            <v>Plant Size (Gross)</v>
          </cell>
          <cell r="H1594" t="str">
            <v>[USD 000s]</v>
          </cell>
          <cell r="I1594" t="str">
            <v>[Feed]</v>
          </cell>
          <cell r="K1594">
            <v>6500</v>
          </cell>
          <cell r="L1594">
            <v>15500</v>
          </cell>
          <cell r="M1594">
            <v>25700</v>
          </cell>
          <cell r="N1594">
            <v>35900</v>
          </cell>
          <cell r="O1594">
            <v>45100</v>
          </cell>
          <cell r="P1594">
            <v>53300</v>
          </cell>
          <cell r="Q1594">
            <v>60500</v>
          </cell>
          <cell r="R1594">
            <v>66700</v>
          </cell>
          <cell r="S1594">
            <v>71900</v>
          </cell>
          <cell r="T1594">
            <v>76100</v>
          </cell>
          <cell r="U1594">
            <v>79300</v>
          </cell>
          <cell r="V1594">
            <v>80500</v>
          </cell>
          <cell r="W1594">
            <v>81700</v>
          </cell>
        </row>
        <row r="1595">
          <cell r="A1595">
            <v>1595</v>
          </cell>
          <cell r="D1595" t="str">
            <v>Maintenance Capex as a % of Plant Size</v>
          </cell>
          <cell r="H1595" t="str">
            <v>[%]</v>
          </cell>
          <cell r="I1595" t="str">
            <v>[Calc]</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row>
        <row r="1596">
          <cell r="A1596">
            <v>1596</v>
          </cell>
        </row>
        <row r="1597">
          <cell r="A1597">
            <v>1597</v>
          </cell>
          <cell r="D1597" t="str">
            <v>Maintenance Capex</v>
          </cell>
          <cell r="H1597" t="str">
            <v>[USD 000s]</v>
          </cell>
          <cell r="I1597" t="str">
            <v>[Feed]</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row>
        <row r="1598">
          <cell r="A1598">
            <v>1598</v>
          </cell>
          <cell r="D1598" t="str">
            <v>Book Depreciation</v>
          </cell>
          <cell r="H1598" t="str">
            <v>[USD 000s]</v>
          </cell>
          <cell r="I1598" t="str">
            <v>[Feed]</v>
          </cell>
          <cell r="K1598">
            <v>216.66666666666666</v>
          </cell>
          <cell r="L1598">
            <v>1033.3333333333333</v>
          </cell>
          <cell r="M1598">
            <v>1713.3333333333333</v>
          </cell>
          <cell r="N1598">
            <v>2393.3333333333335</v>
          </cell>
          <cell r="O1598">
            <v>3006.666666666667</v>
          </cell>
          <cell r="P1598">
            <v>3553.3333333333335</v>
          </cell>
          <cell r="Q1598">
            <v>4033.3333333333335</v>
          </cell>
          <cell r="R1598">
            <v>4446.666666666667</v>
          </cell>
          <cell r="S1598">
            <v>4793.333333333333</v>
          </cell>
          <cell r="T1598">
            <v>5073.333333333333</v>
          </cell>
          <cell r="U1598">
            <v>5286.6666666666661</v>
          </cell>
          <cell r="V1598">
            <v>5366.6666666666661</v>
          </cell>
          <cell r="W1598">
            <v>40783.333333333336</v>
          </cell>
        </row>
        <row r="1599">
          <cell r="A1599">
            <v>1599</v>
          </cell>
          <cell r="D1599" t="str">
            <v>Maintenance Capex as a % of Book Depreciation</v>
          </cell>
          <cell r="H1599" t="str">
            <v>[%]</v>
          </cell>
          <cell r="I1599" t="str">
            <v>[Calc]</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row>
        <row r="1600">
          <cell r="A1600">
            <v>1600</v>
          </cell>
        </row>
        <row r="1601">
          <cell r="A1601">
            <v>1601</v>
          </cell>
          <cell r="D1601" t="str">
            <v>Current Assets Days</v>
          </cell>
        </row>
        <row r="1602">
          <cell r="A1602">
            <v>1602</v>
          </cell>
          <cell r="E1602" t="str">
            <v>Customer (less allowance for doubtful accounts)</v>
          </cell>
          <cell r="H1602" t="str">
            <v>[Days]</v>
          </cell>
          <cell r="I1602" t="str">
            <v>[Feed]</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row>
        <row r="1603">
          <cell r="A1603">
            <v>1603</v>
          </cell>
          <cell r="E1603" t="str">
            <v>Intercompany Creditors</v>
          </cell>
          <cell r="H1603" t="str">
            <v>[Days]</v>
          </cell>
          <cell r="I1603" t="str">
            <v>[Feed]</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row>
        <row r="1604">
          <cell r="A1604">
            <v>1604</v>
          </cell>
          <cell r="E1604" t="str">
            <v>Prepayments and other</v>
          </cell>
          <cell r="H1604" t="str">
            <v>[Days]</v>
          </cell>
          <cell r="I1604" t="str">
            <v>[Feed]</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row>
        <row r="1605">
          <cell r="A1605">
            <v>1605</v>
          </cell>
        </row>
        <row r="1606">
          <cell r="A1606">
            <v>1606</v>
          </cell>
          <cell r="E1606" t="str">
            <v>Inventory Turn</v>
          </cell>
          <cell r="H1606" t="str">
            <v>[#]</v>
          </cell>
          <cell r="I1606" t="str">
            <v>[Feed]</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row>
        <row r="1607">
          <cell r="A1607">
            <v>1607</v>
          </cell>
        </row>
        <row r="1608">
          <cell r="A1608">
            <v>1608</v>
          </cell>
          <cell r="D1608" t="str">
            <v>Current Liabilities Days</v>
          </cell>
        </row>
        <row r="1609">
          <cell r="A1609">
            <v>1609</v>
          </cell>
          <cell r="E1609" t="str">
            <v>Accounts payable</v>
          </cell>
          <cell r="H1609" t="str">
            <v>[Days]</v>
          </cell>
          <cell r="I1609" t="str">
            <v>[Feed]</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row>
        <row r="1610">
          <cell r="A1610">
            <v>1610</v>
          </cell>
          <cell r="E1610" t="str">
            <v>Intercompany Debtors</v>
          </cell>
          <cell r="H1610" t="str">
            <v>[Days]</v>
          </cell>
          <cell r="I1610" t="str">
            <v>[Feed]</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row>
        <row r="1611">
          <cell r="A1611">
            <v>1611</v>
          </cell>
          <cell r="E1611" t="str">
            <v>Taxes Accrued</v>
          </cell>
          <cell r="H1611" t="str">
            <v>[Days]</v>
          </cell>
          <cell r="I1611" t="str">
            <v>[Feed]</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row>
        <row r="1612">
          <cell r="A1612">
            <v>1612</v>
          </cell>
        </row>
        <row r="1613">
          <cell r="A1613">
            <v>1613</v>
          </cell>
          <cell r="D1613" t="str">
            <v>Gross Margin</v>
          </cell>
        </row>
        <row r="1614">
          <cell r="A1614">
            <v>1614</v>
          </cell>
          <cell r="E1614" t="str">
            <v>Fuel Costs</v>
          </cell>
          <cell r="H1614" t="str">
            <v>[USD 000s]</v>
          </cell>
          <cell r="I1614" t="str">
            <v>[Feed]</v>
          </cell>
          <cell r="K1614">
            <v>6871.3167108463531</v>
          </cell>
          <cell r="L1614">
            <v>13827.973622389873</v>
          </cell>
          <cell r="M1614">
            <v>14329.715837892825</v>
          </cell>
          <cell r="N1614">
            <v>17436.600803233923</v>
          </cell>
          <cell r="O1614">
            <v>16742.861086813497</v>
          </cell>
          <cell r="P1614">
            <v>17456.588030117648</v>
          </cell>
          <cell r="Q1614">
            <v>19138.465651764702</v>
          </cell>
          <cell r="R1614">
            <v>17556.387377042822</v>
          </cell>
          <cell r="S1614">
            <v>17717.939218323958</v>
          </cell>
          <cell r="T1614">
            <v>20035.704913257629</v>
          </cell>
          <cell r="U1614">
            <v>20977.346137850007</v>
          </cell>
          <cell r="V1614">
            <v>26951.409749679908</v>
          </cell>
          <cell r="W1614">
            <v>6896.0561014185205</v>
          </cell>
        </row>
        <row r="1615">
          <cell r="A1615">
            <v>1615</v>
          </cell>
          <cell r="E1615" t="str">
            <v>Revenues</v>
          </cell>
          <cell r="H1615" t="str">
            <v>[USD 000s]</v>
          </cell>
          <cell r="I1615" t="str">
            <v>[Feed]</v>
          </cell>
          <cell r="K1615">
            <v>88232.209920000008</v>
          </cell>
          <cell r="L1615">
            <v>162435.89184000003</v>
          </cell>
          <cell r="M1615">
            <v>161932.97760000001</v>
          </cell>
          <cell r="N1615">
            <v>175025.8512</v>
          </cell>
          <cell r="O1615">
            <v>156205.86719999998</v>
          </cell>
          <cell r="P1615">
            <v>160506.98495999997</v>
          </cell>
          <cell r="Q1615">
            <v>170756.92799999996</v>
          </cell>
          <cell r="R1615">
            <v>152395.96799999996</v>
          </cell>
          <cell r="S1615">
            <v>152395.96799999996</v>
          </cell>
          <cell r="T1615">
            <v>175419.76170240014</v>
          </cell>
          <cell r="U1615">
            <v>160320.5583360001</v>
          </cell>
          <cell r="V1615">
            <v>170340.59323200013</v>
          </cell>
          <cell r="W1615">
            <v>49620.091968000052</v>
          </cell>
        </row>
        <row r="1616">
          <cell r="A1616">
            <v>1616</v>
          </cell>
          <cell r="E1616" t="str">
            <v>Gross Margin</v>
          </cell>
          <cell r="H1616" t="str">
            <v>[%]</v>
          </cell>
          <cell r="I1616" t="str">
            <v>[Calc]</v>
          </cell>
          <cell r="K1616">
            <v>0.92212235512318497</v>
          </cell>
          <cell r="L1616">
            <v>0.91487119339357292</v>
          </cell>
          <cell r="M1616">
            <v>0.91150835333066327</v>
          </cell>
          <cell r="N1616">
            <v>0.90037699754815459</v>
          </cell>
          <cell r="O1616">
            <v>0.89281541476686932</v>
          </cell>
          <cell r="P1616">
            <v>0.89124094484443772</v>
          </cell>
          <cell r="Q1616">
            <v>0.8879198292220114</v>
          </cell>
          <cell r="R1616">
            <v>0.88479755988660524</v>
          </cell>
          <cell r="S1616">
            <v>0.88373748038843147</v>
          </cell>
          <cell r="T1616">
            <v>0.88578421998287615</v>
          </cell>
          <cell r="U1616">
            <v>0.86915373576802513</v>
          </cell>
          <cell r="V1616">
            <v>0.84177928913883326</v>
          </cell>
          <cell r="W1616">
            <v>0.86102290769904699</v>
          </cell>
        </row>
        <row r="1617">
          <cell r="A1617">
            <v>1617</v>
          </cell>
        </row>
        <row r="1618">
          <cell r="A1618">
            <v>1618</v>
          </cell>
          <cell r="E1618" t="str">
            <v>Volume Produced</v>
          </cell>
          <cell r="H1618" t="str">
            <v>[GWh]</v>
          </cell>
          <cell r="I1618" t="str">
            <v>[Feed]</v>
          </cell>
          <cell r="K1618">
            <v>2152.0051200000003</v>
          </cell>
          <cell r="L1618">
            <v>3777.5788800000005</v>
          </cell>
          <cell r="M1618">
            <v>3765.8832000000002</v>
          </cell>
          <cell r="N1618">
            <v>4268.9232000000002</v>
          </cell>
          <cell r="O1618">
            <v>3809.8992000000003</v>
          </cell>
          <cell r="P1618">
            <v>3821.5948800000006</v>
          </cell>
          <cell r="Q1618">
            <v>4268.9232000000002</v>
          </cell>
          <cell r="R1618">
            <v>3809.8992000000003</v>
          </cell>
          <cell r="S1618">
            <v>3809.8992000000003</v>
          </cell>
          <cell r="T1618">
            <v>4280.6188800000009</v>
          </cell>
          <cell r="U1618">
            <v>3809.8992000000003</v>
          </cell>
          <cell r="V1618">
            <v>3809.8992000000003</v>
          </cell>
          <cell r="W1618">
            <v>1052.6112000000003</v>
          </cell>
        </row>
        <row r="1619">
          <cell r="A1619">
            <v>1619</v>
          </cell>
        </row>
        <row r="1620">
          <cell r="A1620">
            <v>1620</v>
          </cell>
          <cell r="D1620" t="str">
            <v>EBIT Margin</v>
          </cell>
        </row>
        <row r="1621">
          <cell r="A1621">
            <v>1621</v>
          </cell>
          <cell r="E1621" t="str">
            <v>EBIT</v>
          </cell>
          <cell r="H1621" t="str">
            <v>[USD 000s]</v>
          </cell>
          <cell r="I1621" t="str">
            <v>[Feed]</v>
          </cell>
          <cell r="K1621">
            <v>30433.53678221301</v>
          </cell>
          <cell r="L1621">
            <v>31595.248322146646</v>
          </cell>
          <cell r="M1621">
            <v>29130.93949412481</v>
          </cell>
          <cell r="N1621">
            <v>57622.201847032753</v>
          </cell>
          <cell r="O1621">
            <v>15183.362453203992</v>
          </cell>
          <cell r="P1621">
            <v>15898.627563366836</v>
          </cell>
          <cell r="Q1621">
            <v>44345.163367736495</v>
          </cell>
          <cell r="R1621">
            <v>2003.1021173677525</v>
          </cell>
          <cell r="S1621">
            <v>-972.91212735849535</v>
          </cell>
          <cell r="T1621">
            <v>41057.68752151206</v>
          </cell>
          <cell r="U1621">
            <v>-1385.708380276081</v>
          </cell>
          <cell r="V1621">
            <v>6705.4795473523209</v>
          </cell>
          <cell r="W1621">
            <v>-26208.81503313734</v>
          </cell>
        </row>
        <row r="1622">
          <cell r="A1622">
            <v>1622</v>
          </cell>
          <cell r="E1622" t="str">
            <v>Revenues</v>
          </cell>
          <cell r="H1622" t="str">
            <v>[USD 000s]</v>
          </cell>
          <cell r="I1622" t="str">
            <v>[Feed]</v>
          </cell>
          <cell r="K1622">
            <v>88232.209920000008</v>
          </cell>
          <cell r="L1622">
            <v>162435.89184000003</v>
          </cell>
          <cell r="M1622">
            <v>161932.97760000001</v>
          </cell>
          <cell r="N1622">
            <v>175025.8512</v>
          </cell>
          <cell r="O1622">
            <v>156205.86719999998</v>
          </cell>
          <cell r="P1622">
            <v>160506.98495999997</v>
          </cell>
          <cell r="Q1622">
            <v>170756.92799999996</v>
          </cell>
          <cell r="R1622">
            <v>152395.96799999996</v>
          </cell>
          <cell r="S1622">
            <v>152395.96799999996</v>
          </cell>
          <cell r="T1622">
            <v>175419.76170240014</v>
          </cell>
          <cell r="U1622">
            <v>160320.5583360001</v>
          </cell>
          <cell r="V1622">
            <v>170340.59323200013</v>
          </cell>
          <cell r="W1622">
            <v>49620.091968000052</v>
          </cell>
        </row>
        <row r="1623">
          <cell r="A1623">
            <v>1623</v>
          </cell>
          <cell r="E1623" t="str">
            <v>EBIT Margin</v>
          </cell>
          <cell r="H1623" t="str">
            <v>[%]</v>
          </cell>
          <cell r="I1623" t="str">
            <v>[Calc]</v>
          </cell>
          <cell r="K1623">
            <v>0.34492547347286262</v>
          </cell>
          <cell r="L1623">
            <v>0.19450903346698822</v>
          </cell>
          <cell r="M1623">
            <v>0.17989504007073115</v>
          </cell>
          <cell r="N1623">
            <v>0.32922109192423543</v>
          </cell>
          <cell r="O1623">
            <v>9.7200974107866253E-2</v>
          </cell>
          <cell r="P1623">
            <v>9.9052558786329084E-2</v>
          </cell>
          <cell r="Q1623">
            <v>0.2596975940427817</v>
          </cell>
          <cell r="R1623">
            <v>1.3144062429314094E-2</v>
          </cell>
          <cell r="S1623">
            <v>-6.3841067459113852E-3</v>
          </cell>
          <cell r="T1623">
            <v>0.23405394650556235</v>
          </cell>
          <cell r="U1623">
            <v>-8.6433604938669882E-3</v>
          </cell>
          <cell r="V1623">
            <v>3.9365129709391149E-2</v>
          </cell>
          <cell r="W1623">
            <v>-0.5281895698629373</v>
          </cell>
        </row>
        <row r="1624">
          <cell r="A1624">
            <v>1624</v>
          </cell>
        </row>
        <row r="1625">
          <cell r="A1625">
            <v>1625</v>
          </cell>
          <cell r="D1625" t="str">
            <v>EBITDA Margin</v>
          </cell>
        </row>
        <row r="1626">
          <cell r="A1626">
            <v>1626</v>
          </cell>
          <cell r="E1626" t="str">
            <v>EBITDA</v>
          </cell>
          <cell r="H1626" t="str">
            <v>[USD 000s]</v>
          </cell>
          <cell r="I1626" t="str">
            <v>[Feed]</v>
          </cell>
          <cell r="K1626">
            <v>35477.115295726027</v>
          </cell>
          <cell r="L1626">
            <v>42867.85534186985</v>
          </cell>
          <cell r="M1626">
            <v>41596.399625350969</v>
          </cell>
          <cell r="N1626">
            <v>73396.658943600007</v>
          </cell>
          <cell r="O1626">
            <v>31313.485966684158</v>
          </cell>
          <cell r="P1626">
            <v>33278.033790817812</v>
          </cell>
          <cell r="Q1626">
            <v>63461.485312834528</v>
          </cell>
          <cell r="R1626">
            <v>20386.751921077241</v>
          </cell>
          <cell r="S1626">
            <v>17918.956184298793</v>
          </cell>
          <cell r="T1626">
            <v>62100.137832103021</v>
          </cell>
          <cell r="U1626">
            <v>21258.900184240592</v>
          </cell>
          <cell r="V1626">
            <v>35404.151723698895</v>
          </cell>
          <cell r="W1626">
            <v>20470.593761614517</v>
          </cell>
        </row>
        <row r="1627">
          <cell r="A1627">
            <v>1627</v>
          </cell>
          <cell r="E1627" t="str">
            <v>Revenues</v>
          </cell>
          <cell r="H1627" t="str">
            <v>[USD 000s]</v>
          </cell>
          <cell r="I1627" t="str">
            <v>[Feed]</v>
          </cell>
          <cell r="K1627">
            <v>88232.209920000008</v>
          </cell>
          <cell r="L1627">
            <v>162435.89184000003</v>
          </cell>
          <cell r="M1627">
            <v>161932.97760000001</v>
          </cell>
          <cell r="N1627">
            <v>175025.8512</v>
          </cell>
          <cell r="O1627">
            <v>156205.86719999998</v>
          </cell>
          <cell r="P1627">
            <v>160506.98495999997</v>
          </cell>
          <cell r="Q1627">
            <v>170756.92799999996</v>
          </cell>
          <cell r="R1627">
            <v>152395.96799999996</v>
          </cell>
          <cell r="S1627">
            <v>152395.96799999996</v>
          </cell>
          <cell r="T1627">
            <v>175419.76170240014</v>
          </cell>
          <cell r="U1627">
            <v>160320.5583360001</v>
          </cell>
          <cell r="V1627">
            <v>170340.59323200013</v>
          </cell>
          <cell r="W1627">
            <v>49620.091968000052</v>
          </cell>
        </row>
        <row r="1628">
          <cell r="A1628">
            <v>1628</v>
          </cell>
          <cell r="E1628" t="str">
            <v>EBITDA Margin</v>
          </cell>
          <cell r="H1628" t="str">
            <v>[%]</v>
          </cell>
          <cell r="I1628" t="str">
            <v>[Calc]</v>
          </cell>
          <cell r="K1628">
            <v>0.40208802803299459</v>
          </cell>
          <cell r="L1628">
            <v>0.26390630085680111</v>
          </cell>
          <cell r="M1628">
            <v>0.25687417252402184</v>
          </cell>
          <cell r="N1628">
            <v>0.41934753318085849</v>
          </cell>
          <cell r="O1628">
            <v>0.20046293092558154</v>
          </cell>
          <cell r="P1628">
            <v>0.20733075136331947</v>
          </cell>
          <cell r="Q1628">
            <v>0.37164808512387004</v>
          </cell>
          <cell r="R1628">
            <v>0.13377487730565973</v>
          </cell>
          <cell r="S1628">
            <v>0.11758156347219631</v>
          </cell>
          <cell r="T1628">
            <v>0.3540087914237165</v>
          </cell>
          <cell r="U1628">
            <v>0.1326024585049545</v>
          </cell>
          <cell r="V1628">
            <v>0.20784330412351695</v>
          </cell>
          <cell r="W1628">
            <v>0.41254646957962071</v>
          </cell>
        </row>
        <row r="1629">
          <cell r="A1629">
            <v>1629</v>
          </cell>
        </row>
        <row r="1630">
          <cell r="A1630">
            <v>1630</v>
          </cell>
          <cell r="D1630" t="str">
            <v>Cash Return on Investment (CROI)</v>
          </cell>
        </row>
        <row r="1631">
          <cell r="A1631">
            <v>1631</v>
          </cell>
          <cell r="F1631" t="str">
            <v>EBITDA</v>
          </cell>
          <cell r="H1631" t="str">
            <v>[USD 000s]</v>
          </cell>
          <cell r="I1631" t="str">
            <v>[Feed]</v>
          </cell>
          <cell r="K1631">
            <v>35477.115295726027</v>
          </cell>
          <cell r="L1631">
            <v>42867.85534186985</v>
          </cell>
          <cell r="M1631">
            <v>41596.399625350969</v>
          </cell>
          <cell r="N1631">
            <v>73396.658943600007</v>
          </cell>
          <cell r="O1631">
            <v>31313.485966684158</v>
          </cell>
          <cell r="P1631">
            <v>33278.033790817812</v>
          </cell>
          <cell r="Q1631">
            <v>63461.485312834528</v>
          </cell>
          <cell r="R1631">
            <v>20386.751921077241</v>
          </cell>
          <cell r="S1631">
            <v>17918.956184298793</v>
          </cell>
          <cell r="T1631">
            <v>62100.137832103021</v>
          </cell>
          <cell r="U1631">
            <v>21258.900184240592</v>
          </cell>
          <cell r="V1631">
            <v>35404.151723698895</v>
          </cell>
          <cell r="W1631">
            <v>20470.593761614517</v>
          </cell>
        </row>
        <row r="1632">
          <cell r="A1632">
            <v>1632</v>
          </cell>
        </row>
        <row r="1633">
          <cell r="A1633">
            <v>1633</v>
          </cell>
          <cell r="F1633" t="str">
            <v>Total Assets</v>
          </cell>
          <cell r="H1633" t="str">
            <v>[USD 000s]</v>
          </cell>
          <cell r="I1633" t="str">
            <v>[Feed]</v>
          </cell>
          <cell r="K1633">
            <v>85392.600286486966</v>
          </cell>
          <cell r="L1633">
            <v>84087.705986763773</v>
          </cell>
          <cell r="M1633">
            <v>103147.90353553761</v>
          </cell>
          <cell r="N1633">
            <v>117895.32971897034</v>
          </cell>
          <cell r="O1633">
            <v>111533.6309254902</v>
          </cell>
          <cell r="P1633">
            <v>124080.21837803921</v>
          </cell>
          <cell r="Q1633">
            <v>132825.79314734117</v>
          </cell>
          <cell r="R1633">
            <v>121378.94854787966</v>
          </cell>
          <cell r="S1633">
            <v>126366.2143192259</v>
          </cell>
          <cell r="T1633">
            <v>125727.74825216396</v>
          </cell>
          <cell r="U1633">
            <v>114016.69734740106</v>
          </cell>
          <cell r="V1633">
            <v>87182.489837705623</v>
          </cell>
          <cell r="W1633">
            <v>23035.562262953783</v>
          </cell>
        </row>
        <row r="1634">
          <cell r="A1634">
            <v>1634</v>
          </cell>
          <cell r="F1634" t="str">
            <v>Accumulated Depreciation</v>
          </cell>
          <cell r="H1634" t="str">
            <v>[USD 000s]</v>
          </cell>
          <cell r="I1634" t="str">
            <v>[Feed]</v>
          </cell>
          <cell r="K1634">
            <v>5043.57851351302</v>
          </cell>
          <cell r="L1634">
            <v>16316.185533236225</v>
          </cell>
          <cell r="M1634">
            <v>28781.645664462383</v>
          </cell>
          <cell r="N1634">
            <v>44556.102761029637</v>
          </cell>
          <cell r="O1634">
            <v>60686.226274509798</v>
          </cell>
          <cell r="P1634">
            <v>78065.632501960776</v>
          </cell>
          <cell r="Q1634">
            <v>97181.954447058815</v>
          </cell>
          <cell r="R1634">
            <v>115565.6042507683</v>
          </cell>
          <cell r="S1634">
            <v>134457.4725624256</v>
          </cell>
          <cell r="T1634">
            <v>155499.92287301656</v>
          </cell>
          <cell r="U1634">
            <v>178144.53143753324</v>
          </cell>
          <cell r="V1634">
            <v>206843.2036138798</v>
          </cell>
          <cell r="W1634">
            <v>253522.61240863166</v>
          </cell>
        </row>
        <row r="1635">
          <cell r="A1635">
            <v>1635</v>
          </cell>
          <cell r="F1635" t="str">
            <v>Current Liabilities</v>
          </cell>
          <cell r="H1635" t="str">
            <v>[USD 000s]</v>
          </cell>
          <cell r="I1635" t="str">
            <v>[Feed]</v>
          </cell>
          <cell r="K1635">
            <v>29753.96535404566</v>
          </cell>
          <cell r="L1635">
            <v>30561.45879151085</v>
          </cell>
          <cell r="M1635">
            <v>30811.249964554088</v>
          </cell>
          <cell r="N1635">
            <v>29399.333754699997</v>
          </cell>
          <cell r="O1635">
            <v>31435.620472776318</v>
          </cell>
          <cell r="P1635">
            <v>31719.313310765181</v>
          </cell>
          <cell r="Q1635">
            <v>30110.749874597117</v>
          </cell>
          <cell r="R1635">
            <v>32175.221945243557</v>
          </cell>
          <cell r="S1635">
            <v>32335.834254641763</v>
          </cell>
          <cell r="T1635">
            <v>30479.292787191425</v>
          </cell>
          <cell r="U1635">
            <v>32486.032403313293</v>
          </cell>
          <cell r="V1635">
            <v>31885.341439025102</v>
          </cell>
          <cell r="W1635">
            <v>9905.0456521285123</v>
          </cell>
        </row>
        <row r="1636">
          <cell r="A1636">
            <v>1636</v>
          </cell>
          <cell r="F1636" t="str">
            <v>Gross Investment</v>
          </cell>
          <cell r="K1636">
            <v>60682.213445954316</v>
          </cell>
          <cell r="L1636">
            <v>69842.432728489162</v>
          </cell>
          <cell r="M1636">
            <v>101118.29923544591</v>
          </cell>
          <cell r="N1636">
            <v>133052.09872529999</v>
          </cell>
          <cell r="O1636">
            <v>140784.23672722367</v>
          </cell>
          <cell r="P1636">
            <v>170426.53756923479</v>
          </cell>
          <cell r="Q1636">
            <v>199896.99771980286</v>
          </cell>
          <cell r="R1636">
            <v>204769.33085340439</v>
          </cell>
          <cell r="S1636">
            <v>228487.85262700974</v>
          </cell>
          <cell r="T1636">
            <v>250748.37833798912</v>
          </cell>
          <cell r="U1636">
            <v>259675.19638162098</v>
          </cell>
          <cell r="V1636">
            <v>262140.35201256032</v>
          </cell>
          <cell r="W1636">
            <v>266653.12901945692</v>
          </cell>
        </row>
        <row r="1637">
          <cell r="A1637">
            <v>1637</v>
          </cell>
          <cell r="E1637" t="str">
            <v>CROI</v>
          </cell>
          <cell r="H1637" t="str">
            <v>[%]</v>
          </cell>
          <cell r="I1637" t="str">
            <v>[Calc]</v>
          </cell>
          <cell r="K1637">
            <v>0.58463779221440526</v>
          </cell>
          <cell r="L1637">
            <v>0.61377952724696239</v>
          </cell>
          <cell r="M1637">
            <v>0.41136371892981566</v>
          </cell>
          <cell r="N1637">
            <v>0.55163849083760119</v>
          </cell>
          <cell r="O1637">
            <v>0.22242181862558635</v>
          </cell>
          <cell r="P1637">
            <v>0.19526321584335893</v>
          </cell>
          <cell r="Q1637">
            <v>0.31747092771142554</v>
          </cell>
          <cell r="R1637">
            <v>9.9559596332676595E-2</v>
          </cell>
          <cell r="S1637">
            <v>7.8424108670451825E-2</v>
          </cell>
          <cell r="T1637">
            <v>0.24765918026555256</v>
          </cell>
          <cell r="U1637">
            <v>8.1867272964331661E-2</v>
          </cell>
          <cell r="V1637">
            <v>0.13505800023493722</v>
          </cell>
          <cell r="W1637">
            <v>7.6768623855603943E-2</v>
          </cell>
        </row>
        <row r="1638">
          <cell r="A1638">
            <v>1638</v>
          </cell>
        </row>
        <row r="1639">
          <cell r="A1639">
            <v>1639</v>
          </cell>
          <cell r="D1639" t="str">
            <v>Debt Coverage Ratio</v>
          </cell>
        </row>
        <row r="1640">
          <cell r="A1640">
            <v>1640</v>
          </cell>
          <cell r="E1640" t="str">
            <v>EBIT/Interest Expense</v>
          </cell>
          <cell r="H1640" t="str">
            <v>[ratio]</v>
          </cell>
          <cell r="I1640" t="str">
            <v>[Calc]</v>
          </cell>
          <cell r="K1640">
            <v>338.15040869125568</v>
          </cell>
          <cell r="L1640">
            <v>175.52915734525914</v>
          </cell>
          <cell r="M1640">
            <v>161.83855274513783</v>
          </cell>
          <cell r="N1640">
            <v>320.12334359462642</v>
          </cell>
          <cell r="O1640">
            <v>84.352013628911067</v>
          </cell>
          <cell r="P1640">
            <v>88.32570868537131</v>
          </cell>
          <cell r="Q1640">
            <v>246.3620187096472</v>
          </cell>
          <cell r="R1640">
            <v>11.128345096487514</v>
          </cell>
          <cell r="S1640">
            <v>-5.4050673742138633</v>
          </cell>
          <cell r="T1640">
            <v>228.09826400840032</v>
          </cell>
          <cell r="U1640">
            <v>-7.6983798904226726</v>
          </cell>
          <cell r="V1640">
            <v>37.25266415195734</v>
          </cell>
          <cell r="W1640">
            <v>-582.41811184749645</v>
          </cell>
        </row>
        <row r="1641">
          <cell r="A1641">
            <v>1641</v>
          </cell>
          <cell r="F1641" t="str">
            <v>Average DCR</v>
          </cell>
          <cell r="H1641" t="str">
            <v>[ratio]</v>
          </cell>
          <cell r="I1641" t="str">
            <v>[Calc]</v>
          </cell>
          <cell r="K1641">
            <v>84.27991673422467</v>
          </cell>
        </row>
        <row r="1642">
          <cell r="A1642">
            <v>1642</v>
          </cell>
          <cell r="F1642" t="str">
            <v>Mininmum DCR</v>
          </cell>
          <cell r="H1642" t="str">
            <v>[ratio]</v>
          </cell>
          <cell r="I1642" t="str">
            <v>[Calc]</v>
          </cell>
          <cell r="K1642">
            <v>-582.41811184749645</v>
          </cell>
        </row>
        <row r="1643">
          <cell r="A1643">
            <v>1643</v>
          </cell>
          <cell r="E1643" t="str">
            <v>EBITDA/Interest Expense</v>
          </cell>
          <cell r="H1643" t="str">
            <v>[ratio]</v>
          </cell>
          <cell r="I1643" t="str">
            <v>[Calc]</v>
          </cell>
          <cell r="L1643">
            <v>238.15475189927696</v>
          </cell>
          <cell r="M1643">
            <v>231.09110902972759</v>
          </cell>
          <cell r="N1643">
            <v>407.75921635333339</v>
          </cell>
          <cell r="O1643">
            <v>173.96381092602311</v>
          </cell>
          <cell r="P1643">
            <v>184.8779655045434</v>
          </cell>
          <cell r="Q1643">
            <v>352.56380729352514</v>
          </cell>
          <cell r="R1643">
            <v>113.25973289487357</v>
          </cell>
          <cell r="S1643">
            <v>99.549756579437741</v>
          </cell>
          <cell r="T1643">
            <v>345.00076573390567</v>
          </cell>
          <cell r="U1643">
            <v>118.10500102355884</v>
          </cell>
          <cell r="V1643">
            <v>196.68973179832719</v>
          </cell>
          <cell r="W1643">
            <v>454.90208359143372</v>
          </cell>
        </row>
        <row r="1644">
          <cell r="A1644">
            <v>1644</v>
          </cell>
          <cell r="F1644" t="str">
            <v>Average DCR</v>
          </cell>
          <cell r="H1644" t="str">
            <v>[ratio]</v>
          </cell>
          <cell r="I1644" t="str">
            <v>[Calc]</v>
          </cell>
          <cell r="K1644" t="e">
            <v>#DIV/0!</v>
          </cell>
        </row>
        <row r="1645">
          <cell r="A1645">
            <v>1645</v>
          </cell>
          <cell r="F1645" t="str">
            <v>Mininmum DCR</v>
          </cell>
          <cell r="H1645" t="str">
            <v>[ratio]</v>
          </cell>
          <cell r="I1645" t="str">
            <v>[Calc]</v>
          </cell>
          <cell r="K1645" t="e">
            <v>#DIV/0!</v>
          </cell>
        </row>
        <row r="1646">
          <cell r="A1646">
            <v>1646</v>
          </cell>
        </row>
        <row r="1647">
          <cell r="A1647">
            <v>1647</v>
          </cell>
          <cell r="F1647" t="str">
            <v>Rule 53</v>
          </cell>
          <cell r="K1647">
            <v>-7839.1162559951626</v>
          </cell>
          <cell r="L1647">
            <v>20540.572402959617</v>
          </cell>
          <cell r="M1647">
            <v>-1827.7852684769859</v>
          </cell>
          <cell r="N1647">
            <v>17536.253210182578</v>
          </cell>
          <cell r="O1647">
            <v>17198.957926605941</v>
          </cell>
          <cell r="P1647">
            <v>-3042.3476858891627</v>
          </cell>
          <cell r="Q1647">
            <v>15553.14662604421</v>
          </cell>
          <cell r="R1647">
            <v>14580.748372155853</v>
          </cell>
          <cell r="S1647">
            <v>-5502.9517158565177</v>
          </cell>
          <cell r="T1647">
            <v>22760.77609973056</v>
          </cell>
          <cell r="U1647">
            <v>12799.345985014825</v>
          </cell>
          <cell r="V1647">
            <v>30061.362847884124</v>
          </cell>
          <cell r="W1647">
            <v>33356.343893288402</v>
          </cell>
        </row>
        <row r="1648">
          <cell r="A1648">
            <v>1648</v>
          </cell>
        </row>
        <row r="1649">
          <cell r="A1649">
            <v>1649</v>
          </cell>
          <cell r="F1649" t="str">
            <v>Capacity Charge Revenue</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row>
        <row r="1650">
          <cell r="A1650">
            <v>1650</v>
          </cell>
          <cell r="F1650" t="str">
            <v>Capacity Charge Revenue/Interest Expense</v>
          </cell>
          <cell r="I1650" t="str">
            <v>Average</v>
          </cell>
          <cell r="K1650" t="e">
            <v>#DIV/0!</v>
          </cell>
          <cell r="L1650" t="e">
            <v>#DIV/0!</v>
          </cell>
          <cell r="M1650" t="e">
            <v>#DIV/0!</v>
          </cell>
          <cell r="N1650" t="e">
            <v>#DIV/0!</v>
          </cell>
          <cell r="O1650" t="e">
            <v>#DIV/0!</v>
          </cell>
          <cell r="P1650" t="e">
            <v>#DIV/0!</v>
          </cell>
          <cell r="Q1650" t="e">
            <v>#DIV/0!</v>
          </cell>
          <cell r="R1650" t="e">
            <v>#DIV/0!</v>
          </cell>
          <cell r="S1650" t="e">
            <v>#DIV/0!</v>
          </cell>
          <cell r="T1650" t="e">
            <v>#DIV/0!</v>
          </cell>
          <cell r="U1650" t="e">
            <v>#DIV/0!</v>
          </cell>
          <cell r="V1650" t="e">
            <v>#DIV/0!</v>
          </cell>
          <cell r="W1650" t="e">
            <v>#DIV/0!</v>
          </cell>
        </row>
        <row r="1651">
          <cell r="A1651">
            <v>1651</v>
          </cell>
          <cell r="F1651" t="str">
            <v>Capacity Charge Revenue/Fixed Operating Expenses</v>
          </cell>
          <cell r="I1651" t="str">
            <v>Average</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row>
        <row r="1652">
          <cell r="A1652">
            <v>1652</v>
          </cell>
          <cell r="F1652" t="str">
            <v>Capacity Charge Rev/Fixed Oper + Interest</v>
          </cell>
          <cell r="I1652" t="str">
            <v>Average</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Version Control"/>
      <sheetName val="Switches"/>
      <sheetName val="WACC"/>
      <sheetName val="Allocator"/>
      <sheetName val="Rate Allocation"/>
      <sheetName val="Percent Feeds"/>
      <sheetName val="CapEx"/>
      <sheetName val="CTC"/>
      <sheetName val="FD PasteIn"/>
      <sheetName val="Plant Corrections"/>
      <sheetName val="Forecast Data"/>
      <sheetName val="Test"/>
      <sheetName val="Template"/>
      <sheetName val="Revenues"/>
      <sheetName val="Data Flow"/>
      <sheetName val="Generation Pre"/>
      <sheetName val="Transmission Pre"/>
      <sheetName val="Distribution Pre"/>
      <sheetName val="Customer Service Pre"/>
      <sheetName val="Gas"/>
      <sheetName val="Steam"/>
      <sheetName val="Bundled Pre"/>
      <sheetName val="Discrepancy"/>
      <sheetName val="Gen Pre Rates"/>
      <sheetName val="Transmission Rates"/>
      <sheetName val="Dist Pre Rates"/>
      <sheetName val="Cst Svc Pre Rates"/>
      <sheetName val="TOTAL Rates"/>
      <sheetName val="Retail Rates"/>
      <sheetName val="Transition"/>
      <sheetName val="Gen Trans Values"/>
      <sheetName val="Transmission Trans Values"/>
      <sheetName val="Dist Trans Values"/>
      <sheetName val="Cst Svc Trans Values"/>
      <sheetName val="Other Trans Values"/>
      <sheetName val="Amortization"/>
      <sheetName val="Generation Mid"/>
      <sheetName val="Generation Post 1"/>
      <sheetName val="CASHCO"/>
      <sheetName val="Generation Post 2"/>
      <sheetName val="Distribution Post"/>
      <sheetName val="Customer Service Post"/>
      <sheetName val="Distribution Post 2"/>
      <sheetName val="Retail"/>
      <sheetName val="Retail Elimination Sheet"/>
      <sheetName val="Generation Deregulated"/>
      <sheetName val="Generation Post"/>
      <sheetName val="Bundled P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6">
          <cell r="C16" t="str">
            <v>EAI</v>
          </cell>
          <cell r="D16" t="str">
            <v>EGSI-TX</v>
          </cell>
          <cell r="E16" t="str">
            <v>ELI</v>
          </cell>
          <cell r="F16" t="str">
            <v>EMI</v>
          </cell>
          <cell r="G16" t="str">
            <v>ENOI</v>
          </cell>
        </row>
        <row r="18">
          <cell r="C18">
            <v>677242.04513243621</v>
          </cell>
          <cell r="E18">
            <v>1937964.5769335765</v>
          </cell>
          <cell r="F18">
            <v>918172.07798460952</v>
          </cell>
          <cell r="G18">
            <v>535471.39656190516</v>
          </cell>
        </row>
        <row r="20">
          <cell r="C20">
            <v>677242.04513243621</v>
          </cell>
          <cell r="D20">
            <v>0</v>
          </cell>
          <cell r="E20">
            <v>1937964.5769335765</v>
          </cell>
          <cell r="F20">
            <v>918172.07798460952</v>
          </cell>
          <cell r="G20">
            <v>535471.39656190516</v>
          </cell>
        </row>
        <row r="25">
          <cell r="C25">
            <v>15013.920284315647</v>
          </cell>
          <cell r="D25">
            <v>11998.426531005482</v>
          </cell>
          <cell r="E25">
            <v>16781.851678668092</v>
          </cell>
          <cell r="F25">
            <v>2925.0421397007767</v>
          </cell>
          <cell r="G25">
            <v>49.930516544441709</v>
          </cell>
        </row>
        <row r="26">
          <cell r="C26">
            <v>22656.486700000001</v>
          </cell>
          <cell r="D26">
            <v>1791.0007559300002</v>
          </cell>
          <cell r="E26">
            <v>8627.3898899999986</v>
          </cell>
          <cell r="F26">
            <v>0</v>
          </cell>
          <cell r="G26">
            <v>0</v>
          </cell>
        </row>
        <row r="27">
          <cell r="C27">
            <v>16302.891620254368</v>
          </cell>
          <cell r="D27">
            <v>0</v>
          </cell>
          <cell r="E27">
            <v>0</v>
          </cell>
          <cell r="F27">
            <v>0</v>
          </cell>
          <cell r="G27">
            <v>0</v>
          </cell>
        </row>
        <row r="28">
          <cell r="C28">
            <v>16243.433999999999</v>
          </cell>
          <cell r="D28">
            <v>0</v>
          </cell>
          <cell r="E28">
            <v>0</v>
          </cell>
          <cell r="F28">
            <v>0</v>
          </cell>
          <cell r="G28">
            <v>0</v>
          </cell>
        </row>
        <row r="29">
          <cell r="C29">
            <v>4765.0681199999999</v>
          </cell>
          <cell r="D29">
            <v>0</v>
          </cell>
          <cell r="E29">
            <v>0</v>
          </cell>
          <cell r="F29">
            <v>0</v>
          </cell>
          <cell r="G29">
            <v>0</v>
          </cell>
        </row>
        <row r="30">
          <cell r="C30">
            <v>0</v>
          </cell>
          <cell r="D30">
            <v>0</v>
          </cell>
          <cell r="E30">
            <v>0</v>
          </cell>
          <cell r="F30">
            <v>0</v>
          </cell>
          <cell r="G30">
            <v>0</v>
          </cell>
        </row>
        <row r="31">
          <cell r="C31">
            <v>0</v>
          </cell>
          <cell r="D31">
            <v>0</v>
          </cell>
          <cell r="E31">
            <v>0</v>
          </cell>
          <cell r="F31">
            <v>0</v>
          </cell>
          <cell r="G31">
            <v>0</v>
          </cell>
        </row>
        <row r="32">
          <cell r="C32">
            <v>516.2308917445182</v>
          </cell>
          <cell r="D32">
            <v>693.80363401881607</v>
          </cell>
          <cell r="E32">
            <v>7507</v>
          </cell>
          <cell r="F32">
            <v>0</v>
          </cell>
          <cell r="G32">
            <v>95.178825000000003</v>
          </cell>
        </row>
        <row r="34">
          <cell r="C34">
            <v>75498.031616314533</v>
          </cell>
          <cell r="D34">
            <v>14483.230920954298</v>
          </cell>
          <cell r="E34">
            <v>32916.241568668091</v>
          </cell>
          <cell r="F34">
            <v>2925.0421397007767</v>
          </cell>
          <cell r="G34">
            <v>145.10934154444172</v>
          </cell>
        </row>
        <row r="37">
          <cell r="C37">
            <v>135719</v>
          </cell>
          <cell r="D37">
            <v>61973</v>
          </cell>
          <cell r="E37">
            <v>0</v>
          </cell>
          <cell r="F37">
            <v>0</v>
          </cell>
          <cell r="G37">
            <v>0</v>
          </cell>
        </row>
        <row r="39">
          <cell r="C39">
            <v>-60220.968383685467</v>
          </cell>
          <cell r="D39">
            <v>-47489.769079045698</v>
          </cell>
          <cell r="E39">
            <v>32916.241568668091</v>
          </cell>
          <cell r="F39">
            <v>2925.0421397007767</v>
          </cell>
          <cell r="G39">
            <v>145.10934154444172</v>
          </cell>
        </row>
        <row r="43">
          <cell r="C43">
            <v>0</v>
          </cell>
          <cell r="D43">
            <v>0</v>
          </cell>
          <cell r="E43">
            <v>216</v>
          </cell>
          <cell r="F43">
            <v>0</v>
          </cell>
          <cell r="G43">
            <v>0</v>
          </cell>
        </row>
        <row r="44">
          <cell r="C44">
            <v>10670.645699999999</v>
          </cell>
          <cell r="D44">
            <v>10150.992</v>
          </cell>
          <cell r="E44">
            <v>31493</v>
          </cell>
          <cell r="F44">
            <v>21376</v>
          </cell>
          <cell r="G44">
            <v>2156</v>
          </cell>
        </row>
        <row r="45">
          <cell r="C45">
            <v>134516.93918518972</v>
          </cell>
          <cell r="D45">
            <v>33098.406630014571</v>
          </cell>
          <cell r="E45">
            <v>46035.441062360733</v>
          </cell>
          <cell r="F45">
            <v>8161.5220811773943</v>
          </cell>
          <cell r="G45">
            <v>1890.7635019724937</v>
          </cell>
        </row>
        <row r="46">
          <cell r="C46">
            <v>0</v>
          </cell>
          <cell r="D46">
            <v>11105.708999999999</v>
          </cell>
          <cell r="E46">
            <v>0</v>
          </cell>
          <cell r="F46">
            <v>0</v>
          </cell>
          <cell r="G46">
            <v>245.9315</v>
          </cell>
        </row>
        <row r="47">
          <cell r="C47">
            <v>145187.58488518972</v>
          </cell>
          <cell r="D47">
            <v>54355.107630014565</v>
          </cell>
          <cell r="E47">
            <v>77744.44106236074</v>
          </cell>
          <cell r="F47">
            <v>29537.522081177394</v>
          </cell>
          <cell r="G47">
            <v>4292.6950019724936</v>
          </cell>
        </row>
        <row r="51">
          <cell r="C51">
            <v>34995.168657915478</v>
          </cell>
          <cell r="D51">
            <v>31891.2744385562</v>
          </cell>
          <cell r="E51">
            <v>0</v>
          </cell>
          <cell r="F51">
            <v>6809.1685676813722</v>
          </cell>
          <cell r="G51">
            <v>4551.8129142572125</v>
          </cell>
        </row>
        <row r="52">
          <cell r="C52">
            <v>159361.64360264665</v>
          </cell>
          <cell r="D52">
            <v>32842.45649994813</v>
          </cell>
          <cell r="E52">
            <v>74986.757277515746</v>
          </cell>
          <cell r="F52">
            <v>0</v>
          </cell>
          <cell r="G52">
            <v>0</v>
          </cell>
        </row>
        <row r="53">
          <cell r="C53">
            <v>48393.941724229648</v>
          </cell>
          <cell r="D53">
            <v>43850.074712720139</v>
          </cell>
          <cell r="E53">
            <v>62880.228024277858</v>
          </cell>
          <cell r="F53">
            <v>2146.1630988282332</v>
          </cell>
          <cell r="G53">
            <v>3712.0851954707446</v>
          </cell>
        </row>
        <row r="54">
          <cell r="C54">
            <v>1814.7222916918045</v>
          </cell>
          <cell r="D54">
            <v>0</v>
          </cell>
        </row>
        <row r="55">
          <cell r="C55">
            <v>512.74815999999998</v>
          </cell>
          <cell r="D55">
            <v>0</v>
          </cell>
          <cell r="E55">
            <v>0</v>
          </cell>
          <cell r="F55">
            <v>0</v>
          </cell>
          <cell r="G55">
            <v>0</v>
          </cell>
        </row>
        <row r="56">
          <cell r="C56">
            <v>11310.827475049737</v>
          </cell>
          <cell r="D56">
            <v>0</v>
          </cell>
        </row>
        <row r="58">
          <cell r="C58">
            <v>23190.074792938496</v>
          </cell>
          <cell r="D58">
            <v>16225.960374449338</v>
          </cell>
          <cell r="E58">
            <v>20529.427718832892</v>
          </cell>
          <cell r="F58">
            <v>2878.1440329218108</v>
          </cell>
          <cell r="G58">
            <v>4001.0298013245033</v>
          </cell>
        </row>
        <row r="60">
          <cell r="C60">
            <v>707.58436591975158</v>
          </cell>
          <cell r="D60">
            <v>0</v>
          </cell>
        </row>
        <row r="61">
          <cell r="C61">
            <v>30551.29636857408</v>
          </cell>
          <cell r="D61">
            <v>2345.0213275272481</v>
          </cell>
          <cell r="E61">
            <v>0</v>
          </cell>
          <cell r="F61">
            <v>95047.31178147826</v>
          </cell>
          <cell r="G61">
            <v>0</v>
          </cell>
        </row>
        <row r="63">
          <cell r="C63">
            <v>310838.00743896567</v>
          </cell>
          <cell r="D63">
            <v>127154.78735320107</v>
          </cell>
          <cell r="E63">
            <v>158396.4130206265</v>
          </cell>
          <cell r="F63">
            <v>106880.78748090968</v>
          </cell>
          <cell r="G63">
            <v>12264.92791105246</v>
          </cell>
        </row>
        <row r="65">
          <cell r="C65">
            <v>21345.990945000001</v>
          </cell>
          <cell r="D65">
            <v>19609.919287149998</v>
          </cell>
          <cell r="E65">
            <v>1041.1276882270949</v>
          </cell>
          <cell r="F65">
            <v>525.99785600000007</v>
          </cell>
          <cell r="G65">
            <v>214.48845499999999</v>
          </cell>
        </row>
        <row r="66">
          <cell r="C66">
            <v>31807.645228986126</v>
          </cell>
          <cell r="D66">
            <v>44557.876862680765</v>
          </cell>
          <cell r="E66">
            <v>8165.2682239350161</v>
          </cell>
          <cell r="F66">
            <v>4073.4269370967745</v>
          </cell>
          <cell r="G66">
            <v>3023.0029797766747</v>
          </cell>
        </row>
        <row r="67">
          <cell r="C67">
            <v>53153.636173986131</v>
          </cell>
          <cell r="D67">
            <v>64167.796149830763</v>
          </cell>
          <cell r="E67">
            <v>9206.3959121621119</v>
          </cell>
          <cell r="F67">
            <v>4599.4247930967749</v>
          </cell>
          <cell r="G67">
            <v>3237.4914347766749</v>
          </cell>
        </row>
        <row r="69">
          <cell r="C69">
            <v>4027.0438461797562</v>
          </cell>
          <cell r="D69">
            <v>0</v>
          </cell>
          <cell r="E69">
            <v>0</v>
          </cell>
          <cell r="F69">
            <v>7448.1265131893742</v>
          </cell>
          <cell r="G69">
            <v>0</v>
          </cell>
        </row>
        <row r="70">
          <cell r="D70">
            <v>0</v>
          </cell>
        </row>
        <row r="72">
          <cell r="C72">
            <v>1130227.3490930719</v>
          </cell>
          <cell r="D72">
            <v>198187.92205400069</v>
          </cell>
          <cell r="E72">
            <v>2216228.0684973937</v>
          </cell>
          <cell r="F72">
            <v>1069562.9809926834</v>
          </cell>
          <cell r="G72">
            <v>555411.62025125127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Savings"/>
      <sheetName val="Sys_Savings"/>
      <sheetName val="M-Sys_Savings"/>
      <sheetName val="Summary_Sys"/>
      <sheetName val="Summary_Unit"/>
      <sheetName val="Unit_Operation"/>
      <sheetName val="Link_Summary"/>
      <sheetName val="Data---&gt;"/>
      <sheetName val="PROSYM_Cases"/>
      <sheetName val="BC_UnitData"/>
      <sheetName val="CC_UnitData"/>
      <sheetName val="BC_System"/>
      <sheetName val="CC_System"/>
      <sheetName val="BC_LinkData"/>
      <sheetName val="CC_LinkData"/>
      <sheetName val="LOOKUP"/>
      <sheetName val="Assumptions--&gt;"/>
      <sheetName val="Fuel_Emiss_Load"/>
      <sheetName val="PNR_Input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sheetData sheetId="9"/>
      <sheetData sheetId="10"/>
      <sheetData sheetId="11">
        <row r="1">
          <cell r="B1" t="str">
            <v xml:space="preserve">PROSYM Cases : </v>
          </cell>
        </row>
        <row r="18">
          <cell r="B18">
            <v>3</v>
          </cell>
        </row>
        <row r="19">
          <cell r="B19" t="str">
            <v>Year</v>
          </cell>
        </row>
        <row r="20">
          <cell r="A20" t="str">
            <v>Mock_6Co_Base104012010</v>
          </cell>
          <cell r="B20">
            <v>2010</v>
          </cell>
          <cell r="C20">
            <v>1</v>
          </cell>
          <cell r="D20">
            <v>17643</v>
          </cell>
          <cell r="E20">
            <v>0</v>
          </cell>
          <cell r="F20">
            <v>0</v>
          </cell>
          <cell r="G20">
            <v>309342.09000000003</v>
          </cell>
          <cell r="H20">
            <v>10467.77</v>
          </cell>
          <cell r="I20">
            <v>0</v>
          </cell>
          <cell r="J20">
            <v>1</v>
          </cell>
        </row>
        <row r="21">
          <cell r="B21">
            <v>2010</v>
          </cell>
        </row>
        <row r="22">
          <cell r="B22">
            <v>2010</v>
          </cell>
        </row>
        <row r="23">
          <cell r="B23">
            <v>2010</v>
          </cell>
        </row>
        <row r="24">
          <cell r="B24">
            <v>2010</v>
          </cell>
        </row>
        <row r="25">
          <cell r="B25">
            <v>2010</v>
          </cell>
        </row>
        <row r="26">
          <cell r="B26">
            <v>2010</v>
          </cell>
        </row>
        <row r="27">
          <cell r="B27">
            <v>2010</v>
          </cell>
        </row>
        <row r="28">
          <cell r="B28">
            <v>2010</v>
          </cell>
        </row>
        <row r="29">
          <cell r="B29">
            <v>2010</v>
          </cell>
        </row>
        <row r="30">
          <cell r="B30">
            <v>2010</v>
          </cell>
        </row>
        <row r="31">
          <cell r="B31">
            <v>2010</v>
          </cell>
        </row>
        <row r="32">
          <cell r="B32">
            <v>2011</v>
          </cell>
        </row>
        <row r="33">
          <cell r="B33">
            <v>2011</v>
          </cell>
        </row>
        <row r="34">
          <cell r="B34">
            <v>2011</v>
          </cell>
        </row>
        <row r="35">
          <cell r="B35">
            <v>2011</v>
          </cell>
        </row>
        <row r="36">
          <cell r="B36">
            <v>2011</v>
          </cell>
        </row>
        <row r="37">
          <cell r="B37">
            <v>2011</v>
          </cell>
        </row>
        <row r="38">
          <cell r="B38">
            <v>2011</v>
          </cell>
        </row>
        <row r="39">
          <cell r="B39">
            <v>2011</v>
          </cell>
        </row>
        <row r="40">
          <cell r="B40">
            <v>2011</v>
          </cell>
        </row>
        <row r="41">
          <cell r="B41">
            <v>2011</v>
          </cell>
        </row>
        <row r="42">
          <cell r="B42">
            <v>2011</v>
          </cell>
        </row>
        <row r="43">
          <cell r="B43">
            <v>2011</v>
          </cell>
        </row>
        <row r="44">
          <cell r="B44">
            <v>2012</v>
          </cell>
        </row>
        <row r="45">
          <cell r="B45">
            <v>2012</v>
          </cell>
        </row>
        <row r="46">
          <cell r="B46">
            <v>2012</v>
          </cell>
        </row>
        <row r="47">
          <cell r="B47">
            <v>2012</v>
          </cell>
        </row>
        <row r="48">
          <cell r="B48">
            <v>2012</v>
          </cell>
        </row>
        <row r="49">
          <cell r="B49">
            <v>2012</v>
          </cell>
        </row>
        <row r="50">
          <cell r="B50">
            <v>2012</v>
          </cell>
        </row>
        <row r="51">
          <cell r="B51">
            <v>2012</v>
          </cell>
        </row>
        <row r="52">
          <cell r="B52">
            <v>2012</v>
          </cell>
        </row>
        <row r="53">
          <cell r="B53">
            <v>2012</v>
          </cell>
        </row>
        <row r="54">
          <cell r="B54">
            <v>2012</v>
          </cell>
        </row>
        <row r="55">
          <cell r="B55">
            <v>2012</v>
          </cell>
        </row>
        <row r="56">
          <cell r="B56">
            <v>2013</v>
          </cell>
        </row>
        <row r="57">
          <cell r="B57">
            <v>2013</v>
          </cell>
        </row>
        <row r="58">
          <cell r="B58">
            <v>2013</v>
          </cell>
        </row>
        <row r="59">
          <cell r="B59">
            <v>2013</v>
          </cell>
        </row>
        <row r="60">
          <cell r="B60">
            <v>2013</v>
          </cell>
        </row>
        <row r="61">
          <cell r="B61">
            <v>2013</v>
          </cell>
        </row>
        <row r="62">
          <cell r="B62">
            <v>2013</v>
          </cell>
        </row>
        <row r="63">
          <cell r="B63">
            <v>2013</v>
          </cell>
        </row>
        <row r="64">
          <cell r="B64">
            <v>2013</v>
          </cell>
        </row>
        <row r="65">
          <cell r="B65">
            <v>2013</v>
          </cell>
        </row>
        <row r="66">
          <cell r="B66">
            <v>2013</v>
          </cell>
        </row>
        <row r="67">
          <cell r="B67">
            <v>2013</v>
          </cell>
        </row>
        <row r="68">
          <cell r="B68">
            <v>2014</v>
          </cell>
        </row>
        <row r="69">
          <cell r="B69">
            <v>2014</v>
          </cell>
        </row>
        <row r="70">
          <cell r="B70">
            <v>2014</v>
          </cell>
        </row>
        <row r="71">
          <cell r="B71">
            <v>2014</v>
          </cell>
        </row>
        <row r="72">
          <cell r="B72">
            <v>2014</v>
          </cell>
        </row>
        <row r="73">
          <cell r="B73">
            <v>2014</v>
          </cell>
        </row>
        <row r="74">
          <cell r="B74">
            <v>2014</v>
          </cell>
        </row>
        <row r="75">
          <cell r="B75">
            <v>2014</v>
          </cell>
        </row>
        <row r="76">
          <cell r="B76">
            <v>2014</v>
          </cell>
        </row>
        <row r="77">
          <cell r="B77">
            <v>2014</v>
          </cell>
        </row>
        <row r="78">
          <cell r="B78">
            <v>2014</v>
          </cell>
        </row>
        <row r="79">
          <cell r="B79">
            <v>2014</v>
          </cell>
        </row>
        <row r="80">
          <cell r="B80">
            <v>2015</v>
          </cell>
        </row>
        <row r="81">
          <cell r="B81">
            <v>2015</v>
          </cell>
        </row>
        <row r="82">
          <cell r="B82">
            <v>2015</v>
          </cell>
        </row>
        <row r="83">
          <cell r="B83">
            <v>2015</v>
          </cell>
        </row>
        <row r="84">
          <cell r="B84">
            <v>2015</v>
          </cell>
        </row>
        <row r="85">
          <cell r="B85">
            <v>2015</v>
          </cell>
        </row>
        <row r="86">
          <cell r="B86">
            <v>2015</v>
          </cell>
        </row>
        <row r="87">
          <cell r="B87">
            <v>2015</v>
          </cell>
        </row>
        <row r="88">
          <cell r="B88">
            <v>2015</v>
          </cell>
        </row>
        <row r="89">
          <cell r="B89">
            <v>2015</v>
          </cell>
        </row>
        <row r="90">
          <cell r="B90">
            <v>2015</v>
          </cell>
        </row>
        <row r="91">
          <cell r="B91">
            <v>2015</v>
          </cell>
        </row>
        <row r="92">
          <cell r="B92">
            <v>2016</v>
          </cell>
        </row>
        <row r="93">
          <cell r="B93">
            <v>2016</v>
          </cell>
        </row>
        <row r="94">
          <cell r="B94">
            <v>2016</v>
          </cell>
        </row>
        <row r="95">
          <cell r="B95">
            <v>2016</v>
          </cell>
        </row>
        <row r="96">
          <cell r="B96">
            <v>2016</v>
          </cell>
        </row>
        <row r="97">
          <cell r="B97">
            <v>2016</v>
          </cell>
        </row>
        <row r="98">
          <cell r="B98">
            <v>2016</v>
          </cell>
        </row>
        <row r="99">
          <cell r="B99">
            <v>2016</v>
          </cell>
        </row>
        <row r="100">
          <cell r="B100">
            <v>2016</v>
          </cell>
        </row>
        <row r="101">
          <cell r="B101">
            <v>2016</v>
          </cell>
        </row>
        <row r="102">
          <cell r="B102">
            <v>2016</v>
          </cell>
        </row>
        <row r="103">
          <cell r="B103">
            <v>2016</v>
          </cell>
        </row>
        <row r="104">
          <cell r="B104">
            <v>2017</v>
          </cell>
        </row>
        <row r="105">
          <cell r="B105">
            <v>2017</v>
          </cell>
        </row>
        <row r="106">
          <cell r="B106">
            <v>2017</v>
          </cell>
        </row>
        <row r="107">
          <cell r="B107">
            <v>2017</v>
          </cell>
        </row>
        <row r="108">
          <cell r="B108">
            <v>2017</v>
          </cell>
        </row>
        <row r="109">
          <cell r="B109">
            <v>2017</v>
          </cell>
        </row>
        <row r="110">
          <cell r="B110">
            <v>2017</v>
          </cell>
        </row>
        <row r="111">
          <cell r="B111">
            <v>2017</v>
          </cell>
        </row>
        <row r="112">
          <cell r="B112">
            <v>2017</v>
          </cell>
        </row>
        <row r="113">
          <cell r="B113">
            <v>2017</v>
          </cell>
        </row>
        <row r="114">
          <cell r="B114">
            <v>2017</v>
          </cell>
        </row>
        <row r="115">
          <cell r="B115">
            <v>2017</v>
          </cell>
        </row>
        <row r="116">
          <cell r="B116">
            <v>2018</v>
          </cell>
        </row>
        <row r="117">
          <cell r="B117">
            <v>2018</v>
          </cell>
        </row>
        <row r="118">
          <cell r="B118">
            <v>2018</v>
          </cell>
        </row>
        <row r="119">
          <cell r="B119">
            <v>2018</v>
          </cell>
        </row>
        <row r="120">
          <cell r="B120">
            <v>2018</v>
          </cell>
        </row>
        <row r="121">
          <cell r="B121">
            <v>2018</v>
          </cell>
        </row>
        <row r="122">
          <cell r="B122">
            <v>2018</v>
          </cell>
        </row>
        <row r="123">
          <cell r="B123">
            <v>2018</v>
          </cell>
        </row>
        <row r="124">
          <cell r="B124">
            <v>2018</v>
          </cell>
        </row>
        <row r="125">
          <cell r="B125">
            <v>2018</v>
          </cell>
        </row>
        <row r="126">
          <cell r="B126">
            <v>2018</v>
          </cell>
        </row>
        <row r="127">
          <cell r="B127">
            <v>2018</v>
          </cell>
        </row>
        <row r="128">
          <cell r="B128">
            <v>2019</v>
          </cell>
        </row>
        <row r="129">
          <cell r="B129">
            <v>2019</v>
          </cell>
        </row>
        <row r="130">
          <cell r="B130">
            <v>2019</v>
          </cell>
        </row>
        <row r="131">
          <cell r="B131">
            <v>2019</v>
          </cell>
        </row>
        <row r="132">
          <cell r="B132">
            <v>2019</v>
          </cell>
        </row>
        <row r="133">
          <cell r="B133">
            <v>2019</v>
          </cell>
        </row>
        <row r="134">
          <cell r="B134">
            <v>2019</v>
          </cell>
        </row>
        <row r="135">
          <cell r="B135">
            <v>2019</v>
          </cell>
        </row>
        <row r="136">
          <cell r="B136">
            <v>2019</v>
          </cell>
        </row>
        <row r="137">
          <cell r="B137">
            <v>2019</v>
          </cell>
        </row>
        <row r="138">
          <cell r="B138">
            <v>2019</v>
          </cell>
        </row>
        <row r="139">
          <cell r="B139">
            <v>2019</v>
          </cell>
        </row>
        <row r="140">
          <cell r="B140">
            <v>2020</v>
          </cell>
        </row>
        <row r="141">
          <cell r="B141">
            <v>2020</v>
          </cell>
        </row>
        <row r="142">
          <cell r="B142">
            <v>2020</v>
          </cell>
        </row>
        <row r="143">
          <cell r="B143">
            <v>2020</v>
          </cell>
        </row>
        <row r="144">
          <cell r="B144">
            <v>2020</v>
          </cell>
        </row>
        <row r="145">
          <cell r="B145">
            <v>2020</v>
          </cell>
        </row>
        <row r="146">
          <cell r="B146">
            <v>2020</v>
          </cell>
        </row>
        <row r="147">
          <cell r="B147">
            <v>2020</v>
          </cell>
        </row>
        <row r="148">
          <cell r="B148">
            <v>2020</v>
          </cell>
        </row>
        <row r="149">
          <cell r="B149">
            <v>2020</v>
          </cell>
        </row>
        <row r="150">
          <cell r="B150">
            <v>2020</v>
          </cell>
        </row>
        <row r="151">
          <cell r="B151">
            <v>2020</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2022</v>
          </cell>
        </row>
        <row r="165">
          <cell r="B165">
            <v>2022</v>
          </cell>
        </row>
        <row r="166">
          <cell r="B166">
            <v>2022</v>
          </cell>
        </row>
        <row r="167">
          <cell r="B167">
            <v>2022</v>
          </cell>
        </row>
        <row r="168">
          <cell r="B168">
            <v>2022</v>
          </cell>
        </row>
        <row r="169">
          <cell r="B169">
            <v>2022</v>
          </cell>
        </row>
        <row r="170">
          <cell r="B170">
            <v>2022</v>
          </cell>
        </row>
        <row r="171">
          <cell r="B171">
            <v>2022</v>
          </cell>
        </row>
        <row r="172">
          <cell r="B172">
            <v>2022</v>
          </cell>
        </row>
        <row r="173">
          <cell r="B173">
            <v>2022</v>
          </cell>
        </row>
        <row r="174">
          <cell r="B174">
            <v>2022</v>
          </cell>
        </row>
        <row r="175">
          <cell r="B175">
            <v>2022</v>
          </cell>
        </row>
        <row r="176">
          <cell r="B176">
            <v>2023</v>
          </cell>
        </row>
        <row r="177">
          <cell r="B177">
            <v>2023</v>
          </cell>
        </row>
        <row r="178">
          <cell r="B178">
            <v>2023</v>
          </cell>
        </row>
        <row r="179">
          <cell r="B179">
            <v>2023</v>
          </cell>
        </row>
        <row r="180">
          <cell r="B180">
            <v>2023</v>
          </cell>
        </row>
        <row r="181">
          <cell r="B181">
            <v>2023</v>
          </cell>
        </row>
        <row r="182">
          <cell r="B182">
            <v>2023</v>
          </cell>
        </row>
        <row r="183">
          <cell r="B183">
            <v>2023</v>
          </cell>
        </row>
        <row r="184">
          <cell r="B184">
            <v>2023</v>
          </cell>
        </row>
        <row r="185">
          <cell r="B185">
            <v>2023</v>
          </cell>
        </row>
        <row r="186">
          <cell r="B186">
            <v>2023</v>
          </cell>
        </row>
        <row r="187">
          <cell r="B187">
            <v>2023</v>
          </cell>
        </row>
        <row r="188">
          <cell r="B188">
            <v>2024</v>
          </cell>
        </row>
        <row r="189">
          <cell r="B189">
            <v>2024</v>
          </cell>
        </row>
        <row r="190">
          <cell r="B190">
            <v>2024</v>
          </cell>
        </row>
        <row r="191">
          <cell r="B191">
            <v>2024</v>
          </cell>
        </row>
        <row r="192">
          <cell r="B192">
            <v>2024</v>
          </cell>
        </row>
        <row r="193">
          <cell r="B193">
            <v>2024</v>
          </cell>
        </row>
        <row r="194">
          <cell r="B194">
            <v>2024</v>
          </cell>
        </row>
        <row r="195">
          <cell r="B195">
            <v>2024</v>
          </cell>
        </row>
        <row r="196">
          <cell r="B196">
            <v>2024</v>
          </cell>
        </row>
        <row r="197">
          <cell r="B197">
            <v>2024</v>
          </cell>
        </row>
        <row r="198">
          <cell r="B198">
            <v>2024</v>
          </cell>
        </row>
        <row r="199">
          <cell r="B199">
            <v>2024</v>
          </cell>
        </row>
        <row r="200">
          <cell r="B200">
            <v>2025</v>
          </cell>
        </row>
        <row r="201">
          <cell r="B201">
            <v>2025</v>
          </cell>
        </row>
        <row r="202">
          <cell r="B202">
            <v>2025</v>
          </cell>
        </row>
        <row r="203">
          <cell r="B203">
            <v>2025</v>
          </cell>
        </row>
        <row r="204">
          <cell r="B204">
            <v>2025</v>
          </cell>
        </row>
        <row r="205">
          <cell r="B205">
            <v>2025</v>
          </cell>
        </row>
        <row r="206">
          <cell r="B206">
            <v>2025</v>
          </cell>
        </row>
        <row r="207">
          <cell r="B207">
            <v>2025</v>
          </cell>
        </row>
        <row r="208">
          <cell r="B208">
            <v>2025</v>
          </cell>
        </row>
        <row r="209">
          <cell r="B209">
            <v>2025</v>
          </cell>
        </row>
        <row r="210">
          <cell r="B210">
            <v>2025</v>
          </cell>
        </row>
        <row r="211">
          <cell r="B211">
            <v>2025</v>
          </cell>
        </row>
        <row r="212">
          <cell r="B212">
            <v>2026</v>
          </cell>
        </row>
        <row r="213">
          <cell r="B213">
            <v>2026</v>
          </cell>
        </row>
        <row r="214">
          <cell r="B214">
            <v>2026</v>
          </cell>
        </row>
        <row r="215">
          <cell r="B215">
            <v>2026</v>
          </cell>
        </row>
        <row r="216">
          <cell r="B216">
            <v>2026</v>
          </cell>
        </row>
        <row r="217">
          <cell r="B217">
            <v>2026</v>
          </cell>
        </row>
        <row r="218">
          <cell r="B218">
            <v>2026</v>
          </cell>
        </row>
        <row r="219">
          <cell r="B219">
            <v>2026</v>
          </cell>
        </row>
        <row r="220">
          <cell r="B220">
            <v>2026</v>
          </cell>
        </row>
        <row r="221">
          <cell r="B221">
            <v>2026</v>
          </cell>
        </row>
        <row r="222">
          <cell r="B222">
            <v>2026</v>
          </cell>
        </row>
        <row r="223">
          <cell r="B223">
            <v>2026</v>
          </cell>
        </row>
        <row r="224">
          <cell r="B224">
            <v>2027</v>
          </cell>
        </row>
        <row r="225">
          <cell r="B225">
            <v>2027</v>
          </cell>
        </row>
        <row r="226">
          <cell r="B226">
            <v>2027</v>
          </cell>
        </row>
        <row r="227">
          <cell r="B227">
            <v>2027</v>
          </cell>
        </row>
        <row r="228">
          <cell r="B228">
            <v>2027</v>
          </cell>
        </row>
        <row r="229">
          <cell r="B229">
            <v>2027</v>
          </cell>
        </row>
        <row r="230">
          <cell r="B230">
            <v>2027</v>
          </cell>
        </row>
        <row r="231">
          <cell r="B231">
            <v>2027</v>
          </cell>
        </row>
        <row r="232">
          <cell r="B232">
            <v>2027</v>
          </cell>
        </row>
        <row r="233">
          <cell r="B233">
            <v>2027</v>
          </cell>
        </row>
        <row r="234">
          <cell r="B234">
            <v>2027</v>
          </cell>
        </row>
        <row r="235">
          <cell r="B235">
            <v>2027</v>
          </cell>
        </row>
        <row r="236">
          <cell r="B236">
            <v>2028</v>
          </cell>
        </row>
        <row r="237">
          <cell r="B237">
            <v>2028</v>
          </cell>
        </row>
        <row r="238">
          <cell r="B238">
            <v>2028</v>
          </cell>
        </row>
        <row r="239">
          <cell r="B239">
            <v>2028</v>
          </cell>
        </row>
        <row r="240">
          <cell r="B240">
            <v>2028</v>
          </cell>
        </row>
        <row r="241">
          <cell r="B241">
            <v>2028</v>
          </cell>
        </row>
        <row r="242">
          <cell r="B242">
            <v>2028</v>
          </cell>
        </row>
        <row r="243">
          <cell r="B243">
            <v>2028</v>
          </cell>
        </row>
        <row r="244">
          <cell r="B244">
            <v>2028</v>
          </cell>
        </row>
        <row r="245">
          <cell r="B245">
            <v>2028</v>
          </cell>
        </row>
        <row r="246">
          <cell r="B246">
            <v>2028</v>
          </cell>
        </row>
        <row r="247">
          <cell r="B247">
            <v>2028</v>
          </cell>
        </row>
        <row r="248">
          <cell r="B248">
            <v>2029</v>
          </cell>
        </row>
        <row r="249">
          <cell r="B249">
            <v>2029</v>
          </cell>
        </row>
        <row r="250">
          <cell r="B250">
            <v>2029</v>
          </cell>
        </row>
        <row r="251">
          <cell r="B251">
            <v>2029</v>
          </cell>
        </row>
        <row r="252">
          <cell r="B252">
            <v>2029</v>
          </cell>
        </row>
        <row r="253">
          <cell r="B253">
            <v>2029</v>
          </cell>
        </row>
        <row r="254">
          <cell r="B254">
            <v>2029</v>
          </cell>
        </row>
        <row r="255">
          <cell r="B255">
            <v>2029</v>
          </cell>
        </row>
        <row r="256">
          <cell r="B256">
            <v>2029</v>
          </cell>
        </row>
        <row r="257">
          <cell r="B257">
            <v>2029</v>
          </cell>
        </row>
        <row r="258">
          <cell r="B258">
            <v>2029</v>
          </cell>
        </row>
        <row r="259">
          <cell r="B259">
            <v>2029</v>
          </cell>
        </row>
        <row r="260">
          <cell r="B260">
            <v>2030</v>
          </cell>
        </row>
        <row r="261">
          <cell r="B261">
            <v>2030</v>
          </cell>
        </row>
        <row r="262">
          <cell r="B262">
            <v>2030</v>
          </cell>
        </row>
        <row r="263">
          <cell r="B263">
            <v>2030</v>
          </cell>
        </row>
        <row r="264">
          <cell r="B264">
            <v>2030</v>
          </cell>
        </row>
        <row r="265">
          <cell r="B265">
            <v>2030</v>
          </cell>
        </row>
        <row r="266">
          <cell r="B266">
            <v>2030</v>
          </cell>
        </row>
        <row r="267">
          <cell r="B267">
            <v>2030</v>
          </cell>
        </row>
        <row r="268">
          <cell r="B268">
            <v>2030</v>
          </cell>
        </row>
        <row r="269">
          <cell r="B269">
            <v>2030</v>
          </cell>
        </row>
        <row r="270">
          <cell r="B270">
            <v>2030</v>
          </cell>
        </row>
        <row r="271">
          <cell r="B271">
            <v>2030</v>
          </cell>
        </row>
        <row r="272">
          <cell r="B272">
            <v>2031</v>
          </cell>
        </row>
        <row r="273">
          <cell r="B273">
            <v>2031</v>
          </cell>
        </row>
        <row r="274">
          <cell r="B274">
            <v>2031</v>
          </cell>
        </row>
        <row r="275">
          <cell r="B275">
            <v>2031</v>
          </cell>
        </row>
        <row r="276">
          <cell r="B276">
            <v>2031</v>
          </cell>
        </row>
        <row r="277">
          <cell r="B277">
            <v>2031</v>
          </cell>
        </row>
        <row r="278">
          <cell r="B278">
            <v>2031</v>
          </cell>
        </row>
        <row r="279">
          <cell r="B279">
            <v>2031</v>
          </cell>
        </row>
        <row r="280">
          <cell r="B280">
            <v>2031</v>
          </cell>
        </row>
        <row r="281">
          <cell r="B281">
            <v>2031</v>
          </cell>
        </row>
        <row r="282">
          <cell r="B282">
            <v>2031</v>
          </cell>
        </row>
        <row r="283">
          <cell r="B283">
            <v>2031</v>
          </cell>
        </row>
        <row r="284">
          <cell r="B284">
            <v>2032</v>
          </cell>
        </row>
        <row r="285">
          <cell r="B285">
            <v>2032</v>
          </cell>
        </row>
        <row r="286">
          <cell r="B286">
            <v>2032</v>
          </cell>
        </row>
        <row r="287">
          <cell r="B287">
            <v>2032</v>
          </cell>
        </row>
        <row r="288">
          <cell r="B288">
            <v>2032</v>
          </cell>
        </row>
        <row r="289">
          <cell r="B289">
            <v>2032</v>
          </cell>
        </row>
        <row r="290">
          <cell r="B290">
            <v>2032</v>
          </cell>
        </row>
        <row r="291">
          <cell r="B291">
            <v>2032</v>
          </cell>
        </row>
        <row r="292">
          <cell r="B292">
            <v>2032</v>
          </cell>
        </row>
        <row r="293">
          <cell r="B293">
            <v>2032</v>
          </cell>
        </row>
        <row r="294">
          <cell r="B294">
            <v>2032</v>
          </cell>
        </row>
        <row r="295">
          <cell r="B295">
            <v>2032</v>
          </cell>
        </row>
        <row r="296">
          <cell r="B296">
            <v>2033</v>
          </cell>
        </row>
        <row r="297">
          <cell r="B297">
            <v>2033</v>
          </cell>
        </row>
        <row r="298">
          <cell r="B298">
            <v>2033</v>
          </cell>
        </row>
        <row r="299">
          <cell r="B299">
            <v>2033</v>
          </cell>
        </row>
        <row r="300">
          <cell r="B300">
            <v>2033</v>
          </cell>
        </row>
        <row r="301">
          <cell r="B301">
            <v>2033</v>
          </cell>
        </row>
        <row r="302">
          <cell r="B302">
            <v>2033</v>
          </cell>
        </row>
        <row r="303">
          <cell r="B303">
            <v>2033</v>
          </cell>
        </row>
        <row r="304">
          <cell r="B304">
            <v>2033</v>
          </cell>
        </row>
        <row r="305">
          <cell r="B305">
            <v>2033</v>
          </cell>
        </row>
        <row r="306">
          <cell r="B306">
            <v>2033</v>
          </cell>
        </row>
        <row r="307">
          <cell r="B307">
            <v>2033</v>
          </cell>
        </row>
        <row r="308">
          <cell r="B308">
            <v>2034</v>
          </cell>
        </row>
        <row r="309">
          <cell r="B309">
            <v>2034</v>
          </cell>
        </row>
        <row r="310">
          <cell r="B310">
            <v>2034</v>
          </cell>
        </row>
        <row r="311">
          <cell r="B311">
            <v>2034</v>
          </cell>
        </row>
        <row r="312">
          <cell r="B312">
            <v>2034</v>
          </cell>
        </row>
        <row r="313">
          <cell r="B313">
            <v>2034</v>
          </cell>
        </row>
        <row r="314">
          <cell r="B314">
            <v>2034</v>
          </cell>
        </row>
        <row r="315">
          <cell r="B315">
            <v>2034</v>
          </cell>
        </row>
        <row r="316">
          <cell r="B316">
            <v>2034</v>
          </cell>
        </row>
        <row r="317">
          <cell r="B317">
            <v>2034</v>
          </cell>
        </row>
        <row r="318">
          <cell r="B318">
            <v>2034</v>
          </cell>
        </row>
        <row r="319">
          <cell r="B319">
            <v>2034</v>
          </cell>
        </row>
        <row r="320">
          <cell r="B320">
            <v>2035</v>
          </cell>
        </row>
        <row r="321">
          <cell r="B321">
            <v>2035</v>
          </cell>
        </row>
        <row r="322">
          <cell r="B322">
            <v>2035</v>
          </cell>
        </row>
        <row r="323">
          <cell r="B323">
            <v>2035</v>
          </cell>
        </row>
        <row r="324">
          <cell r="B324">
            <v>2035</v>
          </cell>
        </row>
        <row r="325">
          <cell r="B325">
            <v>2035</v>
          </cell>
        </row>
        <row r="326">
          <cell r="B326">
            <v>2035</v>
          </cell>
        </row>
        <row r="327">
          <cell r="B327">
            <v>2035</v>
          </cell>
        </row>
        <row r="328">
          <cell r="B328">
            <v>2035</v>
          </cell>
        </row>
        <row r="329">
          <cell r="B329">
            <v>2035</v>
          </cell>
        </row>
        <row r="330">
          <cell r="B330">
            <v>2035</v>
          </cell>
        </row>
        <row r="331">
          <cell r="B331">
            <v>2035</v>
          </cell>
        </row>
        <row r="332">
          <cell r="B332">
            <v>2036</v>
          </cell>
        </row>
        <row r="333">
          <cell r="B333">
            <v>2036</v>
          </cell>
        </row>
        <row r="334">
          <cell r="B334">
            <v>2036</v>
          </cell>
        </row>
        <row r="335">
          <cell r="B335">
            <v>2036</v>
          </cell>
        </row>
        <row r="336">
          <cell r="B336">
            <v>2036</v>
          </cell>
        </row>
        <row r="337">
          <cell r="B337">
            <v>2036</v>
          </cell>
        </row>
        <row r="338">
          <cell r="B338">
            <v>2036</v>
          </cell>
        </row>
        <row r="339">
          <cell r="B339">
            <v>2036</v>
          </cell>
        </row>
        <row r="340">
          <cell r="B340">
            <v>2036</v>
          </cell>
        </row>
        <row r="341">
          <cell r="B341">
            <v>2036</v>
          </cell>
        </row>
        <row r="342">
          <cell r="B342">
            <v>2036</v>
          </cell>
        </row>
        <row r="343">
          <cell r="B343">
            <v>2036</v>
          </cell>
        </row>
        <row r="344">
          <cell r="B344">
            <v>2037</v>
          </cell>
        </row>
        <row r="345">
          <cell r="B345">
            <v>2037</v>
          </cell>
        </row>
        <row r="346">
          <cell r="B346">
            <v>2037</v>
          </cell>
        </row>
        <row r="347">
          <cell r="B347">
            <v>2037</v>
          </cell>
        </row>
        <row r="348">
          <cell r="B348">
            <v>2037</v>
          </cell>
        </row>
        <row r="349">
          <cell r="B349">
            <v>2037</v>
          </cell>
        </row>
        <row r="350">
          <cell r="B350">
            <v>2037</v>
          </cell>
        </row>
        <row r="351">
          <cell r="B351">
            <v>2037</v>
          </cell>
        </row>
        <row r="352">
          <cell r="B352">
            <v>2037</v>
          </cell>
        </row>
        <row r="353">
          <cell r="B353">
            <v>2037</v>
          </cell>
        </row>
        <row r="354">
          <cell r="B354">
            <v>2037</v>
          </cell>
        </row>
        <row r="355">
          <cell r="B355">
            <v>2037</v>
          </cell>
        </row>
        <row r="356">
          <cell r="B356">
            <v>2038</v>
          </cell>
        </row>
        <row r="357">
          <cell r="B357">
            <v>2038</v>
          </cell>
        </row>
        <row r="358">
          <cell r="B358">
            <v>2038</v>
          </cell>
        </row>
        <row r="359">
          <cell r="B359">
            <v>2038</v>
          </cell>
        </row>
        <row r="360">
          <cell r="B360">
            <v>2038</v>
          </cell>
        </row>
        <row r="361">
          <cell r="B361">
            <v>2038</v>
          </cell>
        </row>
        <row r="362">
          <cell r="B362">
            <v>2038</v>
          </cell>
        </row>
        <row r="363">
          <cell r="B363">
            <v>2038</v>
          </cell>
        </row>
        <row r="364">
          <cell r="B364">
            <v>2038</v>
          </cell>
        </row>
        <row r="365">
          <cell r="B365">
            <v>2038</v>
          </cell>
        </row>
        <row r="366">
          <cell r="B366">
            <v>2038</v>
          </cell>
        </row>
        <row r="367">
          <cell r="B367">
            <v>2038</v>
          </cell>
        </row>
        <row r="368">
          <cell r="B368">
            <v>2039</v>
          </cell>
        </row>
        <row r="369">
          <cell r="B369">
            <v>2039</v>
          </cell>
        </row>
        <row r="370">
          <cell r="B370">
            <v>2039</v>
          </cell>
        </row>
        <row r="371">
          <cell r="B371">
            <v>2039</v>
          </cell>
        </row>
        <row r="372">
          <cell r="B372">
            <v>2039</v>
          </cell>
        </row>
        <row r="373">
          <cell r="B373">
            <v>2039</v>
          </cell>
        </row>
        <row r="374">
          <cell r="B374">
            <v>2039</v>
          </cell>
        </row>
        <row r="375">
          <cell r="B375">
            <v>2039</v>
          </cell>
        </row>
        <row r="376">
          <cell r="B376">
            <v>2039</v>
          </cell>
        </row>
        <row r="377">
          <cell r="B377">
            <v>2039</v>
          </cell>
        </row>
        <row r="378">
          <cell r="B378">
            <v>2039</v>
          </cell>
        </row>
        <row r="379">
          <cell r="B379">
            <v>2039</v>
          </cell>
        </row>
        <row r="380">
          <cell r="B380">
            <v>2014</v>
          </cell>
        </row>
        <row r="381">
          <cell r="B381">
            <v>2014</v>
          </cell>
        </row>
        <row r="382">
          <cell r="B382">
            <v>2014</v>
          </cell>
        </row>
        <row r="383">
          <cell r="B383">
            <v>2014</v>
          </cell>
        </row>
        <row r="384">
          <cell r="B384">
            <v>2014</v>
          </cell>
        </row>
        <row r="385">
          <cell r="B385">
            <v>2014</v>
          </cell>
        </row>
        <row r="386">
          <cell r="B386">
            <v>2014</v>
          </cell>
        </row>
        <row r="387">
          <cell r="B387">
            <v>2014</v>
          </cell>
        </row>
        <row r="388">
          <cell r="B388">
            <v>2014</v>
          </cell>
        </row>
        <row r="389">
          <cell r="B389">
            <v>2014</v>
          </cell>
        </row>
        <row r="390">
          <cell r="B390">
            <v>2014</v>
          </cell>
        </row>
        <row r="391">
          <cell r="B391">
            <v>2014</v>
          </cell>
        </row>
        <row r="392">
          <cell r="B392">
            <v>2015</v>
          </cell>
        </row>
        <row r="393">
          <cell r="B393">
            <v>2015</v>
          </cell>
        </row>
        <row r="394">
          <cell r="B394">
            <v>2015</v>
          </cell>
        </row>
        <row r="395">
          <cell r="B395">
            <v>2015</v>
          </cell>
        </row>
        <row r="396">
          <cell r="B396">
            <v>2015</v>
          </cell>
        </row>
        <row r="397">
          <cell r="B397">
            <v>2015</v>
          </cell>
        </row>
        <row r="398">
          <cell r="B398">
            <v>2015</v>
          </cell>
        </row>
        <row r="399">
          <cell r="B399">
            <v>2015</v>
          </cell>
        </row>
        <row r="400">
          <cell r="B400">
            <v>2015</v>
          </cell>
        </row>
        <row r="401">
          <cell r="B401">
            <v>2015</v>
          </cell>
        </row>
        <row r="402">
          <cell r="B402">
            <v>2015</v>
          </cell>
        </row>
        <row r="403">
          <cell r="B403">
            <v>2015</v>
          </cell>
        </row>
        <row r="404">
          <cell r="B404">
            <v>2016</v>
          </cell>
        </row>
        <row r="405">
          <cell r="B405">
            <v>2016</v>
          </cell>
        </row>
        <row r="406">
          <cell r="B406">
            <v>2016</v>
          </cell>
        </row>
        <row r="407">
          <cell r="B407">
            <v>2016</v>
          </cell>
        </row>
        <row r="408">
          <cell r="B408">
            <v>2016</v>
          </cell>
        </row>
        <row r="409">
          <cell r="B409">
            <v>2016</v>
          </cell>
        </row>
        <row r="410">
          <cell r="B410">
            <v>2016</v>
          </cell>
        </row>
        <row r="411">
          <cell r="B411">
            <v>2016</v>
          </cell>
        </row>
        <row r="412">
          <cell r="B412">
            <v>2016</v>
          </cell>
        </row>
        <row r="413">
          <cell r="B413">
            <v>2016</v>
          </cell>
        </row>
        <row r="414">
          <cell r="B414">
            <v>2016</v>
          </cell>
        </row>
        <row r="415">
          <cell r="B415">
            <v>2016</v>
          </cell>
        </row>
        <row r="416">
          <cell r="B416">
            <v>2017</v>
          </cell>
        </row>
        <row r="417">
          <cell r="B417">
            <v>2017</v>
          </cell>
        </row>
        <row r="418">
          <cell r="B418">
            <v>2017</v>
          </cell>
        </row>
        <row r="419">
          <cell r="B419">
            <v>2017</v>
          </cell>
        </row>
        <row r="420">
          <cell r="B420">
            <v>2017</v>
          </cell>
        </row>
        <row r="421">
          <cell r="B421">
            <v>2017</v>
          </cell>
        </row>
        <row r="422">
          <cell r="B422">
            <v>2017</v>
          </cell>
        </row>
        <row r="423">
          <cell r="B423">
            <v>2017</v>
          </cell>
        </row>
        <row r="424">
          <cell r="B424">
            <v>2017</v>
          </cell>
        </row>
        <row r="425">
          <cell r="B425">
            <v>2017</v>
          </cell>
        </row>
        <row r="426">
          <cell r="B426">
            <v>2017</v>
          </cell>
        </row>
        <row r="427">
          <cell r="B427">
            <v>2017</v>
          </cell>
        </row>
        <row r="428">
          <cell r="B428">
            <v>2018</v>
          </cell>
        </row>
        <row r="429">
          <cell r="B429">
            <v>2018</v>
          </cell>
        </row>
        <row r="430">
          <cell r="B430">
            <v>2018</v>
          </cell>
        </row>
        <row r="431">
          <cell r="B431">
            <v>2018</v>
          </cell>
        </row>
        <row r="432">
          <cell r="B432">
            <v>2018</v>
          </cell>
        </row>
        <row r="433">
          <cell r="B433">
            <v>2018</v>
          </cell>
        </row>
        <row r="434">
          <cell r="B434">
            <v>2018</v>
          </cell>
        </row>
        <row r="435">
          <cell r="B435">
            <v>2018</v>
          </cell>
        </row>
        <row r="436">
          <cell r="B436">
            <v>2018</v>
          </cell>
        </row>
        <row r="437">
          <cell r="B437">
            <v>2018</v>
          </cell>
        </row>
        <row r="438">
          <cell r="B438">
            <v>2018</v>
          </cell>
        </row>
        <row r="439">
          <cell r="B439">
            <v>2018</v>
          </cell>
        </row>
        <row r="440">
          <cell r="B440">
            <v>2019</v>
          </cell>
        </row>
        <row r="441">
          <cell r="B441">
            <v>2019</v>
          </cell>
        </row>
        <row r="442">
          <cell r="B442">
            <v>2019</v>
          </cell>
        </row>
        <row r="443">
          <cell r="B443">
            <v>2019</v>
          </cell>
        </row>
        <row r="444">
          <cell r="B444">
            <v>2019</v>
          </cell>
        </row>
        <row r="445">
          <cell r="B445">
            <v>2019</v>
          </cell>
        </row>
        <row r="446">
          <cell r="B446">
            <v>2019</v>
          </cell>
        </row>
        <row r="447">
          <cell r="B447">
            <v>2019</v>
          </cell>
        </row>
        <row r="448">
          <cell r="B448">
            <v>2019</v>
          </cell>
        </row>
        <row r="449">
          <cell r="B449">
            <v>2019</v>
          </cell>
        </row>
        <row r="450">
          <cell r="B450">
            <v>2019</v>
          </cell>
        </row>
        <row r="451">
          <cell r="B451">
            <v>2019</v>
          </cell>
        </row>
        <row r="452">
          <cell r="B452">
            <v>2020</v>
          </cell>
        </row>
        <row r="453">
          <cell r="B453">
            <v>2020</v>
          </cell>
        </row>
        <row r="454">
          <cell r="B454">
            <v>2020</v>
          </cell>
        </row>
        <row r="455">
          <cell r="B455">
            <v>2020</v>
          </cell>
        </row>
        <row r="456">
          <cell r="B456">
            <v>2020</v>
          </cell>
        </row>
        <row r="457">
          <cell r="B457">
            <v>2020</v>
          </cell>
        </row>
        <row r="458">
          <cell r="B458">
            <v>2020</v>
          </cell>
        </row>
        <row r="459">
          <cell r="B459">
            <v>2020</v>
          </cell>
        </row>
        <row r="460">
          <cell r="B460">
            <v>2020</v>
          </cell>
        </row>
        <row r="461">
          <cell r="B461">
            <v>2020</v>
          </cell>
        </row>
        <row r="462">
          <cell r="B462">
            <v>2020</v>
          </cell>
        </row>
        <row r="463">
          <cell r="B463">
            <v>2020</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2022</v>
          </cell>
        </row>
        <row r="477">
          <cell r="B477">
            <v>2022</v>
          </cell>
        </row>
        <row r="478">
          <cell r="B478">
            <v>2022</v>
          </cell>
        </row>
        <row r="479">
          <cell r="B479">
            <v>2022</v>
          </cell>
        </row>
        <row r="480">
          <cell r="B480">
            <v>2022</v>
          </cell>
        </row>
        <row r="481">
          <cell r="B481">
            <v>2022</v>
          </cell>
        </row>
        <row r="482">
          <cell r="B482">
            <v>2022</v>
          </cell>
        </row>
        <row r="483">
          <cell r="B483">
            <v>2022</v>
          </cell>
        </row>
        <row r="484">
          <cell r="B484">
            <v>2022</v>
          </cell>
        </row>
        <row r="485">
          <cell r="B485">
            <v>2022</v>
          </cell>
        </row>
        <row r="486">
          <cell r="B486">
            <v>2022</v>
          </cell>
        </row>
        <row r="487">
          <cell r="B487">
            <v>2022</v>
          </cell>
        </row>
        <row r="488">
          <cell r="B488">
            <v>2023</v>
          </cell>
        </row>
        <row r="489">
          <cell r="B489">
            <v>2023</v>
          </cell>
        </row>
        <row r="490">
          <cell r="B490">
            <v>2023</v>
          </cell>
        </row>
        <row r="491">
          <cell r="B491">
            <v>2023</v>
          </cell>
        </row>
        <row r="492">
          <cell r="B492">
            <v>2023</v>
          </cell>
        </row>
        <row r="493">
          <cell r="B493">
            <v>2023</v>
          </cell>
        </row>
        <row r="494">
          <cell r="B494">
            <v>2023</v>
          </cell>
        </row>
        <row r="495">
          <cell r="B495">
            <v>2023</v>
          </cell>
        </row>
        <row r="496">
          <cell r="B496">
            <v>2023</v>
          </cell>
        </row>
        <row r="497">
          <cell r="B497">
            <v>2023</v>
          </cell>
        </row>
        <row r="498">
          <cell r="B498">
            <v>2023</v>
          </cell>
        </row>
        <row r="499">
          <cell r="B499">
            <v>2023</v>
          </cell>
        </row>
        <row r="500">
          <cell r="B500">
            <v>2024</v>
          </cell>
        </row>
        <row r="501">
          <cell r="B501">
            <v>2024</v>
          </cell>
        </row>
        <row r="502">
          <cell r="B502">
            <v>2024</v>
          </cell>
        </row>
        <row r="503">
          <cell r="B503">
            <v>2024</v>
          </cell>
        </row>
        <row r="504">
          <cell r="B504">
            <v>2024</v>
          </cell>
        </row>
        <row r="505">
          <cell r="B505">
            <v>2024</v>
          </cell>
        </row>
        <row r="506">
          <cell r="B506">
            <v>2024</v>
          </cell>
        </row>
        <row r="507">
          <cell r="B507">
            <v>2024</v>
          </cell>
        </row>
        <row r="508">
          <cell r="B508">
            <v>2024</v>
          </cell>
        </row>
        <row r="509">
          <cell r="B509">
            <v>2024</v>
          </cell>
        </row>
        <row r="510">
          <cell r="B510">
            <v>2024</v>
          </cell>
        </row>
        <row r="511">
          <cell r="B511">
            <v>2024</v>
          </cell>
        </row>
        <row r="512">
          <cell r="B512">
            <v>2025</v>
          </cell>
        </row>
        <row r="513">
          <cell r="B513">
            <v>2025</v>
          </cell>
        </row>
        <row r="514">
          <cell r="B514">
            <v>2025</v>
          </cell>
        </row>
        <row r="515">
          <cell r="B515">
            <v>2025</v>
          </cell>
        </row>
        <row r="516">
          <cell r="B516">
            <v>2025</v>
          </cell>
        </row>
        <row r="517">
          <cell r="B517">
            <v>2025</v>
          </cell>
        </row>
        <row r="518">
          <cell r="B518">
            <v>2025</v>
          </cell>
        </row>
        <row r="519">
          <cell r="B519">
            <v>2025</v>
          </cell>
        </row>
        <row r="520">
          <cell r="B520">
            <v>2025</v>
          </cell>
        </row>
        <row r="521">
          <cell r="B521">
            <v>2025</v>
          </cell>
        </row>
        <row r="522">
          <cell r="B522">
            <v>2025</v>
          </cell>
        </row>
        <row r="523">
          <cell r="B523">
            <v>2025</v>
          </cell>
        </row>
        <row r="524">
          <cell r="B524">
            <v>2026</v>
          </cell>
        </row>
        <row r="525">
          <cell r="B525">
            <v>2026</v>
          </cell>
        </row>
        <row r="526">
          <cell r="B526">
            <v>2026</v>
          </cell>
        </row>
        <row r="527">
          <cell r="B527">
            <v>2026</v>
          </cell>
        </row>
        <row r="528">
          <cell r="B528">
            <v>2026</v>
          </cell>
        </row>
        <row r="529">
          <cell r="B529">
            <v>2026</v>
          </cell>
        </row>
        <row r="530">
          <cell r="B530">
            <v>2026</v>
          </cell>
        </row>
        <row r="531">
          <cell r="B531">
            <v>2026</v>
          </cell>
        </row>
        <row r="532">
          <cell r="B532">
            <v>2026</v>
          </cell>
        </row>
        <row r="533">
          <cell r="B533">
            <v>2026</v>
          </cell>
        </row>
        <row r="534">
          <cell r="B534">
            <v>2026</v>
          </cell>
        </row>
        <row r="535">
          <cell r="B535">
            <v>2026</v>
          </cell>
        </row>
        <row r="536">
          <cell r="B536">
            <v>2027</v>
          </cell>
        </row>
        <row r="537">
          <cell r="B537">
            <v>2027</v>
          </cell>
        </row>
        <row r="538">
          <cell r="B538">
            <v>2027</v>
          </cell>
        </row>
        <row r="539">
          <cell r="B539">
            <v>2027</v>
          </cell>
        </row>
        <row r="540">
          <cell r="B540">
            <v>2027</v>
          </cell>
        </row>
        <row r="541">
          <cell r="B541">
            <v>2027</v>
          </cell>
        </row>
        <row r="542">
          <cell r="B542">
            <v>2027</v>
          </cell>
        </row>
        <row r="543">
          <cell r="B543">
            <v>2027</v>
          </cell>
        </row>
        <row r="544">
          <cell r="B544">
            <v>2027</v>
          </cell>
        </row>
        <row r="545">
          <cell r="B545">
            <v>2027</v>
          </cell>
        </row>
        <row r="546">
          <cell r="B546">
            <v>2027</v>
          </cell>
        </row>
        <row r="547">
          <cell r="B547">
            <v>2027</v>
          </cell>
        </row>
        <row r="548">
          <cell r="B548">
            <v>2028</v>
          </cell>
        </row>
        <row r="549">
          <cell r="B549">
            <v>2028</v>
          </cell>
        </row>
        <row r="550">
          <cell r="B550">
            <v>2028</v>
          </cell>
        </row>
        <row r="551">
          <cell r="B551">
            <v>2028</v>
          </cell>
        </row>
        <row r="552">
          <cell r="B552">
            <v>2028</v>
          </cell>
        </row>
        <row r="553">
          <cell r="B553">
            <v>2028</v>
          </cell>
        </row>
        <row r="554">
          <cell r="B554">
            <v>2028</v>
          </cell>
        </row>
        <row r="555">
          <cell r="B555">
            <v>2028</v>
          </cell>
        </row>
        <row r="556">
          <cell r="B556">
            <v>2028</v>
          </cell>
        </row>
        <row r="557">
          <cell r="B557">
            <v>2028</v>
          </cell>
        </row>
        <row r="558">
          <cell r="B558">
            <v>2028</v>
          </cell>
        </row>
        <row r="559">
          <cell r="B559">
            <v>2028</v>
          </cell>
        </row>
        <row r="560">
          <cell r="B560">
            <v>2029</v>
          </cell>
        </row>
        <row r="561">
          <cell r="B561">
            <v>2029</v>
          </cell>
        </row>
        <row r="562">
          <cell r="B562">
            <v>2029</v>
          </cell>
        </row>
        <row r="563">
          <cell r="B563">
            <v>2029</v>
          </cell>
        </row>
        <row r="564">
          <cell r="B564">
            <v>2029</v>
          </cell>
        </row>
        <row r="565">
          <cell r="B565">
            <v>2029</v>
          </cell>
        </row>
        <row r="566">
          <cell r="B566">
            <v>2029</v>
          </cell>
        </row>
        <row r="567">
          <cell r="B567">
            <v>2029</v>
          </cell>
        </row>
        <row r="568">
          <cell r="B568">
            <v>2029</v>
          </cell>
        </row>
        <row r="569">
          <cell r="B569">
            <v>2029</v>
          </cell>
        </row>
        <row r="570">
          <cell r="B570">
            <v>2029</v>
          </cell>
        </row>
        <row r="571">
          <cell r="B571">
            <v>2029</v>
          </cell>
        </row>
        <row r="572">
          <cell r="B572">
            <v>2030</v>
          </cell>
        </row>
        <row r="573">
          <cell r="B573">
            <v>2030</v>
          </cell>
        </row>
        <row r="574">
          <cell r="B574">
            <v>2030</v>
          </cell>
        </row>
        <row r="575">
          <cell r="B575">
            <v>2030</v>
          </cell>
        </row>
        <row r="576">
          <cell r="B576">
            <v>2030</v>
          </cell>
        </row>
        <row r="577">
          <cell r="B577">
            <v>2030</v>
          </cell>
        </row>
        <row r="578">
          <cell r="B578">
            <v>2030</v>
          </cell>
        </row>
        <row r="579">
          <cell r="B579">
            <v>2030</v>
          </cell>
        </row>
        <row r="580">
          <cell r="B580">
            <v>2030</v>
          </cell>
        </row>
        <row r="581">
          <cell r="B581">
            <v>2030</v>
          </cell>
        </row>
        <row r="582">
          <cell r="B582">
            <v>2030</v>
          </cell>
        </row>
        <row r="583">
          <cell r="B583">
            <v>2030</v>
          </cell>
        </row>
        <row r="584">
          <cell r="B584">
            <v>2031</v>
          </cell>
        </row>
        <row r="585">
          <cell r="B585">
            <v>2031</v>
          </cell>
        </row>
        <row r="586">
          <cell r="B586">
            <v>2031</v>
          </cell>
        </row>
        <row r="587">
          <cell r="B587">
            <v>2031</v>
          </cell>
        </row>
        <row r="588">
          <cell r="B588">
            <v>2031</v>
          </cell>
        </row>
        <row r="589">
          <cell r="B589">
            <v>2031</v>
          </cell>
        </row>
        <row r="590">
          <cell r="B590">
            <v>2031</v>
          </cell>
        </row>
        <row r="591">
          <cell r="B591">
            <v>2031</v>
          </cell>
        </row>
        <row r="592">
          <cell r="B592">
            <v>2031</v>
          </cell>
        </row>
        <row r="593">
          <cell r="B593">
            <v>2031</v>
          </cell>
        </row>
        <row r="594">
          <cell r="B594">
            <v>2031</v>
          </cell>
        </row>
        <row r="595">
          <cell r="B595">
            <v>2031</v>
          </cell>
        </row>
        <row r="596">
          <cell r="B596">
            <v>2032</v>
          </cell>
        </row>
        <row r="597">
          <cell r="B597">
            <v>2032</v>
          </cell>
        </row>
        <row r="598">
          <cell r="B598">
            <v>2032</v>
          </cell>
        </row>
        <row r="599">
          <cell r="B599">
            <v>2032</v>
          </cell>
        </row>
        <row r="600">
          <cell r="B600">
            <v>2032</v>
          </cell>
        </row>
        <row r="601">
          <cell r="B601">
            <v>2032</v>
          </cell>
        </row>
        <row r="602">
          <cell r="B602">
            <v>2032</v>
          </cell>
        </row>
        <row r="603">
          <cell r="B603">
            <v>2032</v>
          </cell>
        </row>
        <row r="604">
          <cell r="B604">
            <v>2032</v>
          </cell>
        </row>
        <row r="605">
          <cell r="B605">
            <v>2032</v>
          </cell>
        </row>
        <row r="606">
          <cell r="B606">
            <v>2032</v>
          </cell>
        </row>
        <row r="607">
          <cell r="B607">
            <v>2032</v>
          </cell>
        </row>
        <row r="608">
          <cell r="B608">
            <v>2033</v>
          </cell>
        </row>
        <row r="609">
          <cell r="B609">
            <v>2033</v>
          </cell>
        </row>
        <row r="610">
          <cell r="B610">
            <v>2033</v>
          </cell>
        </row>
        <row r="611">
          <cell r="B611">
            <v>2033</v>
          </cell>
        </row>
        <row r="612">
          <cell r="B612">
            <v>2033</v>
          </cell>
        </row>
        <row r="613">
          <cell r="B613">
            <v>2033</v>
          </cell>
        </row>
        <row r="614">
          <cell r="B614">
            <v>2033</v>
          </cell>
        </row>
        <row r="615">
          <cell r="B615">
            <v>2033</v>
          </cell>
        </row>
        <row r="616">
          <cell r="B616">
            <v>2033</v>
          </cell>
        </row>
        <row r="617">
          <cell r="B617">
            <v>2033</v>
          </cell>
        </row>
        <row r="618">
          <cell r="B618">
            <v>2033</v>
          </cell>
        </row>
        <row r="619">
          <cell r="B619">
            <v>2033</v>
          </cell>
        </row>
        <row r="620">
          <cell r="B620">
            <v>2034</v>
          </cell>
        </row>
        <row r="621">
          <cell r="B621">
            <v>2034</v>
          </cell>
        </row>
        <row r="622">
          <cell r="B622">
            <v>2034</v>
          </cell>
        </row>
        <row r="623">
          <cell r="B623">
            <v>2034</v>
          </cell>
        </row>
        <row r="624">
          <cell r="B624">
            <v>2034</v>
          </cell>
        </row>
        <row r="625">
          <cell r="B625">
            <v>2034</v>
          </cell>
        </row>
        <row r="626">
          <cell r="B626">
            <v>2034</v>
          </cell>
        </row>
        <row r="627">
          <cell r="B627">
            <v>2034</v>
          </cell>
        </row>
        <row r="628">
          <cell r="B628">
            <v>2034</v>
          </cell>
        </row>
        <row r="629">
          <cell r="B629">
            <v>2034</v>
          </cell>
        </row>
        <row r="630">
          <cell r="B630">
            <v>2034</v>
          </cell>
        </row>
        <row r="631">
          <cell r="B631">
            <v>2034</v>
          </cell>
        </row>
        <row r="632">
          <cell r="B632">
            <v>2035</v>
          </cell>
        </row>
        <row r="633">
          <cell r="B633">
            <v>2035</v>
          </cell>
        </row>
        <row r="634">
          <cell r="B634">
            <v>2035</v>
          </cell>
        </row>
        <row r="635">
          <cell r="B635">
            <v>2035</v>
          </cell>
        </row>
        <row r="636">
          <cell r="B636">
            <v>2035</v>
          </cell>
        </row>
        <row r="637">
          <cell r="B637">
            <v>2035</v>
          </cell>
        </row>
        <row r="638">
          <cell r="B638">
            <v>2035</v>
          </cell>
        </row>
        <row r="639">
          <cell r="B639">
            <v>2035</v>
          </cell>
        </row>
        <row r="640">
          <cell r="B640">
            <v>2035</v>
          </cell>
        </row>
        <row r="641">
          <cell r="B641">
            <v>2035</v>
          </cell>
        </row>
        <row r="642">
          <cell r="B642">
            <v>2035</v>
          </cell>
        </row>
        <row r="643">
          <cell r="B643">
            <v>2035</v>
          </cell>
        </row>
        <row r="644">
          <cell r="B644">
            <v>2036</v>
          </cell>
        </row>
        <row r="645">
          <cell r="B645">
            <v>2036</v>
          </cell>
        </row>
        <row r="646">
          <cell r="B646">
            <v>2036</v>
          </cell>
        </row>
        <row r="647">
          <cell r="B647">
            <v>2036</v>
          </cell>
        </row>
        <row r="648">
          <cell r="B648">
            <v>2036</v>
          </cell>
        </row>
        <row r="649">
          <cell r="B649">
            <v>2036</v>
          </cell>
        </row>
        <row r="650">
          <cell r="B650">
            <v>2036</v>
          </cell>
        </row>
        <row r="651">
          <cell r="B651">
            <v>2036</v>
          </cell>
        </row>
        <row r="652">
          <cell r="B652">
            <v>2036</v>
          </cell>
        </row>
        <row r="653">
          <cell r="B653">
            <v>2036</v>
          </cell>
        </row>
        <row r="654">
          <cell r="B654">
            <v>2036</v>
          </cell>
        </row>
        <row r="655">
          <cell r="B655">
            <v>2036</v>
          </cell>
        </row>
        <row r="656">
          <cell r="B656">
            <v>2037</v>
          </cell>
        </row>
        <row r="657">
          <cell r="B657">
            <v>2037</v>
          </cell>
        </row>
        <row r="658">
          <cell r="B658">
            <v>2037</v>
          </cell>
        </row>
        <row r="659">
          <cell r="B659">
            <v>2037</v>
          </cell>
        </row>
        <row r="660">
          <cell r="B660">
            <v>2037</v>
          </cell>
        </row>
        <row r="661">
          <cell r="B661">
            <v>2037</v>
          </cell>
        </row>
        <row r="662">
          <cell r="B662">
            <v>2037</v>
          </cell>
        </row>
        <row r="663">
          <cell r="B663">
            <v>2037</v>
          </cell>
        </row>
        <row r="664">
          <cell r="B664">
            <v>2037</v>
          </cell>
        </row>
        <row r="665">
          <cell r="B665">
            <v>2037</v>
          </cell>
        </row>
        <row r="666">
          <cell r="B666">
            <v>2037</v>
          </cell>
        </row>
        <row r="667">
          <cell r="B667">
            <v>2037</v>
          </cell>
        </row>
        <row r="668">
          <cell r="B668">
            <v>2038</v>
          </cell>
        </row>
        <row r="669">
          <cell r="B669">
            <v>2038</v>
          </cell>
        </row>
        <row r="670">
          <cell r="B670">
            <v>2038</v>
          </cell>
        </row>
        <row r="671">
          <cell r="B671">
            <v>2038</v>
          </cell>
        </row>
        <row r="672">
          <cell r="B672">
            <v>2038</v>
          </cell>
        </row>
        <row r="673">
          <cell r="B673">
            <v>2038</v>
          </cell>
        </row>
        <row r="674">
          <cell r="B674">
            <v>2038</v>
          </cell>
        </row>
        <row r="675">
          <cell r="B675">
            <v>2038</v>
          </cell>
        </row>
        <row r="676">
          <cell r="B676">
            <v>2038</v>
          </cell>
        </row>
        <row r="677">
          <cell r="B677">
            <v>2038</v>
          </cell>
        </row>
        <row r="678">
          <cell r="B678">
            <v>2038</v>
          </cell>
        </row>
        <row r="679">
          <cell r="B679">
            <v>2038</v>
          </cell>
        </row>
        <row r="680">
          <cell r="B680">
            <v>2039</v>
          </cell>
        </row>
        <row r="681">
          <cell r="B681">
            <v>2039</v>
          </cell>
        </row>
        <row r="682">
          <cell r="B682">
            <v>2039</v>
          </cell>
        </row>
        <row r="683">
          <cell r="B683">
            <v>2039</v>
          </cell>
        </row>
        <row r="684">
          <cell r="B684">
            <v>2039</v>
          </cell>
        </row>
        <row r="685">
          <cell r="B685">
            <v>2039</v>
          </cell>
        </row>
        <row r="686">
          <cell r="B686">
            <v>2039</v>
          </cell>
        </row>
        <row r="687">
          <cell r="B687">
            <v>2039</v>
          </cell>
        </row>
        <row r="688">
          <cell r="B688">
            <v>2039</v>
          </cell>
        </row>
        <row r="689">
          <cell r="B689">
            <v>2039</v>
          </cell>
        </row>
        <row r="690">
          <cell r="B690">
            <v>2039</v>
          </cell>
        </row>
        <row r="691">
          <cell r="B691">
            <v>2039</v>
          </cell>
        </row>
        <row r="692">
          <cell r="B692">
            <v>2016</v>
          </cell>
        </row>
        <row r="693">
          <cell r="B693">
            <v>2016</v>
          </cell>
        </row>
        <row r="694">
          <cell r="B694">
            <v>2016</v>
          </cell>
        </row>
        <row r="695">
          <cell r="B695">
            <v>2016</v>
          </cell>
        </row>
        <row r="696">
          <cell r="B696">
            <v>2016</v>
          </cell>
        </row>
        <row r="697">
          <cell r="B697">
            <v>2016</v>
          </cell>
        </row>
        <row r="698">
          <cell r="B698">
            <v>2016</v>
          </cell>
        </row>
        <row r="699">
          <cell r="B699">
            <v>2016</v>
          </cell>
        </row>
        <row r="700">
          <cell r="B700">
            <v>2016</v>
          </cell>
        </row>
        <row r="701">
          <cell r="B701">
            <v>2016</v>
          </cell>
        </row>
        <row r="702">
          <cell r="B702">
            <v>2016</v>
          </cell>
        </row>
        <row r="703">
          <cell r="B703">
            <v>2016</v>
          </cell>
        </row>
        <row r="704">
          <cell r="B704">
            <v>2017</v>
          </cell>
        </row>
        <row r="705">
          <cell r="B705">
            <v>2017</v>
          </cell>
        </row>
        <row r="706">
          <cell r="B706">
            <v>2017</v>
          </cell>
        </row>
        <row r="707">
          <cell r="B707">
            <v>2017</v>
          </cell>
        </row>
        <row r="708">
          <cell r="B708">
            <v>2017</v>
          </cell>
        </row>
        <row r="709">
          <cell r="B709">
            <v>2017</v>
          </cell>
        </row>
        <row r="710">
          <cell r="B710">
            <v>2017</v>
          </cell>
        </row>
        <row r="711">
          <cell r="B711">
            <v>2017</v>
          </cell>
        </row>
        <row r="712">
          <cell r="B712">
            <v>2017</v>
          </cell>
        </row>
        <row r="713">
          <cell r="B713">
            <v>2017</v>
          </cell>
        </row>
        <row r="714">
          <cell r="B714">
            <v>2017</v>
          </cell>
        </row>
        <row r="715">
          <cell r="B715">
            <v>2017</v>
          </cell>
        </row>
        <row r="716">
          <cell r="B716">
            <v>2018</v>
          </cell>
        </row>
        <row r="717">
          <cell r="B717">
            <v>2018</v>
          </cell>
        </row>
        <row r="718">
          <cell r="B718">
            <v>2018</v>
          </cell>
        </row>
        <row r="719">
          <cell r="B719">
            <v>2018</v>
          </cell>
        </row>
        <row r="720">
          <cell r="B720">
            <v>2018</v>
          </cell>
        </row>
        <row r="721">
          <cell r="B721">
            <v>2018</v>
          </cell>
        </row>
        <row r="722">
          <cell r="B722">
            <v>2018</v>
          </cell>
        </row>
        <row r="723">
          <cell r="B723">
            <v>2018</v>
          </cell>
        </row>
        <row r="724">
          <cell r="B724">
            <v>2018</v>
          </cell>
        </row>
        <row r="725">
          <cell r="B725">
            <v>2018</v>
          </cell>
        </row>
        <row r="726">
          <cell r="B726">
            <v>2018</v>
          </cell>
        </row>
        <row r="727">
          <cell r="B727">
            <v>2018</v>
          </cell>
        </row>
        <row r="728">
          <cell r="B728">
            <v>2019</v>
          </cell>
        </row>
        <row r="729">
          <cell r="B729">
            <v>2019</v>
          </cell>
        </row>
        <row r="730">
          <cell r="B730">
            <v>2019</v>
          </cell>
        </row>
        <row r="731">
          <cell r="B731">
            <v>2019</v>
          </cell>
        </row>
        <row r="732">
          <cell r="B732">
            <v>2019</v>
          </cell>
        </row>
        <row r="733">
          <cell r="B733">
            <v>2019</v>
          </cell>
        </row>
        <row r="734">
          <cell r="B734">
            <v>2019</v>
          </cell>
        </row>
        <row r="735">
          <cell r="B735">
            <v>2019</v>
          </cell>
        </row>
        <row r="736">
          <cell r="B736">
            <v>2019</v>
          </cell>
        </row>
        <row r="737">
          <cell r="B737">
            <v>2019</v>
          </cell>
        </row>
        <row r="738">
          <cell r="B738">
            <v>2019</v>
          </cell>
        </row>
        <row r="739">
          <cell r="B739">
            <v>2019</v>
          </cell>
        </row>
        <row r="740">
          <cell r="B740">
            <v>2020</v>
          </cell>
        </row>
        <row r="741">
          <cell r="B741">
            <v>2020</v>
          </cell>
        </row>
        <row r="742">
          <cell r="B742">
            <v>2020</v>
          </cell>
        </row>
        <row r="743">
          <cell r="B743">
            <v>2020</v>
          </cell>
        </row>
        <row r="744">
          <cell r="B744">
            <v>2020</v>
          </cell>
        </row>
        <row r="745">
          <cell r="B745">
            <v>2020</v>
          </cell>
        </row>
        <row r="746">
          <cell r="B746">
            <v>2020</v>
          </cell>
        </row>
        <row r="747">
          <cell r="B747">
            <v>2020</v>
          </cell>
        </row>
        <row r="748">
          <cell r="B748">
            <v>2020</v>
          </cell>
        </row>
        <row r="749">
          <cell r="B749">
            <v>2020</v>
          </cell>
        </row>
        <row r="750">
          <cell r="B750">
            <v>2020</v>
          </cell>
        </row>
        <row r="751">
          <cell r="B751">
            <v>2020</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2022</v>
          </cell>
        </row>
        <row r="765">
          <cell r="B765">
            <v>2022</v>
          </cell>
        </row>
        <row r="766">
          <cell r="B766">
            <v>2022</v>
          </cell>
        </row>
        <row r="767">
          <cell r="B767">
            <v>2022</v>
          </cell>
        </row>
        <row r="768">
          <cell r="B768">
            <v>2022</v>
          </cell>
        </row>
        <row r="769">
          <cell r="B769">
            <v>2022</v>
          </cell>
        </row>
        <row r="770">
          <cell r="B770">
            <v>2022</v>
          </cell>
        </row>
        <row r="771">
          <cell r="B771">
            <v>2022</v>
          </cell>
        </row>
        <row r="772">
          <cell r="B772">
            <v>2022</v>
          </cell>
        </row>
        <row r="773">
          <cell r="B773">
            <v>2022</v>
          </cell>
        </row>
        <row r="774">
          <cell r="B774">
            <v>2022</v>
          </cell>
        </row>
        <row r="775">
          <cell r="B775">
            <v>2022</v>
          </cell>
        </row>
        <row r="776">
          <cell r="B776">
            <v>2023</v>
          </cell>
        </row>
        <row r="777">
          <cell r="B777">
            <v>2023</v>
          </cell>
        </row>
        <row r="778">
          <cell r="B778">
            <v>2023</v>
          </cell>
        </row>
        <row r="779">
          <cell r="B779">
            <v>2023</v>
          </cell>
        </row>
        <row r="780">
          <cell r="B780">
            <v>2023</v>
          </cell>
        </row>
        <row r="781">
          <cell r="B781">
            <v>2023</v>
          </cell>
        </row>
        <row r="782">
          <cell r="B782">
            <v>2023</v>
          </cell>
        </row>
        <row r="783">
          <cell r="B783">
            <v>2023</v>
          </cell>
        </row>
        <row r="784">
          <cell r="B784">
            <v>2023</v>
          </cell>
        </row>
        <row r="785">
          <cell r="B785">
            <v>2023</v>
          </cell>
        </row>
        <row r="786">
          <cell r="B786">
            <v>2023</v>
          </cell>
        </row>
        <row r="787">
          <cell r="B787">
            <v>2023</v>
          </cell>
        </row>
        <row r="788">
          <cell r="B788">
            <v>2024</v>
          </cell>
        </row>
        <row r="789">
          <cell r="B789">
            <v>2024</v>
          </cell>
        </row>
        <row r="790">
          <cell r="B790">
            <v>2024</v>
          </cell>
        </row>
        <row r="791">
          <cell r="B791">
            <v>2024</v>
          </cell>
        </row>
        <row r="792">
          <cell r="B792">
            <v>2024</v>
          </cell>
        </row>
        <row r="793">
          <cell r="B793">
            <v>2024</v>
          </cell>
        </row>
        <row r="794">
          <cell r="B794">
            <v>2024</v>
          </cell>
        </row>
        <row r="795">
          <cell r="B795">
            <v>2024</v>
          </cell>
        </row>
        <row r="796">
          <cell r="B796">
            <v>2024</v>
          </cell>
        </row>
        <row r="797">
          <cell r="B797">
            <v>2024</v>
          </cell>
        </row>
        <row r="798">
          <cell r="B798">
            <v>2024</v>
          </cell>
        </row>
        <row r="799">
          <cell r="B799">
            <v>2024</v>
          </cell>
        </row>
        <row r="800">
          <cell r="B800">
            <v>2025</v>
          </cell>
        </row>
        <row r="801">
          <cell r="B801">
            <v>2025</v>
          </cell>
        </row>
        <row r="802">
          <cell r="B802">
            <v>2025</v>
          </cell>
        </row>
        <row r="803">
          <cell r="B803">
            <v>2025</v>
          </cell>
        </row>
        <row r="804">
          <cell r="B804">
            <v>2025</v>
          </cell>
        </row>
        <row r="805">
          <cell r="B805">
            <v>2025</v>
          </cell>
        </row>
        <row r="806">
          <cell r="B806">
            <v>2025</v>
          </cell>
        </row>
        <row r="807">
          <cell r="B807">
            <v>2025</v>
          </cell>
        </row>
        <row r="808">
          <cell r="B808">
            <v>2025</v>
          </cell>
        </row>
        <row r="809">
          <cell r="B809">
            <v>2025</v>
          </cell>
        </row>
        <row r="810">
          <cell r="B810">
            <v>2025</v>
          </cell>
        </row>
        <row r="811">
          <cell r="B811">
            <v>2025</v>
          </cell>
        </row>
        <row r="812">
          <cell r="B812">
            <v>2026</v>
          </cell>
        </row>
        <row r="813">
          <cell r="B813">
            <v>2026</v>
          </cell>
        </row>
        <row r="814">
          <cell r="B814">
            <v>2026</v>
          </cell>
        </row>
        <row r="815">
          <cell r="B815">
            <v>2026</v>
          </cell>
        </row>
        <row r="816">
          <cell r="B816">
            <v>2026</v>
          </cell>
        </row>
        <row r="817">
          <cell r="B817">
            <v>2026</v>
          </cell>
        </row>
        <row r="818">
          <cell r="B818">
            <v>2026</v>
          </cell>
        </row>
        <row r="819">
          <cell r="B819">
            <v>2026</v>
          </cell>
        </row>
        <row r="820">
          <cell r="B820">
            <v>2026</v>
          </cell>
        </row>
        <row r="821">
          <cell r="B821">
            <v>2026</v>
          </cell>
        </row>
        <row r="822">
          <cell r="B822">
            <v>2026</v>
          </cell>
        </row>
        <row r="823">
          <cell r="B823">
            <v>2026</v>
          </cell>
        </row>
        <row r="824">
          <cell r="B824">
            <v>2027</v>
          </cell>
        </row>
        <row r="825">
          <cell r="B825">
            <v>2027</v>
          </cell>
        </row>
        <row r="826">
          <cell r="B826">
            <v>2027</v>
          </cell>
        </row>
        <row r="827">
          <cell r="B827">
            <v>2027</v>
          </cell>
        </row>
        <row r="828">
          <cell r="B828">
            <v>2027</v>
          </cell>
        </row>
        <row r="829">
          <cell r="B829">
            <v>2027</v>
          </cell>
        </row>
        <row r="830">
          <cell r="B830">
            <v>2027</v>
          </cell>
        </row>
        <row r="831">
          <cell r="B831">
            <v>2027</v>
          </cell>
        </row>
        <row r="832">
          <cell r="B832">
            <v>2027</v>
          </cell>
        </row>
        <row r="833">
          <cell r="B833">
            <v>2027</v>
          </cell>
        </row>
        <row r="834">
          <cell r="B834">
            <v>2027</v>
          </cell>
        </row>
        <row r="835">
          <cell r="B835">
            <v>2027</v>
          </cell>
        </row>
        <row r="836">
          <cell r="B836">
            <v>2028</v>
          </cell>
        </row>
        <row r="837">
          <cell r="B837">
            <v>2028</v>
          </cell>
        </row>
        <row r="838">
          <cell r="B838">
            <v>2028</v>
          </cell>
        </row>
        <row r="839">
          <cell r="B839">
            <v>2028</v>
          </cell>
        </row>
        <row r="840">
          <cell r="B840">
            <v>2028</v>
          </cell>
        </row>
        <row r="841">
          <cell r="B841">
            <v>2028</v>
          </cell>
        </row>
        <row r="842">
          <cell r="B842">
            <v>2028</v>
          </cell>
        </row>
        <row r="843">
          <cell r="B843">
            <v>2028</v>
          </cell>
        </row>
        <row r="844">
          <cell r="B844">
            <v>2028</v>
          </cell>
        </row>
        <row r="845">
          <cell r="B845">
            <v>2028</v>
          </cell>
        </row>
        <row r="846">
          <cell r="B846">
            <v>2028</v>
          </cell>
        </row>
        <row r="847">
          <cell r="B847">
            <v>2028</v>
          </cell>
        </row>
        <row r="848">
          <cell r="B848">
            <v>2029</v>
          </cell>
        </row>
        <row r="849">
          <cell r="B849">
            <v>2029</v>
          </cell>
        </row>
        <row r="850">
          <cell r="B850">
            <v>2029</v>
          </cell>
        </row>
        <row r="851">
          <cell r="B851">
            <v>2029</v>
          </cell>
        </row>
        <row r="852">
          <cell r="B852">
            <v>2029</v>
          </cell>
        </row>
        <row r="853">
          <cell r="B853">
            <v>2029</v>
          </cell>
        </row>
        <row r="854">
          <cell r="B854">
            <v>2029</v>
          </cell>
        </row>
        <row r="855">
          <cell r="B855">
            <v>2029</v>
          </cell>
        </row>
        <row r="856">
          <cell r="B856">
            <v>2029</v>
          </cell>
        </row>
        <row r="857">
          <cell r="B857">
            <v>2029</v>
          </cell>
        </row>
        <row r="858">
          <cell r="B858">
            <v>2029</v>
          </cell>
        </row>
        <row r="859">
          <cell r="B859">
            <v>2029</v>
          </cell>
        </row>
        <row r="860">
          <cell r="B860">
            <v>2030</v>
          </cell>
        </row>
        <row r="861">
          <cell r="B861">
            <v>2030</v>
          </cell>
        </row>
        <row r="862">
          <cell r="B862">
            <v>2030</v>
          </cell>
        </row>
        <row r="863">
          <cell r="B863">
            <v>2030</v>
          </cell>
        </row>
        <row r="864">
          <cell r="B864">
            <v>2030</v>
          </cell>
        </row>
        <row r="865">
          <cell r="B865">
            <v>2030</v>
          </cell>
        </row>
        <row r="866">
          <cell r="B866">
            <v>2030</v>
          </cell>
        </row>
        <row r="867">
          <cell r="B867">
            <v>2030</v>
          </cell>
        </row>
        <row r="868">
          <cell r="B868">
            <v>2030</v>
          </cell>
        </row>
        <row r="869">
          <cell r="B869">
            <v>2030</v>
          </cell>
        </row>
        <row r="870">
          <cell r="B870">
            <v>2030</v>
          </cell>
        </row>
        <row r="871">
          <cell r="B871">
            <v>2030</v>
          </cell>
        </row>
        <row r="872">
          <cell r="B872">
            <v>2031</v>
          </cell>
        </row>
        <row r="873">
          <cell r="B873">
            <v>2031</v>
          </cell>
        </row>
        <row r="874">
          <cell r="B874">
            <v>2031</v>
          </cell>
        </row>
        <row r="875">
          <cell r="B875">
            <v>2031</v>
          </cell>
        </row>
        <row r="876">
          <cell r="B876">
            <v>2031</v>
          </cell>
        </row>
        <row r="877">
          <cell r="B877">
            <v>2031</v>
          </cell>
        </row>
        <row r="878">
          <cell r="B878">
            <v>2031</v>
          </cell>
        </row>
        <row r="879">
          <cell r="B879">
            <v>2031</v>
          </cell>
        </row>
        <row r="880">
          <cell r="B880">
            <v>2031</v>
          </cell>
        </row>
        <row r="881">
          <cell r="B881">
            <v>2031</v>
          </cell>
        </row>
        <row r="882">
          <cell r="B882">
            <v>2031</v>
          </cell>
        </row>
        <row r="883">
          <cell r="B883">
            <v>2031</v>
          </cell>
        </row>
        <row r="884">
          <cell r="B884">
            <v>2032</v>
          </cell>
        </row>
        <row r="885">
          <cell r="B885">
            <v>2032</v>
          </cell>
        </row>
        <row r="886">
          <cell r="B886">
            <v>2032</v>
          </cell>
        </row>
        <row r="887">
          <cell r="B887">
            <v>2032</v>
          </cell>
        </row>
        <row r="888">
          <cell r="B888">
            <v>2032</v>
          </cell>
        </row>
        <row r="889">
          <cell r="B889">
            <v>2032</v>
          </cell>
        </row>
        <row r="890">
          <cell r="B890">
            <v>2032</v>
          </cell>
        </row>
        <row r="891">
          <cell r="B891">
            <v>2032</v>
          </cell>
        </row>
        <row r="892">
          <cell r="B892">
            <v>2032</v>
          </cell>
        </row>
        <row r="893">
          <cell r="B893">
            <v>2032</v>
          </cell>
        </row>
        <row r="894">
          <cell r="B894">
            <v>2032</v>
          </cell>
        </row>
        <row r="895">
          <cell r="B895">
            <v>2032</v>
          </cell>
        </row>
        <row r="896">
          <cell r="B896">
            <v>2033</v>
          </cell>
        </row>
        <row r="897">
          <cell r="B897">
            <v>2033</v>
          </cell>
        </row>
        <row r="898">
          <cell r="B898">
            <v>2033</v>
          </cell>
        </row>
        <row r="899">
          <cell r="B899">
            <v>2033</v>
          </cell>
        </row>
        <row r="900">
          <cell r="B900">
            <v>2033</v>
          </cell>
        </row>
        <row r="901">
          <cell r="B901">
            <v>2033</v>
          </cell>
        </row>
        <row r="902">
          <cell r="B902">
            <v>2033</v>
          </cell>
        </row>
        <row r="903">
          <cell r="B903">
            <v>2033</v>
          </cell>
        </row>
        <row r="904">
          <cell r="B904">
            <v>2033</v>
          </cell>
        </row>
        <row r="905">
          <cell r="B905">
            <v>2033</v>
          </cell>
        </row>
        <row r="906">
          <cell r="B906">
            <v>2033</v>
          </cell>
        </row>
        <row r="907">
          <cell r="B907">
            <v>2033</v>
          </cell>
        </row>
        <row r="908">
          <cell r="B908">
            <v>2034</v>
          </cell>
        </row>
        <row r="909">
          <cell r="B909">
            <v>2034</v>
          </cell>
        </row>
        <row r="910">
          <cell r="B910">
            <v>2034</v>
          </cell>
        </row>
        <row r="911">
          <cell r="B911">
            <v>2034</v>
          </cell>
        </row>
        <row r="912">
          <cell r="B912">
            <v>2034</v>
          </cell>
        </row>
        <row r="913">
          <cell r="B913">
            <v>2034</v>
          </cell>
        </row>
        <row r="914">
          <cell r="B914">
            <v>2034</v>
          </cell>
        </row>
        <row r="915">
          <cell r="B915">
            <v>2034</v>
          </cell>
        </row>
        <row r="916">
          <cell r="B916">
            <v>2034</v>
          </cell>
        </row>
        <row r="917">
          <cell r="B917">
            <v>2034</v>
          </cell>
        </row>
        <row r="918">
          <cell r="B918">
            <v>2034</v>
          </cell>
        </row>
        <row r="919">
          <cell r="B919">
            <v>2034</v>
          </cell>
        </row>
        <row r="920">
          <cell r="B920">
            <v>2035</v>
          </cell>
        </row>
        <row r="921">
          <cell r="B921">
            <v>2035</v>
          </cell>
        </row>
        <row r="922">
          <cell r="B922">
            <v>2035</v>
          </cell>
        </row>
        <row r="923">
          <cell r="B923">
            <v>2035</v>
          </cell>
        </row>
        <row r="924">
          <cell r="B924">
            <v>2035</v>
          </cell>
        </row>
        <row r="925">
          <cell r="B925">
            <v>2035</v>
          </cell>
        </row>
        <row r="926">
          <cell r="B926">
            <v>2035</v>
          </cell>
        </row>
        <row r="927">
          <cell r="B927">
            <v>2035</v>
          </cell>
        </row>
        <row r="928">
          <cell r="B928">
            <v>2035</v>
          </cell>
        </row>
        <row r="929">
          <cell r="B929">
            <v>2035</v>
          </cell>
        </row>
        <row r="930">
          <cell r="B930">
            <v>2035</v>
          </cell>
        </row>
        <row r="931">
          <cell r="B931">
            <v>2035</v>
          </cell>
        </row>
        <row r="932">
          <cell r="B932">
            <v>2036</v>
          </cell>
        </row>
        <row r="933">
          <cell r="B933">
            <v>2036</v>
          </cell>
        </row>
        <row r="934">
          <cell r="B934">
            <v>2036</v>
          </cell>
        </row>
        <row r="935">
          <cell r="B935">
            <v>2036</v>
          </cell>
        </row>
        <row r="936">
          <cell r="B936">
            <v>2036</v>
          </cell>
        </row>
        <row r="937">
          <cell r="B937">
            <v>2036</v>
          </cell>
        </row>
        <row r="938">
          <cell r="B938">
            <v>2036</v>
          </cell>
        </row>
        <row r="939">
          <cell r="B939">
            <v>2036</v>
          </cell>
        </row>
        <row r="940">
          <cell r="B940">
            <v>2036</v>
          </cell>
        </row>
        <row r="941">
          <cell r="B941">
            <v>2036</v>
          </cell>
        </row>
        <row r="942">
          <cell r="B942">
            <v>2036</v>
          </cell>
        </row>
        <row r="943">
          <cell r="B943">
            <v>2036</v>
          </cell>
        </row>
        <row r="944">
          <cell r="B944">
            <v>2037</v>
          </cell>
        </row>
        <row r="945">
          <cell r="B945">
            <v>2037</v>
          </cell>
        </row>
        <row r="946">
          <cell r="B946">
            <v>2037</v>
          </cell>
        </row>
        <row r="947">
          <cell r="B947">
            <v>2037</v>
          </cell>
        </row>
        <row r="948">
          <cell r="B948">
            <v>2037</v>
          </cell>
        </row>
        <row r="949">
          <cell r="B949">
            <v>2037</v>
          </cell>
        </row>
        <row r="950">
          <cell r="B950">
            <v>2037</v>
          </cell>
        </row>
        <row r="951">
          <cell r="B951">
            <v>2037</v>
          </cell>
        </row>
        <row r="952">
          <cell r="B952">
            <v>2037</v>
          </cell>
        </row>
        <row r="953">
          <cell r="B953">
            <v>2037</v>
          </cell>
        </row>
        <row r="954">
          <cell r="B954">
            <v>2037</v>
          </cell>
        </row>
        <row r="955">
          <cell r="B955">
            <v>2037</v>
          </cell>
        </row>
        <row r="956">
          <cell r="B956">
            <v>2038</v>
          </cell>
        </row>
        <row r="957">
          <cell r="B957">
            <v>2038</v>
          </cell>
        </row>
        <row r="958">
          <cell r="B958">
            <v>2038</v>
          </cell>
        </row>
        <row r="959">
          <cell r="B959">
            <v>2038</v>
          </cell>
        </row>
        <row r="960">
          <cell r="B960">
            <v>2038</v>
          </cell>
        </row>
        <row r="961">
          <cell r="B961">
            <v>2038</v>
          </cell>
        </row>
        <row r="962">
          <cell r="B962">
            <v>2038</v>
          </cell>
        </row>
        <row r="963">
          <cell r="B963">
            <v>2038</v>
          </cell>
        </row>
        <row r="964">
          <cell r="B964">
            <v>2038</v>
          </cell>
        </row>
        <row r="965">
          <cell r="B965">
            <v>2038</v>
          </cell>
        </row>
        <row r="966">
          <cell r="B966">
            <v>2038</v>
          </cell>
        </row>
        <row r="967">
          <cell r="B967">
            <v>2038</v>
          </cell>
        </row>
        <row r="968">
          <cell r="B968">
            <v>2039</v>
          </cell>
        </row>
        <row r="969">
          <cell r="B969">
            <v>2039</v>
          </cell>
        </row>
        <row r="970">
          <cell r="B970">
            <v>2039</v>
          </cell>
        </row>
        <row r="971">
          <cell r="B971">
            <v>2039</v>
          </cell>
        </row>
        <row r="972">
          <cell r="B972">
            <v>2039</v>
          </cell>
        </row>
        <row r="973">
          <cell r="B973">
            <v>2039</v>
          </cell>
        </row>
        <row r="974">
          <cell r="B974">
            <v>2039</v>
          </cell>
        </row>
        <row r="975">
          <cell r="B975">
            <v>2039</v>
          </cell>
        </row>
        <row r="976">
          <cell r="B976">
            <v>2039</v>
          </cell>
        </row>
        <row r="977">
          <cell r="B977">
            <v>2039</v>
          </cell>
        </row>
        <row r="978">
          <cell r="B978">
            <v>2039</v>
          </cell>
        </row>
        <row r="979">
          <cell r="B979">
            <v>2039</v>
          </cell>
        </row>
      </sheetData>
      <sheetData sheetId="12">
        <row r="1">
          <cell r="B1" t="str">
            <v xml:space="preserve">PROSYM Cases : </v>
          </cell>
        </row>
        <row r="18">
          <cell r="B18">
            <v>2</v>
          </cell>
        </row>
        <row r="19">
          <cell r="B19" t="str">
            <v>Year</v>
          </cell>
        </row>
        <row r="20">
          <cell r="A20" t="str">
            <v>Mock_6Co_R243_P2342104112010</v>
          </cell>
          <cell r="B20">
            <v>2010</v>
          </cell>
          <cell r="C20">
            <v>1</v>
          </cell>
          <cell r="D20">
            <v>17643</v>
          </cell>
          <cell r="E20">
            <v>0</v>
          </cell>
          <cell r="F20">
            <v>0</v>
          </cell>
          <cell r="G20">
            <v>309342.09000000003</v>
          </cell>
          <cell r="H20">
            <v>10467.77</v>
          </cell>
          <cell r="I20">
            <v>0</v>
          </cell>
          <cell r="J20">
            <v>1</v>
          </cell>
        </row>
        <row r="21">
          <cell r="B21">
            <v>2010</v>
          </cell>
        </row>
        <row r="22">
          <cell r="B22">
            <v>2010</v>
          </cell>
        </row>
        <row r="23">
          <cell r="B23">
            <v>2010</v>
          </cell>
        </row>
        <row r="24">
          <cell r="B24">
            <v>2010</v>
          </cell>
        </row>
        <row r="25">
          <cell r="B25">
            <v>2010</v>
          </cell>
        </row>
        <row r="26">
          <cell r="B26">
            <v>2010</v>
          </cell>
        </row>
        <row r="27">
          <cell r="B27">
            <v>2010</v>
          </cell>
        </row>
        <row r="28">
          <cell r="B28">
            <v>2010</v>
          </cell>
        </row>
        <row r="29">
          <cell r="B29">
            <v>2010</v>
          </cell>
        </row>
        <row r="30">
          <cell r="B30">
            <v>2010</v>
          </cell>
        </row>
        <row r="31">
          <cell r="B31">
            <v>2010</v>
          </cell>
        </row>
        <row r="32">
          <cell r="B32">
            <v>2011</v>
          </cell>
        </row>
        <row r="33">
          <cell r="B33">
            <v>2011</v>
          </cell>
        </row>
        <row r="34">
          <cell r="B34">
            <v>2011</v>
          </cell>
        </row>
        <row r="35">
          <cell r="B35">
            <v>2011</v>
          </cell>
        </row>
        <row r="36">
          <cell r="B36">
            <v>2011</v>
          </cell>
        </row>
        <row r="37">
          <cell r="B37">
            <v>2011</v>
          </cell>
        </row>
        <row r="38">
          <cell r="B38">
            <v>2011</v>
          </cell>
        </row>
        <row r="39">
          <cell r="B39">
            <v>2011</v>
          </cell>
        </row>
        <row r="40">
          <cell r="B40">
            <v>2011</v>
          </cell>
        </row>
        <row r="41">
          <cell r="B41">
            <v>2011</v>
          </cell>
        </row>
        <row r="42">
          <cell r="B42">
            <v>2011</v>
          </cell>
        </row>
        <row r="43">
          <cell r="B43">
            <v>2011</v>
          </cell>
        </row>
        <row r="44">
          <cell r="B44">
            <v>2012</v>
          </cell>
        </row>
        <row r="45">
          <cell r="B45">
            <v>2012</v>
          </cell>
        </row>
        <row r="46">
          <cell r="B46">
            <v>2012</v>
          </cell>
        </row>
        <row r="47">
          <cell r="B47">
            <v>2012</v>
          </cell>
        </row>
        <row r="48">
          <cell r="B48">
            <v>2012</v>
          </cell>
        </row>
        <row r="49">
          <cell r="B49">
            <v>2012</v>
          </cell>
        </row>
        <row r="50">
          <cell r="B50">
            <v>2012</v>
          </cell>
        </row>
        <row r="51">
          <cell r="B51">
            <v>2012</v>
          </cell>
        </row>
        <row r="52">
          <cell r="B52">
            <v>2012</v>
          </cell>
        </row>
        <row r="53">
          <cell r="B53">
            <v>2012</v>
          </cell>
        </row>
        <row r="54">
          <cell r="B54">
            <v>2012</v>
          </cell>
        </row>
        <row r="55">
          <cell r="B55">
            <v>2012</v>
          </cell>
        </row>
        <row r="56">
          <cell r="B56">
            <v>2013</v>
          </cell>
        </row>
        <row r="57">
          <cell r="B57">
            <v>2013</v>
          </cell>
        </row>
        <row r="58">
          <cell r="B58">
            <v>2013</v>
          </cell>
        </row>
        <row r="59">
          <cell r="B59">
            <v>2013</v>
          </cell>
        </row>
        <row r="60">
          <cell r="B60">
            <v>2013</v>
          </cell>
        </row>
        <row r="61">
          <cell r="B61">
            <v>2013</v>
          </cell>
        </row>
        <row r="62">
          <cell r="B62">
            <v>2013</v>
          </cell>
        </row>
        <row r="63">
          <cell r="B63">
            <v>2013</v>
          </cell>
        </row>
        <row r="64">
          <cell r="B64">
            <v>2013</v>
          </cell>
        </row>
        <row r="65">
          <cell r="B65">
            <v>2013</v>
          </cell>
        </row>
        <row r="66">
          <cell r="B66">
            <v>2013</v>
          </cell>
        </row>
        <row r="67">
          <cell r="B67">
            <v>2013</v>
          </cell>
        </row>
        <row r="68">
          <cell r="B68">
            <v>2014</v>
          </cell>
        </row>
        <row r="69">
          <cell r="B69">
            <v>2014</v>
          </cell>
        </row>
        <row r="70">
          <cell r="B70">
            <v>2014</v>
          </cell>
        </row>
        <row r="71">
          <cell r="B71">
            <v>2014</v>
          </cell>
        </row>
        <row r="72">
          <cell r="B72">
            <v>2014</v>
          </cell>
        </row>
        <row r="73">
          <cell r="B73">
            <v>2014</v>
          </cell>
        </row>
        <row r="74">
          <cell r="B74">
            <v>2014</v>
          </cell>
        </row>
        <row r="75">
          <cell r="B75">
            <v>2014</v>
          </cell>
        </row>
        <row r="76">
          <cell r="B76">
            <v>2014</v>
          </cell>
        </row>
        <row r="77">
          <cell r="B77">
            <v>2014</v>
          </cell>
        </row>
        <row r="78">
          <cell r="B78">
            <v>2014</v>
          </cell>
        </row>
        <row r="79">
          <cell r="B79">
            <v>2014</v>
          </cell>
        </row>
        <row r="80">
          <cell r="B80">
            <v>2015</v>
          </cell>
        </row>
        <row r="81">
          <cell r="B81">
            <v>2015</v>
          </cell>
        </row>
        <row r="82">
          <cell r="B82">
            <v>2015</v>
          </cell>
        </row>
        <row r="83">
          <cell r="B83">
            <v>2015</v>
          </cell>
        </row>
        <row r="84">
          <cell r="B84">
            <v>2015</v>
          </cell>
        </row>
        <row r="85">
          <cell r="B85">
            <v>2015</v>
          </cell>
        </row>
        <row r="86">
          <cell r="B86">
            <v>2015</v>
          </cell>
        </row>
        <row r="87">
          <cell r="B87">
            <v>2015</v>
          </cell>
        </row>
        <row r="88">
          <cell r="B88">
            <v>2015</v>
          </cell>
        </row>
        <row r="89">
          <cell r="B89">
            <v>2015</v>
          </cell>
        </row>
        <row r="90">
          <cell r="B90">
            <v>2015</v>
          </cell>
        </row>
        <row r="91">
          <cell r="B91">
            <v>2015</v>
          </cell>
        </row>
        <row r="92">
          <cell r="B92">
            <v>2016</v>
          </cell>
        </row>
        <row r="93">
          <cell r="B93">
            <v>2016</v>
          </cell>
        </row>
        <row r="94">
          <cell r="B94">
            <v>2016</v>
          </cell>
        </row>
        <row r="95">
          <cell r="B95">
            <v>2016</v>
          </cell>
        </row>
        <row r="96">
          <cell r="B96">
            <v>2016</v>
          </cell>
        </row>
        <row r="97">
          <cell r="B97">
            <v>2016</v>
          </cell>
        </row>
        <row r="98">
          <cell r="B98">
            <v>2016</v>
          </cell>
        </row>
        <row r="99">
          <cell r="B99">
            <v>2016</v>
          </cell>
        </row>
        <row r="100">
          <cell r="B100">
            <v>2016</v>
          </cell>
        </row>
        <row r="101">
          <cell r="B101">
            <v>2016</v>
          </cell>
        </row>
        <row r="102">
          <cell r="B102">
            <v>2016</v>
          </cell>
        </row>
        <row r="103">
          <cell r="B103">
            <v>2016</v>
          </cell>
        </row>
        <row r="104">
          <cell r="B104">
            <v>2017</v>
          </cell>
        </row>
        <row r="105">
          <cell r="B105">
            <v>2017</v>
          </cell>
        </row>
        <row r="106">
          <cell r="B106">
            <v>2017</v>
          </cell>
        </row>
        <row r="107">
          <cell r="B107">
            <v>2017</v>
          </cell>
        </row>
        <row r="108">
          <cell r="B108">
            <v>2017</v>
          </cell>
        </row>
        <row r="109">
          <cell r="B109">
            <v>2017</v>
          </cell>
        </row>
        <row r="110">
          <cell r="B110">
            <v>2017</v>
          </cell>
        </row>
        <row r="111">
          <cell r="B111">
            <v>2017</v>
          </cell>
        </row>
        <row r="112">
          <cell r="B112">
            <v>2017</v>
          </cell>
        </row>
        <row r="113">
          <cell r="B113">
            <v>2017</v>
          </cell>
        </row>
        <row r="114">
          <cell r="B114">
            <v>2017</v>
          </cell>
        </row>
        <row r="115">
          <cell r="B115">
            <v>2017</v>
          </cell>
        </row>
        <row r="116">
          <cell r="B116">
            <v>2018</v>
          </cell>
        </row>
        <row r="117">
          <cell r="B117">
            <v>2018</v>
          </cell>
        </row>
        <row r="118">
          <cell r="B118">
            <v>2018</v>
          </cell>
        </row>
        <row r="119">
          <cell r="B119">
            <v>2018</v>
          </cell>
        </row>
        <row r="120">
          <cell r="B120">
            <v>2018</v>
          </cell>
        </row>
        <row r="121">
          <cell r="B121">
            <v>2018</v>
          </cell>
        </row>
        <row r="122">
          <cell r="B122">
            <v>2018</v>
          </cell>
        </row>
        <row r="123">
          <cell r="B123">
            <v>2018</v>
          </cell>
        </row>
        <row r="124">
          <cell r="B124">
            <v>2018</v>
          </cell>
        </row>
        <row r="125">
          <cell r="B125">
            <v>2018</v>
          </cell>
        </row>
        <row r="126">
          <cell r="B126">
            <v>2018</v>
          </cell>
        </row>
        <row r="127">
          <cell r="B127">
            <v>2018</v>
          </cell>
        </row>
        <row r="128">
          <cell r="B128">
            <v>2019</v>
          </cell>
        </row>
        <row r="129">
          <cell r="B129">
            <v>2019</v>
          </cell>
        </row>
        <row r="130">
          <cell r="B130">
            <v>2019</v>
          </cell>
        </row>
        <row r="131">
          <cell r="B131">
            <v>2019</v>
          </cell>
        </row>
        <row r="132">
          <cell r="B132">
            <v>2019</v>
          </cell>
        </row>
        <row r="133">
          <cell r="B133">
            <v>2019</v>
          </cell>
        </row>
        <row r="134">
          <cell r="B134">
            <v>2019</v>
          </cell>
        </row>
        <row r="135">
          <cell r="B135">
            <v>2019</v>
          </cell>
        </row>
        <row r="136">
          <cell r="B136">
            <v>2019</v>
          </cell>
        </row>
        <row r="137">
          <cell r="B137">
            <v>2019</v>
          </cell>
        </row>
        <row r="138">
          <cell r="B138">
            <v>2019</v>
          </cell>
        </row>
        <row r="139">
          <cell r="B139">
            <v>2019</v>
          </cell>
        </row>
        <row r="140">
          <cell r="B140">
            <v>2020</v>
          </cell>
        </row>
        <row r="141">
          <cell r="B141">
            <v>2020</v>
          </cell>
        </row>
        <row r="142">
          <cell r="B142">
            <v>2020</v>
          </cell>
        </row>
        <row r="143">
          <cell r="B143">
            <v>2020</v>
          </cell>
        </row>
        <row r="144">
          <cell r="B144">
            <v>2020</v>
          </cell>
        </row>
        <row r="145">
          <cell r="B145">
            <v>2020</v>
          </cell>
        </row>
        <row r="146">
          <cell r="B146">
            <v>2020</v>
          </cell>
        </row>
        <row r="147">
          <cell r="B147">
            <v>2020</v>
          </cell>
        </row>
        <row r="148">
          <cell r="B148">
            <v>2020</v>
          </cell>
        </row>
        <row r="149">
          <cell r="B149">
            <v>2020</v>
          </cell>
        </row>
        <row r="150">
          <cell r="B150">
            <v>2020</v>
          </cell>
        </row>
        <row r="151">
          <cell r="B151">
            <v>2020</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2022</v>
          </cell>
        </row>
        <row r="165">
          <cell r="B165">
            <v>2022</v>
          </cell>
        </row>
        <row r="166">
          <cell r="B166">
            <v>2022</v>
          </cell>
        </row>
        <row r="167">
          <cell r="B167">
            <v>2022</v>
          </cell>
        </row>
        <row r="168">
          <cell r="B168">
            <v>2022</v>
          </cell>
        </row>
        <row r="169">
          <cell r="B169">
            <v>2022</v>
          </cell>
        </row>
        <row r="170">
          <cell r="B170">
            <v>2022</v>
          </cell>
        </row>
        <row r="171">
          <cell r="B171">
            <v>2022</v>
          </cell>
        </row>
        <row r="172">
          <cell r="B172">
            <v>2022</v>
          </cell>
        </row>
        <row r="173">
          <cell r="B173">
            <v>2022</v>
          </cell>
        </row>
        <row r="174">
          <cell r="B174">
            <v>2022</v>
          </cell>
        </row>
        <row r="175">
          <cell r="B175">
            <v>2022</v>
          </cell>
        </row>
        <row r="176">
          <cell r="B176">
            <v>2023</v>
          </cell>
        </row>
        <row r="177">
          <cell r="B177">
            <v>2023</v>
          </cell>
        </row>
        <row r="178">
          <cell r="B178">
            <v>2023</v>
          </cell>
        </row>
        <row r="179">
          <cell r="B179">
            <v>2023</v>
          </cell>
        </row>
        <row r="180">
          <cell r="B180">
            <v>2023</v>
          </cell>
        </row>
        <row r="181">
          <cell r="B181">
            <v>2023</v>
          </cell>
        </row>
        <row r="182">
          <cell r="B182">
            <v>2023</v>
          </cell>
        </row>
        <row r="183">
          <cell r="B183">
            <v>2023</v>
          </cell>
        </row>
        <row r="184">
          <cell r="B184">
            <v>2023</v>
          </cell>
        </row>
        <row r="185">
          <cell r="B185">
            <v>2023</v>
          </cell>
        </row>
        <row r="186">
          <cell r="B186">
            <v>2023</v>
          </cell>
        </row>
        <row r="187">
          <cell r="B187">
            <v>2023</v>
          </cell>
        </row>
        <row r="188">
          <cell r="B188">
            <v>2024</v>
          </cell>
        </row>
        <row r="189">
          <cell r="B189">
            <v>2024</v>
          </cell>
        </row>
        <row r="190">
          <cell r="B190">
            <v>2024</v>
          </cell>
        </row>
        <row r="191">
          <cell r="B191">
            <v>2024</v>
          </cell>
        </row>
        <row r="192">
          <cell r="B192">
            <v>2024</v>
          </cell>
        </row>
        <row r="193">
          <cell r="B193">
            <v>2024</v>
          </cell>
        </row>
        <row r="194">
          <cell r="B194">
            <v>2024</v>
          </cell>
        </row>
        <row r="195">
          <cell r="B195">
            <v>2024</v>
          </cell>
        </row>
        <row r="196">
          <cell r="B196">
            <v>2024</v>
          </cell>
        </row>
        <row r="197">
          <cell r="B197">
            <v>2024</v>
          </cell>
        </row>
        <row r="198">
          <cell r="B198">
            <v>2024</v>
          </cell>
        </row>
        <row r="199">
          <cell r="B199">
            <v>2024</v>
          </cell>
        </row>
        <row r="200">
          <cell r="B200">
            <v>2025</v>
          </cell>
        </row>
        <row r="201">
          <cell r="B201">
            <v>2025</v>
          </cell>
        </row>
        <row r="202">
          <cell r="B202">
            <v>2025</v>
          </cell>
        </row>
        <row r="203">
          <cell r="B203">
            <v>2025</v>
          </cell>
        </row>
        <row r="204">
          <cell r="B204">
            <v>2025</v>
          </cell>
        </row>
        <row r="205">
          <cell r="B205">
            <v>2025</v>
          </cell>
        </row>
        <row r="206">
          <cell r="B206">
            <v>2025</v>
          </cell>
        </row>
        <row r="207">
          <cell r="B207">
            <v>2025</v>
          </cell>
        </row>
        <row r="208">
          <cell r="B208">
            <v>2025</v>
          </cell>
        </row>
        <row r="209">
          <cell r="B209">
            <v>2025</v>
          </cell>
        </row>
        <row r="210">
          <cell r="B210">
            <v>2025</v>
          </cell>
        </row>
        <row r="211">
          <cell r="B211">
            <v>2025</v>
          </cell>
        </row>
        <row r="212">
          <cell r="B212">
            <v>2026</v>
          </cell>
        </row>
        <row r="213">
          <cell r="B213">
            <v>2026</v>
          </cell>
        </row>
        <row r="214">
          <cell r="B214">
            <v>2026</v>
          </cell>
        </row>
        <row r="215">
          <cell r="B215">
            <v>2026</v>
          </cell>
        </row>
        <row r="216">
          <cell r="B216">
            <v>2026</v>
          </cell>
        </row>
        <row r="217">
          <cell r="B217">
            <v>2026</v>
          </cell>
        </row>
        <row r="218">
          <cell r="B218">
            <v>2026</v>
          </cell>
        </row>
        <row r="219">
          <cell r="B219">
            <v>2026</v>
          </cell>
        </row>
        <row r="220">
          <cell r="B220">
            <v>2026</v>
          </cell>
        </row>
        <row r="221">
          <cell r="B221">
            <v>2026</v>
          </cell>
        </row>
        <row r="222">
          <cell r="B222">
            <v>2026</v>
          </cell>
        </row>
        <row r="223">
          <cell r="B223">
            <v>2026</v>
          </cell>
        </row>
        <row r="224">
          <cell r="B224">
            <v>2027</v>
          </cell>
        </row>
        <row r="225">
          <cell r="B225">
            <v>2027</v>
          </cell>
        </row>
        <row r="226">
          <cell r="B226">
            <v>2027</v>
          </cell>
        </row>
        <row r="227">
          <cell r="B227">
            <v>2027</v>
          </cell>
        </row>
        <row r="228">
          <cell r="B228">
            <v>2027</v>
          </cell>
        </row>
        <row r="229">
          <cell r="B229">
            <v>2027</v>
          </cell>
        </row>
        <row r="230">
          <cell r="B230">
            <v>2027</v>
          </cell>
        </row>
        <row r="231">
          <cell r="B231">
            <v>2027</v>
          </cell>
        </row>
        <row r="232">
          <cell r="B232">
            <v>2027</v>
          </cell>
        </row>
        <row r="233">
          <cell r="B233">
            <v>2027</v>
          </cell>
        </row>
        <row r="234">
          <cell r="B234">
            <v>2027</v>
          </cell>
        </row>
        <row r="235">
          <cell r="B235">
            <v>2027</v>
          </cell>
        </row>
        <row r="236">
          <cell r="B236">
            <v>2028</v>
          </cell>
        </row>
        <row r="237">
          <cell r="B237">
            <v>2028</v>
          </cell>
        </row>
        <row r="238">
          <cell r="B238">
            <v>2028</v>
          </cell>
        </row>
        <row r="239">
          <cell r="B239">
            <v>2028</v>
          </cell>
        </row>
        <row r="240">
          <cell r="B240">
            <v>2028</v>
          </cell>
        </row>
        <row r="241">
          <cell r="B241">
            <v>2028</v>
          </cell>
        </row>
        <row r="242">
          <cell r="B242">
            <v>2028</v>
          </cell>
        </row>
        <row r="243">
          <cell r="B243">
            <v>2028</v>
          </cell>
        </row>
        <row r="244">
          <cell r="B244">
            <v>2028</v>
          </cell>
        </row>
        <row r="245">
          <cell r="B245">
            <v>2028</v>
          </cell>
        </row>
        <row r="246">
          <cell r="B246">
            <v>2028</v>
          </cell>
        </row>
        <row r="247">
          <cell r="B247">
            <v>2028</v>
          </cell>
        </row>
        <row r="248">
          <cell r="B248">
            <v>2029</v>
          </cell>
        </row>
        <row r="249">
          <cell r="B249">
            <v>2029</v>
          </cell>
        </row>
        <row r="250">
          <cell r="B250">
            <v>2029</v>
          </cell>
        </row>
        <row r="251">
          <cell r="B251">
            <v>2029</v>
          </cell>
        </row>
        <row r="252">
          <cell r="B252">
            <v>2029</v>
          </cell>
        </row>
        <row r="253">
          <cell r="B253">
            <v>2029</v>
          </cell>
        </row>
        <row r="254">
          <cell r="B254">
            <v>2029</v>
          </cell>
        </row>
        <row r="255">
          <cell r="B255">
            <v>2029</v>
          </cell>
        </row>
        <row r="256">
          <cell r="B256">
            <v>2029</v>
          </cell>
        </row>
        <row r="257">
          <cell r="B257">
            <v>2029</v>
          </cell>
        </row>
        <row r="258">
          <cell r="B258">
            <v>2029</v>
          </cell>
        </row>
        <row r="259">
          <cell r="B259">
            <v>2029</v>
          </cell>
        </row>
        <row r="260">
          <cell r="B260">
            <v>2030</v>
          </cell>
        </row>
        <row r="261">
          <cell r="B261">
            <v>2030</v>
          </cell>
        </row>
        <row r="262">
          <cell r="B262">
            <v>2030</v>
          </cell>
        </row>
        <row r="263">
          <cell r="B263">
            <v>2030</v>
          </cell>
        </row>
        <row r="264">
          <cell r="B264">
            <v>2030</v>
          </cell>
        </row>
        <row r="265">
          <cell r="B265">
            <v>2030</v>
          </cell>
        </row>
        <row r="266">
          <cell r="B266">
            <v>2030</v>
          </cell>
        </row>
        <row r="267">
          <cell r="B267">
            <v>2030</v>
          </cell>
        </row>
        <row r="268">
          <cell r="B268">
            <v>2030</v>
          </cell>
        </row>
        <row r="269">
          <cell r="B269">
            <v>2030</v>
          </cell>
        </row>
        <row r="270">
          <cell r="B270">
            <v>2030</v>
          </cell>
        </row>
        <row r="271">
          <cell r="B271">
            <v>2030</v>
          </cell>
        </row>
        <row r="272">
          <cell r="B272">
            <v>2031</v>
          </cell>
        </row>
        <row r="273">
          <cell r="B273">
            <v>2031</v>
          </cell>
        </row>
        <row r="274">
          <cell r="B274">
            <v>2031</v>
          </cell>
        </row>
        <row r="275">
          <cell r="B275">
            <v>2031</v>
          </cell>
        </row>
        <row r="276">
          <cell r="B276">
            <v>2031</v>
          </cell>
        </row>
        <row r="277">
          <cell r="B277">
            <v>2031</v>
          </cell>
        </row>
        <row r="278">
          <cell r="B278">
            <v>2031</v>
          </cell>
        </row>
        <row r="279">
          <cell r="B279">
            <v>2031</v>
          </cell>
        </row>
        <row r="280">
          <cell r="B280">
            <v>2031</v>
          </cell>
        </row>
        <row r="281">
          <cell r="B281">
            <v>2031</v>
          </cell>
        </row>
        <row r="282">
          <cell r="B282">
            <v>2031</v>
          </cell>
        </row>
        <row r="283">
          <cell r="B283">
            <v>2031</v>
          </cell>
        </row>
        <row r="284">
          <cell r="B284">
            <v>2032</v>
          </cell>
        </row>
        <row r="285">
          <cell r="B285">
            <v>2032</v>
          </cell>
        </row>
        <row r="286">
          <cell r="B286">
            <v>2032</v>
          </cell>
        </row>
        <row r="287">
          <cell r="B287">
            <v>2032</v>
          </cell>
        </row>
        <row r="288">
          <cell r="B288">
            <v>2032</v>
          </cell>
        </row>
        <row r="289">
          <cell r="B289">
            <v>2032</v>
          </cell>
        </row>
        <row r="290">
          <cell r="B290">
            <v>2032</v>
          </cell>
        </row>
        <row r="291">
          <cell r="B291">
            <v>2032</v>
          </cell>
        </row>
        <row r="292">
          <cell r="B292">
            <v>2032</v>
          </cell>
        </row>
        <row r="293">
          <cell r="B293">
            <v>2032</v>
          </cell>
        </row>
        <row r="294">
          <cell r="B294">
            <v>2032</v>
          </cell>
        </row>
        <row r="295">
          <cell r="B295">
            <v>2032</v>
          </cell>
        </row>
        <row r="296">
          <cell r="B296">
            <v>2033</v>
          </cell>
        </row>
        <row r="297">
          <cell r="B297">
            <v>2033</v>
          </cell>
        </row>
        <row r="298">
          <cell r="B298">
            <v>2033</v>
          </cell>
        </row>
        <row r="299">
          <cell r="B299">
            <v>2033</v>
          </cell>
        </row>
        <row r="300">
          <cell r="B300">
            <v>2033</v>
          </cell>
        </row>
        <row r="301">
          <cell r="B301">
            <v>2033</v>
          </cell>
        </row>
        <row r="302">
          <cell r="B302">
            <v>2033</v>
          </cell>
        </row>
        <row r="303">
          <cell r="B303">
            <v>2033</v>
          </cell>
        </row>
        <row r="304">
          <cell r="B304">
            <v>2033</v>
          </cell>
        </row>
        <row r="305">
          <cell r="B305">
            <v>2033</v>
          </cell>
        </row>
        <row r="306">
          <cell r="B306">
            <v>2033</v>
          </cell>
        </row>
        <row r="307">
          <cell r="B307">
            <v>2033</v>
          </cell>
        </row>
        <row r="308">
          <cell r="B308">
            <v>2034</v>
          </cell>
        </row>
        <row r="309">
          <cell r="B309">
            <v>2034</v>
          </cell>
        </row>
        <row r="310">
          <cell r="B310">
            <v>2034</v>
          </cell>
        </row>
        <row r="311">
          <cell r="B311">
            <v>2034</v>
          </cell>
        </row>
        <row r="312">
          <cell r="B312">
            <v>2034</v>
          </cell>
        </row>
        <row r="313">
          <cell r="B313">
            <v>2034</v>
          </cell>
        </row>
        <row r="314">
          <cell r="B314">
            <v>2034</v>
          </cell>
        </row>
        <row r="315">
          <cell r="B315">
            <v>2034</v>
          </cell>
        </row>
        <row r="316">
          <cell r="B316">
            <v>2034</v>
          </cell>
        </row>
        <row r="317">
          <cell r="B317">
            <v>2034</v>
          </cell>
        </row>
        <row r="318">
          <cell r="B318">
            <v>2034</v>
          </cell>
        </row>
        <row r="319">
          <cell r="B319">
            <v>2034</v>
          </cell>
        </row>
        <row r="320">
          <cell r="B320">
            <v>2035</v>
          </cell>
        </row>
        <row r="321">
          <cell r="B321">
            <v>2035</v>
          </cell>
        </row>
        <row r="322">
          <cell r="B322">
            <v>2035</v>
          </cell>
        </row>
        <row r="323">
          <cell r="B323">
            <v>2035</v>
          </cell>
        </row>
        <row r="324">
          <cell r="B324">
            <v>2035</v>
          </cell>
        </row>
        <row r="325">
          <cell r="B325">
            <v>2035</v>
          </cell>
        </row>
        <row r="326">
          <cell r="B326">
            <v>2035</v>
          </cell>
        </row>
        <row r="327">
          <cell r="B327">
            <v>2035</v>
          </cell>
        </row>
        <row r="328">
          <cell r="B328">
            <v>2035</v>
          </cell>
        </row>
        <row r="329">
          <cell r="B329">
            <v>2035</v>
          </cell>
        </row>
        <row r="330">
          <cell r="B330">
            <v>2035</v>
          </cell>
        </row>
        <row r="331">
          <cell r="B331">
            <v>2035</v>
          </cell>
        </row>
        <row r="332">
          <cell r="B332">
            <v>2036</v>
          </cell>
        </row>
        <row r="333">
          <cell r="B333">
            <v>2036</v>
          </cell>
        </row>
        <row r="334">
          <cell r="B334">
            <v>2036</v>
          </cell>
        </row>
        <row r="335">
          <cell r="B335">
            <v>2036</v>
          </cell>
        </row>
        <row r="336">
          <cell r="B336">
            <v>2036</v>
          </cell>
        </row>
        <row r="337">
          <cell r="B337">
            <v>2036</v>
          </cell>
        </row>
        <row r="338">
          <cell r="B338">
            <v>2036</v>
          </cell>
        </row>
        <row r="339">
          <cell r="B339">
            <v>2036</v>
          </cell>
        </row>
        <row r="340">
          <cell r="B340">
            <v>2036</v>
          </cell>
        </row>
        <row r="341">
          <cell r="B341">
            <v>2036</v>
          </cell>
        </row>
        <row r="342">
          <cell r="B342">
            <v>2036</v>
          </cell>
        </row>
        <row r="343">
          <cell r="B343">
            <v>2036</v>
          </cell>
        </row>
        <row r="344">
          <cell r="B344">
            <v>2037</v>
          </cell>
        </row>
        <row r="345">
          <cell r="B345">
            <v>2037</v>
          </cell>
        </row>
        <row r="346">
          <cell r="B346">
            <v>2037</v>
          </cell>
        </row>
        <row r="347">
          <cell r="B347">
            <v>2037</v>
          </cell>
        </row>
        <row r="348">
          <cell r="B348">
            <v>2037</v>
          </cell>
        </row>
        <row r="349">
          <cell r="B349">
            <v>2037</v>
          </cell>
        </row>
        <row r="350">
          <cell r="B350">
            <v>2037</v>
          </cell>
        </row>
        <row r="351">
          <cell r="B351">
            <v>2037</v>
          </cell>
        </row>
        <row r="352">
          <cell r="B352">
            <v>2037</v>
          </cell>
        </row>
        <row r="353">
          <cell r="B353">
            <v>2037</v>
          </cell>
        </row>
        <row r="354">
          <cell r="B354">
            <v>2037</v>
          </cell>
        </row>
        <row r="355">
          <cell r="B355">
            <v>2037</v>
          </cell>
        </row>
        <row r="356">
          <cell r="B356">
            <v>2038</v>
          </cell>
        </row>
        <row r="357">
          <cell r="B357">
            <v>2038</v>
          </cell>
        </row>
        <row r="358">
          <cell r="B358">
            <v>2038</v>
          </cell>
        </row>
        <row r="359">
          <cell r="B359">
            <v>2038</v>
          </cell>
        </row>
        <row r="360">
          <cell r="B360">
            <v>2038</v>
          </cell>
        </row>
        <row r="361">
          <cell r="B361">
            <v>2038</v>
          </cell>
        </row>
        <row r="362">
          <cell r="B362">
            <v>2038</v>
          </cell>
        </row>
        <row r="363">
          <cell r="B363">
            <v>2038</v>
          </cell>
        </row>
        <row r="364">
          <cell r="B364">
            <v>2038</v>
          </cell>
        </row>
        <row r="365">
          <cell r="B365">
            <v>2038</v>
          </cell>
        </row>
        <row r="366">
          <cell r="B366">
            <v>2038</v>
          </cell>
        </row>
        <row r="367">
          <cell r="B367">
            <v>2038</v>
          </cell>
        </row>
        <row r="368">
          <cell r="B368">
            <v>2039</v>
          </cell>
        </row>
        <row r="369">
          <cell r="B369">
            <v>2039</v>
          </cell>
        </row>
        <row r="370">
          <cell r="B370">
            <v>2039</v>
          </cell>
        </row>
        <row r="371">
          <cell r="B371">
            <v>2039</v>
          </cell>
        </row>
        <row r="372">
          <cell r="B372">
            <v>2039</v>
          </cell>
        </row>
        <row r="373">
          <cell r="B373">
            <v>2039</v>
          </cell>
        </row>
        <row r="374">
          <cell r="B374">
            <v>2039</v>
          </cell>
        </row>
        <row r="375">
          <cell r="B375">
            <v>2039</v>
          </cell>
        </row>
        <row r="376">
          <cell r="B376">
            <v>2039</v>
          </cell>
        </row>
        <row r="377">
          <cell r="B377">
            <v>2039</v>
          </cell>
        </row>
        <row r="378">
          <cell r="B378">
            <v>2039</v>
          </cell>
        </row>
        <row r="379">
          <cell r="B379">
            <v>2039</v>
          </cell>
        </row>
        <row r="380">
          <cell r="B380">
            <v>2014</v>
          </cell>
        </row>
        <row r="381">
          <cell r="B381">
            <v>2014</v>
          </cell>
        </row>
        <row r="382">
          <cell r="B382">
            <v>2014</v>
          </cell>
        </row>
        <row r="383">
          <cell r="B383">
            <v>2014</v>
          </cell>
        </row>
        <row r="384">
          <cell r="B384">
            <v>2014</v>
          </cell>
        </row>
        <row r="385">
          <cell r="B385">
            <v>2014</v>
          </cell>
        </row>
        <row r="386">
          <cell r="B386">
            <v>2014</v>
          </cell>
        </row>
        <row r="387">
          <cell r="B387">
            <v>2014</v>
          </cell>
        </row>
        <row r="388">
          <cell r="B388">
            <v>2014</v>
          </cell>
        </row>
        <row r="389">
          <cell r="B389">
            <v>2014</v>
          </cell>
        </row>
        <row r="390">
          <cell r="B390">
            <v>2014</v>
          </cell>
        </row>
        <row r="391">
          <cell r="B391">
            <v>2014</v>
          </cell>
        </row>
        <row r="392">
          <cell r="B392">
            <v>2015</v>
          </cell>
        </row>
        <row r="393">
          <cell r="B393">
            <v>2015</v>
          </cell>
        </row>
        <row r="394">
          <cell r="B394">
            <v>2015</v>
          </cell>
        </row>
        <row r="395">
          <cell r="B395">
            <v>2015</v>
          </cell>
        </row>
        <row r="396">
          <cell r="B396">
            <v>2015</v>
          </cell>
        </row>
        <row r="397">
          <cell r="B397">
            <v>2015</v>
          </cell>
        </row>
        <row r="398">
          <cell r="B398">
            <v>2015</v>
          </cell>
        </row>
        <row r="399">
          <cell r="B399">
            <v>2015</v>
          </cell>
        </row>
        <row r="400">
          <cell r="B400">
            <v>2015</v>
          </cell>
        </row>
        <row r="401">
          <cell r="B401">
            <v>2015</v>
          </cell>
        </row>
        <row r="402">
          <cell r="B402">
            <v>2015</v>
          </cell>
        </row>
        <row r="403">
          <cell r="B403">
            <v>2015</v>
          </cell>
        </row>
        <row r="404">
          <cell r="B404">
            <v>2016</v>
          </cell>
        </row>
        <row r="405">
          <cell r="B405">
            <v>2016</v>
          </cell>
        </row>
        <row r="406">
          <cell r="B406">
            <v>2016</v>
          </cell>
        </row>
        <row r="407">
          <cell r="B407">
            <v>2016</v>
          </cell>
        </row>
        <row r="408">
          <cell r="B408">
            <v>2016</v>
          </cell>
        </row>
        <row r="409">
          <cell r="B409">
            <v>2016</v>
          </cell>
        </row>
        <row r="410">
          <cell r="B410">
            <v>2016</v>
          </cell>
        </row>
        <row r="411">
          <cell r="B411">
            <v>2016</v>
          </cell>
        </row>
        <row r="412">
          <cell r="B412">
            <v>2016</v>
          </cell>
        </row>
        <row r="413">
          <cell r="B413">
            <v>2016</v>
          </cell>
        </row>
        <row r="414">
          <cell r="B414">
            <v>2016</v>
          </cell>
        </row>
        <row r="415">
          <cell r="B415">
            <v>2016</v>
          </cell>
        </row>
        <row r="416">
          <cell r="B416">
            <v>2017</v>
          </cell>
        </row>
        <row r="417">
          <cell r="B417">
            <v>2017</v>
          </cell>
        </row>
        <row r="418">
          <cell r="B418">
            <v>2017</v>
          </cell>
        </row>
        <row r="419">
          <cell r="B419">
            <v>2017</v>
          </cell>
        </row>
        <row r="420">
          <cell r="B420">
            <v>2017</v>
          </cell>
        </row>
        <row r="421">
          <cell r="B421">
            <v>2017</v>
          </cell>
        </row>
        <row r="422">
          <cell r="B422">
            <v>2017</v>
          </cell>
        </row>
        <row r="423">
          <cell r="B423">
            <v>2017</v>
          </cell>
        </row>
        <row r="424">
          <cell r="B424">
            <v>2017</v>
          </cell>
        </row>
        <row r="425">
          <cell r="B425">
            <v>2017</v>
          </cell>
        </row>
        <row r="426">
          <cell r="B426">
            <v>2017</v>
          </cell>
        </row>
        <row r="427">
          <cell r="B427">
            <v>2017</v>
          </cell>
        </row>
        <row r="428">
          <cell r="B428">
            <v>2018</v>
          </cell>
        </row>
        <row r="429">
          <cell r="B429">
            <v>2018</v>
          </cell>
        </row>
        <row r="430">
          <cell r="B430">
            <v>2018</v>
          </cell>
        </row>
        <row r="431">
          <cell r="B431">
            <v>2018</v>
          </cell>
        </row>
        <row r="432">
          <cell r="B432">
            <v>2018</v>
          </cell>
        </row>
        <row r="433">
          <cell r="B433">
            <v>2018</v>
          </cell>
        </row>
        <row r="434">
          <cell r="B434">
            <v>2018</v>
          </cell>
        </row>
        <row r="435">
          <cell r="B435">
            <v>2018</v>
          </cell>
        </row>
        <row r="436">
          <cell r="B436">
            <v>2018</v>
          </cell>
        </row>
        <row r="437">
          <cell r="B437">
            <v>2018</v>
          </cell>
        </row>
        <row r="438">
          <cell r="B438">
            <v>2018</v>
          </cell>
        </row>
        <row r="439">
          <cell r="B439">
            <v>2018</v>
          </cell>
        </row>
        <row r="440">
          <cell r="B440">
            <v>2019</v>
          </cell>
        </row>
        <row r="441">
          <cell r="B441">
            <v>2019</v>
          </cell>
        </row>
        <row r="442">
          <cell r="B442">
            <v>2019</v>
          </cell>
        </row>
        <row r="443">
          <cell r="B443">
            <v>2019</v>
          </cell>
        </row>
        <row r="444">
          <cell r="B444">
            <v>2019</v>
          </cell>
        </row>
        <row r="445">
          <cell r="B445">
            <v>2019</v>
          </cell>
        </row>
        <row r="446">
          <cell r="B446">
            <v>2019</v>
          </cell>
        </row>
        <row r="447">
          <cell r="B447">
            <v>2019</v>
          </cell>
        </row>
        <row r="448">
          <cell r="B448">
            <v>2019</v>
          </cell>
        </row>
        <row r="449">
          <cell r="B449">
            <v>2019</v>
          </cell>
        </row>
        <row r="450">
          <cell r="B450">
            <v>2019</v>
          </cell>
        </row>
        <row r="451">
          <cell r="B451">
            <v>2019</v>
          </cell>
        </row>
        <row r="452">
          <cell r="B452">
            <v>2020</v>
          </cell>
        </row>
        <row r="453">
          <cell r="B453">
            <v>2020</v>
          </cell>
        </row>
        <row r="454">
          <cell r="B454">
            <v>2020</v>
          </cell>
        </row>
        <row r="455">
          <cell r="B455">
            <v>2020</v>
          </cell>
        </row>
        <row r="456">
          <cell r="B456">
            <v>2020</v>
          </cell>
        </row>
        <row r="457">
          <cell r="B457">
            <v>2020</v>
          </cell>
        </row>
        <row r="458">
          <cell r="B458">
            <v>2020</v>
          </cell>
        </row>
        <row r="459">
          <cell r="B459">
            <v>2020</v>
          </cell>
        </row>
        <row r="460">
          <cell r="B460">
            <v>2020</v>
          </cell>
        </row>
        <row r="461">
          <cell r="B461">
            <v>2020</v>
          </cell>
        </row>
        <row r="462">
          <cell r="B462">
            <v>2020</v>
          </cell>
        </row>
        <row r="463">
          <cell r="B463">
            <v>2020</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2022</v>
          </cell>
        </row>
        <row r="477">
          <cell r="B477">
            <v>2022</v>
          </cell>
        </row>
        <row r="478">
          <cell r="B478">
            <v>2022</v>
          </cell>
        </row>
        <row r="479">
          <cell r="B479">
            <v>2022</v>
          </cell>
        </row>
        <row r="480">
          <cell r="B480">
            <v>2022</v>
          </cell>
        </row>
        <row r="481">
          <cell r="B481">
            <v>2022</v>
          </cell>
        </row>
        <row r="482">
          <cell r="B482">
            <v>2022</v>
          </cell>
        </row>
        <row r="483">
          <cell r="B483">
            <v>2022</v>
          </cell>
        </row>
        <row r="484">
          <cell r="B484">
            <v>2022</v>
          </cell>
        </row>
        <row r="485">
          <cell r="B485">
            <v>2022</v>
          </cell>
        </row>
        <row r="486">
          <cell r="B486">
            <v>2022</v>
          </cell>
        </row>
        <row r="487">
          <cell r="B487">
            <v>2022</v>
          </cell>
        </row>
        <row r="488">
          <cell r="B488">
            <v>2023</v>
          </cell>
        </row>
        <row r="489">
          <cell r="B489">
            <v>2023</v>
          </cell>
        </row>
        <row r="490">
          <cell r="B490">
            <v>2023</v>
          </cell>
        </row>
        <row r="491">
          <cell r="B491">
            <v>2023</v>
          </cell>
        </row>
        <row r="492">
          <cell r="B492">
            <v>2023</v>
          </cell>
        </row>
        <row r="493">
          <cell r="B493">
            <v>2023</v>
          </cell>
        </row>
        <row r="494">
          <cell r="B494">
            <v>2023</v>
          </cell>
        </row>
        <row r="495">
          <cell r="B495">
            <v>2023</v>
          </cell>
        </row>
        <row r="496">
          <cell r="B496">
            <v>2023</v>
          </cell>
        </row>
        <row r="497">
          <cell r="B497">
            <v>2023</v>
          </cell>
        </row>
        <row r="498">
          <cell r="B498">
            <v>2023</v>
          </cell>
        </row>
        <row r="499">
          <cell r="B499">
            <v>2023</v>
          </cell>
        </row>
        <row r="500">
          <cell r="B500">
            <v>2024</v>
          </cell>
        </row>
        <row r="501">
          <cell r="B501">
            <v>2024</v>
          </cell>
        </row>
        <row r="502">
          <cell r="B502">
            <v>2024</v>
          </cell>
        </row>
        <row r="503">
          <cell r="B503">
            <v>2024</v>
          </cell>
        </row>
        <row r="504">
          <cell r="B504">
            <v>2024</v>
          </cell>
        </row>
        <row r="505">
          <cell r="B505">
            <v>2024</v>
          </cell>
        </row>
        <row r="506">
          <cell r="B506">
            <v>2024</v>
          </cell>
        </row>
        <row r="507">
          <cell r="B507">
            <v>2024</v>
          </cell>
        </row>
        <row r="508">
          <cell r="B508">
            <v>2024</v>
          </cell>
        </row>
        <row r="509">
          <cell r="B509">
            <v>2024</v>
          </cell>
        </row>
        <row r="510">
          <cell r="B510">
            <v>2024</v>
          </cell>
        </row>
        <row r="511">
          <cell r="B511">
            <v>2024</v>
          </cell>
        </row>
        <row r="512">
          <cell r="B512">
            <v>2025</v>
          </cell>
        </row>
        <row r="513">
          <cell r="B513">
            <v>2025</v>
          </cell>
        </row>
        <row r="514">
          <cell r="B514">
            <v>2025</v>
          </cell>
        </row>
        <row r="515">
          <cell r="B515">
            <v>2025</v>
          </cell>
        </row>
        <row r="516">
          <cell r="B516">
            <v>2025</v>
          </cell>
        </row>
        <row r="517">
          <cell r="B517">
            <v>2025</v>
          </cell>
        </row>
        <row r="518">
          <cell r="B518">
            <v>2025</v>
          </cell>
        </row>
        <row r="519">
          <cell r="B519">
            <v>2025</v>
          </cell>
        </row>
        <row r="520">
          <cell r="B520">
            <v>2025</v>
          </cell>
        </row>
        <row r="521">
          <cell r="B521">
            <v>2025</v>
          </cell>
        </row>
        <row r="522">
          <cell r="B522">
            <v>2025</v>
          </cell>
        </row>
        <row r="523">
          <cell r="B523">
            <v>2025</v>
          </cell>
        </row>
        <row r="524">
          <cell r="B524">
            <v>2026</v>
          </cell>
        </row>
        <row r="525">
          <cell r="B525">
            <v>2026</v>
          </cell>
        </row>
        <row r="526">
          <cell r="B526">
            <v>2026</v>
          </cell>
        </row>
        <row r="527">
          <cell r="B527">
            <v>2026</v>
          </cell>
        </row>
        <row r="528">
          <cell r="B528">
            <v>2026</v>
          </cell>
        </row>
        <row r="529">
          <cell r="B529">
            <v>2026</v>
          </cell>
        </row>
        <row r="530">
          <cell r="B530">
            <v>2026</v>
          </cell>
        </row>
        <row r="531">
          <cell r="B531">
            <v>2026</v>
          </cell>
        </row>
        <row r="532">
          <cell r="B532">
            <v>2026</v>
          </cell>
        </row>
        <row r="533">
          <cell r="B533">
            <v>2026</v>
          </cell>
        </row>
        <row r="534">
          <cell r="B534">
            <v>2026</v>
          </cell>
        </row>
        <row r="535">
          <cell r="B535">
            <v>2026</v>
          </cell>
        </row>
        <row r="536">
          <cell r="B536">
            <v>2027</v>
          </cell>
        </row>
        <row r="537">
          <cell r="B537">
            <v>2027</v>
          </cell>
        </row>
        <row r="538">
          <cell r="B538">
            <v>2027</v>
          </cell>
        </row>
        <row r="539">
          <cell r="B539">
            <v>2027</v>
          </cell>
        </row>
        <row r="540">
          <cell r="B540">
            <v>2027</v>
          </cell>
        </row>
        <row r="541">
          <cell r="B541">
            <v>2027</v>
          </cell>
        </row>
        <row r="542">
          <cell r="B542">
            <v>2027</v>
          </cell>
        </row>
        <row r="543">
          <cell r="B543">
            <v>2027</v>
          </cell>
        </row>
        <row r="544">
          <cell r="B544">
            <v>2027</v>
          </cell>
        </row>
        <row r="545">
          <cell r="B545">
            <v>2027</v>
          </cell>
        </row>
        <row r="546">
          <cell r="B546">
            <v>2027</v>
          </cell>
        </row>
        <row r="547">
          <cell r="B547">
            <v>2027</v>
          </cell>
        </row>
        <row r="548">
          <cell r="B548">
            <v>2028</v>
          </cell>
        </row>
        <row r="549">
          <cell r="B549">
            <v>2028</v>
          </cell>
        </row>
        <row r="550">
          <cell r="B550">
            <v>2028</v>
          </cell>
        </row>
        <row r="551">
          <cell r="B551">
            <v>2028</v>
          </cell>
        </row>
        <row r="552">
          <cell r="B552">
            <v>2028</v>
          </cell>
        </row>
        <row r="553">
          <cell r="B553">
            <v>2028</v>
          </cell>
        </row>
        <row r="554">
          <cell r="B554">
            <v>2028</v>
          </cell>
        </row>
        <row r="555">
          <cell r="B555">
            <v>2028</v>
          </cell>
        </row>
        <row r="556">
          <cell r="B556">
            <v>2028</v>
          </cell>
        </row>
        <row r="557">
          <cell r="B557">
            <v>2028</v>
          </cell>
        </row>
        <row r="558">
          <cell r="B558">
            <v>2028</v>
          </cell>
        </row>
        <row r="559">
          <cell r="B559">
            <v>2028</v>
          </cell>
        </row>
        <row r="560">
          <cell r="B560">
            <v>2029</v>
          </cell>
        </row>
        <row r="561">
          <cell r="B561">
            <v>2029</v>
          </cell>
        </row>
        <row r="562">
          <cell r="B562">
            <v>2029</v>
          </cell>
        </row>
        <row r="563">
          <cell r="B563">
            <v>2029</v>
          </cell>
        </row>
        <row r="564">
          <cell r="B564">
            <v>2029</v>
          </cell>
        </row>
        <row r="565">
          <cell r="B565">
            <v>2029</v>
          </cell>
        </row>
        <row r="566">
          <cell r="B566">
            <v>2029</v>
          </cell>
        </row>
        <row r="567">
          <cell r="B567">
            <v>2029</v>
          </cell>
        </row>
        <row r="568">
          <cell r="B568">
            <v>2029</v>
          </cell>
        </row>
        <row r="569">
          <cell r="B569">
            <v>2029</v>
          </cell>
        </row>
        <row r="570">
          <cell r="B570">
            <v>2029</v>
          </cell>
        </row>
        <row r="571">
          <cell r="B571">
            <v>2029</v>
          </cell>
        </row>
        <row r="572">
          <cell r="B572">
            <v>2030</v>
          </cell>
        </row>
        <row r="573">
          <cell r="B573">
            <v>2030</v>
          </cell>
        </row>
        <row r="574">
          <cell r="B574">
            <v>2030</v>
          </cell>
        </row>
        <row r="575">
          <cell r="B575">
            <v>2030</v>
          </cell>
        </row>
        <row r="576">
          <cell r="B576">
            <v>2030</v>
          </cell>
        </row>
        <row r="577">
          <cell r="B577">
            <v>2030</v>
          </cell>
        </row>
        <row r="578">
          <cell r="B578">
            <v>2030</v>
          </cell>
        </row>
        <row r="579">
          <cell r="B579">
            <v>2030</v>
          </cell>
        </row>
        <row r="580">
          <cell r="B580">
            <v>2030</v>
          </cell>
        </row>
        <row r="581">
          <cell r="B581">
            <v>2030</v>
          </cell>
        </row>
        <row r="582">
          <cell r="B582">
            <v>2030</v>
          </cell>
        </row>
        <row r="583">
          <cell r="B583">
            <v>2030</v>
          </cell>
        </row>
        <row r="584">
          <cell r="B584">
            <v>2031</v>
          </cell>
        </row>
        <row r="585">
          <cell r="B585">
            <v>2031</v>
          </cell>
        </row>
        <row r="586">
          <cell r="B586">
            <v>2031</v>
          </cell>
        </row>
        <row r="587">
          <cell r="B587">
            <v>2031</v>
          </cell>
        </row>
        <row r="588">
          <cell r="B588">
            <v>2031</v>
          </cell>
        </row>
        <row r="589">
          <cell r="B589">
            <v>2031</v>
          </cell>
        </row>
        <row r="590">
          <cell r="B590">
            <v>2031</v>
          </cell>
        </row>
        <row r="591">
          <cell r="B591">
            <v>2031</v>
          </cell>
        </row>
        <row r="592">
          <cell r="B592">
            <v>2031</v>
          </cell>
        </row>
        <row r="593">
          <cell r="B593">
            <v>2031</v>
          </cell>
        </row>
        <row r="594">
          <cell r="B594">
            <v>2031</v>
          </cell>
        </row>
        <row r="595">
          <cell r="B595">
            <v>2031</v>
          </cell>
        </row>
        <row r="596">
          <cell r="B596">
            <v>2032</v>
          </cell>
        </row>
        <row r="597">
          <cell r="B597">
            <v>2032</v>
          </cell>
        </row>
        <row r="598">
          <cell r="B598">
            <v>2032</v>
          </cell>
        </row>
        <row r="599">
          <cell r="B599">
            <v>2032</v>
          </cell>
        </row>
        <row r="600">
          <cell r="B600">
            <v>2032</v>
          </cell>
        </row>
        <row r="601">
          <cell r="B601">
            <v>2032</v>
          </cell>
        </row>
        <row r="602">
          <cell r="B602">
            <v>2032</v>
          </cell>
        </row>
        <row r="603">
          <cell r="B603">
            <v>2032</v>
          </cell>
        </row>
        <row r="604">
          <cell r="B604">
            <v>2032</v>
          </cell>
        </row>
        <row r="605">
          <cell r="B605">
            <v>2032</v>
          </cell>
        </row>
        <row r="606">
          <cell r="B606">
            <v>2032</v>
          </cell>
        </row>
        <row r="607">
          <cell r="B607">
            <v>2032</v>
          </cell>
        </row>
        <row r="608">
          <cell r="B608">
            <v>2033</v>
          </cell>
        </row>
        <row r="609">
          <cell r="B609">
            <v>2033</v>
          </cell>
        </row>
        <row r="610">
          <cell r="B610">
            <v>2033</v>
          </cell>
        </row>
        <row r="611">
          <cell r="B611">
            <v>2033</v>
          </cell>
        </row>
        <row r="612">
          <cell r="B612">
            <v>2033</v>
          </cell>
        </row>
        <row r="613">
          <cell r="B613">
            <v>2033</v>
          </cell>
        </row>
        <row r="614">
          <cell r="B614">
            <v>2033</v>
          </cell>
        </row>
        <row r="615">
          <cell r="B615">
            <v>2033</v>
          </cell>
        </row>
        <row r="616">
          <cell r="B616">
            <v>2033</v>
          </cell>
        </row>
        <row r="617">
          <cell r="B617">
            <v>2033</v>
          </cell>
        </row>
        <row r="618">
          <cell r="B618">
            <v>2033</v>
          </cell>
        </row>
        <row r="619">
          <cell r="B619">
            <v>2033</v>
          </cell>
        </row>
        <row r="620">
          <cell r="B620">
            <v>2034</v>
          </cell>
        </row>
        <row r="621">
          <cell r="B621">
            <v>2034</v>
          </cell>
        </row>
        <row r="622">
          <cell r="B622">
            <v>2034</v>
          </cell>
        </row>
        <row r="623">
          <cell r="B623">
            <v>2034</v>
          </cell>
        </row>
        <row r="624">
          <cell r="B624">
            <v>2034</v>
          </cell>
        </row>
        <row r="625">
          <cell r="B625">
            <v>2034</v>
          </cell>
        </row>
        <row r="626">
          <cell r="B626">
            <v>2034</v>
          </cell>
        </row>
        <row r="627">
          <cell r="B627">
            <v>2034</v>
          </cell>
        </row>
        <row r="628">
          <cell r="B628">
            <v>2034</v>
          </cell>
        </row>
        <row r="629">
          <cell r="B629">
            <v>2034</v>
          </cell>
        </row>
        <row r="630">
          <cell r="B630">
            <v>2034</v>
          </cell>
        </row>
        <row r="631">
          <cell r="B631">
            <v>2034</v>
          </cell>
        </row>
        <row r="632">
          <cell r="B632">
            <v>2035</v>
          </cell>
        </row>
        <row r="633">
          <cell r="B633">
            <v>2035</v>
          </cell>
        </row>
        <row r="634">
          <cell r="B634">
            <v>2035</v>
          </cell>
        </row>
        <row r="635">
          <cell r="B635">
            <v>2035</v>
          </cell>
        </row>
        <row r="636">
          <cell r="B636">
            <v>2035</v>
          </cell>
        </row>
        <row r="637">
          <cell r="B637">
            <v>2035</v>
          </cell>
        </row>
        <row r="638">
          <cell r="B638">
            <v>2035</v>
          </cell>
        </row>
        <row r="639">
          <cell r="B639">
            <v>2035</v>
          </cell>
        </row>
        <row r="640">
          <cell r="B640">
            <v>2035</v>
          </cell>
        </row>
        <row r="641">
          <cell r="B641">
            <v>2035</v>
          </cell>
        </row>
        <row r="642">
          <cell r="B642">
            <v>2035</v>
          </cell>
        </row>
        <row r="643">
          <cell r="B643">
            <v>2035</v>
          </cell>
        </row>
        <row r="644">
          <cell r="B644">
            <v>2036</v>
          </cell>
        </row>
        <row r="645">
          <cell r="B645">
            <v>2036</v>
          </cell>
        </row>
        <row r="646">
          <cell r="B646">
            <v>2036</v>
          </cell>
        </row>
        <row r="647">
          <cell r="B647">
            <v>2036</v>
          </cell>
        </row>
        <row r="648">
          <cell r="B648">
            <v>2036</v>
          </cell>
        </row>
        <row r="649">
          <cell r="B649">
            <v>2036</v>
          </cell>
        </row>
        <row r="650">
          <cell r="B650">
            <v>2036</v>
          </cell>
        </row>
        <row r="651">
          <cell r="B651">
            <v>2036</v>
          </cell>
        </row>
        <row r="652">
          <cell r="B652">
            <v>2036</v>
          </cell>
        </row>
        <row r="653">
          <cell r="B653">
            <v>2036</v>
          </cell>
        </row>
        <row r="654">
          <cell r="B654">
            <v>2036</v>
          </cell>
        </row>
        <row r="655">
          <cell r="B655">
            <v>2036</v>
          </cell>
        </row>
        <row r="656">
          <cell r="B656">
            <v>2037</v>
          </cell>
        </row>
        <row r="657">
          <cell r="B657">
            <v>2037</v>
          </cell>
        </row>
        <row r="658">
          <cell r="B658">
            <v>2037</v>
          </cell>
        </row>
        <row r="659">
          <cell r="B659">
            <v>2037</v>
          </cell>
        </row>
        <row r="660">
          <cell r="B660">
            <v>2037</v>
          </cell>
        </row>
        <row r="661">
          <cell r="B661">
            <v>2037</v>
          </cell>
        </row>
        <row r="662">
          <cell r="B662">
            <v>2037</v>
          </cell>
        </row>
        <row r="663">
          <cell r="B663">
            <v>2037</v>
          </cell>
        </row>
        <row r="664">
          <cell r="B664">
            <v>2037</v>
          </cell>
        </row>
        <row r="665">
          <cell r="B665">
            <v>2037</v>
          </cell>
        </row>
        <row r="666">
          <cell r="B666">
            <v>2037</v>
          </cell>
        </row>
        <row r="667">
          <cell r="B667">
            <v>2037</v>
          </cell>
        </row>
        <row r="668">
          <cell r="B668">
            <v>2038</v>
          </cell>
        </row>
        <row r="669">
          <cell r="B669">
            <v>2038</v>
          </cell>
        </row>
        <row r="670">
          <cell r="B670">
            <v>2038</v>
          </cell>
        </row>
        <row r="671">
          <cell r="B671">
            <v>2038</v>
          </cell>
        </row>
        <row r="672">
          <cell r="B672">
            <v>2038</v>
          </cell>
        </row>
        <row r="673">
          <cell r="B673">
            <v>2038</v>
          </cell>
        </row>
        <row r="674">
          <cell r="B674">
            <v>2038</v>
          </cell>
        </row>
        <row r="675">
          <cell r="B675">
            <v>2038</v>
          </cell>
        </row>
        <row r="676">
          <cell r="B676">
            <v>2038</v>
          </cell>
        </row>
        <row r="677">
          <cell r="B677">
            <v>2038</v>
          </cell>
        </row>
        <row r="678">
          <cell r="B678">
            <v>2038</v>
          </cell>
        </row>
        <row r="679">
          <cell r="B679">
            <v>2038</v>
          </cell>
        </row>
        <row r="680">
          <cell r="B680">
            <v>2039</v>
          </cell>
        </row>
        <row r="681">
          <cell r="B681">
            <v>2039</v>
          </cell>
        </row>
        <row r="682">
          <cell r="B682">
            <v>2039</v>
          </cell>
        </row>
        <row r="683">
          <cell r="B683">
            <v>2039</v>
          </cell>
        </row>
        <row r="684">
          <cell r="B684">
            <v>2039</v>
          </cell>
        </row>
        <row r="685">
          <cell r="B685">
            <v>2039</v>
          </cell>
        </row>
        <row r="686">
          <cell r="B686">
            <v>2039</v>
          </cell>
        </row>
        <row r="687">
          <cell r="B687">
            <v>2039</v>
          </cell>
        </row>
        <row r="688">
          <cell r="B688">
            <v>2039</v>
          </cell>
        </row>
        <row r="689">
          <cell r="B689">
            <v>2039</v>
          </cell>
        </row>
        <row r="690">
          <cell r="B690">
            <v>2039</v>
          </cell>
        </row>
        <row r="691">
          <cell r="B691">
            <v>2039</v>
          </cell>
        </row>
        <row r="692">
          <cell r="B692">
            <v>2016</v>
          </cell>
        </row>
        <row r="693">
          <cell r="B693">
            <v>2016</v>
          </cell>
        </row>
        <row r="694">
          <cell r="B694">
            <v>2016</v>
          </cell>
        </row>
        <row r="695">
          <cell r="B695">
            <v>2016</v>
          </cell>
        </row>
        <row r="696">
          <cell r="B696">
            <v>2016</v>
          </cell>
        </row>
        <row r="697">
          <cell r="B697">
            <v>2016</v>
          </cell>
        </row>
        <row r="698">
          <cell r="B698">
            <v>2016</v>
          </cell>
        </row>
        <row r="699">
          <cell r="B699">
            <v>2016</v>
          </cell>
        </row>
        <row r="700">
          <cell r="B700">
            <v>2016</v>
          </cell>
        </row>
        <row r="701">
          <cell r="B701">
            <v>2016</v>
          </cell>
        </row>
        <row r="702">
          <cell r="B702">
            <v>2016</v>
          </cell>
        </row>
        <row r="703">
          <cell r="B703">
            <v>2016</v>
          </cell>
        </row>
        <row r="704">
          <cell r="B704">
            <v>2017</v>
          </cell>
        </row>
        <row r="705">
          <cell r="B705">
            <v>2017</v>
          </cell>
        </row>
        <row r="706">
          <cell r="B706">
            <v>2017</v>
          </cell>
        </row>
        <row r="707">
          <cell r="B707">
            <v>2017</v>
          </cell>
        </row>
        <row r="708">
          <cell r="B708">
            <v>2017</v>
          </cell>
        </row>
        <row r="709">
          <cell r="B709">
            <v>2017</v>
          </cell>
        </row>
        <row r="710">
          <cell r="B710">
            <v>2017</v>
          </cell>
        </row>
        <row r="711">
          <cell r="B711">
            <v>2017</v>
          </cell>
        </row>
        <row r="712">
          <cell r="B712">
            <v>2017</v>
          </cell>
        </row>
        <row r="713">
          <cell r="B713">
            <v>2017</v>
          </cell>
        </row>
        <row r="714">
          <cell r="B714">
            <v>2017</v>
          </cell>
        </row>
        <row r="715">
          <cell r="B715">
            <v>2017</v>
          </cell>
        </row>
        <row r="716">
          <cell r="B716">
            <v>2018</v>
          </cell>
        </row>
        <row r="717">
          <cell r="B717">
            <v>2018</v>
          </cell>
        </row>
        <row r="718">
          <cell r="B718">
            <v>2018</v>
          </cell>
        </row>
        <row r="719">
          <cell r="B719">
            <v>2018</v>
          </cell>
        </row>
        <row r="720">
          <cell r="B720">
            <v>2018</v>
          </cell>
        </row>
        <row r="721">
          <cell r="B721">
            <v>2018</v>
          </cell>
        </row>
        <row r="722">
          <cell r="B722">
            <v>2018</v>
          </cell>
        </row>
        <row r="723">
          <cell r="B723">
            <v>2018</v>
          </cell>
        </row>
        <row r="724">
          <cell r="B724">
            <v>2018</v>
          </cell>
        </row>
        <row r="725">
          <cell r="B725">
            <v>2018</v>
          </cell>
        </row>
        <row r="726">
          <cell r="B726">
            <v>2018</v>
          </cell>
        </row>
        <row r="727">
          <cell r="B727">
            <v>2018</v>
          </cell>
        </row>
        <row r="728">
          <cell r="B728">
            <v>2019</v>
          </cell>
        </row>
        <row r="729">
          <cell r="B729">
            <v>2019</v>
          </cell>
        </row>
        <row r="730">
          <cell r="B730">
            <v>2019</v>
          </cell>
        </row>
        <row r="731">
          <cell r="B731">
            <v>2019</v>
          </cell>
        </row>
        <row r="732">
          <cell r="B732">
            <v>2019</v>
          </cell>
        </row>
        <row r="733">
          <cell r="B733">
            <v>2019</v>
          </cell>
        </row>
        <row r="734">
          <cell r="B734">
            <v>2019</v>
          </cell>
        </row>
        <row r="735">
          <cell r="B735">
            <v>2019</v>
          </cell>
        </row>
        <row r="736">
          <cell r="B736">
            <v>2019</v>
          </cell>
        </row>
        <row r="737">
          <cell r="B737">
            <v>2019</v>
          </cell>
        </row>
        <row r="738">
          <cell r="B738">
            <v>2019</v>
          </cell>
        </row>
        <row r="739">
          <cell r="B739">
            <v>2019</v>
          </cell>
        </row>
        <row r="740">
          <cell r="B740">
            <v>2020</v>
          </cell>
        </row>
        <row r="741">
          <cell r="B741">
            <v>2020</v>
          </cell>
        </row>
        <row r="742">
          <cell r="B742">
            <v>2020</v>
          </cell>
        </row>
        <row r="743">
          <cell r="B743">
            <v>2020</v>
          </cell>
        </row>
        <row r="744">
          <cell r="B744">
            <v>2020</v>
          </cell>
        </row>
        <row r="745">
          <cell r="B745">
            <v>2020</v>
          </cell>
        </row>
        <row r="746">
          <cell r="B746">
            <v>2020</v>
          </cell>
        </row>
        <row r="747">
          <cell r="B747">
            <v>2020</v>
          </cell>
        </row>
        <row r="748">
          <cell r="B748">
            <v>2020</v>
          </cell>
        </row>
        <row r="749">
          <cell r="B749">
            <v>2020</v>
          </cell>
        </row>
        <row r="750">
          <cell r="B750">
            <v>2020</v>
          </cell>
        </row>
        <row r="751">
          <cell r="B751">
            <v>2020</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2022</v>
          </cell>
        </row>
        <row r="765">
          <cell r="B765">
            <v>2022</v>
          </cell>
        </row>
        <row r="766">
          <cell r="B766">
            <v>2022</v>
          </cell>
        </row>
        <row r="767">
          <cell r="B767">
            <v>2022</v>
          </cell>
        </row>
        <row r="768">
          <cell r="B768">
            <v>2022</v>
          </cell>
        </row>
        <row r="769">
          <cell r="B769">
            <v>2022</v>
          </cell>
        </row>
        <row r="770">
          <cell r="B770">
            <v>2022</v>
          </cell>
        </row>
        <row r="771">
          <cell r="B771">
            <v>2022</v>
          </cell>
        </row>
        <row r="772">
          <cell r="B772">
            <v>2022</v>
          </cell>
        </row>
        <row r="773">
          <cell r="B773">
            <v>2022</v>
          </cell>
        </row>
        <row r="774">
          <cell r="B774">
            <v>2022</v>
          </cell>
        </row>
        <row r="775">
          <cell r="B775">
            <v>2022</v>
          </cell>
        </row>
        <row r="776">
          <cell r="B776">
            <v>2023</v>
          </cell>
        </row>
        <row r="777">
          <cell r="B777">
            <v>2023</v>
          </cell>
        </row>
        <row r="778">
          <cell r="B778">
            <v>2023</v>
          </cell>
        </row>
        <row r="779">
          <cell r="B779">
            <v>2023</v>
          </cell>
        </row>
        <row r="780">
          <cell r="B780">
            <v>2023</v>
          </cell>
        </row>
        <row r="781">
          <cell r="B781">
            <v>2023</v>
          </cell>
        </row>
        <row r="782">
          <cell r="B782">
            <v>2023</v>
          </cell>
        </row>
        <row r="783">
          <cell r="B783">
            <v>2023</v>
          </cell>
        </row>
        <row r="784">
          <cell r="B784">
            <v>2023</v>
          </cell>
        </row>
        <row r="785">
          <cell r="B785">
            <v>2023</v>
          </cell>
        </row>
        <row r="786">
          <cell r="B786">
            <v>2023</v>
          </cell>
        </row>
        <row r="787">
          <cell r="B787">
            <v>2023</v>
          </cell>
        </row>
        <row r="788">
          <cell r="B788">
            <v>2024</v>
          </cell>
        </row>
        <row r="789">
          <cell r="B789">
            <v>2024</v>
          </cell>
        </row>
        <row r="790">
          <cell r="B790">
            <v>2024</v>
          </cell>
        </row>
        <row r="791">
          <cell r="B791">
            <v>2024</v>
          </cell>
        </row>
        <row r="792">
          <cell r="B792">
            <v>2024</v>
          </cell>
        </row>
        <row r="793">
          <cell r="B793">
            <v>2024</v>
          </cell>
        </row>
        <row r="794">
          <cell r="B794">
            <v>2024</v>
          </cell>
        </row>
        <row r="795">
          <cell r="B795">
            <v>2024</v>
          </cell>
        </row>
        <row r="796">
          <cell r="B796">
            <v>2024</v>
          </cell>
        </row>
        <row r="797">
          <cell r="B797">
            <v>2024</v>
          </cell>
        </row>
        <row r="798">
          <cell r="B798">
            <v>2024</v>
          </cell>
        </row>
        <row r="799">
          <cell r="B799">
            <v>2024</v>
          </cell>
        </row>
        <row r="800">
          <cell r="B800">
            <v>2025</v>
          </cell>
        </row>
        <row r="801">
          <cell r="B801">
            <v>2025</v>
          </cell>
        </row>
        <row r="802">
          <cell r="B802">
            <v>2025</v>
          </cell>
        </row>
        <row r="803">
          <cell r="B803">
            <v>2025</v>
          </cell>
        </row>
        <row r="804">
          <cell r="B804">
            <v>2025</v>
          </cell>
        </row>
        <row r="805">
          <cell r="B805">
            <v>2025</v>
          </cell>
        </row>
        <row r="806">
          <cell r="B806">
            <v>2025</v>
          </cell>
        </row>
        <row r="807">
          <cell r="B807">
            <v>2025</v>
          </cell>
        </row>
        <row r="808">
          <cell r="B808">
            <v>2025</v>
          </cell>
        </row>
        <row r="809">
          <cell r="B809">
            <v>2025</v>
          </cell>
        </row>
        <row r="810">
          <cell r="B810">
            <v>2025</v>
          </cell>
        </row>
        <row r="811">
          <cell r="B811">
            <v>2025</v>
          </cell>
        </row>
        <row r="812">
          <cell r="B812">
            <v>2026</v>
          </cell>
        </row>
        <row r="813">
          <cell r="B813">
            <v>2026</v>
          </cell>
        </row>
        <row r="814">
          <cell r="B814">
            <v>2026</v>
          </cell>
        </row>
        <row r="815">
          <cell r="B815">
            <v>2026</v>
          </cell>
        </row>
        <row r="816">
          <cell r="B816">
            <v>2026</v>
          </cell>
        </row>
        <row r="817">
          <cell r="B817">
            <v>2026</v>
          </cell>
        </row>
        <row r="818">
          <cell r="B818">
            <v>2026</v>
          </cell>
        </row>
        <row r="819">
          <cell r="B819">
            <v>2026</v>
          </cell>
        </row>
        <row r="820">
          <cell r="B820">
            <v>2026</v>
          </cell>
        </row>
        <row r="821">
          <cell r="B821">
            <v>2026</v>
          </cell>
        </row>
        <row r="822">
          <cell r="B822">
            <v>2026</v>
          </cell>
        </row>
        <row r="823">
          <cell r="B823">
            <v>2026</v>
          </cell>
        </row>
        <row r="824">
          <cell r="B824">
            <v>2027</v>
          </cell>
        </row>
        <row r="825">
          <cell r="B825">
            <v>2027</v>
          </cell>
        </row>
        <row r="826">
          <cell r="B826">
            <v>2027</v>
          </cell>
        </row>
        <row r="827">
          <cell r="B827">
            <v>2027</v>
          </cell>
        </row>
        <row r="828">
          <cell r="B828">
            <v>2027</v>
          </cell>
        </row>
        <row r="829">
          <cell r="B829">
            <v>2027</v>
          </cell>
        </row>
        <row r="830">
          <cell r="B830">
            <v>2027</v>
          </cell>
        </row>
        <row r="831">
          <cell r="B831">
            <v>2027</v>
          </cell>
        </row>
        <row r="832">
          <cell r="B832">
            <v>2027</v>
          </cell>
        </row>
        <row r="833">
          <cell r="B833">
            <v>2027</v>
          </cell>
        </row>
        <row r="834">
          <cell r="B834">
            <v>2027</v>
          </cell>
        </row>
        <row r="835">
          <cell r="B835">
            <v>2027</v>
          </cell>
        </row>
        <row r="836">
          <cell r="B836">
            <v>2028</v>
          </cell>
        </row>
        <row r="837">
          <cell r="B837">
            <v>2028</v>
          </cell>
        </row>
        <row r="838">
          <cell r="B838">
            <v>2028</v>
          </cell>
        </row>
        <row r="839">
          <cell r="B839">
            <v>2028</v>
          </cell>
        </row>
        <row r="840">
          <cell r="B840">
            <v>2028</v>
          </cell>
        </row>
        <row r="841">
          <cell r="B841">
            <v>2028</v>
          </cell>
        </row>
        <row r="842">
          <cell r="B842">
            <v>2028</v>
          </cell>
        </row>
        <row r="843">
          <cell r="B843">
            <v>2028</v>
          </cell>
        </row>
        <row r="844">
          <cell r="B844">
            <v>2028</v>
          </cell>
        </row>
        <row r="845">
          <cell r="B845">
            <v>2028</v>
          </cell>
        </row>
        <row r="846">
          <cell r="B846">
            <v>2028</v>
          </cell>
        </row>
        <row r="847">
          <cell r="B847">
            <v>2028</v>
          </cell>
        </row>
        <row r="848">
          <cell r="B848">
            <v>2029</v>
          </cell>
        </row>
        <row r="849">
          <cell r="B849">
            <v>2029</v>
          </cell>
        </row>
        <row r="850">
          <cell r="B850">
            <v>2029</v>
          </cell>
        </row>
        <row r="851">
          <cell r="B851">
            <v>2029</v>
          </cell>
        </row>
        <row r="852">
          <cell r="B852">
            <v>2029</v>
          </cell>
        </row>
        <row r="853">
          <cell r="B853">
            <v>2029</v>
          </cell>
        </row>
        <row r="854">
          <cell r="B854">
            <v>2029</v>
          </cell>
        </row>
        <row r="855">
          <cell r="B855">
            <v>2029</v>
          </cell>
        </row>
        <row r="856">
          <cell r="B856">
            <v>2029</v>
          </cell>
        </row>
        <row r="857">
          <cell r="B857">
            <v>2029</v>
          </cell>
        </row>
        <row r="858">
          <cell r="B858">
            <v>2029</v>
          </cell>
        </row>
        <row r="859">
          <cell r="B859">
            <v>2029</v>
          </cell>
        </row>
        <row r="860">
          <cell r="B860">
            <v>2030</v>
          </cell>
        </row>
        <row r="861">
          <cell r="B861">
            <v>2030</v>
          </cell>
        </row>
        <row r="862">
          <cell r="B862">
            <v>2030</v>
          </cell>
        </row>
        <row r="863">
          <cell r="B863">
            <v>2030</v>
          </cell>
        </row>
        <row r="864">
          <cell r="B864">
            <v>2030</v>
          </cell>
        </row>
        <row r="865">
          <cell r="B865">
            <v>2030</v>
          </cell>
        </row>
        <row r="866">
          <cell r="B866">
            <v>2030</v>
          </cell>
        </row>
        <row r="867">
          <cell r="B867">
            <v>2030</v>
          </cell>
        </row>
        <row r="868">
          <cell r="B868">
            <v>2030</v>
          </cell>
        </row>
        <row r="869">
          <cell r="B869">
            <v>2030</v>
          </cell>
        </row>
        <row r="870">
          <cell r="B870">
            <v>2030</v>
          </cell>
        </row>
        <row r="871">
          <cell r="B871">
            <v>2030</v>
          </cell>
        </row>
        <row r="872">
          <cell r="B872">
            <v>2031</v>
          </cell>
        </row>
        <row r="873">
          <cell r="B873">
            <v>2031</v>
          </cell>
        </row>
        <row r="874">
          <cell r="B874">
            <v>2031</v>
          </cell>
        </row>
        <row r="875">
          <cell r="B875">
            <v>2031</v>
          </cell>
        </row>
        <row r="876">
          <cell r="B876">
            <v>2031</v>
          </cell>
        </row>
        <row r="877">
          <cell r="B877">
            <v>2031</v>
          </cell>
        </row>
        <row r="878">
          <cell r="B878">
            <v>2031</v>
          </cell>
        </row>
        <row r="879">
          <cell r="B879">
            <v>2031</v>
          </cell>
        </row>
        <row r="880">
          <cell r="B880">
            <v>2031</v>
          </cell>
        </row>
        <row r="881">
          <cell r="B881">
            <v>2031</v>
          </cell>
        </row>
        <row r="882">
          <cell r="B882">
            <v>2031</v>
          </cell>
        </row>
        <row r="883">
          <cell r="B883">
            <v>2031</v>
          </cell>
        </row>
        <row r="884">
          <cell r="B884">
            <v>2032</v>
          </cell>
        </row>
        <row r="885">
          <cell r="B885">
            <v>2032</v>
          </cell>
        </row>
        <row r="886">
          <cell r="B886">
            <v>2032</v>
          </cell>
        </row>
        <row r="887">
          <cell r="B887">
            <v>2032</v>
          </cell>
        </row>
        <row r="888">
          <cell r="B888">
            <v>2032</v>
          </cell>
        </row>
        <row r="889">
          <cell r="B889">
            <v>2032</v>
          </cell>
        </row>
        <row r="890">
          <cell r="B890">
            <v>2032</v>
          </cell>
        </row>
        <row r="891">
          <cell r="B891">
            <v>2032</v>
          </cell>
        </row>
        <row r="892">
          <cell r="B892">
            <v>2032</v>
          </cell>
        </row>
        <row r="893">
          <cell r="B893">
            <v>2032</v>
          </cell>
        </row>
        <row r="894">
          <cell r="B894">
            <v>2032</v>
          </cell>
        </row>
        <row r="895">
          <cell r="B895">
            <v>2032</v>
          </cell>
        </row>
        <row r="896">
          <cell r="B896">
            <v>2033</v>
          </cell>
        </row>
        <row r="897">
          <cell r="B897">
            <v>2033</v>
          </cell>
        </row>
        <row r="898">
          <cell r="B898">
            <v>2033</v>
          </cell>
        </row>
        <row r="899">
          <cell r="B899">
            <v>2033</v>
          </cell>
        </row>
        <row r="900">
          <cell r="B900">
            <v>2033</v>
          </cell>
        </row>
        <row r="901">
          <cell r="B901">
            <v>2033</v>
          </cell>
        </row>
        <row r="902">
          <cell r="B902">
            <v>2033</v>
          </cell>
        </row>
        <row r="903">
          <cell r="B903">
            <v>2033</v>
          </cell>
        </row>
        <row r="904">
          <cell r="B904">
            <v>2033</v>
          </cell>
        </row>
        <row r="905">
          <cell r="B905">
            <v>2033</v>
          </cell>
        </row>
        <row r="906">
          <cell r="B906">
            <v>2033</v>
          </cell>
        </row>
        <row r="907">
          <cell r="B907">
            <v>2033</v>
          </cell>
        </row>
        <row r="908">
          <cell r="B908">
            <v>2034</v>
          </cell>
        </row>
        <row r="909">
          <cell r="B909">
            <v>2034</v>
          </cell>
        </row>
        <row r="910">
          <cell r="B910">
            <v>2034</v>
          </cell>
        </row>
        <row r="911">
          <cell r="B911">
            <v>2034</v>
          </cell>
        </row>
        <row r="912">
          <cell r="B912">
            <v>2034</v>
          </cell>
        </row>
        <row r="913">
          <cell r="B913">
            <v>2034</v>
          </cell>
        </row>
        <row r="914">
          <cell r="B914">
            <v>2034</v>
          </cell>
        </row>
        <row r="915">
          <cell r="B915">
            <v>2034</v>
          </cell>
        </row>
        <row r="916">
          <cell r="B916">
            <v>2034</v>
          </cell>
        </row>
        <row r="917">
          <cell r="B917">
            <v>2034</v>
          </cell>
        </row>
        <row r="918">
          <cell r="B918">
            <v>2034</v>
          </cell>
        </row>
        <row r="919">
          <cell r="B919">
            <v>2034</v>
          </cell>
        </row>
        <row r="920">
          <cell r="B920">
            <v>2035</v>
          </cell>
        </row>
        <row r="921">
          <cell r="B921">
            <v>2035</v>
          </cell>
        </row>
        <row r="922">
          <cell r="B922">
            <v>2035</v>
          </cell>
        </row>
        <row r="923">
          <cell r="B923">
            <v>2035</v>
          </cell>
        </row>
        <row r="924">
          <cell r="B924">
            <v>2035</v>
          </cell>
        </row>
        <row r="925">
          <cell r="B925">
            <v>2035</v>
          </cell>
        </row>
        <row r="926">
          <cell r="B926">
            <v>2035</v>
          </cell>
        </row>
        <row r="927">
          <cell r="B927">
            <v>2035</v>
          </cell>
        </row>
        <row r="928">
          <cell r="B928">
            <v>2035</v>
          </cell>
        </row>
        <row r="929">
          <cell r="B929">
            <v>2035</v>
          </cell>
        </row>
        <row r="930">
          <cell r="B930">
            <v>2035</v>
          </cell>
        </row>
        <row r="931">
          <cell r="B931">
            <v>2035</v>
          </cell>
        </row>
        <row r="932">
          <cell r="B932">
            <v>2036</v>
          </cell>
        </row>
        <row r="933">
          <cell r="B933">
            <v>2036</v>
          </cell>
        </row>
        <row r="934">
          <cell r="B934">
            <v>2036</v>
          </cell>
        </row>
        <row r="935">
          <cell r="B935">
            <v>2036</v>
          </cell>
        </row>
        <row r="936">
          <cell r="B936">
            <v>2036</v>
          </cell>
        </row>
        <row r="937">
          <cell r="B937">
            <v>2036</v>
          </cell>
        </row>
        <row r="938">
          <cell r="B938">
            <v>2036</v>
          </cell>
        </row>
        <row r="939">
          <cell r="B939">
            <v>2036</v>
          </cell>
        </row>
        <row r="940">
          <cell r="B940">
            <v>2036</v>
          </cell>
        </row>
        <row r="941">
          <cell r="B941">
            <v>2036</v>
          </cell>
        </row>
        <row r="942">
          <cell r="B942">
            <v>2036</v>
          </cell>
        </row>
        <row r="943">
          <cell r="B943">
            <v>2036</v>
          </cell>
        </row>
        <row r="944">
          <cell r="B944">
            <v>2037</v>
          </cell>
        </row>
        <row r="945">
          <cell r="B945">
            <v>2037</v>
          </cell>
        </row>
        <row r="946">
          <cell r="B946">
            <v>2037</v>
          </cell>
        </row>
        <row r="947">
          <cell r="B947">
            <v>2037</v>
          </cell>
        </row>
        <row r="948">
          <cell r="B948">
            <v>2037</v>
          </cell>
        </row>
        <row r="949">
          <cell r="B949">
            <v>2037</v>
          </cell>
        </row>
        <row r="950">
          <cell r="B950">
            <v>2037</v>
          </cell>
        </row>
        <row r="951">
          <cell r="B951">
            <v>2037</v>
          </cell>
        </row>
        <row r="952">
          <cell r="B952">
            <v>2037</v>
          </cell>
        </row>
        <row r="953">
          <cell r="B953">
            <v>2037</v>
          </cell>
        </row>
        <row r="954">
          <cell r="B954">
            <v>2037</v>
          </cell>
        </row>
        <row r="955">
          <cell r="B955">
            <v>2037</v>
          </cell>
        </row>
        <row r="956">
          <cell r="B956">
            <v>2038</v>
          </cell>
        </row>
        <row r="957">
          <cell r="B957">
            <v>2038</v>
          </cell>
        </row>
        <row r="958">
          <cell r="B958">
            <v>2038</v>
          </cell>
        </row>
        <row r="959">
          <cell r="B959">
            <v>2038</v>
          </cell>
        </row>
        <row r="960">
          <cell r="B960">
            <v>2038</v>
          </cell>
        </row>
        <row r="961">
          <cell r="B961">
            <v>2038</v>
          </cell>
        </row>
        <row r="962">
          <cell r="B962">
            <v>2038</v>
          </cell>
        </row>
        <row r="963">
          <cell r="B963">
            <v>2038</v>
          </cell>
        </row>
        <row r="964">
          <cell r="B964">
            <v>2038</v>
          </cell>
        </row>
        <row r="965">
          <cell r="B965">
            <v>2038</v>
          </cell>
        </row>
        <row r="966">
          <cell r="B966">
            <v>2038</v>
          </cell>
        </row>
        <row r="967">
          <cell r="B967">
            <v>2038</v>
          </cell>
        </row>
        <row r="968">
          <cell r="B968">
            <v>2039</v>
          </cell>
        </row>
        <row r="969">
          <cell r="B969">
            <v>2039</v>
          </cell>
        </row>
        <row r="970">
          <cell r="B970">
            <v>2039</v>
          </cell>
        </row>
        <row r="971">
          <cell r="B971">
            <v>2039</v>
          </cell>
        </row>
        <row r="972">
          <cell r="B972">
            <v>2039</v>
          </cell>
        </row>
        <row r="973">
          <cell r="B973">
            <v>2039</v>
          </cell>
        </row>
        <row r="974">
          <cell r="B974">
            <v>2039</v>
          </cell>
        </row>
        <row r="975">
          <cell r="B975">
            <v>2039</v>
          </cell>
        </row>
        <row r="976">
          <cell r="B976">
            <v>2039</v>
          </cell>
        </row>
        <row r="977">
          <cell r="B977">
            <v>2039</v>
          </cell>
        </row>
        <row r="978">
          <cell r="B978">
            <v>2039</v>
          </cell>
        </row>
        <row r="979">
          <cell r="B979">
            <v>2039</v>
          </cell>
        </row>
      </sheetData>
      <sheetData sheetId="13"/>
      <sheetData sheetId="14"/>
      <sheetData sheetId="15"/>
      <sheetData sheetId="16" refreshError="1"/>
      <sheetData sheetId="17" refreshError="1"/>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gen Financed"/>
      <sheetName val="Summary Project Economics"/>
      <sheetName val="EPS Table"/>
      <sheetName val="Summary Project Economics Trige"/>
      <sheetName val="Scenarios"/>
      <sheetName val="Yearly Metrics"/>
      <sheetName val="Yearly Metrics (millions)"/>
      <sheetName val="Instructions"/>
      <sheetName val="EVAL Process"/>
      <sheetName val="Inputs"/>
      <sheetName val="Calculations"/>
      <sheetName val="Results"/>
      <sheetName val="Scratch Work"/>
    </sheetNames>
    <sheetDataSet>
      <sheetData sheetId="0"/>
      <sheetData sheetId="1" refreshError="1">
        <row r="14">
          <cell r="Q14">
            <v>0.158</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MDL95"/>
      <sheetName val="Assumptions"/>
      <sheetName val="Summary"/>
    </sheetNames>
    <sheetDataSet>
      <sheetData sheetId="0" refreshError="1">
        <row r="68">
          <cell r="E68">
            <v>1999</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 Information"/>
      <sheetName val="Other Requested Information"/>
      <sheetName val="Special Exceptions"/>
    </sheetNames>
    <sheetDataSet>
      <sheetData sheetId="0">
        <row r="3">
          <cell r="H3" t="str">
            <v>Yes</v>
          </cell>
        </row>
        <row r="4">
          <cell r="H4" t="str">
            <v>No</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Summary 1-Ph1"/>
      <sheetName val="Summary 1-Ph1&amp;2"/>
      <sheetName val="Summary 4-Ph1&amp;2"/>
      <sheetName val="Input Sheet"/>
      <sheetName val="Revision Control"/>
      <sheetName val="Summary 1-All Phases"/>
      <sheetName val="Summary 4-All Phases"/>
      <sheetName val="Summary-Precomm-All Phases"/>
      <sheetName val="Summary 2-DONOTUSE"/>
      <sheetName val="Summary 3-DONOTUSE"/>
      <sheetName val="Labor-Peaker-Ph1"/>
      <sheetName val="Labor-Yr2"/>
      <sheetName val="Labor-Yr3+"/>
      <sheetName val="Labor-Peaker-Ph2"/>
      <sheetName val="Labor-CCGT-Ph1"/>
      <sheetName val="Routine O &amp; M-Peaker"/>
      <sheetName val="Routine O &amp; M-CCGT"/>
      <sheetName val="General Plant Operations-CCGT"/>
      <sheetName val="G&amp;A-Peaker"/>
      <sheetName val="MM Gas Turbine"/>
      <sheetName val="MM GT Spares"/>
      <sheetName val="Major Maint"/>
      <sheetName val="Major Maint-2"/>
      <sheetName val="Other Oper. Exp.(Ins,Taxes etc)"/>
      <sheetName val="Pre-Comm-CCGT"/>
      <sheetName val="Precomm LaborA-CCGT"/>
      <sheetName val="Precomm LaborB-CCGT"/>
      <sheetName val="Capital-CCGT"/>
      <sheetName val="Capital Sched"/>
      <sheetName val="Pre-Comm-Peaker"/>
      <sheetName val="Precomm LaborA-Peaker"/>
      <sheetName val="Precomm LaborB-Peaker"/>
      <sheetName val="Capital-Peaker"/>
      <sheetName val="Degradation-Starts"/>
      <sheetName val="Dispatch"/>
      <sheetName val="Asset Management"/>
      <sheetName val="AssetMgt Labor-Yrs1-30-CCGT"/>
      <sheetName val="Degradation-Hrs"/>
      <sheetName val="Summary 4-Ph1"/>
      <sheetName val="Summary-Precomm-Ph1"/>
      <sheetName val="Labor-CCGT-Ph2"/>
      <sheetName val="Routine O &amp; M-CCGT-Ph2"/>
      <sheetName val="General Plant Ops-CCGT-Ph2"/>
      <sheetName val="AssetMgt Labor-Yrs1-30-Ph3"/>
      <sheetName val="Regular&amp;Modified Outage Costs"/>
      <sheetName val="Questions &amp; Answers"/>
      <sheetName val="StartCost-VS-NormalStarts"/>
      <sheetName val="StartCost-VS-Ratio"/>
      <sheetName val="Regional Labor Coeff"/>
      <sheetName val="AssetMgt Labor-Yrs1-30-Pe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_Rpt_A"/>
      <sheetName val="Title"/>
      <sheetName val="Revisions"/>
      <sheetName val="Summary Results"/>
      <sheetName val="Graph Output"/>
      <sheetName val="Net Benefit Chart"/>
      <sheetName val="Sys Sensitivities"/>
      <sheetName val="Calculations"/>
      <sheetName val="Econ_Rpt"/>
      <sheetName val="Assumptions"/>
      <sheetName val="Base Prod. Cost Savings"/>
      <sheetName val="DAT"/>
      <sheetName val="VAT"/>
      <sheetName val="FET"/>
    </sheetNames>
    <sheetDataSet>
      <sheetData sheetId="0"/>
      <sheetData sheetId="1"/>
      <sheetData sheetId="2"/>
      <sheetData sheetId="3">
        <row r="1">
          <cell r="A1" t="str">
            <v>2011 Western RFP Evaluation Model</v>
          </cell>
        </row>
        <row r="7">
          <cell r="C7" t="str">
            <v>SYSTEM</v>
          </cell>
        </row>
        <row r="8">
          <cell r="C8" t="str">
            <v>SYSTEM</v>
          </cell>
        </row>
        <row r="11">
          <cell r="C11" t="str">
            <v>Base</v>
          </cell>
        </row>
        <row r="12">
          <cell r="C12" t="str">
            <v>Base</v>
          </cell>
        </row>
        <row r="13">
          <cell r="C13" t="str">
            <v>No Delist</v>
          </cell>
        </row>
        <row r="14">
          <cell r="C14" t="str">
            <v>Base</v>
          </cell>
        </row>
      </sheetData>
      <sheetData sheetId="4"/>
      <sheetData sheetId="5" refreshError="1"/>
      <sheetData sheetId="6" refreshError="1"/>
      <sheetData sheetId="7">
        <row r="10">
          <cell r="F10" t="str">
            <v>P1790</v>
          </cell>
        </row>
        <row r="11">
          <cell r="F11" t="str">
            <v>D</v>
          </cell>
        </row>
        <row r="12">
          <cell r="F12" t="str">
            <v>CCGT</v>
          </cell>
        </row>
        <row r="13">
          <cell r="F13">
            <v>0</v>
          </cell>
        </row>
        <row r="14">
          <cell r="F14" t="str">
            <v>Western</v>
          </cell>
        </row>
        <row r="16">
          <cell r="F16">
            <v>42887</v>
          </cell>
          <cell r="I16">
            <v>6</v>
          </cell>
          <cell r="K16">
            <v>2017</v>
          </cell>
        </row>
        <row r="17">
          <cell r="F17">
            <v>53844</v>
          </cell>
          <cell r="I17">
            <v>6</v>
          </cell>
          <cell r="K17">
            <v>2047</v>
          </cell>
        </row>
        <row r="19">
          <cell r="F19">
            <v>30</v>
          </cell>
        </row>
        <row r="20">
          <cell r="F20">
            <v>0</v>
          </cell>
        </row>
        <row r="21">
          <cell r="F21">
            <v>243</v>
          </cell>
        </row>
        <row r="22">
          <cell r="F22">
            <v>58</v>
          </cell>
        </row>
        <row r="23">
          <cell r="F23">
            <v>478.8</v>
          </cell>
        </row>
        <row r="25">
          <cell r="F25">
            <v>0</v>
          </cell>
        </row>
        <row r="26">
          <cell r="F26">
            <v>0</v>
          </cell>
        </row>
        <row r="28">
          <cell r="F28" t="str">
            <v/>
          </cell>
        </row>
        <row r="30">
          <cell r="F30">
            <v>7.1</v>
          </cell>
        </row>
        <row r="31">
          <cell r="F31">
            <v>7.77</v>
          </cell>
        </row>
        <row r="32">
          <cell r="F32">
            <v>2270</v>
          </cell>
        </row>
        <row r="33">
          <cell r="F33">
            <v>0</v>
          </cell>
        </row>
        <row r="34">
          <cell r="F34" t="str">
            <v/>
          </cell>
        </row>
        <row r="37">
          <cell r="F37">
            <v>1.04E-2</v>
          </cell>
        </row>
        <row r="38">
          <cell r="F38">
            <v>-2.5000000000000001E-2</v>
          </cell>
        </row>
        <row r="39">
          <cell r="F39">
            <v>2.4899999999999999E-2</v>
          </cell>
        </row>
        <row r="40">
          <cell r="F40">
            <v>0</v>
          </cell>
        </row>
        <row r="41">
          <cell r="F41">
            <v>0</v>
          </cell>
        </row>
        <row r="42">
          <cell r="F42">
            <v>7.3499999999999998E-3</v>
          </cell>
        </row>
        <row r="43">
          <cell r="F43">
            <v>117</v>
          </cell>
        </row>
      </sheetData>
      <sheetData sheetId="8">
        <row r="5">
          <cell r="O5">
            <v>30</v>
          </cell>
        </row>
      </sheetData>
      <sheetData sheetId="9">
        <row r="6">
          <cell r="D6">
            <v>0.35</v>
          </cell>
        </row>
        <row r="7">
          <cell r="D7">
            <v>0.50149999999999995</v>
          </cell>
        </row>
        <row r="8">
          <cell r="D8">
            <v>0.49850000000000005</v>
          </cell>
        </row>
        <row r="9">
          <cell r="D9">
            <v>0.10125000000000001</v>
          </cell>
        </row>
        <row r="10">
          <cell r="D10">
            <v>6.9800000000000001E-2</v>
          </cell>
        </row>
        <row r="11">
          <cell r="D11">
            <v>7.3393819999999999E-2</v>
          </cell>
        </row>
        <row r="17">
          <cell r="C17">
            <v>0</v>
          </cell>
          <cell r="D17">
            <v>0</v>
          </cell>
          <cell r="E17">
            <v>0</v>
          </cell>
          <cell r="F17">
            <v>0</v>
          </cell>
          <cell r="G17">
            <v>0</v>
          </cell>
        </row>
        <row r="18">
          <cell r="C18">
            <v>1</v>
          </cell>
          <cell r="D18" t="str">
            <v>Jan</v>
          </cell>
          <cell r="E18">
            <v>7.0000000000000007E-2</v>
          </cell>
          <cell r="F18">
            <v>1</v>
          </cell>
          <cell r="G18">
            <v>7.0000000000000007E-2</v>
          </cell>
        </row>
        <row r="19">
          <cell r="C19">
            <v>2</v>
          </cell>
          <cell r="D19" t="str">
            <v>Feb</v>
          </cell>
          <cell r="E19">
            <v>7.0000000000000007E-2</v>
          </cell>
          <cell r="F19">
            <v>0.92999999999999994</v>
          </cell>
          <cell r="G19">
            <v>0.14000000000000001</v>
          </cell>
        </row>
        <row r="20">
          <cell r="C20">
            <v>3</v>
          </cell>
          <cell r="D20" t="str">
            <v>Mar</v>
          </cell>
          <cell r="E20">
            <v>0.04</v>
          </cell>
          <cell r="F20">
            <v>0.85999999999999988</v>
          </cell>
          <cell r="G20">
            <v>0.18000000000000002</v>
          </cell>
        </row>
        <row r="21">
          <cell r="C21">
            <v>4</v>
          </cell>
          <cell r="D21" t="str">
            <v>Apr</v>
          </cell>
          <cell r="E21">
            <v>0.04</v>
          </cell>
          <cell r="F21">
            <v>0.81999999999999984</v>
          </cell>
          <cell r="G21">
            <v>0.22000000000000003</v>
          </cell>
        </row>
        <row r="22">
          <cell r="C22">
            <v>5</v>
          </cell>
          <cell r="D22" t="str">
            <v>May</v>
          </cell>
          <cell r="E22">
            <v>0.09</v>
          </cell>
          <cell r="F22">
            <v>0.7799999999999998</v>
          </cell>
          <cell r="G22">
            <v>0.31000000000000005</v>
          </cell>
        </row>
        <row r="23">
          <cell r="C23">
            <v>6</v>
          </cell>
          <cell r="D23" t="str">
            <v>Jun</v>
          </cell>
          <cell r="E23">
            <v>0.15</v>
          </cell>
          <cell r="F23">
            <v>0.68999999999999984</v>
          </cell>
          <cell r="G23">
            <v>0.46000000000000008</v>
          </cell>
        </row>
        <row r="24">
          <cell r="C24">
            <v>7</v>
          </cell>
          <cell r="D24" t="str">
            <v>Jul</v>
          </cell>
          <cell r="E24">
            <v>0.15</v>
          </cell>
          <cell r="F24">
            <v>0.53999999999999981</v>
          </cell>
          <cell r="G24">
            <v>0.6100000000000001</v>
          </cell>
        </row>
        <row r="25">
          <cell r="C25">
            <v>8</v>
          </cell>
          <cell r="D25" t="str">
            <v>Aug</v>
          </cell>
          <cell r="E25">
            <v>0.15</v>
          </cell>
          <cell r="F25">
            <v>0.38999999999999979</v>
          </cell>
          <cell r="G25">
            <v>0.76000000000000012</v>
          </cell>
        </row>
        <row r="26">
          <cell r="C26">
            <v>9</v>
          </cell>
          <cell r="D26" t="str">
            <v>Sep</v>
          </cell>
          <cell r="E26">
            <v>0.09</v>
          </cell>
          <cell r="F26">
            <v>0.2399999999999998</v>
          </cell>
          <cell r="G26">
            <v>0.85000000000000009</v>
          </cell>
        </row>
        <row r="27">
          <cell r="C27">
            <v>10</v>
          </cell>
          <cell r="D27" t="str">
            <v>Oct</v>
          </cell>
          <cell r="E27">
            <v>0.04</v>
          </cell>
          <cell r="F27">
            <v>0.1499999999999998</v>
          </cell>
          <cell r="G27">
            <v>0.89000000000000012</v>
          </cell>
        </row>
        <row r="28">
          <cell r="C28">
            <v>11</v>
          </cell>
          <cell r="D28" t="str">
            <v>Nov</v>
          </cell>
          <cell r="E28">
            <v>0.04</v>
          </cell>
          <cell r="F28">
            <v>0.10999999999999979</v>
          </cell>
          <cell r="G28">
            <v>0.93000000000000016</v>
          </cell>
        </row>
        <row r="29">
          <cell r="C29">
            <v>12</v>
          </cell>
          <cell r="D29" t="str">
            <v>Dec</v>
          </cell>
          <cell r="E29">
            <v>7.0000000000000007E-2</v>
          </cell>
          <cell r="F29">
            <v>6.9999999999999785E-2</v>
          </cell>
          <cell r="G29">
            <v>1.0000000000000002</v>
          </cell>
        </row>
        <row r="72">
          <cell r="E72">
            <v>7000</v>
          </cell>
          <cell r="H72">
            <v>118.9</v>
          </cell>
        </row>
      </sheetData>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_Rpt_A"/>
      <sheetName val="Title"/>
      <sheetName val="Revisions"/>
      <sheetName val="Summary Results"/>
      <sheetName val="Graph Output"/>
      <sheetName val="Net Benefit Chart"/>
      <sheetName val="Sys Sensitivities"/>
      <sheetName val="Calculations"/>
      <sheetName val="Econ_Rpt"/>
      <sheetName val="Assumptions"/>
      <sheetName val="Base Prod. Cost Savings"/>
      <sheetName val="DAT"/>
      <sheetName val="VAT"/>
      <sheetName val="FET"/>
      <sheetName val="System PROSYM"/>
      <sheetName val="ETI PROSYM"/>
      <sheetName val="EMI PROSYM"/>
      <sheetName val="AMS PROSYM"/>
      <sheetName val="M-Sys_Savings"/>
      <sheetName val="M-System"/>
      <sheetName val="M-EAI"/>
      <sheetName val="M-EMI"/>
      <sheetName val="M-Sys_Sensitivity-1"/>
      <sheetName val="M-Sys_Sensitivity-2"/>
      <sheetName val="M-Sys_Sensitivity-3"/>
      <sheetName val="M-EAI_Sensitivity-1"/>
      <sheetName val="M-EAI_Sensitivity-2"/>
      <sheetName val="M-EAI_Sensitivity-3"/>
      <sheetName val="M-EMI_Sensitivity-1"/>
      <sheetName val="M-EMI_Sensitivity-2"/>
      <sheetName val="M-EMI_Sensitivity-3"/>
      <sheetName val="System"/>
      <sheetName val="AMS"/>
      <sheetName val="EAI"/>
      <sheetName val="EMI"/>
      <sheetName val="Sys_Sensitivity-1"/>
      <sheetName val="Sys_Sensitivity-2"/>
      <sheetName val="Sys_Sensitivity-3"/>
      <sheetName val="AMS_Sensitivity-1"/>
      <sheetName val="AMS_Sensitivity-2"/>
      <sheetName val="AMS_Sensitivity-3"/>
    </sheetNames>
    <sheetDataSet>
      <sheetData sheetId="0"/>
      <sheetData sheetId="1"/>
      <sheetData sheetId="2"/>
      <sheetData sheetId="3">
        <row r="7">
          <cell r="C7" t="str">
            <v>SYSTEM</v>
          </cell>
        </row>
      </sheetData>
      <sheetData sheetId="4"/>
      <sheetData sheetId="5" refreshError="1"/>
      <sheetData sheetId="6" refreshError="1"/>
      <sheetData sheetId="7">
        <row r="10">
          <cell r="F10" t="str">
            <v>P1790</v>
          </cell>
        </row>
      </sheetData>
      <sheetData sheetId="8"/>
      <sheetData sheetId="9">
        <row r="6">
          <cell r="D6">
            <v>0.35</v>
          </cell>
        </row>
        <row r="72">
          <cell r="F72">
            <v>0</v>
          </cell>
          <cell r="G72">
            <v>1.4999999999999999E-2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Savings"/>
      <sheetName val="Sys_Savings"/>
      <sheetName val="M-Sys_Savings"/>
      <sheetName val="Summary_Sys"/>
      <sheetName val="Summary_Unit"/>
      <sheetName val="Unit_Operation"/>
      <sheetName val="Unit_Compare"/>
      <sheetName val="Link_Summary"/>
      <sheetName val="Data---&gt;"/>
      <sheetName val="PROSYM_Cases"/>
      <sheetName val="BC_UnitData"/>
      <sheetName val="CC_UnitData"/>
      <sheetName val="BC_System"/>
      <sheetName val="CC_System"/>
      <sheetName val="BC_LinkData"/>
      <sheetName val="CC_LinkData"/>
      <sheetName val="Lookup"/>
      <sheetName val="Assumptions--&gt;"/>
      <sheetName val="Fuel_Emiss_Load"/>
      <sheetName val="PNR_Inputs"/>
      <sheetName val="Historicals"/>
    </sheetNames>
    <sheetDataSet>
      <sheetData sheetId="0" refreshError="1"/>
      <sheetData sheetId="1" refreshError="1"/>
      <sheetData sheetId="2" refreshError="1"/>
      <sheetData sheetId="3" refreshError="1"/>
      <sheetData sheetId="4" refreshError="1">
        <row r="6">
          <cell r="B6" t="str">
            <v>CF</v>
          </cell>
        </row>
        <row r="7">
          <cell r="B7" t="str">
            <v>EAI</v>
          </cell>
        </row>
        <row r="8">
          <cell r="B8" t="str">
            <v>Base Case</v>
          </cell>
        </row>
        <row r="9">
          <cell r="B9" t="str">
            <v>Base Case</v>
          </cell>
        </row>
        <row r="10">
          <cell r="B10" t="str">
            <v>Unit</v>
          </cell>
          <cell r="C10" t="str">
            <v>Region</v>
          </cell>
          <cell r="D10" t="str">
            <v>Group</v>
          </cell>
          <cell r="E10" t="str">
            <v>Type</v>
          </cell>
          <cell r="F10">
            <v>2006</v>
          </cell>
          <cell r="G10">
            <v>2007</v>
          </cell>
          <cell r="H10">
            <v>2008</v>
          </cell>
          <cell r="I10">
            <v>2010</v>
          </cell>
          <cell r="J10">
            <v>2011</v>
          </cell>
          <cell r="K10">
            <v>2012</v>
          </cell>
          <cell r="L10">
            <v>2013</v>
          </cell>
          <cell r="N10">
            <v>2014</v>
          </cell>
          <cell r="O10">
            <v>2015</v>
          </cell>
          <cell r="Q10">
            <v>2016</v>
          </cell>
          <cell r="R10">
            <v>2017</v>
          </cell>
          <cell r="S10">
            <v>2018</v>
          </cell>
          <cell r="T10">
            <v>2019</v>
          </cell>
          <cell r="U10">
            <v>2020</v>
          </cell>
          <cell r="V10">
            <v>2021</v>
          </cell>
          <cell r="W10">
            <v>2022</v>
          </cell>
          <cell r="X10">
            <v>2023</v>
          </cell>
          <cell r="Y10">
            <v>2024</v>
          </cell>
          <cell r="Z10">
            <v>2025</v>
          </cell>
          <cell r="AA10">
            <v>2026</v>
          </cell>
          <cell r="AB10">
            <v>2027</v>
          </cell>
          <cell r="AC10">
            <v>2028</v>
          </cell>
          <cell r="AD10">
            <v>2029</v>
          </cell>
          <cell r="AE10">
            <v>2030</v>
          </cell>
          <cell r="AF10">
            <v>2031</v>
          </cell>
          <cell r="AG10">
            <v>2032</v>
          </cell>
          <cell r="AH10">
            <v>2033</v>
          </cell>
          <cell r="AI10">
            <v>2034</v>
          </cell>
          <cell r="AJ10">
            <v>2035</v>
          </cell>
          <cell r="AK10">
            <v>2036</v>
          </cell>
          <cell r="AL10">
            <v>2037</v>
          </cell>
          <cell r="AM10">
            <v>2038</v>
          </cell>
          <cell r="AN10">
            <v>2039</v>
          </cell>
        </row>
        <row r="11">
          <cell r="B11" t="str">
            <v>Acadia.2x1_1</v>
          </cell>
          <cell r="F11" t="str">
            <v>-</v>
          </cell>
        </row>
        <row r="12">
          <cell r="B12" t="str">
            <v>Acadia.2x1_2</v>
          </cell>
        </row>
        <row r="13">
          <cell r="B13" t="str">
            <v>Acadia.Duct</v>
          </cell>
        </row>
        <row r="14">
          <cell r="B14" t="str">
            <v>Andrus..1</v>
          </cell>
        </row>
        <row r="15">
          <cell r="B15" t="str">
            <v>ARK.NU..1</v>
          </cell>
        </row>
        <row r="16">
          <cell r="B16" t="str">
            <v>ARK.NU..2</v>
          </cell>
        </row>
        <row r="17">
          <cell r="B17" t="str">
            <v>Attala.2x1_1</v>
          </cell>
        </row>
        <row r="18">
          <cell r="B18" t="str">
            <v>Attala.2x1_2</v>
          </cell>
        </row>
        <row r="19">
          <cell r="B19" t="str">
            <v>B.WLSN..1</v>
          </cell>
        </row>
        <row r="20">
          <cell r="B20" t="str">
            <v>B.WLSN..2</v>
          </cell>
        </row>
        <row r="21">
          <cell r="B21" t="str">
            <v>BAILEY..1</v>
          </cell>
        </row>
        <row r="22">
          <cell r="B22" t="str">
            <v>BURAS...8</v>
          </cell>
        </row>
        <row r="23">
          <cell r="B23" t="str">
            <v>CAJUN2..3</v>
          </cell>
        </row>
        <row r="24">
          <cell r="B24" t="str">
            <v>Calcasieu1</v>
          </cell>
        </row>
        <row r="25">
          <cell r="B25" t="str">
            <v>Calcasieu2</v>
          </cell>
        </row>
        <row r="26">
          <cell r="B26" t="str">
            <v>COUCH...2</v>
          </cell>
        </row>
        <row r="27">
          <cell r="B27" t="str">
            <v>DELTA5..1</v>
          </cell>
        </row>
        <row r="28">
          <cell r="B28" t="str">
            <v>DELTA5..2</v>
          </cell>
        </row>
        <row r="29">
          <cell r="B29" t="str">
            <v>EtecCT_Western</v>
          </cell>
        </row>
        <row r="30">
          <cell r="B30" t="str">
            <v>EtecCT_WOTAB</v>
          </cell>
        </row>
        <row r="31">
          <cell r="B31" t="str">
            <v>G.GULF..1</v>
          </cell>
        </row>
        <row r="32">
          <cell r="B32" t="str">
            <v>Harrison</v>
          </cell>
        </row>
        <row r="33">
          <cell r="B33" t="str">
            <v>INDEPN..1</v>
          </cell>
        </row>
        <row r="34">
          <cell r="B34" t="str">
            <v>INDEPN..2</v>
          </cell>
        </row>
        <row r="35">
          <cell r="B35" t="str">
            <v>L.CATH..1</v>
          </cell>
        </row>
        <row r="36">
          <cell r="B36" t="str">
            <v>L.CATH..2</v>
          </cell>
        </row>
        <row r="37">
          <cell r="B37" t="str">
            <v>L.CATH..3</v>
          </cell>
        </row>
        <row r="38">
          <cell r="B38" t="str">
            <v>L.CATH..4</v>
          </cell>
        </row>
        <row r="39">
          <cell r="B39" t="str">
            <v>L.GPSY..1</v>
          </cell>
        </row>
        <row r="40">
          <cell r="B40" t="str">
            <v>L.GPSY..2</v>
          </cell>
        </row>
        <row r="41">
          <cell r="B41" t="str">
            <v>L.GPSY..3</v>
          </cell>
        </row>
        <row r="42">
          <cell r="B42" t="str">
            <v>LE......1</v>
          </cell>
        </row>
        <row r="43">
          <cell r="B43" t="str">
            <v>LE......2</v>
          </cell>
        </row>
        <row r="44">
          <cell r="B44" t="str">
            <v>LYNCH...2</v>
          </cell>
        </row>
        <row r="45">
          <cell r="B45" t="str">
            <v>LYNCH...3</v>
          </cell>
        </row>
        <row r="46">
          <cell r="B46" t="str">
            <v>LYNCH...4</v>
          </cell>
        </row>
        <row r="47">
          <cell r="B47" t="str">
            <v>MABELV..T</v>
          </cell>
        </row>
        <row r="48">
          <cell r="B48" t="str">
            <v>MCCLEL..1</v>
          </cell>
        </row>
        <row r="49">
          <cell r="B49" t="str">
            <v>MICHOD..2</v>
          </cell>
        </row>
        <row r="50">
          <cell r="B50" t="str">
            <v>MICHOD..3</v>
          </cell>
        </row>
        <row r="51">
          <cell r="B51" t="str">
            <v>MOSES...1</v>
          </cell>
        </row>
        <row r="52">
          <cell r="B52" t="str">
            <v>MOSES...2</v>
          </cell>
        </row>
        <row r="53">
          <cell r="B53" t="str">
            <v>NEL.....3</v>
          </cell>
        </row>
        <row r="54">
          <cell r="B54" t="str">
            <v>NEL.....4</v>
          </cell>
        </row>
        <row r="55">
          <cell r="B55" t="str">
            <v>NEL6....6</v>
          </cell>
        </row>
        <row r="56">
          <cell r="B56" t="str">
            <v>NINEMI..1</v>
          </cell>
        </row>
        <row r="57">
          <cell r="B57" t="str">
            <v>NINEMI..3</v>
          </cell>
        </row>
        <row r="58">
          <cell r="B58" t="str">
            <v>NINEMI..4</v>
          </cell>
        </row>
        <row r="59">
          <cell r="B59" t="str">
            <v>NINEMI..5</v>
          </cell>
        </row>
        <row r="60">
          <cell r="B60" t="str">
            <v>Ouachita1</v>
          </cell>
        </row>
        <row r="61">
          <cell r="B61" t="str">
            <v>Ouachita1.Duct</v>
          </cell>
        </row>
        <row r="62">
          <cell r="B62" t="str">
            <v>Ouachita2</v>
          </cell>
        </row>
        <row r="63">
          <cell r="B63" t="str">
            <v>Ouachita2.Duct</v>
          </cell>
        </row>
        <row r="64">
          <cell r="B64" t="str">
            <v>Ouachita3</v>
          </cell>
        </row>
        <row r="65">
          <cell r="B65" t="str">
            <v>Ouachita3.Duct</v>
          </cell>
        </row>
        <row r="66">
          <cell r="B66" t="str">
            <v>Perry1.2x1_1</v>
          </cell>
        </row>
        <row r="67">
          <cell r="B67" t="str">
            <v>Perry1.2x1_2</v>
          </cell>
        </row>
        <row r="68">
          <cell r="B68" t="str">
            <v>Perry1.Duct</v>
          </cell>
        </row>
        <row r="69">
          <cell r="B69" t="str">
            <v>Perry2.CT</v>
          </cell>
        </row>
        <row r="70">
          <cell r="B70" t="str">
            <v>REXBRN..3</v>
          </cell>
        </row>
        <row r="71">
          <cell r="B71" t="str">
            <v>REXBRN..4</v>
          </cell>
        </row>
        <row r="72">
          <cell r="B72" t="str">
            <v>REXBRN..5</v>
          </cell>
        </row>
        <row r="73">
          <cell r="B73" t="str">
            <v>RITCHE..3</v>
          </cell>
        </row>
        <row r="74">
          <cell r="B74" t="str">
            <v>RVB.....1</v>
          </cell>
        </row>
        <row r="75">
          <cell r="B75" t="str">
            <v>SAB.....1</v>
          </cell>
        </row>
        <row r="76">
          <cell r="B76" t="str">
            <v>SAB.....2</v>
          </cell>
        </row>
        <row r="77">
          <cell r="B77" t="str">
            <v>SAB.....3</v>
          </cell>
        </row>
        <row r="78">
          <cell r="B78" t="str">
            <v>SAB.....4</v>
          </cell>
        </row>
        <row r="79">
          <cell r="B79" t="str">
            <v>SAB.....5</v>
          </cell>
        </row>
        <row r="80">
          <cell r="B80" t="str">
            <v>STERLN..6</v>
          </cell>
        </row>
        <row r="81">
          <cell r="B81" t="str">
            <v>STERLN..7</v>
          </cell>
        </row>
        <row r="82">
          <cell r="B82" t="str">
            <v>WATERF..1</v>
          </cell>
        </row>
        <row r="83">
          <cell r="B83" t="str">
            <v>WATERF..2</v>
          </cell>
        </row>
        <row r="84">
          <cell r="B84" t="str">
            <v>WATERF..3</v>
          </cell>
        </row>
        <row r="85">
          <cell r="B85" t="str">
            <v>WG......1</v>
          </cell>
        </row>
        <row r="86">
          <cell r="B86" t="str">
            <v>WG......2</v>
          </cell>
        </row>
        <row r="87">
          <cell r="B87" t="str">
            <v>WG......3</v>
          </cell>
        </row>
        <row r="88">
          <cell r="B88" t="str">
            <v>WG......4</v>
          </cell>
        </row>
        <row r="89">
          <cell r="B89" t="str">
            <v>WH.BLF..1</v>
          </cell>
        </row>
        <row r="90">
          <cell r="B90" t="str">
            <v>WH.BLF..2</v>
          </cell>
        </row>
        <row r="91">
          <cell r="B91" t="str">
            <v xml:space="preserve"> </v>
          </cell>
        </row>
        <row r="92">
          <cell r="B92" t="str">
            <v>NonETR_Source_C</v>
          </cell>
        </row>
        <row r="93">
          <cell r="B93" t="str">
            <v>NonETR_Source_WO</v>
          </cell>
        </row>
        <row r="94">
          <cell r="B94" t="str">
            <v xml:space="preserve"> </v>
          </cell>
        </row>
        <row r="95">
          <cell r="B95" t="str">
            <v>Generic_CCGT_1</v>
          </cell>
        </row>
        <row r="96">
          <cell r="B96" t="str">
            <v>Generic_CCGT_2</v>
          </cell>
        </row>
        <row r="97">
          <cell r="B97" t="str">
            <v xml:space="preserve"> </v>
          </cell>
        </row>
        <row r="98">
          <cell r="B98" t="str">
            <v>Hydro_C_Vidalia</v>
          </cell>
        </row>
        <row r="99">
          <cell r="B99" t="str">
            <v>Hydro_N_PurchSPA</v>
          </cell>
        </row>
        <row r="100">
          <cell r="B100" t="str">
            <v>Hydro_N_RemCarp</v>
          </cell>
        </row>
        <row r="101">
          <cell r="B101" t="str">
            <v>Hydro_WO_ToledoBend</v>
          </cell>
        </row>
        <row r="102">
          <cell r="B102" t="str">
            <v>P_Con_Carville_ProdA</v>
          </cell>
        </row>
        <row r="103">
          <cell r="B103" t="str">
            <v>P_Con_Carville_ProdB</v>
          </cell>
        </row>
        <row r="104">
          <cell r="B104" t="str">
            <v>P_Con_Carville_ProdC</v>
          </cell>
        </row>
        <row r="105">
          <cell r="B105" t="str">
            <v>P_Con_DOWPlaquemine</v>
          </cell>
        </row>
        <row r="106">
          <cell r="B106" t="str">
            <v>P_Con_Frontier1</v>
          </cell>
        </row>
        <row r="107">
          <cell r="B107" t="str">
            <v>P_Con_Frontier2</v>
          </cell>
        </row>
        <row r="108">
          <cell r="B108" t="str">
            <v>P_Con_Frontier_Off</v>
          </cell>
        </row>
        <row r="109">
          <cell r="B109" t="str">
            <v>P_Con_Frontier_On</v>
          </cell>
        </row>
        <row r="110">
          <cell r="B110" t="str">
            <v>P_Con_SRW</v>
          </cell>
        </row>
        <row r="111">
          <cell r="B111" t="str">
            <v>P_Con_TaftOxy_ProdA</v>
          </cell>
        </row>
        <row r="112">
          <cell r="B112" t="str">
            <v>P_Con_TaftOxy_ProdB</v>
          </cell>
        </row>
        <row r="113">
          <cell r="B113" t="str">
            <v>P_Con_TaftOxy_ProdC</v>
          </cell>
        </row>
        <row r="114">
          <cell r="B114" t="str">
            <v xml:space="preserve"> </v>
          </cell>
        </row>
        <row r="115">
          <cell r="B115" t="str">
            <v>Hydro_C_SaleSPA</v>
          </cell>
        </row>
        <row r="116">
          <cell r="B116" t="str">
            <v>S_CoOwner_GGulf</v>
          </cell>
        </row>
        <row r="117">
          <cell r="B117" t="str">
            <v>S_CoOwner_Nel6</v>
          </cell>
        </row>
      </sheetData>
      <sheetData sheetId="5" refreshError="1"/>
      <sheetData sheetId="6" refreshError="1"/>
      <sheetData sheetId="7" refreshError="1"/>
      <sheetData sheetId="8" refreshError="1"/>
      <sheetData sheetId="9" refreshError="1"/>
      <sheetData sheetId="10" refreshError="1">
        <row r="1">
          <cell r="B1" t="str">
            <v xml:space="preserve">PROSYM Cases : </v>
          </cell>
        </row>
        <row r="18">
          <cell r="B18">
            <v>2</v>
          </cell>
        </row>
        <row r="19">
          <cell r="B19" t="str">
            <v>StudyID</v>
          </cell>
          <cell r="C19" t="str">
            <v>Name</v>
          </cell>
          <cell r="D19" t="str">
            <v>Year</v>
          </cell>
          <cell r="E19" t="str">
            <v>Gen (GWh)</v>
          </cell>
          <cell r="F19" t="str">
            <v>Possible Gen (GWh)</v>
          </cell>
          <cell r="G19" t="str">
            <v>Hours</v>
          </cell>
          <cell r="H19" t="str">
            <v>Starts</v>
          </cell>
          <cell r="I19" t="str">
            <v>CO2</v>
          </cell>
          <cell r="J19" t="str">
            <v>Fuel Cost</v>
          </cell>
          <cell r="K19" t="str">
            <v>Emission Cost (k$)</v>
          </cell>
          <cell r="L19" t="str">
            <v>Start Cost</v>
          </cell>
          <cell r="M19" t="str">
            <v>VOM Cost</v>
          </cell>
          <cell r="N19" t="str">
            <v>Variable Cost</v>
          </cell>
          <cell r="O19" t="str">
            <v>$/MWh</v>
          </cell>
          <cell r="P19" t="str">
            <v>CF</v>
          </cell>
          <cell r="Q19" t="str">
            <v>SF</v>
          </cell>
          <cell r="R19" t="str">
            <v>Case#</v>
          </cell>
        </row>
        <row r="20">
          <cell r="A20" t="str">
            <v>RFP_6Co_BaseAcadia.2x1_12010</v>
          </cell>
          <cell r="B20" t="str">
            <v>RFP_6Co_Base10605</v>
          </cell>
          <cell r="C20" t="str">
            <v>Acadia.2x1_1</v>
          </cell>
          <cell r="D20">
            <v>2010</v>
          </cell>
          <cell r="E20">
            <v>1318.62</v>
          </cell>
          <cell r="G20">
            <v>6595</v>
          </cell>
          <cell r="H20">
            <v>15</v>
          </cell>
          <cell r="I20">
            <v>588.88</v>
          </cell>
          <cell r="J20">
            <v>61890.91</v>
          </cell>
          <cell r="K20">
            <v>192.48</v>
          </cell>
          <cell r="L20">
            <v>0</v>
          </cell>
          <cell r="M20">
            <v>4002.35</v>
          </cell>
          <cell r="N20">
            <v>66085.740000000005</v>
          </cell>
          <cell r="O20">
            <v>50.117349956772998</v>
          </cell>
          <cell r="P20">
            <v>0.64762363156834912</v>
          </cell>
          <cell r="Q20">
            <v>0.75285388127853881</v>
          </cell>
          <cell r="S20" t="str">
            <v>Gas</v>
          </cell>
        </row>
        <row r="21">
          <cell r="B21" t="str">
            <v>RFP_6Co_Base10605</v>
          </cell>
        </row>
        <row r="22">
          <cell r="B22" t="str">
            <v>RFP_6Co_Base10605</v>
          </cell>
        </row>
        <row r="23">
          <cell r="B23" t="str">
            <v>RFP_6Co_Base10605</v>
          </cell>
        </row>
        <row r="24">
          <cell r="B24" t="str">
            <v>RFP_6Co_Base10605</v>
          </cell>
        </row>
        <row r="25">
          <cell r="B25" t="str">
            <v>RFP_6Co_Base10605</v>
          </cell>
        </row>
        <row r="26">
          <cell r="B26" t="str">
            <v>RFP_6Co_Base10605</v>
          </cell>
        </row>
        <row r="27">
          <cell r="B27" t="str">
            <v>RFP_6Co_Base10605</v>
          </cell>
        </row>
        <row r="28">
          <cell r="B28" t="str">
            <v>RFP_6Co_Base10605</v>
          </cell>
        </row>
        <row r="29">
          <cell r="B29" t="str">
            <v>RFP_6Co_Base10605</v>
          </cell>
        </row>
        <row r="30">
          <cell r="B30" t="str">
            <v>RFP_6Co_Base10605</v>
          </cell>
        </row>
        <row r="31">
          <cell r="B31" t="str">
            <v>RFP_6Co_Base10605</v>
          </cell>
        </row>
        <row r="32">
          <cell r="B32" t="str">
            <v>RFP_6Co_Base10605</v>
          </cell>
        </row>
        <row r="33">
          <cell r="B33" t="str">
            <v>RFP_6Co_Base10605</v>
          </cell>
        </row>
        <row r="34">
          <cell r="B34" t="str">
            <v>RFP_6Co_Base10605</v>
          </cell>
        </row>
        <row r="35">
          <cell r="B35" t="str">
            <v>RFP_6Co_Base10605</v>
          </cell>
        </row>
        <row r="36">
          <cell r="B36" t="str">
            <v>RFP_6Co_Base10605</v>
          </cell>
        </row>
        <row r="37">
          <cell r="B37" t="str">
            <v>RFP_6Co_Base10605</v>
          </cell>
        </row>
        <row r="38">
          <cell r="B38" t="str">
            <v>RFP_6Co_Base10605</v>
          </cell>
        </row>
        <row r="39">
          <cell r="B39" t="str">
            <v>RFP_6Co_Base10605</v>
          </cell>
        </row>
        <row r="40">
          <cell r="B40" t="str">
            <v>RFP_6Co_Base10605</v>
          </cell>
        </row>
        <row r="41">
          <cell r="B41" t="str">
            <v>RFP_6Co_Base10605</v>
          </cell>
        </row>
        <row r="42">
          <cell r="B42" t="str">
            <v>RFP_6Co_Base10605</v>
          </cell>
        </row>
        <row r="43">
          <cell r="B43" t="str">
            <v>RFP_6Co_Base10605</v>
          </cell>
        </row>
        <row r="44">
          <cell r="B44" t="str">
            <v>RFP_6Co_Base10605</v>
          </cell>
        </row>
        <row r="45">
          <cell r="B45" t="str">
            <v>RFP_6Co_Base10605</v>
          </cell>
        </row>
        <row r="46">
          <cell r="B46" t="str">
            <v>RFP_6Co_Base10605</v>
          </cell>
        </row>
        <row r="47">
          <cell r="B47" t="str">
            <v>RFP_6Co_Base10605</v>
          </cell>
        </row>
        <row r="48">
          <cell r="B48" t="str">
            <v>RFP_6Co_Base10605</v>
          </cell>
        </row>
        <row r="49">
          <cell r="B49" t="str">
            <v>RFP_6Co_Base10605</v>
          </cell>
        </row>
        <row r="50">
          <cell r="B50" t="str">
            <v>RFP_6Co_Base10605</v>
          </cell>
        </row>
        <row r="51">
          <cell r="B51" t="str">
            <v>RFP_6Co_Base10605</v>
          </cell>
        </row>
        <row r="52">
          <cell r="B52" t="str">
            <v>RFP_6Co_Base10605</v>
          </cell>
        </row>
        <row r="53">
          <cell r="B53" t="str">
            <v>RFP_6Co_Base10605</v>
          </cell>
        </row>
        <row r="54">
          <cell r="B54" t="str">
            <v>RFP_6Co_Base10605</v>
          </cell>
        </row>
        <row r="55">
          <cell r="B55" t="str">
            <v>RFP_6Co_Base10605</v>
          </cell>
        </row>
        <row r="56">
          <cell r="B56" t="str">
            <v>RFP_6Co_Base10605</v>
          </cell>
        </row>
        <row r="57">
          <cell r="B57" t="str">
            <v>RFP_6Co_Base10605</v>
          </cell>
        </row>
        <row r="58">
          <cell r="B58" t="str">
            <v>RFP_6Co_Base10605</v>
          </cell>
        </row>
        <row r="59">
          <cell r="B59" t="str">
            <v>RFP_6Co_Base10605</v>
          </cell>
        </row>
        <row r="60">
          <cell r="B60" t="str">
            <v>RFP_6Co_Base10605</v>
          </cell>
        </row>
        <row r="61">
          <cell r="B61" t="str">
            <v>RFP_6Co_Base10605</v>
          </cell>
        </row>
        <row r="62">
          <cell r="B62" t="str">
            <v>RFP_6Co_Base10605</v>
          </cell>
        </row>
        <row r="63">
          <cell r="B63" t="str">
            <v>RFP_6Co_Base10605</v>
          </cell>
        </row>
        <row r="64">
          <cell r="B64" t="str">
            <v>RFP_6Co_Base10605</v>
          </cell>
        </row>
        <row r="65">
          <cell r="B65" t="str">
            <v>RFP_6Co_Base10605</v>
          </cell>
        </row>
        <row r="66">
          <cell r="B66" t="str">
            <v>RFP_6Co_Base10605</v>
          </cell>
        </row>
        <row r="67">
          <cell r="B67" t="str">
            <v>RFP_6Co_Base10605</v>
          </cell>
        </row>
        <row r="68">
          <cell r="B68" t="str">
            <v>RFP_6Co_Base10605</v>
          </cell>
        </row>
        <row r="69">
          <cell r="B69" t="str">
            <v>RFP_6Co_Base10605</v>
          </cell>
        </row>
        <row r="70">
          <cell r="B70" t="str">
            <v>RFP_6Co_Base10605</v>
          </cell>
        </row>
        <row r="71">
          <cell r="B71" t="str">
            <v>RFP_6Co_Base10605</v>
          </cell>
        </row>
        <row r="72">
          <cell r="B72" t="str">
            <v>RFP_6Co_Base10605</v>
          </cell>
        </row>
        <row r="73">
          <cell r="B73" t="str">
            <v>RFP_6Co_Base10605</v>
          </cell>
        </row>
        <row r="74">
          <cell r="B74" t="str">
            <v>RFP_6Co_Base10605</v>
          </cell>
        </row>
        <row r="75">
          <cell r="B75" t="str">
            <v>RFP_6Co_Base10605</v>
          </cell>
        </row>
        <row r="76">
          <cell r="B76" t="str">
            <v>RFP_6Co_Base10605</v>
          </cell>
        </row>
        <row r="77">
          <cell r="B77" t="str">
            <v>RFP_6Co_Base10605</v>
          </cell>
        </row>
        <row r="78">
          <cell r="B78" t="str">
            <v>RFP_6Co_Base10605</v>
          </cell>
        </row>
        <row r="79">
          <cell r="B79" t="str">
            <v>RFP_6Co_Base10605</v>
          </cell>
        </row>
        <row r="80">
          <cell r="B80" t="str">
            <v>RFP_6Co_Base10605</v>
          </cell>
        </row>
        <row r="81">
          <cell r="B81" t="str">
            <v>RFP_6Co_Base10605</v>
          </cell>
        </row>
        <row r="82">
          <cell r="B82" t="str">
            <v>RFP_6Co_Base10605</v>
          </cell>
        </row>
        <row r="83">
          <cell r="B83" t="str">
            <v>RFP_6Co_Base10605</v>
          </cell>
        </row>
        <row r="84">
          <cell r="B84" t="str">
            <v>RFP_6Co_Base10605</v>
          </cell>
        </row>
        <row r="85">
          <cell r="B85" t="str">
            <v>RFP_6Co_Base10605</v>
          </cell>
        </row>
        <row r="86">
          <cell r="B86" t="str">
            <v>RFP_6Co_Base10605</v>
          </cell>
        </row>
        <row r="87">
          <cell r="B87" t="str">
            <v>RFP_6Co_Base10605</v>
          </cell>
        </row>
        <row r="88">
          <cell r="B88" t="str">
            <v>RFP_6Co_Base10605</v>
          </cell>
        </row>
        <row r="89">
          <cell r="B89" t="str">
            <v>RFP_6Co_Base10605</v>
          </cell>
        </row>
        <row r="90">
          <cell r="B90" t="str">
            <v>RFP_6Co_Base10605</v>
          </cell>
        </row>
        <row r="91">
          <cell r="B91" t="str">
            <v>RFP_6Co_Base10605</v>
          </cell>
        </row>
        <row r="92">
          <cell r="B92" t="str">
            <v>RFP_6Co_Base10605</v>
          </cell>
        </row>
        <row r="93">
          <cell r="B93" t="str">
            <v>RFP_6Co_Base10605</v>
          </cell>
        </row>
        <row r="94">
          <cell r="B94" t="str">
            <v>RFP_6Co_Base10605</v>
          </cell>
        </row>
        <row r="95">
          <cell r="B95" t="str">
            <v>RFP_6Co_Base10605</v>
          </cell>
        </row>
        <row r="96">
          <cell r="B96" t="str">
            <v>RFP_6Co_Base10605</v>
          </cell>
        </row>
        <row r="97">
          <cell r="B97" t="str">
            <v>RFP_6Co_Base10605</v>
          </cell>
        </row>
        <row r="98">
          <cell r="B98" t="str">
            <v>RFP_6Co_Base10605</v>
          </cell>
        </row>
        <row r="99">
          <cell r="B99" t="str">
            <v>RFP_6Co_Base10605</v>
          </cell>
        </row>
        <row r="100">
          <cell r="B100" t="str">
            <v>RFP_6Co_Base10605</v>
          </cell>
        </row>
        <row r="101">
          <cell r="B101" t="str">
            <v>RFP_6Co_Base10605</v>
          </cell>
        </row>
        <row r="102">
          <cell r="B102" t="str">
            <v>RFP_6Co_Base10605</v>
          </cell>
        </row>
        <row r="103">
          <cell r="B103" t="str">
            <v>RFP_6Co_Base10605</v>
          </cell>
        </row>
        <row r="104">
          <cell r="B104" t="str">
            <v>RFP_6Co_Base10605</v>
          </cell>
        </row>
        <row r="105">
          <cell r="B105" t="str">
            <v>RFP_6Co_Base10605</v>
          </cell>
        </row>
        <row r="106">
          <cell r="B106" t="str">
            <v>RFP_6Co_Base10605</v>
          </cell>
        </row>
        <row r="107">
          <cell r="B107" t="str">
            <v>RFP_6Co_Base10605</v>
          </cell>
        </row>
        <row r="108">
          <cell r="B108" t="str">
            <v>RFP_6Co_Base10605</v>
          </cell>
        </row>
        <row r="109">
          <cell r="B109" t="str">
            <v>RFP_6Co_Base10605</v>
          </cell>
        </row>
        <row r="110">
          <cell r="B110" t="str">
            <v>RFP_6Co_Base10605</v>
          </cell>
        </row>
        <row r="111">
          <cell r="B111" t="str">
            <v>RFP_6Co_Base10605</v>
          </cell>
        </row>
        <row r="112">
          <cell r="B112" t="str">
            <v>RFP_6Co_Base10605</v>
          </cell>
        </row>
        <row r="113">
          <cell r="B113" t="str">
            <v>RFP_6Co_Base10605</v>
          </cell>
        </row>
        <row r="114">
          <cell r="B114" t="str">
            <v>RFP_6Co_Base10605</v>
          </cell>
        </row>
        <row r="115">
          <cell r="B115" t="str">
            <v>RFP_6Co_Base10605</v>
          </cell>
        </row>
        <row r="116">
          <cell r="B116" t="str">
            <v>RFP_6Co_Base10605</v>
          </cell>
        </row>
        <row r="117">
          <cell r="B117" t="str">
            <v>RFP_6Co_Base10605</v>
          </cell>
        </row>
        <row r="118">
          <cell r="B118" t="str">
            <v>RFP_6Co_Base10605</v>
          </cell>
        </row>
        <row r="119">
          <cell r="B119" t="str">
            <v>RFP_6Co_Base10605</v>
          </cell>
        </row>
        <row r="120">
          <cell r="B120" t="str">
            <v>RFP_6Co_Base10605</v>
          </cell>
        </row>
        <row r="121">
          <cell r="B121" t="str">
            <v>RFP_6Co_Base10605</v>
          </cell>
        </row>
        <row r="122">
          <cell r="B122" t="str">
            <v>RFP_6Co_Base10605</v>
          </cell>
        </row>
        <row r="123">
          <cell r="B123" t="str">
            <v>RFP_6Co_Base10605</v>
          </cell>
        </row>
        <row r="124">
          <cell r="B124" t="str">
            <v>RFP_6Co_Base10605</v>
          </cell>
        </row>
        <row r="125">
          <cell r="B125" t="str">
            <v>RFP_6Co_Base10605</v>
          </cell>
        </row>
        <row r="126">
          <cell r="B126" t="str">
            <v>RFP_6Co_Base10605</v>
          </cell>
        </row>
        <row r="127">
          <cell r="B127" t="str">
            <v>RFP_6Co_Base10605</v>
          </cell>
        </row>
        <row r="128">
          <cell r="B128" t="str">
            <v>RFP_6Co_Base10605</v>
          </cell>
        </row>
        <row r="129">
          <cell r="B129" t="str">
            <v>RFP_6Co_Base10605</v>
          </cell>
        </row>
        <row r="130">
          <cell r="B130" t="str">
            <v>RFP_6Co_Base10605</v>
          </cell>
        </row>
        <row r="131">
          <cell r="B131" t="str">
            <v>RFP_6Co_Base10605</v>
          </cell>
        </row>
        <row r="132">
          <cell r="B132" t="str">
            <v>RFP_6Co_Base10605</v>
          </cell>
        </row>
        <row r="133">
          <cell r="B133" t="str">
            <v>RFP_6Co_Base10605</v>
          </cell>
        </row>
        <row r="134">
          <cell r="B134" t="str">
            <v>RFP_6Co_Base10605</v>
          </cell>
        </row>
        <row r="135">
          <cell r="B135" t="str">
            <v>RFP_6Co_Base10605</v>
          </cell>
        </row>
        <row r="136">
          <cell r="B136" t="str">
            <v>RFP_6Co_Base10605</v>
          </cell>
        </row>
        <row r="137">
          <cell r="B137" t="str">
            <v>RFP_6Co_Base10605</v>
          </cell>
        </row>
        <row r="138">
          <cell r="B138" t="str">
            <v>RFP_6Co_Base10605</v>
          </cell>
        </row>
        <row r="139">
          <cell r="B139" t="str">
            <v>RFP_6Co_Base10605</v>
          </cell>
        </row>
        <row r="140">
          <cell r="B140" t="str">
            <v>RFP_6Co_Base10605</v>
          </cell>
        </row>
        <row r="141">
          <cell r="B141" t="str">
            <v>RFP_6Co_Base10605</v>
          </cell>
        </row>
        <row r="142">
          <cell r="B142" t="str">
            <v>RFP_6Co_Base10605</v>
          </cell>
        </row>
        <row r="143">
          <cell r="B143" t="str">
            <v>RFP_6Co_Base10605</v>
          </cell>
        </row>
        <row r="144">
          <cell r="B144" t="str">
            <v>RFP_6Co_Base10605</v>
          </cell>
        </row>
        <row r="145">
          <cell r="B145" t="str">
            <v>RFP_6Co_Base10605</v>
          </cell>
        </row>
        <row r="146">
          <cell r="B146" t="str">
            <v>RFP_6Co_Base10605</v>
          </cell>
        </row>
        <row r="147">
          <cell r="B147" t="str">
            <v>RFP_6Co_Base10605</v>
          </cell>
        </row>
        <row r="148">
          <cell r="B148" t="str">
            <v>RFP_6Co_Base10605</v>
          </cell>
        </row>
        <row r="149">
          <cell r="B149" t="str">
            <v>RFP_6Co_Base10605</v>
          </cell>
        </row>
        <row r="150">
          <cell r="B150" t="str">
            <v>RFP_6Co_Base10605</v>
          </cell>
        </row>
        <row r="151">
          <cell r="B151" t="str">
            <v>RFP_6Co_Base10605</v>
          </cell>
        </row>
        <row r="152">
          <cell r="B152" t="str">
            <v>RFP_6Co_Base10605</v>
          </cell>
        </row>
        <row r="153">
          <cell r="B153" t="str">
            <v>RFP_6Co_Base10605</v>
          </cell>
        </row>
        <row r="154">
          <cell r="B154" t="str">
            <v>RFP_6Co_Base10605</v>
          </cell>
        </row>
        <row r="155">
          <cell r="B155" t="str">
            <v>RFP_6Co_Base10605</v>
          </cell>
        </row>
        <row r="156">
          <cell r="B156" t="str">
            <v>RFP_6Co_Base10605</v>
          </cell>
        </row>
        <row r="157">
          <cell r="B157" t="str">
            <v>RFP_6Co_Base10605</v>
          </cell>
        </row>
        <row r="158">
          <cell r="B158" t="str">
            <v>RFP_6Co_Base10605</v>
          </cell>
        </row>
        <row r="159">
          <cell r="B159" t="str">
            <v>RFP_6Co_Base10605</v>
          </cell>
        </row>
        <row r="160">
          <cell r="B160" t="str">
            <v>RFP_6Co_Base10605</v>
          </cell>
        </row>
        <row r="161">
          <cell r="B161" t="str">
            <v>RFP_6Co_Base10605</v>
          </cell>
        </row>
        <row r="162">
          <cell r="B162" t="str">
            <v>RFP_6Co_Base10605</v>
          </cell>
        </row>
        <row r="163">
          <cell r="B163" t="str">
            <v>RFP_6Co_Base10605</v>
          </cell>
        </row>
        <row r="164">
          <cell r="B164" t="str">
            <v>RFP_6Co_Base10605</v>
          </cell>
        </row>
        <row r="165">
          <cell r="B165" t="str">
            <v>RFP_6Co_Base10605</v>
          </cell>
        </row>
        <row r="166">
          <cell r="B166" t="str">
            <v>RFP_6Co_Base10605</v>
          </cell>
        </row>
        <row r="167">
          <cell r="B167" t="str">
            <v>RFP_6Co_Base10605</v>
          </cell>
        </row>
        <row r="168">
          <cell r="B168" t="str">
            <v>RFP_6Co_Base10605</v>
          </cell>
        </row>
        <row r="169">
          <cell r="B169" t="str">
            <v>RFP_6Co_Base10605</v>
          </cell>
        </row>
        <row r="170">
          <cell r="B170" t="str">
            <v>RFP_6Co_Base10605</v>
          </cell>
        </row>
        <row r="171">
          <cell r="B171" t="str">
            <v>RFP_6Co_Base10605</v>
          </cell>
        </row>
        <row r="172">
          <cell r="B172" t="str">
            <v>RFP_6Co_Base10605</v>
          </cell>
        </row>
        <row r="173">
          <cell r="B173" t="str">
            <v>RFP_6Co_Base10605</v>
          </cell>
        </row>
        <row r="174">
          <cell r="B174" t="str">
            <v>RFP_6Co_Base10605</v>
          </cell>
        </row>
        <row r="175">
          <cell r="B175" t="str">
            <v>RFP_6Co_Base10605</v>
          </cell>
        </row>
        <row r="176">
          <cell r="B176" t="str">
            <v>RFP_6Co_Base10605</v>
          </cell>
        </row>
        <row r="177">
          <cell r="B177" t="str">
            <v>RFP_6Co_Base10605</v>
          </cell>
        </row>
        <row r="178">
          <cell r="B178" t="str">
            <v>RFP_6Co_Base10605</v>
          </cell>
        </row>
        <row r="179">
          <cell r="B179" t="str">
            <v>RFP_6Co_Base10605</v>
          </cell>
        </row>
        <row r="180">
          <cell r="B180" t="str">
            <v>RFP_6Co_Base10605</v>
          </cell>
        </row>
        <row r="181">
          <cell r="B181" t="str">
            <v>RFP_6Co_Base10605</v>
          </cell>
        </row>
        <row r="182">
          <cell r="B182" t="str">
            <v>RFP_6Co_Base10605</v>
          </cell>
        </row>
        <row r="183">
          <cell r="B183" t="str">
            <v>RFP_6Co_Base10605</v>
          </cell>
        </row>
        <row r="184">
          <cell r="B184" t="str">
            <v>RFP_6Co_Base10605</v>
          </cell>
        </row>
        <row r="185">
          <cell r="B185" t="str">
            <v>RFP_6Co_Base10605</v>
          </cell>
        </row>
        <row r="186">
          <cell r="B186" t="str">
            <v>RFP_6Co_Base10605</v>
          </cell>
        </row>
        <row r="187">
          <cell r="B187" t="str">
            <v>RFP_6Co_Base10605</v>
          </cell>
        </row>
        <row r="188">
          <cell r="B188" t="str">
            <v>RFP_6Co_Base10605</v>
          </cell>
        </row>
        <row r="189">
          <cell r="B189" t="str">
            <v>RFP_6Co_Base10605</v>
          </cell>
        </row>
        <row r="190">
          <cell r="B190" t="str">
            <v>RFP_6Co_Base10605</v>
          </cell>
        </row>
        <row r="191">
          <cell r="B191" t="str">
            <v>RFP_6Co_Base10605</v>
          </cell>
        </row>
        <row r="192">
          <cell r="B192" t="str">
            <v>RFP_6Co_Base10605</v>
          </cell>
        </row>
        <row r="193">
          <cell r="B193" t="str">
            <v>RFP_6Co_Base10605</v>
          </cell>
        </row>
        <row r="194">
          <cell r="B194" t="str">
            <v>RFP_6Co_Base10605</v>
          </cell>
        </row>
        <row r="195">
          <cell r="B195" t="str">
            <v>RFP_6Co_Base10605</v>
          </cell>
        </row>
        <row r="196">
          <cell r="B196" t="str">
            <v>RFP_6Co_Base10605</v>
          </cell>
        </row>
        <row r="197">
          <cell r="B197" t="str">
            <v>RFP_6Co_Base10605</v>
          </cell>
        </row>
        <row r="198">
          <cell r="B198" t="str">
            <v>RFP_6Co_Base10605</v>
          </cell>
        </row>
        <row r="199">
          <cell r="B199" t="str">
            <v>RFP_6Co_Base10605</v>
          </cell>
        </row>
        <row r="200">
          <cell r="B200" t="str">
            <v>RFP_6Co_Base10605</v>
          </cell>
        </row>
        <row r="201">
          <cell r="B201" t="str">
            <v>RFP_6Co_Base10605</v>
          </cell>
        </row>
        <row r="202">
          <cell r="B202" t="str">
            <v>RFP_6Co_Base10605</v>
          </cell>
        </row>
        <row r="203">
          <cell r="B203" t="str">
            <v>RFP_6Co_Base10605</v>
          </cell>
        </row>
        <row r="204">
          <cell r="B204" t="str">
            <v>RFP_6Co_Base10605</v>
          </cell>
        </row>
        <row r="205">
          <cell r="B205" t="str">
            <v>RFP_6Co_Base10605</v>
          </cell>
        </row>
        <row r="206">
          <cell r="B206" t="str">
            <v>RFP_6Co_Base10605</v>
          </cell>
        </row>
        <row r="207">
          <cell r="B207" t="str">
            <v>RFP_6Co_Base10605</v>
          </cell>
        </row>
        <row r="208">
          <cell r="B208" t="str">
            <v>RFP_6Co_Base10605</v>
          </cell>
        </row>
        <row r="209">
          <cell r="B209" t="str">
            <v>RFP_6Co_Base10605</v>
          </cell>
        </row>
        <row r="210">
          <cell r="B210" t="str">
            <v>RFP_6Co_Base10605</v>
          </cell>
        </row>
        <row r="211">
          <cell r="B211" t="str">
            <v>RFP_6Co_Base10605</v>
          </cell>
        </row>
        <row r="212">
          <cell r="B212" t="str">
            <v>RFP_6Co_Base10605</v>
          </cell>
        </row>
        <row r="213">
          <cell r="B213" t="str">
            <v>RFP_6Co_Base10605</v>
          </cell>
        </row>
        <row r="214">
          <cell r="B214" t="str">
            <v>RFP_6Co_Base10605</v>
          </cell>
        </row>
        <row r="215">
          <cell r="B215" t="str">
            <v>RFP_6Co_Base10605</v>
          </cell>
        </row>
        <row r="216">
          <cell r="B216" t="str">
            <v>RFP_6Co_Base10605</v>
          </cell>
        </row>
        <row r="217">
          <cell r="B217" t="str">
            <v>RFP_6Co_Base10605</v>
          </cell>
        </row>
        <row r="218">
          <cell r="B218" t="str">
            <v>RFP_6Co_Base10605</v>
          </cell>
        </row>
        <row r="219">
          <cell r="B219" t="str">
            <v>RFP_6Co_Base10605</v>
          </cell>
        </row>
        <row r="220">
          <cell r="B220" t="str">
            <v>RFP_6Co_Base10605</v>
          </cell>
        </row>
        <row r="221">
          <cell r="B221" t="str">
            <v>RFP_6Co_Base10605</v>
          </cell>
        </row>
        <row r="222">
          <cell r="B222" t="str">
            <v>RFP_6Co_Base10605</v>
          </cell>
        </row>
        <row r="223">
          <cell r="B223" t="str">
            <v>RFP_6Co_Base10605</v>
          </cell>
        </row>
        <row r="224">
          <cell r="B224" t="str">
            <v>RFP_6Co_Base10605</v>
          </cell>
        </row>
        <row r="225">
          <cell r="B225" t="str">
            <v>RFP_6Co_Base10605</v>
          </cell>
        </row>
        <row r="226">
          <cell r="B226" t="str">
            <v>RFP_6Co_Base10605</v>
          </cell>
        </row>
        <row r="227">
          <cell r="B227" t="str">
            <v>RFP_6Co_Base10605</v>
          </cell>
        </row>
        <row r="228">
          <cell r="B228" t="str">
            <v>RFP_6Co_Base10605</v>
          </cell>
        </row>
        <row r="229">
          <cell r="B229" t="str">
            <v>RFP_6Co_Base10605</v>
          </cell>
        </row>
        <row r="230">
          <cell r="B230" t="str">
            <v>RFP_6Co_Base10605</v>
          </cell>
        </row>
        <row r="231">
          <cell r="B231" t="str">
            <v>RFP_6Co_Base10605</v>
          </cell>
        </row>
        <row r="232">
          <cell r="B232" t="str">
            <v>RFP_6Co_Base10605</v>
          </cell>
        </row>
        <row r="233">
          <cell r="B233" t="str">
            <v>RFP_6Co_Base10605</v>
          </cell>
        </row>
        <row r="234">
          <cell r="B234" t="str">
            <v>RFP_6Co_Base10605</v>
          </cell>
        </row>
        <row r="235">
          <cell r="B235" t="str">
            <v>RFP_6Co_Base10605</v>
          </cell>
        </row>
        <row r="236">
          <cell r="B236" t="str">
            <v>RFP_6Co_Base10605</v>
          </cell>
        </row>
        <row r="237">
          <cell r="B237" t="str">
            <v>RFP_6Co_Base10605</v>
          </cell>
        </row>
        <row r="238">
          <cell r="B238" t="str">
            <v>RFP_6Co_Base10605</v>
          </cell>
        </row>
        <row r="239">
          <cell r="B239" t="str">
            <v>RFP_6Co_Base10605</v>
          </cell>
        </row>
        <row r="240">
          <cell r="B240" t="str">
            <v>RFP_6Co_Base10605</v>
          </cell>
        </row>
        <row r="241">
          <cell r="B241" t="str">
            <v>RFP_6Co_Base10605</v>
          </cell>
        </row>
        <row r="242">
          <cell r="B242" t="str">
            <v>RFP_6Co_Base10605</v>
          </cell>
        </row>
        <row r="243">
          <cell r="B243" t="str">
            <v>RFP_6Co_Base10605</v>
          </cell>
        </row>
        <row r="244">
          <cell r="B244" t="str">
            <v>RFP_6Co_Base10605</v>
          </cell>
        </row>
        <row r="245">
          <cell r="B245" t="str">
            <v>RFP_6Co_Base10605</v>
          </cell>
        </row>
        <row r="246">
          <cell r="B246" t="str">
            <v>RFP_6Co_Base10605</v>
          </cell>
        </row>
        <row r="247">
          <cell r="B247" t="str">
            <v>RFP_6Co_Base10605</v>
          </cell>
        </row>
        <row r="248">
          <cell r="B248" t="str">
            <v>RFP_6Co_Base10605</v>
          </cell>
        </row>
        <row r="249">
          <cell r="B249" t="str">
            <v>RFP_6Co_Base10605</v>
          </cell>
        </row>
        <row r="250">
          <cell r="B250" t="str">
            <v>RFP_6Co_Base10605</v>
          </cell>
        </row>
        <row r="251">
          <cell r="B251" t="str">
            <v>RFP_6Co_Base10605</v>
          </cell>
        </row>
        <row r="252">
          <cell r="B252" t="str">
            <v>RFP_6Co_Base10605</v>
          </cell>
        </row>
        <row r="253">
          <cell r="B253" t="str">
            <v>RFP_6Co_Base10605</v>
          </cell>
        </row>
        <row r="254">
          <cell r="B254" t="str">
            <v>RFP_6Co_Base10605</v>
          </cell>
        </row>
        <row r="255">
          <cell r="B255" t="str">
            <v>RFP_6Co_Base10605</v>
          </cell>
        </row>
        <row r="256">
          <cell r="B256" t="str">
            <v>RFP_6Co_Base10605</v>
          </cell>
        </row>
        <row r="257">
          <cell r="B257" t="str">
            <v>RFP_6Co_Base10605</v>
          </cell>
        </row>
        <row r="258">
          <cell r="B258" t="str">
            <v>RFP_6Co_Base10605</v>
          </cell>
        </row>
        <row r="259">
          <cell r="B259" t="str">
            <v>RFP_6Co_Base10605</v>
          </cell>
        </row>
        <row r="260">
          <cell r="B260" t="str">
            <v>RFP_6Co_Base10605</v>
          </cell>
        </row>
        <row r="261">
          <cell r="B261" t="str">
            <v>RFP_6Co_Base10605</v>
          </cell>
        </row>
        <row r="262">
          <cell r="B262" t="str">
            <v>RFP_6Co_Base10605</v>
          </cell>
        </row>
        <row r="263">
          <cell r="B263" t="str">
            <v>RFP_6Co_Base10605</v>
          </cell>
        </row>
        <row r="264">
          <cell r="B264" t="str">
            <v>RFP_6Co_Base10605</v>
          </cell>
        </row>
        <row r="265">
          <cell r="B265" t="str">
            <v>RFP_6Co_Base10605</v>
          </cell>
        </row>
        <row r="266">
          <cell r="B266" t="str">
            <v>RFP_6Co_Base10605</v>
          </cell>
        </row>
        <row r="267">
          <cell r="B267" t="str">
            <v>RFP_6Co_Base10605</v>
          </cell>
        </row>
        <row r="268">
          <cell r="B268" t="str">
            <v>RFP_6Co_Base10605</v>
          </cell>
        </row>
        <row r="269">
          <cell r="B269" t="str">
            <v>RFP_6Co_Base10605</v>
          </cell>
        </row>
        <row r="270">
          <cell r="B270" t="str">
            <v>RFP_6Co_Base10605</v>
          </cell>
        </row>
        <row r="271">
          <cell r="B271" t="str">
            <v>RFP_6Co_Base10605</v>
          </cell>
        </row>
        <row r="272">
          <cell r="B272" t="str">
            <v>RFP_6Co_Base10605</v>
          </cell>
        </row>
        <row r="273">
          <cell r="B273" t="str">
            <v>RFP_6Co_Base10605</v>
          </cell>
        </row>
        <row r="274">
          <cell r="B274" t="str">
            <v>RFP_6Co_Base10605</v>
          </cell>
        </row>
        <row r="275">
          <cell r="B275" t="str">
            <v>RFP_6Co_Base10605</v>
          </cell>
        </row>
        <row r="276">
          <cell r="B276" t="str">
            <v>RFP_6Co_Base10605</v>
          </cell>
        </row>
        <row r="277">
          <cell r="B277" t="str">
            <v>RFP_6Co_Base10605</v>
          </cell>
        </row>
        <row r="278">
          <cell r="B278" t="str">
            <v>RFP_6Co_Base10605</v>
          </cell>
        </row>
        <row r="279">
          <cell r="B279" t="str">
            <v>RFP_6Co_Base10605</v>
          </cell>
        </row>
        <row r="280">
          <cell r="B280" t="str">
            <v>RFP_6Co_Base10605</v>
          </cell>
        </row>
        <row r="281">
          <cell r="B281" t="str">
            <v>RFP_6Co_Base10605</v>
          </cell>
        </row>
        <row r="282">
          <cell r="B282" t="str">
            <v>RFP_6Co_Base10605</v>
          </cell>
        </row>
        <row r="283">
          <cell r="B283" t="str">
            <v>RFP_6Co_Base10605</v>
          </cell>
        </row>
        <row r="284">
          <cell r="B284" t="str">
            <v>RFP_6Co_Base10605</v>
          </cell>
        </row>
        <row r="285">
          <cell r="B285" t="str">
            <v>RFP_6Co_Base10605</v>
          </cell>
        </row>
        <row r="286">
          <cell r="B286" t="str">
            <v>RFP_6Co_Base10605</v>
          </cell>
        </row>
        <row r="287">
          <cell r="B287" t="str">
            <v>RFP_6Co_Base10605</v>
          </cell>
        </row>
        <row r="288">
          <cell r="B288" t="str">
            <v>RFP_6Co_Base10605</v>
          </cell>
        </row>
        <row r="289">
          <cell r="B289" t="str">
            <v>RFP_6Co_Base10605</v>
          </cell>
        </row>
        <row r="290">
          <cell r="B290" t="str">
            <v>RFP_6Co_Base10605</v>
          </cell>
        </row>
        <row r="291">
          <cell r="B291" t="str">
            <v>RFP_6Co_Base10605</v>
          </cell>
        </row>
        <row r="292">
          <cell r="B292" t="str">
            <v>RFP_6Co_Base10605</v>
          </cell>
        </row>
        <row r="293">
          <cell r="B293" t="str">
            <v>RFP_6Co_Base10605</v>
          </cell>
        </row>
        <row r="294">
          <cell r="B294" t="str">
            <v>RFP_6Co_Base10605</v>
          </cell>
        </row>
        <row r="295">
          <cell r="B295" t="str">
            <v>RFP_6Co_Base10605</v>
          </cell>
        </row>
        <row r="296">
          <cell r="B296" t="str">
            <v>RFP_6Co_Base10605</v>
          </cell>
        </row>
        <row r="297">
          <cell r="B297" t="str">
            <v>RFP_6Co_Base10605</v>
          </cell>
        </row>
        <row r="298">
          <cell r="B298" t="str">
            <v>RFP_6Co_Base10605</v>
          </cell>
        </row>
        <row r="299">
          <cell r="B299" t="str">
            <v>RFP_6Co_Base10605</v>
          </cell>
        </row>
        <row r="300">
          <cell r="B300" t="str">
            <v>RFP_6Co_Base10605</v>
          </cell>
        </row>
        <row r="301">
          <cell r="B301" t="str">
            <v>RFP_6Co_Base10605</v>
          </cell>
        </row>
        <row r="302">
          <cell r="B302" t="str">
            <v>RFP_6Co_Base10605</v>
          </cell>
        </row>
        <row r="303">
          <cell r="B303" t="str">
            <v>RFP_6Co_Base10605</v>
          </cell>
        </row>
        <row r="304">
          <cell r="B304" t="str">
            <v>RFP_6Co_Base10605</v>
          </cell>
        </row>
        <row r="305">
          <cell r="B305" t="str">
            <v>RFP_6Co_Base10605</v>
          </cell>
        </row>
        <row r="306">
          <cell r="B306" t="str">
            <v>RFP_6Co_Base10605</v>
          </cell>
        </row>
        <row r="307">
          <cell r="B307" t="str">
            <v>RFP_6Co_Base10605</v>
          </cell>
        </row>
        <row r="308">
          <cell r="B308" t="str">
            <v>RFP_6Co_Base10605</v>
          </cell>
        </row>
        <row r="309">
          <cell r="B309" t="str">
            <v>RFP_6Co_Base10605</v>
          </cell>
        </row>
        <row r="310">
          <cell r="B310" t="str">
            <v>RFP_6Co_Base10605</v>
          </cell>
        </row>
        <row r="311">
          <cell r="B311" t="str">
            <v>RFP_6Co_Base10605</v>
          </cell>
        </row>
        <row r="312">
          <cell r="B312" t="str">
            <v>RFP_6Co_Base10605</v>
          </cell>
        </row>
        <row r="313">
          <cell r="B313" t="str">
            <v>RFP_6Co_Base10605</v>
          </cell>
        </row>
        <row r="314">
          <cell r="B314" t="str">
            <v>RFP_6Co_Base10605</v>
          </cell>
        </row>
        <row r="315">
          <cell r="B315" t="str">
            <v>RFP_6Co_Base10605</v>
          </cell>
        </row>
        <row r="316">
          <cell r="B316" t="str">
            <v>RFP_6Co_Base10605</v>
          </cell>
        </row>
        <row r="317">
          <cell r="B317" t="str">
            <v>RFP_6Co_Base10605</v>
          </cell>
        </row>
        <row r="318">
          <cell r="B318" t="str">
            <v>RFP_6Co_Base10605</v>
          </cell>
        </row>
        <row r="319">
          <cell r="B319" t="str">
            <v>RFP_6Co_Base10605</v>
          </cell>
        </row>
        <row r="320">
          <cell r="B320" t="str">
            <v>RFP_6Co_Base10605</v>
          </cell>
        </row>
        <row r="321">
          <cell r="B321" t="str">
            <v>RFP_6Co_Base10605</v>
          </cell>
        </row>
        <row r="322">
          <cell r="B322" t="str">
            <v>RFP_6Co_Base10605</v>
          </cell>
        </row>
        <row r="323">
          <cell r="B323" t="str">
            <v>RFP_6Co_Base10605</v>
          </cell>
        </row>
        <row r="324">
          <cell r="B324" t="str">
            <v>RFP_6Co_Base10605</v>
          </cell>
        </row>
        <row r="325">
          <cell r="B325" t="str">
            <v>RFP_6Co_Base10605</v>
          </cell>
        </row>
        <row r="326">
          <cell r="B326" t="str">
            <v>RFP_6Co_Base10605</v>
          </cell>
        </row>
        <row r="327">
          <cell r="B327" t="str">
            <v>RFP_6Co_Base10605</v>
          </cell>
        </row>
        <row r="328">
          <cell r="B328" t="str">
            <v>RFP_6Co_Base10605</v>
          </cell>
        </row>
        <row r="329">
          <cell r="B329" t="str">
            <v>RFP_6Co_Base10605</v>
          </cell>
        </row>
        <row r="330">
          <cell r="B330" t="str">
            <v>RFP_6Co_Base10605</v>
          </cell>
        </row>
        <row r="331">
          <cell r="B331" t="str">
            <v>RFP_6Co_Base10605</v>
          </cell>
        </row>
        <row r="332">
          <cell r="B332" t="str">
            <v>RFP_6Co_Base10605</v>
          </cell>
        </row>
        <row r="333">
          <cell r="B333" t="str">
            <v>RFP_6Co_Base10605</v>
          </cell>
        </row>
        <row r="334">
          <cell r="B334" t="str">
            <v>RFP_6Co_Base10605</v>
          </cell>
        </row>
        <row r="335">
          <cell r="B335" t="str">
            <v>RFP_6Co_Base10605</v>
          </cell>
        </row>
        <row r="336">
          <cell r="B336" t="str">
            <v>RFP_6Co_Base10605</v>
          </cell>
        </row>
        <row r="337">
          <cell r="B337" t="str">
            <v>RFP_6Co_Base10605</v>
          </cell>
        </row>
        <row r="338">
          <cell r="B338" t="str">
            <v>RFP_6Co_Base10605</v>
          </cell>
        </row>
        <row r="339">
          <cell r="B339" t="str">
            <v>RFP_6Co_Base10605</v>
          </cell>
        </row>
        <row r="340">
          <cell r="B340" t="str">
            <v>RFP_6Co_Base10605</v>
          </cell>
        </row>
        <row r="341">
          <cell r="B341" t="str">
            <v>RFP_6Co_Base10605</v>
          </cell>
        </row>
        <row r="342">
          <cell r="B342" t="str">
            <v>RFP_6Co_Base10605</v>
          </cell>
        </row>
        <row r="343">
          <cell r="B343" t="str">
            <v>RFP_6Co_Base10605</v>
          </cell>
        </row>
        <row r="344">
          <cell r="B344" t="str">
            <v>RFP_6Co_Base10605</v>
          </cell>
        </row>
        <row r="345">
          <cell r="B345" t="str">
            <v>RFP_6Co_Base10605</v>
          </cell>
        </row>
        <row r="346">
          <cell r="B346" t="str">
            <v>RFP_6Co_Base10605</v>
          </cell>
        </row>
        <row r="347">
          <cell r="B347" t="str">
            <v>RFP_6Co_Base10605</v>
          </cell>
        </row>
        <row r="348">
          <cell r="B348" t="str">
            <v>RFP_6Co_Base10605</v>
          </cell>
        </row>
        <row r="349">
          <cell r="B349" t="str">
            <v>RFP_6Co_Base10605</v>
          </cell>
        </row>
        <row r="350">
          <cell r="B350" t="str">
            <v>RFP_6Co_Base10605</v>
          </cell>
        </row>
        <row r="351">
          <cell r="B351" t="str">
            <v>RFP_6Co_Base10605</v>
          </cell>
        </row>
        <row r="352">
          <cell r="B352" t="str">
            <v>RFP_6Co_Base10605</v>
          </cell>
        </row>
        <row r="353">
          <cell r="B353" t="str">
            <v>RFP_6Co_Base10605</v>
          </cell>
        </row>
        <row r="354">
          <cell r="B354" t="str">
            <v>RFP_6Co_Base10605</v>
          </cell>
        </row>
        <row r="355">
          <cell r="B355" t="str">
            <v>RFP_6Co_Base10605</v>
          </cell>
        </row>
        <row r="356">
          <cell r="B356" t="str">
            <v>RFP_6Co_Base10605</v>
          </cell>
        </row>
        <row r="357">
          <cell r="B357" t="str">
            <v>RFP_6Co_Base10605</v>
          </cell>
        </row>
        <row r="358">
          <cell r="B358" t="str">
            <v>RFP_6Co_Base10605</v>
          </cell>
        </row>
        <row r="359">
          <cell r="B359" t="str">
            <v>RFP_6Co_Base10605</v>
          </cell>
        </row>
        <row r="360">
          <cell r="B360" t="str">
            <v>RFP_6Co_Base10605</v>
          </cell>
        </row>
        <row r="361">
          <cell r="B361" t="str">
            <v>RFP_6Co_Base10605</v>
          </cell>
        </row>
        <row r="362">
          <cell r="B362" t="str">
            <v>RFP_6Co_Base10605</v>
          </cell>
        </row>
        <row r="363">
          <cell r="B363" t="str">
            <v>RFP_6Co_Base10605</v>
          </cell>
        </row>
        <row r="364">
          <cell r="B364" t="str">
            <v>RFP_6Co_Base10605</v>
          </cell>
        </row>
        <row r="365">
          <cell r="B365" t="str">
            <v>RFP_6Co_Base10605</v>
          </cell>
        </row>
        <row r="366">
          <cell r="B366" t="str">
            <v>RFP_6Co_Base10605</v>
          </cell>
        </row>
        <row r="367">
          <cell r="B367" t="str">
            <v>RFP_6Co_Base10605</v>
          </cell>
        </row>
        <row r="368">
          <cell r="B368" t="str">
            <v>RFP_6Co_Base10605</v>
          </cell>
        </row>
        <row r="369">
          <cell r="B369" t="str">
            <v>RFP_6Co_Base10605</v>
          </cell>
        </row>
        <row r="370">
          <cell r="B370" t="str">
            <v>RFP_6Co_Base10605</v>
          </cell>
        </row>
        <row r="371">
          <cell r="B371" t="str">
            <v>RFP_6Co_Base10605</v>
          </cell>
        </row>
        <row r="372">
          <cell r="B372" t="str">
            <v>RFP_6Co_Base10605</v>
          </cell>
        </row>
        <row r="373">
          <cell r="B373" t="str">
            <v>RFP_6Co_Base10605</v>
          </cell>
        </row>
        <row r="374">
          <cell r="B374" t="str">
            <v>RFP_6Co_Base10605</v>
          </cell>
        </row>
        <row r="375">
          <cell r="B375" t="str">
            <v>RFP_6Co_Base10605</v>
          </cell>
        </row>
        <row r="376">
          <cell r="B376" t="str">
            <v>RFP_6Co_Base10605</v>
          </cell>
        </row>
        <row r="377">
          <cell r="B377" t="str">
            <v>RFP_6Co_Base10605</v>
          </cell>
        </row>
        <row r="378">
          <cell r="B378" t="str">
            <v>RFP_6Co_Base10605</v>
          </cell>
        </row>
        <row r="379">
          <cell r="B379" t="str">
            <v>RFP_6Co_Base10605</v>
          </cell>
        </row>
        <row r="380">
          <cell r="B380" t="str">
            <v>RFP_6Co_Base10605</v>
          </cell>
        </row>
        <row r="381">
          <cell r="B381" t="str">
            <v>RFP_6Co_Base10605</v>
          </cell>
        </row>
        <row r="382">
          <cell r="B382" t="str">
            <v>RFP_6Co_Base10605</v>
          </cell>
        </row>
        <row r="383">
          <cell r="B383" t="str">
            <v>RFP_6Co_Base10605</v>
          </cell>
        </row>
        <row r="384">
          <cell r="B384" t="str">
            <v>RFP_6Co_Base10605</v>
          </cell>
        </row>
        <row r="385">
          <cell r="B385" t="str">
            <v>RFP_6Co_Base10605</v>
          </cell>
        </row>
        <row r="386">
          <cell r="B386" t="str">
            <v>RFP_6Co_Base10605</v>
          </cell>
        </row>
        <row r="387">
          <cell r="B387" t="str">
            <v>RFP_6Co_Base10605</v>
          </cell>
        </row>
        <row r="388">
          <cell r="B388" t="str">
            <v>RFP_6Co_Base10605</v>
          </cell>
        </row>
        <row r="389">
          <cell r="B389" t="str">
            <v>RFP_6Co_Base10605</v>
          </cell>
        </row>
        <row r="390">
          <cell r="B390" t="str">
            <v>RFP_6Co_Base10605</v>
          </cell>
        </row>
        <row r="391">
          <cell r="B391" t="str">
            <v>RFP_6Co_Base10605</v>
          </cell>
        </row>
        <row r="392">
          <cell r="B392" t="str">
            <v>RFP_6Co_Base10605</v>
          </cell>
        </row>
        <row r="393">
          <cell r="B393" t="str">
            <v>RFP_6Co_Base10605</v>
          </cell>
        </row>
        <row r="394">
          <cell r="B394" t="str">
            <v>RFP_6Co_Base10605</v>
          </cell>
        </row>
        <row r="395">
          <cell r="B395" t="str">
            <v>RFP_6Co_Base10605</v>
          </cell>
        </row>
        <row r="396">
          <cell r="B396" t="str">
            <v>RFP_6Co_Base10605</v>
          </cell>
        </row>
        <row r="397">
          <cell r="B397" t="str">
            <v>RFP_6Co_Base10605</v>
          </cell>
        </row>
        <row r="398">
          <cell r="B398" t="str">
            <v>RFP_6Co_Base10605</v>
          </cell>
        </row>
        <row r="399">
          <cell r="B399" t="str">
            <v>RFP_6Co_Base10605</v>
          </cell>
        </row>
        <row r="400">
          <cell r="B400" t="str">
            <v>RFP_6Co_Base10605</v>
          </cell>
        </row>
        <row r="401">
          <cell r="B401" t="str">
            <v>RFP_6Co_Base10605</v>
          </cell>
        </row>
        <row r="402">
          <cell r="B402" t="str">
            <v>RFP_6Co_Base10605</v>
          </cell>
        </row>
        <row r="403">
          <cell r="B403" t="str">
            <v>RFP_6Co_Base10605</v>
          </cell>
        </row>
        <row r="404">
          <cell r="B404" t="str">
            <v>RFP_6Co_Base10605</v>
          </cell>
        </row>
        <row r="405">
          <cell r="B405" t="str">
            <v>RFP_6Co_Base10605</v>
          </cell>
        </row>
        <row r="406">
          <cell r="B406" t="str">
            <v>RFP_6Co_Base10605</v>
          </cell>
        </row>
        <row r="407">
          <cell r="B407" t="str">
            <v>RFP_6Co_Base10605</v>
          </cell>
        </row>
        <row r="408">
          <cell r="B408" t="str">
            <v>RFP_6Co_Base10605</v>
          </cell>
        </row>
        <row r="409">
          <cell r="B409" t="str">
            <v>RFP_6Co_Base10605</v>
          </cell>
        </row>
        <row r="410">
          <cell r="B410" t="str">
            <v>RFP_6Co_Base10605</v>
          </cell>
        </row>
        <row r="411">
          <cell r="B411" t="str">
            <v>RFP_6Co_Base10605</v>
          </cell>
        </row>
        <row r="412">
          <cell r="B412" t="str">
            <v>RFP_6Co_Base10605</v>
          </cell>
        </row>
        <row r="413">
          <cell r="B413" t="str">
            <v>RFP_6Co_Base10605</v>
          </cell>
        </row>
        <row r="414">
          <cell r="B414" t="str">
            <v>RFP_6Co_Base10605</v>
          </cell>
        </row>
        <row r="415">
          <cell r="B415" t="str">
            <v>RFP_6Co_Base10605</v>
          </cell>
        </row>
        <row r="416">
          <cell r="B416" t="str">
            <v>RFP_6Co_Base10605</v>
          </cell>
        </row>
        <row r="417">
          <cell r="B417" t="str">
            <v>RFP_6Co_Base10605</v>
          </cell>
        </row>
        <row r="418">
          <cell r="B418" t="str">
            <v>RFP_6Co_Base10605</v>
          </cell>
        </row>
        <row r="419">
          <cell r="B419" t="str">
            <v>RFP_6Co_Base10605</v>
          </cell>
        </row>
        <row r="420">
          <cell r="B420" t="str">
            <v>RFP_6Co_Base10605</v>
          </cell>
        </row>
        <row r="421">
          <cell r="B421" t="str">
            <v>RFP_6Co_Base10605</v>
          </cell>
        </row>
        <row r="422">
          <cell r="B422" t="str">
            <v>RFP_6Co_Base10605</v>
          </cell>
        </row>
        <row r="423">
          <cell r="B423" t="str">
            <v>RFP_6Co_Base10605</v>
          </cell>
        </row>
        <row r="424">
          <cell r="B424" t="str">
            <v>RFP_6Co_Base10605</v>
          </cell>
        </row>
        <row r="425">
          <cell r="B425" t="str">
            <v>RFP_6Co_Base10605</v>
          </cell>
        </row>
        <row r="426">
          <cell r="B426" t="str">
            <v>RFP_6Co_Base10605</v>
          </cell>
        </row>
        <row r="427">
          <cell r="B427" t="str">
            <v>RFP_6Co_Base10605</v>
          </cell>
        </row>
        <row r="428">
          <cell r="B428" t="str">
            <v>RFP_6Co_Base10605</v>
          </cell>
        </row>
        <row r="429">
          <cell r="B429" t="str">
            <v>RFP_6Co_Base10605</v>
          </cell>
        </row>
        <row r="430">
          <cell r="B430" t="str">
            <v>RFP_6Co_Base10605</v>
          </cell>
        </row>
        <row r="431">
          <cell r="B431" t="str">
            <v>RFP_6Co_Base10605</v>
          </cell>
        </row>
        <row r="432">
          <cell r="B432" t="str">
            <v>RFP_6Co_Base10605</v>
          </cell>
        </row>
        <row r="433">
          <cell r="B433" t="str">
            <v>RFP_6Co_Base10605</v>
          </cell>
        </row>
        <row r="434">
          <cell r="B434" t="str">
            <v>RFP_6Co_Base10605</v>
          </cell>
        </row>
        <row r="435">
          <cell r="B435" t="str">
            <v>RFP_6Co_Base10605</v>
          </cell>
        </row>
        <row r="436">
          <cell r="B436" t="str">
            <v>RFP_6Co_Base10605</v>
          </cell>
        </row>
        <row r="437">
          <cell r="B437" t="str">
            <v>RFP_6Co_Base10605</v>
          </cell>
        </row>
        <row r="438">
          <cell r="B438" t="str">
            <v>RFP_6Co_Base10605</v>
          </cell>
        </row>
        <row r="439">
          <cell r="B439" t="str">
            <v>RFP_6Co_Base10605</v>
          </cell>
        </row>
        <row r="440">
          <cell r="B440" t="str">
            <v>RFP_6Co_Base10605</v>
          </cell>
        </row>
        <row r="441">
          <cell r="B441" t="str">
            <v>RFP_6Co_Base10605</v>
          </cell>
        </row>
        <row r="442">
          <cell r="B442" t="str">
            <v>RFP_6Co_Base10605</v>
          </cell>
        </row>
        <row r="443">
          <cell r="B443" t="str">
            <v>RFP_6Co_Base10605</v>
          </cell>
        </row>
        <row r="444">
          <cell r="B444" t="str">
            <v>RFP_6Co_Base10605</v>
          </cell>
        </row>
        <row r="445">
          <cell r="B445" t="str">
            <v>RFP_6Co_Base10605</v>
          </cell>
        </row>
        <row r="446">
          <cell r="B446" t="str">
            <v>RFP_6Co_Base10605</v>
          </cell>
        </row>
        <row r="447">
          <cell r="B447" t="str">
            <v>RFP_6Co_Base10605</v>
          </cell>
        </row>
        <row r="448">
          <cell r="B448" t="str">
            <v>RFP_6Co_Base10605</v>
          </cell>
        </row>
        <row r="449">
          <cell r="B449" t="str">
            <v>RFP_6Co_Base10605</v>
          </cell>
        </row>
        <row r="450">
          <cell r="B450" t="str">
            <v>RFP_6Co_Base10605</v>
          </cell>
        </row>
        <row r="451">
          <cell r="B451" t="str">
            <v>RFP_6Co_Base10605</v>
          </cell>
        </row>
        <row r="452">
          <cell r="B452" t="str">
            <v>RFP_6Co_Base10605</v>
          </cell>
        </row>
        <row r="453">
          <cell r="B453" t="str">
            <v>RFP_6Co_Base10605</v>
          </cell>
        </row>
        <row r="454">
          <cell r="B454" t="str">
            <v>RFP_6Co_Base10605</v>
          </cell>
        </row>
        <row r="455">
          <cell r="B455" t="str">
            <v>RFP_6Co_Base10605</v>
          </cell>
        </row>
        <row r="456">
          <cell r="B456" t="str">
            <v>RFP_6Co_Base10605</v>
          </cell>
        </row>
        <row r="457">
          <cell r="B457" t="str">
            <v>RFP_6Co_Base10605</v>
          </cell>
        </row>
        <row r="458">
          <cell r="B458" t="str">
            <v>RFP_6Co_Base10605</v>
          </cell>
        </row>
        <row r="459">
          <cell r="B459" t="str">
            <v>RFP_6Co_Base10605</v>
          </cell>
        </row>
        <row r="460">
          <cell r="B460" t="str">
            <v>RFP_6Co_Base10605</v>
          </cell>
        </row>
        <row r="461">
          <cell r="B461" t="str">
            <v>RFP_6Co_Base10605</v>
          </cell>
        </row>
        <row r="462">
          <cell r="B462" t="str">
            <v>RFP_6Co_Base10605</v>
          </cell>
        </row>
        <row r="463">
          <cell r="B463" t="str">
            <v>RFP_6Co_Base10605</v>
          </cell>
        </row>
        <row r="464">
          <cell r="B464" t="str">
            <v>RFP_6Co_Base10605</v>
          </cell>
        </row>
        <row r="465">
          <cell r="B465" t="str">
            <v>RFP_6Co_Base10605</v>
          </cell>
        </row>
        <row r="466">
          <cell r="B466" t="str">
            <v>RFP_6Co_Base10605</v>
          </cell>
        </row>
        <row r="467">
          <cell r="B467" t="str">
            <v>RFP_6Co_Base10605</v>
          </cell>
        </row>
        <row r="468">
          <cell r="B468" t="str">
            <v>RFP_6Co_Base10605</v>
          </cell>
        </row>
        <row r="469">
          <cell r="B469" t="str">
            <v>RFP_6Co_Base10605</v>
          </cell>
        </row>
        <row r="470">
          <cell r="B470" t="str">
            <v>RFP_6Co_Base10605</v>
          </cell>
        </row>
        <row r="471">
          <cell r="B471" t="str">
            <v>RFP_6Co_Base10605</v>
          </cell>
        </row>
        <row r="472">
          <cell r="B472" t="str">
            <v>RFP_6Co_Base10605</v>
          </cell>
        </row>
        <row r="473">
          <cell r="B473" t="str">
            <v>RFP_6Co_Base10605</v>
          </cell>
        </row>
        <row r="474">
          <cell r="B474" t="str">
            <v>RFP_6Co_Base10605</v>
          </cell>
        </row>
        <row r="475">
          <cell r="B475" t="str">
            <v>RFP_6Co_Base10605</v>
          </cell>
        </row>
        <row r="476">
          <cell r="B476" t="str">
            <v>RFP_6Co_Base10605</v>
          </cell>
        </row>
        <row r="477">
          <cell r="B477" t="str">
            <v>RFP_6Co_Base10605</v>
          </cell>
        </row>
        <row r="478">
          <cell r="B478" t="str">
            <v>RFP_6Co_Base10605</v>
          </cell>
        </row>
        <row r="479">
          <cell r="B479" t="str">
            <v>RFP_6Co_Base10605</v>
          </cell>
        </row>
        <row r="480">
          <cell r="B480" t="str">
            <v>RFP_6Co_Base10605</v>
          </cell>
        </row>
        <row r="481">
          <cell r="B481" t="str">
            <v>RFP_6Co_Base10605</v>
          </cell>
        </row>
        <row r="482">
          <cell r="B482" t="str">
            <v>RFP_6Co_Base10605</v>
          </cell>
        </row>
        <row r="483">
          <cell r="B483" t="str">
            <v>RFP_6Co_Base10605</v>
          </cell>
        </row>
        <row r="484">
          <cell r="B484" t="str">
            <v>RFP_6Co_Base10605</v>
          </cell>
        </row>
        <row r="485">
          <cell r="B485" t="str">
            <v>RFP_6Co_Base10605</v>
          </cell>
        </row>
        <row r="486">
          <cell r="B486" t="str">
            <v>RFP_6Co_Base10605</v>
          </cell>
        </row>
        <row r="487">
          <cell r="B487" t="str">
            <v>RFP_6Co_Base10605</v>
          </cell>
        </row>
        <row r="488">
          <cell r="B488" t="str">
            <v>RFP_6Co_Base10605</v>
          </cell>
        </row>
        <row r="489">
          <cell r="B489" t="str">
            <v>RFP_6Co_Base10605</v>
          </cell>
        </row>
        <row r="490">
          <cell r="B490" t="str">
            <v>RFP_6Co_Base10605</v>
          </cell>
        </row>
        <row r="491">
          <cell r="B491" t="str">
            <v>RFP_6Co_Base10605</v>
          </cell>
        </row>
        <row r="492">
          <cell r="B492" t="str">
            <v>RFP_6Co_Base10605</v>
          </cell>
        </row>
        <row r="493">
          <cell r="B493" t="str">
            <v>RFP_6Co_Base10605</v>
          </cell>
        </row>
        <row r="494">
          <cell r="B494" t="str">
            <v>RFP_6Co_Base10605</v>
          </cell>
        </row>
        <row r="495">
          <cell r="B495" t="str">
            <v>RFP_6Co_Base10605</v>
          </cell>
        </row>
        <row r="496">
          <cell r="B496" t="str">
            <v>RFP_6Co_Base10605</v>
          </cell>
        </row>
        <row r="497">
          <cell r="B497" t="str">
            <v>RFP_6Co_Base10605</v>
          </cell>
        </row>
        <row r="498">
          <cell r="B498" t="str">
            <v>RFP_6Co_Base10605</v>
          </cell>
        </row>
        <row r="499">
          <cell r="B499" t="str">
            <v>RFP_6Co_Base10605</v>
          </cell>
        </row>
        <row r="500">
          <cell r="B500" t="str">
            <v>RFP_6Co_Base10605</v>
          </cell>
        </row>
        <row r="501">
          <cell r="B501" t="str">
            <v>RFP_6Co_Base10605</v>
          </cell>
        </row>
        <row r="502">
          <cell r="B502" t="str">
            <v>RFP_6Co_Base10605</v>
          </cell>
        </row>
        <row r="503">
          <cell r="B503" t="str">
            <v>RFP_6Co_Base10605</v>
          </cell>
        </row>
        <row r="504">
          <cell r="B504" t="str">
            <v>RFP_6Co_Base10605</v>
          </cell>
        </row>
        <row r="505">
          <cell r="B505" t="str">
            <v>RFP_6Co_Base10605</v>
          </cell>
        </row>
        <row r="506">
          <cell r="B506" t="str">
            <v>RFP_6Co_Base10605</v>
          </cell>
        </row>
        <row r="507">
          <cell r="B507" t="str">
            <v>RFP_6Co_Base10605</v>
          </cell>
        </row>
        <row r="508">
          <cell r="B508" t="str">
            <v>RFP_6Co_Base10605</v>
          </cell>
        </row>
        <row r="509">
          <cell r="B509" t="str">
            <v>RFP_6Co_Base10605</v>
          </cell>
        </row>
        <row r="510">
          <cell r="B510" t="str">
            <v>RFP_6Co_Base10605</v>
          </cell>
        </row>
        <row r="511">
          <cell r="B511" t="str">
            <v>RFP_6Co_Base10605</v>
          </cell>
        </row>
        <row r="512">
          <cell r="B512" t="str">
            <v>RFP_6Co_Base10605</v>
          </cell>
        </row>
        <row r="513">
          <cell r="B513" t="str">
            <v>RFP_6Co_Base10605</v>
          </cell>
        </row>
        <row r="514">
          <cell r="B514" t="str">
            <v>RFP_6Co_Base10605</v>
          </cell>
        </row>
        <row r="515">
          <cell r="B515" t="str">
            <v>RFP_6Co_Base10605</v>
          </cell>
        </row>
        <row r="516">
          <cell r="B516" t="str">
            <v>RFP_6Co_Base10605</v>
          </cell>
        </row>
        <row r="517">
          <cell r="B517" t="str">
            <v>RFP_6Co_Base10605</v>
          </cell>
        </row>
        <row r="518">
          <cell r="B518" t="str">
            <v>RFP_6Co_Base10605</v>
          </cell>
        </row>
        <row r="519">
          <cell r="B519" t="str">
            <v>RFP_6Co_Base10605</v>
          </cell>
        </row>
        <row r="520">
          <cell r="B520" t="str">
            <v>RFP_6Co_Base10605</v>
          </cell>
        </row>
        <row r="521">
          <cell r="B521" t="str">
            <v>RFP_6Co_Base10605</v>
          </cell>
        </row>
        <row r="522">
          <cell r="B522" t="str">
            <v>RFP_6Co_Base10605</v>
          </cell>
        </row>
        <row r="523">
          <cell r="B523" t="str">
            <v>RFP_6Co_Base10605</v>
          </cell>
        </row>
        <row r="524">
          <cell r="B524" t="str">
            <v>RFP_6Co_Base10605</v>
          </cell>
        </row>
        <row r="525">
          <cell r="B525" t="str">
            <v>RFP_6Co_Base10605</v>
          </cell>
        </row>
        <row r="526">
          <cell r="B526" t="str">
            <v>RFP_6Co_Base10605</v>
          </cell>
        </row>
        <row r="527">
          <cell r="B527" t="str">
            <v>RFP_6Co_Base10605</v>
          </cell>
        </row>
        <row r="528">
          <cell r="B528" t="str">
            <v>RFP_6Co_Base10605</v>
          </cell>
        </row>
        <row r="529">
          <cell r="B529" t="str">
            <v>RFP_6Co_Base10605</v>
          </cell>
        </row>
        <row r="530">
          <cell r="B530" t="str">
            <v>RFP_6Co_Base10605</v>
          </cell>
        </row>
        <row r="531">
          <cell r="B531" t="str">
            <v>RFP_6Co_Base10605</v>
          </cell>
        </row>
        <row r="532">
          <cell r="B532" t="str">
            <v>RFP_6Co_Base10605</v>
          </cell>
        </row>
        <row r="533">
          <cell r="B533" t="str">
            <v>RFP_6Co_Base10605</v>
          </cell>
        </row>
        <row r="534">
          <cell r="B534" t="str">
            <v>RFP_6Co_Base10605</v>
          </cell>
        </row>
        <row r="535">
          <cell r="B535" t="str">
            <v>RFP_6Co_Base10605</v>
          </cell>
        </row>
        <row r="536">
          <cell r="B536" t="str">
            <v>RFP_6Co_Base10605</v>
          </cell>
        </row>
        <row r="537">
          <cell r="B537" t="str">
            <v>RFP_6Co_Base10605</v>
          </cell>
        </row>
        <row r="538">
          <cell r="B538" t="str">
            <v>RFP_6Co_Base10605</v>
          </cell>
        </row>
        <row r="539">
          <cell r="B539" t="str">
            <v>RFP_6Co_Base10605</v>
          </cell>
        </row>
        <row r="540">
          <cell r="B540" t="str">
            <v>RFP_6Co_Base10605</v>
          </cell>
        </row>
        <row r="541">
          <cell r="B541" t="str">
            <v>RFP_6Co_Base10605</v>
          </cell>
        </row>
        <row r="542">
          <cell r="B542" t="str">
            <v>RFP_6Co_Base10605</v>
          </cell>
        </row>
        <row r="543">
          <cell r="B543" t="str">
            <v>RFP_6Co_Base10605</v>
          </cell>
        </row>
        <row r="544">
          <cell r="B544" t="str">
            <v>RFP_6Co_Base10605</v>
          </cell>
        </row>
        <row r="545">
          <cell r="B545" t="str">
            <v>RFP_6Co_Base10605</v>
          </cell>
        </row>
        <row r="546">
          <cell r="B546" t="str">
            <v>RFP_6Co_Base10605</v>
          </cell>
        </row>
        <row r="547">
          <cell r="B547" t="str">
            <v>RFP_6Co_Base10605</v>
          </cell>
        </row>
        <row r="548">
          <cell r="B548" t="str">
            <v>RFP_6Co_Base10605</v>
          </cell>
        </row>
        <row r="549">
          <cell r="B549" t="str">
            <v>RFP_6Co_Base10605</v>
          </cell>
        </row>
        <row r="550">
          <cell r="B550" t="str">
            <v>RFP_6Co_Base10605</v>
          </cell>
        </row>
        <row r="551">
          <cell r="B551" t="str">
            <v>RFP_6Co_Base10605</v>
          </cell>
        </row>
        <row r="552">
          <cell r="B552" t="str">
            <v>RFP_6Co_Base10605</v>
          </cell>
        </row>
        <row r="553">
          <cell r="B553" t="str">
            <v>RFP_6Co_Base10605</v>
          </cell>
        </row>
        <row r="554">
          <cell r="B554" t="str">
            <v>RFP_6Co_Base10605</v>
          </cell>
        </row>
        <row r="555">
          <cell r="B555" t="str">
            <v>RFP_6Co_Base10605</v>
          </cell>
        </row>
        <row r="556">
          <cell r="B556" t="str">
            <v>RFP_6Co_Base10605</v>
          </cell>
        </row>
        <row r="557">
          <cell r="B557" t="str">
            <v>RFP_6Co_Base10605</v>
          </cell>
        </row>
        <row r="558">
          <cell r="B558" t="str">
            <v>RFP_6Co_Base10605</v>
          </cell>
        </row>
        <row r="559">
          <cell r="B559" t="str">
            <v>RFP_6Co_Base10605</v>
          </cell>
        </row>
        <row r="560">
          <cell r="B560" t="str">
            <v>RFP_6Co_Base10605</v>
          </cell>
        </row>
        <row r="561">
          <cell r="B561" t="str">
            <v>RFP_6Co_Base10605</v>
          </cell>
        </row>
        <row r="562">
          <cell r="B562" t="str">
            <v>RFP_6Co_Base10605</v>
          </cell>
        </row>
        <row r="563">
          <cell r="B563" t="str">
            <v>RFP_6Co_Base10605</v>
          </cell>
        </row>
        <row r="564">
          <cell r="B564" t="str">
            <v>RFP_6Co_Base10605</v>
          </cell>
        </row>
        <row r="565">
          <cell r="B565" t="str">
            <v>RFP_6Co_Base10605</v>
          </cell>
        </row>
        <row r="566">
          <cell r="B566" t="str">
            <v>RFP_6Co_Base10605</v>
          </cell>
        </row>
        <row r="567">
          <cell r="B567" t="str">
            <v>RFP_6Co_Base10605</v>
          </cell>
        </row>
        <row r="568">
          <cell r="B568" t="str">
            <v>RFP_6Co_Base10605</v>
          </cell>
        </row>
        <row r="569">
          <cell r="B569" t="str">
            <v>RFP_6Co_Base10605</v>
          </cell>
        </row>
        <row r="570">
          <cell r="B570" t="str">
            <v>RFP_6Co_Base10605</v>
          </cell>
        </row>
        <row r="571">
          <cell r="B571" t="str">
            <v>RFP_6Co_Base10605</v>
          </cell>
        </row>
        <row r="572">
          <cell r="B572" t="str">
            <v>RFP_6Co_Base10605</v>
          </cell>
        </row>
        <row r="573">
          <cell r="B573" t="str">
            <v>RFP_6Co_Base10605</v>
          </cell>
        </row>
        <row r="574">
          <cell r="B574" t="str">
            <v>RFP_6Co_Base10605</v>
          </cell>
        </row>
        <row r="575">
          <cell r="B575" t="str">
            <v>RFP_6Co_Base10605</v>
          </cell>
        </row>
        <row r="576">
          <cell r="B576" t="str">
            <v>RFP_6Co_Base10605</v>
          </cell>
        </row>
        <row r="577">
          <cell r="B577" t="str">
            <v>RFP_6Co_Base10605</v>
          </cell>
        </row>
        <row r="578">
          <cell r="B578" t="str">
            <v>RFP_6Co_Base10605</v>
          </cell>
        </row>
        <row r="579">
          <cell r="B579" t="str">
            <v>RFP_6Co_Base10605</v>
          </cell>
        </row>
        <row r="580">
          <cell r="B580" t="str">
            <v>RFP_6Co_Base10605</v>
          </cell>
        </row>
        <row r="581">
          <cell r="B581" t="str">
            <v>RFP_6Co_Base10605</v>
          </cell>
        </row>
        <row r="582">
          <cell r="B582" t="str">
            <v>RFP_6Co_Base10605</v>
          </cell>
        </row>
        <row r="583">
          <cell r="B583" t="str">
            <v>RFP_6Co_Base10605</v>
          </cell>
        </row>
        <row r="584">
          <cell r="B584" t="str">
            <v>RFP_6Co_Base10605</v>
          </cell>
        </row>
        <row r="585">
          <cell r="B585" t="str">
            <v>RFP_6Co_Base10605</v>
          </cell>
        </row>
        <row r="586">
          <cell r="B586" t="str">
            <v>RFP_6Co_Base10605</v>
          </cell>
        </row>
        <row r="587">
          <cell r="B587" t="str">
            <v>RFP_6Co_Base10605</v>
          </cell>
        </row>
        <row r="588">
          <cell r="B588" t="str">
            <v>RFP_6Co_Base10605</v>
          </cell>
        </row>
        <row r="589">
          <cell r="B589" t="str">
            <v>RFP_6Co_Base10605</v>
          </cell>
        </row>
        <row r="590">
          <cell r="B590" t="str">
            <v>RFP_6Co_Base10605</v>
          </cell>
        </row>
        <row r="591">
          <cell r="B591" t="str">
            <v>RFP_6Co_Base10605</v>
          </cell>
        </row>
        <row r="592">
          <cell r="B592" t="str">
            <v>RFP_6Co_Base10605</v>
          </cell>
        </row>
        <row r="593">
          <cell r="B593" t="str">
            <v>RFP_6Co_Base10605</v>
          </cell>
        </row>
        <row r="594">
          <cell r="B594" t="str">
            <v>RFP_6Co_Base10605</v>
          </cell>
        </row>
        <row r="595">
          <cell r="B595" t="str">
            <v>RFP_6Co_Base10605</v>
          </cell>
        </row>
        <row r="596">
          <cell r="B596" t="str">
            <v>RFP_6Co_Base10605</v>
          </cell>
        </row>
        <row r="597">
          <cell r="B597" t="str">
            <v>RFP_6Co_Base10605</v>
          </cell>
        </row>
        <row r="598">
          <cell r="B598" t="str">
            <v>RFP_6Co_Base10605</v>
          </cell>
        </row>
        <row r="599">
          <cell r="B599" t="str">
            <v>RFP_6Co_Base10605</v>
          </cell>
        </row>
        <row r="600">
          <cell r="B600" t="str">
            <v>RFP_6Co_Base10605</v>
          </cell>
        </row>
        <row r="601">
          <cell r="B601" t="str">
            <v>RFP_6Co_Base10605</v>
          </cell>
        </row>
        <row r="602">
          <cell r="B602" t="str">
            <v>RFP_6Co_Base10605</v>
          </cell>
        </row>
        <row r="603">
          <cell r="B603" t="str">
            <v>RFP_6Co_Base10605</v>
          </cell>
        </row>
        <row r="604">
          <cell r="B604" t="str">
            <v>RFP_6Co_Base10605</v>
          </cell>
        </row>
        <row r="605">
          <cell r="B605" t="str">
            <v>RFP_6Co_Base10605</v>
          </cell>
        </row>
        <row r="606">
          <cell r="B606" t="str">
            <v>RFP_6Co_Base10605</v>
          </cell>
        </row>
        <row r="607">
          <cell r="B607" t="str">
            <v>RFP_6Co_Base10605</v>
          </cell>
        </row>
        <row r="608">
          <cell r="B608" t="str">
            <v>RFP_6Co_Base10605</v>
          </cell>
        </row>
        <row r="609">
          <cell r="B609" t="str">
            <v>RFP_6Co_Base10605</v>
          </cell>
        </row>
        <row r="610">
          <cell r="B610" t="str">
            <v>RFP_6Co_Base10605</v>
          </cell>
        </row>
        <row r="611">
          <cell r="B611" t="str">
            <v>RFP_6Co_Base10605</v>
          </cell>
        </row>
        <row r="612">
          <cell r="B612" t="str">
            <v>RFP_5Co_Base10606</v>
          </cell>
        </row>
        <row r="613">
          <cell r="B613" t="str">
            <v>RFP_5Co_Base10606</v>
          </cell>
        </row>
        <row r="614">
          <cell r="B614" t="str">
            <v>RFP_5Co_Base10606</v>
          </cell>
        </row>
        <row r="615">
          <cell r="B615" t="str">
            <v>RFP_5Co_Base10606</v>
          </cell>
        </row>
        <row r="616">
          <cell r="B616" t="str">
            <v>RFP_5Co_Base10606</v>
          </cell>
        </row>
        <row r="617">
          <cell r="B617" t="str">
            <v>RFP_5Co_Base10606</v>
          </cell>
        </row>
        <row r="618">
          <cell r="B618" t="str">
            <v>RFP_5Co_Base10606</v>
          </cell>
        </row>
        <row r="619">
          <cell r="B619" t="str">
            <v>RFP_5Co_Base10606</v>
          </cell>
        </row>
        <row r="620">
          <cell r="B620" t="str">
            <v>RFP_5Co_Base10606</v>
          </cell>
        </row>
        <row r="621">
          <cell r="B621" t="str">
            <v>RFP_5Co_Base10606</v>
          </cell>
        </row>
        <row r="622">
          <cell r="B622" t="str">
            <v>RFP_5Co_Base10606</v>
          </cell>
        </row>
        <row r="623">
          <cell r="B623" t="str">
            <v>RFP_5Co_Base10606</v>
          </cell>
        </row>
        <row r="624">
          <cell r="B624" t="str">
            <v>RFP_5Co_Base10606</v>
          </cell>
        </row>
        <row r="625">
          <cell r="B625" t="str">
            <v>RFP_5Co_Base10606</v>
          </cell>
        </row>
        <row r="626">
          <cell r="B626" t="str">
            <v>RFP_5Co_Base10606</v>
          </cell>
        </row>
        <row r="627">
          <cell r="B627" t="str">
            <v>RFP_5Co_Base10606</v>
          </cell>
        </row>
        <row r="628">
          <cell r="B628" t="str">
            <v>RFP_5Co_Base10606</v>
          </cell>
        </row>
        <row r="629">
          <cell r="B629" t="str">
            <v>RFP_5Co_Base10606</v>
          </cell>
        </row>
        <row r="630">
          <cell r="B630" t="str">
            <v>RFP_5Co_Base10606</v>
          </cell>
        </row>
        <row r="631">
          <cell r="B631" t="str">
            <v>RFP_5Co_Base10606</v>
          </cell>
        </row>
        <row r="632">
          <cell r="B632" t="str">
            <v>RFP_5Co_Base10606</v>
          </cell>
        </row>
        <row r="633">
          <cell r="B633" t="str">
            <v>RFP_5Co_Base10606</v>
          </cell>
        </row>
        <row r="634">
          <cell r="B634" t="str">
            <v>RFP_5Co_Base10606</v>
          </cell>
        </row>
        <row r="635">
          <cell r="B635" t="str">
            <v>RFP_5Co_Base10606</v>
          </cell>
        </row>
        <row r="636">
          <cell r="B636" t="str">
            <v>RFP_5Co_Base10606</v>
          </cell>
        </row>
        <row r="637">
          <cell r="B637" t="str">
            <v>RFP_5Co_Base10606</v>
          </cell>
        </row>
        <row r="638">
          <cell r="B638" t="str">
            <v>RFP_5Co_Base10606</v>
          </cell>
        </row>
        <row r="639">
          <cell r="B639" t="str">
            <v>RFP_5Co_Base10606</v>
          </cell>
        </row>
        <row r="640">
          <cell r="B640" t="str">
            <v>RFP_5Co_Base10606</v>
          </cell>
        </row>
        <row r="641">
          <cell r="B641" t="str">
            <v>RFP_5Co_Base10606</v>
          </cell>
        </row>
        <row r="642">
          <cell r="B642" t="str">
            <v>RFP_5Co_Base10606</v>
          </cell>
        </row>
        <row r="643">
          <cell r="B643" t="str">
            <v>RFP_5Co_Base10606</v>
          </cell>
        </row>
        <row r="644">
          <cell r="B644" t="str">
            <v>RFP_5Co_Base10606</v>
          </cell>
        </row>
        <row r="645">
          <cell r="B645" t="str">
            <v>RFP_5Co_Base10606</v>
          </cell>
        </row>
        <row r="646">
          <cell r="B646" t="str">
            <v>RFP_5Co_Base10606</v>
          </cell>
        </row>
        <row r="647">
          <cell r="B647" t="str">
            <v>RFP_5Co_Base10606</v>
          </cell>
        </row>
        <row r="648">
          <cell r="B648" t="str">
            <v>RFP_5Co_Base10606</v>
          </cell>
        </row>
        <row r="649">
          <cell r="B649" t="str">
            <v>RFP_5Co_Base10606</v>
          </cell>
        </row>
        <row r="650">
          <cell r="B650" t="str">
            <v>RFP_5Co_Base10606</v>
          </cell>
        </row>
        <row r="651">
          <cell r="B651" t="str">
            <v>RFP_5Co_Base10606</v>
          </cell>
        </row>
        <row r="652">
          <cell r="B652" t="str">
            <v>RFP_5Co_Base10606</v>
          </cell>
        </row>
        <row r="653">
          <cell r="B653" t="str">
            <v>RFP_5Co_Base10606</v>
          </cell>
        </row>
        <row r="654">
          <cell r="B654" t="str">
            <v>RFP_5Co_Base10606</v>
          </cell>
        </row>
        <row r="655">
          <cell r="B655" t="str">
            <v>RFP_5Co_Base10606</v>
          </cell>
        </row>
        <row r="656">
          <cell r="B656" t="str">
            <v>RFP_5Co_Base10606</v>
          </cell>
        </row>
        <row r="657">
          <cell r="B657" t="str">
            <v>RFP_5Co_Base10606</v>
          </cell>
        </row>
        <row r="658">
          <cell r="B658" t="str">
            <v>RFP_5Co_Base10606</v>
          </cell>
        </row>
        <row r="659">
          <cell r="B659" t="str">
            <v>RFP_5Co_Base10606</v>
          </cell>
        </row>
        <row r="660">
          <cell r="B660" t="str">
            <v>RFP_5Co_Base10606</v>
          </cell>
        </row>
        <row r="661">
          <cell r="B661" t="str">
            <v>RFP_5Co_Base10606</v>
          </cell>
        </row>
        <row r="662">
          <cell r="B662" t="str">
            <v>RFP_5Co_Base10606</v>
          </cell>
        </row>
        <row r="663">
          <cell r="B663" t="str">
            <v>RFP_5Co_Base10606</v>
          </cell>
        </row>
        <row r="664">
          <cell r="B664" t="str">
            <v>RFP_5Co_Base10606</v>
          </cell>
        </row>
        <row r="665">
          <cell r="B665" t="str">
            <v>RFP_5Co_Base10606</v>
          </cell>
        </row>
        <row r="666">
          <cell r="B666" t="str">
            <v>RFP_5Co_Base10606</v>
          </cell>
        </row>
        <row r="667">
          <cell r="B667" t="str">
            <v>RFP_5Co_Base10606</v>
          </cell>
        </row>
        <row r="668">
          <cell r="B668" t="str">
            <v>RFP_5Co_Base10606</v>
          </cell>
        </row>
        <row r="669">
          <cell r="B669" t="str">
            <v>RFP_5Co_Base10606</v>
          </cell>
        </row>
        <row r="670">
          <cell r="B670" t="str">
            <v>RFP_5Co_Base10606</v>
          </cell>
        </row>
        <row r="671">
          <cell r="B671" t="str">
            <v>RFP_5Co_Base10606</v>
          </cell>
        </row>
        <row r="672">
          <cell r="B672" t="str">
            <v>RFP_5Co_Base10606</v>
          </cell>
        </row>
        <row r="673">
          <cell r="B673" t="str">
            <v>RFP_5Co_Base10606</v>
          </cell>
        </row>
        <row r="674">
          <cell r="B674" t="str">
            <v>RFP_5Co_Base10606</v>
          </cell>
        </row>
        <row r="675">
          <cell r="B675" t="str">
            <v>RFP_5Co_Base10606</v>
          </cell>
        </row>
        <row r="676">
          <cell r="B676" t="str">
            <v>RFP_5Co_Base10606</v>
          </cell>
        </row>
        <row r="677">
          <cell r="B677" t="str">
            <v>RFP_5Co_Base10606</v>
          </cell>
        </row>
        <row r="678">
          <cell r="B678" t="str">
            <v>RFP_5Co_Base10606</v>
          </cell>
        </row>
        <row r="679">
          <cell r="B679" t="str">
            <v>RFP_5Co_Base10606</v>
          </cell>
        </row>
        <row r="680">
          <cell r="B680" t="str">
            <v>RFP_5Co_Base10606</v>
          </cell>
        </row>
        <row r="681">
          <cell r="B681" t="str">
            <v>RFP_5Co_Base10606</v>
          </cell>
        </row>
        <row r="682">
          <cell r="B682" t="str">
            <v>RFP_5Co_Base10606</v>
          </cell>
        </row>
        <row r="683">
          <cell r="B683" t="str">
            <v>RFP_5Co_Base10606</v>
          </cell>
        </row>
        <row r="684">
          <cell r="B684" t="str">
            <v>RFP_5Co_Base10606</v>
          </cell>
        </row>
        <row r="685">
          <cell r="B685" t="str">
            <v>RFP_5Co_Base10606</v>
          </cell>
        </row>
        <row r="686">
          <cell r="B686" t="str">
            <v>RFP_5Co_Base10606</v>
          </cell>
        </row>
        <row r="687">
          <cell r="B687" t="str">
            <v>RFP_5Co_Base10606</v>
          </cell>
        </row>
        <row r="688">
          <cell r="B688" t="str">
            <v>RFP_5Co_Base10606</v>
          </cell>
        </row>
        <row r="689">
          <cell r="B689" t="str">
            <v>RFP_5Co_Base10606</v>
          </cell>
        </row>
        <row r="690">
          <cell r="B690" t="str">
            <v>RFP_5Co_Base10606</v>
          </cell>
        </row>
        <row r="691">
          <cell r="B691" t="str">
            <v>RFP_5Co_Base10606</v>
          </cell>
        </row>
        <row r="692">
          <cell r="B692" t="str">
            <v>RFP_5Co_Base10606</v>
          </cell>
        </row>
        <row r="693">
          <cell r="B693" t="str">
            <v>RFP_5Co_Base10606</v>
          </cell>
        </row>
        <row r="694">
          <cell r="B694" t="str">
            <v>RFP_5Co_Base10606</v>
          </cell>
        </row>
        <row r="695">
          <cell r="B695" t="str">
            <v>RFP_5Co_Base10606</v>
          </cell>
        </row>
        <row r="696">
          <cell r="B696" t="str">
            <v>RFP_5Co_Base10606</v>
          </cell>
        </row>
        <row r="697">
          <cell r="B697" t="str">
            <v>RFP_5Co_Base10606</v>
          </cell>
        </row>
        <row r="698">
          <cell r="B698" t="str">
            <v>RFP_5Co_Base10606</v>
          </cell>
        </row>
        <row r="699">
          <cell r="B699" t="str">
            <v>RFP_5Co_Base10606</v>
          </cell>
        </row>
        <row r="700">
          <cell r="B700" t="str">
            <v>RFP_5Co_Base10606</v>
          </cell>
        </row>
        <row r="701">
          <cell r="B701" t="str">
            <v>RFP_5Co_Base10606</v>
          </cell>
        </row>
        <row r="702">
          <cell r="B702" t="str">
            <v>RFP_5Co_Base10606</v>
          </cell>
        </row>
        <row r="703">
          <cell r="B703" t="str">
            <v>RFP_5Co_Base10606</v>
          </cell>
        </row>
        <row r="704">
          <cell r="B704" t="str">
            <v>RFP_5Co_Base10606</v>
          </cell>
        </row>
        <row r="705">
          <cell r="B705" t="str">
            <v>RFP_5Co_Base10606</v>
          </cell>
        </row>
        <row r="706">
          <cell r="B706" t="str">
            <v>RFP_5Co_Base10606</v>
          </cell>
        </row>
        <row r="707">
          <cell r="B707" t="str">
            <v>RFP_5Co_Base10606</v>
          </cell>
        </row>
        <row r="708">
          <cell r="B708" t="str">
            <v>RFP_5Co_Base10606</v>
          </cell>
        </row>
        <row r="709">
          <cell r="B709" t="str">
            <v>RFP_5Co_Base10606</v>
          </cell>
        </row>
        <row r="710">
          <cell r="B710" t="str">
            <v>RFP_5Co_Base10606</v>
          </cell>
        </row>
        <row r="711">
          <cell r="B711" t="str">
            <v>RFP_5Co_Base10606</v>
          </cell>
        </row>
        <row r="712">
          <cell r="B712" t="str">
            <v>RFP_5Co_Base10606</v>
          </cell>
        </row>
        <row r="713">
          <cell r="B713" t="str">
            <v>RFP_5Co_Base10606</v>
          </cell>
        </row>
        <row r="714">
          <cell r="B714" t="str">
            <v>RFP_5Co_Base10606</v>
          </cell>
        </row>
        <row r="715">
          <cell r="B715" t="str">
            <v>RFP_5Co_Base10606</v>
          </cell>
        </row>
        <row r="716">
          <cell r="B716" t="str">
            <v>RFP_5Co_Base10606</v>
          </cell>
        </row>
        <row r="717">
          <cell r="B717" t="str">
            <v>RFP_5Co_Base10606</v>
          </cell>
        </row>
        <row r="718">
          <cell r="B718" t="str">
            <v>RFP_5Co_Base10606</v>
          </cell>
        </row>
        <row r="719">
          <cell r="B719" t="str">
            <v>RFP_5Co_Base10606</v>
          </cell>
        </row>
        <row r="720">
          <cell r="B720" t="str">
            <v>RFP_5Co_Base10606</v>
          </cell>
        </row>
        <row r="721">
          <cell r="B721" t="str">
            <v>RFP_5Co_Base10606</v>
          </cell>
        </row>
        <row r="722">
          <cell r="B722" t="str">
            <v>RFP_5Co_Base10606</v>
          </cell>
        </row>
        <row r="723">
          <cell r="B723" t="str">
            <v>RFP_5Co_Base10606</v>
          </cell>
        </row>
        <row r="724">
          <cell r="B724" t="str">
            <v>RFP_5Co_Base10606</v>
          </cell>
        </row>
        <row r="725">
          <cell r="B725" t="str">
            <v>RFP_5Co_Base10606</v>
          </cell>
        </row>
        <row r="726">
          <cell r="B726" t="str">
            <v>RFP_5Co_Base10606</v>
          </cell>
        </row>
        <row r="727">
          <cell r="B727" t="str">
            <v>RFP_5Co_Base10606</v>
          </cell>
        </row>
        <row r="728">
          <cell r="B728" t="str">
            <v>RFP_5Co_Base10606</v>
          </cell>
        </row>
        <row r="729">
          <cell r="B729" t="str">
            <v>RFP_5Co_Base10606</v>
          </cell>
        </row>
        <row r="730">
          <cell r="B730" t="str">
            <v>RFP_5Co_Base10606</v>
          </cell>
        </row>
        <row r="731">
          <cell r="B731" t="str">
            <v>RFP_5Co_Base10606</v>
          </cell>
        </row>
        <row r="732">
          <cell r="B732" t="str">
            <v>RFP_5Co_Base10606</v>
          </cell>
        </row>
        <row r="733">
          <cell r="B733" t="str">
            <v>RFP_5Co_Base10606</v>
          </cell>
        </row>
        <row r="734">
          <cell r="B734" t="str">
            <v>RFP_5Co_Base10606</v>
          </cell>
        </row>
        <row r="735">
          <cell r="B735" t="str">
            <v>RFP_5Co_Base10606</v>
          </cell>
        </row>
        <row r="736">
          <cell r="B736" t="str">
            <v>RFP_5Co_Base10606</v>
          </cell>
        </row>
        <row r="737">
          <cell r="B737" t="str">
            <v>RFP_5Co_Base10606</v>
          </cell>
        </row>
        <row r="738">
          <cell r="B738" t="str">
            <v>RFP_5Co_Base10606</v>
          </cell>
        </row>
        <row r="739">
          <cell r="B739" t="str">
            <v>RFP_5Co_Base10606</v>
          </cell>
        </row>
        <row r="740">
          <cell r="B740" t="str">
            <v>RFP_5Co_Base10606</v>
          </cell>
        </row>
        <row r="741">
          <cell r="B741" t="str">
            <v>RFP_5Co_Base10606</v>
          </cell>
        </row>
        <row r="742">
          <cell r="B742" t="str">
            <v>RFP_5Co_Base10606</v>
          </cell>
        </row>
        <row r="743">
          <cell r="B743" t="str">
            <v>RFP_5Co_Base10606</v>
          </cell>
        </row>
        <row r="744">
          <cell r="B744" t="str">
            <v>RFP_5Co_Base10606</v>
          </cell>
        </row>
        <row r="745">
          <cell r="B745" t="str">
            <v>RFP_5Co_Base10606</v>
          </cell>
        </row>
        <row r="746">
          <cell r="B746" t="str">
            <v>RFP_5Co_Base10606</v>
          </cell>
        </row>
        <row r="747">
          <cell r="B747" t="str">
            <v>RFP_5Co_Base10606</v>
          </cell>
        </row>
        <row r="748">
          <cell r="B748" t="str">
            <v>RFP_5Co_Base10606</v>
          </cell>
        </row>
        <row r="749">
          <cell r="B749" t="str">
            <v>RFP_5Co_Base10606</v>
          </cell>
        </row>
        <row r="750">
          <cell r="B750" t="str">
            <v>RFP_5Co_Base10606</v>
          </cell>
        </row>
        <row r="751">
          <cell r="B751" t="str">
            <v>RFP_5Co_Base10606</v>
          </cell>
        </row>
        <row r="752">
          <cell r="B752" t="str">
            <v>RFP_5Co_Base10606</v>
          </cell>
        </row>
        <row r="753">
          <cell r="B753" t="str">
            <v>RFP_5Co_Base10606</v>
          </cell>
        </row>
        <row r="754">
          <cell r="B754" t="str">
            <v>RFP_5Co_Base10606</v>
          </cell>
        </row>
        <row r="755">
          <cell r="B755" t="str">
            <v>RFP_5Co_Base10606</v>
          </cell>
        </row>
        <row r="756">
          <cell r="B756" t="str">
            <v>RFP_5Co_Base10606</v>
          </cell>
        </row>
        <row r="757">
          <cell r="B757" t="str">
            <v>RFP_5Co_Base10606</v>
          </cell>
        </row>
        <row r="758">
          <cell r="B758" t="str">
            <v>RFP_5Co_Base10606</v>
          </cell>
        </row>
        <row r="759">
          <cell r="B759" t="str">
            <v>RFP_5Co_Base10606</v>
          </cell>
        </row>
        <row r="760">
          <cell r="B760" t="str">
            <v>RFP_5Co_Base10606</v>
          </cell>
        </row>
        <row r="761">
          <cell r="B761" t="str">
            <v>RFP_5Co_Base10606</v>
          </cell>
        </row>
        <row r="762">
          <cell r="B762" t="str">
            <v>RFP_5Co_Base10606</v>
          </cell>
        </row>
        <row r="763">
          <cell r="B763" t="str">
            <v>RFP_5Co_Base10606</v>
          </cell>
        </row>
        <row r="764">
          <cell r="B764" t="str">
            <v>RFP_5Co_Base10606</v>
          </cell>
        </row>
        <row r="765">
          <cell r="B765" t="str">
            <v>RFP_5Co_Base10606</v>
          </cell>
        </row>
        <row r="766">
          <cell r="B766" t="str">
            <v>RFP_5Co_Base10606</v>
          </cell>
        </row>
        <row r="767">
          <cell r="B767" t="str">
            <v>RFP_5Co_Base10606</v>
          </cell>
        </row>
        <row r="768">
          <cell r="B768" t="str">
            <v>RFP_5Co_Base10606</v>
          </cell>
        </row>
        <row r="769">
          <cell r="B769" t="str">
            <v>RFP_5Co_Base10606</v>
          </cell>
        </row>
        <row r="770">
          <cell r="B770" t="str">
            <v>RFP_5Co_Base10606</v>
          </cell>
        </row>
        <row r="771">
          <cell r="B771" t="str">
            <v>RFP_5Co_Base10606</v>
          </cell>
        </row>
        <row r="772">
          <cell r="B772" t="str">
            <v>RFP_5Co_Base10606</v>
          </cell>
        </row>
        <row r="773">
          <cell r="B773" t="str">
            <v>RFP_5Co_Base10606</v>
          </cell>
        </row>
        <row r="774">
          <cell r="B774" t="str">
            <v>RFP_5Co_Base10606</v>
          </cell>
        </row>
        <row r="775">
          <cell r="B775" t="str">
            <v>RFP_5Co_Base10606</v>
          </cell>
        </row>
        <row r="776">
          <cell r="B776" t="str">
            <v>RFP_5Co_Base10606</v>
          </cell>
        </row>
        <row r="777">
          <cell r="B777" t="str">
            <v>RFP_5Co_Base10606</v>
          </cell>
        </row>
        <row r="778">
          <cell r="B778" t="str">
            <v>RFP_5Co_Base10606</v>
          </cell>
        </row>
        <row r="779">
          <cell r="B779" t="str">
            <v>RFP_5Co_Base10606</v>
          </cell>
        </row>
        <row r="780">
          <cell r="B780" t="str">
            <v>RFP_5Co_Base10606</v>
          </cell>
        </row>
        <row r="781">
          <cell r="B781" t="str">
            <v>RFP_5Co_Base10606</v>
          </cell>
        </row>
        <row r="782">
          <cell r="B782" t="str">
            <v>RFP_5Co_Base10606</v>
          </cell>
        </row>
        <row r="783">
          <cell r="B783" t="str">
            <v>RFP_5Co_Base10606</v>
          </cell>
        </row>
        <row r="784">
          <cell r="B784" t="str">
            <v>RFP_5Co_Base10606</v>
          </cell>
        </row>
        <row r="785">
          <cell r="B785" t="str">
            <v>RFP_5Co_Base10606</v>
          </cell>
        </row>
        <row r="786">
          <cell r="B786" t="str">
            <v>RFP_5Co_Base10606</v>
          </cell>
        </row>
        <row r="787">
          <cell r="B787" t="str">
            <v>RFP_5Co_Base10606</v>
          </cell>
        </row>
        <row r="788">
          <cell r="B788" t="str">
            <v>RFP_5Co_Base10606</v>
          </cell>
        </row>
        <row r="789">
          <cell r="B789" t="str">
            <v>RFP_5Co_Base10606</v>
          </cell>
        </row>
        <row r="790">
          <cell r="B790" t="str">
            <v>RFP_5Co_Base10606</v>
          </cell>
        </row>
        <row r="791">
          <cell r="B791" t="str">
            <v>RFP_5Co_Base10606</v>
          </cell>
        </row>
        <row r="792">
          <cell r="B792" t="str">
            <v>RFP_5Co_Base10606</v>
          </cell>
        </row>
        <row r="793">
          <cell r="B793" t="str">
            <v>RFP_5Co_Base10606</v>
          </cell>
        </row>
        <row r="794">
          <cell r="B794" t="str">
            <v>RFP_5Co_Base10606</v>
          </cell>
        </row>
        <row r="795">
          <cell r="B795" t="str">
            <v>RFP_5Co_Base10606</v>
          </cell>
        </row>
        <row r="796">
          <cell r="B796" t="str">
            <v>RFP_5Co_Base10606</v>
          </cell>
        </row>
        <row r="797">
          <cell r="B797" t="str">
            <v>RFP_5Co_Base10606</v>
          </cell>
        </row>
        <row r="798">
          <cell r="B798" t="str">
            <v>RFP_5Co_Base10606</v>
          </cell>
        </row>
        <row r="799">
          <cell r="B799" t="str">
            <v>RFP_5Co_Base10606</v>
          </cell>
        </row>
        <row r="800">
          <cell r="B800" t="str">
            <v>RFP_5Co_Base10606</v>
          </cell>
        </row>
        <row r="801">
          <cell r="B801" t="str">
            <v>RFP_5Co_Base10606</v>
          </cell>
        </row>
        <row r="802">
          <cell r="B802" t="str">
            <v>RFP_5Co_Base10606</v>
          </cell>
        </row>
        <row r="803">
          <cell r="B803" t="str">
            <v>RFP_5Co_Base10606</v>
          </cell>
        </row>
        <row r="804">
          <cell r="B804" t="str">
            <v>RFP_5Co_Base10606</v>
          </cell>
        </row>
        <row r="805">
          <cell r="B805" t="str">
            <v>RFP_5Co_Base10606</v>
          </cell>
        </row>
        <row r="806">
          <cell r="B806" t="str">
            <v>RFP_5Co_Base10606</v>
          </cell>
        </row>
        <row r="807">
          <cell r="B807" t="str">
            <v>RFP_5Co_Base10606</v>
          </cell>
        </row>
        <row r="808">
          <cell r="B808" t="str">
            <v>RFP_5Co_Base10606</v>
          </cell>
        </row>
        <row r="809">
          <cell r="B809" t="str">
            <v>RFP_5Co_Base10606</v>
          </cell>
        </row>
        <row r="810">
          <cell r="B810" t="str">
            <v>RFP_5Co_Base10606</v>
          </cell>
        </row>
        <row r="811">
          <cell r="B811" t="str">
            <v>RFP_5Co_Base10606</v>
          </cell>
        </row>
        <row r="812">
          <cell r="B812" t="str">
            <v>RFP_5Co_Base10606</v>
          </cell>
        </row>
        <row r="813">
          <cell r="B813" t="str">
            <v>RFP_5Co_Base10606</v>
          </cell>
        </row>
        <row r="814">
          <cell r="B814" t="str">
            <v>RFP_5Co_Base10606</v>
          </cell>
        </row>
        <row r="815">
          <cell r="B815" t="str">
            <v>RFP_5Co_Base10606</v>
          </cell>
        </row>
        <row r="816">
          <cell r="B816" t="str">
            <v>RFP_5Co_Base10606</v>
          </cell>
        </row>
        <row r="817">
          <cell r="B817" t="str">
            <v>RFP_5Co_Base10606</v>
          </cell>
        </row>
        <row r="818">
          <cell r="B818" t="str">
            <v>RFP_5Co_Base10606</v>
          </cell>
        </row>
        <row r="819">
          <cell r="B819" t="str">
            <v>RFP_5Co_Base10606</v>
          </cell>
        </row>
        <row r="820">
          <cell r="B820" t="str">
            <v>RFP_5Co_Base10606</v>
          </cell>
        </row>
        <row r="821">
          <cell r="B821" t="str">
            <v>RFP_5Co_Base10606</v>
          </cell>
        </row>
        <row r="822">
          <cell r="B822" t="str">
            <v>RFP_5Co_Base10606</v>
          </cell>
        </row>
        <row r="823">
          <cell r="B823" t="str">
            <v>RFP_5Co_Base10606</v>
          </cell>
        </row>
        <row r="824">
          <cell r="B824" t="str">
            <v>RFP_5Co_Base10606</v>
          </cell>
        </row>
        <row r="825">
          <cell r="B825" t="str">
            <v>RFP_5Co_Base10606</v>
          </cell>
        </row>
        <row r="826">
          <cell r="B826" t="str">
            <v>RFP_5Co_Base10606</v>
          </cell>
        </row>
        <row r="827">
          <cell r="B827" t="str">
            <v>RFP_5Co_Base10606</v>
          </cell>
        </row>
        <row r="828">
          <cell r="B828" t="str">
            <v>RFP_5Co_Base10606</v>
          </cell>
        </row>
        <row r="829">
          <cell r="B829" t="str">
            <v>RFP_5Co_Base10606</v>
          </cell>
        </row>
        <row r="830">
          <cell r="B830" t="str">
            <v>RFP_5Co_Base10606</v>
          </cell>
        </row>
        <row r="831">
          <cell r="B831" t="str">
            <v>RFP_5Co_Base10606</v>
          </cell>
        </row>
        <row r="832">
          <cell r="B832" t="str">
            <v>RFP_5Co_Base10606</v>
          </cell>
        </row>
        <row r="833">
          <cell r="B833" t="str">
            <v>RFP_5Co_Base10606</v>
          </cell>
        </row>
        <row r="834">
          <cell r="B834" t="str">
            <v>RFP_5Co_Base10606</v>
          </cell>
        </row>
        <row r="835">
          <cell r="B835" t="str">
            <v>RFP_5Co_Base10606</v>
          </cell>
        </row>
        <row r="836">
          <cell r="B836" t="str">
            <v>RFP_5Co_Base10606</v>
          </cell>
        </row>
        <row r="837">
          <cell r="B837" t="str">
            <v>RFP_5Co_Base10606</v>
          </cell>
        </row>
        <row r="838">
          <cell r="B838" t="str">
            <v>RFP_5Co_Base10606</v>
          </cell>
        </row>
        <row r="839">
          <cell r="B839" t="str">
            <v>RFP_5Co_Base10606</v>
          </cell>
        </row>
        <row r="840">
          <cell r="B840" t="str">
            <v>RFP_5Co_Base10606</v>
          </cell>
        </row>
        <row r="841">
          <cell r="B841" t="str">
            <v>RFP_5Co_Base10606</v>
          </cell>
        </row>
        <row r="842">
          <cell r="B842" t="str">
            <v>RFP_5Co_Base10606</v>
          </cell>
        </row>
        <row r="843">
          <cell r="B843" t="str">
            <v>RFP_5Co_Base10606</v>
          </cell>
        </row>
        <row r="844">
          <cell r="B844" t="str">
            <v>RFP_5Co_Base10606</v>
          </cell>
        </row>
        <row r="845">
          <cell r="B845" t="str">
            <v>RFP_5Co_Base10606</v>
          </cell>
        </row>
        <row r="846">
          <cell r="B846" t="str">
            <v>RFP_5Co_Base10606</v>
          </cell>
        </row>
        <row r="847">
          <cell r="B847" t="str">
            <v>RFP_5Co_Base10606</v>
          </cell>
        </row>
        <row r="848">
          <cell r="B848" t="str">
            <v>RFP_5Co_Base10606</v>
          </cell>
        </row>
        <row r="849">
          <cell r="B849" t="str">
            <v>RFP_5Co_Base10606</v>
          </cell>
        </row>
        <row r="850">
          <cell r="B850" t="str">
            <v>RFP_4Co_Base10607</v>
          </cell>
        </row>
        <row r="851">
          <cell r="B851" t="str">
            <v>RFP_4Co_Base10607</v>
          </cell>
        </row>
        <row r="852">
          <cell r="B852" t="str">
            <v>RFP_4Co_Base10607</v>
          </cell>
        </row>
        <row r="853">
          <cell r="B853" t="str">
            <v>RFP_4Co_Base10607</v>
          </cell>
        </row>
        <row r="854">
          <cell r="B854" t="str">
            <v>RFP_4Co_Base10607</v>
          </cell>
        </row>
        <row r="855">
          <cell r="B855" t="str">
            <v>RFP_4Co_Base10607</v>
          </cell>
        </row>
        <row r="856">
          <cell r="B856" t="str">
            <v>RFP_4Co_Base10607</v>
          </cell>
        </row>
        <row r="857">
          <cell r="B857" t="str">
            <v>RFP_4Co_Base10607</v>
          </cell>
        </row>
        <row r="858">
          <cell r="B858" t="str">
            <v>RFP_4Co_Base10607</v>
          </cell>
        </row>
        <row r="859">
          <cell r="B859" t="str">
            <v>RFP_4Co_Base10607</v>
          </cell>
        </row>
        <row r="860">
          <cell r="B860" t="str">
            <v>RFP_4Co_Base10607</v>
          </cell>
        </row>
        <row r="861">
          <cell r="B861" t="str">
            <v>RFP_4Co_Base10607</v>
          </cell>
        </row>
        <row r="862">
          <cell r="B862" t="str">
            <v>RFP_4Co_Base10607</v>
          </cell>
        </row>
        <row r="863">
          <cell r="B863" t="str">
            <v>RFP_4Co_Base10607</v>
          </cell>
        </row>
        <row r="864">
          <cell r="B864" t="str">
            <v>RFP_4Co_Base10607</v>
          </cell>
        </row>
        <row r="865">
          <cell r="B865" t="str">
            <v>RFP_4Co_Base10607</v>
          </cell>
        </row>
        <row r="866">
          <cell r="B866" t="str">
            <v>RFP_4Co_Base10607</v>
          </cell>
        </row>
        <row r="867">
          <cell r="B867" t="str">
            <v>RFP_4Co_Base10607</v>
          </cell>
        </row>
        <row r="868">
          <cell r="B868" t="str">
            <v>RFP_4Co_Base10607</v>
          </cell>
        </row>
        <row r="869">
          <cell r="B869" t="str">
            <v>RFP_4Co_Base10607</v>
          </cell>
        </row>
        <row r="870">
          <cell r="B870" t="str">
            <v>RFP_4Co_Base10607</v>
          </cell>
        </row>
        <row r="871">
          <cell r="B871" t="str">
            <v>RFP_4Co_Base10607</v>
          </cell>
        </row>
        <row r="872">
          <cell r="B872" t="str">
            <v>RFP_4Co_Base10607</v>
          </cell>
        </row>
        <row r="873">
          <cell r="B873" t="str">
            <v>RFP_4Co_Base10607</v>
          </cell>
        </row>
        <row r="874">
          <cell r="B874" t="str">
            <v>RFP_4Co_Base10607</v>
          </cell>
        </row>
        <row r="875">
          <cell r="B875" t="str">
            <v>RFP_4Co_Base10607</v>
          </cell>
        </row>
        <row r="876">
          <cell r="B876" t="str">
            <v>RFP_4Co_Base10607</v>
          </cell>
        </row>
        <row r="877">
          <cell r="B877" t="str">
            <v>RFP_4Co_Base10607</v>
          </cell>
        </row>
        <row r="878">
          <cell r="B878" t="str">
            <v>RFP_4Co_Base10607</v>
          </cell>
        </row>
        <row r="879">
          <cell r="B879" t="str">
            <v>RFP_4Co_Base10607</v>
          </cell>
        </row>
        <row r="880">
          <cell r="B880" t="str">
            <v>RFP_4Co_Base10607</v>
          </cell>
        </row>
        <row r="881">
          <cell r="B881" t="str">
            <v>RFP_4Co_Base10607</v>
          </cell>
        </row>
        <row r="882">
          <cell r="B882" t="str">
            <v>RFP_4Co_Base10607</v>
          </cell>
        </row>
        <row r="883">
          <cell r="B883" t="str">
            <v>RFP_4Co_Base10607</v>
          </cell>
        </row>
        <row r="884">
          <cell r="B884" t="str">
            <v>RFP_4Co_Base10607</v>
          </cell>
        </row>
        <row r="885">
          <cell r="B885" t="str">
            <v>RFP_4Co_Base10607</v>
          </cell>
        </row>
        <row r="886">
          <cell r="B886" t="str">
            <v>RFP_4Co_Base10607</v>
          </cell>
        </row>
        <row r="887">
          <cell r="B887" t="str">
            <v>RFP_4Co_Base10607</v>
          </cell>
        </row>
        <row r="888">
          <cell r="B888" t="str">
            <v>RFP_4Co_Base10607</v>
          </cell>
        </row>
        <row r="889">
          <cell r="B889" t="str">
            <v>RFP_4Co_Base10607</v>
          </cell>
        </row>
        <row r="890">
          <cell r="B890" t="str">
            <v>RFP_4Co_Base10607</v>
          </cell>
        </row>
        <row r="891">
          <cell r="B891" t="str">
            <v>RFP_4Co_Base10607</v>
          </cell>
        </row>
        <row r="892">
          <cell r="B892" t="str">
            <v>RFP_4Co_Base10607</v>
          </cell>
        </row>
        <row r="893">
          <cell r="B893" t="str">
            <v>RFP_4Co_Base10607</v>
          </cell>
        </row>
        <row r="894">
          <cell r="B894" t="str">
            <v>RFP_4Co_Base10607</v>
          </cell>
        </row>
        <row r="895">
          <cell r="B895" t="str">
            <v>RFP_4Co_Base10607</v>
          </cell>
        </row>
        <row r="896">
          <cell r="B896" t="str">
            <v>RFP_4Co_Base10607</v>
          </cell>
        </row>
        <row r="897">
          <cell r="B897" t="str">
            <v>RFP_4Co_Base10607</v>
          </cell>
        </row>
        <row r="898">
          <cell r="B898" t="str">
            <v>RFP_4Co_Base10607</v>
          </cell>
        </row>
        <row r="899">
          <cell r="B899" t="str">
            <v>RFP_4Co_Base10607</v>
          </cell>
        </row>
        <row r="900">
          <cell r="B900" t="str">
            <v>RFP_4Co_Base10607</v>
          </cell>
        </row>
        <row r="901">
          <cell r="B901" t="str">
            <v>RFP_4Co_Base10607</v>
          </cell>
        </row>
        <row r="902">
          <cell r="B902" t="str">
            <v>RFP_4Co_Base10607</v>
          </cell>
        </row>
        <row r="903">
          <cell r="B903" t="str">
            <v>RFP_4Co_Base10607</v>
          </cell>
        </row>
        <row r="904">
          <cell r="B904" t="str">
            <v>RFP_4Co_Base10607</v>
          </cell>
        </row>
        <row r="905">
          <cell r="B905" t="str">
            <v>RFP_4Co_Base10607</v>
          </cell>
        </row>
        <row r="906">
          <cell r="B906" t="str">
            <v>RFP_4Co_Base10607</v>
          </cell>
        </row>
        <row r="907">
          <cell r="B907" t="str">
            <v>RFP_4Co_Base10607</v>
          </cell>
        </row>
        <row r="908">
          <cell r="B908" t="str">
            <v>RFP_4Co_Base10607</v>
          </cell>
        </row>
        <row r="909">
          <cell r="B909" t="str">
            <v>RFP_4Co_Base10607</v>
          </cell>
        </row>
        <row r="910">
          <cell r="B910" t="str">
            <v>RFP_4Co_Base10607</v>
          </cell>
        </row>
        <row r="911">
          <cell r="B911" t="str">
            <v>RFP_4Co_Base10607</v>
          </cell>
        </row>
        <row r="912">
          <cell r="B912" t="str">
            <v>RFP_4Co_Base10607</v>
          </cell>
        </row>
        <row r="913">
          <cell r="B913" t="str">
            <v>RFP_4Co_Base10607</v>
          </cell>
        </row>
        <row r="914">
          <cell r="B914" t="str">
            <v>RFP_4Co_Base10607</v>
          </cell>
        </row>
        <row r="915">
          <cell r="B915" t="str">
            <v>RFP_4Co_Base10607</v>
          </cell>
        </row>
        <row r="916">
          <cell r="B916" t="str">
            <v>RFP_4Co_Base10607</v>
          </cell>
        </row>
        <row r="917">
          <cell r="B917" t="str">
            <v>RFP_4Co_Base10607</v>
          </cell>
        </row>
        <row r="918">
          <cell r="B918" t="str">
            <v>RFP_4Co_Base10607</v>
          </cell>
        </row>
        <row r="919">
          <cell r="B919" t="str">
            <v>RFP_4Co_Base10607</v>
          </cell>
        </row>
        <row r="920">
          <cell r="B920" t="str">
            <v>RFP_4Co_Base10607</v>
          </cell>
        </row>
        <row r="921">
          <cell r="B921" t="str">
            <v>RFP_4Co_Base10607</v>
          </cell>
        </row>
        <row r="922">
          <cell r="B922" t="str">
            <v>RFP_4Co_Base10607</v>
          </cell>
        </row>
        <row r="923">
          <cell r="B923" t="str">
            <v>RFP_4Co_Base10607</v>
          </cell>
        </row>
        <row r="924">
          <cell r="B924" t="str">
            <v>RFP_4Co_Base10607</v>
          </cell>
        </row>
        <row r="925">
          <cell r="B925" t="str">
            <v>RFP_4Co_Base10607</v>
          </cell>
        </row>
        <row r="926">
          <cell r="B926" t="str">
            <v>RFP_4Co_Base10607</v>
          </cell>
        </row>
        <row r="927">
          <cell r="B927" t="str">
            <v>RFP_4Co_Base10607</v>
          </cell>
        </row>
        <row r="928">
          <cell r="B928" t="str">
            <v>RFP_4Co_Base10607</v>
          </cell>
        </row>
        <row r="929">
          <cell r="B929" t="str">
            <v>RFP_4Co_Base10607</v>
          </cell>
        </row>
        <row r="930">
          <cell r="B930" t="str">
            <v>RFP_4Co_Base10607</v>
          </cell>
        </row>
        <row r="931">
          <cell r="B931" t="str">
            <v>RFP_4Co_Base10607</v>
          </cell>
        </row>
        <row r="932">
          <cell r="B932" t="str">
            <v>RFP_4Co_Base10607</v>
          </cell>
        </row>
        <row r="933">
          <cell r="B933" t="str">
            <v>RFP_4Co_Base10607</v>
          </cell>
        </row>
        <row r="934">
          <cell r="B934" t="str">
            <v>RFP_4Co_Base10607</v>
          </cell>
        </row>
        <row r="935">
          <cell r="B935" t="str">
            <v>RFP_4Co_Base10607</v>
          </cell>
        </row>
        <row r="936">
          <cell r="B936" t="str">
            <v>RFP_4Co_Base10607</v>
          </cell>
        </row>
        <row r="937">
          <cell r="B937" t="str">
            <v>RFP_4Co_Base10607</v>
          </cell>
        </row>
        <row r="938">
          <cell r="B938" t="str">
            <v>RFP_4Co_Base10607</v>
          </cell>
        </row>
        <row r="939">
          <cell r="B939" t="str">
            <v>RFP_4Co_Base10607</v>
          </cell>
        </row>
        <row r="940">
          <cell r="B940" t="str">
            <v>RFP_4Co_Base10607</v>
          </cell>
        </row>
        <row r="941">
          <cell r="B941" t="str">
            <v>RFP_4Co_Base10607</v>
          </cell>
        </row>
        <row r="942">
          <cell r="B942" t="str">
            <v>RFP_4Co_Base10607</v>
          </cell>
        </row>
        <row r="943">
          <cell r="B943" t="str">
            <v>RFP_4Co_Base10607</v>
          </cell>
        </row>
        <row r="944">
          <cell r="B944" t="str">
            <v>RFP_4Co_Base10607</v>
          </cell>
        </row>
        <row r="945">
          <cell r="B945" t="str">
            <v>RFP_4Co_Base10607</v>
          </cell>
        </row>
        <row r="946">
          <cell r="B946" t="str">
            <v>RFP_4Co_Base10607</v>
          </cell>
        </row>
        <row r="947">
          <cell r="B947" t="str">
            <v>RFP_4Co_Base10607</v>
          </cell>
        </row>
        <row r="948">
          <cell r="B948" t="str">
            <v>RFP_4Co_Base10607</v>
          </cell>
        </row>
        <row r="949">
          <cell r="B949" t="str">
            <v>RFP_4Co_Base10607</v>
          </cell>
        </row>
        <row r="950">
          <cell r="B950" t="str">
            <v>RFP_4Co_Base10607</v>
          </cell>
        </row>
        <row r="951">
          <cell r="B951" t="str">
            <v>RFP_4Co_Base10607</v>
          </cell>
        </row>
        <row r="952">
          <cell r="B952" t="str">
            <v>RFP_4Co_Base10607</v>
          </cell>
        </row>
        <row r="953">
          <cell r="B953" t="str">
            <v>RFP_4Co_Base10607</v>
          </cell>
        </row>
        <row r="954">
          <cell r="B954" t="str">
            <v>RFP_4Co_Base10607</v>
          </cell>
        </row>
        <row r="955">
          <cell r="B955" t="str">
            <v>RFP_4Co_Base10607</v>
          </cell>
        </row>
        <row r="956">
          <cell r="B956" t="str">
            <v>RFP_4Co_Base10607</v>
          </cell>
        </row>
        <row r="957">
          <cell r="B957" t="str">
            <v>RFP_4Co_Base10607</v>
          </cell>
        </row>
        <row r="958">
          <cell r="B958" t="str">
            <v>RFP_4Co_Base10607</v>
          </cell>
        </row>
        <row r="959">
          <cell r="B959" t="str">
            <v>RFP_4Co_Base10607</v>
          </cell>
        </row>
        <row r="960">
          <cell r="B960" t="str">
            <v>RFP_4Co_Base10607</v>
          </cell>
        </row>
        <row r="961">
          <cell r="B961" t="str">
            <v>RFP_4Co_Base10607</v>
          </cell>
        </row>
        <row r="962">
          <cell r="B962" t="str">
            <v>RFP_4Co_Base10607</v>
          </cell>
        </row>
        <row r="963">
          <cell r="B963" t="str">
            <v>RFP_4Co_Base10607</v>
          </cell>
        </row>
        <row r="964">
          <cell r="B964" t="str">
            <v>RFP_4Co_Base10607</v>
          </cell>
        </row>
        <row r="965">
          <cell r="B965" t="str">
            <v>RFP_4Co_Base10607</v>
          </cell>
        </row>
        <row r="966">
          <cell r="B966" t="str">
            <v>RFP_4Co_Base10607</v>
          </cell>
        </row>
        <row r="967">
          <cell r="B967" t="str">
            <v>RFP_4Co_Base10607</v>
          </cell>
        </row>
        <row r="968">
          <cell r="B968" t="str">
            <v>RFP_4Co_Base10607</v>
          </cell>
        </row>
        <row r="969">
          <cell r="B969" t="str">
            <v>RFP_4Co_Base10607</v>
          </cell>
        </row>
        <row r="970">
          <cell r="B970" t="str">
            <v>RFP_4Co_Base10607</v>
          </cell>
        </row>
        <row r="971">
          <cell r="B971" t="str">
            <v>RFP_4Co_Base10607</v>
          </cell>
        </row>
        <row r="972">
          <cell r="B972" t="str">
            <v>RFP_4Co_Base10607</v>
          </cell>
        </row>
        <row r="973">
          <cell r="B973" t="str">
            <v>RFP_4Co_Base10607</v>
          </cell>
        </row>
        <row r="974">
          <cell r="B974" t="str">
            <v>RFP_4Co_Base10607</v>
          </cell>
        </row>
        <row r="975">
          <cell r="B975" t="str">
            <v>RFP_4Co_Base10607</v>
          </cell>
        </row>
        <row r="976">
          <cell r="B976" t="str">
            <v>RFP_4Co_Base10607</v>
          </cell>
        </row>
        <row r="977">
          <cell r="B977" t="str">
            <v>RFP_4Co_Base10607</v>
          </cell>
        </row>
        <row r="978">
          <cell r="B978" t="str">
            <v>RFP_4Co_Base10607</v>
          </cell>
        </row>
        <row r="979">
          <cell r="B979" t="str">
            <v>RFP_4Co_Base10607</v>
          </cell>
        </row>
        <row r="980">
          <cell r="B980" t="str">
            <v>RFP_4Co_Base10607</v>
          </cell>
        </row>
        <row r="981">
          <cell r="B981" t="str">
            <v>RFP_4Co_Base10607</v>
          </cell>
        </row>
        <row r="982">
          <cell r="B982" t="str">
            <v>RFP_4Co_Base10607</v>
          </cell>
        </row>
        <row r="983">
          <cell r="B983" t="str">
            <v>RFP_4Co_Base10607</v>
          </cell>
        </row>
        <row r="984">
          <cell r="B984" t="str">
            <v>RFP_4Co_Base10607</v>
          </cell>
        </row>
        <row r="985">
          <cell r="B985" t="str">
            <v>RFP_4Co_Base10607</v>
          </cell>
        </row>
        <row r="986">
          <cell r="B986" t="str">
            <v>RFP_4Co_Base10607</v>
          </cell>
        </row>
        <row r="987">
          <cell r="B987" t="str">
            <v>RFP_4Co_Base10607</v>
          </cell>
        </row>
        <row r="988">
          <cell r="B988" t="str">
            <v>RFP_4Co_Base10607</v>
          </cell>
        </row>
        <row r="989">
          <cell r="B989" t="str">
            <v>RFP_4Co_Base10607</v>
          </cell>
        </row>
        <row r="990">
          <cell r="B990" t="str">
            <v>RFP_4Co_Base10607</v>
          </cell>
        </row>
        <row r="991">
          <cell r="B991" t="str">
            <v>RFP_4Co_Base10607</v>
          </cell>
        </row>
        <row r="992">
          <cell r="B992" t="str">
            <v>RFP_4Co_Base10607</v>
          </cell>
        </row>
        <row r="993">
          <cell r="B993" t="str">
            <v>RFP_4Co_Base10607</v>
          </cell>
        </row>
        <row r="994">
          <cell r="B994" t="str">
            <v>RFP_4Co_Base10607</v>
          </cell>
        </row>
        <row r="995">
          <cell r="B995" t="str">
            <v>RFP_4Co_Base10607</v>
          </cell>
        </row>
        <row r="996">
          <cell r="B996" t="str">
            <v>RFP_4Co_Base10607</v>
          </cell>
        </row>
        <row r="997">
          <cell r="B997" t="str">
            <v>RFP_4Co_Base10607</v>
          </cell>
        </row>
        <row r="998">
          <cell r="B998" t="str">
            <v>RFP_4Co_Base10607</v>
          </cell>
        </row>
        <row r="999">
          <cell r="B999" t="str">
            <v>RFP_4Co_Base10607</v>
          </cell>
        </row>
        <row r="1000">
          <cell r="B1000" t="str">
            <v>RFP_4Co_Base10607</v>
          </cell>
        </row>
        <row r="1001">
          <cell r="B1001" t="str">
            <v>RFP_4Co_Base10607</v>
          </cell>
        </row>
        <row r="1002">
          <cell r="B1002" t="str">
            <v>RFP_4Co_Base10607</v>
          </cell>
        </row>
        <row r="1003">
          <cell r="B1003" t="str">
            <v>RFP_4Co_Base10607</v>
          </cell>
        </row>
        <row r="1004">
          <cell r="B1004" t="str">
            <v>RFP_4Co_Base10607</v>
          </cell>
        </row>
        <row r="1005">
          <cell r="B1005" t="str">
            <v>RFP_4Co_Base10607</v>
          </cell>
        </row>
        <row r="1006">
          <cell r="B1006" t="str">
            <v>RFP_4Co_Base10607</v>
          </cell>
        </row>
        <row r="1007">
          <cell r="B1007" t="str">
            <v>RFP_4Co_Base10607</v>
          </cell>
        </row>
        <row r="1008">
          <cell r="B1008" t="str">
            <v>RFP_4Co_Base10607</v>
          </cell>
        </row>
        <row r="1009">
          <cell r="B1009" t="str">
            <v>RFP_4Co_Base10607</v>
          </cell>
        </row>
        <row r="1010">
          <cell r="B1010" t="str">
            <v>RFP_4Co_Base10607</v>
          </cell>
        </row>
        <row r="1011">
          <cell r="B1011" t="str">
            <v>RFP_4Co_Base10607</v>
          </cell>
        </row>
        <row r="1012">
          <cell r="B1012" t="str">
            <v>RFP_4Co_Base10607</v>
          </cell>
        </row>
        <row r="1013">
          <cell r="B1013" t="str">
            <v>RFP_4Co_Base10607</v>
          </cell>
        </row>
        <row r="1014">
          <cell r="B1014" t="str">
            <v>RFP_4Co_Base10607</v>
          </cell>
        </row>
        <row r="1015">
          <cell r="B1015" t="str">
            <v>RFP_4Co_Base10607</v>
          </cell>
        </row>
        <row r="1016">
          <cell r="B1016" t="str">
            <v>RFP_4Co_Base10607</v>
          </cell>
        </row>
        <row r="1017">
          <cell r="B1017" t="str">
            <v>RFP_4Co_Base10607</v>
          </cell>
        </row>
        <row r="1018">
          <cell r="B1018" t="str">
            <v>RFP_4Co_Base10607</v>
          </cell>
        </row>
        <row r="1019">
          <cell r="B1019" t="str">
            <v>RFP_4Co_Base10607</v>
          </cell>
        </row>
        <row r="1020">
          <cell r="B1020" t="str">
            <v>RFP_4Co_Base10607</v>
          </cell>
        </row>
        <row r="1021">
          <cell r="B1021" t="str">
            <v>RFP_4Co_Base10607</v>
          </cell>
        </row>
        <row r="1022">
          <cell r="B1022" t="str">
            <v>RFP_4Co_Base10607</v>
          </cell>
        </row>
        <row r="1023">
          <cell r="B1023" t="str">
            <v>RFP_4Co_Base10607</v>
          </cell>
        </row>
        <row r="1024">
          <cell r="B1024" t="str">
            <v>RFP_4Co_Base10607</v>
          </cell>
        </row>
        <row r="1025">
          <cell r="B1025" t="str">
            <v>RFP_4Co_Base10607</v>
          </cell>
        </row>
        <row r="1026">
          <cell r="B1026" t="str">
            <v>RFP_4Co_Base10607</v>
          </cell>
        </row>
        <row r="1027">
          <cell r="B1027" t="str">
            <v>RFP_4Co_Base10607</v>
          </cell>
        </row>
        <row r="1028">
          <cell r="B1028" t="str">
            <v>RFP_4Co_Base10607</v>
          </cell>
        </row>
        <row r="1029">
          <cell r="B1029" t="str">
            <v>RFP_4Co_Base10607</v>
          </cell>
        </row>
        <row r="1030">
          <cell r="B1030" t="str">
            <v>RFP_4Co_Base10607</v>
          </cell>
        </row>
        <row r="1031">
          <cell r="B1031" t="str">
            <v>RFP_4Co_Base10607</v>
          </cell>
        </row>
        <row r="1032">
          <cell r="B1032" t="str">
            <v>RFP_4Co_Base10607</v>
          </cell>
        </row>
        <row r="1033">
          <cell r="B1033" t="str">
            <v>RFP_4Co_Base10607</v>
          </cell>
        </row>
        <row r="1034">
          <cell r="B1034" t="str">
            <v>RFP_4Co_Base10607</v>
          </cell>
        </row>
        <row r="1035">
          <cell r="B1035" t="str">
            <v>RFP_4Co_Base10607</v>
          </cell>
        </row>
        <row r="1036">
          <cell r="B1036" t="str">
            <v>RFP_4Co_Base10607</v>
          </cell>
        </row>
        <row r="1037">
          <cell r="B1037" t="str">
            <v>RFP_4Co_Base10607</v>
          </cell>
        </row>
        <row r="1038">
          <cell r="B1038" t="str">
            <v>RFP_4Co_Base10607</v>
          </cell>
        </row>
        <row r="1039">
          <cell r="B1039" t="str">
            <v>RFP_4Co_Base10607</v>
          </cell>
        </row>
        <row r="1040">
          <cell r="B1040" t="str">
            <v>RFP_4Co_Base10607</v>
          </cell>
        </row>
        <row r="1041">
          <cell r="B1041" t="str">
            <v>RFP_4Co_Base10607</v>
          </cell>
        </row>
        <row r="1042">
          <cell r="B1042" t="str">
            <v>RFP_4Co_Base10607</v>
          </cell>
        </row>
        <row r="1043">
          <cell r="B1043" t="str">
            <v>RFP_4Co_Base10607</v>
          </cell>
        </row>
        <row r="1044">
          <cell r="B1044" t="str">
            <v>RFP_4Co_Base10607</v>
          </cell>
        </row>
        <row r="1045">
          <cell r="B1045" t="str">
            <v>RFP_4Co_Base10607</v>
          </cell>
        </row>
        <row r="1046">
          <cell r="B1046" t="str">
            <v>RFP_4Co_Base10607</v>
          </cell>
        </row>
        <row r="1047">
          <cell r="B1047" t="str">
            <v>RFP_4Co_Base10607</v>
          </cell>
        </row>
        <row r="1048">
          <cell r="B1048" t="str">
            <v>RFP_4Co_Base10607</v>
          </cell>
        </row>
        <row r="1049">
          <cell r="B1049" t="str">
            <v>RFP_4Co_Base10607</v>
          </cell>
        </row>
        <row r="1050">
          <cell r="B1050" t="str">
            <v>RFP_4Co_Base10607</v>
          </cell>
        </row>
        <row r="1051">
          <cell r="B1051" t="str">
            <v>RFP_4Co_Base10607</v>
          </cell>
        </row>
        <row r="1052">
          <cell r="B1052" t="str">
            <v>RFP_4Co_Base10607</v>
          </cell>
        </row>
        <row r="1053">
          <cell r="B1053" t="str">
            <v>RFP_4Co_Base10607</v>
          </cell>
        </row>
        <row r="1054">
          <cell r="B1054" t="str">
            <v>RFP_4Co_Base10607</v>
          </cell>
        </row>
        <row r="1055">
          <cell r="B1055" t="str">
            <v>RFP_4Co_Base10607</v>
          </cell>
        </row>
        <row r="1056">
          <cell r="B1056" t="str">
            <v>RFP_4Co_Base10607</v>
          </cell>
        </row>
        <row r="1057">
          <cell r="B1057" t="str">
            <v>RFP_4Co_Base10607</v>
          </cell>
        </row>
        <row r="1058">
          <cell r="B1058" t="str">
            <v>RFP_4Co_Base10607</v>
          </cell>
        </row>
        <row r="1059">
          <cell r="B1059" t="str">
            <v>RFP_4Co_Base10607</v>
          </cell>
        </row>
        <row r="1060">
          <cell r="B1060" t="str">
            <v>RFP_4Co_Base10607</v>
          </cell>
        </row>
        <row r="1061">
          <cell r="B1061" t="str">
            <v>RFP_4Co_Base10607</v>
          </cell>
        </row>
        <row r="1062">
          <cell r="B1062" t="str">
            <v>RFP_4Co_Base10607</v>
          </cell>
        </row>
        <row r="1063">
          <cell r="B1063" t="str">
            <v>RFP_4Co_Base10607</v>
          </cell>
        </row>
        <row r="1064">
          <cell r="B1064" t="str">
            <v>RFP_4Co_Base10607</v>
          </cell>
        </row>
        <row r="1065">
          <cell r="B1065" t="str">
            <v>RFP_4Co_Base10607</v>
          </cell>
        </row>
        <row r="1066">
          <cell r="B1066" t="str">
            <v>RFP_4Co_Base10607</v>
          </cell>
        </row>
        <row r="1067">
          <cell r="B1067" t="str">
            <v>RFP_4Co_Base10607</v>
          </cell>
        </row>
        <row r="1068">
          <cell r="B1068" t="str">
            <v>RFP_4Co_Base10607</v>
          </cell>
        </row>
        <row r="1069">
          <cell r="B1069" t="str">
            <v>RFP_4Co_Base10607</v>
          </cell>
        </row>
        <row r="1070">
          <cell r="B1070" t="str">
            <v>RFP_4Co_Base10607</v>
          </cell>
        </row>
        <row r="1071">
          <cell r="B1071" t="str">
            <v>RFP_4Co_Base10607</v>
          </cell>
        </row>
        <row r="1072">
          <cell r="B1072" t="str">
            <v>RFP_4Co_Base10607</v>
          </cell>
        </row>
        <row r="1073">
          <cell r="B1073" t="str">
            <v>RFP_4Co_Base10607</v>
          </cell>
        </row>
        <row r="1074">
          <cell r="B1074" t="str">
            <v>RFP_4Co_Base10607</v>
          </cell>
        </row>
        <row r="1075">
          <cell r="B1075" t="str">
            <v>RFP_4Co_Base10607</v>
          </cell>
        </row>
        <row r="1076">
          <cell r="B1076" t="str">
            <v>RFP_4Co_Base10607</v>
          </cell>
        </row>
        <row r="1077">
          <cell r="B1077" t="str">
            <v>RFP_4Co_Base10607</v>
          </cell>
        </row>
        <row r="1078">
          <cell r="B1078" t="str">
            <v>RFP_4Co_Base10607</v>
          </cell>
        </row>
        <row r="1079">
          <cell r="B1079" t="str">
            <v>RFP_4Co_Base10607</v>
          </cell>
        </row>
        <row r="1080">
          <cell r="B1080" t="str">
            <v>RFP_4Co_Base10607</v>
          </cell>
        </row>
        <row r="1081">
          <cell r="B1081" t="str">
            <v>RFP_4Co_Base10607</v>
          </cell>
        </row>
        <row r="1082">
          <cell r="B1082" t="str">
            <v>RFP_4Co_Base10607</v>
          </cell>
        </row>
        <row r="1083">
          <cell r="B1083" t="str">
            <v>RFP_4Co_Base10607</v>
          </cell>
        </row>
        <row r="1084">
          <cell r="B1084" t="str">
            <v>RFP_4Co_Base10607</v>
          </cell>
        </row>
        <row r="1085">
          <cell r="B1085" t="str">
            <v>RFP_4Co_Base10607</v>
          </cell>
        </row>
        <row r="1086">
          <cell r="B1086" t="str">
            <v>RFP_4Co_Base10607</v>
          </cell>
        </row>
        <row r="1087">
          <cell r="B1087" t="str">
            <v>RFP_4Co_Base10607</v>
          </cell>
        </row>
        <row r="1088">
          <cell r="B1088" t="str">
            <v>RFP_4Co_Base10607</v>
          </cell>
        </row>
        <row r="1089">
          <cell r="B1089" t="str">
            <v>RFP_4Co_Base10607</v>
          </cell>
        </row>
        <row r="1090">
          <cell r="B1090" t="str">
            <v>RFP_4Co_Base10607</v>
          </cell>
        </row>
        <row r="1091">
          <cell r="B1091" t="str">
            <v>RFP_4Co_Base10607</v>
          </cell>
        </row>
        <row r="1092">
          <cell r="B1092" t="str">
            <v>RFP_4Co_Base10607</v>
          </cell>
        </row>
        <row r="1093">
          <cell r="B1093" t="str">
            <v>RFP_4Co_Base10607</v>
          </cell>
        </row>
        <row r="1094">
          <cell r="B1094" t="str">
            <v>RFP_4Co_Base10607</v>
          </cell>
        </row>
        <row r="1095">
          <cell r="B1095" t="str">
            <v>RFP_4Co_Base10607</v>
          </cell>
        </row>
        <row r="1096">
          <cell r="B1096" t="str">
            <v>RFP_4Co_Base10607</v>
          </cell>
        </row>
        <row r="1097">
          <cell r="B1097" t="str">
            <v>RFP_4Co_Base10607</v>
          </cell>
        </row>
        <row r="1098">
          <cell r="B1098" t="str">
            <v>RFP_4Co_Base10607</v>
          </cell>
        </row>
        <row r="1099">
          <cell r="B1099" t="str">
            <v>RFP_4Co_Base10607</v>
          </cell>
        </row>
        <row r="1100">
          <cell r="B1100" t="str">
            <v>RFP_4Co_Base10607</v>
          </cell>
        </row>
        <row r="1101">
          <cell r="B1101" t="str">
            <v>RFP_4Co_Base10607</v>
          </cell>
        </row>
        <row r="1102">
          <cell r="B1102" t="str">
            <v>RFP_4Co_Base10607</v>
          </cell>
        </row>
        <row r="1103">
          <cell r="B1103" t="str">
            <v>RFP_4Co_Base10607</v>
          </cell>
        </row>
        <row r="1104">
          <cell r="B1104" t="str">
            <v>RFP_4Co_Base10607</v>
          </cell>
        </row>
        <row r="1105">
          <cell r="B1105" t="str">
            <v>RFP_4Co_Base10607</v>
          </cell>
        </row>
        <row r="1106">
          <cell r="B1106" t="str">
            <v>RFP_4Co_Base10607</v>
          </cell>
        </row>
        <row r="1107">
          <cell r="B1107" t="str">
            <v>RFP_4Co_Base10607</v>
          </cell>
        </row>
        <row r="1108">
          <cell r="B1108" t="str">
            <v>RFP_4Co_Base10607</v>
          </cell>
        </row>
        <row r="1109">
          <cell r="B1109" t="str">
            <v>RFP_4Co_Base10607</v>
          </cell>
        </row>
        <row r="1110">
          <cell r="B1110" t="str">
            <v>RFP_4Co_Base10607</v>
          </cell>
        </row>
        <row r="1111">
          <cell r="B1111" t="str">
            <v>RFP_4Co_Base10607</v>
          </cell>
        </row>
        <row r="1112">
          <cell r="B1112" t="str">
            <v>RFP_4Co_Base10607</v>
          </cell>
        </row>
        <row r="1113">
          <cell r="B1113" t="str">
            <v>RFP_4Co_Base10607</v>
          </cell>
        </row>
        <row r="1114">
          <cell r="B1114" t="str">
            <v>RFP_4Co_Base10607</v>
          </cell>
        </row>
        <row r="1115">
          <cell r="B1115" t="str">
            <v>RFP_4Co_Base10607</v>
          </cell>
        </row>
        <row r="1116">
          <cell r="B1116" t="str">
            <v>RFP_4Co_Base10607</v>
          </cell>
        </row>
        <row r="1117">
          <cell r="B1117" t="str">
            <v>RFP_4Co_Base10607</v>
          </cell>
        </row>
        <row r="1118">
          <cell r="B1118" t="str">
            <v>RFP_4Co_Base10607</v>
          </cell>
        </row>
        <row r="1119">
          <cell r="B1119" t="str">
            <v>RFP_4Co_Base10607</v>
          </cell>
        </row>
        <row r="1120">
          <cell r="B1120" t="str">
            <v>RFP_4Co_Base10607</v>
          </cell>
        </row>
        <row r="1121">
          <cell r="B1121" t="str">
            <v>RFP_4Co_Base10607</v>
          </cell>
        </row>
        <row r="1122">
          <cell r="B1122" t="str">
            <v>RFP_4Co_Base10607</v>
          </cell>
        </row>
        <row r="1123">
          <cell r="B1123" t="str">
            <v>RFP_4Co_Base10607</v>
          </cell>
        </row>
        <row r="1124">
          <cell r="B1124" t="str">
            <v>RFP_4Co_Base10607</v>
          </cell>
        </row>
        <row r="1125">
          <cell r="B1125" t="str">
            <v>RFP_4Co_Base10607</v>
          </cell>
        </row>
        <row r="1126">
          <cell r="B1126" t="str">
            <v>RFP_4Co_Base10607</v>
          </cell>
        </row>
        <row r="1127">
          <cell r="B1127" t="str">
            <v>RFP_4Co_Base10607</v>
          </cell>
        </row>
        <row r="1128">
          <cell r="B1128" t="str">
            <v>RFP_4Co_Base10607</v>
          </cell>
        </row>
        <row r="1129">
          <cell r="B1129" t="str">
            <v>RFP_4Co_Base10607</v>
          </cell>
        </row>
        <row r="1130">
          <cell r="B1130" t="str">
            <v>RFP_4Co_Base10607</v>
          </cell>
        </row>
        <row r="1131">
          <cell r="B1131" t="str">
            <v>RFP_4Co_Base10607</v>
          </cell>
        </row>
        <row r="1132">
          <cell r="B1132" t="str">
            <v>RFP_4Co_Base10607</v>
          </cell>
        </row>
        <row r="1133">
          <cell r="B1133" t="str">
            <v>RFP_4Co_Base10607</v>
          </cell>
        </row>
        <row r="1134">
          <cell r="B1134" t="str">
            <v>RFP_4Co_Base10607</v>
          </cell>
        </row>
        <row r="1135">
          <cell r="B1135" t="str">
            <v>RFP_4Co_Base10607</v>
          </cell>
        </row>
        <row r="1136">
          <cell r="B1136" t="str">
            <v>RFP_4Co_Base10607</v>
          </cell>
        </row>
        <row r="1137">
          <cell r="B1137" t="str">
            <v>RFP_4Co_Base10607</v>
          </cell>
        </row>
        <row r="1138">
          <cell r="B1138" t="str">
            <v>RFP_4Co_Base10607</v>
          </cell>
        </row>
        <row r="1139">
          <cell r="B1139" t="str">
            <v>RFP_4Co_Base10607</v>
          </cell>
        </row>
        <row r="1140">
          <cell r="B1140" t="str">
            <v>RFP_4Co_Base10607</v>
          </cell>
        </row>
        <row r="1141">
          <cell r="B1141" t="str">
            <v>RFP_4Co_Base10607</v>
          </cell>
        </row>
        <row r="1142">
          <cell r="B1142" t="str">
            <v>RFP_4Co_Base10607</v>
          </cell>
        </row>
        <row r="1143">
          <cell r="B1143" t="str">
            <v>RFP_4Co_Base10607</v>
          </cell>
        </row>
        <row r="1144">
          <cell r="B1144" t="str">
            <v>RFP_4Co_Base10607</v>
          </cell>
        </row>
        <row r="1145">
          <cell r="B1145" t="str">
            <v>RFP_4Co_Base10607</v>
          </cell>
        </row>
        <row r="1146">
          <cell r="B1146" t="str">
            <v>RFP_4Co_Base10607</v>
          </cell>
        </row>
        <row r="1147">
          <cell r="B1147" t="str">
            <v>RFP_4Co_Base10607</v>
          </cell>
        </row>
        <row r="1148">
          <cell r="B1148" t="str">
            <v>RFP_4Co_Base10607</v>
          </cell>
        </row>
        <row r="1149">
          <cell r="B1149" t="str">
            <v>RFP_4Co_Base10607</v>
          </cell>
        </row>
        <row r="1150">
          <cell r="B1150" t="str">
            <v>RFP_4Co_Base10607</v>
          </cell>
        </row>
        <row r="1151">
          <cell r="B1151" t="str">
            <v>RFP_4Co_Base10607</v>
          </cell>
        </row>
        <row r="1152">
          <cell r="B1152" t="str">
            <v>RFP_4Co_Base10607</v>
          </cell>
        </row>
        <row r="1153">
          <cell r="B1153" t="str">
            <v>RFP_4Co_Base10607</v>
          </cell>
        </row>
        <row r="1154">
          <cell r="B1154" t="str">
            <v>RFP_4Co_Base10607</v>
          </cell>
        </row>
        <row r="1155">
          <cell r="B1155" t="str">
            <v>RFP_4Co_Base10607</v>
          </cell>
        </row>
        <row r="1156">
          <cell r="B1156" t="str">
            <v>RFP_4Co_Base10607</v>
          </cell>
        </row>
        <row r="1157">
          <cell r="B1157" t="str">
            <v>RFP_4Co_Base10607</v>
          </cell>
        </row>
        <row r="1158">
          <cell r="B1158" t="str">
            <v>RFP_4Co_Base10607</v>
          </cell>
        </row>
        <row r="1159">
          <cell r="B1159" t="str">
            <v>RFP_4Co_Base10607</v>
          </cell>
        </row>
        <row r="1160">
          <cell r="B1160" t="str">
            <v>RFP_4Co_Base10607</v>
          </cell>
        </row>
        <row r="1161">
          <cell r="B1161" t="str">
            <v>RFP_4Co_Base10607</v>
          </cell>
        </row>
        <row r="1162">
          <cell r="B1162" t="str">
            <v>RFP_4Co_Base10607</v>
          </cell>
        </row>
        <row r="1163">
          <cell r="B1163" t="str">
            <v>RFP_4Co_Base10607</v>
          </cell>
        </row>
        <row r="1164">
          <cell r="B1164" t="str">
            <v>RFP_4Co_Base10607</v>
          </cell>
        </row>
        <row r="1165">
          <cell r="B1165" t="str">
            <v>RFP_4Co_Base10607</v>
          </cell>
        </row>
        <row r="1166">
          <cell r="B1166" t="str">
            <v>RFP_4Co_Base10607</v>
          </cell>
        </row>
        <row r="1167">
          <cell r="B1167" t="str">
            <v>RFP_4Co_Base10607</v>
          </cell>
        </row>
        <row r="1168">
          <cell r="B1168" t="str">
            <v>RFP_4Co_Base10607</v>
          </cell>
        </row>
        <row r="1169">
          <cell r="B1169" t="str">
            <v>RFP_4Co_Base10607</v>
          </cell>
        </row>
        <row r="1170">
          <cell r="B1170" t="str">
            <v>RFP_4Co_Base10607</v>
          </cell>
        </row>
        <row r="1171">
          <cell r="B1171" t="str">
            <v>RFP_4Co_Base10607</v>
          </cell>
        </row>
        <row r="1172">
          <cell r="B1172" t="str">
            <v>RFP_4Co_Base10607</v>
          </cell>
        </row>
        <row r="1173">
          <cell r="B1173" t="str">
            <v>RFP_4Co_Base10607</v>
          </cell>
        </row>
        <row r="1174">
          <cell r="B1174" t="str">
            <v>RFP_4Co_Base10607</v>
          </cell>
        </row>
        <row r="1175">
          <cell r="B1175" t="str">
            <v>RFP_4Co_Base10607</v>
          </cell>
        </row>
        <row r="1176">
          <cell r="B1176" t="str">
            <v>RFP_4Co_Base10607</v>
          </cell>
        </row>
        <row r="1177">
          <cell r="B1177" t="str">
            <v>RFP_4Co_Base10607</v>
          </cell>
        </row>
        <row r="1178">
          <cell r="B1178" t="str">
            <v>RFP_4Co_Base10607</v>
          </cell>
        </row>
        <row r="1179">
          <cell r="B1179" t="str">
            <v>RFP_4Co_Base10607</v>
          </cell>
        </row>
        <row r="1180">
          <cell r="B1180" t="str">
            <v>RFP_4Co_Base10607</v>
          </cell>
        </row>
        <row r="1181">
          <cell r="B1181" t="str">
            <v>RFP_4Co_Base10607</v>
          </cell>
        </row>
        <row r="1182">
          <cell r="B1182" t="str">
            <v>RFP_4Co_Base10607</v>
          </cell>
        </row>
        <row r="1183">
          <cell r="B1183" t="str">
            <v>RFP_4Co_Base10607</v>
          </cell>
        </row>
        <row r="1184">
          <cell r="B1184" t="str">
            <v>RFP_4Co_Base10607</v>
          </cell>
        </row>
        <row r="1185">
          <cell r="B1185" t="str">
            <v>RFP_4Co_Base10607</v>
          </cell>
        </row>
        <row r="1186">
          <cell r="B1186" t="str">
            <v>RFP_4Co_Base10607</v>
          </cell>
        </row>
        <row r="1187">
          <cell r="B1187" t="str">
            <v>RFP_4Co_Base10607</v>
          </cell>
        </row>
        <row r="1188">
          <cell r="B1188" t="str">
            <v>RFP_4Co_Base10607</v>
          </cell>
        </row>
        <row r="1189">
          <cell r="B1189" t="str">
            <v>RFP_4Co_Base10607</v>
          </cell>
        </row>
        <row r="1190">
          <cell r="B1190" t="str">
            <v>RFP_4Co_Base10607</v>
          </cell>
        </row>
        <row r="1191">
          <cell r="B1191" t="str">
            <v>RFP_4Co_Base10607</v>
          </cell>
        </row>
        <row r="1192">
          <cell r="B1192" t="str">
            <v>RFP_4Co_Base10607</v>
          </cell>
        </row>
        <row r="1193">
          <cell r="B1193" t="str">
            <v>RFP_4Co_Base10607</v>
          </cell>
        </row>
        <row r="1194">
          <cell r="B1194" t="str">
            <v>RFP_4Co_Base10607</v>
          </cell>
        </row>
        <row r="1195">
          <cell r="B1195" t="str">
            <v>RFP_4Co_Base10607</v>
          </cell>
        </row>
        <row r="1196">
          <cell r="B1196" t="str">
            <v>RFP_4Co_Base10607</v>
          </cell>
        </row>
        <row r="1197">
          <cell r="B1197" t="str">
            <v>RFP_4Co_Base10607</v>
          </cell>
        </row>
        <row r="1198">
          <cell r="B1198" t="str">
            <v>RFP_4Co_Base10607</v>
          </cell>
        </row>
        <row r="1199">
          <cell r="B1199" t="str">
            <v>RFP_4Co_Base10607</v>
          </cell>
        </row>
        <row r="1200">
          <cell r="B1200" t="str">
            <v>RFP_4Co_Base10607</v>
          </cell>
        </row>
        <row r="1201">
          <cell r="B1201" t="str">
            <v>RFP_4Co_Base10607</v>
          </cell>
        </row>
        <row r="1202">
          <cell r="B1202" t="str">
            <v>RFP_4Co_Base10607</v>
          </cell>
        </row>
        <row r="1203">
          <cell r="B1203" t="str">
            <v>RFP_4Co_Base10607</v>
          </cell>
        </row>
        <row r="1204">
          <cell r="B1204" t="str">
            <v>RFP_4Co_Base10607</v>
          </cell>
        </row>
        <row r="1205">
          <cell r="B1205" t="str">
            <v>RFP_4Co_Base10607</v>
          </cell>
        </row>
        <row r="1206">
          <cell r="B1206" t="str">
            <v>RFP_4Co_Base10607</v>
          </cell>
        </row>
        <row r="1207">
          <cell r="B1207" t="str">
            <v>RFP_4Co_Base10607</v>
          </cell>
        </row>
        <row r="1208">
          <cell r="B1208" t="str">
            <v>RFP_4Co_Base10607</v>
          </cell>
        </row>
        <row r="1209">
          <cell r="B1209" t="str">
            <v>RFP_4Co_Base10607</v>
          </cell>
        </row>
        <row r="1210">
          <cell r="B1210" t="str">
            <v>RFP_4Co_Base10607</v>
          </cell>
        </row>
        <row r="1211">
          <cell r="B1211" t="str">
            <v>RFP_4Co_Base10607</v>
          </cell>
        </row>
        <row r="1212">
          <cell r="B1212" t="str">
            <v>RFP_4Co_Base10607</v>
          </cell>
        </row>
        <row r="1213">
          <cell r="B1213" t="str">
            <v>RFP_4Co_Base10607</v>
          </cell>
        </row>
        <row r="1214">
          <cell r="B1214" t="str">
            <v>RFP_4Co_Base10607</v>
          </cell>
        </row>
        <row r="1215">
          <cell r="B1215" t="str">
            <v>RFP_4Co_Base10607</v>
          </cell>
        </row>
        <row r="1216">
          <cell r="B1216" t="str">
            <v>RFP_4Co_Base10607</v>
          </cell>
        </row>
        <row r="1217">
          <cell r="B1217" t="str">
            <v>RFP_4Co_Base10607</v>
          </cell>
        </row>
        <row r="1218">
          <cell r="B1218" t="str">
            <v>RFP_4Co_Base10607</v>
          </cell>
        </row>
        <row r="1219">
          <cell r="B1219" t="str">
            <v>RFP_4Co_Base10607</v>
          </cell>
        </row>
        <row r="1220">
          <cell r="B1220" t="str">
            <v>RFP_4Co_Base10607</v>
          </cell>
        </row>
        <row r="1221">
          <cell r="B1221" t="str">
            <v>RFP_4Co_Base10607</v>
          </cell>
        </row>
        <row r="1222">
          <cell r="B1222" t="str">
            <v>RFP_4Co_Base10607</v>
          </cell>
        </row>
        <row r="1223">
          <cell r="B1223" t="str">
            <v>RFP_4Co_Base10607</v>
          </cell>
        </row>
        <row r="1224">
          <cell r="B1224" t="str">
            <v>RFP_4Co_Base10607</v>
          </cell>
        </row>
        <row r="1225">
          <cell r="B1225" t="str">
            <v>RFP_4Co_Base10607</v>
          </cell>
        </row>
        <row r="1226">
          <cell r="B1226" t="str">
            <v>RFP_4Co_Base10607</v>
          </cell>
        </row>
        <row r="1227">
          <cell r="B1227" t="str">
            <v>RFP_4Co_Base10607</v>
          </cell>
        </row>
        <row r="1228">
          <cell r="B1228" t="str">
            <v>RFP_4Co_Base10607</v>
          </cell>
        </row>
        <row r="1229">
          <cell r="B1229" t="str">
            <v>RFP_4Co_Base10607</v>
          </cell>
        </row>
        <row r="1230">
          <cell r="B1230" t="str">
            <v>RFP_4Co_Base10607</v>
          </cell>
        </row>
        <row r="1231">
          <cell r="B1231" t="str">
            <v>RFP_4Co_Base10607</v>
          </cell>
        </row>
        <row r="1232">
          <cell r="B1232" t="str">
            <v>RFP_4Co_Base10607</v>
          </cell>
        </row>
        <row r="1233">
          <cell r="B1233" t="str">
            <v>RFP_4Co_Base10607</v>
          </cell>
        </row>
        <row r="1234">
          <cell r="B1234" t="str">
            <v>RFP_4Co_Base10607</v>
          </cell>
        </row>
        <row r="1235">
          <cell r="B1235" t="str">
            <v>RFP_4Co_Base10607</v>
          </cell>
        </row>
        <row r="1236">
          <cell r="B1236" t="str">
            <v>RFP_4Co_Base10607</v>
          </cell>
        </row>
        <row r="1237">
          <cell r="B1237" t="str">
            <v>RFP_4Co_Base10607</v>
          </cell>
        </row>
        <row r="1238">
          <cell r="B1238" t="str">
            <v>RFP_4Co_Base10607</v>
          </cell>
        </row>
        <row r="1239">
          <cell r="B1239" t="str">
            <v>RFP_4Co_Base10607</v>
          </cell>
        </row>
        <row r="1240">
          <cell r="B1240" t="str">
            <v>RFP_4Co_Base10607</v>
          </cell>
        </row>
        <row r="1241">
          <cell r="B1241" t="str">
            <v>RFP_4Co_Base10607</v>
          </cell>
        </row>
        <row r="1242">
          <cell r="B1242" t="str">
            <v>RFP_4Co_Base10607</v>
          </cell>
        </row>
        <row r="1243">
          <cell r="B1243" t="str">
            <v>RFP_4Co_Base10607</v>
          </cell>
        </row>
        <row r="1244">
          <cell r="B1244" t="str">
            <v>RFP_4Co_Base10607</v>
          </cell>
        </row>
        <row r="1245">
          <cell r="B1245" t="str">
            <v>RFP_4Co_Base10607</v>
          </cell>
        </row>
        <row r="1246">
          <cell r="B1246" t="str">
            <v>RFP_4Co_Base10607</v>
          </cell>
        </row>
        <row r="1247">
          <cell r="B1247" t="str">
            <v>RFP_4Co_Base10607</v>
          </cell>
        </row>
        <row r="1248">
          <cell r="B1248" t="str">
            <v>RFP_4Co_Base10607</v>
          </cell>
        </row>
        <row r="1249">
          <cell r="B1249" t="str">
            <v>RFP_4Co_Base10607</v>
          </cell>
        </row>
        <row r="1250">
          <cell r="B1250" t="str">
            <v>RFP_4Co_Base10607</v>
          </cell>
        </row>
        <row r="1251">
          <cell r="B1251" t="str">
            <v>RFP_4Co_Base10607</v>
          </cell>
        </row>
        <row r="1252">
          <cell r="B1252" t="str">
            <v>RFP_4Co_Base10607</v>
          </cell>
        </row>
        <row r="1253">
          <cell r="B1253" t="str">
            <v>RFP_4Co_Base10607</v>
          </cell>
        </row>
        <row r="1254">
          <cell r="B1254" t="str">
            <v>RFP_4Co_Base10607</v>
          </cell>
        </row>
        <row r="1255">
          <cell r="B1255" t="str">
            <v>RFP_4Co_Base10607</v>
          </cell>
        </row>
        <row r="1256">
          <cell r="B1256" t="str">
            <v>RFP_4Co_Base10607</v>
          </cell>
        </row>
        <row r="1257">
          <cell r="B1257" t="str">
            <v>RFP_4Co_Base10607</v>
          </cell>
        </row>
        <row r="1258">
          <cell r="B1258" t="str">
            <v>RFP_4Co_Base10607</v>
          </cell>
        </row>
        <row r="1259">
          <cell r="B1259" t="str">
            <v>RFP_4Co_Base10607</v>
          </cell>
        </row>
        <row r="1260">
          <cell r="B1260" t="str">
            <v>RFP_4Co_Base10607</v>
          </cell>
        </row>
        <row r="1261">
          <cell r="B1261" t="str">
            <v>RFP_4Co_Base10607</v>
          </cell>
        </row>
        <row r="1262">
          <cell r="B1262" t="str">
            <v>RFP_4Co_Base10607</v>
          </cell>
        </row>
        <row r="1263">
          <cell r="B1263" t="str">
            <v>RFP_4Co_Base10607</v>
          </cell>
        </row>
        <row r="1264">
          <cell r="B1264" t="str">
            <v>RFP_4Co_Base10607</v>
          </cell>
        </row>
        <row r="1265">
          <cell r="B1265" t="str">
            <v>RFP_4Co_Base10607</v>
          </cell>
        </row>
        <row r="1266">
          <cell r="B1266" t="str">
            <v>RFP_4Co_Base10607</v>
          </cell>
        </row>
        <row r="1267">
          <cell r="B1267" t="str">
            <v>RFP_4Co_Base10607</v>
          </cell>
        </row>
        <row r="1268">
          <cell r="B1268" t="str">
            <v>RFP_4Co_Base10607</v>
          </cell>
        </row>
        <row r="1269">
          <cell r="B1269" t="str">
            <v>RFP_4Co_Base10607</v>
          </cell>
        </row>
        <row r="1270">
          <cell r="B1270" t="str">
            <v>RFP_4Co_Base10607</v>
          </cell>
        </row>
        <row r="1271">
          <cell r="B1271" t="str">
            <v>RFP_4Co_Base10607</v>
          </cell>
        </row>
        <row r="1272">
          <cell r="B1272" t="str">
            <v>RFP_4Co_Base10607</v>
          </cell>
        </row>
        <row r="1273">
          <cell r="B1273" t="str">
            <v>RFP_4Co_Base10607</v>
          </cell>
        </row>
        <row r="1274">
          <cell r="B1274" t="str">
            <v>RFP_4Co_Base10607</v>
          </cell>
        </row>
        <row r="1275">
          <cell r="B1275" t="str">
            <v>RFP_4Co_Base10607</v>
          </cell>
        </row>
        <row r="1276">
          <cell r="B1276" t="str">
            <v>RFP_4Co_Base10607</v>
          </cell>
        </row>
        <row r="1277">
          <cell r="B1277" t="str">
            <v>RFP_4Co_Base10607</v>
          </cell>
        </row>
        <row r="1278">
          <cell r="B1278" t="str">
            <v>RFP_4Co_Base10607</v>
          </cell>
        </row>
        <row r="1279">
          <cell r="B1279" t="str">
            <v>RFP_4Co_Base10607</v>
          </cell>
        </row>
        <row r="1280">
          <cell r="B1280" t="str">
            <v>RFP_4Co_Base10607</v>
          </cell>
        </row>
        <row r="1281">
          <cell r="B1281" t="str">
            <v>RFP_4Co_Base10607</v>
          </cell>
        </row>
        <row r="1282">
          <cell r="B1282" t="str">
            <v>RFP_4Co_Base10607</v>
          </cell>
        </row>
        <row r="1283">
          <cell r="B1283" t="str">
            <v>RFP_4Co_Base10607</v>
          </cell>
        </row>
        <row r="1284">
          <cell r="B1284" t="str">
            <v>RFP_4Co_Base10607</v>
          </cell>
        </row>
        <row r="1285">
          <cell r="B1285" t="str">
            <v>RFP_4Co_Base10607</v>
          </cell>
        </row>
        <row r="1286">
          <cell r="B1286" t="str">
            <v>RFP_4Co_Base10607</v>
          </cell>
        </row>
        <row r="1287">
          <cell r="B1287" t="str">
            <v>RFP_4Co_Base10607</v>
          </cell>
        </row>
        <row r="1288">
          <cell r="B1288" t="str">
            <v>RFP_4Co_Base10607</v>
          </cell>
        </row>
        <row r="1289">
          <cell r="B1289" t="str">
            <v>RFP_4Co_Base10607</v>
          </cell>
        </row>
        <row r="1290">
          <cell r="B1290" t="str">
            <v>RFP_4Co_Base10607</v>
          </cell>
        </row>
        <row r="1291">
          <cell r="B1291" t="str">
            <v>RFP_4Co_Base10607</v>
          </cell>
        </row>
        <row r="1292">
          <cell r="B1292" t="str">
            <v>RFP_4Co_Base10607</v>
          </cell>
        </row>
        <row r="1293">
          <cell r="B1293" t="str">
            <v>RFP_4Co_Base10607</v>
          </cell>
        </row>
        <row r="1294">
          <cell r="B1294" t="str">
            <v>RFP_4Co_Base10607</v>
          </cell>
        </row>
        <row r="1295">
          <cell r="B1295" t="str">
            <v>RFP_4Co_Base10607</v>
          </cell>
        </row>
        <row r="1296">
          <cell r="B1296" t="str">
            <v>RFP_4Co_Base10607</v>
          </cell>
        </row>
        <row r="1297">
          <cell r="B1297" t="str">
            <v>RFP_4Co_Base10607</v>
          </cell>
        </row>
        <row r="1298">
          <cell r="B1298" t="str">
            <v>RFP_4Co_Base10607</v>
          </cell>
        </row>
        <row r="1299">
          <cell r="B1299" t="str">
            <v>RFP_4Co_Base10607</v>
          </cell>
        </row>
        <row r="1300">
          <cell r="B1300" t="str">
            <v>RFP_4Co_Base10607</v>
          </cell>
        </row>
        <row r="1301">
          <cell r="B1301" t="str">
            <v>RFP_4Co_Base10607</v>
          </cell>
        </row>
        <row r="1302">
          <cell r="B1302" t="str">
            <v>RFP_4Co_Base10607</v>
          </cell>
        </row>
        <row r="1303">
          <cell r="B1303" t="str">
            <v>RFP_4Co_Base10607</v>
          </cell>
        </row>
        <row r="1304">
          <cell r="B1304" t="str">
            <v>RFP_4Co_Base10607</v>
          </cell>
        </row>
        <row r="1305">
          <cell r="B1305" t="str">
            <v>RFP_4Co_Base10607</v>
          </cell>
        </row>
        <row r="1306">
          <cell r="B1306" t="str">
            <v>RFP_4Co_Base10607</v>
          </cell>
        </row>
        <row r="1307">
          <cell r="B1307" t="str">
            <v>RFP_4Co_Base10607</v>
          </cell>
        </row>
        <row r="1308">
          <cell r="B1308" t="str">
            <v>RFP_4Co_Base10607</v>
          </cell>
        </row>
        <row r="1309">
          <cell r="B1309" t="str">
            <v>RFP_4Co_Base10607</v>
          </cell>
        </row>
        <row r="1310">
          <cell r="B1310" t="str">
            <v>RFP_4Co_Base10607</v>
          </cell>
        </row>
        <row r="1311">
          <cell r="B1311" t="str">
            <v>RFP_4Co_Base10607</v>
          </cell>
        </row>
        <row r="1312">
          <cell r="B1312" t="str">
            <v>RFP_4Co_Base10607</v>
          </cell>
        </row>
        <row r="1313">
          <cell r="B1313" t="str">
            <v>RFP_4Co_Base10607</v>
          </cell>
        </row>
        <row r="1314">
          <cell r="B1314" t="str">
            <v>RFP_4Co_Base10607</v>
          </cell>
        </row>
        <row r="1315">
          <cell r="B1315" t="str">
            <v>RFP_4Co_Base10607</v>
          </cell>
        </row>
        <row r="1316">
          <cell r="B1316" t="str">
            <v>RFP_4Co_Base10607</v>
          </cell>
        </row>
        <row r="1317">
          <cell r="B1317" t="str">
            <v>RFP_4Co_Base10607</v>
          </cell>
        </row>
        <row r="1318">
          <cell r="B1318" t="str">
            <v>RFP_4Co_Base10607</v>
          </cell>
        </row>
        <row r="1319">
          <cell r="B1319" t="str">
            <v>RFP_4Co_Base10607</v>
          </cell>
        </row>
        <row r="1320">
          <cell r="B1320" t="str">
            <v>RFP_4Co_Base10607</v>
          </cell>
        </row>
        <row r="1321">
          <cell r="B1321" t="str">
            <v>RFP_4Co_Base10607</v>
          </cell>
        </row>
        <row r="1322">
          <cell r="B1322" t="str">
            <v>RFP_4Co_Base10607</v>
          </cell>
        </row>
        <row r="1323">
          <cell r="B1323" t="str">
            <v>RFP_4Co_Base10607</v>
          </cell>
        </row>
        <row r="1324">
          <cell r="B1324" t="str">
            <v>RFP_4Co_Base10607</v>
          </cell>
        </row>
        <row r="1325">
          <cell r="B1325" t="str">
            <v>RFP_4Co_Base10607</v>
          </cell>
        </row>
        <row r="1326">
          <cell r="B1326" t="str">
            <v>RFP_4Co_Base10607</v>
          </cell>
        </row>
        <row r="1327">
          <cell r="B1327" t="str">
            <v>RFP_4Co_Base10607</v>
          </cell>
        </row>
        <row r="1328">
          <cell r="B1328" t="str">
            <v>RFP_4Co_Base10607</v>
          </cell>
        </row>
        <row r="1329">
          <cell r="B1329" t="str">
            <v>RFP_4Co_Base10607</v>
          </cell>
        </row>
        <row r="1330">
          <cell r="B1330" t="str">
            <v>RFP_4Co_Base10607</v>
          </cell>
        </row>
        <row r="1331">
          <cell r="B1331" t="str">
            <v>RFP_4Co_Base10607</v>
          </cell>
        </row>
        <row r="1332">
          <cell r="B1332" t="str">
            <v>RFP_4Co_Base10607</v>
          </cell>
        </row>
        <row r="1333">
          <cell r="B1333" t="str">
            <v>RFP_4Co_Base10607</v>
          </cell>
        </row>
        <row r="1334">
          <cell r="B1334" t="str">
            <v>RFP_4Co_Base10607</v>
          </cell>
        </row>
        <row r="1335">
          <cell r="B1335" t="str">
            <v>RFP_4Co_Base10607</v>
          </cell>
        </row>
        <row r="1336">
          <cell r="B1336" t="str">
            <v>RFP_4Co_Base10607</v>
          </cell>
        </row>
        <row r="1337">
          <cell r="B1337" t="str">
            <v>RFP_4Co_Base10607</v>
          </cell>
        </row>
        <row r="1338">
          <cell r="B1338" t="str">
            <v>RFP_4Co_Base10607</v>
          </cell>
        </row>
        <row r="1339">
          <cell r="B1339" t="str">
            <v>RFP_4Co_Base10607</v>
          </cell>
        </row>
        <row r="1340">
          <cell r="B1340" t="str">
            <v>RFP_4Co_Base10607</v>
          </cell>
        </row>
        <row r="1341">
          <cell r="B1341" t="str">
            <v>RFP_4Co_Base10607</v>
          </cell>
        </row>
        <row r="1342">
          <cell r="B1342" t="str">
            <v>RFP_4Co_Base10607</v>
          </cell>
        </row>
        <row r="1343">
          <cell r="B1343" t="str">
            <v>RFP_4Co_Base10607</v>
          </cell>
        </row>
        <row r="1344">
          <cell r="B1344" t="str">
            <v>RFP_4Co_Base10607</v>
          </cell>
        </row>
        <row r="1345">
          <cell r="B1345" t="str">
            <v>RFP_4Co_Base10607</v>
          </cell>
        </row>
        <row r="1346">
          <cell r="B1346" t="str">
            <v>RFP_4Co_Base10607</v>
          </cell>
        </row>
        <row r="1347">
          <cell r="B1347" t="str">
            <v>RFP_4Co_Base10607</v>
          </cell>
        </row>
        <row r="1348">
          <cell r="B1348" t="str">
            <v>RFP_4Co_Base10607</v>
          </cell>
        </row>
        <row r="1349">
          <cell r="B1349" t="str">
            <v>RFP_4Co_Base10607</v>
          </cell>
        </row>
        <row r="1350">
          <cell r="B1350" t="str">
            <v>RFP_4Co_Base10607</v>
          </cell>
        </row>
        <row r="1351">
          <cell r="B1351" t="str">
            <v>RFP_4Co_Base10607</v>
          </cell>
        </row>
        <row r="1352">
          <cell r="B1352" t="str">
            <v>RFP_4Co_Base10607</v>
          </cell>
        </row>
        <row r="1353">
          <cell r="B1353" t="str">
            <v>RFP_4Co_Base10607</v>
          </cell>
        </row>
        <row r="1354">
          <cell r="B1354" t="str">
            <v>RFP_4Co_Base10607</v>
          </cell>
        </row>
        <row r="1355">
          <cell r="B1355" t="str">
            <v>RFP_4Co_Base10607</v>
          </cell>
        </row>
        <row r="1356">
          <cell r="B1356" t="str">
            <v>RFP_4Co_Base10607</v>
          </cell>
        </row>
        <row r="1357">
          <cell r="B1357" t="str">
            <v>RFP_4Co_Base10607</v>
          </cell>
        </row>
        <row r="1358">
          <cell r="B1358" t="str">
            <v>RFP_4Co_Base10607</v>
          </cell>
        </row>
        <row r="1359">
          <cell r="B1359" t="str">
            <v>RFP_4Co_Base10607</v>
          </cell>
        </row>
        <row r="1360">
          <cell r="B1360" t="str">
            <v>RFP_4Co_Base10607</v>
          </cell>
        </row>
        <row r="1361">
          <cell r="B1361" t="str">
            <v>RFP_4Co_Base10607</v>
          </cell>
        </row>
        <row r="1362">
          <cell r="B1362" t="str">
            <v>RFP_4Co_Base10607</v>
          </cell>
        </row>
        <row r="1363">
          <cell r="B1363" t="str">
            <v>RFP_4Co_Base10607</v>
          </cell>
        </row>
        <row r="1364">
          <cell r="B1364" t="str">
            <v>RFP_4Co_Base10607</v>
          </cell>
        </row>
        <row r="1365">
          <cell r="B1365" t="str">
            <v>RFP_4Co_Base10607</v>
          </cell>
        </row>
        <row r="1366">
          <cell r="B1366" t="str">
            <v>RFP_4Co_Base10607</v>
          </cell>
        </row>
        <row r="1367">
          <cell r="B1367" t="str">
            <v>RFP_4Co_Base10607</v>
          </cell>
        </row>
        <row r="1368">
          <cell r="B1368" t="str">
            <v>RFP_4Co_Base10607</v>
          </cell>
        </row>
        <row r="1369">
          <cell r="B1369" t="str">
            <v>RFP_4Co_Base10607</v>
          </cell>
        </row>
        <row r="1370">
          <cell r="B1370" t="str">
            <v>RFP_4Co_Base10607</v>
          </cell>
        </row>
        <row r="1371">
          <cell r="B1371" t="str">
            <v>RFP_4Co_Base10607</v>
          </cell>
        </row>
        <row r="1372">
          <cell r="B1372" t="str">
            <v>RFP_4Co_Base10607</v>
          </cell>
        </row>
        <row r="1373">
          <cell r="B1373" t="str">
            <v>RFP_4Co_Base10607</v>
          </cell>
        </row>
        <row r="1374">
          <cell r="B1374" t="str">
            <v>RFP_4Co_Base10607</v>
          </cell>
        </row>
        <row r="1375">
          <cell r="B1375" t="str">
            <v>RFP_4Co_Base10607</v>
          </cell>
        </row>
        <row r="1376">
          <cell r="B1376" t="str">
            <v>RFP_4Co_Base10607</v>
          </cell>
        </row>
        <row r="1377">
          <cell r="B1377" t="str">
            <v>RFP_4Co_Base10607</v>
          </cell>
        </row>
        <row r="1378">
          <cell r="B1378" t="str">
            <v>RFP_4Co_Base10607</v>
          </cell>
        </row>
        <row r="1379">
          <cell r="B1379" t="str">
            <v>RFP_4Co_Base10607</v>
          </cell>
        </row>
        <row r="1380">
          <cell r="B1380" t="str">
            <v>RFP_4Co_Base10607</v>
          </cell>
        </row>
        <row r="1381">
          <cell r="B1381" t="str">
            <v>RFP_4Co_Base10607</v>
          </cell>
        </row>
        <row r="1382">
          <cell r="B1382" t="str">
            <v>RFP_4Co_Base10607</v>
          </cell>
        </row>
        <row r="1383">
          <cell r="B1383" t="str">
            <v>RFP_4Co_Base10607</v>
          </cell>
        </row>
        <row r="1384">
          <cell r="B1384" t="str">
            <v>RFP_4Co_Base10607</v>
          </cell>
        </row>
        <row r="1385">
          <cell r="B1385" t="str">
            <v>RFP_4Co_Base10607</v>
          </cell>
        </row>
        <row r="1386">
          <cell r="B1386" t="str">
            <v>RFP_4Co_Base10607</v>
          </cell>
        </row>
        <row r="1387">
          <cell r="B1387" t="str">
            <v>RFP_4Co_Base10607</v>
          </cell>
        </row>
        <row r="1388">
          <cell r="B1388" t="str">
            <v>RFP_4Co_Base10607</v>
          </cell>
        </row>
        <row r="1389">
          <cell r="B1389" t="str">
            <v>RFP_4Co_Base10607</v>
          </cell>
        </row>
        <row r="1390">
          <cell r="B1390" t="str">
            <v>RFP_4Co_Base10607</v>
          </cell>
        </row>
        <row r="1391">
          <cell r="B1391" t="str">
            <v>RFP_4Co_Base10607</v>
          </cell>
        </row>
        <row r="1392">
          <cell r="B1392" t="str">
            <v>RFP_4Co_Base10607</v>
          </cell>
        </row>
        <row r="1393">
          <cell r="B1393" t="str">
            <v>RFP_4Co_Base10607</v>
          </cell>
        </row>
        <row r="1394">
          <cell r="B1394" t="str">
            <v>RFP_4Co_Base10607</v>
          </cell>
        </row>
        <row r="1395">
          <cell r="B1395" t="str">
            <v>RFP_4Co_Base10607</v>
          </cell>
        </row>
        <row r="1396">
          <cell r="B1396" t="str">
            <v>RFP_4Co_Base10607</v>
          </cell>
        </row>
        <row r="1397">
          <cell r="B1397" t="str">
            <v>RFP_4Co_Base10607</v>
          </cell>
        </row>
        <row r="1398">
          <cell r="B1398" t="str">
            <v>RFP_4Co_Base10607</v>
          </cell>
        </row>
        <row r="1399">
          <cell r="B1399" t="str">
            <v>RFP_4Co_Base10607</v>
          </cell>
        </row>
        <row r="1400">
          <cell r="B1400" t="str">
            <v>RFP_4Co_Base10607</v>
          </cell>
        </row>
        <row r="1401">
          <cell r="B1401" t="str">
            <v>RFP_4Co_Base10607</v>
          </cell>
        </row>
        <row r="1402">
          <cell r="B1402" t="str">
            <v>RFP_4Co_Base10607</v>
          </cell>
        </row>
        <row r="1403">
          <cell r="B1403" t="str">
            <v>RFP_4Co_Base10607</v>
          </cell>
        </row>
        <row r="1404">
          <cell r="B1404" t="str">
            <v>RFP_4Co_Base10607</v>
          </cell>
        </row>
        <row r="1405">
          <cell r="B1405" t="str">
            <v>RFP_4Co_Base10607</v>
          </cell>
        </row>
        <row r="1406">
          <cell r="B1406" t="str">
            <v>RFP_4Co_Base10607</v>
          </cell>
        </row>
        <row r="1407">
          <cell r="B1407" t="str">
            <v>RFP_4Co_Base10607</v>
          </cell>
        </row>
        <row r="1408">
          <cell r="B1408" t="str">
            <v>RFP_4Co_Base10607</v>
          </cell>
        </row>
        <row r="1409">
          <cell r="B1409" t="str">
            <v>RFP_4Co_Base10607</v>
          </cell>
        </row>
        <row r="1410">
          <cell r="B1410" t="str">
            <v>RFP_4Co_Base10607</v>
          </cell>
        </row>
        <row r="1411">
          <cell r="B1411" t="str">
            <v>RFP_4Co_Base10607</v>
          </cell>
        </row>
        <row r="1412">
          <cell r="B1412" t="str">
            <v>RFP_4Co_Base10607</v>
          </cell>
        </row>
        <row r="1413">
          <cell r="B1413" t="str">
            <v>RFP_4Co_Base10607</v>
          </cell>
        </row>
        <row r="1414">
          <cell r="B1414" t="str">
            <v>RFP_4Co_Base10607</v>
          </cell>
        </row>
        <row r="1415">
          <cell r="B1415" t="str">
            <v>RFP_4Co_Base10607</v>
          </cell>
        </row>
        <row r="1416">
          <cell r="B1416" t="str">
            <v>RFP_4Co_Base10607</v>
          </cell>
        </row>
        <row r="1417">
          <cell r="B1417" t="str">
            <v>RFP_4Co_Base10607</v>
          </cell>
        </row>
        <row r="1418">
          <cell r="B1418" t="str">
            <v>RFP_4Co_Base10607</v>
          </cell>
        </row>
        <row r="1419">
          <cell r="B1419" t="str">
            <v>RFP_4Co_Base10607</v>
          </cell>
        </row>
        <row r="1420">
          <cell r="B1420" t="str">
            <v>RFP_4Co_Base10607</v>
          </cell>
        </row>
        <row r="1421">
          <cell r="B1421" t="str">
            <v>RFP_4Co_Base10607</v>
          </cell>
        </row>
        <row r="1422">
          <cell r="B1422" t="str">
            <v>RFP_4Co_Base10607</v>
          </cell>
        </row>
        <row r="1423">
          <cell r="B1423" t="str">
            <v>RFP_4Co_Base10607</v>
          </cell>
        </row>
        <row r="1424">
          <cell r="B1424" t="str">
            <v>RFP_4Co_Base10607</v>
          </cell>
        </row>
        <row r="1425">
          <cell r="B1425" t="str">
            <v>RFP_4Co_Base10607</v>
          </cell>
        </row>
        <row r="1426">
          <cell r="B1426" t="str">
            <v>RFP_4Co_Base10607</v>
          </cell>
        </row>
        <row r="1427">
          <cell r="B1427" t="str">
            <v>RFP_4Co_Base10607</v>
          </cell>
        </row>
        <row r="1428">
          <cell r="B1428" t="str">
            <v>RFP_4Co_Base10607</v>
          </cell>
        </row>
        <row r="1429">
          <cell r="B1429" t="str">
            <v>RFP_4Co_Base10607</v>
          </cell>
        </row>
        <row r="1430">
          <cell r="B1430" t="str">
            <v>RFP_4Co_Base10607</v>
          </cell>
        </row>
        <row r="1431">
          <cell r="B1431" t="str">
            <v>RFP_4Co_Base10607</v>
          </cell>
        </row>
        <row r="1432">
          <cell r="B1432" t="str">
            <v>RFP_4Co_Base10607</v>
          </cell>
        </row>
        <row r="1433">
          <cell r="B1433" t="str">
            <v>RFP_4Co_Base10607</v>
          </cell>
        </row>
        <row r="1434">
          <cell r="B1434" t="str">
            <v>RFP_4Co_Base10607</v>
          </cell>
        </row>
        <row r="1435">
          <cell r="B1435" t="str">
            <v>RFP_4Co_Base10607</v>
          </cell>
        </row>
        <row r="1436">
          <cell r="B1436" t="str">
            <v>RFP_4Co_Base10607</v>
          </cell>
        </row>
        <row r="1437">
          <cell r="B1437" t="str">
            <v>RFP_4Co_Base10607</v>
          </cell>
        </row>
        <row r="1438">
          <cell r="B1438" t="str">
            <v>RFP_4Co_Base10607</v>
          </cell>
        </row>
        <row r="1439">
          <cell r="B1439" t="str">
            <v>RFP_4Co_Base10607</v>
          </cell>
        </row>
        <row r="1440">
          <cell r="B1440" t="str">
            <v>RFP_4Co_Base10607</v>
          </cell>
        </row>
        <row r="1441">
          <cell r="B1441" t="str">
            <v>RFP_4Co_Base10607</v>
          </cell>
        </row>
        <row r="1442">
          <cell r="B1442" t="str">
            <v>RFP_4Co_Base10607</v>
          </cell>
        </row>
        <row r="1443">
          <cell r="B1443" t="str">
            <v>RFP_4Co_Base10607</v>
          </cell>
        </row>
        <row r="1444">
          <cell r="B1444" t="str">
            <v>RFP_4Co_Base10607</v>
          </cell>
        </row>
        <row r="1445">
          <cell r="B1445" t="str">
            <v>RFP_4Co_Base10607</v>
          </cell>
        </row>
        <row r="1446">
          <cell r="B1446" t="str">
            <v>RFP_4Co_Base10607</v>
          </cell>
        </row>
        <row r="1447">
          <cell r="B1447" t="str">
            <v>RFP_4Co_Base10607</v>
          </cell>
        </row>
        <row r="1448">
          <cell r="B1448" t="str">
            <v>RFP_4Co_Base10607</v>
          </cell>
        </row>
        <row r="1449">
          <cell r="B1449" t="str">
            <v>RFP_4Co_Base10607</v>
          </cell>
        </row>
        <row r="1450">
          <cell r="B1450" t="str">
            <v>RFP_4Co_Base10607</v>
          </cell>
        </row>
        <row r="1451">
          <cell r="B1451" t="str">
            <v>RFP_4Co_Base10607</v>
          </cell>
        </row>
        <row r="1452">
          <cell r="B1452" t="str">
            <v>RFP_4Co_Base10607</v>
          </cell>
        </row>
        <row r="1453">
          <cell r="B1453" t="str">
            <v>RFP_4Co_Base10607</v>
          </cell>
        </row>
        <row r="1454">
          <cell r="B1454" t="str">
            <v>RFP_4Co_Base10607</v>
          </cell>
        </row>
        <row r="1455">
          <cell r="B1455" t="str">
            <v>RFP_4Co_Base10607</v>
          </cell>
        </row>
        <row r="1456">
          <cell r="B1456" t="str">
            <v>RFP_4Co_Base10607</v>
          </cell>
        </row>
        <row r="1457">
          <cell r="B1457" t="str">
            <v>RFP_4Co_Base10607</v>
          </cell>
        </row>
        <row r="1458">
          <cell r="B1458" t="str">
            <v>RFP_4Co_Base10607</v>
          </cell>
        </row>
        <row r="1459">
          <cell r="B1459" t="str">
            <v>RFP_4Co_Base10607</v>
          </cell>
        </row>
        <row r="1460">
          <cell r="B1460" t="str">
            <v>RFP_4Co_Base10607</v>
          </cell>
        </row>
        <row r="1461">
          <cell r="B1461" t="str">
            <v>RFP_4Co_Base10607</v>
          </cell>
        </row>
        <row r="1462">
          <cell r="B1462" t="str">
            <v>RFP_4Co_Base10607</v>
          </cell>
        </row>
        <row r="1463">
          <cell r="B1463" t="str">
            <v>RFP_4Co_Base10607</v>
          </cell>
        </row>
        <row r="1464">
          <cell r="B1464" t="str">
            <v>RFP_4Co_Base10607</v>
          </cell>
        </row>
        <row r="1465">
          <cell r="B1465" t="str">
            <v>RFP_4Co_Base10607</v>
          </cell>
        </row>
        <row r="1466">
          <cell r="B1466" t="str">
            <v>RFP_4Co_Base10607</v>
          </cell>
        </row>
        <row r="1467">
          <cell r="B1467" t="str">
            <v>RFP_4Co_Base10607</v>
          </cell>
        </row>
        <row r="1468">
          <cell r="B1468" t="str">
            <v>RFP_4Co_Base10607</v>
          </cell>
        </row>
        <row r="1469">
          <cell r="B1469" t="str">
            <v>RFP_4Co_Base10607</v>
          </cell>
        </row>
        <row r="1470">
          <cell r="B1470" t="str">
            <v>RFP_4Co_Base10607</v>
          </cell>
        </row>
        <row r="1471">
          <cell r="B1471" t="str">
            <v>RFP_4Co_Base10607</v>
          </cell>
        </row>
        <row r="1472">
          <cell r="B1472" t="str">
            <v>RFP_4Co_Base10607</v>
          </cell>
        </row>
        <row r="1473">
          <cell r="B1473" t="str">
            <v>RFP_4Co_Base10607</v>
          </cell>
        </row>
        <row r="1474">
          <cell r="B1474" t="str">
            <v>RFP_4Co_Base10607</v>
          </cell>
        </row>
        <row r="1475">
          <cell r="B1475" t="str">
            <v>RFP_4Co_Base10607</v>
          </cell>
        </row>
        <row r="1476">
          <cell r="B1476" t="str">
            <v>RFP_4Co_Base10607</v>
          </cell>
        </row>
        <row r="1477">
          <cell r="B1477" t="str">
            <v>RFP_4Co_Base10607</v>
          </cell>
        </row>
        <row r="1478">
          <cell r="B1478" t="str">
            <v>RFP_4Co_Base10607</v>
          </cell>
        </row>
        <row r="1479">
          <cell r="B1479" t="str">
            <v>RFP_4Co_Base10607</v>
          </cell>
        </row>
        <row r="1480">
          <cell r="B1480" t="str">
            <v>RFP_4Co_Base10607</v>
          </cell>
        </row>
        <row r="1481">
          <cell r="B1481" t="str">
            <v>RFP_4Co_Base10607</v>
          </cell>
        </row>
        <row r="1482">
          <cell r="B1482" t="str">
            <v>RFP_4Co_Base10607</v>
          </cell>
        </row>
        <row r="1483">
          <cell r="B1483" t="str">
            <v>RFP_4Co_Base10607</v>
          </cell>
        </row>
        <row r="1484">
          <cell r="B1484" t="str">
            <v>RFP_4Co_Base10607</v>
          </cell>
        </row>
        <row r="1485">
          <cell r="B1485" t="str">
            <v>RFP_4Co_Base10607</v>
          </cell>
        </row>
        <row r="1486">
          <cell r="B1486" t="str">
            <v>RFP_4Co_Base10607</v>
          </cell>
        </row>
        <row r="1487">
          <cell r="B1487" t="str">
            <v>RFP_4Co_Base10607</v>
          </cell>
        </row>
        <row r="1488">
          <cell r="B1488" t="str">
            <v>RFP_4Co_Base10607</v>
          </cell>
        </row>
        <row r="1489">
          <cell r="B1489" t="str">
            <v>RFP_4Co_Base10607</v>
          </cell>
        </row>
        <row r="1490">
          <cell r="B1490" t="str">
            <v>RFP_4Co_Base10607</v>
          </cell>
        </row>
        <row r="1491">
          <cell r="B1491" t="str">
            <v>RFP_4Co_Base10607</v>
          </cell>
        </row>
        <row r="1492">
          <cell r="B1492" t="str">
            <v>RFP_4Co_Base10607</v>
          </cell>
        </row>
        <row r="1493">
          <cell r="B1493" t="str">
            <v>RFP_4Co_Base10607</v>
          </cell>
        </row>
        <row r="1494">
          <cell r="B1494" t="str">
            <v>RFP_4Co_Base10607</v>
          </cell>
        </row>
        <row r="1495">
          <cell r="B1495" t="str">
            <v>RFP_4Co_Base10607</v>
          </cell>
        </row>
        <row r="1496">
          <cell r="B1496" t="str">
            <v>RFP_4Co_Base10607</v>
          </cell>
        </row>
        <row r="1497">
          <cell r="B1497" t="str">
            <v>RFP_4Co_Base10607</v>
          </cell>
        </row>
        <row r="1498">
          <cell r="B1498" t="str">
            <v>RFP_4Co_Base10607</v>
          </cell>
        </row>
        <row r="1499">
          <cell r="B1499" t="str">
            <v>RFP_4Co_Base10607</v>
          </cell>
        </row>
        <row r="1500">
          <cell r="B1500" t="str">
            <v>RFP_4Co_Base10607</v>
          </cell>
        </row>
        <row r="1501">
          <cell r="B1501" t="str">
            <v>RFP_4Co_Base10607</v>
          </cell>
        </row>
        <row r="1502">
          <cell r="B1502" t="str">
            <v>RFP_4Co_Base10607</v>
          </cell>
        </row>
        <row r="1503">
          <cell r="B1503" t="str">
            <v>RFP_4Co_Base10607</v>
          </cell>
        </row>
        <row r="1504">
          <cell r="B1504" t="str">
            <v>RFP_4Co_Base10607</v>
          </cell>
        </row>
        <row r="1505">
          <cell r="B1505" t="str">
            <v>RFP_4Co_Base10607</v>
          </cell>
        </row>
        <row r="1506">
          <cell r="B1506" t="str">
            <v>RFP_4Co_Base10607</v>
          </cell>
        </row>
        <row r="1507">
          <cell r="B1507" t="str">
            <v>RFP_4Co_Base10607</v>
          </cell>
        </row>
        <row r="1508">
          <cell r="B1508" t="str">
            <v>RFP_4Co_Base10607</v>
          </cell>
        </row>
        <row r="1509">
          <cell r="B1509" t="str">
            <v>RFP_4Co_Base10607</v>
          </cell>
        </row>
        <row r="1510">
          <cell r="B1510" t="str">
            <v>RFP_4Co_Base10607</v>
          </cell>
        </row>
        <row r="1511">
          <cell r="B1511" t="str">
            <v>RFP_4Co_Base10607</v>
          </cell>
        </row>
        <row r="1512">
          <cell r="B1512" t="str">
            <v>RFP_4Co_Base10607</v>
          </cell>
        </row>
        <row r="1513">
          <cell r="B1513" t="str">
            <v>RFP_4Co_Base10607</v>
          </cell>
        </row>
        <row r="1514">
          <cell r="B1514" t="str">
            <v>RFP_4Co_Base10607</v>
          </cell>
        </row>
        <row r="1515">
          <cell r="B1515" t="str">
            <v>RFP_4Co_Base10607</v>
          </cell>
        </row>
        <row r="1516">
          <cell r="B1516" t="str">
            <v>RFP_4Co_Base10607</v>
          </cell>
        </row>
        <row r="1517">
          <cell r="B1517" t="str">
            <v>RFP_4Co_Base10607</v>
          </cell>
        </row>
        <row r="1518">
          <cell r="B1518" t="str">
            <v>RFP_4Co_Base10607</v>
          </cell>
        </row>
        <row r="1519">
          <cell r="B1519" t="str">
            <v>RFP_4Co_Base10607</v>
          </cell>
        </row>
        <row r="1520">
          <cell r="B1520" t="str">
            <v>RFP_4Co_Base10607</v>
          </cell>
        </row>
        <row r="1521">
          <cell r="B1521" t="str">
            <v>RFP_4Co_Base10607</v>
          </cell>
        </row>
        <row r="1522">
          <cell r="B1522" t="str">
            <v>RFP_4Co_Base10607</v>
          </cell>
        </row>
        <row r="1523">
          <cell r="B1523" t="str">
            <v>RFP_4Co_Base10607</v>
          </cell>
        </row>
        <row r="1524">
          <cell r="B1524" t="str">
            <v>RFP_4Co_Base10607</v>
          </cell>
        </row>
        <row r="1525">
          <cell r="B1525" t="str">
            <v>RFP_4Co_Base10607</v>
          </cell>
        </row>
        <row r="1526">
          <cell r="B1526" t="str">
            <v>RFP_4Co_Base10607</v>
          </cell>
        </row>
        <row r="1527">
          <cell r="B1527" t="str">
            <v>RFP_4Co_Base10607</v>
          </cell>
        </row>
        <row r="1528">
          <cell r="B1528" t="str">
            <v>RFP_4Co_Base10607</v>
          </cell>
        </row>
        <row r="1529">
          <cell r="B1529" t="str">
            <v>RFP_4Co_Base10607</v>
          </cell>
        </row>
        <row r="1530">
          <cell r="B1530" t="str">
            <v>RFP_4Co_Base10607</v>
          </cell>
        </row>
        <row r="1531">
          <cell r="B1531" t="str">
            <v>RFP_4Co_Base10607</v>
          </cell>
        </row>
        <row r="1532">
          <cell r="B1532" t="str">
            <v>RFP_4Co_Base10607</v>
          </cell>
        </row>
        <row r="1533">
          <cell r="B1533" t="str">
            <v>RFP_4Co_Base10607</v>
          </cell>
        </row>
        <row r="1534">
          <cell r="B1534" t="str">
            <v>RFP_4Co_Base10607</v>
          </cell>
        </row>
        <row r="1535">
          <cell r="B1535" t="str">
            <v>RFP_4Co_Base10607</v>
          </cell>
        </row>
        <row r="1536">
          <cell r="B1536" t="str">
            <v>RFP_4Co_Base10607</v>
          </cell>
        </row>
        <row r="1537">
          <cell r="B1537" t="str">
            <v>RFP_4Co_Base10607</v>
          </cell>
        </row>
        <row r="1538">
          <cell r="B1538" t="str">
            <v>RFP_4Co_Base10607</v>
          </cell>
        </row>
        <row r="1539">
          <cell r="B1539" t="str">
            <v>RFP_4Co_Base10607</v>
          </cell>
        </row>
        <row r="1540">
          <cell r="B1540" t="str">
            <v>RFP_4Co_Base10607</v>
          </cell>
        </row>
        <row r="1541">
          <cell r="B1541" t="str">
            <v>RFP_4Co_Base10607</v>
          </cell>
        </row>
        <row r="1542">
          <cell r="B1542" t="str">
            <v>RFP_4Co_Base10607</v>
          </cell>
        </row>
        <row r="1543">
          <cell r="B1543" t="str">
            <v>RFP_4Co_Base10607</v>
          </cell>
        </row>
        <row r="1544">
          <cell r="B1544" t="str">
            <v>RFP_4Co_Base10607</v>
          </cell>
        </row>
        <row r="1545">
          <cell r="B1545" t="str">
            <v>RFP_4Co_Base10607</v>
          </cell>
        </row>
        <row r="1546">
          <cell r="B1546" t="str">
            <v>RFP_4Co_Base10607</v>
          </cell>
        </row>
        <row r="1547">
          <cell r="B1547" t="str">
            <v>RFP_4Co_Base10607</v>
          </cell>
        </row>
        <row r="1548">
          <cell r="B1548" t="str">
            <v>RFP_4Co_Base10607</v>
          </cell>
        </row>
        <row r="1549">
          <cell r="B1549" t="str">
            <v>RFP_4Co_Base10607</v>
          </cell>
        </row>
        <row r="1550">
          <cell r="B1550" t="str">
            <v>RFP_4Co_Base10607</v>
          </cell>
        </row>
        <row r="1551">
          <cell r="B1551" t="str">
            <v>RFP_4Co_Base10607</v>
          </cell>
        </row>
        <row r="1552">
          <cell r="B1552" t="str">
            <v>RFP_4Co_Base10607</v>
          </cell>
        </row>
        <row r="1553">
          <cell r="B1553" t="str">
            <v>RFP_4Co_Base10607</v>
          </cell>
        </row>
        <row r="1554">
          <cell r="B1554" t="str">
            <v>RFP_4Co_Base10607</v>
          </cell>
        </row>
        <row r="1555">
          <cell r="B1555" t="str">
            <v>RFP_4Co_Base10607</v>
          </cell>
        </row>
        <row r="1556">
          <cell r="B1556" t="str">
            <v>RFP_4Co_Base10607</v>
          </cell>
        </row>
        <row r="1557">
          <cell r="B1557" t="str">
            <v>RFP_4Co_Base10607</v>
          </cell>
        </row>
        <row r="1558">
          <cell r="B1558" t="str">
            <v>RFP_4Co_Base10607</v>
          </cell>
        </row>
        <row r="1559">
          <cell r="B1559" t="str">
            <v>RFP_4Co_Base10607</v>
          </cell>
        </row>
        <row r="1560">
          <cell r="B1560" t="str">
            <v>RFP_4Co_Base10607</v>
          </cell>
        </row>
        <row r="1561">
          <cell r="B1561" t="str">
            <v>RFP_4Co_Base10607</v>
          </cell>
        </row>
        <row r="1562">
          <cell r="B1562" t="str">
            <v>RFP_4Co_Base10607</v>
          </cell>
        </row>
        <row r="1563">
          <cell r="B1563" t="str">
            <v>RFP_4Co_Base10607</v>
          </cell>
        </row>
        <row r="1564">
          <cell r="B1564" t="str">
            <v>RFP_4Co_Base10607</v>
          </cell>
        </row>
        <row r="1565">
          <cell r="B1565" t="str">
            <v>RFP_4Co_Base10607</v>
          </cell>
        </row>
        <row r="1566">
          <cell r="B1566" t="str">
            <v>RFP_4Co_Base10607</v>
          </cell>
        </row>
        <row r="1567">
          <cell r="B1567" t="str">
            <v>RFP_4Co_Base10607</v>
          </cell>
        </row>
        <row r="1568">
          <cell r="B1568" t="str">
            <v>RFP_4Co_Base10607</v>
          </cell>
        </row>
        <row r="1569">
          <cell r="B1569" t="str">
            <v>RFP_4Co_Base10607</v>
          </cell>
        </row>
        <row r="1570">
          <cell r="B1570" t="str">
            <v>RFP_4Co_Base10607</v>
          </cell>
        </row>
        <row r="1571">
          <cell r="B1571" t="str">
            <v>RFP_4Co_Base10607</v>
          </cell>
        </row>
        <row r="1572">
          <cell r="B1572" t="str">
            <v>RFP_4Co_Base10607</v>
          </cell>
        </row>
        <row r="1573">
          <cell r="B1573" t="str">
            <v>RFP_4Co_Base10607</v>
          </cell>
        </row>
        <row r="1574">
          <cell r="B1574" t="str">
            <v>RFP_4Co_Base10607</v>
          </cell>
        </row>
        <row r="1575">
          <cell r="B1575" t="str">
            <v>RFP_4Co_Base10607</v>
          </cell>
        </row>
        <row r="1576">
          <cell r="B1576" t="str">
            <v>RFP_4Co_Base10607</v>
          </cell>
        </row>
        <row r="1577">
          <cell r="B1577" t="str">
            <v>RFP_4Co_Base10607</v>
          </cell>
        </row>
        <row r="1578">
          <cell r="B1578" t="str">
            <v>RFP_4Co_Base10607</v>
          </cell>
        </row>
        <row r="1579">
          <cell r="B1579" t="str">
            <v>RFP_4Co_Base10607</v>
          </cell>
        </row>
        <row r="1580">
          <cell r="B1580" t="str">
            <v>RFP_4Co_Base10607</v>
          </cell>
        </row>
        <row r="1581">
          <cell r="B1581" t="str">
            <v>RFP_4Co_Base10607</v>
          </cell>
        </row>
        <row r="1582">
          <cell r="B1582" t="str">
            <v>RFP_4Co_Base10607</v>
          </cell>
        </row>
        <row r="1583">
          <cell r="B1583" t="str">
            <v>RFP_4Co_Base10607</v>
          </cell>
        </row>
        <row r="1584">
          <cell r="B1584" t="str">
            <v>RFP_4Co_Base10607</v>
          </cell>
        </row>
        <row r="1585">
          <cell r="B1585" t="str">
            <v>RFP_4Co_Base10607</v>
          </cell>
        </row>
        <row r="1586">
          <cell r="B1586" t="str">
            <v>RFP_4Co_Base10607</v>
          </cell>
        </row>
        <row r="1587">
          <cell r="B1587" t="str">
            <v>RFP_4Co_Base10607</v>
          </cell>
        </row>
        <row r="1588">
          <cell r="B1588" t="str">
            <v>RFP_4Co_Base10607</v>
          </cell>
        </row>
        <row r="1589">
          <cell r="B1589" t="str">
            <v>RFP_4Co_Base10607</v>
          </cell>
        </row>
        <row r="1590">
          <cell r="B1590" t="str">
            <v>RFP_4Co_Base10607</v>
          </cell>
        </row>
        <row r="1591">
          <cell r="B1591" t="str">
            <v>RFP_4Co_Base10607</v>
          </cell>
        </row>
        <row r="1592">
          <cell r="B1592" t="str">
            <v>RFP_4Co_Base10607</v>
          </cell>
        </row>
        <row r="1593">
          <cell r="B1593" t="str">
            <v>RFP_4Co_Base10607</v>
          </cell>
        </row>
        <row r="1594">
          <cell r="B1594" t="str">
            <v>RFP_4Co_Base10607</v>
          </cell>
        </row>
        <row r="1595">
          <cell r="B1595" t="str">
            <v>RFP_4Co_Base10607</v>
          </cell>
        </row>
        <row r="1596">
          <cell r="B1596" t="str">
            <v>RFP_4Co_Base10607</v>
          </cell>
        </row>
        <row r="1597">
          <cell r="B1597" t="str">
            <v>RFP_4Co_Base10607</v>
          </cell>
        </row>
        <row r="1598">
          <cell r="B1598" t="str">
            <v>RFP_4Co_Base10607</v>
          </cell>
        </row>
        <row r="1599">
          <cell r="B1599" t="str">
            <v>RFP_4Co_Base10607</v>
          </cell>
        </row>
        <row r="1600">
          <cell r="B1600" t="str">
            <v>RFP_4Co_Base10607</v>
          </cell>
        </row>
        <row r="1601">
          <cell r="B1601" t="str">
            <v>RFP_4Co_Base10607</v>
          </cell>
        </row>
        <row r="1602">
          <cell r="B1602" t="str">
            <v>RFP_4Co_Base10607</v>
          </cell>
        </row>
        <row r="1603">
          <cell r="B1603" t="str">
            <v>RFP_4Co_Base10607</v>
          </cell>
        </row>
        <row r="1604">
          <cell r="B1604" t="str">
            <v>RFP_4Co_Base10607</v>
          </cell>
        </row>
        <row r="1605">
          <cell r="B1605" t="str">
            <v>RFP_4Co_Base10607</v>
          </cell>
        </row>
        <row r="1606">
          <cell r="B1606" t="str">
            <v>RFP_4Co_Base10607</v>
          </cell>
        </row>
        <row r="1607">
          <cell r="B1607" t="str">
            <v>RFP_4Co_Base10607</v>
          </cell>
        </row>
        <row r="1608">
          <cell r="B1608" t="str">
            <v>RFP_4Co_Base10607</v>
          </cell>
        </row>
        <row r="1609">
          <cell r="B1609" t="str">
            <v>RFP_4Co_Base10607</v>
          </cell>
        </row>
        <row r="1610">
          <cell r="B1610" t="str">
            <v>RFP_4Co_Base10607</v>
          </cell>
        </row>
        <row r="1611">
          <cell r="B1611" t="str">
            <v>RFP_4Co_Base10607</v>
          </cell>
        </row>
        <row r="1612">
          <cell r="B1612" t="str">
            <v>RFP_4Co_Base10607</v>
          </cell>
        </row>
        <row r="1613">
          <cell r="B1613" t="str">
            <v>RFP_4Co_Base10607</v>
          </cell>
        </row>
        <row r="1614">
          <cell r="B1614" t="str">
            <v>RFP_4Co_Base10607</v>
          </cell>
        </row>
        <row r="1615">
          <cell r="B1615" t="str">
            <v>RFP_4Co_Base10607</v>
          </cell>
        </row>
        <row r="1616">
          <cell r="B1616" t="str">
            <v>RFP_4Co_Base10607</v>
          </cell>
        </row>
        <row r="1617">
          <cell r="B1617" t="str">
            <v>RFP_4Co_Base10607</v>
          </cell>
        </row>
        <row r="1618">
          <cell r="B1618" t="str">
            <v>RFP_4Co_Base10607</v>
          </cell>
        </row>
        <row r="1619">
          <cell r="B1619" t="str">
            <v>RFP_4Co_Base10607</v>
          </cell>
        </row>
        <row r="1620">
          <cell r="B1620" t="str">
            <v>RFP_4Co_Base10607</v>
          </cell>
        </row>
        <row r="1621">
          <cell r="B1621" t="str">
            <v>RFP_4Co_Base10607</v>
          </cell>
        </row>
        <row r="1622">
          <cell r="B1622" t="str">
            <v>RFP_4Co_Base10607</v>
          </cell>
        </row>
        <row r="1623">
          <cell r="B1623" t="str">
            <v>RFP_4Co_Base10607</v>
          </cell>
        </row>
        <row r="1624">
          <cell r="B1624" t="str">
            <v>RFP_4Co_Base10607</v>
          </cell>
        </row>
        <row r="1625">
          <cell r="B1625" t="str">
            <v>RFP_4Co_Base10607</v>
          </cell>
        </row>
        <row r="1626">
          <cell r="B1626" t="str">
            <v>RFP_4Co_Base10607</v>
          </cell>
        </row>
        <row r="1627">
          <cell r="B1627" t="str">
            <v>RFP_4Co_Base10607</v>
          </cell>
        </row>
        <row r="1628">
          <cell r="B1628" t="str">
            <v>RFP_4Co_Base10607</v>
          </cell>
        </row>
        <row r="1629">
          <cell r="B1629" t="str">
            <v>RFP_4Co_Base10607</v>
          </cell>
        </row>
        <row r="1630">
          <cell r="B1630" t="str">
            <v>RFP_4Co_Base10607</v>
          </cell>
        </row>
        <row r="1631">
          <cell r="B1631" t="str">
            <v>RFP_4Co_Base10607</v>
          </cell>
        </row>
        <row r="1632">
          <cell r="B1632" t="str">
            <v>RFP_4Co_Base10607</v>
          </cell>
        </row>
        <row r="1633">
          <cell r="B1633" t="str">
            <v>RFP_4Co_Base10607</v>
          </cell>
        </row>
        <row r="1634">
          <cell r="B1634" t="str">
            <v>RFP_4Co_Base10607</v>
          </cell>
        </row>
        <row r="1635">
          <cell r="B1635" t="str">
            <v>RFP_4Co_Base10607</v>
          </cell>
        </row>
        <row r="1636">
          <cell r="B1636" t="str">
            <v>RFP_4Co_Base10607</v>
          </cell>
        </row>
        <row r="1637">
          <cell r="B1637" t="str">
            <v>RFP_4Co_Base10607</v>
          </cell>
        </row>
        <row r="1638">
          <cell r="B1638" t="str">
            <v>RFP_4Co_Base10607</v>
          </cell>
        </row>
        <row r="1639">
          <cell r="B1639" t="str">
            <v>RFP_4Co_Base10607</v>
          </cell>
        </row>
        <row r="1640">
          <cell r="B1640" t="str">
            <v>RFP_4Co_Base10607</v>
          </cell>
        </row>
        <row r="1641">
          <cell r="B1641" t="str">
            <v>RFP_4Co_Base10607</v>
          </cell>
        </row>
        <row r="1642">
          <cell r="B1642" t="str">
            <v>RFP_4Co_Base10607</v>
          </cell>
        </row>
        <row r="1643">
          <cell r="B1643" t="str">
            <v>RFP_4Co_Base10607</v>
          </cell>
        </row>
        <row r="1644">
          <cell r="B1644" t="str">
            <v>RFP_4Co_Base10607</v>
          </cell>
        </row>
        <row r="1645">
          <cell r="B1645" t="str">
            <v>RFP_4Co_Base10607</v>
          </cell>
        </row>
        <row r="1646">
          <cell r="B1646" t="str">
            <v>RFP_4Co_Base10607</v>
          </cell>
        </row>
        <row r="1647">
          <cell r="B1647" t="str">
            <v>RFP_4Co_Base10607</v>
          </cell>
        </row>
        <row r="1648">
          <cell r="B1648" t="str">
            <v>RFP_4Co_Base10607</v>
          </cell>
        </row>
        <row r="1649">
          <cell r="B1649" t="str">
            <v>RFP_4Co_Base10607</v>
          </cell>
        </row>
        <row r="1650">
          <cell r="B1650" t="str">
            <v>RFP_4Co_Base10607</v>
          </cell>
        </row>
        <row r="1651">
          <cell r="B1651" t="str">
            <v>RFP_4Co_Base10607</v>
          </cell>
        </row>
        <row r="1652">
          <cell r="B1652" t="str">
            <v>RFP_4Co_Base10607</v>
          </cell>
        </row>
        <row r="1653">
          <cell r="B1653" t="str">
            <v>RFP_4Co_Base10607</v>
          </cell>
        </row>
        <row r="1654">
          <cell r="B1654" t="str">
            <v>RFP_4Co_Base10607</v>
          </cell>
        </row>
        <row r="1655">
          <cell r="B1655" t="str">
            <v>RFP_4Co_Base10607</v>
          </cell>
        </row>
        <row r="1656">
          <cell r="B1656" t="str">
            <v>RFP_4Co_Base10607</v>
          </cell>
        </row>
        <row r="1657">
          <cell r="B1657" t="str">
            <v>RFP_4Co_Base10607</v>
          </cell>
        </row>
        <row r="1658">
          <cell r="B1658" t="str">
            <v>RFP_4Co_Base10607</v>
          </cell>
        </row>
        <row r="1659">
          <cell r="B1659" t="str">
            <v>RFP_4Co_Base10607</v>
          </cell>
        </row>
        <row r="1660">
          <cell r="B1660" t="str">
            <v>RFP_4Co_Base10607</v>
          </cell>
        </row>
        <row r="1661">
          <cell r="B1661" t="str">
            <v>RFP_4Co_Base10607</v>
          </cell>
        </row>
        <row r="1662">
          <cell r="B1662" t="str">
            <v>RFP_4Co_Base10607</v>
          </cell>
        </row>
        <row r="1663">
          <cell r="B1663" t="str">
            <v>RFP_4Co_Base10607</v>
          </cell>
        </row>
        <row r="1664">
          <cell r="B1664" t="str">
            <v>RFP_4Co_Base10607</v>
          </cell>
        </row>
        <row r="1665">
          <cell r="B1665" t="str">
            <v>RFP_4Co_Base10607</v>
          </cell>
        </row>
        <row r="1666">
          <cell r="B1666" t="str">
            <v>RFP_4Co_Base10607</v>
          </cell>
        </row>
        <row r="1667">
          <cell r="B1667" t="str">
            <v>RFP_4Co_Base10607</v>
          </cell>
        </row>
        <row r="1668">
          <cell r="B1668" t="str">
            <v>RFP_4Co_Base10607</v>
          </cell>
        </row>
        <row r="1669">
          <cell r="B1669" t="str">
            <v>RFP_4Co_Base10607</v>
          </cell>
        </row>
        <row r="1670">
          <cell r="B1670" t="str">
            <v>RFP_4Co_Base10607</v>
          </cell>
        </row>
        <row r="1671">
          <cell r="B1671" t="str">
            <v>RFP_4Co_Base10607</v>
          </cell>
        </row>
        <row r="1672">
          <cell r="B1672" t="str">
            <v>RFP_4Co_Base10607</v>
          </cell>
        </row>
        <row r="1673">
          <cell r="B1673" t="str">
            <v>RFP_4Co_Base10607</v>
          </cell>
        </row>
        <row r="1674">
          <cell r="B1674" t="str">
            <v>RFP_4Co_Base10607</v>
          </cell>
        </row>
        <row r="1675">
          <cell r="B1675" t="str">
            <v>RFP_4Co_Base10607</v>
          </cell>
        </row>
        <row r="1676">
          <cell r="B1676" t="str">
            <v>RFP_4Co_Base10607</v>
          </cell>
        </row>
        <row r="1677">
          <cell r="B1677" t="str">
            <v>RFP_4Co_Base10607</v>
          </cell>
        </row>
        <row r="1678">
          <cell r="B1678" t="str">
            <v>RFP_4Co_Base10607</v>
          </cell>
        </row>
        <row r="1679">
          <cell r="B1679" t="str">
            <v>RFP_4Co_Base10607</v>
          </cell>
        </row>
        <row r="1680">
          <cell r="B1680" t="str">
            <v>RFP_4Co_Base10607</v>
          </cell>
        </row>
        <row r="1681">
          <cell r="B1681" t="str">
            <v>RFP_4Co_Base10607</v>
          </cell>
        </row>
        <row r="1682">
          <cell r="B1682" t="str">
            <v>RFP_4Co_Base10607</v>
          </cell>
        </row>
        <row r="1683">
          <cell r="B1683" t="str">
            <v>RFP_4Co_Base10607</v>
          </cell>
        </row>
        <row r="1684">
          <cell r="B1684" t="str">
            <v>RFP_4Co_Base10607</v>
          </cell>
        </row>
        <row r="1685">
          <cell r="B1685" t="str">
            <v>RFP_4Co_Base10607</v>
          </cell>
        </row>
        <row r="1686">
          <cell r="B1686" t="str">
            <v>RFP_4Co_Base10607</v>
          </cell>
        </row>
        <row r="1687">
          <cell r="B1687" t="str">
            <v>RFP_4Co_Base10607</v>
          </cell>
        </row>
        <row r="1688">
          <cell r="B1688" t="str">
            <v>RFP_4Co_Base10607</v>
          </cell>
        </row>
        <row r="1689">
          <cell r="B1689" t="str">
            <v>RFP_4Co_Base10607</v>
          </cell>
        </row>
        <row r="1690">
          <cell r="B1690" t="str">
            <v>RFP_4Co_Base10607</v>
          </cell>
        </row>
        <row r="1691">
          <cell r="B1691" t="str">
            <v>RFP_4Co_Base10607</v>
          </cell>
        </row>
        <row r="1692">
          <cell r="B1692" t="str">
            <v>RFP_4Co_Base10607</v>
          </cell>
        </row>
        <row r="1693">
          <cell r="B1693" t="str">
            <v>RFP_4Co_Base10607</v>
          </cell>
        </row>
        <row r="1694">
          <cell r="B1694" t="str">
            <v>RFP_4Co_Base10607</v>
          </cell>
        </row>
        <row r="1695">
          <cell r="B1695" t="str">
            <v>RFP_4Co_Base10607</v>
          </cell>
        </row>
        <row r="1696">
          <cell r="B1696" t="str">
            <v>RFP_4Co_Base10607</v>
          </cell>
        </row>
        <row r="1697">
          <cell r="B1697" t="str">
            <v>RFP_4Co_Base10607</v>
          </cell>
        </row>
        <row r="1698">
          <cell r="B1698" t="str">
            <v>RFP_4Co_Base10607</v>
          </cell>
        </row>
        <row r="1699">
          <cell r="B1699" t="str">
            <v>RFP_4Co_Base10607</v>
          </cell>
        </row>
        <row r="1700">
          <cell r="B1700" t="str">
            <v>RFP_4Co_Base10607</v>
          </cell>
        </row>
        <row r="1701">
          <cell r="B1701" t="str">
            <v>RFP_4Co_Base10607</v>
          </cell>
        </row>
        <row r="1702">
          <cell r="B1702" t="str">
            <v>RFP_4Co_Base10607</v>
          </cell>
        </row>
        <row r="1703">
          <cell r="B1703" t="str">
            <v>RFP_4Co_Base10607</v>
          </cell>
        </row>
        <row r="1704">
          <cell r="B1704" t="str">
            <v>RFP_4Co_Base10607</v>
          </cell>
        </row>
        <row r="1705">
          <cell r="B1705" t="str">
            <v>RFP_4Co_Base10607</v>
          </cell>
        </row>
        <row r="1706">
          <cell r="B1706" t="str">
            <v>RFP_4Co_Base10607</v>
          </cell>
        </row>
        <row r="1707">
          <cell r="B1707" t="str">
            <v>RFP_4Co_Base10607</v>
          </cell>
        </row>
        <row r="1708">
          <cell r="B1708" t="str">
            <v>RFP_4Co_Base10607</v>
          </cell>
        </row>
        <row r="1709">
          <cell r="B1709" t="str">
            <v>RFP_4Co_Base10607</v>
          </cell>
        </row>
        <row r="1710">
          <cell r="B1710" t="str">
            <v>RFP_4Co_Base10607</v>
          </cell>
        </row>
        <row r="1711">
          <cell r="B1711" t="str">
            <v>RFP_4Co_Base10607</v>
          </cell>
        </row>
        <row r="1712">
          <cell r="B1712" t="str">
            <v>RFP_4Co_Base10607</v>
          </cell>
        </row>
        <row r="1713">
          <cell r="B1713" t="str">
            <v>RFP_4Co_Base10607</v>
          </cell>
        </row>
        <row r="1714">
          <cell r="B1714" t="str">
            <v>RFP_4Co_Base10607</v>
          </cell>
        </row>
        <row r="1715">
          <cell r="B1715" t="str">
            <v>RFP_4Co_Base10607</v>
          </cell>
        </row>
        <row r="1716">
          <cell r="B1716" t="str">
            <v>RFP_4Co_Base10607</v>
          </cell>
        </row>
        <row r="1717">
          <cell r="B1717" t="str">
            <v>RFP_4Co_Base10607</v>
          </cell>
        </row>
        <row r="1718">
          <cell r="B1718" t="str">
            <v>RFP_4Co_Base10607</v>
          </cell>
        </row>
        <row r="1719">
          <cell r="B1719" t="str">
            <v>RFP_4Co_Base10607</v>
          </cell>
        </row>
        <row r="1720">
          <cell r="B1720" t="str">
            <v>RFP_4Co_Base10607</v>
          </cell>
        </row>
        <row r="1721">
          <cell r="B1721" t="str">
            <v>RFP_4Co_Base10607</v>
          </cell>
        </row>
        <row r="1722">
          <cell r="B1722" t="str">
            <v>RFP_4Co_Base10607</v>
          </cell>
        </row>
        <row r="1723">
          <cell r="B1723" t="str">
            <v>RFP_4Co_Base10607</v>
          </cell>
        </row>
        <row r="1724">
          <cell r="B1724" t="str">
            <v>RFP_4Co_Base10607</v>
          </cell>
        </row>
        <row r="1725">
          <cell r="B1725" t="str">
            <v>RFP_4Co_Base10607</v>
          </cell>
        </row>
        <row r="1726">
          <cell r="B1726" t="str">
            <v>RFP_4Co_Base10607</v>
          </cell>
        </row>
        <row r="1727">
          <cell r="B1727" t="str">
            <v>RFP_4Co_Base10607</v>
          </cell>
        </row>
        <row r="1728">
          <cell r="B1728" t="str">
            <v>RFP_4Co_Base10607</v>
          </cell>
        </row>
        <row r="1729">
          <cell r="B1729" t="str">
            <v>RFP_4Co_Base10607</v>
          </cell>
        </row>
        <row r="1730">
          <cell r="B1730" t="str">
            <v>RFP_4Co_Base10607</v>
          </cell>
        </row>
        <row r="1731">
          <cell r="B1731" t="str">
            <v>RFP_4Co_Base10607</v>
          </cell>
        </row>
        <row r="1732">
          <cell r="B1732" t="str">
            <v>RFP_4Co_Base10607</v>
          </cell>
        </row>
        <row r="1733">
          <cell r="B1733" t="str">
            <v>RFP_4Co_Base10607</v>
          </cell>
        </row>
        <row r="1734">
          <cell r="B1734" t="str">
            <v>RFP_4Co_Base10607</v>
          </cell>
        </row>
        <row r="1735">
          <cell r="B1735" t="str">
            <v>RFP_4Co_Base10607</v>
          </cell>
        </row>
        <row r="1736">
          <cell r="B1736" t="str">
            <v>RFP_4Co_Base10607</v>
          </cell>
        </row>
        <row r="1737">
          <cell r="B1737" t="str">
            <v>RFP_4Co_Base10607</v>
          </cell>
        </row>
        <row r="1738">
          <cell r="B1738" t="str">
            <v>RFP_4Co_Base10607</v>
          </cell>
        </row>
        <row r="1739">
          <cell r="B1739" t="str">
            <v>RFP_4Co_Base10607</v>
          </cell>
        </row>
        <row r="1740">
          <cell r="B1740" t="str">
            <v>RFP_4Co_Base10607</v>
          </cell>
        </row>
        <row r="1741">
          <cell r="B1741" t="str">
            <v>RFP_4Co_Base10607</v>
          </cell>
        </row>
        <row r="1742">
          <cell r="B1742" t="str">
            <v>RFP_4Co_Base10607</v>
          </cell>
        </row>
        <row r="1743">
          <cell r="B1743" t="str">
            <v>RFP_4Co_Base10607</v>
          </cell>
        </row>
        <row r="1744">
          <cell r="B1744" t="str">
            <v>RFP_4Co_Base10607</v>
          </cell>
        </row>
        <row r="1745">
          <cell r="B1745" t="str">
            <v>RFP_4Co_Base10607</v>
          </cell>
        </row>
        <row r="1746">
          <cell r="B1746" t="str">
            <v>RFP_4Co_Base10607</v>
          </cell>
        </row>
        <row r="1747">
          <cell r="B1747" t="str">
            <v>RFP_4Co_Base10607</v>
          </cell>
        </row>
        <row r="1748">
          <cell r="B1748" t="str">
            <v>RFP_4Co_Base10607</v>
          </cell>
        </row>
        <row r="1749">
          <cell r="B1749" t="str">
            <v>RFP_4Co_Base10607</v>
          </cell>
        </row>
        <row r="1750">
          <cell r="B1750" t="str">
            <v>RFP_4Co_Base10607</v>
          </cell>
        </row>
        <row r="1751">
          <cell r="B1751" t="str">
            <v>RFP_4Co_Base10607</v>
          </cell>
        </row>
        <row r="1752">
          <cell r="B1752" t="str">
            <v>RFP_4Co_Base10607</v>
          </cell>
        </row>
        <row r="1753">
          <cell r="B1753" t="str">
            <v>RFP_4Co_Base10607</v>
          </cell>
        </row>
        <row r="1754">
          <cell r="B1754" t="str">
            <v>RFP_4Co_Base10607</v>
          </cell>
        </row>
        <row r="1755">
          <cell r="B1755" t="str">
            <v>RFP_4Co_Base10607</v>
          </cell>
        </row>
        <row r="1756">
          <cell r="B1756" t="str">
            <v>RFP_4Co_Base10607</v>
          </cell>
        </row>
        <row r="1757">
          <cell r="B1757" t="str">
            <v>RFP_4Co_Base10607</v>
          </cell>
        </row>
        <row r="1758">
          <cell r="B1758" t="str">
            <v>RFP_4Co_Base10607</v>
          </cell>
        </row>
        <row r="1759">
          <cell r="B1759" t="str">
            <v>RFP_4Co_Base10607</v>
          </cell>
        </row>
        <row r="1760">
          <cell r="B1760" t="str">
            <v>RFP_4Co_Base10607</v>
          </cell>
        </row>
        <row r="1761">
          <cell r="B1761" t="str">
            <v>RFP_4Co_Base10607</v>
          </cell>
        </row>
        <row r="1762">
          <cell r="B1762" t="str">
            <v>RFP_4Co_Base10607</v>
          </cell>
        </row>
        <row r="1763">
          <cell r="B1763" t="str">
            <v>RFP_4Co_Base10607</v>
          </cell>
        </row>
        <row r="1764">
          <cell r="B1764" t="str">
            <v>RFP_4Co_Base10607</v>
          </cell>
        </row>
        <row r="1765">
          <cell r="B1765" t="str">
            <v>RFP_4Co_Base10607</v>
          </cell>
        </row>
        <row r="1766">
          <cell r="B1766" t="str">
            <v>RFP_4Co_Base10607</v>
          </cell>
        </row>
        <row r="1767">
          <cell r="B1767" t="str">
            <v>RFP_4Co_Base10607</v>
          </cell>
        </row>
        <row r="1768">
          <cell r="B1768" t="str">
            <v>RFP_4Co_Base10607</v>
          </cell>
        </row>
        <row r="1769">
          <cell r="B1769" t="str">
            <v>RFP_4Co_Base10607</v>
          </cell>
        </row>
        <row r="1770">
          <cell r="B1770" t="str">
            <v>RFP_4Co_Base10607</v>
          </cell>
        </row>
        <row r="1771">
          <cell r="B1771" t="str">
            <v>RFP_4Co_Base10607</v>
          </cell>
        </row>
        <row r="1772">
          <cell r="B1772" t="str">
            <v>RFP_4Co_Base10607</v>
          </cell>
        </row>
        <row r="1773">
          <cell r="B1773" t="str">
            <v>RFP_4Co_Base10607</v>
          </cell>
        </row>
        <row r="1774">
          <cell r="B1774" t="str">
            <v>RFP_4Co_Base10607</v>
          </cell>
        </row>
        <row r="1775">
          <cell r="B1775" t="str">
            <v>RFP_4Co_Base10607</v>
          </cell>
        </row>
        <row r="1776">
          <cell r="B1776" t="str">
            <v>RFP_4Co_Base10607</v>
          </cell>
        </row>
        <row r="1777">
          <cell r="B1777" t="str">
            <v>RFP_4Co_Base10607</v>
          </cell>
        </row>
        <row r="1778">
          <cell r="B1778" t="str">
            <v>RFP_4Co_Base10607</v>
          </cell>
        </row>
        <row r="1779">
          <cell r="B1779" t="str">
            <v>RFP_4Co_Base10607</v>
          </cell>
        </row>
        <row r="1780">
          <cell r="B1780" t="str">
            <v>RFP_4Co_Base10607</v>
          </cell>
        </row>
        <row r="1781">
          <cell r="B1781" t="str">
            <v>RFP_4Co_Base10607</v>
          </cell>
        </row>
        <row r="1782">
          <cell r="B1782" t="str">
            <v>RFP_4Co_Base10607</v>
          </cell>
        </row>
        <row r="1783">
          <cell r="B1783" t="str">
            <v>RFP_4Co_Base10607</v>
          </cell>
        </row>
        <row r="1784">
          <cell r="B1784" t="str">
            <v>RFP_4Co_Base10607</v>
          </cell>
        </row>
        <row r="1785">
          <cell r="B1785" t="str">
            <v>RFP_4Co_Base10607</v>
          </cell>
        </row>
        <row r="1786">
          <cell r="B1786" t="str">
            <v>RFP_4Co_Base10607</v>
          </cell>
        </row>
        <row r="1787">
          <cell r="B1787" t="str">
            <v>RFP_4Co_Base10607</v>
          </cell>
        </row>
        <row r="1788">
          <cell r="B1788" t="str">
            <v>RFP_4Co_Base10607</v>
          </cell>
        </row>
        <row r="1789">
          <cell r="B1789" t="str">
            <v>RFP_4Co_Base10607</v>
          </cell>
        </row>
        <row r="1790">
          <cell r="B1790" t="str">
            <v>RFP_4Co_Base10607</v>
          </cell>
        </row>
        <row r="1791">
          <cell r="B1791" t="str">
            <v>RFP_4Co_Base10607</v>
          </cell>
        </row>
        <row r="1792">
          <cell r="B1792" t="str">
            <v>RFP_4Co_Base10607</v>
          </cell>
        </row>
        <row r="1793">
          <cell r="B1793" t="str">
            <v>RFP_4Co_Base10607</v>
          </cell>
        </row>
        <row r="1794">
          <cell r="B1794" t="str">
            <v>RFP_4Co_Base10607</v>
          </cell>
        </row>
        <row r="1795">
          <cell r="B1795" t="str">
            <v>RFP_4Co_Base10607</v>
          </cell>
        </row>
        <row r="1796">
          <cell r="B1796" t="str">
            <v>RFP_4Co_Base10607</v>
          </cell>
        </row>
        <row r="1797">
          <cell r="B1797" t="str">
            <v>RFP_4Co_Base10607</v>
          </cell>
        </row>
        <row r="1798">
          <cell r="B1798" t="str">
            <v>RFP_4Co_Base10607</v>
          </cell>
        </row>
        <row r="1799">
          <cell r="B1799" t="str">
            <v>RFP_4Co_Base10607</v>
          </cell>
        </row>
        <row r="1800">
          <cell r="B1800" t="str">
            <v>RFP_4Co_Base10607</v>
          </cell>
        </row>
        <row r="1801">
          <cell r="B1801" t="str">
            <v>RFP_4Co_Base10607</v>
          </cell>
        </row>
        <row r="1802">
          <cell r="B1802" t="str">
            <v>RFP_4Co_Base10607</v>
          </cell>
        </row>
        <row r="1803">
          <cell r="B1803" t="str">
            <v>RFP_4Co_Base10607</v>
          </cell>
        </row>
        <row r="1804">
          <cell r="B1804" t="str">
            <v>RFP_4Co_Base10607</v>
          </cell>
        </row>
        <row r="1805">
          <cell r="B1805" t="str">
            <v>RFP_4Co_Base10607</v>
          </cell>
        </row>
        <row r="1806">
          <cell r="B1806" t="str">
            <v>RFP_4Co_Base10607</v>
          </cell>
        </row>
        <row r="1807">
          <cell r="B1807" t="str">
            <v>RFP_4Co_Base10607</v>
          </cell>
        </row>
        <row r="1808">
          <cell r="B1808" t="str">
            <v>RFP_4Co_Base10607</v>
          </cell>
        </row>
        <row r="1809">
          <cell r="B1809" t="str">
            <v>RFP_4Co_Base10607</v>
          </cell>
        </row>
        <row r="1810">
          <cell r="B1810" t="str">
            <v>RFP_4Co_Base10607</v>
          </cell>
        </row>
        <row r="1811">
          <cell r="B1811" t="str">
            <v>RFP_4Co_Base10607</v>
          </cell>
        </row>
        <row r="1812">
          <cell r="B1812" t="str">
            <v>RFP_4Co_Base10607</v>
          </cell>
        </row>
        <row r="1813">
          <cell r="B1813" t="str">
            <v>RFP_4Co_Base10607</v>
          </cell>
        </row>
        <row r="1814">
          <cell r="B1814" t="str">
            <v>RFP_4Co_Base10607</v>
          </cell>
        </row>
        <row r="1815">
          <cell r="B1815" t="str">
            <v>RFP_4Co_Base10607</v>
          </cell>
        </row>
        <row r="1816">
          <cell r="B1816" t="str">
            <v>RFP_4Co_Base10607</v>
          </cell>
        </row>
        <row r="1817">
          <cell r="B1817" t="str">
            <v>RFP_4Co_Base10607</v>
          </cell>
        </row>
        <row r="1818">
          <cell r="B1818" t="str">
            <v>RFP_4Co_Base10607</v>
          </cell>
        </row>
        <row r="1819">
          <cell r="B1819" t="str">
            <v>RFP_4Co_Base10607</v>
          </cell>
        </row>
        <row r="1820">
          <cell r="B1820" t="str">
            <v>RFP_4Co_Base10607</v>
          </cell>
        </row>
        <row r="1821">
          <cell r="B1821" t="str">
            <v>RFP_4Co_Base10607</v>
          </cell>
        </row>
        <row r="1822">
          <cell r="B1822" t="str">
            <v>RFP_4Co_Base10607</v>
          </cell>
        </row>
        <row r="1823">
          <cell r="B1823" t="str">
            <v>RFP_4Co_Base10607</v>
          </cell>
        </row>
        <row r="1824">
          <cell r="B1824" t="str">
            <v>RFP_4Co_Base10607</v>
          </cell>
        </row>
        <row r="1825">
          <cell r="B1825" t="str">
            <v>RFP_4Co_Base10607</v>
          </cell>
        </row>
        <row r="1826">
          <cell r="B1826" t="str">
            <v>RFP_4Co_Base10607</v>
          </cell>
        </row>
        <row r="1827">
          <cell r="B1827" t="str">
            <v>RFP_4Co_Base10607</v>
          </cell>
        </row>
        <row r="1828">
          <cell r="B1828" t="str">
            <v>RFP_4Co_Base10607</v>
          </cell>
        </row>
        <row r="1829">
          <cell r="B1829" t="str">
            <v>RFP_4Co_Base10607</v>
          </cell>
        </row>
        <row r="1830">
          <cell r="B1830" t="str">
            <v>RFP_4Co_Base10607</v>
          </cell>
        </row>
        <row r="1831">
          <cell r="B1831" t="str">
            <v>RFP_4Co_Base10607</v>
          </cell>
        </row>
        <row r="1832">
          <cell r="B1832" t="str">
            <v>RFP_4Co_Base10607</v>
          </cell>
        </row>
        <row r="1833">
          <cell r="B1833" t="str">
            <v>RFP_4Co_Base10607</v>
          </cell>
        </row>
        <row r="1834">
          <cell r="B1834" t="str">
            <v>RFP_4Co_Base10607</v>
          </cell>
        </row>
        <row r="1835">
          <cell r="B1835" t="str">
            <v>RFP_4Co_Base10607</v>
          </cell>
        </row>
        <row r="1836">
          <cell r="B1836" t="str">
            <v>RFP_4Co_Base10607</v>
          </cell>
        </row>
        <row r="1837">
          <cell r="B1837" t="str">
            <v>RFP_4Co_Base10607</v>
          </cell>
        </row>
        <row r="1838">
          <cell r="B1838" t="str">
            <v>RFP_4Co_Base10607</v>
          </cell>
        </row>
        <row r="1839">
          <cell r="B1839" t="str">
            <v>RFP_4Co_Base10607</v>
          </cell>
        </row>
        <row r="1840">
          <cell r="B1840" t="str">
            <v>RFP_4Co_Base10607</v>
          </cell>
        </row>
        <row r="1841">
          <cell r="B1841" t="str">
            <v>RFP_4Co_Base10607</v>
          </cell>
        </row>
        <row r="1842">
          <cell r="B1842" t="str">
            <v>RFP_4Co_Base10607</v>
          </cell>
        </row>
        <row r="1843">
          <cell r="B1843" t="str">
            <v>RFP_4Co_Base10607</v>
          </cell>
        </row>
        <row r="1844">
          <cell r="B1844" t="str">
            <v>RFP_4Co_Base10607</v>
          </cell>
        </row>
        <row r="1845">
          <cell r="B1845" t="str">
            <v>RFP_4Co_Base10607</v>
          </cell>
        </row>
        <row r="1846">
          <cell r="B1846" t="str">
            <v>RFP_4Co_Base10607</v>
          </cell>
        </row>
        <row r="1847">
          <cell r="B1847" t="str">
            <v>RFP_4Co_Base10607</v>
          </cell>
        </row>
        <row r="1848">
          <cell r="B1848" t="str">
            <v>RFP_4Co_Base10607</v>
          </cell>
        </row>
        <row r="1849">
          <cell r="B1849" t="str">
            <v>RFP_4Co_Base10607</v>
          </cell>
        </row>
        <row r="1850">
          <cell r="B1850" t="str">
            <v>RFP_4Co_Base10607</v>
          </cell>
        </row>
        <row r="1851">
          <cell r="B1851" t="str">
            <v>RFP_4Co_Base10607</v>
          </cell>
        </row>
        <row r="1852">
          <cell r="B1852" t="str">
            <v>RFP_4Co_Base10607</v>
          </cell>
        </row>
        <row r="1853">
          <cell r="B1853" t="str">
            <v>RFP_4Co_Base10607</v>
          </cell>
        </row>
        <row r="1854">
          <cell r="B1854" t="str">
            <v>RFP_4Co_Base10607</v>
          </cell>
        </row>
        <row r="1855">
          <cell r="B1855" t="str">
            <v>RFP_4Co_Base10607</v>
          </cell>
        </row>
        <row r="1856">
          <cell r="B1856" t="str">
            <v>RFP_4Co_Base10607</v>
          </cell>
        </row>
        <row r="1857">
          <cell r="B1857" t="str">
            <v>RFP_4Co_Base10607</v>
          </cell>
        </row>
        <row r="1858">
          <cell r="B1858" t="str">
            <v>RFP_4Co_Base10607</v>
          </cell>
        </row>
        <row r="1859">
          <cell r="B1859" t="str">
            <v>RFP_4Co_Base10607</v>
          </cell>
        </row>
        <row r="1860">
          <cell r="B1860" t="str">
            <v>RFP_4Co_Base10607</v>
          </cell>
        </row>
        <row r="1861">
          <cell r="B1861" t="str">
            <v>RFP_4Co_Base10607</v>
          </cell>
        </row>
        <row r="1862">
          <cell r="B1862" t="str">
            <v>RFP_4Co_Base10607</v>
          </cell>
        </row>
        <row r="1863">
          <cell r="B1863" t="str">
            <v>RFP_4Co_Base10607</v>
          </cell>
        </row>
        <row r="1864">
          <cell r="B1864" t="str">
            <v>RFP_4Co_Base10607</v>
          </cell>
        </row>
        <row r="1865">
          <cell r="B1865" t="str">
            <v>RFP_4Co_Base10607</v>
          </cell>
        </row>
        <row r="1866">
          <cell r="B1866" t="str">
            <v>RFP_4Co_Base10607</v>
          </cell>
        </row>
        <row r="1867">
          <cell r="B1867" t="str">
            <v>RFP_4Co_Base10607</v>
          </cell>
        </row>
        <row r="1868">
          <cell r="B1868" t="str">
            <v>RFP_4Co_Base10607</v>
          </cell>
        </row>
        <row r="1869">
          <cell r="B1869" t="str">
            <v>RFP_4Co_Base10607</v>
          </cell>
        </row>
        <row r="1870">
          <cell r="B1870" t="str">
            <v>RFP_4Co_Base10607</v>
          </cell>
        </row>
        <row r="1871">
          <cell r="B1871" t="str">
            <v>RFP_4Co_Base10607</v>
          </cell>
        </row>
        <row r="1872">
          <cell r="B1872" t="str">
            <v>RFP_4Co_Base10607</v>
          </cell>
        </row>
        <row r="1873">
          <cell r="B1873" t="str">
            <v>RFP_4Co_Base10607</v>
          </cell>
        </row>
        <row r="1874">
          <cell r="B1874" t="str">
            <v>RFP_4Co_Base10607</v>
          </cell>
        </row>
        <row r="1875">
          <cell r="B1875" t="str">
            <v>RFP_4Co_Base10607</v>
          </cell>
        </row>
        <row r="1876">
          <cell r="B1876" t="str">
            <v>RFP_4Co_Base10607</v>
          </cell>
        </row>
        <row r="1877">
          <cell r="B1877" t="str">
            <v>RFP_4Co_Base10607</v>
          </cell>
        </row>
        <row r="1878">
          <cell r="B1878" t="str">
            <v>RFP_4Co_Base10607</v>
          </cell>
        </row>
        <row r="1879">
          <cell r="B1879" t="str">
            <v>RFP_4Co_Base10607</v>
          </cell>
        </row>
        <row r="1880">
          <cell r="B1880" t="str">
            <v>RFP_4Co_Base10607</v>
          </cell>
        </row>
        <row r="1881">
          <cell r="B1881" t="str">
            <v>RFP_4Co_Base10607</v>
          </cell>
        </row>
        <row r="1882">
          <cell r="B1882" t="str">
            <v>RFP_4Co_Base10607</v>
          </cell>
        </row>
        <row r="1883">
          <cell r="B1883" t="str">
            <v>RFP_4Co_Base10607</v>
          </cell>
        </row>
        <row r="1884">
          <cell r="B1884" t="str">
            <v>RFP_4Co_Base10607</v>
          </cell>
        </row>
        <row r="1885">
          <cell r="B1885" t="str">
            <v>RFP_4Co_Base10607</v>
          </cell>
        </row>
        <row r="1886">
          <cell r="B1886" t="str">
            <v>RFP_4Co_Base10607</v>
          </cell>
        </row>
        <row r="1887">
          <cell r="B1887" t="str">
            <v>RFP_4Co_Base10607</v>
          </cell>
        </row>
        <row r="1888">
          <cell r="B1888" t="str">
            <v>RFP_4Co_Base10607</v>
          </cell>
        </row>
        <row r="1889">
          <cell r="B1889" t="str">
            <v>RFP_4Co_Base10607</v>
          </cell>
        </row>
        <row r="1890">
          <cell r="B1890" t="str">
            <v>RFP_4Co_Base10607</v>
          </cell>
        </row>
        <row r="1891">
          <cell r="B1891" t="str">
            <v>RFP_4Co_Base10607</v>
          </cell>
        </row>
        <row r="1892">
          <cell r="B1892" t="str">
            <v>RFP_4Co_Base10607</v>
          </cell>
        </row>
        <row r="1893">
          <cell r="B1893" t="str">
            <v>RFP_4Co_Base10607</v>
          </cell>
        </row>
        <row r="1894">
          <cell r="B1894" t="str">
            <v>RFP_4Co_Base10607</v>
          </cell>
        </row>
        <row r="1895">
          <cell r="B1895" t="str">
            <v>RFP_4Co_Base10607</v>
          </cell>
        </row>
        <row r="1896">
          <cell r="B1896" t="str">
            <v>RFP_4Co_Base10607</v>
          </cell>
        </row>
        <row r="1897">
          <cell r="B1897" t="str">
            <v>RFP_4Co_Base10607</v>
          </cell>
        </row>
        <row r="1898">
          <cell r="B1898" t="str">
            <v>RFP_4Co_Base10607</v>
          </cell>
        </row>
        <row r="1899">
          <cell r="B1899" t="str">
            <v>RFP_4Co_Base10607</v>
          </cell>
        </row>
        <row r="1900">
          <cell r="B1900" t="str">
            <v>RFP_4Co_Base10607</v>
          </cell>
        </row>
        <row r="1901">
          <cell r="B1901" t="str">
            <v>RFP_4Co_Base10607</v>
          </cell>
        </row>
        <row r="1902">
          <cell r="B1902" t="str">
            <v>RFP_4Co_Base10607</v>
          </cell>
        </row>
        <row r="1903">
          <cell r="B1903" t="str">
            <v>RFP_4Co_Base10607</v>
          </cell>
        </row>
        <row r="1904">
          <cell r="B1904" t="str">
            <v>RFP_4Co_Base10607</v>
          </cell>
        </row>
        <row r="1905">
          <cell r="B1905" t="str">
            <v>RFP_4Co_Base10607</v>
          </cell>
        </row>
        <row r="1906">
          <cell r="B1906" t="str">
            <v>RFP_4Co_Base10607</v>
          </cell>
        </row>
        <row r="1907">
          <cell r="B1907" t="str">
            <v>RFP_4Co_Base10607</v>
          </cell>
        </row>
        <row r="1908">
          <cell r="B1908" t="str">
            <v>RFP_4Co_Base10607</v>
          </cell>
        </row>
        <row r="1909">
          <cell r="B1909" t="str">
            <v>RFP_4Co_Base10607</v>
          </cell>
        </row>
        <row r="1910">
          <cell r="B1910" t="str">
            <v>RFP_4Co_Base10607</v>
          </cell>
        </row>
        <row r="1911">
          <cell r="B1911" t="str">
            <v>RFP_4Co_Base10607</v>
          </cell>
        </row>
        <row r="1912">
          <cell r="B1912" t="str">
            <v>RFP_4Co_Base10607</v>
          </cell>
        </row>
        <row r="1913">
          <cell r="B1913" t="str">
            <v>RFP_4Co_Base10607</v>
          </cell>
        </row>
        <row r="1914">
          <cell r="B1914" t="str">
            <v>RFP_4Co_Base10607</v>
          </cell>
        </row>
        <row r="1915">
          <cell r="B1915" t="str">
            <v>RFP_4Co_Base10607</v>
          </cell>
        </row>
        <row r="1916">
          <cell r="B1916" t="str">
            <v>RFP_4Co_Base10607</v>
          </cell>
        </row>
        <row r="1917">
          <cell r="B1917" t="str">
            <v>RFP_4Co_Base10607</v>
          </cell>
        </row>
        <row r="1918">
          <cell r="B1918" t="str">
            <v>RFP_4Co_Base10607</v>
          </cell>
        </row>
        <row r="1919">
          <cell r="B1919" t="str">
            <v>RFP_4Co_Base10607</v>
          </cell>
        </row>
        <row r="1920">
          <cell r="B1920" t="str">
            <v>RFP_4Co_Base10607</v>
          </cell>
        </row>
        <row r="1921">
          <cell r="B1921" t="str">
            <v>RFP_4Co_Base10607</v>
          </cell>
        </row>
        <row r="1922">
          <cell r="B1922" t="str">
            <v>RFP_4Co_Base10607</v>
          </cell>
        </row>
        <row r="1923">
          <cell r="B1923" t="str">
            <v>RFP_4Co_Base10607</v>
          </cell>
        </row>
        <row r="1924">
          <cell r="B1924" t="str">
            <v>RFP_4Co_Base10607</v>
          </cell>
        </row>
        <row r="1925">
          <cell r="B1925" t="str">
            <v>RFP_4Co_Base10607</v>
          </cell>
        </row>
        <row r="1926">
          <cell r="B1926" t="str">
            <v>RFP_4Co_Base10607</v>
          </cell>
        </row>
        <row r="1927">
          <cell r="B1927" t="str">
            <v>RFP_4Co_Base10607</v>
          </cell>
        </row>
        <row r="1928">
          <cell r="B1928" t="str">
            <v>RFP_4Co_Base10607</v>
          </cell>
        </row>
        <row r="1929">
          <cell r="B1929" t="str">
            <v>RFP_4Co_Base10607</v>
          </cell>
        </row>
        <row r="1930">
          <cell r="B1930" t="str">
            <v>RFP_4Co_Base10607</v>
          </cell>
        </row>
        <row r="1931">
          <cell r="B1931" t="str">
            <v>RFP_4Co_Base10607</v>
          </cell>
        </row>
        <row r="1932">
          <cell r="B1932" t="str">
            <v>RFP_4Co_Base10607</v>
          </cell>
        </row>
        <row r="1933">
          <cell r="B1933" t="str">
            <v>RFP_4Co_Base10607</v>
          </cell>
        </row>
        <row r="1934">
          <cell r="B1934" t="str">
            <v>RFP_4Co_Base10607</v>
          </cell>
        </row>
        <row r="1935">
          <cell r="B1935" t="str">
            <v>RFP_4Co_Base10607</v>
          </cell>
        </row>
        <row r="1936">
          <cell r="B1936" t="str">
            <v>RFP_4Co_Base10607</v>
          </cell>
        </row>
        <row r="1937">
          <cell r="B1937" t="str">
            <v>RFP_4Co_Base10607</v>
          </cell>
        </row>
        <row r="1938">
          <cell r="B1938" t="str">
            <v>RFP_4Co_Base10607</v>
          </cell>
        </row>
        <row r="1939">
          <cell r="B1939" t="str">
            <v>RFP_4Co_Base10607</v>
          </cell>
        </row>
        <row r="1940">
          <cell r="B1940" t="str">
            <v>RFP_4Co_Base10607</v>
          </cell>
        </row>
        <row r="1941">
          <cell r="B1941" t="str">
            <v>RFP_4Co_Base10607</v>
          </cell>
        </row>
        <row r="1942">
          <cell r="B1942" t="str">
            <v>RFP_4Co_Base10607</v>
          </cell>
        </row>
        <row r="1943">
          <cell r="B1943" t="str">
            <v>RFP_4Co_Base10607</v>
          </cell>
        </row>
        <row r="1944">
          <cell r="B1944" t="str">
            <v>RFP_4Co_Base10607</v>
          </cell>
        </row>
        <row r="1945">
          <cell r="B1945" t="str">
            <v>RFP_4Co_Base10607</v>
          </cell>
        </row>
        <row r="1946">
          <cell r="B1946" t="str">
            <v>RFP_4Co_Base10607</v>
          </cell>
        </row>
        <row r="1947">
          <cell r="B1947" t="str">
            <v>RFP_4Co_Base10607</v>
          </cell>
        </row>
        <row r="1948">
          <cell r="B1948" t="str">
            <v>RFP_4Co_Base10607</v>
          </cell>
        </row>
        <row r="1949">
          <cell r="B1949" t="str">
            <v>RFP_4Co_Base10607</v>
          </cell>
        </row>
        <row r="1950">
          <cell r="B1950" t="str">
            <v>RFP_4Co_Base10607</v>
          </cell>
        </row>
        <row r="1951">
          <cell r="B1951" t="str">
            <v>RFP_4Co_Base10607</v>
          </cell>
        </row>
        <row r="1952">
          <cell r="B1952" t="str">
            <v>RFP_4Co_Base10607</v>
          </cell>
        </row>
        <row r="1953">
          <cell r="B1953" t="str">
            <v>RFP_4Co_Base10607</v>
          </cell>
        </row>
        <row r="1954">
          <cell r="B1954" t="str">
            <v>RFP_4Co_Base10607</v>
          </cell>
        </row>
        <row r="1955">
          <cell r="B1955" t="str">
            <v>RFP_4Co_Base10607</v>
          </cell>
        </row>
        <row r="1956">
          <cell r="B1956" t="str">
            <v>RFP_4Co_Base10607</v>
          </cell>
        </row>
        <row r="1957">
          <cell r="B1957" t="str">
            <v>RFP_4Co_Base10607</v>
          </cell>
        </row>
        <row r="1958">
          <cell r="B1958" t="str">
            <v>RFP_4Co_Base10607</v>
          </cell>
        </row>
        <row r="1959">
          <cell r="B1959" t="str">
            <v>RFP_4Co_Base10607</v>
          </cell>
        </row>
        <row r="1960">
          <cell r="B1960" t="str">
            <v>RFP_4Co_Base10607</v>
          </cell>
        </row>
        <row r="1961">
          <cell r="B1961" t="str">
            <v>RFP_4Co_Base10607</v>
          </cell>
        </row>
        <row r="1962">
          <cell r="B1962" t="str">
            <v>RFP_4Co_Base10607</v>
          </cell>
        </row>
        <row r="1963">
          <cell r="B1963" t="str">
            <v>RFP_4Co_Base10607</v>
          </cell>
        </row>
        <row r="1964">
          <cell r="B1964" t="str">
            <v>RFP_4Co_Base10607</v>
          </cell>
        </row>
        <row r="1965">
          <cell r="B1965" t="str">
            <v>RFP_4Co_Base10607</v>
          </cell>
        </row>
        <row r="1966">
          <cell r="B1966" t="str">
            <v>RFP_4Co_Base10607</v>
          </cell>
        </row>
        <row r="1967">
          <cell r="B1967" t="str">
            <v>RFP_4Co_Base10607</v>
          </cell>
        </row>
        <row r="1968">
          <cell r="B1968" t="str">
            <v>RFP_4Co_Base10607</v>
          </cell>
        </row>
        <row r="1969">
          <cell r="B1969" t="str">
            <v>RFP_4Co_Base10607</v>
          </cell>
        </row>
        <row r="1970">
          <cell r="B1970" t="str">
            <v>RFP_4Co_Base10607</v>
          </cell>
        </row>
        <row r="1971">
          <cell r="B1971" t="str">
            <v>RFP_4Co_Base10607</v>
          </cell>
        </row>
        <row r="1972">
          <cell r="B1972" t="str">
            <v>RFP_4Co_Base10607</v>
          </cell>
        </row>
        <row r="1973">
          <cell r="B1973" t="str">
            <v>RFP_4Co_Base10607</v>
          </cell>
        </row>
        <row r="1974">
          <cell r="B1974" t="str">
            <v>RFP_4Co_Base10607</v>
          </cell>
        </row>
        <row r="1975">
          <cell r="B1975" t="str">
            <v>RFP_4Co_Base10607</v>
          </cell>
        </row>
        <row r="1976">
          <cell r="B1976" t="str">
            <v>RFP_4Co_Base10607</v>
          </cell>
        </row>
        <row r="1977">
          <cell r="B1977" t="str">
            <v>RFP_4Co_Base10607</v>
          </cell>
        </row>
        <row r="1978">
          <cell r="B1978" t="str">
            <v>RFP_4Co_Base10607</v>
          </cell>
        </row>
        <row r="1979">
          <cell r="B1979" t="str">
            <v>RFP_4Co_Base10607</v>
          </cell>
        </row>
        <row r="1980">
          <cell r="B1980" t="str">
            <v>RFP_4Co_Base10607</v>
          </cell>
        </row>
        <row r="1981">
          <cell r="B1981" t="str">
            <v>RFP_4Co_Base10607</v>
          </cell>
        </row>
        <row r="1982">
          <cell r="B1982" t="str">
            <v>RFP_4Co_Base10607</v>
          </cell>
        </row>
        <row r="1983">
          <cell r="B1983" t="str">
            <v>RFP_4Co_Base10607</v>
          </cell>
        </row>
        <row r="1984">
          <cell r="B1984" t="str">
            <v>RFP_4Co_Base10607</v>
          </cell>
        </row>
        <row r="1985">
          <cell r="B1985" t="str">
            <v>RFP_4Co_Base10607</v>
          </cell>
        </row>
        <row r="1986">
          <cell r="B1986" t="str">
            <v>RFP_4Co_Base10607</v>
          </cell>
        </row>
        <row r="1987">
          <cell r="B1987" t="str">
            <v>RFP_4Co_Base10607</v>
          </cell>
        </row>
        <row r="1988">
          <cell r="B1988" t="str">
            <v>RFP_4Co_Base10607</v>
          </cell>
        </row>
        <row r="1989">
          <cell r="B1989" t="str">
            <v>RFP_4Co_Base10607</v>
          </cell>
        </row>
        <row r="1990">
          <cell r="B1990" t="str">
            <v>RFP_4Co_Base10607</v>
          </cell>
        </row>
        <row r="1991">
          <cell r="B1991" t="str">
            <v>RFP_4Co_Base10607</v>
          </cell>
        </row>
        <row r="1992">
          <cell r="B1992" t="str">
            <v>RFP_4Co_Base10607</v>
          </cell>
        </row>
        <row r="1993">
          <cell r="B1993" t="str">
            <v>RFP_4Co_Base10607</v>
          </cell>
        </row>
        <row r="1994">
          <cell r="B1994" t="str">
            <v>RFP_4Co_Base10607</v>
          </cell>
        </row>
        <row r="1995">
          <cell r="B1995" t="str">
            <v>RFP_4Co_Base10607</v>
          </cell>
        </row>
        <row r="1996">
          <cell r="B1996" t="str">
            <v>RFP_4Co_Base10607</v>
          </cell>
        </row>
        <row r="1997">
          <cell r="B1997" t="str">
            <v>RFP_4Co_Base10607</v>
          </cell>
        </row>
        <row r="1998">
          <cell r="B1998" t="str">
            <v>RFP_4Co_Base10607</v>
          </cell>
        </row>
        <row r="1999">
          <cell r="B1999" t="str">
            <v>RFP_4Co_Base10607</v>
          </cell>
        </row>
        <row r="2000">
          <cell r="B2000" t="str">
            <v>RFP_4Co_Base10607</v>
          </cell>
        </row>
        <row r="2001">
          <cell r="B2001" t="str">
            <v>RFP_4Co_Base10607</v>
          </cell>
        </row>
        <row r="2002">
          <cell r="B2002" t="str">
            <v>RFP_4Co_Base10607</v>
          </cell>
        </row>
        <row r="2003">
          <cell r="B2003" t="str">
            <v>RFP_4Co_Base10607</v>
          </cell>
        </row>
        <row r="2004">
          <cell r="B2004" t="str">
            <v>RFP_4Co_Base10607</v>
          </cell>
        </row>
        <row r="2005">
          <cell r="B2005" t="str">
            <v>RFP_4Co_Base10607</v>
          </cell>
        </row>
        <row r="2006">
          <cell r="B2006" t="str">
            <v>RFP_4Co_Base10607</v>
          </cell>
        </row>
        <row r="2007">
          <cell r="B2007" t="str">
            <v>RFP_4Co_Base10607</v>
          </cell>
        </row>
        <row r="2008">
          <cell r="B2008" t="str">
            <v>RFP_4Co_Base10607</v>
          </cell>
        </row>
        <row r="2009">
          <cell r="B2009" t="str">
            <v>RFP_4Co_Base10607</v>
          </cell>
        </row>
        <row r="2010">
          <cell r="B2010" t="str">
            <v>RFP_4Co_Base10607</v>
          </cell>
        </row>
        <row r="2011">
          <cell r="B2011" t="str">
            <v>RFP_4Co_Base10607</v>
          </cell>
        </row>
        <row r="2012">
          <cell r="B2012" t="str">
            <v>RFP_4Co_Base10607</v>
          </cell>
        </row>
        <row r="2013">
          <cell r="B2013" t="str">
            <v>RFP_4Co_Base10607</v>
          </cell>
        </row>
        <row r="2014">
          <cell r="B2014" t="str">
            <v>RFP_4Co_Base10607</v>
          </cell>
        </row>
        <row r="2015">
          <cell r="B2015" t="str">
            <v>RFP_4Co_Base10607</v>
          </cell>
        </row>
        <row r="2016">
          <cell r="B2016" t="str">
            <v>RFP_4Co_Base10607</v>
          </cell>
        </row>
        <row r="2017">
          <cell r="B2017" t="str">
            <v>RFP_4Co_Base10607</v>
          </cell>
        </row>
        <row r="2018">
          <cell r="B2018" t="str">
            <v>RFP_4Co_Base10607</v>
          </cell>
        </row>
        <row r="2019">
          <cell r="B2019" t="str">
            <v>RFP_4Co_Base10607</v>
          </cell>
        </row>
        <row r="2020">
          <cell r="B2020" t="str">
            <v>RFP_4Co_Base10607</v>
          </cell>
        </row>
        <row r="2021">
          <cell r="B2021" t="str">
            <v>RFP_4Co_Base10607</v>
          </cell>
        </row>
        <row r="2022">
          <cell r="B2022" t="str">
            <v>RFP_4Co_Base10607</v>
          </cell>
        </row>
        <row r="2023">
          <cell r="B2023" t="str">
            <v>RFP_4Co_Base10607</v>
          </cell>
        </row>
        <row r="2024">
          <cell r="B2024" t="str">
            <v>RFP_4Co_Base10607</v>
          </cell>
        </row>
        <row r="2025">
          <cell r="B2025" t="str">
            <v>RFP_4Co_Base10607</v>
          </cell>
        </row>
        <row r="2026">
          <cell r="B2026" t="str">
            <v>RFP_4Co_Base10607</v>
          </cell>
        </row>
        <row r="2027">
          <cell r="B2027" t="str">
            <v>RFP_4Co_Base10607</v>
          </cell>
        </row>
        <row r="2028">
          <cell r="B2028" t="str">
            <v>RFP_4Co_Base10607</v>
          </cell>
        </row>
        <row r="2029">
          <cell r="B2029" t="str">
            <v>RFP_4Co_Base10607</v>
          </cell>
        </row>
        <row r="2030">
          <cell r="B2030" t="str">
            <v>RFP_4Co_Base10607</v>
          </cell>
        </row>
        <row r="2031">
          <cell r="B2031" t="str">
            <v>RFP_4Co_Base10607</v>
          </cell>
        </row>
        <row r="2032">
          <cell r="B2032" t="str">
            <v>RFP_4Co_Base10607</v>
          </cell>
        </row>
        <row r="2033">
          <cell r="B2033" t="str">
            <v>RFP_4Co_Base10607</v>
          </cell>
        </row>
        <row r="2034">
          <cell r="B2034" t="str">
            <v>RFP_4Co_Base10607</v>
          </cell>
        </row>
        <row r="2035">
          <cell r="B2035" t="str">
            <v>RFP_4Co_Base10607</v>
          </cell>
        </row>
        <row r="2036">
          <cell r="B2036" t="str">
            <v>RFP_4Co_Base10607</v>
          </cell>
        </row>
        <row r="2037">
          <cell r="B2037" t="str">
            <v>RFP_4Co_Base10607</v>
          </cell>
        </row>
        <row r="2038">
          <cell r="B2038" t="str">
            <v>RFP_4Co_Base10607</v>
          </cell>
        </row>
        <row r="2039">
          <cell r="B2039" t="str">
            <v>RFP_4Co_Base10607</v>
          </cell>
        </row>
        <row r="2040">
          <cell r="B2040" t="str">
            <v>RFP_4Co_Base10607</v>
          </cell>
        </row>
        <row r="2041">
          <cell r="B2041" t="str">
            <v>RFP_4Co_Base10607</v>
          </cell>
        </row>
        <row r="2042">
          <cell r="B2042" t="str">
            <v>RFP_4Co_Base10607</v>
          </cell>
        </row>
        <row r="2043">
          <cell r="B2043" t="str">
            <v>RFP_4Co_Base10607</v>
          </cell>
        </row>
        <row r="2044">
          <cell r="B2044" t="str">
            <v>RFP_4Co_Base10607</v>
          </cell>
        </row>
        <row r="2045">
          <cell r="B2045" t="str">
            <v>RFP_4Co_Base10607</v>
          </cell>
        </row>
        <row r="2046">
          <cell r="B2046" t="str">
            <v>RFP_4Co_Base10607</v>
          </cell>
        </row>
        <row r="2047">
          <cell r="B2047" t="str">
            <v>RFP_4Co_Base10607</v>
          </cell>
        </row>
        <row r="2048">
          <cell r="B2048" t="str">
            <v>RFP_4Co_Base10607</v>
          </cell>
        </row>
        <row r="2049">
          <cell r="B2049" t="str">
            <v>RFP_4Co_Base10607</v>
          </cell>
        </row>
        <row r="2050">
          <cell r="B2050" t="str">
            <v>RFP_4Co_Base10607</v>
          </cell>
        </row>
        <row r="2051">
          <cell r="B2051" t="str">
            <v>RFP_4Co_Base10607</v>
          </cell>
        </row>
        <row r="2052">
          <cell r="B2052" t="str">
            <v>RFP_4Co_Base10607</v>
          </cell>
        </row>
        <row r="2053">
          <cell r="B2053" t="str">
            <v>RFP_4Co_Base10607</v>
          </cell>
        </row>
        <row r="2054">
          <cell r="B2054" t="str">
            <v>RFP_4Co_Base10607</v>
          </cell>
        </row>
        <row r="2055">
          <cell r="B2055" t="str">
            <v>RFP_4Co_Base10607</v>
          </cell>
        </row>
        <row r="2056">
          <cell r="B2056" t="str">
            <v>RFP_4Co_Base10607</v>
          </cell>
        </row>
        <row r="2057">
          <cell r="B2057" t="str">
            <v>RFP_4Co_Base10607</v>
          </cell>
        </row>
        <row r="2058">
          <cell r="B2058" t="str">
            <v>RFP_4Co_Base10607</v>
          </cell>
        </row>
        <row r="2059">
          <cell r="B2059" t="str">
            <v>RFP_4Co_Base10607</v>
          </cell>
        </row>
        <row r="2060">
          <cell r="B2060" t="str">
            <v>RFP_4Co_Base10607</v>
          </cell>
        </row>
        <row r="2061">
          <cell r="B2061" t="str">
            <v>RFP_4Co_Base10607</v>
          </cell>
        </row>
        <row r="2062">
          <cell r="B2062" t="str">
            <v>RFP_4Co_Base10607</v>
          </cell>
        </row>
        <row r="2063">
          <cell r="B2063" t="str">
            <v>RFP_4Co_Base10607</v>
          </cell>
        </row>
        <row r="2064">
          <cell r="B2064" t="str">
            <v>RFP_4Co_Base10607</v>
          </cell>
        </row>
        <row r="2065">
          <cell r="B2065" t="str">
            <v>RFP_4Co_Base10607</v>
          </cell>
        </row>
        <row r="2066">
          <cell r="B2066" t="str">
            <v>RFP_4Co_Base10607</v>
          </cell>
        </row>
        <row r="2067">
          <cell r="B2067" t="str">
            <v>RFP_4Co_Base10607</v>
          </cell>
        </row>
        <row r="2068">
          <cell r="B2068" t="str">
            <v>RFP_4Co_Base10607</v>
          </cell>
        </row>
        <row r="2069">
          <cell r="B2069" t="str">
            <v>RFP_4Co_Base10607</v>
          </cell>
        </row>
        <row r="2070">
          <cell r="B2070" t="str">
            <v>RFP_4Co_Base10607</v>
          </cell>
        </row>
        <row r="2071">
          <cell r="B2071" t="str">
            <v>RFP_4Co_Base10607</v>
          </cell>
        </row>
        <row r="2072">
          <cell r="B2072" t="str">
            <v>RFP_4Co_Base10607</v>
          </cell>
        </row>
        <row r="2073">
          <cell r="B2073" t="str">
            <v>RFP_4Co_Base10607</v>
          </cell>
        </row>
        <row r="2074">
          <cell r="B2074" t="str">
            <v>RFP_4Co_Base10607</v>
          </cell>
        </row>
        <row r="2075">
          <cell r="B2075" t="str">
            <v>RFP_4Co_Base10607</v>
          </cell>
        </row>
        <row r="2076">
          <cell r="B2076" t="str">
            <v>RFP_4Co_Base10607</v>
          </cell>
        </row>
        <row r="2077">
          <cell r="B2077" t="str">
            <v>RFP_4Co_Base10607</v>
          </cell>
        </row>
        <row r="2078">
          <cell r="B2078" t="str">
            <v>RFP_4Co_Base10607</v>
          </cell>
        </row>
        <row r="2079">
          <cell r="B2079" t="str">
            <v>RFP_4Co_Base10607</v>
          </cell>
        </row>
        <row r="2080">
          <cell r="B2080" t="str">
            <v>RFP_4Co_Base10607</v>
          </cell>
        </row>
        <row r="2081">
          <cell r="B2081" t="str">
            <v>RFP_4Co_Base10607</v>
          </cell>
        </row>
        <row r="2082">
          <cell r="B2082" t="str">
            <v>RFP_4Co_Base10607</v>
          </cell>
        </row>
        <row r="2083">
          <cell r="B2083" t="str">
            <v>RFP_4Co_Base10607</v>
          </cell>
        </row>
        <row r="2084">
          <cell r="B2084" t="str">
            <v>RFP_4Co_Base10607</v>
          </cell>
        </row>
        <row r="2085">
          <cell r="B2085" t="str">
            <v>RFP_4Co_Base10607</v>
          </cell>
        </row>
        <row r="2086">
          <cell r="B2086" t="str">
            <v>RFP_4Co_Base10607</v>
          </cell>
        </row>
        <row r="2087">
          <cell r="B2087" t="str">
            <v>RFP_4Co_Base10607</v>
          </cell>
        </row>
        <row r="2088">
          <cell r="B2088" t="str">
            <v>RFP_4Co_Base10607</v>
          </cell>
        </row>
        <row r="2089">
          <cell r="B2089" t="str">
            <v>RFP_4Co_Base10607</v>
          </cell>
        </row>
        <row r="2090">
          <cell r="B2090" t="str">
            <v>RFP_4Co_Base10607</v>
          </cell>
        </row>
        <row r="2091">
          <cell r="B2091" t="str">
            <v>RFP_4Co_Base10607</v>
          </cell>
        </row>
        <row r="2092">
          <cell r="B2092" t="str">
            <v>RFP_4Co_Base10607</v>
          </cell>
        </row>
        <row r="2093">
          <cell r="B2093" t="str">
            <v>RFP_4Co_Base10607</v>
          </cell>
        </row>
        <row r="2094">
          <cell r="B2094" t="str">
            <v>RFP_4Co_Base10607</v>
          </cell>
        </row>
        <row r="2095">
          <cell r="B2095" t="str">
            <v>RFP_4Co_Base10607</v>
          </cell>
        </row>
        <row r="2096">
          <cell r="B2096" t="str">
            <v>RFP_4Co_Base10607</v>
          </cell>
        </row>
        <row r="2097">
          <cell r="B2097" t="str">
            <v>RFP_4Co_Base10607</v>
          </cell>
        </row>
        <row r="2098">
          <cell r="B2098" t="str">
            <v>RFP_4Co_Base10607</v>
          </cell>
        </row>
        <row r="2099">
          <cell r="B2099" t="str">
            <v>RFP_4Co_Base10607</v>
          </cell>
        </row>
        <row r="2100">
          <cell r="B2100" t="str">
            <v>RFP_4Co_Base10607</v>
          </cell>
        </row>
        <row r="2101">
          <cell r="B2101" t="str">
            <v>RFP_4Co_Base10607</v>
          </cell>
        </row>
        <row r="2102">
          <cell r="B2102" t="str">
            <v>RFP_4Co_Base10607</v>
          </cell>
        </row>
        <row r="2103">
          <cell r="B2103" t="str">
            <v>RFP_4Co_Base10607</v>
          </cell>
        </row>
        <row r="2104">
          <cell r="B2104" t="str">
            <v>RFP_4Co_Base10607</v>
          </cell>
        </row>
        <row r="2105">
          <cell r="B2105" t="str">
            <v>RFP_4Co_Base10607</v>
          </cell>
        </row>
        <row r="2106">
          <cell r="B2106" t="str">
            <v>RFP_4Co_Base10607</v>
          </cell>
        </row>
        <row r="2107">
          <cell r="B2107" t="str">
            <v>RFP_4Co_Base10607</v>
          </cell>
        </row>
        <row r="2108">
          <cell r="B2108" t="str">
            <v>RFP_4Co_Base10607</v>
          </cell>
        </row>
        <row r="2109">
          <cell r="B2109" t="str">
            <v>RFP_4Co_Base10607</v>
          </cell>
        </row>
        <row r="2110">
          <cell r="B2110" t="str">
            <v>RFP_4Co_Base10607</v>
          </cell>
        </row>
        <row r="2111">
          <cell r="B2111" t="str">
            <v>RFP_4Co_Base10607</v>
          </cell>
        </row>
        <row r="2112">
          <cell r="B2112" t="str">
            <v>RFP_4Co_Base10607</v>
          </cell>
        </row>
        <row r="2113">
          <cell r="B2113" t="str">
            <v>RFP_4Co_Base10607</v>
          </cell>
        </row>
        <row r="2114">
          <cell r="B2114" t="str">
            <v>RFP_4Co_Base10607</v>
          </cell>
        </row>
        <row r="2115">
          <cell r="B2115" t="str">
            <v>RFP_4Co_Base10607</v>
          </cell>
        </row>
        <row r="2116">
          <cell r="B2116" t="str">
            <v>RFP_4Co_Base10607</v>
          </cell>
        </row>
        <row r="2117">
          <cell r="B2117" t="str">
            <v>RFP_4Co_Base10607</v>
          </cell>
        </row>
        <row r="2118">
          <cell r="B2118" t="str">
            <v>RFP_4Co_Base10607</v>
          </cell>
        </row>
        <row r="2119">
          <cell r="B2119" t="str">
            <v>RFP_4Co_Base10607</v>
          </cell>
        </row>
        <row r="2120">
          <cell r="B2120" t="str">
            <v>RFP_4Co_Base10607</v>
          </cell>
        </row>
        <row r="2121">
          <cell r="B2121" t="str">
            <v>RFP_4Co_Base10607</v>
          </cell>
        </row>
        <row r="2122">
          <cell r="B2122" t="str">
            <v>RFP_4Co_Base10607</v>
          </cell>
        </row>
        <row r="2123">
          <cell r="B2123" t="str">
            <v>RFP_4Co_Base10607</v>
          </cell>
        </row>
        <row r="2124">
          <cell r="B2124" t="str">
            <v>RFP_4Co_Base10607</v>
          </cell>
        </row>
        <row r="2125">
          <cell r="B2125" t="str">
            <v>RFP_4Co_Base10607</v>
          </cell>
        </row>
        <row r="2126">
          <cell r="B2126" t="str">
            <v>RFP_4Co_Base10607</v>
          </cell>
        </row>
        <row r="2127">
          <cell r="B2127" t="str">
            <v>RFP_4Co_Base10607</v>
          </cell>
        </row>
        <row r="2128">
          <cell r="B2128" t="str">
            <v>RFP_4Co_Base10607</v>
          </cell>
        </row>
        <row r="2129">
          <cell r="B2129" t="str">
            <v>RFP_4Co_Base10607</v>
          </cell>
        </row>
        <row r="2130">
          <cell r="B2130" t="str">
            <v>RFP_4Co_Base10607</v>
          </cell>
        </row>
        <row r="2131">
          <cell r="B2131" t="str">
            <v>RFP_4Co_Base10607</v>
          </cell>
        </row>
        <row r="2132">
          <cell r="B2132" t="str">
            <v>RFP_4Co_Base10607</v>
          </cell>
        </row>
        <row r="2133">
          <cell r="B2133" t="str">
            <v>RFP_4Co_Base10607</v>
          </cell>
        </row>
        <row r="2134">
          <cell r="B2134" t="str">
            <v>RFP_4Co_Base10607</v>
          </cell>
        </row>
        <row r="2135">
          <cell r="B2135" t="str">
            <v>RFP_4Co_Base10607</v>
          </cell>
        </row>
        <row r="2136">
          <cell r="B2136" t="str">
            <v>RFP_4Co_Base10607</v>
          </cell>
        </row>
        <row r="2137">
          <cell r="B2137" t="str">
            <v>RFP_4Co_Base10607</v>
          </cell>
        </row>
        <row r="2138">
          <cell r="B2138" t="str">
            <v>RFP_4Co_Base10607</v>
          </cell>
        </row>
        <row r="2139">
          <cell r="B2139" t="str">
            <v>RFP_4Co_Base10607</v>
          </cell>
        </row>
        <row r="2140">
          <cell r="B2140" t="str">
            <v>RFP_4Co_Base10607</v>
          </cell>
        </row>
        <row r="2141">
          <cell r="B2141" t="str">
            <v>RFP_4Co_Base10607</v>
          </cell>
        </row>
        <row r="2142">
          <cell r="B2142" t="str">
            <v>RFP_4Co_Base10607</v>
          </cell>
        </row>
        <row r="2143">
          <cell r="B2143" t="str">
            <v>RFP_4Co_Base10607</v>
          </cell>
        </row>
        <row r="2144">
          <cell r="B2144" t="str">
            <v>RFP_4Co_Base10607</v>
          </cell>
        </row>
        <row r="2145">
          <cell r="B2145" t="str">
            <v>RFP_4Co_Base10607</v>
          </cell>
        </row>
        <row r="2146">
          <cell r="B2146" t="str">
            <v>RFP_4Co_Base10607</v>
          </cell>
        </row>
        <row r="2147">
          <cell r="B2147" t="str">
            <v>RFP_4Co_Base10607</v>
          </cell>
        </row>
        <row r="2148">
          <cell r="B2148" t="str">
            <v>RFP_4Co_Base10607</v>
          </cell>
        </row>
        <row r="2149">
          <cell r="B2149" t="str">
            <v>RFP_4Co_Base10607</v>
          </cell>
        </row>
        <row r="2150">
          <cell r="B2150" t="str">
            <v>RFP_4Co_Base10607</v>
          </cell>
        </row>
        <row r="2151">
          <cell r="B2151" t="str">
            <v>RFP_4Co_Base10607</v>
          </cell>
        </row>
        <row r="2152">
          <cell r="B2152" t="str">
            <v>RFP_4Co_Base10607</v>
          </cell>
        </row>
        <row r="2153">
          <cell r="B2153" t="str">
            <v>RFP_4Co_Base10607</v>
          </cell>
        </row>
        <row r="2154">
          <cell r="B2154" t="str">
            <v>RFP_4Co_Base10607</v>
          </cell>
        </row>
        <row r="2155">
          <cell r="B2155" t="str">
            <v>RFP_4Co_Base10607</v>
          </cell>
        </row>
        <row r="2156">
          <cell r="B2156" t="str">
            <v>RFP_4Co_Base10607</v>
          </cell>
        </row>
        <row r="2157">
          <cell r="B2157" t="str">
            <v>RFP_4Co_Base10607</v>
          </cell>
        </row>
        <row r="2158">
          <cell r="B2158" t="str">
            <v>RFP_4Co_Base10607</v>
          </cell>
        </row>
        <row r="2159">
          <cell r="B2159" t="str">
            <v>RFP_4Co_Base10607</v>
          </cell>
        </row>
        <row r="2160">
          <cell r="B2160" t="str">
            <v>RFP_4Co_Base10607</v>
          </cell>
        </row>
        <row r="2161">
          <cell r="B2161" t="str">
            <v>RFP_4Co_Base10607</v>
          </cell>
        </row>
        <row r="2162">
          <cell r="B2162" t="str">
            <v>RFP_4Co_Base10607</v>
          </cell>
        </row>
        <row r="2163">
          <cell r="B2163" t="str">
            <v>RFP_4Co_Base10607</v>
          </cell>
        </row>
        <row r="2164">
          <cell r="B2164" t="str">
            <v>RFP_4Co_Base10607</v>
          </cell>
        </row>
        <row r="2165">
          <cell r="B2165" t="str">
            <v>RFP_4Co_Base10607</v>
          </cell>
        </row>
        <row r="2166">
          <cell r="B2166" t="str">
            <v>RFP_4Co_Base10607</v>
          </cell>
        </row>
        <row r="2167">
          <cell r="B2167" t="str">
            <v>RFP_4Co_Base10607</v>
          </cell>
        </row>
        <row r="2168">
          <cell r="B2168" t="str">
            <v>RFP_4Co_Base10607</v>
          </cell>
        </row>
        <row r="2169">
          <cell r="B2169" t="str">
            <v>RFP_4Co_Base10607</v>
          </cell>
        </row>
        <row r="2170">
          <cell r="B2170" t="str">
            <v>RFP_4Co_Base10607</v>
          </cell>
        </row>
        <row r="2171">
          <cell r="B2171" t="str">
            <v>RFP_4Co_Base10607</v>
          </cell>
        </row>
        <row r="2172">
          <cell r="B2172" t="str">
            <v>RFP_4Co_Base10607</v>
          </cell>
        </row>
        <row r="2173">
          <cell r="B2173" t="str">
            <v>RFP_4Co_Base10607</v>
          </cell>
        </row>
        <row r="2174">
          <cell r="B2174" t="str">
            <v>RFP_4Co_Base10607</v>
          </cell>
        </row>
        <row r="2175">
          <cell r="B2175" t="str">
            <v>RFP_4Co_Base10607</v>
          </cell>
        </row>
        <row r="2176">
          <cell r="B2176" t="str">
            <v>RFP_4Co_Base10607</v>
          </cell>
        </row>
        <row r="2177">
          <cell r="B2177" t="str">
            <v>RFP_4Co_Base10607</v>
          </cell>
        </row>
        <row r="2178">
          <cell r="B2178" t="str">
            <v>RFP_4Co_Base10607</v>
          </cell>
        </row>
        <row r="2179">
          <cell r="B2179" t="str">
            <v>RFP_4Co_Base10607</v>
          </cell>
        </row>
        <row r="2180">
          <cell r="B2180" t="str">
            <v>RFP_4Co_Base10607</v>
          </cell>
        </row>
        <row r="2181">
          <cell r="B2181" t="str">
            <v>RFP_4Co_Base10607</v>
          </cell>
        </row>
        <row r="2182">
          <cell r="B2182" t="str">
            <v>RFP_4Co_Base10607</v>
          </cell>
        </row>
        <row r="2183">
          <cell r="B2183" t="str">
            <v>RFP_4Co_Base10607</v>
          </cell>
        </row>
        <row r="2184">
          <cell r="B2184" t="str">
            <v>RFP_4Co_Base10607</v>
          </cell>
        </row>
        <row r="2185">
          <cell r="B2185" t="str">
            <v>RFP_4Co_Base10607</v>
          </cell>
        </row>
        <row r="2186">
          <cell r="B2186" t="str">
            <v>RFP_4Co_Base10607</v>
          </cell>
        </row>
        <row r="2187">
          <cell r="B2187" t="str">
            <v>RFP_4Co_Base10607</v>
          </cell>
        </row>
        <row r="2188">
          <cell r="B2188" t="str">
            <v>RFP_4Co_Base10607</v>
          </cell>
        </row>
        <row r="2189">
          <cell r="B2189" t="str">
            <v>RFP_4Co_Base10607</v>
          </cell>
        </row>
        <row r="2190">
          <cell r="B2190" t="str">
            <v>RFP_4Co_Base10607</v>
          </cell>
        </row>
        <row r="2191">
          <cell r="B2191" t="str">
            <v>RFP_4Co_Base10607</v>
          </cell>
        </row>
        <row r="2192">
          <cell r="B2192" t="str">
            <v>RFP_4Co_Base10607</v>
          </cell>
        </row>
        <row r="2193">
          <cell r="B2193" t="str">
            <v>RFP_4Co_Base10607</v>
          </cell>
        </row>
        <row r="2194">
          <cell r="B2194" t="str">
            <v>RFP_4Co_Base10607</v>
          </cell>
        </row>
        <row r="2195">
          <cell r="B2195" t="str">
            <v>RFP_4Co_Base10607</v>
          </cell>
        </row>
        <row r="2196">
          <cell r="B2196" t="str">
            <v>RFP_4Co_Base10607</v>
          </cell>
        </row>
        <row r="2197">
          <cell r="B2197" t="str">
            <v>RFP_4Co_Base10607</v>
          </cell>
        </row>
        <row r="2198">
          <cell r="B2198" t="str">
            <v>RFP_4Co_Base10607</v>
          </cell>
        </row>
        <row r="2199">
          <cell r="B2199" t="str">
            <v>RFP_4Co_Base10607</v>
          </cell>
        </row>
        <row r="2200">
          <cell r="B2200" t="str">
            <v>RFP_4Co_Base10607</v>
          </cell>
        </row>
        <row r="2201">
          <cell r="B2201" t="str">
            <v>RFP_4Co_Base10607</v>
          </cell>
        </row>
        <row r="2202">
          <cell r="B2202" t="str">
            <v>RFP_4Co_Base10607</v>
          </cell>
        </row>
        <row r="2203">
          <cell r="B2203" t="str">
            <v>RFP_4Co_Base10607</v>
          </cell>
        </row>
        <row r="2204">
          <cell r="B2204" t="str">
            <v>RFP_4Co_Base10607</v>
          </cell>
        </row>
        <row r="2205">
          <cell r="B2205" t="str">
            <v>RFP_4Co_Base10607</v>
          </cell>
        </row>
        <row r="2206">
          <cell r="B2206" t="str">
            <v>RFP_4Co_Base10607</v>
          </cell>
        </row>
        <row r="2207">
          <cell r="B2207" t="str">
            <v>RFP_4Co_Base10607</v>
          </cell>
        </row>
        <row r="2208">
          <cell r="B2208" t="str">
            <v>RFP_4Co_Base10607</v>
          </cell>
        </row>
        <row r="2209">
          <cell r="B2209" t="str">
            <v>RFP_4Co_Base10607</v>
          </cell>
        </row>
        <row r="2210">
          <cell r="B2210" t="str">
            <v>RFP_4Co_Base10607</v>
          </cell>
        </row>
        <row r="2211">
          <cell r="B2211" t="str">
            <v>RFP_4Co_Base10607</v>
          </cell>
        </row>
        <row r="2212">
          <cell r="B2212" t="str">
            <v>RFP_4Co_Base10607</v>
          </cell>
        </row>
        <row r="2213">
          <cell r="B2213" t="str">
            <v>RFP_4Co_Base10607</v>
          </cell>
        </row>
        <row r="2214">
          <cell r="B2214" t="str">
            <v>RFP_4Co_Base10607</v>
          </cell>
        </row>
        <row r="2215">
          <cell r="B2215" t="str">
            <v>RFP_4Co_Base10607</v>
          </cell>
        </row>
        <row r="2216">
          <cell r="B2216" t="str">
            <v>RFP_4Co_Base10607</v>
          </cell>
        </row>
        <row r="2217">
          <cell r="B2217" t="str">
            <v>RFP_4Co_Base10607</v>
          </cell>
        </row>
        <row r="2218">
          <cell r="B2218" t="str">
            <v>RFP_4Co_Base10607</v>
          </cell>
        </row>
        <row r="2219">
          <cell r="B2219" t="str">
            <v>RFP_4Co_Base10607</v>
          </cell>
        </row>
        <row r="2220">
          <cell r="B2220" t="str">
            <v>RFP_4Co_Base10607</v>
          </cell>
        </row>
        <row r="2221">
          <cell r="B2221" t="str">
            <v>RFP_4Co_Base10607</v>
          </cell>
        </row>
        <row r="2222">
          <cell r="B2222" t="str">
            <v>RFP_4Co_Base10607</v>
          </cell>
        </row>
        <row r="2223">
          <cell r="B2223" t="str">
            <v>RFP_4Co_Base10607</v>
          </cell>
        </row>
        <row r="2224">
          <cell r="B2224" t="str">
            <v>RFP_4Co_Base10607</v>
          </cell>
        </row>
        <row r="2225">
          <cell r="B2225" t="str">
            <v>RFP_4Co_Base10607</v>
          </cell>
        </row>
        <row r="2226">
          <cell r="B2226" t="str">
            <v>RFP_4Co_Base10607</v>
          </cell>
        </row>
        <row r="2227">
          <cell r="B2227" t="str">
            <v>RFP_4Co_Base10607</v>
          </cell>
        </row>
        <row r="2228">
          <cell r="B2228" t="str">
            <v>RFP_4Co_Base10607</v>
          </cell>
        </row>
        <row r="2229">
          <cell r="B2229" t="str">
            <v>RFP_4Co_Base10607</v>
          </cell>
        </row>
        <row r="2230">
          <cell r="B2230" t="str">
            <v>RFP_4Co_Base10607</v>
          </cell>
        </row>
        <row r="2231">
          <cell r="B2231" t="str">
            <v>RFP_4Co_Base10607</v>
          </cell>
        </row>
        <row r="2232">
          <cell r="B2232" t="str">
            <v>RFP_4Co_Base10607</v>
          </cell>
        </row>
        <row r="2233">
          <cell r="B2233" t="str">
            <v>RFP_4Co_Base10607</v>
          </cell>
        </row>
        <row r="2234">
          <cell r="B2234" t="str">
            <v>RFP_4Co_Base10607</v>
          </cell>
        </row>
        <row r="2235">
          <cell r="B2235" t="str">
            <v>RFP_4Co_Base10607</v>
          </cell>
        </row>
        <row r="2236">
          <cell r="B2236" t="str">
            <v>RFP_4Co_Base10607</v>
          </cell>
        </row>
        <row r="2237">
          <cell r="B2237" t="str">
            <v>RFP_4Co_Base10607</v>
          </cell>
        </row>
        <row r="2238">
          <cell r="B2238" t="str">
            <v>RFP_4Co_Base10607</v>
          </cell>
        </row>
        <row r="2239">
          <cell r="B2239" t="str">
            <v>RFP_4Co_Base10607</v>
          </cell>
        </row>
        <row r="2240">
          <cell r="B2240" t="str">
            <v>RFP_4Co_Base10607</v>
          </cell>
        </row>
        <row r="2241">
          <cell r="B2241" t="str">
            <v>RFP_4Co_Base10607</v>
          </cell>
        </row>
        <row r="2242">
          <cell r="B2242" t="str">
            <v>RFP_4Co_Base10607</v>
          </cell>
        </row>
        <row r="2243">
          <cell r="B2243" t="str">
            <v>RFP_4Co_Base10607</v>
          </cell>
        </row>
        <row r="2244">
          <cell r="B2244" t="str">
            <v>RFP_4Co_Base10607</v>
          </cell>
        </row>
        <row r="2245">
          <cell r="B2245" t="str">
            <v>RFP_4Co_Base10607</v>
          </cell>
        </row>
        <row r="2246">
          <cell r="B2246" t="str">
            <v>RFP_4Co_Base10607</v>
          </cell>
        </row>
        <row r="2247">
          <cell r="B2247" t="str">
            <v>RFP_4Co_Base10607</v>
          </cell>
        </row>
        <row r="2248">
          <cell r="B2248" t="str">
            <v>RFP_4Co_Base10607</v>
          </cell>
        </row>
        <row r="2249">
          <cell r="B2249" t="str">
            <v>RFP_4Co_Base10607</v>
          </cell>
        </row>
        <row r="2250">
          <cell r="B2250" t="str">
            <v>RFP_4Co_Base10607</v>
          </cell>
        </row>
        <row r="2251">
          <cell r="B2251" t="str">
            <v>RFP_4Co_Base10607</v>
          </cell>
        </row>
        <row r="2252">
          <cell r="B2252" t="str">
            <v>RFP_4Co_Base10607</v>
          </cell>
        </row>
        <row r="2253">
          <cell r="B2253" t="str">
            <v>RFP_4Co_Base10607</v>
          </cell>
        </row>
        <row r="2254">
          <cell r="B2254" t="str">
            <v>RFP_4Co_Base10607</v>
          </cell>
        </row>
        <row r="2255">
          <cell r="B2255" t="str">
            <v>RFP_4Co_Base10607</v>
          </cell>
        </row>
        <row r="2256">
          <cell r="B2256" t="str">
            <v>RFP_4Co_Base10607</v>
          </cell>
        </row>
        <row r="2257">
          <cell r="B2257" t="str">
            <v>RFP_4Co_Base10607</v>
          </cell>
        </row>
        <row r="2258">
          <cell r="B2258" t="str">
            <v>RFP_4Co_Base10607</v>
          </cell>
        </row>
        <row r="2259">
          <cell r="B2259" t="str">
            <v>RFP_4Co_Base10607</v>
          </cell>
        </row>
        <row r="2260">
          <cell r="B2260" t="str">
            <v>RFP_4Co_Base10607</v>
          </cell>
        </row>
        <row r="2261">
          <cell r="B2261" t="str">
            <v>RFP_4Co_Base10607</v>
          </cell>
        </row>
        <row r="2262">
          <cell r="B2262" t="str">
            <v>RFP_4Co_Base10607</v>
          </cell>
        </row>
        <row r="2263">
          <cell r="B2263" t="str">
            <v>RFP_4Co_Base10607</v>
          </cell>
        </row>
        <row r="2264">
          <cell r="B2264" t="str">
            <v>RFP_4Co_Base10607</v>
          </cell>
        </row>
        <row r="2265">
          <cell r="B2265" t="str">
            <v>RFP_4Co_Base10607</v>
          </cell>
        </row>
        <row r="2266">
          <cell r="B2266" t="str">
            <v>RFP_4Co_Base10607</v>
          </cell>
        </row>
        <row r="2267">
          <cell r="B2267" t="str">
            <v>RFP_4Co_Base10607</v>
          </cell>
        </row>
        <row r="2268">
          <cell r="B2268" t="str">
            <v>RFP_4Co_Base10607</v>
          </cell>
        </row>
        <row r="2269">
          <cell r="B2269" t="str">
            <v>RFP_4Co_Base10607</v>
          </cell>
        </row>
        <row r="2270">
          <cell r="B2270" t="str">
            <v>RFP_4Co_Base10607</v>
          </cell>
        </row>
        <row r="2271">
          <cell r="B2271" t="str">
            <v>RFP_4Co_Base10607</v>
          </cell>
        </row>
        <row r="2272">
          <cell r="B2272" t="str">
            <v>RFP_4Co_Base10607</v>
          </cell>
        </row>
        <row r="2273">
          <cell r="B2273" t="str">
            <v>RFP_4Co_Base10607</v>
          </cell>
        </row>
        <row r="2274">
          <cell r="B2274" t="str">
            <v>RFP_4Co_Base10607</v>
          </cell>
        </row>
        <row r="2275">
          <cell r="B2275" t="str">
            <v>RFP_4Co_Base10607</v>
          </cell>
        </row>
        <row r="2276">
          <cell r="B2276" t="str">
            <v>RFP_4Co_Base10607</v>
          </cell>
        </row>
        <row r="2277">
          <cell r="B2277" t="str">
            <v>RFP_4Co_Base10607</v>
          </cell>
        </row>
        <row r="2278">
          <cell r="B2278" t="str">
            <v>RFP_4Co_Base10607</v>
          </cell>
        </row>
        <row r="2279">
          <cell r="B2279" t="str">
            <v>RFP_4Co_Base10607</v>
          </cell>
        </row>
        <row r="2280">
          <cell r="B2280" t="str">
            <v>RFP_4Co_Base10607</v>
          </cell>
        </row>
        <row r="2281">
          <cell r="B2281" t="str">
            <v>RFP_4Co_Base10607</v>
          </cell>
        </row>
        <row r="2282">
          <cell r="B2282" t="str">
            <v>RFP_4Co_Base10607</v>
          </cell>
        </row>
        <row r="2283">
          <cell r="B2283" t="str">
            <v>RFP_4Co_Base10607</v>
          </cell>
        </row>
        <row r="2284">
          <cell r="B2284" t="str">
            <v>RFP_4Co_Base10607</v>
          </cell>
        </row>
        <row r="2285">
          <cell r="B2285" t="str">
            <v>RFP_4Co_Base10607</v>
          </cell>
        </row>
        <row r="2286">
          <cell r="B2286" t="str">
            <v>RFP_4Co_Base10607</v>
          </cell>
        </row>
        <row r="2287">
          <cell r="B2287" t="str">
            <v>RFP_4Co_Base10607</v>
          </cell>
        </row>
        <row r="2288">
          <cell r="B2288" t="str">
            <v>RFP_4Co_Base10607</v>
          </cell>
        </row>
        <row r="2289">
          <cell r="B2289" t="str">
            <v>RFP_4Co_Base10607</v>
          </cell>
        </row>
        <row r="2290">
          <cell r="B2290" t="str">
            <v>RFP_4Co_Base10607</v>
          </cell>
        </row>
        <row r="2291">
          <cell r="B2291" t="str">
            <v>RFP_4Co_Base10607</v>
          </cell>
        </row>
        <row r="2292">
          <cell r="B2292" t="str">
            <v>RFP_4Co_Base10607</v>
          </cell>
        </row>
        <row r="2293">
          <cell r="B2293" t="str">
            <v>RFP_4Co_Base10607</v>
          </cell>
        </row>
        <row r="2294">
          <cell r="B2294" t="str">
            <v>RFP_4Co_Base10607</v>
          </cell>
        </row>
        <row r="2295">
          <cell r="B2295" t="str">
            <v>RFP_4Co_Base10607</v>
          </cell>
        </row>
        <row r="2296">
          <cell r="B2296" t="str">
            <v>RFP_4Co_Base10607</v>
          </cell>
        </row>
        <row r="2297">
          <cell r="B2297" t="str">
            <v>RFP_4Co_Base10607</v>
          </cell>
        </row>
        <row r="2298">
          <cell r="B2298" t="str">
            <v>RFP_4Co_Base10607</v>
          </cell>
        </row>
        <row r="2299">
          <cell r="B2299" t="str">
            <v>RFP_4Co_Base10607</v>
          </cell>
        </row>
        <row r="2300">
          <cell r="B2300" t="str">
            <v>RFP_4Co_Base10607</v>
          </cell>
        </row>
        <row r="2301">
          <cell r="B2301" t="str">
            <v>RFP_4Co_Base10607</v>
          </cell>
        </row>
        <row r="2302">
          <cell r="B2302" t="str">
            <v>RFP_4Co_Base10607</v>
          </cell>
        </row>
        <row r="2303">
          <cell r="B2303" t="str">
            <v>RFP_4Co_Base10607</v>
          </cell>
        </row>
        <row r="2304">
          <cell r="B2304" t="str">
            <v>RFP_4Co_Base10607</v>
          </cell>
        </row>
        <row r="2305">
          <cell r="B2305" t="str">
            <v>RFP_4Co_Base10607</v>
          </cell>
        </row>
        <row r="2306">
          <cell r="B2306" t="str">
            <v>RFP_4Co_Base10607</v>
          </cell>
        </row>
        <row r="2307">
          <cell r="B2307" t="str">
            <v>RFP_4Co_Base10607</v>
          </cell>
        </row>
        <row r="2308">
          <cell r="B2308" t="str">
            <v>RFP_4Co_Base10607</v>
          </cell>
        </row>
        <row r="2309">
          <cell r="B2309" t="str">
            <v>RFP_4Co_Base10607</v>
          </cell>
        </row>
        <row r="2310">
          <cell r="B2310" t="str">
            <v>RFP_4Co_Base10607</v>
          </cell>
        </row>
        <row r="2311">
          <cell r="B2311" t="str">
            <v>RFP_4Co_Base10607</v>
          </cell>
        </row>
        <row r="2312">
          <cell r="B2312" t="str">
            <v>RFP_4Co_Base10607</v>
          </cell>
        </row>
        <row r="2313">
          <cell r="B2313" t="str">
            <v>RFP_4Co_Base10607</v>
          </cell>
        </row>
        <row r="2314">
          <cell r="B2314" t="str">
            <v>RFP_4Co_Base10607</v>
          </cell>
        </row>
        <row r="2315">
          <cell r="B2315" t="str">
            <v>RFP_4Co_Base10607</v>
          </cell>
        </row>
        <row r="2316">
          <cell r="B2316" t="str">
            <v>RFP_4Co_Base10607</v>
          </cell>
        </row>
        <row r="2317">
          <cell r="B2317" t="str">
            <v>RFP_4Co_Base10607</v>
          </cell>
        </row>
        <row r="2318">
          <cell r="B2318" t="str">
            <v>RFP_4Co_Base10607</v>
          </cell>
        </row>
        <row r="2319">
          <cell r="B2319" t="str">
            <v>RFP_4Co_Base10607</v>
          </cell>
        </row>
        <row r="2320">
          <cell r="B2320" t="str">
            <v>RFP_4Co_Base10607</v>
          </cell>
        </row>
        <row r="2321">
          <cell r="B2321" t="str">
            <v>RFP_4Co_Base10607</v>
          </cell>
        </row>
        <row r="2322">
          <cell r="B2322" t="str">
            <v>RFP_4Co_Base10607</v>
          </cell>
        </row>
        <row r="2323">
          <cell r="B2323" t="str">
            <v>RFP_4Co_Base10607</v>
          </cell>
        </row>
        <row r="2324">
          <cell r="B2324" t="str">
            <v>RFP_4Co_Base10607</v>
          </cell>
        </row>
        <row r="2325">
          <cell r="B2325" t="str">
            <v>RFP_4Co_Base10607</v>
          </cell>
        </row>
        <row r="2326">
          <cell r="B2326" t="str">
            <v>RFP_4Co_Base10607</v>
          </cell>
        </row>
        <row r="2327">
          <cell r="B2327" t="str">
            <v>RFP_4Co_Base10607</v>
          </cell>
        </row>
        <row r="2328">
          <cell r="B2328" t="str">
            <v>RFP_4Co_Base10607</v>
          </cell>
        </row>
        <row r="2329">
          <cell r="B2329" t="str">
            <v>RFP_4Co_Base10607</v>
          </cell>
        </row>
        <row r="2330">
          <cell r="B2330" t="str">
            <v>RFP_4Co_Base10607</v>
          </cell>
        </row>
        <row r="2331">
          <cell r="B2331" t="str">
            <v>RFP_4Co_Base10607</v>
          </cell>
        </row>
        <row r="2332">
          <cell r="B2332" t="str">
            <v>RFP_4Co_Base10607</v>
          </cell>
        </row>
        <row r="2333">
          <cell r="B2333" t="str">
            <v>RFP_4Co_Base10607</v>
          </cell>
        </row>
        <row r="2334">
          <cell r="B2334" t="str">
            <v>RFP_4Co_Base10607</v>
          </cell>
        </row>
        <row r="2335">
          <cell r="B2335" t="str">
            <v>RFP_4Co_Base10607</v>
          </cell>
        </row>
        <row r="2336">
          <cell r="B2336" t="str">
            <v>RFP_4Co_Base10607</v>
          </cell>
        </row>
        <row r="2337">
          <cell r="B2337" t="str">
            <v>RFP_4Co_Base10607</v>
          </cell>
        </row>
        <row r="2338">
          <cell r="B2338" t="str">
            <v>RFP_4Co_Base10607</v>
          </cell>
        </row>
        <row r="2339">
          <cell r="B2339" t="str">
            <v>RFP_4Co_Base10607</v>
          </cell>
        </row>
        <row r="2340">
          <cell r="B2340" t="str">
            <v>RFP_4Co_Base10607</v>
          </cell>
        </row>
        <row r="2341">
          <cell r="B2341" t="str">
            <v>RFP_4Co_Base10607</v>
          </cell>
        </row>
        <row r="2342">
          <cell r="B2342" t="str">
            <v>RFP_4Co_Base10607</v>
          </cell>
        </row>
        <row r="2343">
          <cell r="B2343" t="str">
            <v>RFP_4Co_Base10607</v>
          </cell>
        </row>
        <row r="2344">
          <cell r="B2344" t="str">
            <v>RFP_4Co_Base10607</v>
          </cell>
        </row>
        <row r="2345">
          <cell r="B2345" t="str">
            <v>RFP_4Co_Base10607</v>
          </cell>
        </row>
        <row r="2346">
          <cell r="B2346" t="str">
            <v>RFP_4Co_Base10607</v>
          </cell>
        </row>
        <row r="2347">
          <cell r="B2347" t="str">
            <v>RFP_4Co_Base10607</v>
          </cell>
        </row>
        <row r="2348">
          <cell r="B2348" t="str">
            <v>RFP_4Co_Base10607</v>
          </cell>
        </row>
        <row r="2349">
          <cell r="B2349" t="str">
            <v>RFP_4Co_Base10607</v>
          </cell>
        </row>
        <row r="2350">
          <cell r="B2350" t="str">
            <v>RFP_4Co_Base10607</v>
          </cell>
        </row>
        <row r="2351">
          <cell r="B2351" t="str">
            <v>RFP_4Co_Base10607</v>
          </cell>
        </row>
        <row r="2352">
          <cell r="B2352" t="str">
            <v>RFP_4Co_Base10607</v>
          </cell>
        </row>
        <row r="2353">
          <cell r="B2353" t="str">
            <v>RFP_4Co_Base10607</v>
          </cell>
        </row>
        <row r="2354">
          <cell r="B2354" t="str">
            <v>RFP_4Co_Base10607</v>
          </cell>
        </row>
        <row r="2355">
          <cell r="B2355" t="str">
            <v>RFP_4Co_Base10607</v>
          </cell>
        </row>
        <row r="2356">
          <cell r="B2356" t="str">
            <v>RFP_4Co_Base10607</v>
          </cell>
        </row>
        <row r="2357">
          <cell r="B2357" t="str">
            <v>RFP_4Co_Base10607</v>
          </cell>
        </row>
        <row r="2358">
          <cell r="B2358" t="str">
            <v>RFP_4Co_Base10607</v>
          </cell>
        </row>
        <row r="2359">
          <cell r="B2359" t="str">
            <v>RFP_4Co_Base10607</v>
          </cell>
        </row>
        <row r="2360">
          <cell r="B2360" t="str">
            <v>RFP_4Co_Base10607</v>
          </cell>
        </row>
        <row r="2361">
          <cell r="B2361" t="str">
            <v>RFP_4Co_Base10607</v>
          </cell>
        </row>
        <row r="2362">
          <cell r="B2362" t="str">
            <v>RFP_4Co_Base10607</v>
          </cell>
        </row>
        <row r="2363">
          <cell r="B2363" t="str">
            <v>RFP_4Co_Base10607</v>
          </cell>
        </row>
        <row r="2364">
          <cell r="B2364" t="str">
            <v>RFP_4Co_Base10607</v>
          </cell>
        </row>
        <row r="2365">
          <cell r="B2365" t="str">
            <v>RFP_4Co_Base10607</v>
          </cell>
        </row>
        <row r="2366">
          <cell r="B2366" t="str">
            <v>RFP_4Co_Base10607</v>
          </cell>
        </row>
        <row r="2367">
          <cell r="B2367" t="str">
            <v>RFP_4Co_Base10607</v>
          </cell>
        </row>
        <row r="2368">
          <cell r="B2368" t="str">
            <v>RFP_4Co_Base10607</v>
          </cell>
        </row>
        <row r="2369">
          <cell r="B2369" t="str">
            <v>RFP_4Co_Base10607</v>
          </cell>
        </row>
        <row r="2370">
          <cell r="B2370" t="str">
            <v>RFP_4Co_Base10607</v>
          </cell>
        </row>
        <row r="2371">
          <cell r="B2371" t="str">
            <v>RFP_4Co_Base10607</v>
          </cell>
        </row>
        <row r="2372">
          <cell r="B2372" t="str">
            <v>RFP_4Co_Base10607</v>
          </cell>
        </row>
        <row r="2373">
          <cell r="B2373" t="str">
            <v>RFP_4Co_Base10607</v>
          </cell>
        </row>
        <row r="2374">
          <cell r="B2374" t="str">
            <v>RFP_4Co_Base10607</v>
          </cell>
        </row>
        <row r="2375">
          <cell r="B2375" t="str">
            <v>RFP_4Co_Base10607</v>
          </cell>
        </row>
        <row r="2376">
          <cell r="B2376" t="str">
            <v>RFP_4Co_Base10607</v>
          </cell>
        </row>
        <row r="2377">
          <cell r="B2377" t="str">
            <v>RFP_4Co_Base10607</v>
          </cell>
        </row>
        <row r="2378">
          <cell r="B2378" t="str">
            <v>RFP_4Co_Base10607</v>
          </cell>
        </row>
        <row r="2379">
          <cell r="B2379" t="str">
            <v>RFP_4Co_Base10607</v>
          </cell>
        </row>
        <row r="2380">
          <cell r="B2380" t="str">
            <v>RFP_4Co_Base10607</v>
          </cell>
        </row>
        <row r="2381">
          <cell r="B2381" t="str">
            <v>RFP_4Co_Base10607</v>
          </cell>
        </row>
        <row r="2382">
          <cell r="B2382" t="str">
            <v>RFP_4Co_Base10607</v>
          </cell>
        </row>
        <row r="2383">
          <cell r="B2383" t="str">
            <v>RFP_4Co_Base10607</v>
          </cell>
        </row>
        <row r="2384">
          <cell r="B2384" t="str">
            <v>RFP_4Co_Base10607</v>
          </cell>
        </row>
        <row r="2385">
          <cell r="B2385" t="str">
            <v>RFP_4Co_Base10607</v>
          </cell>
        </row>
        <row r="2386">
          <cell r="B2386" t="str">
            <v>RFP_4Co_Base10607</v>
          </cell>
        </row>
        <row r="2387">
          <cell r="B2387" t="str">
            <v>RFP_4Co_Base10607</v>
          </cell>
        </row>
        <row r="2388">
          <cell r="B2388" t="str">
            <v>RFP_4Co_Base10607</v>
          </cell>
        </row>
        <row r="2389">
          <cell r="B2389" t="str">
            <v>RFP_4Co_Base10607</v>
          </cell>
        </row>
        <row r="2390">
          <cell r="B2390" t="str">
            <v>RFP_4Co_Base10607</v>
          </cell>
        </row>
        <row r="2391">
          <cell r="B2391" t="str">
            <v>RFP_4Co_Base10607</v>
          </cell>
        </row>
        <row r="2392">
          <cell r="B2392" t="str">
            <v>RFP_4Co_Base10607</v>
          </cell>
        </row>
        <row r="2393">
          <cell r="B2393" t="str">
            <v>RFP_4Co_Base10607</v>
          </cell>
        </row>
        <row r="2394">
          <cell r="B2394" t="str">
            <v>RFP_4Co_Base10607</v>
          </cell>
        </row>
        <row r="2395">
          <cell r="B2395" t="str">
            <v>RFP_4Co_Base10607</v>
          </cell>
        </row>
        <row r="2396">
          <cell r="B2396" t="str">
            <v>RFP_4Co_Base10607</v>
          </cell>
        </row>
        <row r="2397">
          <cell r="B2397" t="str">
            <v>RFP_4Co_Base10607</v>
          </cell>
        </row>
        <row r="2398">
          <cell r="B2398" t="str">
            <v>RFP_4Co_Base10607</v>
          </cell>
        </row>
        <row r="2399">
          <cell r="B2399" t="str">
            <v>RFP_4Co_Base10607</v>
          </cell>
        </row>
        <row r="2400">
          <cell r="B2400" t="str">
            <v>RFP_4Co_Base10607</v>
          </cell>
        </row>
        <row r="2401">
          <cell r="B2401" t="str">
            <v>RFP_4Co_Base10607</v>
          </cell>
        </row>
        <row r="2402">
          <cell r="B2402" t="str">
            <v>RFP_4Co_Base10607</v>
          </cell>
        </row>
        <row r="2403">
          <cell r="B2403" t="str">
            <v>RFP_4Co_Base10607</v>
          </cell>
        </row>
        <row r="2404">
          <cell r="B2404" t="str">
            <v>RFP_4Co_Base10607</v>
          </cell>
        </row>
        <row r="2405">
          <cell r="B2405" t="str">
            <v>RFP_4Co_Base10607</v>
          </cell>
        </row>
        <row r="2406">
          <cell r="B2406" t="str">
            <v>RFP_4Co_Base10607</v>
          </cell>
        </row>
        <row r="2407">
          <cell r="B2407" t="str">
            <v>RFP_4Co_Base10607</v>
          </cell>
        </row>
        <row r="2408">
          <cell r="B2408" t="str">
            <v>RFP_4Co_Base10607</v>
          </cell>
        </row>
        <row r="2409">
          <cell r="B2409" t="str">
            <v>RFP_4Co_Base10607</v>
          </cell>
        </row>
        <row r="2410">
          <cell r="B2410" t="str">
            <v>RFP_4Co_Base10607</v>
          </cell>
        </row>
        <row r="2411">
          <cell r="B2411" t="str">
            <v>RFP_4Co_Base10607</v>
          </cell>
        </row>
        <row r="2412">
          <cell r="B2412" t="str">
            <v>RFP_4Co_Base10607</v>
          </cell>
        </row>
        <row r="2413">
          <cell r="B2413" t="str">
            <v>RFP_4Co_Base10607</v>
          </cell>
        </row>
        <row r="2414">
          <cell r="B2414" t="str">
            <v>RFP_4Co_Base10607</v>
          </cell>
        </row>
        <row r="2415">
          <cell r="B2415" t="str">
            <v>RFP_4Co_Base10607</v>
          </cell>
        </row>
        <row r="2416">
          <cell r="B2416" t="str">
            <v>RFP_4Co_Base10607</v>
          </cell>
        </row>
        <row r="2417">
          <cell r="B2417" t="str">
            <v>RFP_4Co_Base10607</v>
          </cell>
        </row>
        <row r="2418">
          <cell r="B2418" t="str">
            <v>RFP_4Co_Base10607</v>
          </cell>
        </row>
        <row r="2419">
          <cell r="B2419" t="str">
            <v>RFP_4Co_Base10607</v>
          </cell>
        </row>
        <row r="2420">
          <cell r="B2420" t="str">
            <v>RFP_4Co_Base10607</v>
          </cell>
        </row>
        <row r="2421">
          <cell r="B2421" t="str">
            <v>RFP_4Co_Base10607</v>
          </cell>
        </row>
        <row r="2422">
          <cell r="B2422" t="str">
            <v>RFP_4Co_Base10607</v>
          </cell>
        </row>
        <row r="2423">
          <cell r="B2423" t="str">
            <v>RFP_4Co_Base10607</v>
          </cell>
        </row>
        <row r="2424">
          <cell r="B2424" t="str">
            <v>RFP_4Co_Base10607</v>
          </cell>
        </row>
        <row r="2425">
          <cell r="B2425" t="str">
            <v>RFP_4Co_Base10607</v>
          </cell>
        </row>
        <row r="2426">
          <cell r="B2426" t="str">
            <v>RFP_4Co_Base10607</v>
          </cell>
        </row>
        <row r="2427">
          <cell r="B2427" t="str">
            <v>RFP_4Co_Base10607</v>
          </cell>
        </row>
        <row r="2428">
          <cell r="B2428" t="str">
            <v>RFP_4Co_Base10607</v>
          </cell>
        </row>
        <row r="2429">
          <cell r="B2429" t="str">
            <v>RFP_4Co_Base10607</v>
          </cell>
        </row>
        <row r="2430">
          <cell r="B2430" t="str">
            <v>RFP_4Co_Base10607</v>
          </cell>
        </row>
        <row r="2431">
          <cell r="B2431" t="str">
            <v>RFP_4Co_Base10607</v>
          </cell>
        </row>
        <row r="2432">
          <cell r="B2432" t="str">
            <v>RFP_4Co_Base10607</v>
          </cell>
        </row>
        <row r="2433">
          <cell r="B2433" t="str">
            <v>RFP_4Co_Base10607</v>
          </cell>
        </row>
        <row r="2434">
          <cell r="B2434" t="str">
            <v>RFP_4Co_Base10607</v>
          </cell>
        </row>
        <row r="2435">
          <cell r="B2435" t="str">
            <v>RFP_4Co_Base10607</v>
          </cell>
        </row>
        <row r="2436">
          <cell r="B2436" t="str">
            <v>RFP_4Co_Base10607</v>
          </cell>
        </row>
        <row r="2437">
          <cell r="B2437" t="str">
            <v>RFP_4Co_Base10607</v>
          </cell>
        </row>
        <row r="2438">
          <cell r="B2438" t="str">
            <v>RFP_4Co_Base10607</v>
          </cell>
        </row>
        <row r="2439">
          <cell r="B2439" t="str">
            <v>RFP_4Co_Base10607</v>
          </cell>
        </row>
        <row r="2440">
          <cell r="B2440" t="str">
            <v>RFP_4Co_Base10607</v>
          </cell>
        </row>
        <row r="2441">
          <cell r="B2441" t="str">
            <v>RFP_4Co_Base10607</v>
          </cell>
        </row>
        <row r="2442">
          <cell r="B2442" t="str">
            <v>RFP_4Co_Base10607</v>
          </cell>
        </row>
        <row r="2443">
          <cell r="B2443" t="str">
            <v>RFP_4Co_Base10607</v>
          </cell>
        </row>
        <row r="2444">
          <cell r="B2444" t="str">
            <v>RFP_4Co_Base10607</v>
          </cell>
        </row>
        <row r="2445">
          <cell r="B2445" t="str">
            <v>RFP_4Co_Base10607</v>
          </cell>
        </row>
        <row r="2446">
          <cell r="B2446" t="str">
            <v>RFP_4Co_Base10607</v>
          </cell>
        </row>
        <row r="2447">
          <cell r="B2447" t="str">
            <v>RFP_4Co_Base10607</v>
          </cell>
        </row>
        <row r="2448">
          <cell r="B2448" t="str">
            <v>RFP_4Co_Base10607</v>
          </cell>
        </row>
        <row r="2449">
          <cell r="B2449" t="str">
            <v>RFP_4Co_Base10607</v>
          </cell>
        </row>
        <row r="2450">
          <cell r="B2450" t="str">
            <v>RFP_4Co_Base10607</v>
          </cell>
        </row>
        <row r="2451">
          <cell r="B2451" t="str">
            <v>RFP_4Co_Base10607</v>
          </cell>
        </row>
        <row r="2452">
          <cell r="B2452" t="str">
            <v>RFP_4Co_Base10607</v>
          </cell>
        </row>
        <row r="2453">
          <cell r="B2453" t="str">
            <v>RFP_4Co_Base10607</v>
          </cell>
        </row>
        <row r="2454">
          <cell r="B2454" t="str">
            <v>RFP_4Co_Base10607</v>
          </cell>
        </row>
        <row r="2455">
          <cell r="B2455" t="str">
            <v>RFP_4Co_Base10607</v>
          </cell>
        </row>
        <row r="2456">
          <cell r="B2456" t="str">
            <v>RFP_4Co_Base10607</v>
          </cell>
        </row>
        <row r="2457">
          <cell r="B2457" t="str">
            <v>RFP_4Co_Base10607</v>
          </cell>
        </row>
        <row r="2458">
          <cell r="B2458" t="str">
            <v>RFP_4Co_Base10607</v>
          </cell>
        </row>
        <row r="2459">
          <cell r="B2459" t="str">
            <v>RFP_4Co_Base10607</v>
          </cell>
        </row>
        <row r="2460">
          <cell r="B2460" t="str">
            <v>RFP_4Co_Base10607</v>
          </cell>
        </row>
        <row r="2461">
          <cell r="B2461" t="str">
            <v>RFP_4Co_Base10607</v>
          </cell>
        </row>
        <row r="2462">
          <cell r="B2462" t="str">
            <v>RFP_4Co_Base10607</v>
          </cell>
        </row>
        <row r="2463">
          <cell r="B2463" t="str">
            <v>RFP_4Co_Base10607</v>
          </cell>
        </row>
        <row r="2464">
          <cell r="B2464" t="str">
            <v>RFP_4Co_Base10607</v>
          </cell>
        </row>
        <row r="2465">
          <cell r="B2465" t="str">
            <v>RFP_4Co_Base10607</v>
          </cell>
        </row>
        <row r="2466">
          <cell r="B2466" t="str">
            <v>RFP_4Co_Base10607</v>
          </cell>
        </row>
        <row r="2467">
          <cell r="B2467" t="str">
            <v>RFP_4Co_Base10607</v>
          </cell>
        </row>
        <row r="2468">
          <cell r="B2468" t="str">
            <v>RFP_4Co_Base10607</v>
          </cell>
        </row>
        <row r="2469">
          <cell r="B2469" t="str">
            <v>RFP_4Co_Base10607</v>
          </cell>
        </row>
        <row r="2470">
          <cell r="B2470" t="str">
            <v>RFP_4Co_Base10607</v>
          </cell>
        </row>
        <row r="2471">
          <cell r="B2471" t="str">
            <v>RFP_4Co_Base10607</v>
          </cell>
        </row>
        <row r="2472">
          <cell r="B2472" t="str">
            <v>RFP_4Co_Base10607</v>
          </cell>
        </row>
        <row r="2473">
          <cell r="B2473" t="str">
            <v>RFP_4Co_Base10607</v>
          </cell>
        </row>
        <row r="2474">
          <cell r="B2474" t="str">
            <v>RFP_4Co_Base10607</v>
          </cell>
        </row>
        <row r="2475">
          <cell r="B2475" t="str">
            <v>RFP_4Co_Base10607</v>
          </cell>
        </row>
        <row r="2476">
          <cell r="B2476" t="str">
            <v>RFP_4Co_Base10607</v>
          </cell>
        </row>
        <row r="2477">
          <cell r="B2477" t="str">
            <v>RFP_4Co_Base10607</v>
          </cell>
        </row>
        <row r="2478">
          <cell r="B2478" t="str">
            <v>RFP_4Co_Base10607</v>
          </cell>
        </row>
        <row r="2479">
          <cell r="B2479" t="str">
            <v>RFP_4Co_Base10607</v>
          </cell>
        </row>
        <row r="2480">
          <cell r="B2480" t="str">
            <v>RFP_4Co_Base10607</v>
          </cell>
        </row>
        <row r="2481">
          <cell r="B2481" t="str">
            <v>RFP_4Co_Base10607</v>
          </cell>
        </row>
        <row r="2482">
          <cell r="B2482" t="str">
            <v>RFP_4Co_Base10607</v>
          </cell>
        </row>
        <row r="2483">
          <cell r="B2483" t="str">
            <v>RFP_4Co_Base10607</v>
          </cell>
        </row>
        <row r="2484">
          <cell r="B2484" t="str">
            <v>RFP_4Co_Base10607</v>
          </cell>
        </row>
        <row r="2485">
          <cell r="B2485" t="str">
            <v>RFP_4Co_Base10607</v>
          </cell>
        </row>
        <row r="2486">
          <cell r="B2486" t="str">
            <v>RFP_4Co_Base10607</v>
          </cell>
        </row>
        <row r="2487">
          <cell r="B2487" t="str">
            <v>RFP_4Co_Base10607</v>
          </cell>
        </row>
        <row r="2488">
          <cell r="B2488" t="str">
            <v>RFP_4Co_Base10607</v>
          </cell>
        </row>
        <row r="2489">
          <cell r="B2489" t="str">
            <v>RFP_4Co_Base10607</v>
          </cell>
        </row>
        <row r="2490">
          <cell r="B2490" t="str">
            <v>RFP_4Co_Base10607</v>
          </cell>
        </row>
        <row r="2491">
          <cell r="B2491" t="str">
            <v>RFP_4Co_Base10607</v>
          </cell>
        </row>
        <row r="2492">
          <cell r="B2492" t="str">
            <v>RFP_4Co_Base10607</v>
          </cell>
        </row>
        <row r="2493">
          <cell r="B2493" t="str">
            <v>RFP_4Co_Base10607</v>
          </cell>
        </row>
        <row r="2494">
          <cell r="B2494" t="str">
            <v>RFP_4Co_Base10607</v>
          </cell>
        </row>
        <row r="2495">
          <cell r="B2495" t="str">
            <v>RFP_4Co_Base10607</v>
          </cell>
        </row>
        <row r="2496">
          <cell r="B2496" t="str">
            <v>RFP_4Co_Base10607</v>
          </cell>
        </row>
        <row r="2497">
          <cell r="B2497" t="str">
            <v>RFP_4Co_Base10607</v>
          </cell>
        </row>
        <row r="2498">
          <cell r="B2498" t="str">
            <v>RFP_4Co_Base10607</v>
          </cell>
        </row>
        <row r="2499">
          <cell r="B2499" t="str">
            <v>RFP_4Co_Base10607</v>
          </cell>
        </row>
        <row r="2500">
          <cell r="B2500" t="str">
            <v>RFP_4Co_Base10607</v>
          </cell>
        </row>
        <row r="2501">
          <cell r="B2501" t="str">
            <v>RFP_4Co_Base10607</v>
          </cell>
        </row>
        <row r="2502">
          <cell r="B2502" t="str">
            <v>RFP_4Co_Base10607</v>
          </cell>
        </row>
        <row r="2503">
          <cell r="B2503" t="str">
            <v>RFP_4Co_Base10607</v>
          </cell>
        </row>
        <row r="2504">
          <cell r="B2504" t="str">
            <v>RFP_4Co_Base10607</v>
          </cell>
        </row>
        <row r="2505">
          <cell r="B2505" t="str">
            <v>RFP_4Co_Base10607</v>
          </cell>
        </row>
        <row r="2506">
          <cell r="B2506" t="str">
            <v>RFP_4Co_Base10607</v>
          </cell>
        </row>
        <row r="2507">
          <cell r="B2507" t="str">
            <v>RFP_4Co_Base10607</v>
          </cell>
        </row>
        <row r="2508">
          <cell r="B2508" t="str">
            <v>RFP_4Co_Base10607</v>
          </cell>
        </row>
        <row r="2509">
          <cell r="B2509" t="str">
            <v>RFP_4Co_Base10607</v>
          </cell>
        </row>
        <row r="2510">
          <cell r="B2510" t="str">
            <v>RFP_4Co_Base10607</v>
          </cell>
        </row>
        <row r="2511">
          <cell r="B2511" t="str">
            <v>RFP_4Co_Base10607</v>
          </cell>
        </row>
        <row r="2512">
          <cell r="B2512" t="str">
            <v>RFP_4Co_Base10607</v>
          </cell>
        </row>
        <row r="2513">
          <cell r="B2513" t="str">
            <v>RFP_4Co_Base10607</v>
          </cell>
        </row>
        <row r="2514">
          <cell r="B2514" t="str">
            <v>RFP_4Co_Base10607</v>
          </cell>
        </row>
        <row r="2515">
          <cell r="B2515" t="str">
            <v>RFP_4Co_Base10607</v>
          </cell>
        </row>
        <row r="2516">
          <cell r="B2516" t="str">
            <v>RFP_4Co_Base10607</v>
          </cell>
        </row>
        <row r="2517">
          <cell r="B2517" t="str">
            <v>RFP_4Co_Base10607</v>
          </cell>
        </row>
        <row r="2518">
          <cell r="B2518" t="str">
            <v>RFP_4Co_Base10607</v>
          </cell>
        </row>
        <row r="2519">
          <cell r="B2519" t="str">
            <v>RFP_4Co_Base10607</v>
          </cell>
        </row>
        <row r="2520">
          <cell r="B2520" t="str">
            <v>RFP_4Co_Base10607</v>
          </cell>
        </row>
        <row r="2521">
          <cell r="B2521" t="str">
            <v>RFP_4Co_Base10607</v>
          </cell>
        </row>
        <row r="2522">
          <cell r="B2522" t="str">
            <v>RFP_4Co_Base10607</v>
          </cell>
        </row>
        <row r="2523">
          <cell r="B2523" t="str">
            <v>RFP_4Co_Base10607</v>
          </cell>
        </row>
        <row r="2524">
          <cell r="B2524" t="str">
            <v>RFP_4Co_Base10607</v>
          </cell>
        </row>
        <row r="2525">
          <cell r="B2525" t="str">
            <v>RFP_4Co_Base10607</v>
          </cell>
        </row>
        <row r="2526">
          <cell r="B2526" t="str">
            <v>RFP_4Co_Base10607</v>
          </cell>
        </row>
        <row r="2527">
          <cell r="B2527" t="str">
            <v>RFP_4Co_Base10607</v>
          </cell>
        </row>
        <row r="2528">
          <cell r="B2528" t="str">
            <v>RFP_4Co_Base10607</v>
          </cell>
        </row>
        <row r="2529">
          <cell r="B2529" t="str">
            <v>RFP_4Co_Base10607</v>
          </cell>
        </row>
        <row r="2530">
          <cell r="B2530" t="str">
            <v>RFP_4Co_Base10607</v>
          </cell>
        </row>
        <row r="2531">
          <cell r="B2531" t="str">
            <v>RFP_4Co_Base10607</v>
          </cell>
        </row>
        <row r="2532">
          <cell r="B2532" t="str">
            <v>RFP_4Co_Base10607</v>
          </cell>
        </row>
        <row r="2533">
          <cell r="B2533" t="str">
            <v>RFP_4Co_Base10607</v>
          </cell>
        </row>
        <row r="2534">
          <cell r="B2534" t="str">
            <v>RFP_4Co_Base10607</v>
          </cell>
        </row>
        <row r="2535">
          <cell r="B2535" t="str">
            <v>RFP_4Co_Base10607</v>
          </cell>
        </row>
        <row r="2536">
          <cell r="B2536" t="str">
            <v>RFP_4Co_Base10607</v>
          </cell>
        </row>
        <row r="2537">
          <cell r="B2537" t="str">
            <v>RFP_4Co_Base10607</v>
          </cell>
        </row>
        <row r="2538">
          <cell r="B2538" t="str">
            <v>RFP_4Co_Base10607</v>
          </cell>
        </row>
        <row r="2539">
          <cell r="B2539" t="str">
            <v>RFP_4Co_Base10607</v>
          </cell>
        </row>
        <row r="2540">
          <cell r="B2540" t="str">
            <v>RFP_4Co_Base10607</v>
          </cell>
        </row>
        <row r="2541">
          <cell r="B2541" t="str">
            <v>RFP_4Co_Base10607</v>
          </cell>
        </row>
        <row r="2542">
          <cell r="B2542" t="str">
            <v>RFP_4Co_Base10607</v>
          </cell>
        </row>
        <row r="2543">
          <cell r="B2543" t="str">
            <v>RFP_4Co_Base10607</v>
          </cell>
        </row>
        <row r="2544">
          <cell r="B2544" t="str">
            <v>RFP_4Co_Base10607</v>
          </cell>
        </row>
        <row r="2545">
          <cell r="B2545" t="str">
            <v>RFP_4Co_Base10607</v>
          </cell>
        </row>
        <row r="2546">
          <cell r="B2546" t="str">
            <v>RFP_4Co_Base10607</v>
          </cell>
        </row>
        <row r="2547">
          <cell r="B2547" t="str">
            <v>RFP_4Co_Base10607</v>
          </cell>
        </row>
        <row r="2548">
          <cell r="B2548" t="str">
            <v>RFP_4Co_Base10607</v>
          </cell>
        </row>
        <row r="2549">
          <cell r="B2549" t="str">
            <v>RFP_4Co_Base10607</v>
          </cell>
        </row>
        <row r="2550">
          <cell r="B2550" t="str">
            <v>RFP_4Co_Base10607</v>
          </cell>
        </row>
        <row r="2551">
          <cell r="B2551" t="str">
            <v>RFP_4Co_Base10607</v>
          </cell>
        </row>
        <row r="2552">
          <cell r="B2552" t="str">
            <v>RFP_4Co_Base10607</v>
          </cell>
        </row>
        <row r="2553">
          <cell r="B2553" t="str">
            <v>RFP_4Co_Base10607</v>
          </cell>
        </row>
        <row r="2554">
          <cell r="B2554" t="str">
            <v>RFP_4Co_Base10607</v>
          </cell>
        </row>
        <row r="2555">
          <cell r="B2555" t="str">
            <v>RFP_4Co_Base10607</v>
          </cell>
        </row>
        <row r="2556">
          <cell r="B2556" t="str">
            <v>RFP_4Co_Base10607</v>
          </cell>
        </row>
        <row r="2557">
          <cell r="B2557" t="str">
            <v>RFP_4Co_Base10607</v>
          </cell>
        </row>
        <row r="2558">
          <cell r="B2558" t="str">
            <v>RFP_4Co_Base10607</v>
          </cell>
        </row>
        <row r="2559">
          <cell r="B2559" t="str">
            <v>RFP_4Co_Base10607</v>
          </cell>
        </row>
        <row r="2560">
          <cell r="B2560" t="str">
            <v>RFP_4Co_Base10607</v>
          </cell>
        </row>
        <row r="2561">
          <cell r="B2561" t="str">
            <v>RFP_4Co_Base10607</v>
          </cell>
        </row>
        <row r="2562">
          <cell r="B2562" t="str">
            <v>RFP_4Co_Base10607</v>
          </cell>
        </row>
        <row r="2563">
          <cell r="B2563" t="str">
            <v>RFP_4Co_Base10607</v>
          </cell>
        </row>
        <row r="2564">
          <cell r="B2564" t="str">
            <v>RFP_4Co_Base10607</v>
          </cell>
        </row>
        <row r="2565">
          <cell r="B2565" t="str">
            <v>RFP_4Co_Base10607</v>
          </cell>
        </row>
        <row r="2566">
          <cell r="B2566" t="str">
            <v>RFP_4Co_Base10607</v>
          </cell>
        </row>
        <row r="2567">
          <cell r="B2567" t="str">
            <v>RFP_4Co_Base10607</v>
          </cell>
        </row>
        <row r="2568">
          <cell r="B2568" t="str">
            <v>RFP_4Co_Base10607</v>
          </cell>
        </row>
        <row r="2569">
          <cell r="B2569" t="str">
            <v>RFP_4Co_Base10607</v>
          </cell>
        </row>
        <row r="2570">
          <cell r="B2570" t="str">
            <v>RFP_4Co_Base10607</v>
          </cell>
        </row>
        <row r="2571">
          <cell r="B2571" t="str">
            <v>RFP_4Co_Base10607</v>
          </cell>
        </row>
        <row r="2572">
          <cell r="B2572" t="str">
            <v>RFP_4Co_Base10607</v>
          </cell>
        </row>
        <row r="2573">
          <cell r="B2573" t="str">
            <v>RFP_4Co_Base10607</v>
          </cell>
        </row>
        <row r="2574">
          <cell r="B2574" t="str">
            <v>RFP_4Co_Base10607</v>
          </cell>
        </row>
        <row r="2575">
          <cell r="B2575" t="str">
            <v>RFP_4Co_Base10607</v>
          </cell>
        </row>
        <row r="2576">
          <cell r="B2576" t="str">
            <v>RFP_4Co_Base10607</v>
          </cell>
        </row>
        <row r="2577">
          <cell r="B2577" t="str">
            <v>RFP_4Co_Base10607</v>
          </cell>
        </row>
        <row r="2578">
          <cell r="B2578" t="str">
            <v>RFP_4Co_Base10607</v>
          </cell>
        </row>
        <row r="2579">
          <cell r="B2579" t="str">
            <v>RFP_4Co_Base10607</v>
          </cell>
        </row>
        <row r="2580">
          <cell r="B2580" t="str">
            <v>RFP_4Co_Base10607</v>
          </cell>
        </row>
        <row r="2581">
          <cell r="B2581" t="str">
            <v>RFP_4Co_Base10607</v>
          </cell>
        </row>
        <row r="2582">
          <cell r="B2582" t="str">
            <v>RFP_4Co_Base10607</v>
          </cell>
        </row>
        <row r="2583">
          <cell r="B2583" t="str">
            <v>RFP_4Co_Base10607</v>
          </cell>
        </row>
        <row r="2584">
          <cell r="B2584" t="str">
            <v>RFP_4Co_Base10607</v>
          </cell>
        </row>
        <row r="2585">
          <cell r="B2585" t="str">
            <v>RFP_4Co_Base10607</v>
          </cell>
        </row>
        <row r="2586">
          <cell r="B2586" t="str">
            <v>RFP_4Co_Base10607</v>
          </cell>
        </row>
        <row r="2587">
          <cell r="B2587" t="str">
            <v>RFP_4Co_Base10607</v>
          </cell>
        </row>
        <row r="2588">
          <cell r="B2588" t="str">
            <v>RFP_4Co_Base10607</v>
          </cell>
        </row>
        <row r="2589">
          <cell r="B2589" t="str">
            <v>RFP_4Co_Base10607</v>
          </cell>
        </row>
        <row r="2590">
          <cell r="B2590" t="str">
            <v>RFP_4Co_Base10607</v>
          </cell>
        </row>
        <row r="2591">
          <cell r="B2591" t="str">
            <v>RFP_4Co_Base10607</v>
          </cell>
        </row>
        <row r="2592">
          <cell r="B2592" t="str">
            <v>RFP_4Co_Base10607</v>
          </cell>
        </row>
        <row r="2593">
          <cell r="B2593" t="str">
            <v>RFP_4Co_Base10607</v>
          </cell>
        </row>
        <row r="2594">
          <cell r="B2594" t="str">
            <v>RFP_4Co_Base10607</v>
          </cell>
        </row>
        <row r="2595">
          <cell r="B2595" t="str">
            <v>RFP_4Co_Base10607</v>
          </cell>
        </row>
        <row r="2596">
          <cell r="B2596" t="str">
            <v>RFP_4Co_Base10607</v>
          </cell>
        </row>
        <row r="2597">
          <cell r="B2597" t="str">
            <v>RFP_4Co_Base10607</v>
          </cell>
        </row>
        <row r="2598">
          <cell r="B2598" t="str">
            <v>RFP_4Co_Base10607</v>
          </cell>
        </row>
        <row r="2599">
          <cell r="B2599" t="str">
            <v>RFP_4Co_Base10607</v>
          </cell>
        </row>
        <row r="2600">
          <cell r="B2600" t="str">
            <v>RFP_4Co_Base10607</v>
          </cell>
        </row>
        <row r="2601">
          <cell r="B2601" t="str">
            <v>RFP_4Co_Base10607</v>
          </cell>
        </row>
        <row r="2602">
          <cell r="B2602" t="str">
            <v>RFP_4Co_Base10607</v>
          </cell>
        </row>
        <row r="2603">
          <cell r="B2603" t="str">
            <v>RFP_4Co_Base10607</v>
          </cell>
        </row>
        <row r="2604">
          <cell r="B2604" t="str">
            <v>RFP_4Co_Base10607</v>
          </cell>
        </row>
        <row r="2605">
          <cell r="B2605" t="str">
            <v>RFP_4Co_Base10607</v>
          </cell>
        </row>
        <row r="2606">
          <cell r="B2606" t="str">
            <v>RFP_4Co_Base10607</v>
          </cell>
        </row>
        <row r="2607">
          <cell r="B2607" t="str">
            <v>RFP_4Co_Base10607</v>
          </cell>
        </row>
        <row r="2608">
          <cell r="B2608" t="str">
            <v>RFP_4Co_Base10607</v>
          </cell>
        </row>
        <row r="2609">
          <cell r="B2609" t="str">
            <v>RFP_4Co_Base10607</v>
          </cell>
        </row>
        <row r="2610">
          <cell r="B2610" t="str">
            <v>RFP_4Co_Base10607</v>
          </cell>
        </row>
        <row r="2611">
          <cell r="B2611" t="str">
            <v>RFP_4Co_Base10607</v>
          </cell>
        </row>
        <row r="2612">
          <cell r="B2612" t="str">
            <v>RFP_4Co_Base10607</v>
          </cell>
        </row>
        <row r="2613">
          <cell r="B2613" t="str">
            <v>RFP_4Co_Base10607</v>
          </cell>
        </row>
        <row r="2614">
          <cell r="B2614" t="str">
            <v>RFP_4Co_Base10607</v>
          </cell>
        </row>
        <row r="2615">
          <cell r="B2615" t="str">
            <v>RFP_4Co_Base10607</v>
          </cell>
        </row>
        <row r="2616">
          <cell r="B2616" t="str">
            <v>RFP_4Co_Base10607</v>
          </cell>
        </row>
        <row r="2617">
          <cell r="B2617" t="str">
            <v>RFP_4Co_Base10607</v>
          </cell>
        </row>
        <row r="2618">
          <cell r="B2618" t="str">
            <v>RFP_4Co_Base10607</v>
          </cell>
        </row>
        <row r="2619">
          <cell r="B2619" t="str">
            <v>RFP_4Co_Base10607</v>
          </cell>
        </row>
        <row r="2620">
          <cell r="B2620" t="str">
            <v>RFP_4Co_Base10607</v>
          </cell>
        </row>
        <row r="2621">
          <cell r="B2621" t="str">
            <v>RFP_4Co_Base10607</v>
          </cell>
        </row>
        <row r="2622">
          <cell r="B2622" t="str">
            <v>RFP_4Co_Base10607</v>
          </cell>
        </row>
        <row r="2623">
          <cell r="B2623" t="str">
            <v>RFP_4Co_Base10607</v>
          </cell>
        </row>
        <row r="2624">
          <cell r="B2624" t="str">
            <v>RFP_4Co_Base10607</v>
          </cell>
        </row>
        <row r="2625">
          <cell r="B2625" t="str">
            <v>RFP_4Co_Base10607</v>
          </cell>
        </row>
        <row r="2626">
          <cell r="B2626" t="str">
            <v>RFP_4Co_Base10607</v>
          </cell>
        </row>
        <row r="2627">
          <cell r="B2627" t="str">
            <v>RFP_4Co_Base10607</v>
          </cell>
        </row>
        <row r="2628">
          <cell r="B2628" t="str">
            <v>RFP_4Co_Base10607</v>
          </cell>
        </row>
        <row r="2629">
          <cell r="B2629" t="str">
            <v>RFP_4Co_Base10607</v>
          </cell>
        </row>
        <row r="2630">
          <cell r="B2630" t="str">
            <v>RFP_4Co_Base10607</v>
          </cell>
        </row>
        <row r="2631">
          <cell r="B2631" t="str">
            <v>RFP_4Co_Base10607</v>
          </cell>
        </row>
        <row r="2632">
          <cell r="B2632" t="str">
            <v>RFP_4Co_Base10607</v>
          </cell>
        </row>
        <row r="2633">
          <cell r="B2633" t="str">
            <v>RFP_4Co_Base10607</v>
          </cell>
        </row>
        <row r="2634">
          <cell r="B2634" t="str">
            <v>RFP_4Co_Base10607</v>
          </cell>
        </row>
        <row r="2635">
          <cell r="B2635" t="str">
            <v>RFP_4Co_Base10607</v>
          </cell>
        </row>
        <row r="2636">
          <cell r="B2636" t="str">
            <v>RFP_4Co_Base10607</v>
          </cell>
        </row>
        <row r="2637">
          <cell r="B2637" t="str">
            <v>RFP_4Co_Base10607</v>
          </cell>
        </row>
        <row r="2638">
          <cell r="B2638" t="str">
            <v>RFP_4Co_Base10607</v>
          </cell>
        </row>
        <row r="2639">
          <cell r="B2639" t="str">
            <v>RFP_4Co_Base10607</v>
          </cell>
        </row>
        <row r="2640">
          <cell r="B2640" t="str">
            <v>RFP_4Co_Base10607</v>
          </cell>
        </row>
        <row r="2641">
          <cell r="B2641" t="str">
            <v>RFP_4Co_Base10607</v>
          </cell>
        </row>
        <row r="2642">
          <cell r="B2642" t="str">
            <v>RFP_4Co_Base10607</v>
          </cell>
        </row>
        <row r="2643">
          <cell r="B2643" t="str">
            <v>RFP_4Co_Base10607</v>
          </cell>
        </row>
        <row r="2644">
          <cell r="B2644" t="str">
            <v>RFP_4Co_Base10607</v>
          </cell>
        </row>
        <row r="2645">
          <cell r="B2645" t="str">
            <v>RFP_4Co_Base10607</v>
          </cell>
        </row>
        <row r="2646">
          <cell r="B2646" t="str">
            <v>RFP_4Co_Base10607</v>
          </cell>
        </row>
        <row r="2647">
          <cell r="B2647" t="str">
            <v>RFP_4Co_Base10607</v>
          </cell>
        </row>
        <row r="2648">
          <cell r="B2648" t="str">
            <v>RFP_4Co_Base10607</v>
          </cell>
        </row>
        <row r="2649">
          <cell r="B2649" t="str">
            <v>RFP_4Co_Base10607</v>
          </cell>
        </row>
        <row r="2650">
          <cell r="B2650" t="str">
            <v>RFP_4Co_Base10607</v>
          </cell>
        </row>
        <row r="2651">
          <cell r="B2651" t="str">
            <v>RFP_4Co_Base10607</v>
          </cell>
        </row>
        <row r="2652">
          <cell r="B2652" t="str">
            <v>RFP_4Co_Base10607</v>
          </cell>
        </row>
        <row r="2653">
          <cell r="B2653" t="str">
            <v>RFP_4Co_Base10607</v>
          </cell>
        </row>
        <row r="2654">
          <cell r="B2654" t="str">
            <v>RFP_4Co_Base10607</v>
          </cell>
        </row>
        <row r="2655">
          <cell r="B2655" t="str">
            <v>RFP_4Co_Base10607</v>
          </cell>
        </row>
        <row r="2656">
          <cell r="B2656" t="str">
            <v>RFP_4Co_Base10607</v>
          </cell>
        </row>
        <row r="2657">
          <cell r="B2657" t="str">
            <v>RFP_4Co_Base10607</v>
          </cell>
        </row>
        <row r="2658">
          <cell r="B2658" t="str">
            <v>RFP_4Co_Base10607</v>
          </cell>
        </row>
        <row r="2659">
          <cell r="B2659" t="str">
            <v>RFP_4Co_Base10607</v>
          </cell>
        </row>
        <row r="2660">
          <cell r="B2660" t="str">
            <v>RFP_4Co_Base10607</v>
          </cell>
        </row>
        <row r="2661">
          <cell r="B2661" t="str">
            <v>RFP_4Co_Base10607</v>
          </cell>
        </row>
        <row r="2662">
          <cell r="B2662" t="str">
            <v>RFP_4Co_Base10607</v>
          </cell>
        </row>
        <row r="2663">
          <cell r="B2663" t="str">
            <v>RFP_4Co_Base10607</v>
          </cell>
        </row>
        <row r="2664">
          <cell r="B2664" t="str">
            <v>RFP_4Co_Base10607</v>
          </cell>
        </row>
        <row r="2665">
          <cell r="B2665" t="str">
            <v>RFP_4Co_Base10607</v>
          </cell>
        </row>
        <row r="2666">
          <cell r="B2666" t="str">
            <v>RFP_4Co_Base10607</v>
          </cell>
        </row>
        <row r="2667">
          <cell r="B2667" t="str">
            <v>RFP_4Co_Base10607</v>
          </cell>
        </row>
        <row r="2668">
          <cell r="B2668" t="str">
            <v>RFP_4Co_Base10607</v>
          </cell>
        </row>
        <row r="2669">
          <cell r="B2669" t="str">
            <v>RFP_4Co_Base10607</v>
          </cell>
        </row>
        <row r="2670">
          <cell r="B2670" t="str">
            <v>RFP_4Co_Base10607</v>
          </cell>
        </row>
        <row r="2671">
          <cell r="B2671" t="str">
            <v>RFP_4Co_Base10607</v>
          </cell>
        </row>
        <row r="2672">
          <cell r="B2672" t="str">
            <v>RFP_4Co_Base10607</v>
          </cell>
        </row>
        <row r="2673">
          <cell r="B2673" t="str">
            <v>RFP_4Co_Base10607</v>
          </cell>
        </row>
        <row r="2674">
          <cell r="B2674" t="str">
            <v>RFP_4Co_Base10607</v>
          </cell>
        </row>
        <row r="2675">
          <cell r="B2675" t="str">
            <v>RFP_4Co_Base10607</v>
          </cell>
        </row>
        <row r="2676">
          <cell r="B2676" t="str">
            <v>RFP_4Co_Base10607</v>
          </cell>
        </row>
        <row r="2677">
          <cell r="B2677" t="str">
            <v>RFP_4Co_Base10607</v>
          </cell>
        </row>
        <row r="2678">
          <cell r="B2678" t="str">
            <v>RFP_4Co_Base10607</v>
          </cell>
        </row>
        <row r="2679">
          <cell r="B2679" t="str">
            <v>RFP_4Co_Base10607</v>
          </cell>
        </row>
        <row r="2680">
          <cell r="B2680" t="str">
            <v>RFP_4Co_Base10607</v>
          </cell>
        </row>
        <row r="2681">
          <cell r="B2681" t="str">
            <v>RFP_4Co_Base10607</v>
          </cell>
        </row>
        <row r="2682">
          <cell r="B2682" t="str">
            <v>RFP_4Co_Base10607</v>
          </cell>
        </row>
        <row r="2683">
          <cell r="B2683" t="str">
            <v>RFP_4Co_Base10607</v>
          </cell>
        </row>
        <row r="2684">
          <cell r="B2684" t="str">
            <v>RFP_4Co_Base10607</v>
          </cell>
        </row>
        <row r="2685">
          <cell r="B2685" t="str">
            <v>RFP_4Co_Base10607</v>
          </cell>
        </row>
        <row r="2686">
          <cell r="B2686" t="str">
            <v>RFP_4Co_Base10607</v>
          </cell>
        </row>
        <row r="2687">
          <cell r="B2687" t="str">
            <v>RFP_4Co_Base10607</v>
          </cell>
        </row>
        <row r="2688">
          <cell r="B2688" t="str">
            <v>RFP_4Co_Base10607</v>
          </cell>
        </row>
        <row r="2689">
          <cell r="B2689" t="str">
            <v>RFP_4Co_Base10607</v>
          </cell>
        </row>
        <row r="2690">
          <cell r="B2690" t="str">
            <v>RFP_4Co_Base10607</v>
          </cell>
        </row>
        <row r="2691">
          <cell r="B2691" t="str">
            <v>RFP_4Co_Base10607</v>
          </cell>
        </row>
        <row r="2692">
          <cell r="B2692" t="str">
            <v>RFP_4Co_Base10607</v>
          </cell>
        </row>
        <row r="2693">
          <cell r="B2693" t="str">
            <v>RFP_4Co_Base10607</v>
          </cell>
        </row>
        <row r="2694">
          <cell r="B2694" t="str">
            <v>RFP_4Co_Base10607</v>
          </cell>
        </row>
        <row r="2695">
          <cell r="B2695" t="str">
            <v>RFP_4Co_Base10607</v>
          </cell>
        </row>
        <row r="2696">
          <cell r="B2696" t="str">
            <v>RFP_4Co_Base10607</v>
          </cell>
        </row>
        <row r="2697">
          <cell r="B2697" t="str">
            <v>RFP_4Co_Base10607</v>
          </cell>
        </row>
        <row r="2698">
          <cell r="B2698" t="str">
            <v>RFP_4Co_Base10607</v>
          </cell>
        </row>
        <row r="2699">
          <cell r="B2699" t="str">
            <v>RFP_4Co_Base10607</v>
          </cell>
        </row>
        <row r="2700">
          <cell r="B2700" t="str">
            <v>RFP_4Co_Base10607</v>
          </cell>
        </row>
        <row r="2701">
          <cell r="B2701" t="str">
            <v>RFP_4Co_Base10607</v>
          </cell>
        </row>
        <row r="2702">
          <cell r="B2702" t="str">
            <v>RFP_4Co_Base10607</v>
          </cell>
        </row>
        <row r="2703">
          <cell r="B2703" t="str">
            <v>RFP_4Co_Base10607</v>
          </cell>
        </row>
        <row r="2704">
          <cell r="B2704" t="str">
            <v>RFP_4Co_Base10607</v>
          </cell>
        </row>
        <row r="2705">
          <cell r="B2705" t="str">
            <v>RFP_4Co_Base10607</v>
          </cell>
        </row>
        <row r="2706">
          <cell r="B2706" t="str">
            <v>RFP_4Co_Base10607</v>
          </cell>
        </row>
        <row r="2707">
          <cell r="B2707" t="str">
            <v>RFP_4Co_Base10607</v>
          </cell>
        </row>
        <row r="2708">
          <cell r="B2708" t="str">
            <v>RFP_4Co_Base10607</v>
          </cell>
        </row>
        <row r="2709">
          <cell r="B2709" t="str">
            <v>RFP_4Co_Base10607</v>
          </cell>
        </row>
        <row r="2710">
          <cell r="B2710" t="str">
            <v>RFP_4Co_Base10607</v>
          </cell>
        </row>
        <row r="2711">
          <cell r="B2711" t="str">
            <v>RFP_4Co_Base10607</v>
          </cell>
        </row>
        <row r="2712">
          <cell r="B2712" t="str">
            <v>RFP_4Co_Base10607</v>
          </cell>
        </row>
        <row r="2713">
          <cell r="B2713" t="str">
            <v>RFP_4Co_Base10607</v>
          </cell>
        </row>
        <row r="2714">
          <cell r="B2714" t="str">
            <v>RFP_4Co_Base10607</v>
          </cell>
        </row>
        <row r="2715">
          <cell r="B2715" t="str">
            <v>RFP_4Co_Base10607</v>
          </cell>
        </row>
        <row r="2716">
          <cell r="B2716" t="str">
            <v>RFP_4Co_Base10607</v>
          </cell>
        </row>
        <row r="2717">
          <cell r="B2717" t="str">
            <v>RFP_4Co_Base10607</v>
          </cell>
        </row>
        <row r="2718">
          <cell r="B2718" t="str">
            <v>RFP_4Co_Base10607</v>
          </cell>
        </row>
        <row r="2719">
          <cell r="B2719" t="str">
            <v>RFP_4Co_Base10607</v>
          </cell>
        </row>
        <row r="2720">
          <cell r="B2720" t="str">
            <v>RFP_4Co_Base10607</v>
          </cell>
        </row>
        <row r="2721">
          <cell r="B2721" t="str">
            <v>RFP_4Co_Base10607</v>
          </cell>
        </row>
        <row r="2722">
          <cell r="B2722" t="str">
            <v>RFP_4Co_Base10607</v>
          </cell>
        </row>
        <row r="2723">
          <cell r="B2723" t="str">
            <v>RFP_4Co_Base10607</v>
          </cell>
        </row>
        <row r="2724">
          <cell r="B2724" t="str">
            <v>RFP_4Co_Base10607</v>
          </cell>
        </row>
        <row r="2725">
          <cell r="B2725" t="str">
            <v>RFP_4Co_Base10607</v>
          </cell>
        </row>
        <row r="2726">
          <cell r="B2726" t="str">
            <v>RFP_4Co_Base10607</v>
          </cell>
        </row>
        <row r="2727">
          <cell r="B2727" t="str">
            <v>RFP_4Co_Base10607</v>
          </cell>
        </row>
        <row r="2728">
          <cell r="B2728" t="str">
            <v>RFP_4Co_Base10607</v>
          </cell>
        </row>
        <row r="2729">
          <cell r="B2729" t="str">
            <v>RFP_4Co_Base10607</v>
          </cell>
        </row>
        <row r="2730">
          <cell r="B2730" t="str">
            <v>RFP_4Co_Base10607</v>
          </cell>
        </row>
        <row r="2731">
          <cell r="B2731" t="str">
            <v>RFP_4Co_Base10607</v>
          </cell>
        </row>
        <row r="2732">
          <cell r="B2732" t="str">
            <v>RFP_4Co_Base10607</v>
          </cell>
        </row>
        <row r="2733">
          <cell r="B2733" t="str">
            <v>RFP_4Co_Base10607</v>
          </cell>
        </row>
        <row r="2734">
          <cell r="B2734" t="str">
            <v>RFP_4Co_Base10607</v>
          </cell>
        </row>
        <row r="2735">
          <cell r="B2735" t="str">
            <v>RFP_4Co_Base10607</v>
          </cell>
        </row>
        <row r="2736">
          <cell r="B2736" t="str">
            <v>RFP_4Co_Base10607</v>
          </cell>
        </row>
        <row r="2737">
          <cell r="B2737" t="str">
            <v>RFP_4Co_Base10607</v>
          </cell>
        </row>
        <row r="2738">
          <cell r="B2738" t="str">
            <v>RFP_4Co_Base10607</v>
          </cell>
        </row>
        <row r="2739">
          <cell r="B2739" t="str">
            <v>RFP_4Co_Base10607</v>
          </cell>
        </row>
        <row r="2740">
          <cell r="B2740" t="str">
            <v>RFP_4Co_Base10607</v>
          </cell>
        </row>
        <row r="2741">
          <cell r="B2741" t="str">
            <v>RFP_4Co_Base10607</v>
          </cell>
        </row>
        <row r="2742">
          <cell r="B2742" t="str">
            <v>RFP_4Co_Base10607</v>
          </cell>
        </row>
        <row r="2743">
          <cell r="B2743" t="str">
            <v>RFP_4Co_Base10607</v>
          </cell>
        </row>
        <row r="2744">
          <cell r="B2744" t="str">
            <v>RFP_4Co_Base10607</v>
          </cell>
        </row>
        <row r="2745">
          <cell r="B2745" t="str">
            <v>RFP_4Co_Base10607</v>
          </cell>
        </row>
        <row r="2746">
          <cell r="B2746" t="str">
            <v>RFP_4Co_Base10607</v>
          </cell>
        </row>
        <row r="2747">
          <cell r="B2747" t="str">
            <v>RFP_4Co_Base10607</v>
          </cell>
        </row>
        <row r="2748">
          <cell r="B2748" t="str">
            <v>RFP_4Co_Base10607</v>
          </cell>
        </row>
        <row r="2749">
          <cell r="B2749" t="str">
            <v>RFP_4Co_Base10607</v>
          </cell>
        </row>
        <row r="2750">
          <cell r="B2750" t="str">
            <v>RFP_4Co_Base10607</v>
          </cell>
        </row>
        <row r="2751">
          <cell r="B2751" t="str">
            <v>RFP_4Co_Base10607</v>
          </cell>
        </row>
        <row r="2752">
          <cell r="B2752" t="str">
            <v>RFP_4Co_Base10607</v>
          </cell>
        </row>
        <row r="2753">
          <cell r="B2753" t="str">
            <v>RFP_4Co_Base10607</v>
          </cell>
        </row>
        <row r="2754">
          <cell r="B2754" t="str">
            <v>RFP_4Co_Base10607</v>
          </cell>
        </row>
        <row r="2755">
          <cell r="B2755" t="str">
            <v>RFP_4Co_Base10607</v>
          </cell>
        </row>
        <row r="2756">
          <cell r="B2756" t="str">
            <v>RFP_4Co_Base10607</v>
          </cell>
        </row>
        <row r="2757">
          <cell r="B2757" t="str">
            <v>RFP_4Co_Base10607</v>
          </cell>
        </row>
        <row r="2758">
          <cell r="B2758" t="str">
            <v>RFP_4Co_Base10607</v>
          </cell>
        </row>
        <row r="2759">
          <cell r="B2759" t="str">
            <v>RFP_4Co_Base10607</v>
          </cell>
        </row>
        <row r="2760">
          <cell r="B2760" t="str">
            <v>RFP_4Co_Base10607</v>
          </cell>
        </row>
        <row r="2761">
          <cell r="B2761" t="str">
            <v>RFP_4Co_Base10607</v>
          </cell>
        </row>
        <row r="2762">
          <cell r="B2762" t="str">
            <v>RFP_4Co_Base10607</v>
          </cell>
        </row>
        <row r="2763">
          <cell r="B2763" t="str">
            <v>RFP_4Co_Base10607</v>
          </cell>
        </row>
        <row r="2764">
          <cell r="B2764" t="str">
            <v>RFP_4Co_Base10607</v>
          </cell>
        </row>
        <row r="2765">
          <cell r="B2765" t="str">
            <v>RFP_4Co_Base10607</v>
          </cell>
        </row>
        <row r="2766">
          <cell r="B2766" t="str">
            <v>RFP_4Co_Base10607</v>
          </cell>
        </row>
        <row r="2767">
          <cell r="B2767" t="str">
            <v>RFP_4Co_Base10607</v>
          </cell>
        </row>
        <row r="2768">
          <cell r="B2768" t="str">
            <v>RFP_4Co_Base10607</v>
          </cell>
        </row>
        <row r="2769">
          <cell r="B2769" t="str">
            <v>RFP_4Co_Base10607</v>
          </cell>
        </row>
        <row r="2770">
          <cell r="B2770" t="str">
            <v>RFP_4Co_Base10607</v>
          </cell>
        </row>
        <row r="2771">
          <cell r="B2771" t="str">
            <v>RFP_4Co_Base10607</v>
          </cell>
        </row>
        <row r="2772">
          <cell r="B2772" t="str">
            <v>RFP_4Co_Base10607</v>
          </cell>
        </row>
        <row r="2773">
          <cell r="B2773" t="str">
            <v>RFP_4Co_Base10607</v>
          </cell>
        </row>
        <row r="2774">
          <cell r="B2774" t="str">
            <v>RFP_4Co_Base10607</v>
          </cell>
        </row>
        <row r="2775">
          <cell r="B2775" t="str">
            <v>RFP_4Co_Base10607</v>
          </cell>
        </row>
        <row r="2776">
          <cell r="B2776" t="str">
            <v>RFP_4Co_Base10607</v>
          </cell>
        </row>
        <row r="2777">
          <cell r="B2777" t="str">
            <v>RFP_4Co_Base10607</v>
          </cell>
        </row>
        <row r="2778">
          <cell r="B2778" t="str">
            <v>RFP_4Co_Base10607</v>
          </cell>
        </row>
        <row r="2779">
          <cell r="B2779" t="str">
            <v>RFP_4Co_Base10607</v>
          </cell>
        </row>
        <row r="2780">
          <cell r="B2780" t="str">
            <v>RFP_4Co_Base10607</v>
          </cell>
        </row>
        <row r="2781">
          <cell r="B2781" t="str">
            <v>RFP_4Co_Base10607</v>
          </cell>
        </row>
        <row r="2782">
          <cell r="B2782" t="str">
            <v>RFP_4Co_Base10607</v>
          </cell>
        </row>
        <row r="2783">
          <cell r="B2783" t="str">
            <v>RFP_4Co_Base10607</v>
          </cell>
        </row>
        <row r="2784">
          <cell r="B2784" t="str">
            <v>RFP_4Co_Base10607</v>
          </cell>
        </row>
        <row r="2785">
          <cell r="B2785" t="str">
            <v>RFP_4Co_Base10607</v>
          </cell>
        </row>
        <row r="2786">
          <cell r="B2786" t="str">
            <v>RFP_4Co_Base10607</v>
          </cell>
        </row>
        <row r="2787">
          <cell r="B2787" t="str">
            <v>RFP_4Co_Base10607</v>
          </cell>
        </row>
        <row r="2788">
          <cell r="B2788" t="str">
            <v>RFP_4Co_Base10607</v>
          </cell>
        </row>
        <row r="2789">
          <cell r="B2789" t="str">
            <v>RFP_4Co_Base10607</v>
          </cell>
        </row>
        <row r="2790">
          <cell r="B2790" t="str">
            <v>RFP_4Co_Base10607</v>
          </cell>
        </row>
        <row r="2791">
          <cell r="B2791" t="str">
            <v>RFP_4Co_Base10607</v>
          </cell>
        </row>
        <row r="2792">
          <cell r="B2792" t="str">
            <v>RFP_4Co_Base10607</v>
          </cell>
        </row>
        <row r="2793">
          <cell r="B2793" t="str">
            <v>RFP_4Co_Base10607</v>
          </cell>
        </row>
        <row r="2794">
          <cell r="B2794" t="str">
            <v>RFP_4Co_Base10607</v>
          </cell>
        </row>
        <row r="2795">
          <cell r="B2795" t="str">
            <v>RFP_4Co_Base10607</v>
          </cell>
        </row>
        <row r="2796">
          <cell r="B2796" t="str">
            <v>RFP_4Co_Base10607</v>
          </cell>
        </row>
        <row r="2797">
          <cell r="B2797" t="str">
            <v>RFP_4Co_Base10607</v>
          </cell>
        </row>
        <row r="2798">
          <cell r="B2798" t="str">
            <v>RFP_4Co_Base10607</v>
          </cell>
        </row>
        <row r="2799">
          <cell r="B2799" t="str">
            <v>RFP_4Co_Base10607</v>
          </cell>
        </row>
        <row r="2800">
          <cell r="B2800" t="str">
            <v>RFP_4Co_Base10607</v>
          </cell>
        </row>
        <row r="2801">
          <cell r="B2801" t="str">
            <v>RFP_4Co_Base10607</v>
          </cell>
        </row>
        <row r="2802">
          <cell r="B2802" t="str">
            <v>RFP_4Co_Base10607</v>
          </cell>
        </row>
        <row r="2803">
          <cell r="B2803" t="str">
            <v>RFP_4Co_Base10607</v>
          </cell>
        </row>
        <row r="2804">
          <cell r="B2804" t="str">
            <v>RFP_4Co_Base10607</v>
          </cell>
        </row>
        <row r="2805">
          <cell r="B2805" t="str">
            <v>RFP_4Co_Base10607</v>
          </cell>
        </row>
        <row r="2806">
          <cell r="B2806" t="str">
            <v>RFP_4Co_Base10607</v>
          </cell>
        </row>
        <row r="2807">
          <cell r="B2807" t="str">
            <v>RFP_4Co_Base10607</v>
          </cell>
        </row>
        <row r="2808">
          <cell r="B2808" t="str">
            <v>RFP_4Co_Base10607</v>
          </cell>
        </row>
        <row r="2809">
          <cell r="B2809" t="str">
            <v>RFP_4Co_Base10607</v>
          </cell>
        </row>
        <row r="2810">
          <cell r="B2810" t="str">
            <v>RFP_4Co_Base10607</v>
          </cell>
        </row>
        <row r="2811">
          <cell r="B2811" t="str">
            <v>RFP_4Co_Base10607</v>
          </cell>
        </row>
        <row r="2812">
          <cell r="B2812" t="str">
            <v>RFP_4Co_Base10607</v>
          </cell>
        </row>
        <row r="2813">
          <cell r="B2813" t="str">
            <v>RFP_4Co_Base10607</v>
          </cell>
        </row>
        <row r="2814">
          <cell r="B2814" t="str">
            <v>RFP_4Co_Base10607</v>
          </cell>
        </row>
        <row r="2815">
          <cell r="B2815" t="str">
            <v>RFP_4Co_Base10607</v>
          </cell>
        </row>
        <row r="2816">
          <cell r="B2816" t="str">
            <v>RFP_4Co_Base10607</v>
          </cell>
        </row>
        <row r="2817">
          <cell r="B2817" t="str">
            <v>RFP_4Co_Base10607</v>
          </cell>
        </row>
        <row r="2818">
          <cell r="B2818" t="str">
            <v>RFP_4Co_Base10607</v>
          </cell>
        </row>
        <row r="2819">
          <cell r="B2819" t="str">
            <v>RFP_4Co_Base10607</v>
          </cell>
        </row>
        <row r="2820">
          <cell r="B2820" t="str">
            <v>RFP_4Co_Base10607</v>
          </cell>
        </row>
        <row r="2821">
          <cell r="B2821" t="str">
            <v>RFP_4Co_Base10607</v>
          </cell>
        </row>
        <row r="2822">
          <cell r="B2822" t="str">
            <v>RFP_4Co_Base10607</v>
          </cell>
        </row>
        <row r="2823">
          <cell r="B2823" t="str">
            <v>RFP_4Co_Base10607</v>
          </cell>
        </row>
        <row r="2824">
          <cell r="B2824" t="str">
            <v>RFP_4Co_Base10607</v>
          </cell>
        </row>
        <row r="2825">
          <cell r="B2825" t="str">
            <v>RFP_4Co_Base10607</v>
          </cell>
        </row>
        <row r="2826">
          <cell r="B2826" t="str">
            <v>RFP_4Co_Base10607</v>
          </cell>
        </row>
        <row r="2827">
          <cell r="B2827" t="str">
            <v>RFP_4Co_Base10607</v>
          </cell>
        </row>
        <row r="2828">
          <cell r="B2828" t="str">
            <v>RFP_4Co_Base10607</v>
          </cell>
        </row>
        <row r="2829">
          <cell r="B2829" t="str">
            <v>RFP_4Co_Base10607</v>
          </cell>
        </row>
        <row r="2830">
          <cell r="B2830" t="str">
            <v>RFP_4Co_Base10607</v>
          </cell>
        </row>
        <row r="2831">
          <cell r="B2831" t="str">
            <v>RFP_4Co_Base10607</v>
          </cell>
        </row>
        <row r="2832">
          <cell r="B2832" t="str">
            <v>RFP_4Co_Base10607</v>
          </cell>
        </row>
        <row r="2833">
          <cell r="B2833" t="str">
            <v>RFP_4Co_Base10607</v>
          </cell>
        </row>
        <row r="2834">
          <cell r="B2834" t="str">
            <v>RFP_4Co_Base10607</v>
          </cell>
        </row>
        <row r="2835">
          <cell r="B2835" t="str">
            <v>RFP_4Co_Base10607</v>
          </cell>
        </row>
        <row r="2836">
          <cell r="B2836" t="str">
            <v>RFP_4Co_Base10607</v>
          </cell>
        </row>
        <row r="2837">
          <cell r="B2837" t="str">
            <v>RFP_4Co_Base10607</v>
          </cell>
        </row>
        <row r="2838">
          <cell r="B2838" t="str">
            <v>RFP_4Co_Base10607</v>
          </cell>
        </row>
        <row r="2839">
          <cell r="B2839" t="str">
            <v>RFP_4Co_Base10607</v>
          </cell>
        </row>
        <row r="2840">
          <cell r="B2840" t="str">
            <v>RFP_4Co_Base10607</v>
          </cell>
        </row>
        <row r="2841">
          <cell r="B2841" t="str">
            <v>RFP_4Co_Base10607</v>
          </cell>
        </row>
        <row r="2842">
          <cell r="B2842" t="str">
            <v>RFP_4Co_Base10607</v>
          </cell>
        </row>
        <row r="2843">
          <cell r="B2843" t="str">
            <v>RFP_4Co_Base10607</v>
          </cell>
        </row>
        <row r="2844">
          <cell r="B2844" t="str">
            <v>RFP_4Co_Base10607</v>
          </cell>
        </row>
        <row r="2845">
          <cell r="B2845" t="str">
            <v>RFP_4Co_Base10607</v>
          </cell>
        </row>
        <row r="2846">
          <cell r="B2846" t="str">
            <v>RFP_4Co_Base10607</v>
          </cell>
        </row>
        <row r="2847">
          <cell r="B2847" t="str">
            <v>RFP_4Co_Base10607</v>
          </cell>
        </row>
        <row r="2848">
          <cell r="B2848" t="str">
            <v>RFP_4Co_Base10607</v>
          </cell>
        </row>
        <row r="2849">
          <cell r="B2849" t="str">
            <v>RFP_4Co_Base10607</v>
          </cell>
        </row>
        <row r="2850">
          <cell r="B2850" t="str">
            <v>RFP_4Co_Base10607</v>
          </cell>
        </row>
        <row r="2851">
          <cell r="B2851" t="str">
            <v>RFP_4Co_Base10607</v>
          </cell>
        </row>
        <row r="2852">
          <cell r="B2852" t="str">
            <v>RFP_4Co_Base10607</v>
          </cell>
        </row>
        <row r="2853">
          <cell r="B2853" t="str">
            <v>RFP_4Co_Base10607</v>
          </cell>
        </row>
        <row r="2854">
          <cell r="B2854" t="str">
            <v>RFP_4Co_Base10607</v>
          </cell>
        </row>
        <row r="2855">
          <cell r="B2855" t="str">
            <v>RFP_4Co_Base10607</v>
          </cell>
        </row>
        <row r="2856">
          <cell r="B2856" t="str">
            <v>RFP_4Co_Base10607</v>
          </cell>
        </row>
        <row r="2857">
          <cell r="B2857" t="str">
            <v>RFP_4Co_Base10607</v>
          </cell>
        </row>
        <row r="2858">
          <cell r="B2858" t="str">
            <v>RFP_4Co_Base10607</v>
          </cell>
        </row>
        <row r="2859">
          <cell r="B2859" t="str">
            <v>RFP_4Co_Base10607</v>
          </cell>
        </row>
        <row r="2860">
          <cell r="B2860" t="str">
            <v>RFP_4Co_Base10607</v>
          </cell>
        </row>
        <row r="2861">
          <cell r="B2861" t="str">
            <v>RFP_4Co_Base10607</v>
          </cell>
        </row>
        <row r="2862">
          <cell r="B2862" t="str">
            <v>RFP_4Co_Base10607</v>
          </cell>
        </row>
        <row r="2863">
          <cell r="B2863" t="str">
            <v>RFP_4Co_Base10607</v>
          </cell>
        </row>
        <row r="2864">
          <cell r="B2864" t="str">
            <v>RFP_4Co_Base10607</v>
          </cell>
        </row>
        <row r="2865">
          <cell r="B2865" t="str">
            <v>RFP_4Co_Base10607</v>
          </cell>
        </row>
        <row r="2866">
          <cell r="B2866" t="str">
            <v>RFP_4Co_Base10607</v>
          </cell>
        </row>
        <row r="2867">
          <cell r="B2867" t="str">
            <v>RFP_4Co_Base10607</v>
          </cell>
        </row>
        <row r="2868">
          <cell r="B2868" t="str">
            <v>RFP_4Co_Base10607</v>
          </cell>
        </row>
        <row r="2869">
          <cell r="B2869" t="str">
            <v>RFP_4Co_Base10607</v>
          </cell>
        </row>
        <row r="2870">
          <cell r="B2870" t="str">
            <v>RFP_4Co_Base10607</v>
          </cell>
        </row>
        <row r="2871">
          <cell r="B2871" t="str">
            <v>RFP_4Co_Base10607</v>
          </cell>
        </row>
        <row r="2872">
          <cell r="B2872" t="str">
            <v>RFP_4Co_Base10607</v>
          </cell>
        </row>
        <row r="2873">
          <cell r="B2873" t="str">
            <v>RFP_4Co_Base10607</v>
          </cell>
        </row>
        <row r="2874">
          <cell r="B2874" t="str">
            <v>RFP_4Co_Base10607</v>
          </cell>
        </row>
        <row r="2875">
          <cell r="B2875" t="str">
            <v>RFP_4Co_Base10607</v>
          </cell>
        </row>
        <row r="2876">
          <cell r="B2876" t="str">
            <v>RFP_4Co_Base10607</v>
          </cell>
        </row>
        <row r="2877">
          <cell r="B2877" t="str">
            <v>RFP_4Co_Base10607</v>
          </cell>
        </row>
        <row r="2878">
          <cell r="B2878" t="str">
            <v>RFP_4Co_Base10607</v>
          </cell>
        </row>
        <row r="2879">
          <cell r="B2879" t="str">
            <v>RFP_4Co_Base10607</v>
          </cell>
        </row>
        <row r="2880">
          <cell r="B2880" t="str">
            <v>RFP_4Co_Base10607</v>
          </cell>
        </row>
        <row r="2881">
          <cell r="B2881" t="str">
            <v>RFP_4Co_Base10607</v>
          </cell>
        </row>
        <row r="2882">
          <cell r="B2882" t="str">
            <v>RFP_4Co_Base10607</v>
          </cell>
        </row>
        <row r="2883">
          <cell r="B2883" t="str">
            <v>RFP_4Co_Base10607</v>
          </cell>
        </row>
        <row r="2884">
          <cell r="B2884" t="str">
            <v>RFP_4Co_Base10607</v>
          </cell>
        </row>
        <row r="2885">
          <cell r="B2885" t="str">
            <v>RFP_4Co_Base10607</v>
          </cell>
        </row>
        <row r="2886">
          <cell r="B2886" t="str">
            <v>RFP_4Co_Base10607</v>
          </cell>
        </row>
        <row r="2887">
          <cell r="B2887" t="str">
            <v>RFP_4Co_Base10607</v>
          </cell>
        </row>
        <row r="2888">
          <cell r="B2888" t="str">
            <v>RFP_4Co_Base10607</v>
          </cell>
        </row>
        <row r="2889">
          <cell r="B2889" t="str">
            <v>RFP_4Co_Base10607</v>
          </cell>
        </row>
        <row r="2890">
          <cell r="B2890" t="str">
            <v>RFP_4Co_Base10607</v>
          </cell>
        </row>
        <row r="2891">
          <cell r="B2891" t="str">
            <v>RFP_4Co_Base10607</v>
          </cell>
        </row>
        <row r="2892">
          <cell r="B2892" t="str">
            <v>RFP_4Co_Base10607</v>
          </cell>
        </row>
        <row r="2893">
          <cell r="B2893" t="str">
            <v>RFP_4Co_Base10607</v>
          </cell>
        </row>
        <row r="2894">
          <cell r="B2894" t="str">
            <v>RFP_4Co_Base10607</v>
          </cell>
        </row>
        <row r="2895">
          <cell r="B2895" t="str">
            <v>RFP_4Co_Base10607</v>
          </cell>
        </row>
        <row r="2896">
          <cell r="B2896" t="str">
            <v>RFP_4Co_Base10607</v>
          </cell>
        </row>
        <row r="2897">
          <cell r="B2897" t="str">
            <v>RFP_4Co_Base10607</v>
          </cell>
        </row>
        <row r="2898">
          <cell r="B2898" t="str">
            <v>RFP_4Co_Base10607</v>
          </cell>
        </row>
        <row r="2899">
          <cell r="B2899" t="str">
            <v>RFP_4Co_Base10607</v>
          </cell>
        </row>
        <row r="2900">
          <cell r="B2900" t="str">
            <v>RFP_4Co_Base10607</v>
          </cell>
        </row>
        <row r="2901">
          <cell r="B2901" t="str">
            <v>RFP_4Co_Base10607</v>
          </cell>
        </row>
        <row r="2902">
          <cell r="B2902" t="str">
            <v>RFP_4Co_Base10607</v>
          </cell>
        </row>
        <row r="2903">
          <cell r="B2903" t="str">
            <v>RFP_4Co_Base10607</v>
          </cell>
        </row>
        <row r="2904">
          <cell r="B2904" t="str">
            <v>RFP_4Co_Base10607</v>
          </cell>
        </row>
        <row r="2905">
          <cell r="B2905" t="str">
            <v>RFP_4Co_Base10607</v>
          </cell>
        </row>
        <row r="2906">
          <cell r="B2906" t="str">
            <v>RFP_4Co_Base10607</v>
          </cell>
        </row>
        <row r="2907">
          <cell r="B2907" t="str">
            <v>RFP_4Co_Base10607</v>
          </cell>
        </row>
        <row r="2908">
          <cell r="B2908" t="str">
            <v>RFP_4Co_Base10607</v>
          </cell>
        </row>
        <row r="2909">
          <cell r="B2909" t="str">
            <v>RFP_4Co_Base10607</v>
          </cell>
        </row>
        <row r="2910">
          <cell r="B2910" t="str">
            <v>RFP_4Co_Base10607</v>
          </cell>
        </row>
        <row r="2911">
          <cell r="B2911" t="str">
            <v>RFP_4Co_Base10607</v>
          </cell>
        </row>
        <row r="2912">
          <cell r="B2912" t="str">
            <v>RFP_4Co_Base10607</v>
          </cell>
        </row>
        <row r="2913">
          <cell r="B2913" t="str">
            <v>RFP_4Co_Base10607</v>
          </cell>
        </row>
        <row r="2914">
          <cell r="B2914" t="str">
            <v>RFP_4Co_Base10607</v>
          </cell>
        </row>
        <row r="2915">
          <cell r="B2915" t="str">
            <v>RFP_4Co_Base10607</v>
          </cell>
        </row>
        <row r="2916">
          <cell r="B2916" t="str">
            <v>RFP_4Co_Base10607</v>
          </cell>
        </row>
        <row r="2917">
          <cell r="B2917" t="str">
            <v>RFP_4Co_Base10607</v>
          </cell>
        </row>
        <row r="2918">
          <cell r="B2918" t="str">
            <v>RFP_4Co_Base10607</v>
          </cell>
        </row>
        <row r="2919">
          <cell r="B2919" t="str">
            <v>RFP_4Co_Base10607</v>
          </cell>
        </row>
        <row r="2920">
          <cell r="B2920" t="str">
            <v>RFP_4Co_Base10607</v>
          </cell>
        </row>
        <row r="2921">
          <cell r="B2921" t="str">
            <v>RFP_4Co_Base10607</v>
          </cell>
        </row>
        <row r="2922">
          <cell r="B2922" t="str">
            <v>RFP_4Co_Base10607</v>
          </cell>
        </row>
        <row r="2923">
          <cell r="B2923" t="str">
            <v>RFP_4Co_Base10607</v>
          </cell>
        </row>
        <row r="2924">
          <cell r="B2924" t="str">
            <v>RFP_4Co_Base10607</v>
          </cell>
        </row>
        <row r="2925">
          <cell r="B2925" t="str">
            <v>RFP_4Co_Base10607</v>
          </cell>
        </row>
        <row r="2926">
          <cell r="B2926" t="str">
            <v>RFP_4Co_Base10607</v>
          </cell>
        </row>
        <row r="2927">
          <cell r="B2927" t="str">
            <v>RFP_4Co_Base10607</v>
          </cell>
        </row>
        <row r="2928">
          <cell r="B2928" t="str">
            <v>RFP_4Co_Base10607</v>
          </cell>
        </row>
        <row r="2929">
          <cell r="B2929" t="str">
            <v>RFP_4Co_Base10607</v>
          </cell>
        </row>
        <row r="2930">
          <cell r="B2930" t="str">
            <v>RFP_4Co_Base10607</v>
          </cell>
        </row>
        <row r="2931">
          <cell r="B2931" t="str">
            <v>RFP_4Co_Base10607</v>
          </cell>
        </row>
        <row r="2932">
          <cell r="B2932" t="str">
            <v>RFP_4Co_Base10607</v>
          </cell>
        </row>
        <row r="2933">
          <cell r="B2933" t="str">
            <v>RFP_4Co_Base10607</v>
          </cell>
        </row>
        <row r="2934">
          <cell r="B2934" t="str">
            <v>RFP_4Co_Base10607</v>
          </cell>
        </row>
        <row r="2935">
          <cell r="B2935" t="str">
            <v>RFP_4Co_Base10607</v>
          </cell>
        </row>
        <row r="2936">
          <cell r="B2936" t="str">
            <v>RFP_4Co_Base10607</v>
          </cell>
        </row>
        <row r="2937">
          <cell r="B2937" t="str">
            <v>RFP_4Co_Base10607</v>
          </cell>
        </row>
        <row r="2938">
          <cell r="B2938" t="str">
            <v>RFP_4Co_Base10607</v>
          </cell>
        </row>
        <row r="2939">
          <cell r="B2939" t="str">
            <v>RFP_4Co_Base10607</v>
          </cell>
        </row>
        <row r="2940">
          <cell r="B2940" t="str">
            <v>RFP_4Co_Base10607</v>
          </cell>
        </row>
        <row r="2941">
          <cell r="B2941" t="str">
            <v>RFP_4Co_Base10607</v>
          </cell>
        </row>
        <row r="2942">
          <cell r="B2942" t="str">
            <v>RFP_4Co_Base10607</v>
          </cell>
        </row>
        <row r="2943">
          <cell r="B2943" t="str">
            <v>RFP_4Co_Base10607</v>
          </cell>
        </row>
        <row r="2944">
          <cell r="B2944" t="str">
            <v>RFP_4Co_Base10607</v>
          </cell>
        </row>
        <row r="2945">
          <cell r="B2945" t="str">
            <v>RFP_4Co_Base10607</v>
          </cell>
        </row>
        <row r="2946">
          <cell r="B2946" t="str">
            <v>RFP_4Co_Base10607</v>
          </cell>
        </row>
        <row r="2947">
          <cell r="B2947" t="str">
            <v>RFP_4Co_Base10607</v>
          </cell>
        </row>
        <row r="2948">
          <cell r="B2948" t="str">
            <v>RFP_4Co_Base10607</v>
          </cell>
        </row>
        <row r="2949">
          <cell r="B2949" t="str">
            <v>RFP_4Co_Base10607</v>
          </cell>
        </row>
        <row r="2950">
          <cell r="B2950" t="str">
            <v>RFP_4Co_Base10607</v>
          </cell>
        </row>
        <row r="2951">
          <cell r="B2951" t="str">
            <v>RFP_4Co_Base10607</v>
          </cell>
        </row>
        <row r="2952">
          <cell r="B2952" t="str">
            <v>RFP_4Co_Base10607</v>
          </cell>
        </row>
        <row r="2953">
          <cell r="B2953" t="str">
            <v>RFP_4Co_Base10607</v>
          </cell>
        </row>
        <row r="2954">
          <cell r="B2954" t="str">
            <v>RFP_4Co_Base10607</v>
          </cell>
        </row>
        <row r="2955">
          <cell r="B2955" t="str">
            <v>RFP_4Co_Base10607</v>
          </cell>
        </row>
        <row r="2956">
          <cell r="B2956" t="str">
            <v>RFP_4Co_Base10607</v>
          </cell>
        </row>
        <row r="2957">
          <cell r="B2957" t="str">
            <v>RFP_4Co_Base10607</v>
          </cell>
        </row>
        <row r="2958">
          <cell r="B2958" t="str">
            <v>RFP_4Co_Base10607</v>
          </cell>
        </row>
        <row r="2959">
          <cell r="B2959" t="str">
            <v>RFP_4Co_Base10607</v>
          </cell>
        </row>
        <row r="2960">
          <cell r="B2960" t="str">
            <v>RFP_4Co_Base10607</v>
          </cell>
        </row>
        <row r="2961">
          <cell r="B2961" t="str">
            <v>RFP_4Co_Base10607</v>
          </cell>
        </row>
        <row r="2962">
          <cell r="B2962" t="str">
            <v>RFP_4Co_Base10607</v>
          </cell>
        </row>
        <row r="2963">
          <cell r="B2963" t="str">
            <v>RFP_4Co_Base10607</v>
          </cell>
        </row>
        <row r="2964">
          <cell r="B2964" t="str">
            <v>RFP_4Co_Base10607</v>
          </cell>
        </row>
        <row r="2965">
          <cell r="B2965" t="str">
            <v>RFP_4Co_Base10607</v>
          </cell>
        </row>
        <row r="2966">
          <cell r="B2966" t="str">
            <v>RFP_4Co_Base10607</v>
          </cell>
        </row>
        <row r="2967">
          <cell r="B2967" t="str">
            <v>RFP_4Co_Base10607</v>
          </cell>
        </row>
        <row r="2968">
          <cell r="B2968" t="str">
            <v>RFP_4Co_Base10607</v>
          </cell>
        </row>
        <row r="2969">
          <cell r="B2969" t="str">
            <v>RFP_4Co_Base10607</v>
          </cell>
        </row>
        <row r="2970">
          <cell r="B2970" t="str">
            <v>RFP_4Co_Base10607</v>
          </cell>
        </row>
        <row r="2971">
          <cell r="B2971" t="str">
            <v>RFP_4Co_Base10607</v>
          </cell>
        </row>
        <row r="2972">
          <cell r="B2972" t="str">
            <v>RFP_4Co_Base10607</v>
          </cell>
        </row>
        <row r="2973">
          <cell r="B2973" t="str">
            <v>RFP_4Co_Base10607</v>
          </cell>
        </row>
        <row r="2974">
          <cell r="B2974" t="str">
            <v>RFP_4Co_Base10607</v>
          </cell>
        </row>
        <row r="2975">
          <cell r="B2975" t="str">
            <v>RFP_4Co_Base10607</v>
          </cell>
        </row>
        <row r="2976">
          <cell r="B2976" t="str">
            <v>RFP_4Co_Base10607</v>
          </cell>
        </row>
        <row r="2977">
          <cell r="B2977" t="str">
            <v>RFP_4Co_Base10607</v>
          </cell>
        </row>
        <row r="2978">
          <cell r="B2978" t="str">
            <v>RFP_4Co_Base10607</v>
          </cell>
        </row>
        <row r="2979">
          <cell r="B2979" t="str">
            <v>RFP_4Co_Base10607</v>
          </cell>
        </row>
        <row r="2980">
          <cell r="B2980" t="str">
            <v>RFP_4Co_Base10607</v>
          </cell>
        </row>
        <row r="2981">
          <cell r="B2981" t="str">
            <v>RFP_4Co_Base10607</v>
          </cell>
        </row>
        <row r="2982">
          <cell r="B2982" t="str">
            <v>RFP_4Co_Base10607</v>
          </cell>
        </row>
        <row r="2983">
          <cell r="B2983" t="str">
            <v>RFP_4Co_Base10607</v>
          </cell>
        </row>
        <row r="2984">
          <cell r="B2984" t="str">
            <v>RFP_4Co_Base10607</v>
          </cell>
        </row>
        <row r="2985">
          <cell r="B2985" t="str">
            <v>RFP_4Co_Base10607</v>
          </cell>
        </row>
        <row r="2986">
          <cell r="B2986" t="str">
            <v>RFP_4Co_Base10607</v>
          </cell>
        </row>
        <row r="2987">
          <cell r="B2987" t="str">
            <v>RFP_4Co_Base10607</v>
          </cell>
        </row>
        <row r="2988">
          <cell r="B2988" t="str">
            <v>RFP_4Co_Base10607</v>
          </cell>
        </row>
        <row r="2989">
          <cell r="B2989" t="str">
            <v>RFP_4Co_Base10607</v>
          </cell>
        </row>
        <row r="2990">
          <cell r="B2990" t="str">
            <v>RFP_4Co_Base10607</v>
          </cell>
        </row>
        <row r="2991">
          <cell r="B2991" t="str">
            <v>RFP_4Co_Base10607</v>
          </cell>
        </row>
        <row r="2992">
          <cell r="B2992" t="str">
            <v>RFP_4Co_Base10607</v>
          </cell>
        </row>
        <row r="2993">
          <cell r="B2993" t="str">
            <v>RFP_4Co_Base10607</v>
          </cell>
        </row>
        <row r="2994">
          <cell r="B2994" t="str">
            <v>RFP_4Co_Base10607</v>
          </cell>
        </row>
        <row r="2995">
          <cell r="B2995" t="str">
            <v>RFP_4Co_Base10607</v>
          </cell>
        </row>
        <row r="2996">
          <cell r="B2996" t="str">
            <v>RFP_4Co_Base10607</v>
          </cell>
        </row>
        <row r="2997">
          <cell r="B2997" t="str">
            <v>RFP_4Co_Base10607</v>
          </cell>
        </row>
        <row r="2998">
          <cell r="B2998" t="str">
            <v>RFP_4Co_Base10607</v>
          </cell>
        </row>
        <row r="2999">
          <cell r="B2999" t="str">
            <v>RFP_4Co_Base10607</v>
          </cell>
        </row>
        <row r="3000">
          <cell r="B3000" t="str">
            <v>RFP_4Co_Base10607</v>
          </cell>
        </row>
        <row r="3001">
          <cell r="B3001" t="str">
            <v>RFP_4Co_Base10607</v>
          </cell>
        </row>
        <row r="3002">
          <cell r="B3002" t="str">
            <v>RFP_4Co_Base10607</v>
          </cell>
        </row>
        <row r="3003">
          <cell r="B3003" t="str">
            <v>RFP_4Co_Base10607</v>
          </cell>
        </row>
        <row r="3004">
          <cell r="B3004" t="str">
            <v>RFP_4Co_Base10607</v>
          </cell>
        </row>
        <row r="3005">
          <cell r="B3005" t="str">
            <v>RFP_4Co_Base10607</v>
          </cell>
        </row>
        <row r="3006">
          <cell r="B3006" t="str">
            <v>RFP_4Co_Base10607</v>
          </cell>
        </row>
        <row r="3007">
          <cell r="B3007" t="str">
            <v>RFP_4Co_Base10607</v>
          </cell>
        </row>
        <row r="3008">
          <cell r="B3008" t="str">
            <v>RFP_4Co_Base10607</v>
          </cell>
        </row>
        <row r="3009">
          <cell r="B3009" t="str">
            <v>RFP_4Co_Base10607</v>
          </cell>
        </row>
        <row r="3010">
          <cell r="B3010" t="str">
            <v>RFP_4Co_Base10607</v>
          </cell>
        </row>
        <row r="3011">
          <cell r="B3011" t="str">
            <v>RFP_4Co_Base10607</v>
          </cell>
        </row>
        <row r="3012">
          <cell r="B3012" t="str">
            <v>RFP_4Co_Base10607</v>
          </cell>
        </row>
        <row r="3013">
          <cell r="B3013" t="str">
            <v>RFP_4Co_Base10607</v>
          </cell>
        </row>
        <row r="3014">
          <cell r="B3014" t="str">
            <v>RFP_4Co_Base10607</v>
          </cell>
        </row>
        <row r="3015">
          <cell r="B3015" t="str">
            <v>RFP_4Co_Base10607</v>
          </cell>
        </row>
        <row r="3016">
          <cell r="B3016" t="str">
            <v>RFP_4Co_Base10607</v>
          </cell>
        </row>
        <row r="3017">
          <cell r="B3017" t="str">
            <v>RFP_4Co_Base10607</v>
          </cell>
        </row>
        <row r="3018">
          <cell r="B3018" t="str">
            <v>RFP_4Co_Base10607</v>
          </cell>
        </row>
        <row r="3019">
          <cell r="B3019" t="str">
            <v>RFP_4Co_Base10607</v>
          </cell>
        </row>
        <row r="3020">
          <cell r="B3020" t="str">
            <v>RFP_4Co_Base10607</v>
          </cell>
        </row>
        <row r="3021">
          <cell r="B3021" t="str">
            <v>RFP_4Co_Base10607</v>
          </cell>
        </row>
        <row r="3022">
          <cell r="B3022" t="str">
            <v>RFP_4Co_Base10607</v>
          </cell>
        </row>
        <row r="3023">
          <cell r="B3023" t="str">
            <v>RFP_4Co_Base10607</v>
          </cell>
        </row>
        <row r="3024">
          <cell r="B3024" t="str">
            <v>RFP_4Co_Base10607</v>
          </cell>
        </row>
        <row r="3025">
          <cell r="B3025" t="str">
            <v>RFP_4Co_Base10607</v>
          </cell>
        </row>
        <row r="3026">
          <cell r="B3026" t="str">
            <v>RFP_4Co_Base10607</v>
          </cell>
        </row>
        <row r="3027">
          <cell r="B3027" t="str">
            <v>RFP_4Co_Base10607</v>
          </cell>
        </row>
        <row r="3028">
          <cell r="B3028" t="str">
            <v>RFP_4Co_Base10607</v>
          </cell>
        </row>
        <row r="3029">
          <cell r="B3029" t="str">
            <v>RFP_4Co_Base10607</v>
          </cell>
        </row>
        <row r="3030">
          <cell r="B3030" t="str">
            <v>RFP_4Co_Base10607</v>
          </cell>
        </row>
        <row r="3031">
          <cell r="B3031" t="str">
            <v>RFP_4Co_Base10607</v>
          </cell>
        </row>
        <row r="3032">
          <cell r="B3032" t="str">
            <v>RFP_4Co_Base10607</v>
          </cell>
        </row>
        <row r="3033">
          <cell r="B3033" t="str">
            <v>RFP_4Co_Base10607</v>
          </cell>
        </row>
        <row r="3034">
          <cell r="B3034" t="str">
            <v>RFP_4Co_Base10607</v>
          </cell>
        </row>
        <row r="3035">
          <cell r="B3035" t="str">
            <v>RFP_4Co_Base10607</v>
          </cell>
        </row>
        <row r="3036">
          <cell r="B3036" t="str">
            <v>RFP_4Co_Base10607</v>
          </cell>
        </row>
        <row r="3037">
          <cell r="B3037" t="str">
            <v>RFP_4Co_Base10607</v>
          </cell>
        </row>
        <row r="3038">
          <cell r="B3038" t="str">
            <v>RFP_4Co_Base10607</v>
          </cell>
        </row>
        <row r="3039">
          <cell r="B3039" t="str">
            <v>RFP_4Co_Base10607</v>
          </cell>
        </row>
        <row r="3040">
          <cell r="B3040" t="str">
            <v>RFP_4Co_Base10607</v>
          </cell>
        </row>
        <row r="3041">
          <cell r="B3041" t="str">
            <v>RFP_4Co_Base10607</v>
          </cell>
        </row>
        <row r="3042">
          <cell r="B3042" t="str">
            <v>RFP_4Co_Base10607</v>
          </cell>
        </row>
        <row r="3043">
          <cell r="B3043" t="str">
            <v>RFP_4Co_Base10607</v>
          </cell>
        </row>
        <row r="3044">
          <cell r="B3044" t="str">
            <v>RFP_4Co_Base10607</v>
          </cell>
        </row>
        <row r="3045">
          <cell r="B3045" t="str">
            <v>RFP_4Co_Base10607</v>
          </cell>
        </row>
        <row r="3046">
          <cell r="B3046" t="str">
            <v>RFP_4Co_Base10607</v>
          </cell>
        </row>
        <row r="3047">
          <cell r="B3047" t="str">
            <v>RFP_4Co_Base10607</v>
          </cell>
        </row>
        <row r="3048">
          <cell r="B3048" t="str">
            <v>RFP_4Co_Base10607</v>
          </cell>
        </row>
        <row r="3049">
          <cell r="B3049" t="str">
            <v>RFP_4Co_Base10607</v>
          </cell>
        </row>
        <row r="3050">
          <cell r="B3050" t="str">
            <v>RFP_4Co_Base10607</v>
          </cell>
        </row>
        <row r="3051">
          <cell r="B3051" t="str">
            <v>RFP_4Co_Base10607</v>
          </cell>
        </row>
        <row r="3052">
          <cell r="B3052" t="str">
            <v>RFP_4Co_Base10607</v>
          </cell>
        </row>
        <row r="3053">
          <cell r="B3053" t="str">
            <v>RFP_4Co_Base10607</v>
          </cell>
        </row>
        <row r="3054">
          <cell r="B3054" t="str">
            <v>RFP_4Co_Base10607</v>
          </cell>
        </row>
        <row r="3055">
          <cell r="B3055" t="str">
            <v>RFP_4Co_Base10607</v>
          </cell>
        </row>
        <row r="3056">
          <cell r="B3056" t="str">
            <v>RFP_4Co_Base10607</v>
          </cell>
        </row>
        <row r="3057">
          <cell r="B3057" t="str">
            <v>RFP_4Co_Base10607</v>
          </cell>
        </row>
        <row r="3058">
          <cell r="B3058" t="str">
            <v>RFP_4Co_Base10607</v>
          </cell>
        </row>
        <row r="3059">
          <cell r="B3059" t="str">
            <v>RFP_4Co_Base10607</v>
          </cell>
        </row>
        <row r="3060">
          <cell r="B3060" t="str">
            <v>RFP_4Co_Base10607</v>
          </cell>
        </row>
        <row r="3061">
          <cell r="B3061" t="str">
            <v>RFP_4Co_Base10607</v>
          </cell>
        </row>
        <row r="3062">
          <cell r="B3062" t="str">
            <v>RFP_4Co_Base10607</v>
          </cell>
        </row>
        <row r="3063">
          <cell r="B3063" t="str">
            <v>RFP_4Co_Base10607</v>
          </cell>
        </row>
        <row r="3064">
          <cell r="B3064" t="str">
            <v>RFP_4Co_Base10607</v>
          </cell>
        </row>
        <row r="3065">
          <cell r="B3065" t="str">
            <v>RFP_4Co_Base10607</v>
          </cell>
        </row>
        <row r="3066">
          <cell r="B3066" t="str">
            <v>RFP_4Co_Base10607</v>
          </cell>
        </row>
        <row r="3067">
          <cell r="B3067" t="str">
            <v>RFP_4Co_Base10607</v>
          </cell>
        </row>
        <row r="3068">
          <cell r="B3068" t="str">
            <v>RFP_4Co_Base10607</v>
          </cell>
        </row>
        <row r="3069">
          <cell r="B3069" t="str">
            <v>RFP_4Co_Base10607</v>
          </cell>
        </row>
        <row r="3070">
          <cell r="B3070" t="str">
            <v>RFP_4Co_Base10607</v>
          </cell>
        </row>
        <row r="3071">
          <cell r="B3071" t="str">
            <v>RFP_4Co_Base10607</v>
          </cell>
        </row>
        <row r="3072">
          <cell r="B3072" t="str">
            <v>RFP_4Co_Base10607</v>
          </cell>
        </row>
        <row r="3073">
          <cell r="B3073" t="str">
            <v>RFP_4Co_Base10607</v>
          </cell>
        </row>
        <row r="3074">
          <cell r="B3074" t="str">
            <v>RFP_4Co_Base10607</v>
          </cell>
        </row>
        <row r="3075">
          <cell r="B3075" t="str">
            <v>RFP_4Co_Base10607</v>
          </cell>
        </row>
        <row r="3076">
          <cell r="B3076" t="str">
            <v>RFP_4Co_Base10607</v>
          </cell>
        </row>
        <row r="3077">
          <cell r="B3077" t="str">
            <v>RFP_4Co_Base10607</v>
          </cell>
        </row>
        <row r="3078">
          <cell r="B3078" t="str">
            <v>RFP_4Co_Base10607</v>
          </cell>
        </row>
        <row r="3079">
          <cell r="B3079" t="str">
            <v>RFP_4Co_Base10607</v>
          </cell>
        </row>
        <row r="3080">
          <cell r="B3080" t="str">
            <v>RFP_4Co_Base10607</v>
          </cell>
        </row>
        <row r="3081">
          <cell r="B3081" t="str">
            <v>RFP_4Co_Base10607</v>
          </cell>
        </row>
        <row r="3082">
          <cell r="B3082" t="str">
            <v>RFP_4Co_Base10607</v>
          </cell>
        </row>
        <row r="3083">
          <cell r="B3083" t="str">
            <v>RFP_4Co_Base10607</v>
          </cell>
        </row>
        <row r="3084">
          <cell r="B3084" t="str">
            <v>RFP_4Co_Base10607</v>
          </cell>
        </row>
        <row r="3085">
          <cell r="B3085" t="str">
            <v>RFP_4Co_Base10607</v>
          </cell>
        </row>
        <row r="3086">
          <cell r="B3086" t="str">
            <v>RFP_4Co_Base10607</v>
          </cell>
        </row>
        <row r="3087">
          <cell r="B3087" t="str">
            <v>RFP_4Co_Base10607</v>
          </cell>
        </row>
        <row r="3088">
          <cell r="B3088" t="str">
            <v>RFP_4Co_Base10607</v>
          </cell>
        </row>
        <row r="3089">
          <cell r="B3089" t="str">
            <v>RFP_4Co_Base10607</v>
          </cell>
        </row>
        <row r="3090">
          <cell r="B3090" t="str">
            <v>RFP_4Co_Base10607</v>
          </cell>
        </row>
        <row r="3091">
          <cell r="B3091" t="str">
            <v>RFP_4Co_Base10607</v>
          </cell>
        </row>
        <row r="3092">
          <cell r="B3092" t="str">
            <v>RFP_4Co_Base10607</v>
          </cell>
        </row>
        <row r="3093">
          <cell r="B3093" t="str">
            <v>RFP_4Co_Base10607</v>
          </cell>
        </row>
        <row r="3094">
          <cell r="B3094" t="str">
            <v>RFP_4Co_Base10607</v>
          </cell>
        </row>
        <row r="3095">
          <cell r="B3095" t="str">
            <v>RFP_4Co_Base10607</v>
          </cell>
        </row>
        <row r="3096">
          <cell r="B3096" t="str">
            <v>RFP_4Co_Base10607</v>
          </cell>
        </row>
        <row r="3097">
          <cell r="B3097" t="str">
            <v>RFP_4Co_Base10607</v>
          </cell>
        </row>
        <row r="3098">
          <cell r="B3098" t="str">
            <v>RFP_4Co_Base10607</v>
          </cell>
        </row>
        <row r="3099">
          <cell r="B3099" t="str">
            <v>RFP_4Co_Base10607</v>
          </cell>
        </row>
        <row r="3100">
          <cell r="B3100" t="str">
            <v>RFP_4Co_Base10607</v>
          </cell>
        </row>
        <row r="3101">
          <cell r="B3101" t="str">
            <v>RFP_4Co_Base10607</v>
          </cell>
        </row>
        <row r="3102">
          <cell r="B3102" t="str">
            <v>RFP_4Co_Base10607</v>
          </cell>
        </row>
        <row r="3103">
          <cell r="B3103" t="str">
            <v>RFP_4Co_Base10607</v>
          </cell>
        </row>
        <row r="3104">
          <cell r="B3104" t="str">
            <v>RFP_4Co_Base10607</v>
          </cell>
        </row>
        <row r="3105">
          <cell r="B3105" t="str">
            <v>RFP_4Co_Base10607</v>
          </cell>
        </row>
        <row r="3106">
          <cell r="B3106" t="str">
            <v>RFP_4Co_Base10607</v>
          </cell>
        </row>
        <row r="3107">
          <cell r="B3107" t="str">
            <v>RFP_4Co_Base10607</v>
          </cell>
        </row>
        <row r="3108">
          <cell r="B3108" t="str">
            <v>RFP_4Co_Base10607</v>
          </cell>
        </row>
        <row r="3109">
          <cell r="B3109" t="str">
            <v>RFP_4Co_Base10607</v>
          </cell>
        </row>
        <row r="3110">
          <cell r="B3110" t="str">
            <v>RFP_4Co_Base10607</v>
          </cell>
        </row>
        <row r="3111">
          <cell r="B3111" t="str">
            <v>RFP_4Co_Base10607</v>
          </cell>
        </row>
        <row r="3112">
          <cell r="B3112" t="str">
            <v>RFP_4Co_Base10607</v>
          </cell>
        </row>
        <row r="3113">
          <cell r="B3113" t="str">
            <v>RFP_4Co_Base10607</v>
          </cell>
        </row>
        <row r="3114">
          <cell r="B3114" t="str">
            <v>RFP_4Co_Base10607</v>
          </cell>
        </row>
        <row r="3115">
          <cell r="B3115" t="str">
            <v>RFP_4Co_Base10607</v>
          </cell>
        </row>
        <row r="3116">
          <cell r="B3116" t="str">
            <v>RFP_4Co_Base10607</v>
          </cell>
        </row>
        <row r="3117">
          <cell r="B3117" t="str">
            <v>RFP_4Co_Base10607</v>
          </cell>
        </row>
        <row r="3118">
          <cell r="B3118" t="str">
            <v>RFP_4Co_Base10607</v>
          </cell>
        </row>
        <row r="3119">
          <cell r="B3119" t="str">
            <v>RFP_4Co_Base10607</v>
          </cell>
        </row>
        <row r="3120">
          <cell r="B3120" t="str">
            <v>RFP_4Co_Base10607</v>
          </cell>
        </row>
        <row r="3121">
          <cell r="B3121" t="str">
            <v>RFP_4Co_Base10607</v>
          </cell>
        </row>
        <row r="3122">
          <cell r="B3122" t="str">
            <v>RFP_4Co_Base10607</v>
          </cell>
        </row>
        <row r="3123">
          <cell r="B3123" t="str">
            <v>RFP_4Co_Base10607</v>
          </cell>
        </row>
        <row r="3124">
          <cell r="B3124" t="str">
            <v>RFP_4Co_Base10607</v>
          </cell>
        </row>
        <row r="3125">
          <cell r="B3125" t="str">
            <v>RFP_4Co_Base10607</v>
          </cell>
        </row>
        <row r="3126">
          <cell r="B3126" t="str">
            <v>RFP_4Co_Base10607</v>
          </cell>
        </row>
        <row r="3127">
          <cell r="B3127" t="str">
            <v>RFP_4Co_Base10607</v>
          </cell>
        </row>
        <row r="3128">
          <cell r="B3128" t="str">
            <v>RFP_4Co_Base10607</v>
          </cell>
        </row>
        <row r="3129">
          <cell r="B3129" t="str">
            <v>RFP_4Co_Base10607</v>
          </cell>
        </row>
        <row r="3130">
          <cell r="B3130" t="str">
            <v>RFP_4Co_Base10607</v>
          </cell>
        </row>
        <row r="3131">
          <cell r="B3131" t="str">
            <v>RFP_4Co_Base10607</v>
          </cell>
        </row>
        <row r="3132">
          <cell r="B3132" t="str">
            <v>RFP_4Co_Base10607</v>
          </cell>
        </row>
        <row r="3133">
          <cell r="B3133" t="str">
            <v>RFP_4Co_Base10607</v>
          </cell>
        </row>
        <row r="3134">
          <cell r="B3134" t="str">
            <v>RFP_4Co_Base10607</v>
          </cell>
        </row>
        <row r="3135">
          <cell r="B3135" t="str">
            <v>RFP_4Co_Base10607</v>
          </cell>
        </row>
        <row r="3136">
          <cell r="B3136" t="str">
            <v>RFP_4Co_Base10607</v>
          </cell>
        </row>
        <row r="3137">
          <cell r="B3137" t="str">
            <v>RFP_4Co_Base10607</v>
          </cell>
        </row>
        <row r="3138">
          <cell r="B3138" t="str">
            <v>RFP_4Co_Base10607</v>
          </cell>
        </row>
        <row r="3139">
          <cell r="B3139" t="str">
            <v>RFP_4Co_Base10607</v>
          </cell>
        </row>
        <row r="3140">
          <cell r="B3140" t="str">
            <v>RFP_4Co_Base10607</v>
          </cell>
        </row>
        <row r="3141">
          <cell r="B3141" t="str">
            <v>RFP_4Co_Base10607</v>
          </cell>
        </row>
        <row r="3142">
          <cell r="B3142" t="str">
            <v>RFP_4Co_Base10607</v>
          </cell>
        </row>
        <row r="3143">
          <cell r="B3143" t="str">
            <v>RFP_4Co_Base10607</v>
          </cell>
        </row>
        <row r="3144">
          <cell r="B3144" t="str">
            <v>RFP_4Co_Base10607</v>
          </cell>
        </row>
        <row r="3145">
          <cell r="B3145" t="str">
            <v>RFP_4Co_Base10607</v>
          </cell>
        </row>
        <row r="3146">
          <cell r="B3146" t="str">
            <v>RFP_4Co_Base10607</v>
          </cell>
        </row>
        <row r="3147">
          <cell r="B3147" t="str">
            <v>RFP_4Co_Base10607</v>
          </cell>
        </row>
        <row r="3148">
          <cell r="B3148" t="str">
            <v>RFP_4Co_Base10607</v>
          </cell>
        </row>
        <row r="3149">
          <cell r="B3149" t="str">
            <v>RFP_4Co_Base10607</v>
          </cell>
        </row>
        <row r="3150">
          <cell r="B3150" t="str">
            <v>RFP_4Co_Base10607</v>
          </cell>
        </row>
        <row r="3151">
          <cell r="B3151" t="str">
            <v>RFP_4Co_Base10607</v>
          </cell>
        </row>
        <row r="3152">
          <cell r="B3152" t="str">
            <v>RFP_4Co_Base10607</v>
          </cell>
        </row>
        <row r="3153">
          <cell r="B3153" t="str">
            <v>RFP_4Co_Base10607</v>
          </cell>
        </row>
        <row r="3154">
          <cell r="B3154" t="str">
            <v>RFP_4Co_Base10607</v>
          </cell>
        </row>
        <row r="3155">
          <cell r="B3155" t="str">
            <v>RFP_4Co_Base10607</v>
          </cell>
        </row>
        <row r="3156">
          <cell r="B3156" t="str">
            <v>RFP_4Co_Base10607</v>
          </cell>
        </row>
        <row r="3157">
          <cell r="B3157" t="str">
            <v>RFP_4Co_Base10607</v>
          </cell>
        </row>
        <row r="3158">
          <cell r="B3158" t="str">
            <v>RFP_4Co_Base10607</v>
          </cell>
        </row>
        <row r="3159">
          <cell r="B3159" t="str">
            <v>RFP_4Co_Base10607</v>
          </cell>
        </row>
        <row r="3160">
          <cell r="B3160" t="str">
            <v>RFP_4Co_Base10607</v>
          </cell>
        </row>
        <row r="3161">
          <cell r="B3161" t="str">
            <v>RFP_4Co_Base10607</v>
          </cell>
        </row>
        <row r="3162">
          <cell r="B3162" t="str">
            <v>RFP_4Co_Base10607</v>
          </cell>
        </row>
        <row r="3163">
          <cell r="B3163" t="str">
            <v>RFP_4Co_Base10607</v>
          </cell>
        </row>
        <row r="3164">
          <cell r="B3164" t="str">
            <v>RFP_4Co_Base10607</v>
          </cell>
        </row>
        <row r="3165">
          <cell r="B3165" t="str">
            <v>RFP_4Co_Base10607</v>
          </cell>
        </row>
        <row r="3166">
          <cell r="B3166" t="str">
            <v>RFP_4Co_Base10607</v>
          </cell>
        </row>
        <row r="3167">
          <cell r="B3167" t="str">
            <v>RFP_4Co_Base10607</v>
          </cell>
        </row>
        <row r="3168">
          <cell r="B3168" t="str">
            <v>RFP_4Co_Base10607</v>
          </cell>
        </row>
        <row r="3169">
          <cell r="B3169" t="str">
            <v>RFP_4Co_Base10607</v>
          </cell>
        </row>
        <row r="3170">
          <cell r="B3170" t="str">
            <v>RFP_4Co_Base10607</v>
          </cell>
        </row>
        <row r="3171">
          <cell r="B3171" t="str">
            <v>RFP_4Co_Base10607</v>
          </cell>
        </row>
        <row r="3172">
          <cell r="B3172" t="str">
            <v>RFP_4Co_Base10607</v>
          </cell>
        </row>
        <row r="3173">
          <cell r="B3173" t="str">
            <v>RFP_4Co_Base10607</v>
          </cell>
        </row>
        <row r="3174">
          <cell r="B3174" t="str">
            <v>RFP_4Co_Base10607</v>
          </cell>
        </row>
        <row r="3175">
          <cell r="B3175" t="str">
            <v>RFP_4Co_Base10607</v>
          </cell>
        </row>
        <row r="3176">
          <cell r="B3176" t="str">
            <v>RFP_4Co_Base10607</v>
          </cell>
        </row>
        <row r="3177">
          <cell r="B3177" t="str">
            <v>RFP_4Co_Base10607</v>
          </cell>
        </row>
        <row r="3178">
          <cell r="B3178" t="str">
            <v>RFP_4Co_Base10607</v>
          </cell>
        </row>
        <row r="3179">
          <cell r="B3179" t="str">
            <v>RFP_4Co_Base10607</v>
          </cell>
        </row>
        <row r="3180">
          <cell r="B3180" t="str">
            <v>RFP_4Co_Base10607</v>
          </cell>
        </row>
        <row r="3181">
          <cell r="B3181" t="str">
            <v>RFP_4Co_Base10607</v>
          </cell>
        </row>
        <row r="3182">
          <cell r="B3182" t="str">
            <v>RFP_4Co_Base10607</v>
          </cell>
        </row>
        <row r="3183">
          <cell r="B3183" t="str">
            <v>RFP_4Co_Base10607</v>
          </cell>
        </row>
        <row r="3184">
          <cell r="B3184" t="str">
            <v>RFP_4Co_Base10607</v>
          </cell>
        </row>
        <row r="3185">
          <cell r="B3185" t="str">
            <v>RFP_4Co_Base10607</v>
          </cell>
        </row>
        <row r="3186">
          <cell r="B3186" t="str">
            <v>RFP_4Co_Base10607</v>
          </cell>
        </row>
        <row r="3187">
          <cell r="B3187" t="str">
            <v>RFP_4Co_Base10607</v>
          </cell>
        </row>
        <row r="3188">
          <cell r="B3188" t="str">
            <v>RFP_4Co_Base10607</v>
          </cell>
        </row>
        <row r="3189">
          <cell r="B3189" t="str">
            <v>RFP_4Co_Base10607</v>
          </cell>
        </row>
        <row r="3190">
          <cell r="B3190" t="str">
            <v>RFP_4Co_Base10607</v>
          </cell>
        </row>
        <row r="3191">
          <cell r="B3191" t="str">
            <v>RFP_4Co_Base10607</v>
          </cell>
        </row>
        <row r="3192">
          <cell r="B3192" t="str">
            <v>RFP_4Co_Base10607</v>
          </cell>
        </row>
        <row r="3193">
          <cell r="B3193" t="str">
            <v>RFP_4Co_Base10607</v>
          </cell>
        </row>
        <row r="3194">
          <cell r="B3194" t="str">
            <v>RFP_4Co_Base10607</v>
          </cell>
        </row>
        <row r="3195">
          <cell r="B3195" t="str">
            <v>RFP_4Co_Base10607</v>
          </cell>
        </row>
        <row r="3196">
          <cell r="B3196" t="str">
            <v>RFP_4Co_Base10607</v>
          </cell>
        </row>
        <row r="3197">
          <cell r="B3197" t="str">
            <v>RFP_4Co_Base10607</v>
          </cell>
        </row>
        <row r="3198">
          <cell r="B3198" t="str">
            <v>RFP_4Co_Base10607</v>
          </cell>
        </row>
        <row r="3199">
          <cell r="B3199" t="str">
            <v>RFP_4Co_Base10607</v>
          </cell>
        </row>
        <row r="3200">
          <cell r="B3200" t="str">
            <v>RFP_4Co_Base10607</v>
          </cell>
        </row>
        <row r="3201">
          <cell r="B3201" t="str">
            <v>RFP_4Co_Base10607</v>
          </cell>
        </row>
        <row r="3202">
          <cell r="B3202" t="str">
            <v>RFP_4Co_Base10607</v>
          </cell>
        </row>
        <row r="3203">
          <cell r="B3203" t="str">
            <v>RFP_4Co_Base10607</v>
          </cell>
        </row>
        <row r="3204">
          <cell r="B3204" t="str">
            <v>RFP_4Co_Base10607</v>
          </cell>
        </row>
        <row r="3205">
          <cell r="B3205" t="str">
            <v>RFP_4Co_Base10607</v>
          </cell>
        </row>
        <row r="3206">
          <cell r="B3206" t="str">
            <v>RFP_4Co_Base10607</v>
          </cell>
        </row>
        <row r="3207">
          <cell r="B3207" t="str">
            <v>RFP_4Co_Base10607</v>
          </cell>
        </row>
        <row r="3208">
          <cell r="B3208" t="str">
            <v>RFP_4Co_Base10607</v>
          </cell>
        </row>
        <row r="3209">
          <cell r="B3209" t="str">
            <v>RFP_4Co_Base10607</v>
          </cell>
        </row>
        <row r="3210">
          <cell r="B3210" t="str">
            <v>RFP_4Co_Base10607</v>
          </cell>
        </row>
        <row r="3211">
          <cell r="B3211" t="str">
            <v>RFP_4Co_Base10607</v>
          </cell>
        </row>
        <row r="3212">
          <cell r="B3212" t="str">
            <v>RFP_4Co_Base10607</v>
          </cell>
        </row>
        <row r="3213">
          <cell r="B3213" t="str">
            <v>RFP_4Co_Base10607</v>
          </cell>
        </row>
        <row r="3214">
          <cell r="B3214" t="str">
            <v>RFP_4Co_Base10607</v>
          </cell>
        </row>
        <row r="3215">
          <cell r="B3215" t="str">
            <v>RFP_4Co_Base10607</v>
          </cell>
        </row>
        <row r="3216">
          <cell r="B3216" t="str">
            <v>RFP_4Co_Base10607</v>
          </cell>
        </row>
        <row r="3217">
          <cell r="B3217" t="str">
            <v>RFP_4Co_Base10607</v>
          </cell>
        </row>
        <row r="3218">
          <cell r="B3218" t="str">
            <v>RFP_4Co_Base10607</v>
          </cell>
        </row>
        <row r="3219">
          <cell r="B3219" t="str">
            <v>RFP_4Co_Base10607</v>
          </cell>
        </row>
        <row r="3220">
          <cell r="B3220" t="str">
            <v>RFP_4Co_Base10607</v>
          </cell>
        </row>
        <row r="3221">
          <cell r="B3221" t="str">
            <v>RFP_4Co_Base10607</v>
          </cell>
        </row>
        <row r="3222">
          <cell r="B3222" t="str">
            <v>RFP_4Co_Base10607</v>
          </cell>
        </row>
        <row r="3223">
          <cell r="B3223" t="str">
            <v>RFP_4Co_Base10607</v>
          </cell>
        </row>
        <row r="3224">
          <cell r="B3224" t="str">
            <v>RFP_4Co_Base10607</v>
          </cell>
        </row>
        <row r="3225">
          <cell r="B3225" t="str">
            <v>RFP_4Co_Base10607</v>
          </cell>
        </row>
        <row r="3226">
          <cell r="B3226" t="str">
            <v>RFP_4Co_Base10607</v>
          </cell>
        </row>
        <row r="3227">
          <cell r="B3227" t="str">
            <v>RFP_4Co_Base10607</v>
          </cell>
        </row>
        <row r="3228">
          <cell r="B3228" t="str">
            <v>RFP_4Co_Base10607</v>
          </cell>
        </row>
        <row r="3229">
          <cell r="B3229" t="str">
            <v>RFP_4Co_Base10607</v>
          </cell>
        </row>
        <row r="3230">
          <cell r="B3230" t="str">
            <v>RFP_4Co_Base10607</v>
          </cell>
        </row>
        <row r="3231">
          <cell r="B3231" t="str">
            <v>RFP_4Co_Base10607</v>
          </cell>
        </row>
        <row r="3232">
          <cell r="B3232" t="str">
            <v>RFP_4Co_Base10607</v>
          </cell>
        </row>
        <row r="3233">
          <cell r="B3233" t="str">
            <v>RFP_4Co_Base10607</v>
          </cell>
        </row>
        <row r="3234">
          <cell r="B3234" t="str">
            <v>RFP_4Co_Base10607</v>
          </cell>
        </row>
        <row r="3235">
          <cell r="B3235" t="str">
            <v>RFP_4Co_Base10607</v>
          </cell>
        </row>
        <row r="3236">
          <cell r="B3236" t="str">
            <v>RFP_4Co_Base10607</v>
          </cell>
        </row>
        <row r="3237">
          <cell r="B3237" t="str">
            <v>RFP_4Co_Base10607</v>
          </cell>
        </row>
        <row r="3238">
          <cell r="B3238" t="str">
            <v>RFP_4Co_Base10607</v>
          </cell>
        </row>
        <row r="3239">
          <cell r="B3239" t="str">
            <v>RFP_4Co_Base10607</v>
          </cell>
        </row>
        <row r="3240">
          <cell r="B3240" t="str">
            <v>RFP_4Co_Base10607</v>
          </cell>
        </row>
        <row r="3241">
          <cell r="B3241" t="str">
            <v>RFP_4Co_Base10607</v>
          </cell>
        </row>
        <row r="3242">
          <cell r="B3242" t="str">
            <v>RFP_4Co_Base10607</v>
          </cell>
        </row>
        <row r="3243">
          <cell r="B3243" t="str">
            <v>RFP_4Co_Base10607</v>
          </cell>
        </row>
        <row r="3244">
          <cell r="B3244" t="str">
            <v>RFP_4Co_Base10607</v>
          </cell>
        </row>
        <row r="3245">
          <cell r="B3245" t="str">
            <v>RFP_4Co_Base10607</v>
          </cell>
        </row>
        <row r="3246">
          <cell r="B3246" t="str">
            <v>RFP_4Co_Base10607</v>
          </cell>
        </row>
        <row r="3247">
          <cell r="B3247" t="str">
            <v>RFP_4Co_Base10607</v>
          </cell>
        </row>
        <row r="3248">
          <cell r="B3248" t="str">
            <v>RFP_4Co_Base10607</v>
          </cell>
        </row>
        <row r="3249">
          <cell r="B3249" t="str">
            <v>RFP_4Co_Base10607</v>
          </cell>
        </row>
        <row r="3250">
          <cell r="B3250" t="str">
            <v>RFP_4Co_Base10607</v>
          </cell>
        </row>
        <row r="3251">
          <cell r="B3251" t="str">
            <v>RFP_4Co_Base10607</v>
          </cell>
        </row>
        <row r="3252">
          <cell r="B3252" t="str">
            <v>RFP_4Co_Base10607</v>
          </cell>
        </row>
        <row r="3253">
          <cell r="B3253" t="str">
            <v>RFP_4Co_Base10607</v>
          </cell>
        </row>
        <row r="3254">
          <cell r="B3254" t="str">
            <v>RFP_4Co_Base10607</v>
          </cell>
        </row>
        <row r="3255">
          <cell r="B3255" t="str">
            <v>RFP_4Co_Base10607</v>
          </cell>
        </row>
        <row r="3256">
          <cell r="B3256" t="str">
            <v>RFP_4Co_Base10607</v>
          </cell>
        </row>
        <row r="3257">
          <cell r="B3257" t="str">
            <v>RFP_4Co_Base10607</v>
          </cell>
        </row>
        <row r="3258">
          <cell r="B3258" t="str">
            <v>RFP_4Co_Base10607</v>
          </cell>
        </row>
        <row r="3259">
          <cell r="B3259" t="str">
            <v>RFP_4Co_Base10607</v>
          </cell>
        </row>
        <row r="3260">
          <cell r="B3260" t="str">
            <v>RFP_4Co_Base10607</v>
          </cell>
        </row>
        <row r="3261">
          <cell r="B3261" t="str">
            <v>RFP_4Co_Base10607</v>
          </cell>
        </row>
        <row r="3262">
          <cell r="B3262" t="str">
            <v>RFP_4Co_Base10607</v>
          </cell>
        </row>
        <row r="3263">
          <cell r="B3263" t="str">
            <v>RFP_4Co_Base10607</v>
          </cell>
        </row>
        <row r="3264">
          <cell r="B3264" t="str">
            <v>RFP_4Co_Base10607</v>
          </cell>
        </row>
        <row r="3265">
          <cell r="B3265" t="str">
            <v>RFP_4Co_Base10607</v>
          </cell>
        </row>
        <row r="3266">
          <cell r="B3266" t="str">
            <v>RFP_4Co_Base10607</v>
          </cell>
        </row>
        <row r="3267">
          <cell r="B3267" t="str">
            <v>RFP_4Co_Base10607</v>
          </cell>
        </row>
        <row r="3268">
          <cell r="B3268" t="str">
            <v>RFP_4Co_Base10607</v>
          </cell>
        </row>
        <row r="3269">
          <cell r="B3269" t="str">
            <v>RFP_4Co_Base10607</v>
          </cell>
        </row>
        <row r="3270">
          <cell r="B3270" t="str">
            <v>RFP_4Co_Base10607</v>
          </cell>
        </row>
        <row r="3271">
          <cell r="B3271" t="str">
            <v>RFP_4Co_Base10607</v>
          </cell>
        </row>
        <row r="3272">
          <cell r="B3272" t="str">
            <v>RFP_4Co_Base10607</v>
          </cell>
        </row>
        <row r="3273">
          <cell r="B3273" t="str">
            <v>RFP_4Co_Base10607</v>
          </cell>
        </row>
        <row r="3274">
          <cell r="B3274" t="str">
            <v>RFP_4Co_Base10607</v>
          </cell>
        </row>
        <row r="3275">
          <cell r="B3275" t="str">
            <v>RFP_4Co_Base10607</v>
          </cell>
        </row>
        <row r="3276">
          <cell r="B3276" t="str">
            <v>RFP_4Co_Base10607</v>
          </cell>
        </row>
        <row r="3277">
          <cell r="B3277" t="str">
            <v>RFP_4Co_Base10607</v>
          </cell>
        </row>
        <row r="3278">
          <cell r="B3278" t="str">
            <v>RFP_4Co_Base10607</v>
          </cell>
        </row>
        <row r="3279">
          <cell r="B3279" t="str">
            <v>RFP_4Co_Base10607</v>
          </cell>
        </row>
        <row r="3280">
          <cell r="B3280" t="str">
            <v>RFP_4Co_Base10607</v>
          </cell>
        </row>
        <row r="3281">
          <cell r="B3281" t="str">
            <v>RFP_4Co_Base10607</v>
          </cell>
        </row>
        <row r="3282">
          <cell r="B3282" t="str">
            <v>RFP_4Co_Base10607</v>
          </cell>
        </row>
        <row r="3283">
          <cell r="B3283" t="str">
            <v>RFP_4Co_Base10607</v>
          </cell>
        </row>
        <row r="3284">
          <cell r="B3284" t="str">
            <v>RFP_4Co_Base10607</v>
          </cell>
        </row>
        <row r="3285">
          <cell r="B3285" t="str">
            <v>RFP_4Co_Base10607</v>
          </cell>
        </row>
        <row r="3286">
          <cell r="B3286" t="str">
            <v>RFP_4Co_Base10607</v>
          </cell>
        </row>
        <row r="3287">
          <cell r="B3287" t="str">
            <v>RFP_4Co_Base10607</v>
          </cell>
        </row>
        <row r="3288">
          <cell r="B3288" t="str">
            <v>RFP_4Co_Base10607</v>
          </cell>
        </row>
        <row r="3289">
          <cell r="B3289" t="str">
            <v>RFP_4Co_Base10607</v>
          </cell>
        </row>
        <row r="3290">
          <cell r="B3290" t="str">
            <v>RFP_4Co_Base10607</v>
          </cell>
        </row>
        <row r="3291">
          <cell r="B3291" t="str">
            <v>RFP_4Co_Base10607</v>
          </cell>
        </row>
        <row r="3292">
          <cell r="B3292" t="str">
            <v>RFP_4Co_Base10607</v>
          </cell>
        </row>
        <row r="3293">
          <cell r="B3293" t="str">
            <v>RFP_4Co_Base10607</v>
          </cell>
        </row>
        <row r="3294">
          <cell r="B3294" t="str">
            <v>RFP_4Co_Base10607</v>
          </cell>
        </row>
        <row r="3295">
          <cell r="B3295" t="str">
            <v>RFP_4Co_Base10607</v>
          </cell>
        </row>
        <row r="3296">
          <cell r="B3296" t="str">
            <v>RFP_4Co_Base10607</v>
          </cell>
        </row>
        <row r="3297">
          <cell r="B3297" t="str">
            <v>RFP_4Co_Base10607</v>
          </cell>
        </row>
        <row r="3298">
          <cell r="B3298" t="str">
            <v>RFP_4Co_Base10607</v>
          </cell>
        </row>
        <row r="3299">
          <cell r="B3299" t="str">
            <v>RFP_4Co_Base10607</v>
          </cell>
        </row>
        <row r="3300">
          <cell r="B3300" t="str">
            <v>RFP_4Co_Base10607</v>
          </cell>
        </row>
        <row r="3301">
          <cell r="B3301" t="str">
            <v>RFP_4Co_Base10607</v>
          </cell>
        </row>
        <row r="3302">
          <cell r="B3302" t="str">
            <v>RFP_4Co_Base10607</v>
          </cell>
        </row>
        <row r="3303">
          <cell r="B3303" t="str">
            <v>RFP_4Co_Base10607</v>
          </cell>
        </row>
        <row r="3304">
          <cell r="B3304" t="str">
            <v>RFP_4Co_Base10607</v>
          </cell>
        </row>
        <row r="3305">
          <cell r="B3305" t="str">
            <v>RFP_4Co_Base10607</v>
          </cell>
        </row>
        <row r="3306">
          <cell r="B3306" t="str">
            <v>RFP_4Co_Base10607</v>
          </cell>
        </row>
        <row r="3307">
          <cell r="B3307" t="str">
            <v>RFP_4Co_Base10607</v>
          </cell>
        </row>
        <row r="3308">
          <cell r="B3308" t="str">
            <v>RFP_4Co_Base10607</v>
          </cell>
        </row>
        <row r="3309">
          <cell r="B3309" t="str">
            <v>RFP_4Co_Base10607</v>
          </cell>
        </row>
        <row r="3310">
          <cell r="B3310" t="str">
            <v>RFP_4Co_Base10607</v>
          </cell>
        </row>
        <row r="3311">
          <cell r="B3311" t="str">
            <v>RFP_4Co_Base10607</v>
          </cell>
        </row>
        <row r="3312">
          <cell r="B3312" t="str">
            <v>RFP_4Co_Base10607</v>
          </cell>
        </row>
        <row r="3313">
          <cell r="B3313" t="str">
            <v>RFP_4Co_Base10607</v>
          </cell>
        </row>
        <row r="3314">
          <cell r="B3314" t="str">
            <v>RFP_4Co_Base10607</v>
          </cell>
        </row>
        <row r="3315">
          <cell r="B3315" t="str">
            <v>RFP_4Co_Base10607</v>
          </cell>
        </row>
        <row r="3316">
          <cell r="B3316" t="str">
            <v>RFP_4Co_Base10607</v>
          </cell>
        </row>
        <row r="3317">
          <cell r="B3317" t="str">
            <v>RFP_4Co_Base10607</v>
          </cell>
        </row>
        <row r="3318">
          <cell r="B3318" t="str">
            <v>RFP_4Co_Base10607</v>
          </cell>
        </row>
        <row r="3319">
          <cell r="B3319" t="str">
            <v>RFP_4Co_Base10607</v>
          </cell>
        </row>
        <row r="3320">
          <cell r="B3320" t="str">
            <v>RFP_4Co_Base10607</v>
          </cell>
        </row>
        <row r="3321">
          <cell r="B3321" t="str">
            <v>RFP_4Co_Base10607</v>
          </cell>
        </row>
        <row r="3322">
          <cell r="B3322" t="str">
            <v>RFP_4Co_Base10607</v>
          </cell>
        </row>
        <row r="3323">
          <cell r="B3323" t="str">
            <v>RFP_4Co_Base10607</v>
          </cell>
        </row>
        <row r="3324">
          <cell r="B3324" t="str">
            <v>RFP_4Co_Base10607</v>
          </cell>
        </row>
        <row r="3325">
          <cell r="B3325" t="str">
            <v>RFP_4Co_Base10607</v>
          </cell>
        </row>
        <row r="3326">
          <cell r="B3326" t="str">
            <v>RFP_4Co_Base10607</v>
          </cell>
        </row>
        <row r="3327">
          <cell r="B3327" t="str">
            <v>RFP_4Co_Base10607</v>
          </cell>
        </row>
        <row r="3328">
          <cell r="B3328" t="str">
            <v>RFP_4Co_Base10607</v>
          </cell>
        </row>
        <row r="3329">
          <cell r="B3329" t="str">
            <v>RFP_4Co_Base10607</v>
          </cell>
        </row>
        <row r="3330">
          <cell r="B3330" t="str">
            <v>RFP_4Co_Base10607</v>
          </cell>
        </row>
        <row r="3331">
          <cell r="B3331" t="str">
            <v>RFP_4Co_Base10607</v>
          </cell>
        </row>
        <row r="3332">
          <cell r="B3332" t="str">
            <v>RFP_4Co_Base10607</v>
          </cell>
        </row>
        <row r="3333">
          <cell r="B3333" t="str">
            <v>RFP_4Co_Base10607</v>
          </cell>
        </row>
        <row r="3334">
          <cell r="B3334" t="str">
            <v>RFP_4Co_Base10607</v>
          </cell>
        </row>
        <row r="3335">
          <cell r="B3335" t="str">
            <v>RFP_4Co_Base10607</v>
          </cell>
        </row>
        <row r="3336">
          <cell r="B3336" t="str">
            <v>RFP_4Co_Base10607</v>
          </cell>
        </row>
        <row r="3337">
          <cell r="B3337" t="str">
            <v>RFP_4Co_Base10607</v>
          </cell>
        </row>
        <row r="3338">
          <cell r="B3338" t="str">
            <v>RFP_4Co_Base10607</v>
          </cell>
        </row>
        <row r="3339">
          <cell r="B3339" t="str">
            <v>RFP_4Co_Base10607</v>
          </cell>
        </row>
        <row r="3340">
          <cell r="B3340" t="str">
            <v>RFP_4Co_Base10607</v>
          </cell>
        </row>
        <row r="3341">
          <cell r="B3341" t="str">
            <v>RFP_4Co_Base10607</v>
          </cell>
        </row>
        <row r="3342">
          <cell r="B3342" t="str">
            <v>RFP_4Co_Base10607</v>
          </cell>
        </row>
        <row r="3343">
          <cell r="B3343" t="str">
            <v>RFP_4Co_Base10607</v>
          </cell>
        </row>
        <row r="3344">
          <cell r="B3344" t="str">
            <v>RFP_4Co_Base10607</v>
          </cell>
        </row>
        <row r="3345">
          <cell r="B3345" t="str">
            <v>RFP_4Co_Base10607</v>
          </cell>
        </row>
        <row r="3346">
          <cell r="B3346" t="str">
            <v>RFP_4Co_Base10607</v>
          </cell>
        </row>
        <row r="3347">
          <cell r="B3347" t="str">
            <v>RFP_4Co_Base10607</v>
          </cell>
        </row>
        <row r="3348">
          <cell r="B3348" t="str">
            <v>RFP_4Co_Base10607</v>
          </cell>
        </row>
        <row r="3349">
          <cell r="B3349" t="str">
            <v>RFP_4Co_Base10607</v>
          </cell>
        </row>
        <row r="3350">
          <cell r="B3350" t="str">
            <v>RFP_4Co_Base10607</v>
          </cell>
        </row>
        <row r="3351">
          <cell r="B3351" t="str">
            <v>RFP_4Co_Base10607</v>
          </cell>
        </row>
        <row r="3352">
          <cell r="B3352" t="str">
            <v>RFP_4Co_Base10607</v>
          </cell>
        </row>
        <row r="3353">
          <cell r="B3353" t="str">
            <v>RFP_4Co_Base10607</v>
          </cell>
        </row>
        <row r="3354">
          <cell r="B3354" t="str">
            <v>RFP_4Co_Base10607</v>
          </cell>
        </row>
        <row r="3355">
          <cell r="B3355" t="str">
            <v>RFP_4Co_Base10607</v>
          </cell>
        </row>
        <row r="3356">
          <cell r="B3356" t="str">
            <v>RFP_4Co_Base10607</v>
          </cell>
        </row>
        <row r="3357">
          <cell r="B3357" t="str">
            <v>RFP_4Co_Base10607</v>
          </cell>
        </row>
        <row r="3358">
          <cell r="B3358" t="str">
            <v>RFP_4Co_Base10607</v>
          </cell>
        </row>
        <row r="3359">
          <cell r="B3359" t="str">
            <v>RFP_4Co_Base10607</v>
          </cell>
        </row>
        <row r="3360">
          <cell r="B3360" t="str">
            <v>RFP_4Co_Base10607</v>
          </cell>
        </row>
        <row r="3361">
          <cell r="B3361" t="str">
            <v>RFP_4Co_Base10607</v>
          </cell>
        </row>
        <row r="3362">
          <cell r="B3362" t="str">
            <v>RFP_4Co_Base10607</v>
          </cell>
        </row>
        <row r="3363">
          <cell r="B3363" t="str">
            <v>RFP_4Co_Base10607</v>
          </cell>
        </row>
        <row r="3364">
          <cell r="B3364" t="str">
            <v>RFP_4Co_Base10607</v>
          </cell>
        </row>
        <row r="3365">
          <cell r="B3365" t="str">
            <v>RFP_4Co_Base10607</v>
          </cell>
        </row>
        <row r="3366">
          <cell r="B3366" t="str">
            <v>RFP_4Co_Base10607</v>
          </cell>
        </row>
        <row r="3367">
          <cell r="B3367" t="str">
            <v>RFP_4Co_Base10607</v>
          </cell>
        </row>
        <row r="3368">
          <cell r="B3368" t="str">
            <v>RFP_4Co_Base10607</v>
          </cell>
        </row>
        <row r="3369">
          <cell r="B3369" t="str">
            <v>RFP_4Co_Base10607</v>
          </cell>
        </row>
        <row r="3370">
          <cell r="B3370" t="str">
            <v>RFP_4Co_Base10607</v>
          </cell>
        </row>
        <row r="3371">
          <cell r="B3371" t="str">
            <v>RFP_4Co_Base10607</v>
          </cell>
        </row>
        <row r="3372">
          <cell r="B3372" t="str">
            <v>RFP_4Co_Base10607</v>
          </cell>
        </row>
        <row r="3373">
          <cell r="B3373" t="str">
            <v>RFP_4Co_Base10607</v>
          </cell>
        </row>
        <row r="3374">
          <cell r="B3374" t="str">
            <v>RFP_4Co_Base10607</v>
          </cell>
        </row>
        <row r="3375">
          <cell r="B3375" t="str">
            <v>RFP_4Co_Base10607</v>
          </cell>
        </row>
        <row r="3376">
          <cell r="B3376" t="str">
            <v>RFP_4Co_Base10607</v>
          </cell>
        </row>
        <row r="3377">
          <cell r="B3377" t="str">
            <v>RFP_4Co_Base10607</v>
          </cell>
        </row>
        <row r="3378">
          <cell r="B3378" t="str">
            <v>RFP_4Co_Base10607</v>
          </cell>
        </row>
        <row r="3379">
          <cell r="B3379" t="str">
            <v>RFP_4Co_Base10607</v>
          </cell>
        </row>
        <row r="3380">
          <cell r="B3380" t="str">
            <v>RFP_4Co_Base10607</v>
          </cell>
        </row>
        <row r="3381">
          <cell r="B3381" t="str">
            <v>RFP_4Co_Base10607</v>
          </cell>
        </row>
        <row r="3382">
          <cell r="B3382" t="str">
            <v>RFP_4Co_Base10607</v>
          </cell>
        </row>
        <row r="3383">
          <cell r="B3383" t="str">
            <v>RFP_4Co_Base10607</v>
          </cell>
        </row>
        <row r="3384">
          <cell r="B3384" t="str">
            <v>RFP_4Co_Base10607</v>
          </cell>
        </row>
        <row r="3385">
          <cell r="B3385" t="str">
            <v>RFP_4Co_Base10607</v>
          </cell>
        </row>
        <row r="3386">
          <cell r="B3386" t="str">
            <v>RFP_4Co_Base10607</v>
          </cell>
        </row>
        <row r="3387">
          <cell r="B3387" t="str">
            <v>RFP_4Co_Base10607</v>
          </cell>
        </row>
        <row r="3388">
          <cell r="B3388" t="str">
            <v>RFP_4Co_Base10607</v>
          </cell>
        </row>
        <row r="3389">
          <cell r="B3389" t="str">
            <v>RFP_4Co_Base10607</v>
          </cell>
        </row>
        <row r="3390">
          <cell r="B3390" t="str">
            <v>RFP_4Co_Base10607</v>
          </cell>
        </row>
        <row r="3391">
          <cell r="B3391" t="str">
            <v>RFP_4Co_Base10607</v>
          </cell>
        </row>
        <row r="3392">
          <cell r="B3392" t="str">
            <v>RFP_4Co_Base10607</v>
          </cell>
        </row>
        <row r="3393">
          <cell r="B3393" t="str">
            <v>RFP_4Co_Base10607</v>
          </cell>
        </row>
        <row r="3394">
          <cell r="B3394" t="str">
            <v>RFP_4Co_Base10607</v>
          </cell>
        </row>
        <row r="3395">
          <cell r="B3395" t="str">
            <v>RFP_4Co_Base10607</v>
          </cell>
        </row>
        <row r="3396">
          <cell r="B3396" t="str">
            <v>RFP_4Co_Base10607</v>
          </cell>
        </row>
        <row r="3397">
          <cell r="B3397" t="str">
            <v>RFP_4Co_Base10607</v>
          </cell>
        </row>
        <row r="3398">
          <cell r="B3398" t="str">
            <v>RFP_4Co_Base10607</v>
          </cell>
        </row>
        <row r="3399">
          <cell r="B3399" t="str">
            <v>RFP_4Co_Base10607</v>
          </cell>
        </row>
        <row r="3400">
          <cell r="B3400" t="str">
            <v>RFP_4Co_Base10607</v>
          </cell>
        </row>
        <row r="3401">
          <cell r="B3401" t="str">
            <v>RFP_4Co_Base10607</v>
          </cell>
        </row>
        <row r="3402">
          <cell r="B3402" t="str">
            <v>RFP_4Co_Base10607</v>
          </cell>
        </row>
        <row r="3403">
          <cell r="B3403" t="str">
            <v>RFP_4Co_Base10607</v>
          </cell>
        </row>
        <row r="3404">
          <cell r="B3404" t="str">
            <v>RFP_4Co_Base10607</v>
          </cell>
        </row>
        <row r="3405">
          <cell r="B3405" t="str">
            <v>RFP_4Co_Base10607</v>
          </cell>
        </row>
        <row r="3406">
          <cell r="B3406" t="str">
            <v>RFP_4Co_Base10607</v>
          </cell>
        </row>
        <row r="3407">
          <cell r="B3407" t="str">
            <v>RFP_4Co_Base10607</v>
          </cell>
        </row>
        <row r="3408">
          <cell r="B3408" t="str">
            <v>RFP_4Co_Base10607</v>
          </cell>
        </row>
        <row r="3409">
          <cell r="B3409" t="str">
            <v>RFP_4Co_Base10607</v>
          </cell>
        </row>
        <row r="3410">
          <cell r="B3410" t="str">
            <v>RFP_4Co_Base10607</v>
          </cell>
        </row>
        <row r="3411">
          <cell r="B3411" t="str">
            <v>RFP_4Co_Base10607</v>
          </cell>
        </row>
        <row r="3412">
          <cell r="B3412" t="str">
            <v>RFP_4Co_Base10607</v>
          </cell>
        </row>
        <row r="3413">
          <cell r="B3413" t="str">
            <v>RFP_4Co_Base10607</v>
          </cell>
        </row>
        <row r="3414">
          <cell r="B3414" t="str">
            <v>RFP_4Co_Base10607</v>
          </cell>
        </row>
        <row r="3415">
          <cell r="B3415" t="str">
            <v>RFP_4Co_Base10607</v>
          </cell>
        </row>
        <row r="3416">
          <cell r="B3416" t="str">
            <v>RFP_4Co_Base10607</v>
          </cell>
        </row>
        <row r="3417">
          <cell r="B3417" t="str">
            <v>RFP_4Co_Base10607</v>
          </cell>
        </row>
        <row r="3418">
          <cell r="B3418" t="str">
            <v>RFP_4Co_Base10607</v>
          </cell>
        </row>
        <row r="3419">
          <cell r="B3419" t="str">
            <v>RFP_4Co_Base10607</v>
          </cell>
        </row>
        <row r="3420">
          <cell r="B3420" t="str">
            <v>RFP_4Co_Base10607</v>
          </cell>
        </row>
        <row r="3421">
          <cell r="B3421" t="str">
            <v>RFP_4Co_Base10607</v>
          </cell>
        </row>
        <row r="3422">
          <cell r="B3422" t="str">
            <v>RFP_4Co_Base10607</v>
          </cell>
        </row>
        <row r="3423">
          <cell r="B3423" t="str">
            <v>RFP_4Co_Base10607</v>
          </cell>
        </row>
        <row r="3424">
          <cell r="B3424" t="str">
            <v>RFP_4Co_Base10607</v>
          </cell>
        </row>
        <row r="3425">
          <cell r="B3425" t="str">
            <v>RFP_4Co_Base10607</v>
          </cell>
        </row>
        <row r="3426">
          <cell r="B3426" t="str">
            <v>RFP_4Co_Base10607</v>
          </cell>
        </row>
        <row r="3427">
          <cell r="B3427" t="str">
            <v>RFP_4Co_Base10607</v>
          </cell>
        </row>
        <row r="3428">
          <cell r="B3428" t="str">
            <v>RFP_4Co_Base10607</v>
          </cell>
        </row>
        <row r="3429">
          <cell r="B3429" t="str">
            <v>RFP_4Co_Base10607</v>
          </cell>
        </row>
        <row r="3430">
          <cell r="B3430" t="str">
            <v>RFP_4Co_Base10607</v>
          </cell>
        </row>
        <row r="3431">
          <cell r="B3431" t="str">
            <v>RFP_4Co_Base10607</v>
          </cell>
        </row>
        <row r="3432">
          <cell r="B3432" t="str">
            <v>RFP_4Co_Base10607</v>
          </cell>
        </row>
        <row r="3433">
          <cell r="B3433" t="str">
            <v>RFP_4Co_Base10607</v>
          </cell>
        </row>
        <row r="3434">
          <cell r="B3434" t="str">
            <v>RFP_4Co_Base10607</v>
          </cell>
        </row>
        <row r="3435">
          <cell r="B3435" t="str">
            <v>RFP_4Co_Base10607</v>
          </cell>
        </row>
        <row r="3436">
          <cell r="B3436" t="str">
            <v>RFP_4Co_Base10607</v>
          </cell>
        </row>
        <row r="3437">
          <cell r="B3437" t="str">
            <v>RFP_4Co_Base10607</v>
          </cell>
        </row>
        <row r="3438">
          <cell r="B3438" t="str">
            <v>RFP_4Co_Base10607</v>
          </cell>
        </row>
        <row r="3439">
          <cell r="B3439" t="str">
            <v>RFP_4Co_Base10607</v>
          </cell>
        </row>
        <row r="3440">
          <cell r="B3440" t="str">
            <v>RFP_4Co_Base10607</v>
          </cell>
        </row>
        <row r="3441">
          <cell r="B3441" t="str">
            <v>RFP_4Co_Base10607</v>
          </cell>
        </row>
        <row r="3442">
          <cell r="B3442" t="str">
            <v>RFP_4Co_Base10607</v>
          </cell>
        </row>
        <row r="3443">
          <cell r="B3443" t="str">
            <v>RFP_4Co_Base10607</v>
          </cell>
        </row>
        <row r="3444">
          <cell r="B3444" t="str">
            <v>RFP_4Co_Base10607</v>
          </cell>
        </row>
        <row r="3445">
          <cell r="B3445" t="str">
            <v>RFP_4Co_Base10607</v>
          </cell>
        </row>
        <row r="3446">
          <cell r="B3446" t="str">
            <v>RFP_4Co_Base10607</v>
          </cell>
        </row>
        <row r="3447">
          <cell r="B3447" t="str">
            <v>RFP_4Co_Base10607</v>
          </cell>
        </row>
        <row r="3448">
          <cell r="B3448" t="str">
            <v>RFP_4Co_Base10607</v>
          </cell>
        </row>
        <row r="3449">
          <cell r="B3449" t="str">
            <v>RFP_4Co_Base10607</v>
          </cell>
        </row>
        <row r="3450">
          <cell r="B3450" t="str">
            <v>RFP_4Co_Base10607</v>
          </cell>
        </row>
        <row r="3451">
          <cell r="B3451" t="str">
            <v>RFP_4Co_Base10607</v>
          </cell>
        </row>
        <row r="3452">
          <cell r="B3452" t="str">
            <v>RFP_4Co_Base10607</v>
          </cell>
        </row>
        <row r="3453">
          <cell r="B3453" t="str">
            <v>RFP_4Co_Base10607</v>
          </cell>
        </row>
        <row r="3454">
          <cell r="B3454" t="str">
            <v>RFP_4Co_Base10607</v>
          </cell>
        </row>
        <row r="3455">
          <cell r="B3455" t="str">
            <v>RFP_4Co_Base10607</v>
          </cell>
        </row>
        <row r="3456">
          <cell r="B3456" t="str">
            <v>RFP_4Co_Base10607</v>
          </cell>
        </row>
        <row r="3457">
          <cell r="B3457" t="str">
            <v>RFP_4Co_Base10607</v>
          </cell>
        </row>
        <row r="3458">
          <cell r="B3458" t="str">
            <v>RFP_4Co_Base10607</v>
          </cell>
        </row>
        <row r="3459">
          <cell r="B3459" t="str">
            <v>RFP_4Co_Base10607</v>
          </cell>
        </row>
        <row r="3460">
          <cell r="B3460" t="str">
            <v>RFP_4Co_Base10607</v>
          </cell>
        </row>
        <row r="3461">
          <cell r="B3461" t="str">
            <v>RFP_4Co_Base10607</v>
          </cell>
        </row>
        <row r="3462">
          <cell r="B3462" t="str">
            <v>RFP_4Co_Base10607</v>
          </cell>
        </row>
        <row r="3463">
          <cell r="B3463" t="str">
            <v>RFP_4Co_Base10607</v>
          </cell>
        </row>
        <row r="3464">
          <cell r="B3464" t="str">
            <v>RFP_4Co_Base10607</v>
          </cell>
        </row>
        <row r="3465">
          <cell r="B3465" t="str">
            <v>RFP_4Co_Base10607</v>
          </cell>
        </row>
        <row r="3466">
          <cell r="B3466" t="str">
            <v>RFP_EAI_Base10608</v>
          </cell>
        </row>
        <row r="3467">
          <cell r="B3467" t="str">
            <v>RFP_EAI_Base10608</v>
          </cell>
        </row>
        <row r="3468">
          <cell r="B3468" t="str">
            <v>RFP_EAI_Base10608</v>
          </cell>
        </row>
        <row r="3469">
          <cell r="B3469" t="str">
            <v>RFP_EAI_Base10608</v>
          </cell>
        </row>
        <row r="3470">
          <cell r="B3470" t="str">
            <v>RFP_EAI_Base10608</v>
          </cell>
        </row>
        <row r="3471">
          <cell r="B3471" t="str">
            <v>RFP_EAI_Base10608</v>
          </cell>
        </row>
        <row r="3472">
          <cell r="B3472" t="str">
            <v>RFP_EAI_Base10608</v>
          </cell>
        </row>
        <row r="3473">
          <cell r="B3473" t="str">
            <v>RFP_EAI_Base10608</v>
          </cell>
        </row>
        <row r="3474">
          <cell r="B3474" t="str">
            <v>RFP_EAI_Base10608</v>
          </cell>
        </row>
        <row r="3475">
          <cell r="B3475" t="str">
            <v>RFP_EAI_Base10608</v>
          </cell>
        </row>
        <row r="3476">
          <cell r="B3476" t="str">
            <v>RFP_EAI_Base10608</v>
          </cell>
        </row>
        <row r="3477">
          <cell r="B3477" t="str">
            <v>RFP_EAI_Base10608</v>
          </cell>
        </row>
        <row r="3478">
          <cell r="B3478" t="str">
            <v>RFP_EAI_Base10608</v>
          </cell>
        </row>
        <row r="3479">
          <cell r="B3479" t="str">
            <v>RFP_EAI_Base10608</v>
          </cell>
        </row>
        <row r="3480">
          <cell r="B3480" t="str">
            <v>RFP_EAI_Base10608</v>
          </cell>
        </row>
        <row r="3481">
          <cell r="B3481" t="str">
            <v>RFP_EAI_Base10608</v>
          </cell>
        </row>
        <row r="3482">
          <cell r="B3482" t="str">
            <v>RFP_EAI_Base10608</v>
          </cell>
        </row>
        <row r="3483">
          <cell r="B3483" t="str">
            <v>RFP_EAI_Base10608</v>
          </cell>
        </row>
        <row r="3484">
          <cell r="B3484" t="str">
            <v>RFP_EAI_Base10608</v>
          </cell>
        </row>
        <row r="3485">
          <cell r="B3485" t="str">
            <v>RFP_EAI_Base10608</v>
          </cell>
        </row>
        <row r="3486">
          <cell r="B3486" t="str">
            <v>RFP_EAI_Base10608</v>
          </cell>
        </row>
        <row r="3487">
          <cell r="B3487" t="str">
            <v>RFP_EAI_Base10608</v>
          </cell>
        </row>
        <row r="3488">
          <cell r="B3488" t="str">
            <v>RFP_EAI_Base10608</v>
          </cell>
        </row>
        <row r="3489">
          <cell r="B3489" t="str">
            <v>RFP_EAI_Base10608</v>
          </cell>
        </row>
        <row r="3490">
          <cell r="B3490" t="str">
            <v>RFP_EAI_Base10608</v>
          </cell>
        </row>
        <row r="3491">
          <cell r="B3491" t="str">
            <v>RFP_EAI_Base10608</v>
          </cell>
        </row>
        <row r="3492">
          <cell r="B3492" t="str">
            <v>RFP_EAI_Base10608</v>
          </cell>
        </row>
        <row r="3493">
          <cell r="B3493" t="str">
            <v>RFP_EAI_Base10608</v>
          </cell>
        </row>
        <row r="3494">
          <cell r="B3494" t="str">
            <v>RFP_EAI_Base10608</v>
          </cell>
        </row>
        <row r="3495">
          <cell r="B3495" t="str">
            <v>RFP_EAI_Base10608</v>
          </cell>
        </row>
        <row r="3496">
          <cell r="B3496" t="str">
            <v>RFP_EAI_Base10608</v>
          </cell>
        </row>
        <row r="3497">
          <cell r="B3497" t="str">
            <v>RFP_EAI_Base10608</v>
          </cell>
        </row>
        <row r="3498">
          <cell r="B3498" t="str">
            <v>RFP_EAI_Base10608</v>
          </cell>
        </row>
        <row r="3499">
          <cell r="B3499" t="str">
            <v>RFP_EAI_Base10608</v>
          </cell>
        </row>
        <row r="3500">
          <cell r="B3500" t="str">
            <v>RFP_EAI_Base10608</v>
          </cell>
        </row>
        <row r="3501">
          <cell r="B3501" t="str">
            <v>RFP_EAI_Base10608</v>
          </cell>
        </row>
        <row r="3502">
          <cell r="B3502" t="str">
            <v>RFP_EAI_Base10608</v>
          </cell>
        </row>
        <row r="3503">
          <cell r="B3503" t="str">
            <v>RFP_EAI_Base10608</v>
          </cell>
        </row>
        <row r="3504">
          <cell r="B3504" t="str">
            <v>RFP_EAI_Base10608</v>
          </cell>
        </row>
        <row r="3505">
          <cell r="B3505" t="str">
            <v>RFP_EAI_Base10608</v>
          </cell>
        </row>
        <row r="3506">
          <cell r="B3506" t="str">
            <v>RFP_EAI_Base10608</v>
          </cell>
        </row>
        <row r="3507">
          <cell r="B3507" t="str">
            <v>RFP_EAI_Base10608</v>
          </cell>
        </row>
        <row r="3508">
          <cell r="B3508" t="str">
            <v>RFP_EAI_Base10608</v>
          </cell>
        </row>
        <row r="3509">
          <cell r="B3509" t="str">
            <v>RFP_EAI_Base10608</v>
          </cell>
        </row>
        <row r="3510">
          <cell r="B3510" t="str">
            <v>RFP_EAI_Base10608</v>
          </cell>
        </row>
        <row r="3511">
          <cell r="B3511" t="str">
            <v>RFP_EAI_Base10608</v>
          </cell>
        </row>
        <row r="3512">
          <cell r="B3512" t="str">
            <v>RFP_EAI_Base10608</v>
          </cell>
        </row>
        <row r="3513">
          <cell r="B3513" t="str">
            <v>RFP_EAI_Base10608</v>
          </cell>
        </row>
        <row r="3514">
          <cell r="B3514" t="str">
            <v>RFP_EAI_Base10608</v>
          </cell>
        </row>
        <row r="3515">
          <cell r="B3515" t="str">
            <v>RFP_EAI_Base10608</v>
          </cell>
        </row>
        <row r="3516">
          <cell r="B3516" t="str">
            <v>RFP_EAI_Base10608</v>
          </cell>
        </row>
        <row r="3517">
          <cell r="B3517" t="str">
            <v>RFP_EAI_Base10608</v>
          </cell>
        </row>
        <row r="3518">
          <cell r="B3518" t="str">
            <v>RFP_EAI_Base10608</v>
          </cell>
        </row>
        <row r="3519">
          <cell r="B3519" t="str">
            <v>RFP_EAI_Base10608</v>
          </cell>
        </row>
        <row r="3520">
          <cell r="B3520" t="str">
            <v>RFP_EAI_Base10608</v>
          </cell>
        </row>
        <row r="3521">
          <cell r="B3521" t="str">
            <v>RFP_EAI_Base10608</v>
          </cell>
        </row>
        <row r="3522">
          <cell r="B3522" t="str">
            <v>RFP_EAI_Base10608</v>
          </cell>
        </row>
        <row r="3523">
          <cell r="B3523" t="str">
            <v>RFP_EAI_Base10608</v>
          </cell>
        </row>
        <row r="3524">
          <cell r="B3524" t="str">
            <v>RFP_EAI_Base10608</v>
          </cell>
        </row>
        <row r="3525">
          <cell r="B3525" t="str">
            <v>RFP_EAI_Base10608</v>
          </cell>
        </row>
        <row r="3526">
          <cell r="B3526" t="str">
            <v>RFP_EAI_Base10608</v>
          </cell>
        </row>
        <row r="3527">
          <cell r="B3527" t="str">
            <v>RFP_EAI_Base10608</v>
          </cell>
        </row>
        <row r="3528">
          <cell r="B3528" t="str">
            <v>RFP_EAI_Base10608</v>
          </cell>
        </row>
        <row r="3529">
          <cell r="B3529" t="str">
            <v>RFP_EAI_Base10608</v>
          </cell>
        </row>
        <row r="3530">
          <cell r="B3530" t="str">
            <v>RFP_EAI_Base10608</v>
          </cell>
        </row>
        <row r="3531">
          <cell r="B3531" t="str">
            <v>RFP_EAI_Base10608</v>
          </cell>
        </row>
        <row r="3532">
          <cell r="B3532" t="str">
            <v>RFP_EAI_Base10608</v>
          </cell>
        </row>
        <row r="3533">
          <cell r="B3533" t="str">
            <v>RFP_EAI_Base10608</v>
          </cell>
        </row>
        <row r="3534">
          <cell r="B3534" t="str">
            <v>RFP_EAI_Base10608</v>
          </cell>
        </row>
        <row r="3535">
          <cell r="B3535" t="str">
            <v>RFP_EAI_Base10608</v>
          </cell>
        </row>
        <row r="3536">
          <cell r="B3536" t="str">
            <v>RFP_EAI_Base10608</v>
          </cell>
        </row>
        <row r="3537">
          <cell r="B3537" t="str">
            <v>RFP_EAI_Base10608</v>
          </cell>
        </row>
        <row r="3538">
          <cell r="B3538" t="str">
            <v>RFP_EAI_Base10608</v>
          </cell>
        </row>
        <row r="3539">
          <cell r="B3539" t="str">
            <v>RFP_EAI_Base10608</v>
          </cell>
        </row>
        <row r="3540">
          <cell r="B3540" t="str">
            <v>RFP_EAI_Base10608</v>
          </cell>
        </row>
        <row r="3541">
          <cell r="B3541" t="str">
            <v>RFP_EAI_Base10608</v>
          </cell>
        </row>
        <row r="3542">
          <cell r="B3542" t="str">
            <v>RFP_EAI_Base10608</v>
          </cell>
        </row>
        <row r="3543">
          <cell r="B3543" t="str">
            <v>RFP_EAI_Base10608</v>
          </cell>
        </row>
        <row r="3544">
          <cell r="B3544" t="str">
            <v>RFP_EAI_Base10608</v>
          </cell>
        </row>
        <row r="3545">
          <cell r="B3545" t="str">
            <v>RFP_EAI_Base10608</v>
          </cell>
        </row>
        <row r="3546">
          <cell r="B3546" t="str">
            <v>RFP_EAI_Base10608</v>
          </cell>
        </row>
        <row r="3547">
          <cell r="B3547" t="str">
            <v>RFP_EAI_Base10608</v>
          </cell>
        </row>
        <row r="3548">
          <cell r="B3548" t="str">
            <v>RFP_EAI_Base10608</v>
          </cell>
        </row>
        <row r="3549">
          <cell r="B3549" t="str">
            <v>RFP_EAI_Base10608</v>
          </cell>
        </row>
        <row r="3550">
          <cell r="B3550" t="str">
            <v>RFP_EAI_Base10608</v>
          </cell>
        </row>
        <row r="3551">
          <cell r="B3551" t="str">
            <v>RFP_EAI_Base10608</v>
          </cell>
        </row>
        <row r="3552">
          <cell r="B3552" t="str">
            <v>RFP_EAI_Base10608</v>
          </cell>
        </row>
        <row r="3553">
          <cell r="B3553" t="str">
            <v>RFP_EAI_Base10608</v>
          </cell>
        </row>
        <row r="3554">
          <cell r="B3554" t="str">
            <v>RFP_EAI_Base10608</v>
          </cell>
        </row>
        <row r="3555">
          <cell r="B3555" t="str">
            <v>RFP_EAI_Base10608</v>
          </cell>
        </row>
        <row r="3556">
          <cell r="B3556" t="str">
            <v>RFP_EAI_Base10608</v>
          </cell>
        </row>
        <row r="3557">
          <cell r="B3557" t="str">
            <v>RFP_EAI_Base10608</v>
          </cell>
        </row>
        <row r="3558">
          <cell r="B3558" t="str">
            <v>RFP_EAI_Base10608</v>
          </cell>
        </row>
        <row r="3559">
          <cell r="B3559" t="str">
            <v>RFP_EAI_Base10608</v>
          </cell>
        </row>
        <row r="3560">
          <cell r="B3560" t="str">
            <v>RFP_EAI_Base10608</v>
          </cell>
        </row>
        <row r="3561">
          <cell r="B3561" t="str">
            <v>RFP_EAI_Base10608</v>
          </cell>
        </row>
        <row r="3562">
          <cell r="B3562" t="str">
            <v>RFP_EAI_Base10608</v>
          </cell>
        </row>
        <row r="3563">
          <cell r="B3563" t="str">
            <v>RFP_EAI_Base10608</v>
          </cell>
        </row>
        <row r="3564">
          <cell r="B3564" t="str">
            <v>RFP_EAI_Base10608</v>
          </cell>
        </row>
        <row r="3565">
          <cell r="B3565" t="str">
            <v>RFP_EAI_Base10608</v>
          </cell>
        </row>
        <row r="3566">
          <cell r="B3566" t="str">
            <v>RFP_EAI_Base10608</v>
          </cell>
        </row>
        <row r="3567">
          <cell r="B3567" t="str">
            <v>RFP_EAI_Base10608</v>
          </cell>
        </row>
        <row r="3568">
          <cell r="B3568" t="str">
            <v>RFP_EAI_Base10608</v>
          </cell>
        </row>
        <row r="3569">
          <cell r="B3569" t="str">
            <v>RFP_EAI_Base10608</v>
          </cell>
        </row>
        <row r="3570">
          <cell r="B3570" t="str">
            <v>RFP_EAI_Base10608</v>
          </cell>
        </row>
        <row r="3571">
          <cell r="B3571" t="str">
            <v>RFP_EAI_Base10608</v>
          </cell>
        </row>
        <row r="3572">
          <cell r="B3572" t="str">
            <v>RFP_EAI_Base10608</v>
          </cell>
        </row>
        <row r="3573">
          <cell r="B3573" t="str">
            <v>RFP_EAI_Base10608</v>
          </cell>
        </row>
        <row r="3574">
          <cell r="B3574" t="str">
            <v>RFP_EAI_Base10608</v>
          </cell>
        </row>
        <row r="3575">
          <cell r="B3575" t="str">
            <v>RFP_EAI_Base10608</v>
          </cell>
        </row>
        <row r="3576">
          <cell r="B3576" t="str">
            <v>RFP_EAI_Base10608</v>
          </cell>
        </row>
        <row r="3577">
          <cell r="B3577" t="str">
            <v>RFP_EAI_Base10608</v>
          </cell>
        </row>
        <row r="3578">
          <cell r="B3578" t="str">
            <v>RFP_EAI_Base10608</v>
          </cell>
        </row>
        <row r="3579">
          <cell r="B3579" t="str">
            <v>RFP_EAI_Base10608</v>
          </cell>
        </row>
        <row r="3580">
          <cell r="B3580" t="str">
            <v>RFP_EAI_Base10608</v>
          </cell>
        </row>
        <row r="3581">
          <cell r="B3581" t="str">
            <v>RFP_EAI_Base10608</v>
          </cell>
        </row>
        <row r="3582">
          <cell r="B3582" t="str">
            <v>RFP_EAI_Base10608</v>
          </cell>
        </row>
        <row r="3583">
          <cell r="B3583" t="str">
            <v>RFP_EAI_Base10608</v>
          </cell>
        </row>
        <row r="3584">
          <cell r="B3584" t="str">
            <v>RFP_EAI_Base10608</v>
          </cell>
        </row>
        <row r="3585">
          <cell r="B3585" t="str">
            <v>RFP_EAI_Base10608</v>
          </cell>
        </row>
        <row r="3586">
          <cell r="B3586" t="str">
            <v>RFP_EAI_Base10608</v>
          </cell>
        </row>
        <row r="3587">
          <cell r="B3587" t="str">
            <v>RFP_EAI_Base10608</v>
          </cell>
        </row>
        <row r="3588">
          <cell r="B3588" t="str">
            <v>RFP_EAI_Base10608</v>
          </cell>
        </row>
        <row r="3589">
          <cell r="B3589" t="str">
            <v>RFP_EAI_Base10608</v>
          </cell>
        </row>
        <row r="3590">
          <cell r="B3590" t="str">
            <v>RFP_EAI_Base10608</v>
          </cell>
        </row>
        <row r="3591">
          <cell r="B3591" t="str">
            <v>RFP_EAI_Base10608</v>
          </cell>
        </row>
        <row r="3592">
          <cell r="B3592" t="str">
            <v>RFP_EAI_Base10608</v>
          </cell>
        </row>
        <row r="3593">
          <cell r="B3593" t="str">
            <v>RFP_EAI_Base10608</v>
          </cell>
        </row>
        <row r="3594">
          <cell r="B3594" t="str">
            <v>RFP_EAI_Base10608</v>
          </cell>
        </row>
        <row r="3595">
          <cell r="B3595" t="str">
            <v>RFP_EAI_Base10608</v>
          </cell>
        </row>
        <row r="3596">
          <cell r="B3596" t="str">
            <v>RFP_EAI_Base10608</v>
          </cell>
        </row>
        <row r="3597">
          <cell r="B3597" t="str">
            <v>RFP_EAI_Base10608</v>
          </cell>
        </row>
        <row r="3598">
          <cell r="B3598" t="str">
            <v>RFP_EAI_Base10608</v>
          </cell>
        </row>
        <row r="3599">
          <cell r="B3599" t="str">
            <v>RFP_EAI_Base10608</v>
          </cell>
        </row>
        <row r="3600">
          <cell r="B3600" t="str">
            <v>RFP_EAI_Base10608</v>
          </cell>
        </row>
        <row r="3601">
          <cell r="B3601" t="str">
            <v>RFP_EAI_Base10608</v>
          </cell>
        </row>
        <row r="3602">
          <cell r="B3602" t="str">
            <v>RFP_EAI_Base10608</v>
          </cell>
        </row>
        <row r="3603">
          <cell r="B3603" t="str">
            <v>RFP_EAI_Base10608</v>
          </cell>
        </row>
        <row r="3604">
          <cell r="B3604" t="str">
            <v>RFP_EAI_Base10608</v>
          </cell>
        </row>
        <row r="3605">
          <cell r="B3605" t="str">
            <v>RFP_EAI_Base10608</v>
          </cell>
        </row>
        <row r="3606">
          <cell r="B3606" t="str">
            <v>RFP_EAI_Base10608</v>
          </cell>
        </row>
        <row r="3607">
          <cell r="B3607" t="str">
            <v>RFP_EAI_Base10608</v>
          </cell>
        </row>
        <row r="3608">
          <cell r="B3608" t="str">
            <v>RFP_EAI_Base10608</v>
          </cell>
        </row>
        <row r="3609">
          <cell r="B3609" t="str">
            <v>RFP_EAI_Base10608</v>
          </cell>
        </row>
        <row r="3610">
          <cell r="B3610" t="str">
            <v>RFP_EAI_Base10608</v>
          </cell>
        </row>
        <row r="3611">
          <cell r="B3611" t="str">
            <v>RFP_EAI_Base10608</v>
          </cell>
        </row>
        <row r="3612">
          <cell r="B3612" t="str">
            <v>RFP_EAI_Base10608</v>
          </cell>
        </row>
        <row r="3613">
          <cell r="B3613" t="str">
            <v>RFP_EAI_Base10608</v>
          </cell>
        </row>
        <row r="3614">
          <cell r="B3614" t="str">
            <v>RFP_EAI_Base10608</v>
          </cell>
        </row>
        <row r="3615">
          <cell r="B3615" t="str">
            <v>RFP_EAI_Base10608</v>
          </cell>
        </row>
        <row r="3616">
          <cell r="B3616" t="str">
            <v>RFP_EAI_Base10608</v>
          </cell>
        </row>
        <row r="3617">
          <cell r="B3617" t="str">
            <v>RFP_EAI_Base10608</v>
          </cell>
        </row>
        <row r="3618">
          <cell r="B3618" t="str">
            <v>RFP_EAI_Base10608</v>
          </cell>
        </row>
        <row r="3619">
          <cell r="B3619" t="str">
            <v>RFP_EAI_Base10608</v>
          </cell>
        </row>
        <row r="3620">
          <cell r="B3620" t="str">
            <v>RFP_EAI_Base10608</v>
          </cell>
        </row>
        <row r="3621">
          <cell r="B3621" t="str">
            <v>RFP_EAI_Base10608</v>
          </cell>
        </row>
        <row r="3622">
          <cell r="B3622" t="str">
            <v>RFP_EAI_Base10608</v>
          </cell>
        </row>
        <row r="3623">
          <cell r="B3623" t="str">
            <v>RFP_EAI_Base10608</v>
          </cell>
        </row>
        <row r="3624">
          <cell r="B3624" t="str">
            <v>RFP_EAI_Base10608</v>
          </cell>
        </row>
        <row r="3625">
          <cell r="B3625" t="str">
            <v>RFP_EAI_Base10608</v>
          </cell>
        </row>
        <row r="3626">
          <cell r="B3626" t="str">
            <v>RFP_EAI_Base10608</v>
          </cell>
        </row>
        <row r="3627">
          <cell r="B3627" t="str">
            <v>RFP_EAI_Base10608</v>
          </cell>
        </row>
        <row r="3628">
          <cell r="B3628" t="str">
            <v>RFP_EAI_Base10608</v>
          </cell>
        </row>
        <row r="3629">
          <cell r="B3629" t="str">
            <v>RFP_EAI_Base10608</v>
          </cell>
        </row>
        <row r="3630">
          <cell r="B3630" t="str">
            <v>RFP_EAI_Base10608</v>
          </cell>
        </row>
        <row r="3631">
          <cell r="B3631" t="str">
            <v>RFP_EAI_Base10608</v>
          </cell>
        </row>
        <row r="3632">
          <cell r="B3632" t="str">
            <v>RFP_EAI_Base10608</v>
          </cell>
        </row>
        <row r="3633">
          <cell r="B3633" t="str">
            <v>RFP_EAI_Base10608</v>
          </cell>
        </row>
        <row r="3634">
          <cell r="B3634" t="str">
            <v>RFP_EAI_Base10608</v>
          </cell>
        </row>
        <row r="3635">
          <cell r="B3635" t="str">
            <v>RFP_EAI_Base10608</v>
          </cell>
        </row>
        <row r="3636">
          <cell r="B3636" t="str">
            <v>RFP_EAI_Base10608</v>
          </cell>
        </row>
        <row r="3637">
          <cell r="B3637" t="str">
            <v>RFP_EAI_Base10608</v>
          </cell>
        </row>
        <row r="3638">
          <cell r="B3638" t="str">
            <v>RFP_EAI_Base10608</v>
          </cell>
        </row>
        <row r="3639">
          <cell r="B3639" t="str">
            <v>RFP_EAI_Base10608</v>
          </cell>
        </row>
        <row r="3640">
          <cell r="B3640" t="str">
            <v>RFP_EAI_Base10608</v>
          </cell>
        </row>
        <row r="3641">
          <cell r="B3641" t="str">
            <v>RFP_EAI_Base10608</v>
          </cell>
        </row>
        <row r="3642">
          <cell r="B3642" t="str">
            <v>RFP_EAI_Base10608</v>
          </cell>
        </row>
        <row r="3643">
          <cell r="B3643" t="str">
            <v>RFP_EAI_Base10608</v>
          </cell>
        </row>
        <row r="3644">
          <cell r="B3644" t="str">
            <v>RFP_EAI_Base10608</v>
          </cell>
        </row>
        <row r="3645">
          <cell r="B3645" t="str">
            <v>RFP_EAI_Base10608</v>
          </cell>
        </row>
        <row r="3646">
          <cell r="B3646" t="str">
            <v>RFP_EAI_Base10608</v>
          </cell>
        </row>
        <row r="3647">
          <cell r="B3647" t="str">
            <v>RFP_EAI_Base10608</v>
          </cell>
        </row>
        <row r="3648">
          <cell r="B3648" t="str">
            <v>RFP_EAI_Base10608</v>
          </cell>
        </row>
        <row r="3649">
          <cell r="B3649" t="str">
            <v>RFP_EAI_Base10608</v>
          </cell>
        </row>
        <row r="3650">
          <cell r="B3650" t="str">
            <v>RFP_EAI_Base10608</v>
          </cell>
        </row>
        <row r="3651">
          <cell r="B3651" t="str">
            <v>RFP_EAI_Base10608</v>
          </cell>
        </row>
        <row r="3652">
          <cell r="B3652" t="str">
            <v>RFP_EAI_Base10608</v>
          </cell>
        </row>
        <row r="3653">
          <cell r="B3653" t="str">
            <v>RFP_EAI_Base10608</v>
          </cell>
        </row>
        <row r="3654">
          <cell r="B3654" t="str">
            <v>RFP_EAI_Base10608</v>
          </cell>
        </row>
        <row r="3655">
          <cell r="B3655" t="str">
            <v>RFP_EAI_Base10608</v>
          </cell>
        </row>
        <row r="3656">
          <cell r="B3656" t="str">
            <v>RFP_EAI_Base10608</v>
          </cell>
        </row>
        <row r="3657">
          <cell r="B3657" t="str">
            <v>RFP_EAI_Base10608</v>
          </cell>
        </row>
        <row r="3658">
          <cell r="B3658" t="str">
            <v>RFP_EAI_Base10608</v>
          </cell>
        </row>
        <row r="3659">
          <cell r="B3659" t="str">
            <v>RFP_EAI_Base10608</v>
          </cell>
        </row>
        <row r="3660">
          <cell r="B3660" t="str">
            <v>RFP_EAI_Base10608</v>
          </cell>
        </row>
        <row r="3661">
          <cell r="B3661" t="str">
            <v>RFP_EAI_Base10608</v>
          </cell>
        </row>
        <row r="3662">
          <cell r="B3662" t="str">
            <v>RFP_EAI_Base10608</v>
          </cell>
        </row>
        <row r="3663">
          <cell r="B3663" t="str">
            <v>RFP_EAI_Base10608</v>
          </cell>
        </row>
        <row r="3664">
          <cell r="B3664" t="str">
            <v>RFP_EAI_Base10608</v>
          </cell>
        </row>
        <row r="3665">
          <cell r="B3665" t="str">
            <v>RFP_EAI_Base10608</v>
          </cell>
        </row>
        <row r="3666">
          <cell r="B3666" t="str">
            <v>RFP_EAI_Base10608</v>
          </cell>
        </row>
        <row r="3667">
          <cell r="B3667" t="str">
            <v>RFP_EAI_Base10608</v>
          </cell>
        </row>
        <row r="3668">
          <cell r="B3668" t="str">
            <v>RFP_EAI_Base10608</v>
          </cell>
        </row>
        <row r="3669">
          <cell r="B3669" t="str">
            <v>RFP_EAI_Base10608</v>
          </cell>
        </row>
        <row r="3670">
          <cell r="B3670" t="str">
            <v>RFP_EAI_Base10608</v>
          </cell>
        </row>
        <row r="3671">
          <cell r="B3671" t="str">
            <v>RFP_EAI_Base10608</v>
          </cell>
        </row>
        <row r="3672">
          <cell r="B3672" t="str">
            <v>RFP_EAI_Base10608</v>
          </cell>
        </row>
        <row r="3673">
          <cell r="B3673" t="str">
            <v>RFP_EAI_Base10608</v>
          </cell>
        </row>
        <row r="3674">
          <cell r="B3674" t="str">
            <v>RFP_EAI_Base10608</v>
          </cell>
        </row>
        <row r="3675">
          <cell r="B3675" t="str">
            <v>RFP_EAI_Base10608</v>
          </cell>
        </row>
        <row r="3676">
          <cell r="B3676" t="str">
            <v>RFP_EAI_Base10608</v>
          </cell>
        </row>
        <row r="3677">
          <cell r="B3677" t="str">
            <v>RFP_EAI_Base10608</v>
          </cell>
        </row>
        <row r="3678">
          <cell r="B3678" t="str">
            <v>RFP_EAI_Base10608</v>
          </cell>
        </row>
        <row r="3679">
          <cell r="B3679" t="str">
            <v>RFP_EAI_Base10608</v>
          </cell>
        </row>
        <row r="3680">
          <cell r="B3680" t="str">
            <v>RFP_EAI_Base10608</v>
          </cell>
        </row>
        <row r="3681">
          <cell r="B3681" t="str">
            <v>RFP_EAI_Base10608</v>
          </cell>
        </row>
        <row r="3682">
          <cell r="B3682" t="str">
            <v>RFP_EAI_Base10608</v>
          </cell>
        </row>
        <row r="3683">
          <cell r="B3683" t="str">
            <v>RFP_EAI_Base10608</v>
          </cell>
        </row>
        <row r="3684">
          <cell r="B3684" t="str">
            <v>RFP_EAI_Base10608</v>
          </cell>
        </row>
        <row r="3685">
          <cell r="B3685" t="str">
            <v>RFP_EAI_Base10608</v>
          </cell>
        </row>
        <row r="3686">
          <cell r="B3686" t="str">
            <v>RFP_EAI_Base10608</v>
          </cell>
        </row>
        <row r="3687">
          <cell r="B3687" t="str">
            <v>RFP_EAI_Base10608</v>
          </cell>
        </row>
        <row r="3688">
          <cell r="B3688" t="str">
            <v>RFP_EAI_Base10608</v>
          </cell>
        </row>
        <row r="3689">
          <cell r="B3689" t="str">
            <v>RFP_EAI_Base10608</v>
          </cell>
        </row>
        <row r="3690">
          <cell r="B3690" t="str">
            <v>RFP_EAI_Base10608</v>
          </cell>
        </row>
        <row r="3691">
          <cell r="B3691" t="str">
            <v>RFP_EAI_Base10608</v>
          </cell>
        </row>
        <row r="3692">
          <cell r="B3692" t="str">
            <v>RFP_EAI_Base10608</v>
          </cell>
        </row>
        <row r="3693">
          <cell r="B3693" t="str">
            <v>RFP_EAI_Base10608</v>
          </cell>
        </row>
        <row r="3694">
          <cell r="B3694" t="str">
            <v>RFP_EAI_Base10608</v>
          </cell>
        </row>
        <row r="3695">
          <cell r="B3695" t="str">
            <v>RFP_EAI_Base10608</v>
          </cell>
        </row>
        <row r="3696">
          <cell r="B3696" t="str">
            <v>RFP_EAI_Base10608</v>
          </cell>
        </row>
        <row r="3697">
          <cell r="B3697" t="str">
            <v>RFP_EAI_Base10608</v>
          </cell>
        </row>
        <row r="3698">
          <cell r="B3698" t="str">
            <v>RFP_EAI_Base10608</v>
          </cell>
        </row>
        <row r="3699">
          <cell r="B3699" t="str">
            <v>RFP_EAI_Base10608</v>
          </cell>
        </row>
        <row r="3700">
          <cell r="B3700" t="str">
            <v>RFP_EAI_Base10608</v>
          </cell>
        </row>
        <row r="3701">
          <cell r="B3701" t="str">
            <v>RFP_EAI_Base10608</v>
          </cell>
        </row>
        <row r="3702">
          <cell r="B3702" t="str">
            <v>RFP_EAI_Base10608</v>
          </cell>
        </row>
        <row r="3703">
          <cell r="B3703" t="str">
            <v>RFP_EAI_Base10608</v>
          </cell>
        </row>
        <row r="3704">
          <cell r="B3704" t="str">
            <v>RFP_EAI_Base10608</v>
          </cell>
        </row>
        <row r="3705">
          <cell r="B3705" t="str">
            <v>RFP_EAI_Base10608</v>
          </cell>
        </row>
        <row r="3706">
          <cell r="B3706" t="str">
            <v>RFP_EAI_Base10608</v>
          </cell>
        </row>
        <row r="3707">
          <cell r="B3707" t="str">
            <v>RFP_EAI_Base10608</v>
          </cell>
        </row>
        <row r="3708">
          <cell r="B3708" t="str">
            <v>RFP_EAI_Base10608</v>
          </cell>
        </row>
        <row r="3709">
          <cell r="B3709" t="str">
            <v>RFP_EAI_Base10608</v>
          </cell>
        </row>
        <row r="3710">
          <cell r="B3710" t="str">
            <v>RFP_EAI_Base10608</v>
          </cell>
        </row>
        <row r="3711">
          <cell r="B3711" t="str">
            <v>RFP_EAI_Base10608</v>
          </cell>
        </row>
        <row r="3712">
          <cell r="B3712" t="str">
            <v>RFP_EAI_Base10608</v>
          </cell>
        </row>
        <row r="3713">
          <cell r="B3713" t="str">
            <v>RFP_EAI_Base10608</v>
          </cell>
        </row>
        <row r="3714">
          <cell r="B3714" t="str">
            <v>RFP_EAI_Base10608</v>
          </cell>
        </row>
        <row r="3715">
          <cell r="B3715" t="str">
            <v>RFP_EAI_Base10608</v>
          </cell>
        </row>
        <row r="3716">
          <cell r="B3716" t="str">
            <v>RFP_EAI_Base10608</v>
          </cell>
        </row>
        <row r="3717">
          <cell r="B3717" t="str">
            <v>RFP_EAI_Base10608</v>
          </cell>
        </row>
        <row r="3718">
          <cell r="B3718" t="str">
            <v>RFP_EAI_Base10608</v>
          </cell>
        </row>
        <row r="3719">
          <cell r="B3719" t="str">
            <v>RFP_EAI_Base10608</v>
          </cell>
        </row>
        <row r="3720">
          <cell r="B3720" t="str">
            <v>RFP_EAI_Base10608</v>
          </cell>
        </row>
        <row r="3721">
          <cell r="B3721" t="str">
            <v>RFP_EAI_Base10608</v>
          </cell>
        </row>
        <row r="3722">
          <cell r="B3722" t="str">
            <v>RFP_EAI_Base10608</v>
          </cell>
        </row>
        <row r="3723">
          <cell r="B3723" t="str">
            <v>RFP_EAI_Base10608</v>
          </cell>
        </row>
        <row r="3724">
          <cell r="B3724" t="str">
            <v>RFP_EAI_Base10608</v>
          </cell>
        </row>
        <row r="3725">
          <cell r="B3725" t="str">
            <v>RFP_EAI_Base10608</v>
          </cell>
        </row>
        <row r="3726">
          <cell r="B3726" t="str">
            <v>RFP_EAI_Base10608</v>
          </cell>
        </row>
        <row r="3727">
          <cell r="B3727" t="str">
            <v>RFP_EAI_Base10608</v>
          </cell>
        </row>
        <row r="3728">
          <cell r="B3728" t="str">
            <v>RFP_EAI_Base10608</v>
          </cell>
        </row>
        <row r="3729">
          <cell r="B3729" t="str">
            <v>RFP_EAI_Base10608</v>
          </cell>
        </row>
        <row r="3730">
          <cell r="B3730" t="str">
            <v>RFP_EAI_Base10608</v>
          </cell>
        </row>
        <row r="3731">
          <cell r="B3731" t="str">
            <v>RFP_EAI_Base10608</v>
          </cell>
        </row>
        <row r="3732">
          <cell r="B3732" t="str">
            <v>RFP_EAI_Base10608</v>
          </cell>
        </row>
        <row r="3733">
          <cell r="B3733" t="str">
            <v>RFP_EAI_Base10608</v>
          </cell>
        </row>
        <row r="3734">
          <cell r="B3734" t="str">
            <v>RFP_EAI_Base10608</v>
          </cell>
        </row>
        <row r="3735">
          <cell r="B3735" t="str">
            <v>RFP_EAI_Base10608</v>
          </cell>
        </row>
        <row r="3736">
          <cell r="B3736" t="str">
            <v>RFP_EAI_Base10608</v>
          </cell>
        </row>
        <row r="3737">
          <cell r="B3737" t="str">
            <v>RFP_EAI_Base10608</v>
          </cell>
        </row>
        <row r="3738">
          <cell r="B3738" t="str">
            <v>RFP_EAI_Base10608</v>
          </cell>
        </row>
        <row r="3739">
          <cell r="B3739" t="str">
            <v>RFP_EAI_Base10608</v>
          </cell>
        </row>
        <row r="3740">
          <cell r="B3740" t="str">
            <v>RFP_EAI_Base10608</v>
          </cell>
        </row>
        <row r="3741">
          <cell r="B3741" t="str">
            <v>RFP_EAI_Base10608</v>
          </cell>
        </row>
        <row r="3742">
          <cell r="B3742" t="str">
            <v>RFP_EAI_Base10608</v>
          </cell>
        </row>
        <row r="3743">
          <cell r="B3743" t="str">
            <v>RFP_EAI_Base10608</v>
          </cell>
        </row>
        <row r="3744">
          <cell r="B3744" t="str">
            <v>RFP_EAI_Base10608</v>
          </cell>
        </row>
        <row r="3745">
          <cell r="B3745" t="str">
            <v>RFP_EAI_Base10608</v>
          </cell>
        </row>
        <row r="3746">
          <cell r="B3746" t="str">
            <v>RFP_EAI_Base10608</v>
          </cell>
        </row>
        <row r="3747">
          <cell r="B3747" t="str">
            <v>RFP_EAI_Base10608</v>
          </cell>
        </row>
        <row r="3748">
          <cell r="B3748" t="str">
            <v>RFP_EAI_Base10608</v>
          </cell>
        </row>
        <row r="3749">
          <cell r="B3749" t="str">
            <v>RFP_EAI_Base10608</v>
          </cell>
        </row>
        <row r="3750">
          <cell r="B3750" t="str">
            <v>RFP_EAI_Base10608</v>
          </cell>
        </row>
        <row r="3751">
          <cell r="B3751" t="str">
            <v>RFP_EAI_Base10608</v>
          </cell>
        </row>
        <row r="3752">
          <cell r="B3752" t="str">
            <v>RFP_EAI_Base10608</v>
          </cell>
        </row>
        <row r="3753">
          <cell r="B3753" t="str">
            <v>RFP_EAI_Base10608</v>
          </cell>
        </row>
        <row r="3754">
          <cell r="B3754" t="str">
            <v>RFP_EAI_Base10608</v>
          </cell>
        </row>
        <row r="3755">
          <cell r="B3755" t="str">
            <v>RFP_EAI_Base10608</v>
          </cell>
        </row>
        <row r="3756">
          <cell r="B3756" t="str">
            <v>RFP_EAI_Base10608</v>
          </cell>
        </row>
        <row r="3757">
          <cell r="B3757" t="str">
            <v>RFP_EAI_Base10608</v>
          </cell>
        </row>
        <row r="3758">
          <cell r="B3758" t="str">
            <v>RFP_EAI_Base10608</v>
          </cell>
        </row>
        <row r="3759">
          <cell r="B3759" t="str">
            <v>RFP_EAI_Base10608</v>
          </cell>
        </row>
        <row r="3760">
          <cell r="B3760" t="str">
            <v>RFP_EAI_Base10608</v>
          </cell>
        </row>
        <row r="3761">
          <cell r="B3761" t="str">
            <v>RFP_EAI_Base10608</v>
          </cell>
        </row>
        <row r="3762">
          <cell r="B3762" t="str">
            <v>RFP_EAI_Base10608</v>
          </cell>
        </row>
        <row r="3763">
          <cell r="B3763" t="str">
            <v>RFP_EAI_Base10608</v>
          </cell>
        </row>
        <row r="3764">
          <cell r="B3764" t="str">
            <v>RFP_EAI_Base10608</v>
          </cell>
        </row>
        <row r="3765">
          <cell r="B3765" t="str">
            <v>RFP_EAI_Base10608</v>
          </cell>
        </row>
        <row r="3766">
          <cell r="B3766" t="str">
            <v>RFP_EAI_Base10608</v>
          </cell>
        </row>
        <row r="3767">
          <cell r="B3767" t="str">
            <v>RFP_EAI_Base10608</v>
          </cell>
        </row>
        <row r="3768">
          <cell r="B3768" t="str">
            <v>RFP_EAI_Base10608</v>
          </cell>
        </row>
        <row r="3769">
          <cell r="B3769" t="str">
            <v>RFP_EAI_Base10608</v>
          </cell>
        </row>
        <row r="3770">
          <cell r="B3770" t="str">
            <v>RFP_EAI_Base10608</v>
          </cell>
        </row>
        <row r="3771">
          <cell r="B3771" t="str">
            <v>RFP_EAI_Base10608</v>
          </cell>
        </row>
        <row r="3772">
          <cell r="B3772" t="str">
            <v>RFP_EAI_Base10608</v>
          </cell>
        </row>
        <row r="3773">
          <cell r="B3773" t="str">
            <v>RFP_EAI_Base10608</v>
          </cell>
        </row>
        <row r="3774">
          <cell r="B3774" t="str">
            <v>RFP_EAI_Base10608</v>
          </cell>
        </row>
        <row r="3775">
          <cell r="B3775" t="str">
            <v>RFP_EAI_Base10608</v>
          </cell>
        </row>
        <row r="3776">
          <cell r="B3776" t="str">
            <v>RFP_EAI_Base10608</v>
          </cell>
        </row>
        <row r="3777">
          <cell r="B3777" t="str">
            <v>RFP_EAI_Base10608</v>
          </cell>
        </row>
        <row r="3778">
          <cell r="B3778" t="str">
            <v>RFP_EAI_Base10608</v>
          </cell>
        </row>
        <row r="3779">
          <cell r="B3779" t="str">
            <v>RFP_EAI_Base10608</v>
          </cell>
        </row>
        <row r="3780">
          <cell r="B3780" t="str">
            <v>RFP_EAI_Base10608</v>
          </cell>
        </row>
        <row r="3781">
          <cell r="B3781" t="str">
            <v>RFP_EAI_Base10608</v>
          </cell>
        </row>
        <row r="3782">
          <cell r="B3782" t="str">
            <v>RFP_EAI_Base10608</v>
          </cell>
        </row>
        <row r="3783">
          <cell r="B3783" t="str">
            <v>RFP_EAI_Base10608</v>
          </cell>
        </row>
        <row r="3784">
          <cell r="B3784" t="str">
            <v>RFP_EAI_Base10608</v>
          </cell>
        </row>
        <row r="3785">
          <cell r="B3785" t="str">
            <v>RFP_EAI_Base10608</v>
          </cell>
        </row>
        <row r="3786">
          <cell r="B3786" t="str">
            <v>RFP_EAI_Base10608</v>
          </cell>
        </row>
        <row r="3787">
          <cell r="B3787" t="str">
            <v>RFP_EAI_Base10608</v>
          </cell>
        </row>
        <row r="3788">
          <cell r="B3788" t="str">
            <v>RFP_EAI_Base10608</v>
          </cell>
        </row>
        <row r="3789">
          <cell r="B3789" t="str">
            <v>RFP_EAI_Base10608</v>
          </cell>
        </row>
        <row r="3790">
          <cell r="B3790" t="str">
            <v>RFP_EAI_Base10608</v>
          </cell>
        </row>
        <row r="3791">
          <cell r="B3791" t="str">
            <v>RFP_EAI_Base10608</v>
          </cell>
        </row>
        <row r="3792">
          <cell r="B3792" t="str">
            <v>RFP_EAI_Base10608</v>
          </cell>
        </row>
        <row r="3793">
          <cell r="B3793" t="str">
            <v>RFP_EAI_Base10608</v>
          </cell>
        </row>
        <row r="3794">
          <cell r="B3794" t="str">
            <v>RFP_EAI_Base10608</v>
          </cell>
        </row>
        <row r="3795">
          <cell r="B3795" t="str">
            <v>RFP_EAI_Base10608</v>
          </cell>
        </row>
        <row r="3796">
          <cell r="B3796" t="str">
            <v>RFP_EAI_Base10608</v>
          </cell>
        </row>
        <row r="3797">
          <cell r="B3797" t="str">
            <v>RFP_EAI_Base10608</v>
          </cell>
        </row>
        <row r="3798">
          <cell r="B3798" t="str">
            <v>RFP_EAI_Base10608</v>
          </cell>
        </row>
        <row r="3799">
          <cell r="B3799" t="str">
            <v>RFP_EAI_Base10608</v>
          </cell>
        </row>
        <row r="3800">
          <cell r="B3800" t="str">
            <v>RFP_EAI_Base10608</v>
          </cell>
        </row>
        <row r="3801">
          <cell r="B3801" t="str">
            <v>RFP_EAI_Base10608</v>
          </cell>
        </row>
        <row r="3802">
          <cell r="B3802" t="str">
            <v>RFP_EAI_Base10608</v>
          </cell>
        </row>
        <row r="3803">
          <cell r="B3803" t="str">
            <v>RFP_EAI_Base10608</v>
          </cell>
        </row>
        <row r="3804">
          <cell r="B3804" t="str">
            <v>RFP_EAI_Base10608</v>
          </cell>
        </row>
        <row r="3805">
          <cell r="B3805" t="str">
            <v>RFP_EAI_Base10608</v>
          </cell>
        </row>
        <row r="3806">
          <cell r="B3806" t="str">
            <v>RFP_EAI_Base10608</v>
          </cell>
        </row>
        <row r="3807">
          <cell r="B3807" t="str">
            <v>RFP_EAI_Base10608</v>
          </cell>
        </row>
        <row r="3808">
          <cell r="B3808" t="str">
            <v>RFP_EAI_Base10608</v>
          </cell>
        </row>
        <row r="3809">
          <cell r="B3809" t="str">
            <v>RFP_EAI_Base10608</v>
          </cell>
        </row>
        <row r="3810">
          <cell r="B3810" t="str">
            <v>RFP_EAI_Base10608</v>
          </cell>
        </row>
        <row r="3811">
          <cell r="B3811" t="str">
            <v>RFP_EAI_Base10608</v>
          </cell>
        </row>
        <row r="3812">
          <cell r="B3812" t="str">
            <v>RFP_EAI_Base10608</v>
          </cell>
        </row>
        <row r="3813">
          <cell r="B3813" t="str">
            <v>RFP_EAI_Base10608</v>
          </cell>
        </row>
        <row r="3814">
          <cell r="B3814" t="str">
            <v>RFP_EAI_Base10608</v>
          </cell>
        </row>
        <row r="3815">
          <cell r="B3815" t="str">
            <v>RFP_EAI_Base10608</v>
          </cell>
        </row>
        <row r="3816">
          <cell r="B3816" t="str">
            <v>RFP_EAI_Base10608</v>
          </cell>
        </row>
        <row r="3817">
          <cell r="B3817" t="str">
            <v>RFP_EAI_Base10608</v>
          </cell>
        </row>
        <row r="3818">
          <cell r="B3818" t="str">
            <v>RFP_EAI_Base10608</v>
          </cell>
        </row>
        <row r="3819">
          <cell r="B3819" t="str">
            <v>RFP_EAI_Base10608</v>
          </cell>
        </row>
        <row r="3820">
          <cell r="B3820" t="str">
            <v>RFP_EAI_Base10608</v>
          </cell>
        </row>
        <row r="3821">
          <cell r="B3821" t="str">
            <v>RFP_EAI_Base10608</v>
          </cell>
        </row>
        <row r="3822">
          <cell r="B3822" t="str">
            <v>RFP_EAI_Base10608</v>
          </cell>
        </row>
        <row r="3823">
          <cell r="B3823" t="str">
            <v>RFP_EAI_Base10608</v>
          </cell>
        </row>
        <row r="3824">
          <cell r="B3824" t="str">
            <v>RFP_EAI_Base10608</v>
          </cell>
        </row>
        <row r="3825">
          <cell r="B3825" t="str">
            <v>RFP_EAI_Base10608</v>
          </cell>
        </row>
        <row r="3826">
          <cell r="B3826" t="str">
            <v>RFP_EAI_Base10608</v>
          </cell>
        </row>
        <row r="3827">
          <cell r="B3827" t="str">
            <v>RFP_EAI_Base10608</v>
          </cell>
        </row>
        <row r="3828">
          <cell r="B3828" t="str">
            <v>RFP_EAI_Base10608</v>
          </cell>
        </row>
        <row r="3829">
          <cell r="B3829" t="str">
            <v>RFP_EAI_Base10608</v>
          </cell>
        </row>
        <row r="3830">
          <cell r="B3830" t="str">
            <v>RFP_EAI_Base10608</v>
          </cell>
        </row>
        <row r="3831">
          <cell r="B3831" t="str">
            <v>RFP_EAI_Base10608</v>
          </cell>
        </row>
        <row r="3832">
          <cell r="B3832" t="str">
            <v>RFP_EAI_Base10608</v>
          </cell>
        </row>
        <row r="3833">
          <cell r="B3833" t="str">
            <v>RFP_EAI_Base10608</v>
          </cell>
        </row>
        <row r="3834">
          <cell r="B3834" t="str">
            <v>RFP_EAI_Base10608</v>
          </cell>
        </row>
        <row r="3835">
          <cell r="B3835" t="str">
            <v>RFP_EAI_Base10608</v>
          </cell>
        </row>
        <row r="3836">
          <cell r="B3836" t="str">
            <v>RFP_EAI_Base10608</v>
          </cell>
        </row>
        <row r="3837">
          <cell r="B3837" t="str">
            <v>RFP_EAI_Base10608</v>
          </cell>
        </row>
        <row r="3838">
          <cell r="B3838" t="str">
            <v>RFP_EAI_Base10608</v>
          </cell>
        </row>
        <row r="3839">
          <cell r="B3839" t="str">
            <v>RFP_EAI_Base10608</v>
          </cell>
        </row>
        <row r="3840">
          <cell r="B3840" t="str">
            <v>RFP_EAI_Base10608</v>
          </cell>
        </row>
        <row r="3841">
          <cell r="B3841" t="str">
            <v>RFP_EAI_Base10608</v>
          </cell>
        </row>
        <row r="3842">
          <cell r="B3842" t="str">
            <v>RFP_EAI_Base10608</v>
          </cell>
        </row>
        <row r="3843">
          <cell r="B3843" t="str">
            <v>RFP_EAI_Base10608</v>
          </cell>
        </row>
        <row r="3844">
          <cell r="B3844" t="str">
            <v>RFP_EAI_Base10608</v>
          </cell>
        </row>
        <row r="3845">
          <cell r="B3845" t="str">
            <v>RFP_EAI_Base10608</v>
          </cell>
        </row>
        <row r="3846">
          <cell r="B3846" t="str">
            <v>RFP_EAI_Base10608</v>
          </cell>
        </row>
        <row r="3847">
          <cell r="B3847" t="str">
            <v>RFP_EAI_Base10608</v>
          </cell>
        </row>
        <row r="3848">
          <cell r="B3848" t="str">
            <v>RFP_EAI_Base10608</v>
          </cell>
        </row>
        <row r="3849">
          <cell r="B3849" t="str">
            <v>RFP_EAI_Base10608</v>
          </cell>
        </row>
        <row r="3850">
          <cell r="B3850" t="str">
            <v>RFP_EAI_Base10608</v>
          </cell>
        </row>
        <row r="3851">
          <cell r="B3851" t="str">
            <v>RFP_EAI_Base10608</v>
          </cell>
        </row>
        <row r="3852">
          <cell r="B3852" t="str">
            <v>RFP_EAI_Base10608</v>
          </cell>
        </row>
        <row r="3853">
          <cell r="B3853" t="str">
            <v>RFP_EAI_Base10608</v>
          </cell>
        </row>
        <row r="3854">
          <cell r="B3854" t="str">
            <v>RFP_EAI_Base10608</v>
          </cell>
        </row>
        <row r="3855">
          <cell r="B3855" t="str">
            <v>RFP_EAI_Base10608</v>
          </cell>
        </row>
        <row r="3856">
          <cell r="B3856" t="str">
            <v>RFP_EAI_Base10608</v>
          </cell>
        </row>
        <row r="3857">
          <cell r="B3857" t="str">
            <v>RFP_EAI_Base10608</v>
          </cell>
        </row>
        <row r="3858">
          <cell r="B3858" t="str">
            <v>RFP_EAI_Base10608</v>
          </cell>
        </row>
        <row r="3859">
          <cell r="B3859" t="str">
            <v>RFP_EAI_Base10608</v>
          </cell>
        </row>
        <row r="3860">
          <cell r="B3860" t="str">
            <v>RFP_EAI_Base10608</v>
          </cell>
        </row>
        <row r="3861">
          <cell r="B3861" t="str">
            <v>RFP_EAI_Base10608</v>
          </cell>
        </row>
        <row r="3862">
          <cell r="B3862" t="str">
            <v>RFP_EAI_Base10608</v>
          </cell>
        </row>
        <row r="3863">
          <cell r="B3863" t="str">
            <v>RFP_EAI_Base10608</v>
          </cell>
        </row>
        <row r="3864">
          <cell r="B3864" t="str">
            <v>RFP_EAI_Base10608</v>
          </cell>
        </row>
        <row r="3865">
          <cell r="B3865" t="str">
            <v>RFP_EAI_Base10608</v>
          </cell>
        </row>
        <row r="3866">
          <cell r="B3866" t="str">
            <v>RFP_EAI_Base10608</v>
          </cell>
        </row>
        <row r="3867">
          <cell r="B3867" t="str">
            <v>RFP_EAI_Base10608</v>
          </cell>
        </row>
        <row r="3868">
          <cell r="B3868" t="str">
            <v>RFP_EAI_Base10608</v>
          </cell>
        </row>
        <row r="3869">
          <cell r="B3869" t="str">
            <v>RFP_EAI_Base10608</v>
          </cell>
        </row>
        <row r="3870">
          <cell r="B3870" t="str">
            <v>RFP_EAI_Base10608</v>
          </cell>
        </row>
        <row r="3871">
          <cell r="B3871" t="str">
            <v>RFP_EAI_Base10608</v>
          </cell>
        </row>
        <row r="3872">
          <cell r="B3872" t="str">
            <v>RFP_EAI_Base10608</v>
          </cell>
        </row>
        <row r="3873">
          <cell r="B3873" t="str">
            <v>RFP_EAI_Base10608</v>
          </cell>
        </row>
        <row r="3874">
          <cell r="B3874" t="str">
            <v>RFP_EAI_Base10608</v>
          </cell>
        </row>
        <row r="3875">
          <cell r="B3875" t="str">
            <v>RFP_EAI_Base10608</v>
          </cell>
        </row>
        <row r="3876">
          <cell r="B3876" t="str">
            <v>RFP_EAI_Base10608</v>
          </cell>
        </row>
        <row r="3877">
          <cell r="B3877" t="str">
            <v>RFP_EAI_Base10608</v>
          </cell>
        </row>
        <row r="3878">
          <cell r="B3878" t="str">
            <v>RFP_EAI_Base10608</v>
          </cell>
        </row>
        <row r="3879">
          <cell r="B3879" t="str">
            <v>RFP_EAI_Base10608</v>
          </cell>
        </row>
        <row r="3880">
          <cell r="B3880" t="str">
            <v>RFP_EAI_Base10608</v>
          </cell>
        </row>
        <row r="3881">
          <cell r="B3881" t="str">
            <v>RFP_EAI_Base10608</v>
          </cell>
        </row>
        <row r="3882">
          <cell r="B3882" t="str">
            <v>RFP_EAI_Base10608</v>
          </cell>
        </row>
        <row r="3883">
          <cell r="B3883" t="str">
            <v>RFP_EAI_Base10608</v>
          </cell>
        </row>
        <row r="3884">
          <cell r="B3884" t="str">
            <v>RFP_EAI_Base10608</v>
          </cell>
        </row>
        <row r="3885">
          <cell r="B3885" t="str">
            <v>RFP_EAI_Base10608</v>
          </cell>
        </row>
        <row r="3886">
          <cell r="B3886" t="str">
            <v>RFP_EAI_Base10608</v>
          </cell>
        </row>
        <row r="3887">
          <cell r="B3887" t="str">
            <v>RFP_EAI_Base10608</v>
          </cell>
        </row>
        <row r="3888">
          <cell r="B3888" t="str">
            <v>RFP_EAI_Base10608</v>
          </cell>
        </row>
        <row r="3889">
          <cell r="B3889" t="str">
            <v>RFP_EAI_Base10608</v>
          </cell>
        </row>
        <row r="3890">
          <cell r="B3890" t="str">
            <v>RFP_EAI_Base10608</v>
          </cell>
        </row>
        <row r="3891">
          <cell r="B3891" t="str">
            <v>RFP_EAI_Base10608</v>
          </cell>
        </row>
        <row r="3892">
          <cell r="B3892" t="str">
            <v>RFP_EAI_Base10608</v>
          </cell>
        </row>
        <row r="3893">
          <cell r="B3893" t="str">
            <v>RFP_EAI_Base10608</v>
          </cell>
        </row>
        <row r="3894">
          <cell r="B3894" t="str">
            <v>RFP_EAI_Base10608</v>
          </cell>
        </row>
        <row r="3895">
          <cell r="B3895" t="str">
            <v>RFP_EAI_Base10608</v>
          </cell>
        </row>
        <row r="3896">
          <cell r="B3896" t="str">
            <v>RFP_EAI_Base10608</v>
          </cell>
        </row>
        <row r="3897">
          <cell r="B3897" t="str">
            <v>RFP_EAI_Base10608</v>
          </cell>
        </row>
        <row r="3898">
          <cell r="B3898" t="str">
            <v>RFP_EAI_Base10608</v>
          </cell>
        </row>
        <row r="3899">
          <cell r="B3899" t="str">
            <v>RFP_EAI_Base10608</v>
          </cell>
        </row>
        <row r="3900">
          <cell r="B3900" t="str">
            <v>RFP_EAI_Base10608</v>
          </cell>
        </row>
        <row r="3901">
          <cell r="B3901" t="str">
            <v>RFP_EAI_Base10608</v>
          </cell>
        </row>
        <row r="3902">
          <cell r="B3902" t="str">
            <v>RFP_EAI_Base10608</v>
          </cell>
        </row>
        <row r="3903">
          <cell r="B3903" t="str">
            <v>RFP_EAI_Base10608</v>
          </cell>
        </row>
        <row r="3904">
          <cell r="B3904" t="str">
            <v>RFP_EAI_Base10608</v>
          </cell>
        </row>
        <row r="3905">
          <cell r="B3905" t="str">
            <v>RFP_EAI_Base10608</v>
          </cell>
        </row>
        <row r="3906">
          <cell r="B3906" t="str">
            <v>RFP_EAI_Base10608</v>
          </cell>
        </row>
        <row r="3907">
          <cell r="B3907" t="str">
            <v>RFP_EAI_Base10608</v>
          </cell>
        </row>
        <row r="3908">
          <cell r="B3908" t="str">
            <v>RFP_EAI_Base10608</v>
          </cell>
        </row>
        <row r="3909">
          <cell r="B3909" t="str">
            <v>RFP_EAI_Base10608</v>
          </cell>
        </row>
        <row r="3910">
          <cell r="B3910" t="str">
            <v>RFP_EAI_Base10608</v>
          </cell>
        </row>
        <row r="3911">
          <cell r="B3911" t="str">
            <v>RFP_EAI_Base10608</v>
          </cell>
        </row>
        <row r="3912">
          <cell r="B3912" t="str">
            <v>RFP_EAI_Base10608</v>
          </cell>
        </row>
        <row r="3913">
          <cell r="B3913" t="str">
            <v>RFP_EAI_Base10608</v>
          </cell>
        </row>
        <row r="3914">
          <cell r="B3914" t="str">
            <v>RFP_EAI_Base10608</v>
          </cell>
        </row>
        <row r="3915">
          <cell r="B3915" t="str">
            <v>RFP_EAI_Base10608</v>
          </cell>
        </row>
        <row r="3916">
          <cell r="B3916" t="str">
            <v>RFP_EAI_Base10608</v>
          </cell>
        </row>
        <row r="3917">
          <cell r="B3917" t="str">
            <v>RFP_EAI_Base10608</v>
          </cell>
        </row>
        <row r="3918">
          <cell r="B3918" t="str">
            <v>RFP_EAI_Base10608</v>
          </cell>
        </row>
        <row r="3919">
          <cell r="B3919" t="str">
            <v>RFP_EAI_Base10608</v>
          </cell>
        </row>
        <row r="3920">
          <cell r="B3920" t="str">
            <v>RFP_EAI_Base10608</v>
          </cell>
        </row>
        <row r="3921">
          <cell r="B3921" t="str">
            <v>RFP_EAI_Base10608</v>
          </cell>
        </row>
        <row r="3922">
          <cell r="B3922" t="str">
            <v>RFP_EAI_Base10608</v>
          </cell>
        </row>
        <row r="3923">
          <cell r="B3923" t="str">
            <v>RFP_EAI_Base10608</v>
          </cell>
        </row>
        <row r="3924">
          <cell r="B3924" t="str">
            <v>RFP_EAI_Base10608</v>
          </cell>
        </row>
        <row r="3925">
          <cell r="B3925" t="str">
            <v>RFP_EAI_Base10608</v>
          </cell>
        </row>
        <row r="3926">
          <cell r="B3926" t="str">
            <v>RFP_EAI_Base10608</v>
          </cell>
        </row>
        <row r="3927">
          <cell r="B3927" t="str">
            <v>RFP_EAI_Base10608</v>
          </cell>
        </row>
        <row r="3928">
          <cell r="B3928" t="str">
            <v>RFP_EAI_Base10608</v>
          </cell>
        </row>
        <row r="3929">
          <cell r="B3929" t="str">
            <v>RFP_EAI_Base10608</v>
          </cell>
        </row>
        <row r="3930">
          <cell r="B3930" t="str">
            <v>RFP_EAI_Base10608</v>
          </cell>
        </row>
        <row r="3931">
          <cell r="B3931" t="str">
            <v>RFP_EAI_Base10608</v>
          </cell>
        </row>
        <row r="3932">
          <cell r="B3932" t="str">
            <v>RFP_EAI_Base10608</v>
          </cell>
        </row>
        <row r="3933">
          <cell r="B3933" t="str">
            <v>RFP_EAI_Base10608</v>
          </cell>
        </row>
        <row r="3934">
          <cell r="B3934" t="str">
            <v>RFP_EAI_Base10608</v>
          </cell>
        </row>
        <row r="3935">
          <cell r="B3935" t="str">
            <v>RFP_EAI_Base10608</v>
          </cell>
        </row>
        <row r="3936">
          <cell r="B3936" t="str">
            <v>RFP_EAI_Base10608</v>
          </cell>
        </row>
        <row r="3937">
          <cell r="B3937" t="str">
            <v>RFP_EAI_Base10608</v>
          </cell>
        </row>
        <row r="3938">
          <cell r="B3938" t="str">
            <v>RFP_EAI_Base10608</v>
          </cell>
        </row>
        <row r="3939">
          <cell r="B3939" t="str">
            <v>RFP_EAI_Base10608</v>
          </cell>
        </row>
        <row r="3940">
          <cell r="B3940" t="str">
            <v>RFP_EAI_Base10608</v>
          </cell>
        </row>
        <row r="3941">
          <cell r="B3941" t="str">
            <v>RFP_EAI_Base10608</v>
          </cell>
        </row>
        <row r="3942">
          <cell r="B3942" t="str">
            <v>RFP_EAI_Base10608</v>
          </cell>
        </row>
        <row r="3943">
          <cell r="B3943" t="str">
            <v>RFP_EAI_Base10608</v>
          </cell>
        </row>
        <row r="3944">
          <cell r="B3944" t="str">
            <v>RFP_EAI_Base10608</v>
          </cell>
        </row>
        <row r="3945">
          <cell r="B3945" t="str">
            <v>RFP_EAI_Base10608</v>
          </cell>
        </row>
        <row r="3946">
          <cell r="B3946" t="str">
            <v>RFP_EAI_Base10608</v>
          </cell>
        </row>
        <row r="3947">
          <cell r="B3947" t="str">
            <v>RFP_EAI_Base10608</v>
          </cell>
        </row>
        <row r="3948">
          <cell r="B3948" t="str">
            <v>RFP_EAI_Base10608</v>
          </cell>
        </row>
        <row r="3949">
          <cell r="B3949" t="str">
            <v>RFP_EAI_Base10608</v>
          </cell>
        </row>
        <row r="3950">
          <cell r="B3950" t="str">
            <v>RFP_EAI_Base10608</v>
          </cell>
        </row>
        <row r="3951">
          <cell r="B3951" t="str">
            <v>RFP_EAI_Base10608</v>
          </cell>
        </row>
        <row r="3952">
          <cell r="B3952" t="str">
            <v>RFP_EAI_Base10608</v>
          </cell>
        </row>
        <row r="3953">
          <cell r="B3953" t="str">
            <v>RFP_EAI_Base10608</v>
          </cell>
        </row>
        <row r="3954">
          <cell r="B3954" t="str">
            <v>RFP_EAI_Base10608</v>
          </cell>
        </row>
        <row r="3955">
          <cell r="B3955" t="str">
            <v>RFP_EAI_Base10608</v>
          </cell>
        </row>
        <row r="3956">
          <cell r="B3956" t="str">
            <v>RFP_EAI_Base10608</v>
          </cell>
        </row>
        <row r="3957">
          <cell r="B3957" t="str">
            <v>RFP_EAI_Base10608</v>
          </cell>
        </row>
        <row r="3958">
          <cell r="B3958" t="str">
            <v>RFP_EAI_Base10608</v>
          </cell>
        </row>
        <row r="3959">
          <cell r="B3959" t="str">
            <v>RFP_EAI_Base10608</v>
          </cell>
        </row>
        <row r="3960">
          <cell r="B3960" t="str">
            <v>RFP_EAI_Base10608</v>
          </cell>
        </row>
        <row r="3961">
          <cell r="B3961" t="str">
            <v>RFP_EAI_Base10608</v>
          </cell>
        </row>
        <row r="3962">
          <cell r="B3962" t="str">
            <v>RFP_EAI_Base10608</v>
          </cell>
        </row>
        <row r="3963">
          <cell r="B3963" t="str">
            <v>RFP_EAI_Base10608</v>
          </cell>
        </row>
        <row r="3964">
          <cell r="B3964" t="str">
            <v>RFP_EAI_Base10608</v>
          </cell>
        </row>
        <row r="3965">
          <cell r="B3965" t="str">
            <v>RFP_EAI_Base10608</v>
          </cell>
        </row>
        <row r="3966">
          <cell r="B3966" t="str">
            <v>RFP_EAI_Base10608</v>
          </cell>
        </row>
        <row r="3967">
          <cell r="B3967" t="str">
            <v>RFP_EAI_Base10608</v>
          </cell>
        </row>
        <row r="3968">
          <cell r="B3968" t="str">
            <v>RFP_EAI_Base10608</v>
          </cell>
        </row>
        <row r="3969">
          <cell r="B3969" t="str">
            <v>RFP_EAI_Base10608</v>
          </cell>
        </row>
        <row r="3970">
          <cell r="B3970" t="str">
            <v>RFP_EAI_Base10608</v>
          </cell>
        </row>
        <row r="3971">
          <cell r="B3971" t="str">
            <v>RFP_EAI_Base10608</v>
          </cell>
        </row>
        <row r="3972">
          <cell r="B3972" t="str">
            <v>RFP_EAI_Base10608</v>
          </cell>
        </row>
        <row r="3973">
          <cell r="B3973" t="str">
            <v>RFP_EAI_Base10608</v>
          </cell>
        </row>
        <row r="3974">
          <cell r="B3974" t="str">
            <v>RFP_EAI_Base10608</v>
          </cell>
        </row>
        <row r="3975">
          <cell r="B3975" t="str">
            <v>RFP_EAI_Base10608</v>
          </cell>
        </row>
        <row r="3976">
          <cell r="B3976" t="str">
            <v>RFP_EAI_Base10608</v>
          </cell>
        </row>
        <row r="3977">
          <cell r="B3977" t="str">
            <v>RFP_EAI_Base10608</v>
          </cell>
        </row>
        <row r="3978">
          <cell r="B3978" t="str">
            <v>RFP_EAI_Base10608</v>
          </cell>
        </row>
        <row r="3979">
          <cell r="B3979" t="str">
            <v>RFP_EAI_Base10608</v>
          </cell>
        </row>
        <row r="3980">
          <cell r="B3980" t="str">
            <v>RFP_EAI_Base10608</v>
          </cell>
        </row>
        <row r="3981">
          <cell r="B3981" t="str">
            <v>RFP_EAI_Base10608</v>
          </cell>
        </row>
        <row r="3982">
          <cell r="B3982" t="str">
            <v>RFP_EAI_Base10608</v>
          </cell>
        </row>
        <row r="3983">
          <cell r="B3983" t="str">
            <v>RFP_EAI_Base10608</v>
          </cell>
        </row>
        <row r="3984">
          <cell r="B3984" t="str">
            <v>RFP_EAI_Base10608</v>
          </cell>
        </row>
        <row r="3985">
          <cell r="B3985" t="str">
            <v>RFP_EAI_Base10608</v>
          </cell>
        </row>
        <row r="3986">
          <cell r="B3986" t="str">
            <v>RFP_EAI_Base10608</v>
          </cell>
        </row>
        <row r="3987">
          <cell r="B3987" t="str">
            <v>RFP_EAI_Base10608</v>
          </cell>
        </row>
        <row r="3988">
          <cell r="B3988" t="str">
            <v>RFP_EAI_Base10608</v>
          </cell>
        </row>
        <row r="3989">
          <cell r="B3989" t="str">
            <v>RFP_EAI_Base10608</v>
          </cell>
        </row>
        <row r="3990">
          <cell r="B3990" t="str">
            <v>RFP_EAI_Base10608</v>
          </cell>
        </row>
        <row r="3991">
          <cell r="B3991" t="str">
            <v>RFP_EAI_Base10608</v>
          </cell>
        </row>
        <row r="3992">
          <cell r="B3992" t="str">
            <v>RFP_EAI_Base10608</v>
          </cell>
        </row>
        <row r="3993">
          <cell r="B3993" t="str">
            <v>RFP_EAI_Base10608</v>
          </cell>
        </row>
        <row r="3994">
          <cell r="B3994" t="str">
            <v>RFP_EAI_Base10608</v>
          </cell>
        </row>
        <row r="3995">
          <cell r="B3995" t="str">
            <v>RFP_EAI_Base10608</v>
          </cell>
        </row>
        <row r="3996">
          <cell r="B3996" t="str">
            <v>RFP_EAI_Base10608</v>
          </cell>
        </row>
        <row r="3997">
          <cell r="B3997" t="str">
            <v>RFP_EAI_Base10608</v>
          </cell>
        </row>
        <row r="3998">
          <cell r="B3998" t="str">
            <v>RFP_EAI_Base10608</v>
          </cell>
        </row>
        <row r="3999">
          <cell r="B3999" t="str">
            <v>RFP_EAI_Base10608</v>
          </cell>
        </row>
        <row r="4000">
          <cell r="B4000" t="str">
            <v>RFP_EAI_Base10608</v>
          </cell>
        </row>
        <row r="4001">
          <cell r="B4001" t="str">
            <v>RFP_EAI_Base10608</v>
          </cell>
        </row>
        <row r="4002">
          <cell r="B4002" t="str">
            <v>RFP_EAI_Base10608</v>
          </cell>
        </row>
        <row r="4003">
          <cell r="B4003" t="str">
            <v>RFP_EAI_Base10608</v>
          </cell>
        </row>
        <row r="4004">
          <cell r="B4004" t="str">
            <v>RFP_EAI_Base10608</v>
          </cell>
        </row>
        <row r="4005">
          <cell r="B4005" t="str">
            <v>RFP_EAI_Base10608</v>
          </cell>
        </row>
        <row r="4006">
          <cell r="B4006" t="str">
            <v>RFP_EAI_Base10608</v>
          </cell>
        </row>
        <row r="4007">
          <cell r="B4007" t="str">
            <v>RFP_EAI_Base10608</v>
          </cell>
        </row>
        <row r="4008">
          <cell r="B4008" t="str">
            <v>RFP_EAI_Base10608</v>
          </cell>
        </row>
        <row r="4009">
          <cell r="B4009" t="str">
            <v>RFP_EAI_Base10608</v>
          </cell>
        </row>
        <row r="4010">
          <cell r="B4010" t="str">
            <v>RFP_EAI_Base10608</v>
          </cell>
        </row>
        <row r="4011">
          <cell r="B4011" t="str">
            <v>RFP_EAI_Base10608</v>
          </cell>
        </row>
        <row r="4012">
          <cell r="B4012" t="str">
            <v>RFP_EAI_Base10608</v>
          </cell>
        </row>
        <row r="4013">
          <cell r="B4013" t="str">
            <v>RFP_EAI_Base10608</v>
          </cell>
        </row>
        <row r="4014">
          <cell r="B4014" t="str">
            <v>RFP_EAI_Base10608</v>
          </cell>
        </row>
        <row r="4015">
          <cell r="B4015" t="str">
            <v>RFP_EAI_Base10608</v>
          </cell>
        </row>
        <row r="4016">
          <cell r="B4016" t="str">
            <v>RFP_EAI_Base10608</v>
          </cell>
        </row>
        <row r="4017">
          <cell r="B4017" t="str">
            <v>RFP_EAI_Base10608</v>
          </cell>
        </row>
        <row r="4018">
          <cell r="B4018" t="str">
            <v>RFP_EAI_Base10608</v>
          </cell>
        </row>
        <row r="4019">
          <cell r="B4019" t="str">
            <v>RFP_EAI_Base10608</v>
          </cell>
        </row>
        <row r="4020">
          <cell r="B4020" t="str">
            <v>RFP_EAI_Base10608</v>
          </cell>
        </row>
        <row r="4021">
          <cell r="B4021" t="str">
            <v>RFP_EAI_Base10608</v>
          </cell>
        </row>
        <row r="4022">
          <cell r="B4022" t="str">
            <v>RFP_EAI_Base10608</v>
          </cell>
        </row>
        <row r="4023">
          <cell r="B4023" t="str">
            <v>RFP_EAI_Base10608</v>
          </cell>
        </row>
        <row r="4024">
          <cell r="B4024" t="str">
            <v>RFP_EAI_Base10608</v>
          </cell>
        </row>
        <row r="4025">
          <cell r="B4025" t="str">
            <v>RFP_EAI_Base10608</v>
          </cell>
        </row>
        <row r="4026">
          <cell r="B4026" t="str">
            <v>RFP_EAI_Base10608</v>
          </cell>
        </row>
        <row r="4027">
          <cell r="B4027" t="str">
            <v>RFP_EAI_Base10608</v>
          </cell>
        </row>
        <row r="4028">
          <cell r="B4028" t="str">
            <v>RFP_EAI_Base10608</v>
          </cell>
        </row>
        <row r="4029">
          <cell r="B4029" t="str">
            <v>RFP_EAI_Base10608</v>
          </cell>
        </row>
        <row r="4030">
          <cell r="B4030" t="str">
            <v>RFP_EAI_Base10608</v>
          </cell>
        </row>
        <row r="4031">
          <cell r="B4031" t="str">
            <v>RFP_EAI_Base10608</v>
          </cell>
        </row>
        <row r="4032">
          <cell r="B4032" t="str">
            <v>RFP_EAI_Base10608</v>
          </cell>
        </row>
        <row r="4033">
          <cell r="B4033" t="str">
            <v>RFP_EAI_Base10608</v>
          </cell>
        </row>
        <row r="4034">
          <cell r="B4034" t="str">
            <v>RFP_EAI_Base10608</v>
          </cell>
        </row>
        <row r="4035">
          <cell r="B4035" t="str">
            <v>RFP_EAI_Base10608</v>
          </cell>
        </row>
        <row r="4036">
          <cell r="B4036" t="str">
            <v>RFP_EAI_Base10608</v>
          </cell>
        </row>
        <row r="4037">
          <cell r="B4037" t="str">
            <v>RFP_EAI_Base10608</v>
          </cell>
        </row>
        <row r="4038">
          <cell r="B4038" t="str">
            <v>RFP_EAI_Base10608</v>
          </cell>
        </row>
        <row r="4039">
          <cell r="B4039" t="str">
            <v>RFP_EAI_Base10608</v>
          </cell>
        </row>
        <row r="4040">
          <cell r="B4040" t="str">
            <v>RFP_EAI_Base10608</v>
          </cell>
        </row>
        <row r="4041">
          <cell r="B4041" t="str">
            <v>RFP_EAI_Base10608</v>
          </cell>
        </row>
        <row r="4042">
          <cell r="B4042" t="str">
            <v>RFP_EAI_Base10608</v>
          </cell>
        </row>
        <row r="4043">
          <cell r="B4043" t="str">
            <v>RFP_EAI_Base10608</v>
          </cell>
        </row>
        <row r="4044">
          <cell r="B4044" t="str">
            <v>RFP_EAI_Base10608</v>
          </cell>
        </row>
        <row r="4045">
          <cell r="B4045" t="str">
            <v>RFP_EAI_Base10608</v>
          </cell>
        </row>
        <row r="4046">
          <cell r="B4046" t="str">
            <v>RFP_EAI_Base10608</v>
          </cell>
        </row>
        <row r="4047">
          <cell r="B4047" t="str">
            <v>RFP_EAI_Base10608</v>
          </cell>
        </row>
        <row r="4048">
          <cell r="B4048" t="str">
            <v>RFP_EAI_Base10608</v>
          </cell>
        </row>
        <row r="4049">
          <cell r="B4049" t="str">
            <v>RFP_EAI_Base10608</v>
          </cell>
        </row>
        <row r="4050">
          <cell r="B4050" t="str">
            <v>RFP_EAI_Base10608</v>
          </cell>
        </row>
        <row r="4051">
          <cell r="B4051" t="str">
            <v>RFP_EAI_Base10608</v>
          </cell>
        </row>
        <row r="4052">
          <cell r="B4052" t="str">
            <v>RFP_EAI_Base10608</v>
          </cell>
        </row>
        <row r="4053">
          <cell r="B4053" t="str">
            <v>RFP_EAI_Base10608</v>
          </cell>
        </row>
        <row r="4054">
          <cell r="B4054" t="str">
            <v>RFP_EAI_Base10608</v>
          </cell>
        </row>
        <row r="4055">
          <cell r="B4055" t="str">
            <v>RFP_EAI_Base10608</v>
          </cell>
        </row>
        <row r="4056">
          <cell r="B4056" t="str">
            <v>RFP_EAI_Base10608</v>
          </cell>
        </row>
        <row r="4057">
          <cell r="B4057" t="str">
            <v>RFP_EAI_Base10608</v>
          </cell>
        </row>
        <row r="4058">
          <cell r="B4058" t="str">
            <v>RFP_EAI_Base10608</v>
          </cell>
        </row>
        <row r="4059">
          <cell r="B4059" t="str">
            <v>RFP_EAI_Base10608</v>
          </cell>
        </row>
        <row r="4060">
          <cell r="B4060" t="str">
            <v>RFP_EAI_Base10608</v>
          </cell>
        </row>
        <row r="4061">
          <cell r="B4061" t="str">
            <v>RFP_EAI_Base10608</v>
          </cell>
        </row>
        <row r="4062">
          <cell r="B4062" t="str">
            <v>RFP_EAI_Base10608</v>
          </cell>
        </row>
        <row r="4063">
          <cell r="B4063" t="str">
            <v>RFP_EAI_Base10608</v>
          </cell>
        </row>
        <row r="4064">
          <cell r="B4064" t="str">
            <v>RFP_EAI_Base10608</v>
          </cell>
        </row>
        <row r="4065">
          <cell r="B4065" t="str">
            <v>RFP_EAI_Base10608</v>
          </cell>
        </row>
        <row r="4066">
          <cell r="B4066" t="str">
            <v>RFP_EAI_Base10608</v>
          </cell>
        </row>
        <row r="4067">
          <cell r="B4067" t="str">
            <v>RFP_EAI_Base10608</v>
          </cell>
        </row>
        <row r="4068">
          <cell r="B4068" t="str">
            <v>RFP_EAI_Base10608</v>
          </cell>
        </row>
        <row r="4069">
          <cell r="B4069" t="str">
            <v>RFP_EAI_Base10608</v>
          </cell>
        </row>
        <row r="4070">
          <cell r="B4070" t="str">
            <v>RFP_EAI_Base10608</v>
          </cell>
        </row>
        <row r="4071">
          <cell r="B4071" t="str">
            <v>RFP_EAI_Base10608</v>
          </cell>
        </row>
        <row r="4072">
          <cell r="B4072" t="str">
            <v>RFP_EAI_Base10608</v>
          </cell>
        </row>
        <row r="4073">
          <cell r="B4073" t="str">
            <v>RFP_EAI_Base10608</v>
          </cell>
        </row>
        <row r="4074">
          <cell r="B4074" t="str">
            <v>RFP_EAI_Base10608</v>
          </cell>
        </row>
        <row r="4075">
          <cell r="B4075" t="str">
            <v>RFP_EAI_Base10608</v>
          </cell>
        </row>
        <row r="4076">
          <cell r="B4076" t="str">
            <v>RFP_EAI_Base10608</v>
          </cell>
        </row>
        <row r="4077">
          <cell r="B4077" t="str">
            <v>RFP_EAI_Base10608</v>
          </cell>
        </row>
        <row r="4078">
          <cell r="B4078" t="str">
            <v>RFP_EAI_Base10608</v>
          </cell>
        </row>
        <row r="4079">
          <cell r="B4079" t="str">
            <v>RFP_EAI_Base10608</v>
          </cell>
        </row>
        <row r="4080">
          <cell r="B4080" t="str">
            <v>RFP_EAI_Base10608</v>
          </cell>
        </row>
        <row r="4081">
          <cell r="B4081" t="str">
            <v>RFP_EAI_Base10608</v>
          </cell>
        </row>
        <row r="4082">
          <cell r="B4082" t="str">
            <v>RFP_EAI_Base10608</v>
          </cell>
        </row>
        <row r="4083">
          <cell r="B4083" t="str">
            <v>RFP_EAI_Base10608</v>
          </cell>
        </row>
        <row r="4084">
          <cell r="B4084" t="str">
            <v>RFP_EAI_Base10608</v>
          </cell>
        </row>
        <row r="4085">
          <cell r="B4085" t="str">
            <v>RFP_EAI_Base10608</v>
          </cell>
        </row>
        <row r="4086">
          <cell r="B4086" t="str">
            <v>RFP_EAI_Base10608</v>
          </cell>
        </row>
        <row r="4087">
          <cell r="B4087" t="str">
            <v>RFP_EAI_Base10608</v>
          </cell>
        </row>
        <row r="4088">
          <cell r="B4088" t="str">
            <v>RFP_EAI_Base10608</v>
          </cell>
        </row>
        <row r="4089">
          <cell r="B4089" t="str">
            <v>RFP_EAI_Base10608</v>
          </cell>
        </row>
        <row r="4090">
          <cell r="B4090" t="str">
            <v>RFP_EAI_Base10608</v>
          </cell>
        </row>
        <row r="4091">
          <cell r="B4091" t="str">
            <v>RFP_EAI_Base10608</v>
          </cell>
        </row>
        <row r="4092">
          <cell r="B4092" t="str">
            <v>RFP_EAI_Base10608</v>
          </cell>
        </row>
        <row r="4093">
          <cell r="B4093" t="str">
            <v>RFP_EAI_Base10608</v>
          </cell>
        </row>
        <row r="4094">
          <cell r="B4094" t="str">
            <v>RFP_EAI_Base10608</v>
          </cell>
        </row>
        <row r="4095">
          <cell r="B4095" t="str">
            <v>RFP_EAI_Base10608</v>
          </cell>
        </row>
        <row r="4096">
          <cell r="B4096" t="str">
            <v>RFP_EAI_Base10608</v>
          </cell>
        </row>
        <row r="4097">
          <cell r="B4097" t="str">
            <v>RFP_EAI_Base10608</v>
          </cell>
        </row>
        <row r="4098">
          <cell r="B4098" t="str">
            <v>RFP_EAI_Base10608</v>
          </cell>
        </row>
        <row r="4099">
          <cell r="B4099" t="str">
            <v>RFP_EAI_Base10608</v>
          </cell>
        </row>
        <row r="4100">
          <cell r="B4100" t="str">
            <v>RFP_EAI_Base10608</v>
          </cell>
        </row>
        <row r="4101">
          <cell r="B4101" t="str">
            <v>RFP_EAI_Base10608</v>
          </cell>
        </row>
        <row r="4102">
          <cell r="B4102" t="str">
            <v>RFP_EAI_Base10608</v>
          </cell>
        </row>
        <row r="4103">
          <cell r="B4103" t="str">
            <v>RFP_EAI_Base10608</v>
          </cell>
        </row>
        <row r="4104">
          <cell r="B4104" t="str">
            <v>RFP_EAI_Base10608</v>
          </cell>
        </row>
        <row r="4105">
          <cell r="B4105" t="str">
            <v>RFP_EAI_Base10608</v>
          </cell>
        </row>
        <row r="4106">
          <cell r="B4106" t="str">
            <v>RFP_EAI_Base10608</v>
          </cell>
        </row>
        <row r="4107">
          <cell r="B4107" t="str">
            <v>RFP_EAI_Base10608</v>
          </cell>
        </row>
        <row r="4108">
          <cell r="B4108" t="str">
            <v>RFP_EAI_Base10608</v>
          </cell>
        </row>
        <row r="4109">
          <cell r="B4109" t="str">
            <v>RFP_EAI_Base10608</v>
          </cell>
        </row>
        <row r="4110">
          <cell r="B4110" t="str">
            <v>RFP_EAI_Base10608</v>
          </cell>
        </row>
        <row r="4111">
          <cell r="B4111" t="str">
            <v>RFP_EAI_Base10608</v>
          </cell>
        </row>
        <row r="4112">
          <cell r="B4112" t="str">
            <v>RFP_EAI_Base10608</v>
          </cell>
        </row>
        <row r="4113">
          <cell r="B4113" t="str">
            <v>RFP_EAI_Base10608</v>
          </cell>
        </row>
        <row r="4114">
          <cell r="B4114" t="str">
            <v>RFP_EAI_Base10608</v>
          </cell>
        </row>
        <row r="4115">
          <cell r="B4115" t="str">
            <v>RFP_EAI_Base10608</v>
          </cell>
        </row>
        <row r="4116">
          <cell r="B4116" t="str">
            <v>RFP_EAI_Base10608</v>
          </cell>
        </row>
        <row r="4117">
          <cell r="B4117" t="str">
            <v>RFP_EAI_Base10608</v>
          </cell>
        </row>
        <row r="4118">
          <cell r="B4118" t="str">
            <v>RFP_EAI_Base10608</v>
          </cell>
        </row>
        <row r="4119">
          <cell r="B4119" t="str">
            <v>RFP_EAI_Base10608</v>
          </cell>
        </row>
        <row r="4120">
          <cell r="B4120" t="str">
            <v>RFP_EAI_Base10608</v>
          </cell>
        </row>
        <row r="4121">
          <cell r="B4121" t="str">
            <v>RFP_EAI_Base10608</v>
          </cell>
        </row>
        <row r="4122">
          <cell r="B4122" t="str">
            <v>RFP_EAI_Base10608</v>
          </cell>
        </row>
        <row r="4123">
          <cell r="B4123" t="str">
            <v>RFP_EAI_Base10608</v>
          </cell>
        </row>
        <row r="4124">
          <cell r="B4124" t="str">
            <v>RFP_EAI_Base10608</v>
          </cell>
        </row>
        <row r="4125">
          <cell r="B4125" t="str">
            <v>RFP_EAI_Base10608</v>
          </cell>
        </row>
        <row r="4126">
          <cell r="B4126" t="str">
            <v>RFP_EAI_Base10608</v>
          </cell>
        </row>
        <row r="4127">
          <cell r="B4127" t="str">
            <v>RFP_EAI_Base10608</v>
          </cell>
        </row>
        <row r="4128">
          <cell r="B4128" t="str">
            <v>RFP_EAI_Base10608</v>
          </cell>
        </row>
        <row r="4129">
          <cell r="B4129" t="str">
            <v>RFP_EAI_Base10608</v>
          </cell>
        </row>
        <row r="4130">
          <cell r="B4130" t="str">
            <v>RFP_EAI_Base10608</v>
          </cell>
        </row>
        <row r="4131">
          <cell r="B4131" t="str">
            <v>RFP_EAI_Base10608</v>
          </cell>
        </row>
        <row r="4132">
          <cell r="B4132" t="str">
            <v>RFP_EAI_Base10608</v>
          </cell>
        </row>
        <row r="4133">
          <cell r="B4133" t="str">
            <v>RFP_EAI_Base10608</v>
          </cell>
        </row>
        <row r="4134">
          <cell r="B4134" t="str">
            <v>RFP_EAI_Base10608</v>
          </cell>
        </row>
        <row r="4135">
          <cell r="B4135" t="str">
            <v>RFP_EAI_Base10608</v>
          </cell>
        </row>
        <row r="4136">
          <cell r="B4136" t="str">
            <v>RFP_EAI_Base10608</v>
          </cell>
        </row>
        <row r="4137">
          <cell r="B4137" t="str">
            <v>RFP_EAI_Base10608</v>
          </cell>
        </row>
        <row r="4138">
          <cell r="B4138" t="str">
            <v>RFP_EAI_Base10608</v>
          </cell>
        </row>
        <row r="4139">
          <cell r="B4139" t="str">
            <v>RFP_EAI_Base10608</v>
          </cell>
        </row>
        <row r="4140">
          <cell r="B4140" t="str">
            <v>RFP_EAI_Base10608</v>
          </cell>
        </row>
        <row r="4141">
          <cell r="B4141" t="str">
            <v>RFP_EAI_Base10608</v>
          </cell>
        </row>
        <row r="4142">
          <cell r="B4142" t="str">
            <v>RFP_EAI_Base10608</v>
          </cell>
        </row>
        <row r="4143">
          <cell r="B4143" t="str">
            <v>RFP_EAI_Base10608</v>
          </cell>
        </row>
        <row r="4144">
          <cell r="B4144" t="str">
            <v>RFP_EAI_Base10608</v>
          </cell>
        </row>
        <row r="4145">
          <cell r="B4145" t="str">
            <v>RFP_EAI_Base10608</v>
          </cell>
        </row>
        <row r="4146">
          <cell r="B4146" t="str">
            <v>RFP_EAI_Base10608</v>
          </cell>
        </row>
        <row r="4147">
          <cell r="B4147" t="str">
            <v>RFP_EAI_Base10608</v>
          </cell>
        </row>
        <row r="4148">
          <cell r="B4148" t="str">
            <v>RFP_EAI_Base10608</v>
          </cell>
        </row>
        <row r="4149">
          <cell r="B4149" t="str">
            <v>RFP_EAI_Base10608</v>
          </cell>
        </row>
        <row r="4150">
          <cell r="B4150" t="str">
            <v>RFP_EAI_Base10608</v>
          </cell>
        </row>
        <row r="4151">
          <cell r="B4151" t="str">
            <v>RFP_EAI_Base10608</v>
          </cell>
        </row>
        <row r="4152">
          <cell r="B4152" t="str">
            <v>RFP_EAI_Base10608</v>
          </cell>
        </row>
        <row r="4153">
          <cell r="B4153" t="str">
            <v>RFP_EAI_Base10608</v>
          </cell>
        </row>
        <row r="4154">
          <cell r="B4154" t="str">
            <v>RFP_EAI_Base10608</v>
          </cell>
        </row>
        <row r="4155">
          <cell r="B4155" t="str">
            <v>RFP_EAI_Base10608</v>
          </cell>
        </row>
        <row r="4156">
          <cell r="B4156" t="str">
            <v>RFP_EAI_Base10608</v>
          </cell>
        </row>
        <row r="4157">
          <cell r="B4157" t="str">
            <v>RFP_EAI_Base10608</v>
          </cell>
        </row>
        <row r="4158">
          <cell r="B4158" t="str">
            <v>RFP_EAI_Base10608</v>
          </cell>
        </row>
        <row r="4159">
          <cell r="B4159" t="str">
            <v>RFP_EAI_Base10608</v>
          </cell>
        </row>
        <row r="4160">
          <cell r="B4160" t="str">
            <v>RFP_EAI_Base10608</v>
          </cell>
        </row>
        <row r="4161">
          <cell r="B4161" t="str">
            <v>RFP_EAI_Base10608</v>
          </cell>
        </row>
        <row r="4162">
          <cell r="B4162" t="str">
            <v>RFP_EAI_Base10608</v>
          </cell>
        </row>
        <row r="4163">
          <cell r="B4163" t="str">
            <v>RFP_EAI_Base10608</v>
          </cell>
        </row>
        <row r="4164">
          <cell r="B4164" t="str">
            <v>RFP_EAI_Base10608</v>
          </cell>
        </row>
        <row r="4165">
          <cell r="B4165" t="str">
            <v>RFP_EAI_Base10608</v>
          </cell>
        </row>
        <row r="4166">
          <cell r="B4166" t="str">
            <v>RFP_EAI_Base10608</v>
          </cell>
        </row>
        <row r="4167">
          <cell r="B4167" t="str">
            <v>RFP_EAI_Base10608</v>
          </cell>
        </row>
        <row r="4168">
          <cell r="B4168" t="str">
            <v>RFP_EAI_Base10608</v>
          </cell>
        </row>
        <row r="4169">
          <cell r="B4169" t="str">
            <v>RFP_EAI_Base10608</v>
          </cell>
        </row>
        <row r="4170">
          <cell r="B4170" t="str">
            <v>RFP_EAI_Base10608</v>
          </cell>
        </row>
        <row r="4171">
          <cell r="B4171" t="str">
            <v>RFP_EAI_Base10608</v>
          </cell>
        </row>
        <row r="4172">
          <cell r="B4172" t="str">
            <v>RFP_EAI_Base10608</v>
          </cell>
        </row>
        <row r="4173">
          <cell r="B4173" t="str">
            <v>RFP_EAI_Base10608</v>
          </cell>
        </row>
        <row r="4174">
          <cell r="B4174" t="str">
            <v>RFP_EAI_Base10608</v>
          </cell>
        </row>
        <row r="4175">
          <cell r="B4175" t="str">
            <v>RFP_EAI_Base10608</v>
          </cell>
        </row>
        <row r="4176">
          <cell r="B4176" t="str">
            <v>RFP_EAI_Base10608</v>
          </cell>
        </row>
        <row r="4177">
          <cell r="B4177" t="str">
            <v>RFP_EAI_Base10608</v>
          </cell>
        </row>
        <row r="4178">
          <cell r="B4178" t="str">
            <v>RFP_EAI_Base10608</v>
          </cell>
        </row>
        <row r="4179">
          <cell r="B4179" t="str">
            <v>RFP_EAI_Base10608</v>
          </cell>
        </row>
        <row r="4180">
          <cell r="B4180" t="str">
            <v>RFP_EAI_Base10608</v>
          </cell>
        </row>
        <row r="4181">
          <cell r="B4181" t="str">
            <v>RFP_EAI_Base10608</v>
          </cell>
        </row>
        <row r="4182">
          <cell r="B4182" t="str">
            <v>RFP_EAI_Base10608</v>
          </cell>
        </row>
        <row r="4183">
          <cell r="B4183" t="str">
            <v>RFP_EAI_Base10608</v>
          </cell>
        </row>
        <row r="4184">
          <cell r="B4184" t="str">
            <v>RFP_EAI_Base10608</v>
          </cell>
        </row>
        <row r="4185">
          <cell r="B4185" t="str">
            <v>RFP_EAI_Base10608</v>
          </cell>
        </row>
        <row r="4186">
          <cell r="B4186" t="str">
            <v>RFP_EAI_Base10608</v>
          </cell>
        </row>
        <row r="4187">
          <cell r="B4187" t="str">
            <v>RFP_EAI_Base10608</v>
          </cell>
        </row>
        <row r="4188">
          <cell r="B4188" t="str">
            <v>RFP_EAI_Base10608</v>
          </cell>
        </row>
        <row r="4189">
          <cell r="B4189" t="str">
            <v>RFP_EAI_Base10608</v>
          </cell>
        </row>
        <row r="4190">
          <cell r="B4190" t="str">
            <v>RFP_EAI_Base10608</v>
          </cell>
        </row>
        <row r="4191">
          <cell r="B4191" t="str">
            <v>RFP_EAI_Base10608</v>
          </cell>
        </row>
        <row r="4192">
          <cell r="B4192" t="str">
            <v>RFP_EAI_Base10608</v>
          </cell>
        </row>
        <row r="4193">
          <cell r="B4193" t="str">
            <v>RFP_EAI_Base10608</v>
          </cell>
        </row>
        <row r="4194">
          <cell r="B4194" t="str">
            <v>RFP_EAI_Base10608</v>
          </cell>
        </row>
        <row r="4195">
          <cell r="B4195" t="str">
            <v>RFP_EAI_Base10608</v>
          </cell>
        </row>
        <row r="4196">
          <cell r="B4196" t="str">
            <v>RFP_EAI_Base10608</v>
          </cell>
        </row>
        <row r="4197">
          <cell r="B4197" t="str">
            <v>RFP_EAI_Base10608</v>
          </cell>
        </row>
        <row r="4198">
          <cell r="B4198" t="str">
            <v>RFP_EAI_Base10608</v>
          </cell>
        </row>
        <row r="4199">
          <cell r="B4199" t="str">
            <v>RFP_EAI_Base10608</v>
          </cell>
        </row>
        <row r="4200">
          <cell r="B4200" t="str">
            <v>RFP_EAI_Base10608</v>
          </cell>
        </row>
        <row r="4201">
          <cell r="B4201" t="str">
            <v>RFP_EAI_Base10608</v>
          </cell>
        </row>
        <row r="4202">
          <cell r="B4202" t="str">
            <v>RFP_EAI_Base10608</v>
          </cell>
        </row>
        <row r="4203">
          <cell r="B4203" t="str">
            <v>RFP_EAI_Base10608</v>
          </cell>
        </row>
        <row r="4204">
          <cell r="B4204" t="str">
            <v>RFP_EAI_Base10608</v>
          </cell>
        </row>
        <row r="4205">
          <cell r="B4205" t="str">
            <v>RFP_EAI_Base10608</v>
          </cell>
        </row>
        <row r="4206">
          <cell r="B4206" t="str">
            <v>RFP_EAI_Base10608</v>
          </cell>
        </row>
        <row r="4207">
          <cell r="B4207" t="str">
            <v>RFP_EAI_Base10608</v>
          </cell>
        </row>
        <row r="4208">
          <cell r="B4208" t="str">
            <v>RFP_EAI_Base10608</v>
          </cell>
        </row>
        <row r="4209">
          <cell r="B4209" t="str">
            <v>RFP_EAI_Base10608</v>
          </cell>
        </row>
        <row r="4210">
          <cell r="B4210" t="str">
            <v>RFP_EAI_Base10608</v>
          </cell>
        </row>
        <row r="4211">
          <cell r="B4211" t="str">
            <v>RFP_EAI_Base10608</v>
          </cell>
        </row>
        <row r="4212">
          <cell r="B4212" t="str">
            <v>RFP_EAI_Base10608</v>
          </cell>
        </row>
        <row r="4213">
          <cell r="B4213" t="str">
            <v>RFP_EAI_Base10608</v>
          </cell>
        </row>
        <row r="4214">
          <cell r="B4214" t="str">
            <v>RFP_EAI_Base10608</v>
          </cell>
        </row>
        <row r="4215">
          <cell r="B4215" t="str">
            <v>RFP_EAI_Base10608</v>
          </cell>
        </row>
        <row r="4216">
          <cell r="B4216" t="str">
            <v>RFP_EAI_Base10608</v>
          </cell>
        </row>
        <row r="4217">
          <cell r="B4217" t="str">
            <v>RFP_EAI_Base10608</v>
          </cell>
        </row>
        <row r="4218">
          <cell r="B4218" t="str">
            <v>RFP_EAI_Base10608</v>
          </cell>
        </row>
        <row r="4219">
          <cell r="B4219" t="str">
            <v>RFP_EAI_Base10608</v>
          </cell>
        </row>
        <row r="4220">
          <cell r="B4220" t="str">
            <v>RFP_EAI_Base10608</v>
          </cell>
        </row>
        <row r="4221">
          <cell r="B4221" t="str">
            <v>RFP_EAI_Base10608</v>
          </cell>
        </row>
        <row r="4222">
          <cell r="B4222" t="str">
            <v>RFP_EAI_Base10608</v>
          </cell>
        </row>
        <row r="4223">
          <cell r="B4223" t="str">
            <v>RFP_EAI_Base10608</v>
          </cell>
        </row>
        <row r="4224">
          <cell r="B4224" t="str">
            <v>RFP_EAI_Base10608</v>
          </cell>
        </row>
        <row r="4225">
          <cell r="B4225" t="str">
            <v>RFP_EAI_Base10608</v>
          </cell>
        </row>
        <row r="4226">
          <cell r="B4226" t="str">
            <v>RFP_EAI_Base10608</v>
          </cell>
        </row>
        <row r="4227">
          <cell r="B4227" t="str">
            <v>RFP_EAI_Base10608</v>
          </cell>
        </row>
        <row r="4228">
          <cell r="B4228" t="str">
            <v>RFP_EAI_Base10608</v>
          </cell>
        </row>
        <row r="4229">
          <cell r="B4229" t="str">
            <v>RFP_EAI_Base10608</v>
          </cell>
        </row>
        <row r="4230">
          <cell r="B4230" t="str">
            <v>RFP_EAI_Base10608</v>
          </cell>
        </row>
        <row r="4231">
          <cell r="B4231" t="str">
            <v>RFP_EAI_Base10608</v>
          </cell>
        </row>
        <row r="4232">
          <cell r="B4232" t="str">
            <v>RFP_EAI_Base10608</v>
          </cell>
        </row>
        <row r="4233">
          <cell r="B4233" t="str">
            <v>RFP_EAI_Base10608</v>
          </cell>
        </row>
        <row r="4234">
          <cell r="B4234" t="str">
            <v>RFP_EAI_Base10608</v>
          </cell>
        </row>
        <row r="4235">
          <cell r="B4235" t="str">
            <v>RFP_EAI_Base10608</v>
          </cell>
        </row>
        <row r="4236">
          <cell r="B4236" t="str">
            <v>RFP_EAI_Base10608</v>
          </cell>
        </row>
        <row r="4237">
          <cell r="B4237" t="str">
            <v>RFP_EAI_Base10608</v>
          </cell>
        </row>
        <row r="4238">
          <cell r="B4238" t="str">
            <v>RFP_EAI_Base10608</v>
          </cell>
        </row>
        <row r="4239">
          <cell r="B4239" t="str">
            <v>RFP_EAI_Base10608</v>
          </cell>
        </row>
        <row r="4240">
          <cell r="B4240" t="str">
            <v>RFP_EAI_Base10608</v>
          </cell>
        </row>
        <row r="4241">
          <cell r="B4241" t="str">
            <v>RFP_EAI_Base10608</v>
          </cell>
        </row>
        <row r="4242">
          <cell r="B4242" t="str">
            <v>RFP_EAI_Base10608</v>
          </cell>
        </row>
        <row r="4243">
          <cell r="B4243" t="str">
            <v>RFP_EAI_Base10608</v>
          </cell>
        </row>
        <row r="4244">
          <cell r="B4244" t="str">
            <v>RFP_EAI_Base10608</v>
          </cell>
        </row>
        <row r="4245">
          <cell r="B4245" t="str">
            <v>RFP_EAI_Base10608</v>
          </cell>
        </row>
        <row r="4246">
          <cell r="B4246" t="str">
            <v>RFP_EAI_Base10608</v>
          </cell>
        </row>
        <row r="4247">
          <cell r="B4247" t="str">
            <v>RFP_EAI_Base10608</v>
          </cell>
        </row>
        <row r="4248">
          <cell r="B4248" t="str">
            <v>RFP_EAI_Base10608</v>
          </cell>
        </row>
        <row r="4249">
          <cell r="B4249" t="str">
            <v>RFP_EAI_Base10608</v>
          </cell>
        </row>
        <row r="4250">
          <cell r="B4250" t="str">
            <v>RFP_EAI_Base10608</v>
          </cell>
        </row>
        <row r="4251">
          <cell r="B4251" t="str">
            <v>RFP_EAI_Base10608</v>
          </cell>
        </row>
        <row r="4252">
          <cell r="B4252" t="str">
            <v>RFP_EAI_Base10608</v>
          </cell>
        </row>
        <row r="4253">
          <cell r="B4253" t="str">
            <v>RFP_EAI_Base10608</v>
          </cell>
        </row>
        <row r="4254">
          <cell r="B4254" t="str">
            <v>RFP_EAI_Base10608</v>
          </cell>
        </row>
        <row r="4255">
          <cell r="B4255" t="str">
            <v>RFP_EAI_Base10608</v>
          </cell>
        </row>
        <row r="4256">
          <cell r="B4256" t="str">
            <v>RFP_EAI_Base10608</v>
          </cell>
        </row>
        <row r="4257">
          <cell r="B4257" t="str">
            <v>RFP_EAI_Base10608</v>
          </cell>
        </row>
        <row r="4258">
          <cell r="B4258" t="str">
            <v>RFP_EAI_Base10608</v>
          </cell>
        </row>
        <row r="4259">
          <cell r="B4259" t="str">
            <v>RFP_EAI_Base10608</v>
          </cell>
        </row>
        <row r="4260">
          <cell r="B4260" t="str">
            <v>RFP_EAI_Base10608</v>
          </cell>
        </row>
        <row r="4261">
          <cell r="B4261" t="str">
            <v>RFP_EAI_Base10608</v>
          </cell>
        </row>
        <row r="4262">
          <cell r="B4262" t="str">
            <v>RFP_EAI_Base10608</v>
          </cell>
        </row>
        <row r="4263">
          <cell r="B4263" t="str">
            <v>RFP_EAI_Base10608</v>
          </cell>
        </row>
        <row r="4264">
          <cell r="B4264" t="str">
            <v>RFP_EAI_Base10608</v>
          </cell>
        </row>
        <row r="4265">
          <cell r="B4265" t="str">
            <v>RFP_EAI_Base10608</v>
          </cell>
        </row>
        <row r="4266">
          <cell r="B4266" t="str">
            <v>RFP_EAI_Base10608</v>
          </cell>
        </row>
        <row r="4267">
          <cell r="B4267" t="str">
            <v>RFP_EAI_Base10608</v>
          </cell>
        </row>
        <row r="4268">
          <cell r="B4268" t="str">
            <v>RFP_EAI_Base10608</v>
          </cell>
        </row>
        <row r="4269">
          <cell r="B4269" t="str">
            <v>RFP_EAI_Base10608</v>
          </cell>
        </row>
        <row r="4270">
          <cell r="B4270" t="str">
            <v>RFP_EAI_Base10608</v>
          </cell>
        </row>
        <row r="4271">
          <cell r="B4271" t="str">
            <v>RFP_EAI_Base10608</v>
          </cell>
        </row>
        <row r="4272">
          <cell r="B4272" t="str">
            <v>RFP_EAI_Base10608</v>
          </cell>
        </row>
        <row r="4273">
          <cell r="B4273" t="str">
            <v>RFP_EAI_Base10608</v>
          </cell>
        </row>
        <row r="4274">
          <cell r="B4274" t="str">
            <v>RFP_EAI_Base10608</v>
          </cell>
        </row>
        <row r="4275">
          <cell r="B4275" t="str">
            <v>RFP_EAI_Base10608</v>
          </cell>
        </row>
        <row r="4276">
          <cell r="B4276" t="str">
            <v>RFP_EAI_Base10608</v>
          </cell>
        </row>
        <row r="4277">
          <cell r="B4277" t="str">
            <v>RFP_EAI_Base10608</v>
          </cell>
        </row>
        <row r="4278">
          <cell r="B4278" t="str">
            <v>RFP_EAI_Base10608</v>
          </cell>
        </row>
        <row r="4279">
          <cell r="B4279" t="str">
            <v>RFP_EAI_Base10608</v>
          </cell>
        </row>
        <row r="4280">
          <cell r="B4280" t="str">
            <v>RFP_EAI_Base10608</v>
          </cell>
        </row>
        <row r="4281">
          <cell r="B4281" t="str">
            <v>RFP_EAI_Base10608</v>
          </cell>
        </row>
        <row r="4282">
          <cell r="B4282" t="str">
            <v>RFP_EAI_Base10608</v>
          </cell>
        </row>
        <row r="4283">
          <cell r="B4283" t="str">
            <v>RFP_EAI_Base10608</v>
          </cell>
        </row>
        <row r="4284">
          <cell r="B4284" t="str">
            <v>RFP_EAI_Base10608</v>
          </cell>
        </row>
        <row r="4285">
          <cell r="B4285" t="str">
            <v>RFP_EAI_Base10608</v>
          </cell>
        </row>
        <row r="4286">
          <cell r="B4286" t="str">
            <v>RFP_EAI_Base10608</v>
          </cell>
        </row>
        <row r="4287">
          <cell r="B4287" t="str">
            <v>RFP_EAI_Base10608</v>
          </cell>
        </row>
        <row r="4288">
          <cell r="B4288" t="str">
            <v>RFP_EAI_Base10608</v>
          </cell>
        </row>
        <row r="4289">
          <cell r="B4289" t="str">
            <v>RFP_EAI_Base10608</v>
          </cell>
        </row>
        <row r="4290">
          <cell r="B4290" t="str">
            <v>RFP_EAI_Base10608</v>
          </cell>
        </row>
        <row r="4291">
          <cell r="B4291" t="str">
            <v>RFP_EAI_Base10608</v>
          </cell>
        </row>
        <row r="4292">
          <cell r="B4292" t="str">
            <v>RFP_EAI_Base10608</v>
          </cell>
        </row>
        <row r="4293">
          <cell r="B4293" t="str">
            <v>RFP_EAI_Base10608</v>
          </cell>
        </row>
        <row r="4294">
          <cell r="B4294" t="str">
            <v>RFP_EAI_Base10608</v>
          </cell>
        </row>
        <row r="4295">
          <cell r="B4295" t="str">
            <v>RFP_EAI_Base10608</v>
          </cell>
        </row>
        <row r="4296">
          <cell r="B4296" t="str">
            <v>RFP_EAI_Base10608</v>
          </cell>
        </row>
        <row r="4297">
          <cell r="B4297" t="str">
            <v>RFP_EAI_Base10608</v>
          </cell>
        </row>
        <row r="4298">
          <cell r="B4298" t="str">
            <v>RFP_EAI_Base10608</v>
          </cell>
        </row>
        <row r="4299">
          <cell r="B4299" t="str">
            <v>RFP_EAI_Base10608</v>
          </cell>
        </row>
        <row r="4300">
          <cell r="B4300" t="str">
            <v>RFP_EAI_Base10608</v>
          </cell>
        </row>
        <row r="4301">
          <cell r="B4301" t="str">
            <v>RFP_EAI_Base10608</v>
          </cell>
        </row>
        <row r="4302">
          <cell r="B4302" t="str">
            <v>RFP_EAI_Base10608</v>
          </cell>
        </row>
        <row r="4303">
          <cell r="B4303" t="str">
            <v>RFP_EAI_Base10608</v>
          </cell>
        </row>
        <row r="4304">
          <cell r="B4304" t="str">
            <v>RFP_EAI_Base10608</v>
          </cell>
        </row>
        <row r="4305">
          <cell r="B4305" t="str">
            <v>RFP_EAI_Base10608</v>
          </cell>
        </row>
        <row r="4306">
          <cell r="B4306" t="str">
            <v>RFP_EAI_Base10608</v>
          </cell>
        </row>
        <row r="4307">
          <cell r="B4307" t="str">
            <v>RFP_EAI_Base10608</v>
          </cell>
        </row>
        <row r="4308">
          <cell r="B4308" t="str">
            <v>RFP_EAI_Base10608</v>
          </cell>
        </row>
        <row r="4309">
          <cell r="B4309" t="str">
            <v>RFP_EAI_Base10608</v>
          </cell>
        </row>
        <row r="4310">
          <cell r="B4310" t="str">
            <v>RFP_EAI_Base10608</v>
          </cell>
        </row>
        <row r="4311">
          <cell r="B4311" t="str">
            <v>RFP_EAI_Base10608</v>
          </cell>
        </row>
        <row r="4312">
          <cell r="B4312" t="str">
            <v>RFP_EAI_Base10608</v>
          </cell>
        </row>
        <row r="4313">
          <cell r="B4313" t="str">
            <v>RFP_EAI_Base10608</v>
          </cell>
        </row>
        <row r="4314">
          <cell r="B4314" t="str">
            <v>RFP_EAI_Base10608</v>
          </cell>
        </row>
        <row r="4315">
          <cell r="B4315" t="str">
            <v>RFP_EAI_Base10608</v>
          </cell>
        </row>
        <row r="4316">
          <cell r="B4316" t="str">
            <v>RFP_EAI_Base10608</v>
          </cell>
        </row>
        <row r="4317">
          <cell r="B4317" t="str">
            <v>RFP_EAI_Base10608</v>
          </cell>
        </row>
        <row r="4318">
          <cell r="B4318" t="str">
            <v>RFP_EAI_Base10608</v>
          </cell>
        </row>
        <row r="4319">
          <cell r="B4319" t="str">
            <v>RFP_EAI_Base10608</v>
          </cell>
        </row>
        <row r="4320">
          <cell r="B4320" t="str">
            <v>RFP_EAI_Base10608</v>
          </cell>
        </row>
        <row r="4321">
          <cell r="B4321" t="str">
            <v>RFP_EAI_Base10608</v>
          </cell>
        </row>
        <row r="4322">
          <cell r="B4322" t="str">
            <v>RFP_EAI_Base10608</v>
          </cell>
        </row>
        <row r="4323">
          <cell r="B4323" t="str">
            <v>RFP_EAI_Base10608</v>
          </cell>
        </row>
        <row r="4324">
          <cell r="B4324" t="str">
            <v>RFP_EAI_Base10608</v>
          </cell>
        </row>
        <row r="4325">
          <cell r="B4325" t="str">
            <v>RFP_EAI_Base10608</v>
          </cell>
        </row>
        <row r="4326">
          <cell r="B4326" t="str">
            <v>RFP_EAI_Base10608</v>
          </cell>
        </row>
        <row r="4327">
          <cell r="B4327" t="str">
            <v>RFP_EAI_Base10608</v>
          </cell>
        </row>
        <row r="4328">
          <cell r="B4328" t="str">
            <v>RFP_EAI_Base10608</v>
          </cell>
        </row>
        <row r="4329">
          <cell r="B4329" t="str">
            <v>RFP_EAI_Base10608</v>
          </cell>
        </row>
        <row r="4330">
          <cell r="B4330" t="str">
            <v>RFP_EAI_Base10608</v>
          </cell>
        </row>
        <row r="4331">
          <cell r="B4331" t="str">
            <v>RFP_EAI_Base10608</v>
          </cell>
        </row>
        <row r="4332">
          <cell r="B4332" t="str">
            <v>RFP_EAI_Base10608</v>
          </cell>
        </row>
        <row r="4333">
          <cell r="B4333" t="str">
            <v>RFP_EAI_Base10608</v>
          </cell>
        </row>
        <row r="4334">
          <cell r="B4334" t="str">
            <v>RFP_EAI_Base10608</v>
          </cell>
        </row>
        <row r="4335">
          <cell r="B4335" t="str">
            <v>RFP_EAI_Base10608</v>
          </cell>
        </row>
        <row r="4336">
          <cell r="B4336" t="str">
            <v>RFP_EAI_Base10608</v>
          </cell>
        </row>
        <row r="4337">
          <cell r="B4337" t="str">
            <v>RFP_EAI_Base10608</v>
          </cell>
        </row>
        <row r="4338">
          <cell r="B4338" t="str">
            <v>RFP_EAI_Base10608</v>
          </cell>
        </row>
        <row r="4339">
          <cell r="B4339" t="str">
            <v>RFP_EAI_Base10608</v>
          </cell>
        </row>
        <row r="4340">
          <cell r="B4340" t="str">
            <v>RFP_EAI_Base10608</v>
          </cell>
        </row>
        <row r="4341">
          <cell r="B4341" t="str">
            <v>RFP_EAI_Base10608</v>
          </cell>
        </row>
        <row r="4342">
          <cell r="B4342" t="str">
            <v>RFP_EAI_Base10608</v>
          </cell>
        </row>
        <row r="4343">
          <cell r="B4343" t="str">
            <v>RFP_EAI_Base10608</v>
          </cell>
        </row>
        <row r="4344">
          <cell r="B4344" t="str">
            <v>RFP_EAI_Base10608</v>
          </cell>
        </row>
        <row r="4345">
          <cell r="B4345" t="str">
            <v>RFP_EAI_Base10608</v>
          </cell>
        </row>
        <row r="4346">
          <cell r="B4346" t="str">
            <v>RFP_EAI_Base10608</v>
          </cell>
        </row>
        <row r="4347">
          <cell r="B4347" t="str">
            <v>RFP_EAI_Base10608</v>
          </cell>
        </row>
        <row r="4348">
          <cell r="B4348" t="str">
            <v>RFP_EAI_Base10608</v>
          </cell>
        </row>
        <row r="4349">
          <cell r="B4349" t="str">
            <v>RFP_EAI_Base10608</v>
          </cell>
        </row>
        <row r="4350">
          <cell r="B4350" t="str">
            <v>RFP_EAI_Base10608</v>
          </cell>
        </row>
        <row r="4351">
          <cell r="B4351" t="str">
            <v>RFP_EAI_Base10608</v>
          </cell>
        </row>
        <row r="4352">
          <cell r="B4352" t="str">
            <v>RFP_EAI_Base10608</v>
          </cell>
        </row>
        <row r="4353">
          <cell r="B4353" t="str">
            <v>RFP_EAI_Base10608</v>
          </cell>
        </row>
        <row r="4354">
          <cell r="B4354" t="str">
            <v>RFP_EAI_Base10608</v>
          </cell>
        </row>
        <row r="4355">
          <cell r="B4355" t="str">
            <v>RFP_EAI_Base10608</v>
          </cell>
        </row>
        <row r="4356">
          <cell r="B4356" t="str">
            <v>RFP_EAI_Base10608</v>
          </cell>
        </row>
        <row r="4357">
          <cell r="B4357" t="str">
            <v>RFP_EAI_Base10608</v>
          </cell>
        </row>
        <row r="4358">
          <cell r="B4358" t="str">
            <v>RFP_EAI_Base10608</v>
          </cell>
        </row>
        <row r="4359">
          <cell r="B4359" t="str">
            <v>RFP_EAI_Base10608</v>
          </cell>
        </row>
        <row r="4360">
          <cell r="B4360" t="str">
            <v>RFP_EAI_Base10608</v>
          </cell>
        </row>
        <row r="4361">
          <cell r="B4361" t="str">
            <v>RFP_EAI_Base10608</v>
          </cell>
        </row>
        <row r="4362">
          <cell r="B4362" t="str">
            <v>RFP_EAI_Base10608</v>
          </cell>
        </row>
        <row r="4363">
          <cell r="B4363" t="str">
            <v>RFP_EAI_Base10608</v>
          </cell>
        </row>
        <row r="4364">
          <cell r="B4364" t="str">
            <v>RFP_EAI_Base10608</v>
          </cell>
        </row>
        <row r="4365">
          <cell r="B4365" t="str">
            <v>RFP_EAI_Base10608</v>
          </cell>
        </row>
        <row r="4366">
          <cell r="B4366" t="str">
            <v>RFP_EAI_Base10608</v>
          </cell>
        </row>
        <row r="4367">
          <cell r="B4367" t="str">
            <v>RFP_EAI_Base10608</v>
          </cell>
        </row>
        <row r="4368">
          <cell r="B4368" t="str">
            <v>RFP_EAI_Base10608</v>
          </cell>
        </row>
        <row r="4369">
          <cell r="B4369" t="str">
            <v>RFP_EAI_Base10608</v>
          </cell>
        </row>
        <row r="4370">
          <cell r="B4370" t="str">
            <v>RFP_EAI_Base10608</v>
          </cell>
        </row>
        <row r="4371">
          <cell r="B4371" t="str">
            <v>RFP_EAI_Base10608</v>
          </cell>
        </row>
        <row r="4372">
          <cell r="B4372" t="str">
            <v>RFP_EAI_Base10608</v>
          </cell>
        </row>
        <row r="4373">
          <cell r="B4373" t="str">
            <v>RFP_EAI_Base10608</v>
          </cell>
        </row>
        <row r="4374">
          <cell r="B4374" t="str">
            <v>RFP_EAI_Base10608</v>
          </cell>
        </row>
        <row r="4375">
          <cell r="B4375" t="str">
            <v>RFP_EAI_Base10608</v>
          </cell>
        </row>
        <row r="4376">
          <cell r="B4376" t="str">
            <v>RFP_EAI_Base10608</v>
          </cell>
        </row>
        <row r="4377">
          <cell r="B4377" t="str">
            <v>RFP_EAI_Base10608</v>
          </cell>
        </row>
        <row r="4378">
          <cell r="B4378" t="str">
            <v>RFP_EAI_Base10608</v>
          </cell>
        </row>
        <row r="4379">
          <cell r="B4379" t="str">
            <v>RFP_EAI_Base10608</v>
          </cell>
        </row>
        <row r="4380">
          <cell r="B4380" t="str">
            <v>RFP_EAI_Base10608</v>
          </cell>
        </row>
        <row r="4381">
          <cell r="B4381" t="str">
            <v>RFP_EAI_Base10608</v>
          </cell>
        </row>
        <row r="4382">
          <cell r="B4382" t="str">
            <v>RFP_EAI_Base10608</v>
          </cell>
        </row>
        <row r="4383">
          <cell r="B4383" t="str">
            <v>RFP_EAI_Base10608</v>
          </cell>
        </row>
        <row r="4384">
          <cell r="B4384" t="str">
            <v>RFP_EAI_Base10608</v>
          </cell>
        </row>
        <row r="4385">
          <cell r="B4385" t="str">
            <v>RFP_EAI_Base10608</v>
          </cell>
        </row>
        <row r="4386">
          <cell r="B4386" t="str">
            <v>RFP_EAI_Base10608</v>
          </cell>
        </row>
        <row r="4387">
          <cell r="B4387" t="str">
            <v>RFP_EAI_Base10608</v>
          </cell>
        </row>
        <row r="4388">
          <cell r="B4388" t="str">
            <v>RFP_EAI_Base10608</v>
          </cell>
        </row>
        <row r="4389">
          <cell r="B4389" t="str">
            <v>RFP_EAI_Base10608</v>
          </cell>
        </row>
        <row r="4390">
          <cell r="B4390" t="str">
            <v>RFP_EAI_Base10608</v>
          </cell>
        </row>
        <row r="4391">
          <cell r="B4391" t="str">
            <v>RFP_EAI_Base10608</v>
          </cell>
        </row>
        <row r="4392">
          <cell r="B4392" t="str">
            <v>RFP_EAI_Base10608</v>
          </cell>
        </row>
        <row r="4393">
          <cell r="B4393" t="str">
            <v>RFP_EAI_Base10608</v>
          </cell>
        </row>
        <row r="4394">
          <cell r="B4394" t="str">
            <v>RFP_EAI_Base10608</v>
          </cell>
        </row>
        <row r="4395">
          <cell r="B4395" t="str">
            <v>RFP_EAI_Base10608</v>
          </cell>
        </row>
        <row r="4396">
          <cell r="B4396" t="str">
            <v>RFP_EAI_Base10608</v>
          </cell>
        </row>
        <row r="4397">
          <cell r="B4397" t="str">
            <v>RFP_EAI_Base10608</v>
          </cell>
        </row>
        <row r="4398">
          <cell r="B4398" t="str">
            <v>RFP_EAI_Base10608</v>
          </cell>
        </row>
        <row r="4399">
          <cell r="B4399" t="str">
            <v>RFP_EAI_Base10608</v>
          </cell>
        </row>
        <row r="4400">
          <cell r="B4400" t="str">
            <v>RFP_EAI_Base10608</v>
          </cell>
        </row>
        <row r="4401">
          <cell r="B4401" t="str">
            <v>RFP_EAI_Base10608</v>
          </cell>
        </row>
        <row r="4402">
          <cell r="B4402" t="str">
            <v>RFP_EAI_Base10608</v>
          </cell>
        </row>
        <row r="4403">
          <cell r="B4403" t="str">
            <v>RFP_EAI_Base10608</v>
          </cell>
        </row>
        <row r="4404">
          <cell r="B4404" t="str">
            <v>RFP_EAI_Base10608</v>
          </cell>
        </row>
        <row r="4405">
          <cell r="B4405" t="str">
            <v>RFP_EAI_Base10608</v>
          </cell>
        </row>
        <row r="4406">
          <cell r="B4406" t="str">
            <v>RFP_EAI_Base10608</v>
          </cell>
        </row>
        <row r="4407">
          <cell r="B4407" t="str">
            <v>RFP_EAI_Base10608</v>
          </cell>
        </row>
        <row r="4408">
          <cell r="B4408" t="str">
            <v>RFP_EAI_Base10608</v>
          </cell>
        </row>
        <row r="4409">
          <cell r="B4409" t="str">
            <v>RFP_EAI_Base10608</v>
          </cell>
        </row>
        <row r="4410">
          <cell r="B4410" t="str">
            <v>RFP_EAI_Base10608</v>
          </cell>
        </row>
        <row r="4411">
          <cell r="B4411" t="str">
            <v>RFP_EAI_Base10608</v>
          </cell>
        </row>
        <row r="4412">
          <cell r="B4412" t="str">
            <v>RFP_EAI_Base10608</v>
          </cell>
        </row>
        <row r="4413">
          <cell r="B4413" t="str">
            <v>RFP_EAI_Base10608</v>
          </cell>
        </row>
        <row r="4414">
          <cell r="B4414" t="str">
            <v>RFP_EAI_Base10608</v>
          </cell>
        </row>
        <row r="4415">
          <cell r="B4415" t="str">
            <v>RFP_EAI_Base10608</v>
          </cell>
        </row>
        <row r="4416">
          <cell r="B4416" t="str">
            <v>RFP_EAI_Base10608</v>
          </cell>
        </row>
        <row r="4417">
          <cell r="B4417" t="str">
            <v>RFP_EAI_Base10608</v>
          </cell>
        </row>
        <row r="4418">
          <cell r="B4418" t="str">
            <v>RFP_EAI_Base10608</v>
          </cell>
        </row>
        <row r="4419">
          <cell r="B4419" t="str">
            <v>RFP_EAI_Base10608</v>
          </cell>
        </row>
        <row r="4420">
          <cell r="B4420" t="str">
            <v>RFP_EAI_Base10608</v>
          </cell>
        </row>
        <row r="4421">
          <cell r="B4421" t="str">
            <v>RFP_EAI_Base10608</v>
          </cell>
        </row>
        <row r="4422">
          <cell r="B4422" t="str">
            <v>RFP_EAI_Base10608</v>
          </cell>
        </row>
        <row r="4423">
          <cell r="B4423" t="str">
            <v>RFP_EAI_Base10608</v>
          </cell>
        </row>
        <row r="4424">
          <cell r="B4424" t="str">
            <v>RFP_EAI_Base10608</v>
          </cell>
        </row>
        <row r="4425">
          <cell r="B4425" t="str">
            <v>RFP_EAI_Base10608</v>
          </cell>
        </row>
        <row r="4426">
          <cell r="B4426" t="str">
            <v>RFP_EAI_Base10608</v>
          </cell>
        </row>
        <row r="4427">
          <cell r="B4427" t="str">
            <v>RFP_EAI_Base10608</v>
          </cell>
        </row>
        <row r="4428">
          <cell r="B4428" t="str">
            <v>RFP_EAI_Base10608</v>
          </cell>
        </row>
        <row r="4429">
          <cell r="B4429" t="str">
            <v>RFP_EAI_Base10608</v>
          </cell>
        </row>
        <row r="4430">
          <cell r="B4430" t="str">
            <v>RFP_EAI_Base10608</v>
          </cell>
        </row>
        <row r="4431">
          <cell r="B4431" t="str">
            <v>RFP_EAI_Base10608</v>
          </cell>
        </row>
        <row r="4432">
          <cell r="B4432" t="str">
            <v>RFP_EAI_Base10608</v>
          </cell>
        </row>
        <row r="4433">
          <cell r="B4433" t="str">
            <v>RFP_EAI_Base10608</v>
          </cell>
        </row>
        <row r="4434">
          <cell r="B4434" t="str">
            <v>RFP_EAI_Base10608</v>
          </cell>
        </row>
        <row r="4435">
          <cell r="B4435" t="str">
            <v>RFP_EAI_Base10608</v>
          </cell>
        </row>
        <row r="4436">
          <cell r="B4436" t="str">
            <v>RFP_EAI_Base10608</v>
          </cell>
        </row>
        <row r="4437">
          <cell r="B4437" t="str">
            <v>RFP_EAI_Base10608</v>
          </cell>
        </row>
        <row r="4438">
          <cell r="B4438" t="str">
            <v>RFP_EAI_Base10608</v>
          </cell>
        </row>
        <row r="4439">
          <cell r="B4439" t="str">
            <v>RFP_EAI_Base10608</v>
          </cell>
        </row>
        <row r="4440">
          <cell r="B4440" t="str">
            <v>RFP_EAI_Base10608</v>
          </cell>
        </row>
        <row r="4441">
          <cell r="B4441" t="str">
            <v>RFP_EAI_Base10608</v>
          </cell>
        </row>
        <row r="4442">
          <cell r="B4442" t="str">
            <v>RFP_EAI_Base10608</v>
          </cell>
        </row>
        <row r="4443">
          <cell r="B4443" t="str">
            <v>RFP_EAI_Base10608</v>
          </cell>
        </row>
        <row r="4444">
          <cell r="B4444" t="str">
            <v>RFP_EAI_Base10608</v>
          </cell>
        </row>
        <row r="4445">
          <cell r="B4445" t="str">
            <v>RFP_EAI_Base10608</v>
          </cell>
        </row>
        <row r="4446">
          <cell r="B4446" t="str">
            <v>RFP_EAI_Base10608</v>
          </cell>
        </row>
        <row r="4447">
          <cell r="B4447" t="str">
            <v>RFP_EAI_Base10608</v>
          </cell>
        </row>
        <row r="4448">
          <cell r="B4448" t="str">
            <v>RFP_EAI_Base10608</v>
          </cell>
        </row>
        <row r="4449">
          <cell r="B4449" t="str">
            <v>RFP_EAI_Base10608</v>
          </cell>
        </row>
        <row r="4450">
          <cell r="B4450" t="str">
            <v>RFP_EAI_Base10608</v>
          </cell>
        </row>
        <row r="4451">
          <cell r="B4451" t="str">
            <v>RFP_EAI_Base10608</v>
          </cell>
        </row>
        <row r="4452">
          <cell r="B4452" t="str">
            <v>RFP_EAI_Base10608</v>
          </cell>
        </row>
        <row r="4453">
          <cell r="B4453" t="str">
            <v>RFP_EAI_Base10608</v>
          </cell>
        </row>
        <row r="4454">
          <cell r="B4454" t="str">
            <v>RFP_EAI_Base10608</v>
          </cell>
        </row>
        <row r="4455">
          <cell r="B4455" t="str">
            <v>RFP_EAI_Base10608</v>
          </cell>
        </row>
        <row r="4456">
          <cell r="B4456" t="str">
            <v>RFP_EAI_Base10608</v>
          </cell>
        </row>
        <row r="4457">
          <cell r="B4457" t="str">
            <v>RFP_EAI_Base10608</v>
          </cell>
        </row>
        <row r="4458">
          <cell r="B4458" t="str">
            <v>RFP_EAI_Base10608</v>
          </cell>
        </row>
        <row r="4459">
          <cell r="B4459" t="str">
            <v>RFP_EAI_Base10608</v>
          </cell>
        </row>
        <row r="4460">
          <cell r="B4460" t="str">
            <v>RFP_EAI_Base10608</v>
          </cell>
        </row>
        <row r="4461">
          <cell r="B4461" t="str">
            <v>RFP_EAI_Base10608</v>
          </cell>
        </row>
        <row r="4462">
          <cell r="B4462" t="str">
            <v>RFP_EAI_Base10608</v>
          </cell>
        </row>
        <row r="4463">
          <cell r="B4463" t="str">
            <v>RFP_EAI_Base10608</v>
          </cell>
        </row>
        <row r="4464">
          <cell r="B4464" t="str">
            <v>RFP_EAI_Base10608</v>
          </cell>
        </row>
        <row r="4465">
          <cell r="B4465" t="str">
            <v>RFP_EAI_Base10608</v>
          </cell>
        </row>
        <row r="4466">
          <cell r="B4466" t="str">
            <v>RFP_EAI_Base10608</v>
          </cell>
        </row>
        <row r="4467">
          <cell r="B4467" t="str">
            <v>RFP_EAI_Base10608</v>
          </cell>
        </row>
        <row r="4468">
          <cell r="B4468" t="str">
            <v>RFP_EAI_Base10608</v>
          </cell>
        </row>
        <row r="4469">
          <cell r="B4469" t="str">
            <v>RFP_EAI_Base10608</v>
          </cell>
        </row>
        <row r="4470">
          <cell r="B4470" t="str">
            <v>RFP_EAI_Base10608</v>
          </cell>
        </row>
        <row r="4471">
          <cell r="B4471" t="str">
            <v>RFP_EAI_Base10608</v>
          </cell>
        </row>
        <row r="4472">
          <cell r="B4472" t="str">
            <v>RFP_EAI_Base10608</v>
          </cell>
        </row>
        <row r="4473">
          <cell r="B4473" t="str">
            <v>RFP_EAI_Base10608</v>
          </cell>
        </row>
        <row r="4474">
          <cell r="B4474" t="str">
            <v>RFP_EAI_Base10608</v>
          </cell>
        </row>
        <row r="4475">
          <cell r="B4475" t="str">
            <v>RFP_EAI_Base10608</v>
          </cell>
        </row>
        <row r="4476">
          <cell r="B4476" t="str">
            <v>RFP_EAI_Base10608</v>
          </cell>
        </row>
        <row r="4477">
          <cell r="B4477" t="str">
            <v>RFP_EAI_Base10608</v>
          </cell>
        </row>
        <row r="4478">
          <cell r="B4478" t="str">
            <v>RFP_EAI_Base10608</v>
          </cell>
        </row>
        <row r="4479">
          <cell r="B4479" t="str">
            <v>RFP_EAI_Base10608</v>
          </cell>
        </row>
        <row r="4480">
          <cell r="B4480" t="str">
            <v>RFP_EAI_Base10608</v>
          </cell>
        </row>
        <row r="4481">
          <cell r="B4481" t="str">
            <v>RFP_EAI_Base10608</v>
          </cell>
        </row>
        <row r="4482">
          <cell r="B4482" t="str">
            <v>RFP_EAI_Base10608</v>
          </cell>
        </row>
        <row r="4483">
          <cell r="B4483" t="str">
            <v>RFP_EAI_Base10608</v>
          </cell>
        </row>
        <row r="4484">
          <cell r="B4484" t="str">
            <v>RFP_EAI_Base10608</v>
          </cell>
        </row>
        <row r="4485">
          <cell r="B4485" t="str">
            <v>RFP_EAI_Base10608</v>
          </cell>
        </row>
        <row r="4486">
          <cell r="B4486" t="str">
            <v>RFP_EAI_Base10608</v>
          </cell>
        </row>
        <row r="4487">
          <cell r="B4487" t="str">
            <v>RFP_EAI_Base10608</v>
          </cell>
        </row>
        <row r="4488">
          <cell r="B4488" t="str">
            <v>RFP_EAI_Base10608</v>
          </cell>
        </row>
        <row r="4489">
          <cell r="B4489" t="str">
            <v>RFP_EAI_Base10608</v>
          </cell>
        </row>
        <row r="4490">
          <cell r="B4490" t="str">
            <v>RFP_EAI_Base10608</v>
          </cell>
        </row>
        <row r="4491">
          <cell r="B4491" t="str">
            <v>RFP_EAI_Base10608</v>
          </cell>
        </row>
        <row r="4492">
          <cell r="B4492" t="str">
            <v>RFP_EAI_Base10608</v>
          </cell>
        </row>
        <row r="4493">
          <cell r="B4493" t="str">
            <v>RFP_EAI_Base10608</v>
          </cell>
        </row>
        <row r="4494">
          <cell r="B4494" t="str">
            <v>RFP_EAI_Base10608</v>
          </cell>
        </row>
        <row r="4495">
          <cell r="B4495" t="str">
            <v>RFP_EAI_Base10608</v>
          </cell>
        </row>
        <row r="4496">
          <cell r="B4496" t="str">
            <v>RFP_EAI_Base10608</v>
          </cell>
        </row>
        <row r="4497">
          <cell r="B4497" t="str">
            <v>RFP_EAI_Base10608</v>
          </cell>
        </row>
        <row r="4498">
          <cell r="B4498" t="str">
            <v>RFP_EAI_Base10608</v>
          </cell>
        </row>
        <row r="4499">
          <cell r="B4499" t="str">
            <v>RFP_EAI_Base10608</v>
          </cell>
        </row>
        <row r="4500">
          <cell r="B4500" t="str">
            <v>RFP_EAI_Base10608</v>
          </cell>
        </row>
        <row r="4501">
          <cell r="B4501" t="str">
            <v>RFP_EAI_Base10608</v>
          </cell>
        </row>
        <row r="4502">
          <cell r="B4502" t="str">
            <v>RFP_EAI_Base10608</v>
          </cell>
        </row>
        <row r="4503">
          <cell r="B4503" t="str">
            <v>RFP_EAI_Base10608</v>
          </cell>
        </row>
        <row r="4504">
          <cell r="B4504" t="str">
            <v>RFP_EAI_Base10608</v>
          </cell>
        </row>
        <row r="4505">
          <cell r="B4505" t="str">
            <v>RFP_EAI_Base10608</v>
          </cell>
        </row>
        <row r="4506">
          <cell r="B4506" t="str">
            <v>RFP_EAI_Base10608</v>
          </cell>
        </row>
        <row r="4507">
          <cell r="B4507" t="str">
            <v>RFP_EAI_Base10608</v>
          </cell>
        </row>
        <row r="4508">
          <cell r="B4508" t="str">
            <v>RFP_EAI_Base10608</v>
          </cell>
        </row>
        <row r="4509">
          <cell r="B4509" t="str">
            <v>RFP_EAI_Base10608</v>
          </cell>
        </row>
        <row r="4510">
          <cell r="B4510" t="str">
            <v>RFP_EAI_Base10608</v>
          </cell>
        </row>
        <row r="4511">
          <cell r="B4511" t="str">
            <v>RFP_EAI_Base10608</v>
          </cell>
        </row>
        <row r="4512">
          <cell r="B4512" t="str">
            <v>RFP_EAI_Base10608</v>
          </cell>
        </row>
        <row r="4513">
          <cell r="B4513" t="str">
            <v>RFP_EAI_Base10608</v>
          </cell>
        </row>
        <row r="4514">
          <cell r="B4514" t="str">
            <v>RFP_EAI_Base10608</v>
          </cell>
        </row>
        <row r="4515">
          <cell r="B4515" t="str">
            <v>RFP_EAI_Base10608</v>
          </cell>
        </row>
        <row r="4516">
          <cell r="B4516" t="str">
            <v>RFP_EAI_Base10608</v>
          </cell>
        </row>
        <row r="4517">
          <cell r="B4517" t="str">
            <v>RFP_EAI_Base10608</v>
          </cell>
        </row>
        <row r="4518">
          <cell r="B4518" t="str">
            <v>RFP_EAI_Base10608</v>
          </cell>
        </row>
        <row r="4519">
          <cell r="B4519" t="str">
            <v>RFP_EAI_Base10608</v>
          </cell>
        </row>
        <row r="4520">
          <cell r="B4520" t="str">
            <v>RFP_EAI_Base10608</v>
          </cell>
        </row>
        <row r="4521">
          <cell r="B4521" t="str">
            <v>RFP_EAI_Base10608</v>
          </cell>
        </row>
        <row r="4522">
          <cell r="B4522" t="str">
            <v>RFP_EAI_Base10608</v>
          </cell>
        </row>
        <row r="4523">
          <cell r="B4523" t="str">
            <v>RFP_EAI_Base10608</v>
          </cell>
        </row>
        <row r="4524">
          <cell r="B4524" t="str">
            <v>RFP_EAI_Base10608</v>
          </cell>
        </row>
        <row r="4525">
          <cell r="B4525" t="str">
            <v>RFP_EAI_Base10608</v>
          </cell>
        </row>
        <row r="4526">
          <cell r="B4526" t="str">
            <v>RFP_EAI_Base10608</v>
          </cell>
        </row>
        <row r="4527">
          <cell r="B4527" t="str">
            <v>RFP_EAI_Base10608</v>
          </cell>
        </row>
        <row r="4528">
          <cell r="B4528" t="str">
            <v>RFP_EAI_Base10608</v>
          </cell>
        </row>
        <row r="4529">
          <cell r="B4529" t="str">
            <v>RFP_EAI_Base10608</v>
          </cell>
        </row>
        <row r="4530">
          <cell r="B4530" t="str">
            <v>RFP_EAI_Base10608</v>
          </cell>
        </row>
        <row r="4531">
          <cell r="B4531" t="str">
            <v>RFP_EAI_Base10608</v>
          </cell>
        </row>
        <row r="4532">
          <cell r="B4532" t="str">
            <v>RFP_EAI_Base10608</v>
          </cell>
        </row>
        <row r="4533">
          <cell r="B4533" t="str">
            <v>RFP_EAI_Base10608</v>
          </cell>
        </row>
        <row r="4534">
          <cell r="B4534" t="str">
            <v>RFP_EAI_Base10608</v>
          </cell>
        </row>
        <row r="4535">
          <cell r="B4535" t="str">
            <v>RFP_EAI_Base10608</v>
          </cell>
        </row>
        <row r="4536">
          <cell r="B4536" t="str">
            <v>RFP_EAI_Base10608</v>
          </cell>
        </row>
        <row r="4537">
          <cell r="B4537" t="str">
            <v>RFP_EAI_Base10608</v>
          </cell>
        </row>
        <row r="4538">
          <cell r="B4538" t="str">
            <v>RFP_EAI_Base10608</v>
          </cell>
        </row>
        <row r="4539">
          <cell r="B4539" t="str">
            <v>RFP_EAI_Base10608</v>
          </cell>
        </row>
        <row r="4540">
          <cell r="B4540" t="str">
            <v>RFP_EAI_Base10608</v>
          </cell>
        </row>
        <row r="4541">
          <cell r="B4541" t="str">
            <v>RFP_EAI_Base10608</v>
          </cell>
        </row>
        <row r="4542">
          <cell r="B4542" t="str">
            <v>RFP_EAI_Base10608</v>
          </cell>
        </row>
        <row r="4543">
          <cell r="B4543" t="str">
            <v>RFP_EAI_Base10608</v>
          </cell>
        </row>
        <row r="4544">
          <cell r="B4544" t="str">
            <v>RFP_EAI_Base10608</v>
          </cell>
        </row>
        <row r="4545">
          <cell r="B4545" t="str">
            <v>RFP_EAI_Base10608</v>
          </cell>
        </row>
        <row r="4546">
          <cell r="B4546" t="str">
            <v>RFP_EAI_Base10608</v>
          </cell>
        </row>
        <row r="4547">
          <cell r="B4547" t="str">
            <v>RFP_EAI_Base10608</v>
          </cell>
        </row>
        <row r="4548">
          <cell r="B4548" t="str">
            <v>RFP_EAI_Base10608</v>
          </cell>
        </row>
        <row r="4549">
          <cell r="B4549" t="str">
            <v>RFP_EAI_Base10608</v>
          </cell>
        </row>
        <row r="4550">
          <cell r="B4550" t="str">
            <v>RFP_EAI_Base10608</v>
          </cell>
        </row>
        <row r="4551">
          <cell r="B4551" t="str">
            <v>RFP_EAI_Base10608</v>
          </cell>
        </row>
        <row r="4552">
          <cell r="B4552" t="str">
            <v>RFP_EAI_Base10608</v>
          </cell>
        </row>
        <row r="4553">
          <cell r="B4553" t="str">
            <v>RFP_EAI_Base10608</v>
          </cell>
        </row>
        <row r="4554">
          <cell r="B4554" t="str">
            <v>RFP_EAI_Base10608</v>
          </cell>
        </row>
        <row r="4555">
          <cell r="B4555" t="str">
            <v>RFP_EAI_Base10608</v>
          </cell>
        </row>
        <row r="4556">
          <cell r="B4556" t="str">
            <v>RFP_EAI_Base10608</v>
          </cell>
        </row>
        <row r="4557">
          <cell r="B4557" t="str">
            <v>RFP_EAI_Base10608</v>
          </cell>
        </row>
        <row r="4558">
          <cell r="B4558" t="str">
            <v>RFP_EAI_Base10608</v>
          </cell>
        </row>
        <row r="4559">
          <cell r="B4559" t="str">
            <v>RFP_EAI_Base10608</v>
          </cell>
        </row>
        <row r="4560">
          <cell r="B4560" t="str">
            <v>RFP_EAI_Base10608</v>
          </cell>
        </row>
        <row r="4561">
          <cell r="B4561" t="str">
            <v>RFP_EAI_Base10608</v>
          </cell>
        </row>
        <row r="4562">
          <cell r="B4562" t="str">
            <v>RFP_EAI_Base10608</v>
          </cell>
        </row>
        <row r="4563">
          <cell r="B4563" t="str">
            <v>RFP_EAI_Base10608</v>
          </cell>
        </row>
        <row r="4564">
          <cell r="B4564" t="str">
            <v>RFP_EAI_Base10608</v>
          </cell>
        </row>
        <row r="4565">
          <cell r="B4565" t="str">
            <v>RFP_EAI_Base10608</v>
          </cell>
        </row>
        <row r="4566">
          <cell r="B4566" t="str">
            <v>RFP_EAI_Base10608</v>
          </cell>
        </row>
        <row r="4567">
          <cell r="B4567" t="str">
            <v>RFP_EAI_Base10608</v>
          </cell>
        </row>
        <row r="4568">
          <cell r="B4568" t="str">
            <v>RFP_EAI_Base10608</v>
          </cell>
        </row>
        <row r="4569">
          <cell r="B4569" t="str">
            <v>RFP_EAI_Base10608</v>
          </cell>
        </row>
        <row r="4570">
          <cell r="B4570" t="str">
            <v>RFP_EAI_Base10608</v>
          </cell>
        </row>
        <row r="4571">
          <cell r="B4571" t="str">
            <v>RFP_EAI_Base10608</v>
          </cell>
        </row>
        <row r="4572">
          <cell r="B4572" t="str">
            <v>RFP_EAI_Base10608</v>
          </cell>
        </row>
        <row r="4573">
          <cell r="B4573" t="str">
            <v>RFP_EAI_Base10608</v>
          </cell>
        </row>
        <row r="4574">
          <cell r="B4574" t="str">
            <v>RFP_EAI_Base10608</v>
          </cell>
        </row>
        <row r="4575">
          <cell r="B4575" t="str">
            <v>RFP_EAI_Base10608</v>
          </cell>
        </row>
        <row r="4576">
          <cell r="B4576" t="str">
            <v>RFP_EAI_Base10608</v>
          </cell>
        </row>
        <row r="4577">
          <cell r="B4577" t="str">
            <v>RFP_EAI_Base10608</v>
          </cell>
        </row>
        <row r="4578">
          <cell r="B4578" t="str">
            <v>RFP_EAI_Base10608</v>
          </cell>
        </row>
        <row r="4579">
          <cell r="B4579" t="str">
            <v>RFP_EAI_Base10608</v>
          </cell>
        </row>
        <row r="4580">
          <cell r="B4580" t="str">
            <v>RFP_EAI_Base10608</v>
          </cell>
        </row>
        <row r="4581">
          <cell r="B4581" t="str">
            <v>RFP_EAI_Base10608</v>
          </cell>
        </row>
        <row r="4582">
          <cell r="B4582" t="str">
            <v>RFP_EAI_Base10608</v>
          </cell>
        </row>
        <row r="4583">
          <cell r="B4583" t="str">
            <v>RFP_EAI_Base10608</v>
          </cell>
        </row>
        <row r="4584">
          <cell r="B4584" t="str">
            <v>RFP_EAI_Base10608</v>
          </cell>
        </row>
        <row r="4585">
          <cell r="B4585" t="str">
            <v>RFP_EAI_Base10608</v>
          </cell>
        </row>
        <row r="4586">
          <cell r="B4586" t="str">
            <v>RFP_EAI_Base10608</v>
          </cell>
        </row>
        <row r="4587">
          <cell r="B4587" t="str">
            <v>RFP_EAI_Base10608</v>
          </cell>
        </row>
        <row r="4588">
          <cell r="B4588" t="str">
            <v>RFP_EAI_Base10608</v>
          </cell>
        </row>
        <row r="4589">
          <cell r="B4589" t="str">
            <v>RFP_EAI_Base10608</v>
          </cell>
        </row>
        <row r="4590">
          <cell r="B4590" t="str">
            <v>RFP_EAI_Base10608</v>
          </cell>
        </row>
        <row r="4591">
          <cell r="B4591" t="str">
            <v>RFP_EAI_Base10608</v>
          </cell>
        </row>
        <row r="4592">
          <cell r="B4592" t="str">
            <v>RFP_EAI_Base10608</v>
          </cell>
        </row>
        <row r="4593">
          <cell r="B4593" t="str">
            <v>RFP_EAI_Base10608</v>
          </cell>
        </row>
        <row r="4594">
          <cell r="B4594" t="str">
            <v>RFP_EAI_Base10608</v>
          </cell>
        </row>
        <row r="4595">
          <cell r="B4595" t="str">
            <v>RFP_EAI_Base10608</v>
          </cell>
        </row>
        <row r="4596">
          <cell r="B4596" t="str">
            <v>RFP_EAI_Base10608</v>
          </cell>
        </row>
        <row r="4597">
          <cell r="B4597" t="str">
            <v>RFP_EAI_Base10608</v>
          </cell>
        </row>
        <row r="4598">
          <cell r="B4598" t="str">
            <v>RFP_EAI_Base10608</v>
          </cell>
        </row>
        <row r="4599">
          <cell r="B4599" t="str">
            <v>RFP_EAI_Base10608</v>
          </cell>
        </row>
        <row r="4600">
          <cell r="B4600" t="str">
            <v>RFP_EAI_Base10608</v>
          </cell>
        </row>
        <row r="4601">
          <cell r="B4601" t="str">
            <v>RFP_EAI_Base10608</v>
          </cell>
        </row>
        <row r="4602">
          <cell r="B4602" t="str">
            <v>RFP_EAI_Base10608</v>
          </cell>
        </row>
        <row r="4603">
          <cell r="B4603" t="str">
            <v>RFP_EAI_Base10608</v>
          </cell>
        </row>
        <row r="4604">
          <cell r="B4604" t="str">
            <v>RFP_EAI_Base10608</v>
          </cell>
        </row>
        <row r="4605">
          <cell r="B4605" t="str">
            <v>RFP_EAI_Base10608</v>
          </cell>
        </row>
        <row r="4606">
          <cell r="B4606" t="str">
            <v>RFP_EAI_Base10608</v>
          </cell>
        </row>
        <row r="4607">
          <cell r="B4607" t="str">
            <v>RFP_EAI_Base10608</v>
          </cell>
        </row>
        <row r="4608">
          <cell r="B4608" t="str">
            <v>RFP_EAI_Base10608</v>
          </cell>
        </row>
        <row r="4609">
          <cell r="B4609" t="str">
            <v>RFP_EAI_Base10608</v>
          </cell>
        </row>
        <row r="4610">
          <cell r="B4610" t="str">
            <v>RFP_EAI_Base10608</v>
          </cell>
        </row>
        <row r="4611">
          <cell r="B4611" t="str">
            <v>RFP_EAI_Base10608</v>
          </cell>
        </row>
        <row r="4612">
          <cell r="B4612" t="str">
            <v>RFP_EAI_Base10608</v>
          </cell>
        </row>
        <row r="4613">
          <cell r="B4613" t="str">
            <v>RFP_EAI_Base10608</v>
          </cell>
        </row>
        <row r="4614">
          <cell r="B4614" t="str">
            <v>RFP_EAI_Base10608</v>
          </cell>
        </row>
        <row r="4615">
          <cell r="B4615" t="str">
            <v>RFP_EAI_Base10608</v>
          </cell>
        </row>
        <row r="4616">
          <cell r="B4616" t="str">
            <v>RFP_EAI_Base10608</v>
          </cell>
        </row>
        <row r="4617">
          <cell r="B4617" t="str">
            <v>RFP_EAI_Base10608</v>
          </cell>
        </row>
        <row r="4618">
          <cell r="B4618" t="str">
            <v>RFP_EAI_Base10608</v>
          </cell>
        </row>
        <row r="4619">
          <cell r="B4619" t="str">
            <v>RFP_EAI_Base10608</v>
          </cell>
        </row>
        <row r="4620">
          <cell r="B4620" t="str">
            <v>RFP_EAI_Base10608</v>
          </cell>
        </row>
        <row r="4621">
          <cell r="B4621" t="str">
            <v>RFP_EAI_Base10608</v>
          </cell>
        </row>
        <row r="4622">
          <cell r="B4622" t="str">
            <v>RFP_EAI_Base10608</v>
          </cell>
        </row>
        <row r="4623">
          <cell r="B4623" t="str">
            <v>RFP_EAI_Base10608</v>
          </cell>
        </row>
        <row r="4624">
          <cell r="B4624" t="str">
            <v>RFP_EAI_Base10608</v>
          </cell>
        </row>
        <row r="4625">
          <cell r="B4625" t="str">
            <v>RFP_EAI_Base10608</v>
          </cell>
        </row>
        <row r="4626">
          <cell r="B4626" t="str">
            <v>RFP_EAI_Base10608</v>
          </cell>
        </row>
        <row r="4627">
          <cell r="B4627" t="str">
            <v>RFP_EAI_Base10608</v>
          </cell>
        </row>
        <row r="4628">
          <cell r="B4628" t="str">
            <v>RFP_EAI_Base10608</v>
          </cell>
        </row>
        <row r="4629">
          <cell r="B4629" t="str">
            <v>RFP_EAI_Base10608</v>
          </cell>
        </row>
        <row r="4630">
          <cell r="B4630" t="str">
            <v>RFP_EAI_Base10608</v>
          </cell>
        </row>
        <row r="4631">
          <cell r="B4631" t="str">
            <v>RFP_EAI_Base10608</v>
          </cell>
        </row>
        <row r="4632">
          <cell r="B4632" t="str">
            <v>RFP_EAI_Base10608</v>
          </cell>
        </row>
        <row r="4633">
          <cell r="B4633" t="str">
            <v>RFP_EAI_Base10608</v>
          </cell>
        </row>
        <row r="4634">
          <cell r="B4634" t="str">
            <v>RFP_EAI_Base10608</v>
          </cell>
        </row>
        <row r="4635">
          <cell r="B4635" t="str">
            <v>RFP_EAI_Base10608</v>
          </cell>
        </row>
        <row r="4636">
          <cell r="B4636" t="str">
            <v>RFP_EAI_Base10608</v>
          </cell>
        </row>
        <row r="4637">
          <cell r="B4637" t="str">
            <v>RFP_EAI_Base10608</v>
          </cell>
        </row>
        <row r="4638">
          <cell r="B4638" t="str">
            <v>RFP_EAI_Base10608</v>
          </cell>
        </row>
        <row r="4639">
          <cell r="B4639" t="str">
            <v>RFP_EAI_Base10608</v>
          </cell>
        </row>
        <row r="4640">
          <cell r="B4640" t="str">
            <v>RFP_EAI_Base10608</v>
          </cell>
        </row>
        <row r="4641">
          <cell r="B4641" t="str">
            <v>RFP_EAI_Base10608</v>
          </cell>
        </row>
        <row r="4642">
          <cell r="B4642" t="str">
            <v>RFP_EAI_Base10608</v>
          </cell>
        </row>
        <row r="4643">
          <cell r="B4643" t="str">
            <v>RFP_EAI_Base10608</v>
          </cell>
        </row>
        <row r="4644">
          <cell r="B4644" t="str">
            <v>RFP_EAI_Base10608</v>
          </cell>
        </row>
        <row r="4645">
          <cell r="B4645" t="str">
            <v>RFP_EAI_Base10608</v>
          </cell>
        </row>
        <row r="4646">
          <cell r="B4646" t="str">
            <v>RFP_EAI_Base10608</v>
          </cell>
        </row>
        <row r="4647">
          <cell r="B4647" t="str">
            <v>RFP_EAI_Base10608</v>
          </cell>
        </row>
        <row r="4648">
          <cell r="B4648" t="str">
            <v>RFP_EAI_Base10608</v>
          </cell>
        </row>
        <row r="4649">
          <cell r="B4649" t="str">
            <v>RFP_EAI_Base10608</v>
          </cell>
        </row>
        <row r="4650">
          <cell r="B4650" t="str">
            <v>RFP_EAI_Base10608</v>
          </cell>
        </row>
        <row r="4651">
          <cell r="B4651" t="str">
            <v>RFP_EAI_Base10608</v>
          </cell>
        </row>
        <row r="4652">
          <cell r="B4652" t="str">
            <v>RFP_EAI_Base10608</v>
          </cell>
        </row>
        <row r="4653">
          <cell r="B4653" t="str">
            <v>RFP_EAI_Base10608</v>
          </cell>
        </row>
        <row r="4654">
          <cell r="B4654" t="str">
            <v>RFP_EAI_Base10608</v>
          </cell>
        </row>
        <row r="4655">
          <cell r="B4655" t="str">
            <v>RFP_EAI_Base10608</v>
          </cell>
        </row>
        <row r="4656">
          <cell r="B4656" t="str">
            <v>RFP_EAI_Base10608</v>
          </cell>
        </row>
        <row r="4657">
          <cell r="B4657" t="str">
            <v>RFP_EAI_Base10608</v>
          </cell>
        </row>
        <row r="4658">
          <cell r="B4658" t="str">
            <v>RFP_EAI_Base10608</v>
          </cell>
        </row>
        <row r="4659">
          <cell r="B4659" t="str">
            <v>RFP_EAI_Base10608</v>
          </cell>
        </row>
        <row r="4660">
          <cell r="B4660" t="str">
            <v>RFP_EAI_Base10608</v>
          </cell>
        </row>
        <row r="4661">
          <cell r="B4661" t="str">
            <v>RFP_EAI_Base10608</v>
          </cell>
        </row>
        <row r="4662">
          <cell r="B4662" t="str">
            <v>RFP_EAI_Base10608</v>
          </cell>
        </row>
        <row r="4663">
          <cell r="B4663" t="str">
            <v>RFP_EAI_Base10608</v>
          </cell>
        </row>
        <row r="4664">
          <cell r="B4664" t="str">
            <v>RFP_EAI_Base10608</v>
          </cell>
        </row>
        <row r="4665">
          <cell r="B4665" t="str">
            <v>RFP_EAI_Base10608</v>
          </cell>
        </row>
        <row r="4666">
          <cell r="B4666" t="str">
            <v>RFP_EAI_Base10608</v>
          </cell>
        </row>
        <row r="4667">
          <cell r="B4667" t="str">
            <v>RFP_EAI_Base10608</v>
          </cell>
        </row>
        <row r="4668">
          <cell r="B4668" t="str">
            <v>RFP_EAI_Base10608</v>
          </cell>
        </row>
        <row r="4669">
          <cell r="B4669" t="str">
            <v>RFP_EAI_Base10608</v>
          </cell>
        </row>
        <row r="4670">
          <cell r="B4670" t="str">
            <v>RFP_EAI_Base10608</v>
          </cell>
        </row>
        <row r="4671">
          <cell r="B4671" t="str">
            <v>RFP_EAI_Base10608</v>
          </cell>
        </row>
        <row r="4672">
          <cell r="B4672" t="str">
            <v>RFP_EAI_Base10608</v>
          </cell>
        </row>
        <row r="4673">
          <cell r="B4673" t="str">
            <v>RFP_EAI_Base10608</v>
          </cell>
        </row>
        <row r="4674">
          <cell r="B4674" t="str">
            <v>RFP_EAI_Base10608</v>
          </cell>
        </row>
        <row r="4675">
          <cell r="B4675" t="str">
            <v>RFP_EAI_Base10608</v>
          </cell>
        </row>
        <row r="4676">
          <cell r="B4676" t="str">
            <v>RFP_EAI_Base10608</v>
          </cell>
        </row>
        <row r="4677">
          <cell r="B4677" t="str">
            <v>RFP_EAI_Base10608</v>
          </cell>
        </row>
        <row r="4678">
          <cell r="B4678" t="str">
            <v>RFP_EAI_Base10608</v>
          </cell>
        </row>
        <row r="4679">
          <cell r="B4679" t="str">
            <v>RFP_EAI_Base10608</v>
          </cell>
        </row>
        <row r="4680">
          <cell r="B4680" t="str">
            <v>RFP_EAI_Base10608</v>
          </cell>
        </row>
        <row r="4681">
          <cell r="B4681" t="str">
            <v>RFP_EAI_Base10608</v>
          </cell>
        </row>
        <row r="4682">
          <cell r="B4682" t="str">
            <v>RFP_EAI_Base10608</v>
          </cell>
        </row>
        <row r="4683">
          <cell r="B4683" t="str">
            <v>RFP_EAI_Base10608</v>
          </cell>
        </row>
        <row r="4684">
          <cell r="B4684" t="str">
            <v>RFP_EAI_Base10608</v>
          </cell>
        </row>
        <row r="4685">
          <cell r="B4685" t="str">
            <v>RFP_EAI_Base10608</v>
          </cell>
        </row>
        <row r="4686">
          <cell r="B4686" t="str">
            <v>RFP_EAI_Base10608</v>
          </cell>
        </row>
        <row r="4687">
          <cell r="B4687" t="str">
            <v>RFP_EAI_Base10608</v>
          </cell>
        </row>
        <row r="4688">
          <cell r="B4688" t="str">
            <v>RFP_EAI_Base10608</v>
          </cell>
        </row>
        <row r="4689">
          <cell r="B4689" t="str">
            <v>RFP_EAI_Base10608</v>
          </cell>
        </row>
        <row r="4690">
          <cell r="B4690" t="str">
            <v>RFP_EAI_Base10608</v>
          </cell>
        </row>
        <row r="4691">
          <cell r="B4691" t="str">
            <v>RFP_EAI_Base10608</v>
          </cell>
        </row>
        <row r="4692">
          <cell r="B4692" t="str">
            <v>RFP_EAI_Base10608</v>
          </cell>
        </row>
        <row r="4693">
          <cell r="B4693" t="str">
            <v>RFP_EAI_Base10608</v>
          </cell>
        </row>
        <row r="4694">
          <cell r="B4694" t="str">
            <v>RFP_EAI_Base10608</v>
          </cell>
        </row>
        <row r="4695">
          <cell r="B4695" t="str">
            <v>RFP_EAI_Base10608</v>
          </cell>
        </row>
        <row r="4696">
          <cell r="B4696" t="str">
            <v>RFP_EAI_Base10608</v>
          </cell>
        </row>
        <row r="4697">
          <cell r="B4697" t="str">
            <v>RFP_EAI_Base10608</v>
          </cell>
        </row>
        <row r="4698">
          <cell r="B4698" t="str">
            <v>RFP_EAI_Base10608</v>
          </cell>
        </row>
        <row r="4699">
          <cell r="B4699" t="str">
            <v>RFP_EAI_Base10608</v>
          </cell>
        </row>
        <row r="4700">
          <cell r="B4700" t="str">
            <v>RFP_EAI_Base10608</v>
          </cell>
        </row>
        <row r="4701">
          <cell r="B4701" t="str">
            <v>RFP_EAI_Base10608</v>
          </cell>
        </row>
        <row r="4702">
          <cell r="B4702" t="str">
            <v>RFP_EAI_Base10608</v>
          </cell>
        </row>
        <row r="4703">
          <cell r="B4703" t="str">
            <v>RFP_EAI_Base10608</v>
          </cell>
        </row>
        <row r="4704">
          <cell r="B4704" t="str">
            <v>RFP_EAI_Base10608</v>
          </cell>
        </row>
        <row r="4705">
          <cell r="B4705" t="str">
            <v>RFP_EAI_Base10608</v>
          </cell>
        </row>
        <row r="4706">
          <cell r="B4706" t="str">
            <v>RFP_EAI_Base10608</v>
          </cell>
        </row>
        <row r="4707">
          <cell r="B4707" t="str">
            <v>RFP_EAI_Base10608</v>
          </cell>
        </row>
        <row r="4708">
          <cell r="B4708" t="str">
            <v>RFP_EAI_Base10608</v>
          </cell>
        </row>
        <row r="4709">
          <cell r="B4709" t="str">
            <v>RFP_EAI_Base10608</v>
          </cell>
        </row>
        <row r="4710">
          <cell r="B4710" t="str">
            <v>RFP_EAI_Base10608</v>
          </cell>
        </row>
        <row r="4711">
          <cell r="B4711" t="str">
            <v>RFP_EAI_Base10608</v>
          </cell>
        </row>
        <row r="4712">
          <cell r="B4712" t="str">
            <v>RFP_EAI_Base10608</v>
          </cell>
        </row>
        <row r="4713">
          <cell r="B4713" t="str">
            <v>RFP_EAI_Base10608</v>
          </cell>
        </row>
        <row r="4714">
          <cell r="B4714" t="str">
            <v>RFP_EAI_Base10608</v>
          </cell>
        </row>
        <row r="4715">
          <cell r="B4715" t="str">
            <v>RFP_EAI_Base10608</v>
          </cell>
        </row>
        <row r="4716">
          <cell r="B4716" t="str">
            <v>RFP_EAI_Base10608</v>
          </cell>
        </row>
        <row r="4717">
          <cell r="B4717" t="str">
            <v>RFP_EAI_Base10608</v>
          </cell>
        </row>
        <row r="4718">
          <cell r="B4718" t="str">
            <v>RFP_EAI_Base10608</v>
          </cell>
        </row>
        <row r="4719">
          <cell r="B4719" t="str">
            <v>RFP_EAI_Base10608</v>
          </cell>
        </row>
        <row r="4720">
          <cell r="B4720" t="str">
            <v>RFP_EAI_Base10608</v>
          </cell>
        </row>
        <row r="4721">
          <cell r="B4721" t="str">
            <v>RFP_EAI_Base10608</v>
          </cell>
        </row>
        <row r="4722">
          <cell r="B4722" t="str">
            <v>RFP_EAI_Base10608</v>
          </cell>
        </row>
        <row r="4723">
          <cell r="B4723" t="str">
            <v>RFP_EAI_Base10608</v>
          </cell>
        </row>
        <row r="4724">
          <cell r="B4724" t="str">
            <v>RFP_EAI_Base10608</v>
          </cell>
        </row>
        <row r="4725">
          <cell r="B4725" t="str">
            <v>RFP_EAI_Base10608</v>
          </cell>
        </row>
        <row r="4726">
          <cell r="B4726" t="str">
            <v>RFP_EAI_Base10608</v>
          </cell>
        </row>
        <row r="4727">
          <cell r="B4727" t="str">
            <v>RFP_EAI_Base10608</v>
          </cell>
        </row>
        <row r="4728">
          <cell r="B4728" t="str">
            <v>RFP_EAI_Base10608</v>
          </cell>
        </row>
        <row r="4729">
          <cell r="B4729" t="str">
            <v>RFP_EAI_Base10608</v>
          </cell>
        </row>
        <row r="4730">
          <cell r="B4730" t="str">
            <v>RFP_EAI_Base10608</v>
          </cell>
        </row>
        <row r="4731">
          <cell r="B4731" t="str">
            <v>RFP_EAI_Base10608</v>
          </cell>
        </row>
        <row r="4732">
          <cell r="B4732" t="str">
            <v>RFP_EAI_Base10608</v>
          </cell>
        </row>
        <row r="4733">
          <cell r="B4733" t="str">
            <v>RFP_EAI_Base10608</v>
          </cell>
        </row>
        <row r="4734">
          <cell r="B4734" t="str">
            <v>RFP_EAI_Base10608</v>
          </cell>
        </row>
        <row r="4735">
          <cell r="B4735" t="str">
            <v>RFP_EAI_Base10608</v>
          </cell>
        </row>
        <row r="4736">
          <cell r="B4736" t="str">
            <v>RFP_EAI_Base10608</v>
          </cell>
        </row>
        <row r="4737">
          <cell r="B4737" t="str">
            <v>RFP_EAI_Base10608</v>
          </cell>
        </row>
        <row r="4738">
          <cell r="B4738" t="str">
            <v>RFP_EAI_Base10608</v>
          </cell>
        </row>
        <row r="4739">
          <cell r="B4739" t="str">
            <v>RFP_EAI_Base10608</v>
          </cell>
        </row>
        <row r="4740">
          <cell r="B4740" t="str">
            <v>RFP_EAI_Base10608</v>
          </cell>
        </row>
        <row r="4741">
          <cell r="B4741" t="str">
            <v>RFP_EAI_Base10608</v>
          </cell>
        </row>
        <row r="4742">
          <cell r="B4742" t="str">
            <v>RFP_EAI_Base10608</v>
          </cell>
        </row>
        <row r="4743">
          <cell r="B4743" t="str">
            <v>RFP_EAI_Base10608</v>
          </cell>
        </row>
        <row r="4744">
          <cell r="B4744" t="str">
            <v>RFP_EAI_Base10608</v>
          </cell>
        </row>
        <row r="4745">
          <cell r="B4745" t="str">
            <v>RFP_EAI_Base10608</v>
          </cell>
        </row>
        <row r="4746">
          <cell r="B4746" t="str">
            <v>RFP_EAI_Base10608</v>
          </cell>
        </row>
        <row r="4747">
          <cell r="B4747" t="str">
            <v>RFP_EAI_Base10608</v>
          </cell>
        </row>
        <row r="4748">
          <cell r="B4748" t="str">
            <v>RFP_EAI_Base10608</v>
          </cell>
        </row>
        <row r="4749">
          <cell r="B4749" t="str">
            <v>RFP_EAI_Base10608</v>
          </cell>
        </row>
        <row r="4750">
          <cell r="B4750" t="str">
            <v>RFP_EAI_Base10608</v>
          </cell>
        </row>
        <row r="4751">
          <cell r="B4751" t="str">
            <v>RFP_EAI_Base10608</v>
          </cell>
        </row>
        <row r="4752">
          <cell r="B4752" t="str">
            <v>RFP_EAI_Base10608</v>
          </cell>
        </row>
        <row r="4753">
          <cell r="B4753" t="str">
            <v>RFP_EAI_Base10608</v>
          </cell>
        </row>
        <row r="4754">
          <cell r="B4754" t="str">
            <v>RFP_EAI_Base10608</v>
          </cell>
        </row>
        <row r="4755">
          <cell r="B4755" t="str">
            <v>RFP_EAI_Base10608</v>
          </cell>
        </row>
        <row r="4756">
          <cell r="B4756" t="str">
            <v>RFP_EAI_Base10608</v>
          </cell>
        </row>
        <row r="4757">
          <cell r="B4757" t="str">
            <v>RFP_EAI_Base10608</v>
          </cell>
        </row>
        <row r="4758">
          <cell r="B4758" t="str">
            <v>RFP_EAI_Base10608</v>
          </cell>
        </row>
        <row r="4759">
          <cell r="B4759" t="str">
            <v>RFP_EAI_Base10608</v>
          </cell>
        </row>
        <row r="4760">
          <cell r="B4760" t="str">
            <v>RFP_EAI_Base10608</v>
          </cell>
        </row>
        <row r="4761">
          <cell r="B4761" t="str">
            <v>RFP_EAI_Base10608</v>
          </cell>
        </row>
        <row r="4762">
          <cell r="B4762" t="str">
            <v>RFP_EAI_Base10608</v>
          </cell>
        </row>
        <row r="4763">
          <cell r="B4763" t="str">
            <v>RFP_EAI_Base10608</v>
          </cell>
        </row>
        <row r="4764">
          <cell r="B4764" t="str">
            <v>RFP_EAI_Base10608</v>
          </cell>
        </row>
        <row r="4765">
          <cell r="B4765" t="str">
            <v>RFP_EAI_Base10608</v>
          </cell>
        </row>
        <row r="4766">
          <cell r="B4766" t="str">
            <v>RFP_EAI_Base10608</v>
          </cell>
        </row>
        <row r="4767">
          <cell r="B4767" t="str">
            <v>RFP_EAI_Base10608</v>
          </cell>
        </row>
        <row r="4768">
          <cell r="B4768" t="str">
            <v>RFP_EAI_Base10608</v>
          </cell>
        </row>
        <row r="4769">
          <cell r="B4769" t="str">
            <v>RFP_EAI_Base10608</v>
          </cell>
        </row>
        <row r="4770">
          <cell r="B4770" t="str">
            <v>RFP_EAI_Base10608</v>
          </cell>
        </row>
        <row r="4771">
          <cell r="B4771" t="str">
            <v>RFP_EAI_Base10608</v>
          </cell>
        </row>
        <row r="4772">
          <cell r="B4772" t="str">
            <v>RFP_EAI_Base10608</v>
          </cell>
        </row>
        <row r="4773">
          <cell r="B4773" t="str">
            <v>RFP_EAI_Base10608</v>
          </cell>
        </row>
        <row r="4774">
          <cell r="B4774" t="str">
            <v>RFP_EAI_Base10608</v>
          </cell>
        </row>
        <row r="4775">
          <cell r="B4775" t="str">
            <v>RFP_EAI_Base10608</v>
          </cell>
        </row>
        <row r="4776">
          <cell r="B4776" t="str">
            <v>RFP_EAI_Base10608</v>
          </cell>
        </row>
        <row r="4777">
          <cell r="B4777" t="str">
            <v>RFP_EAI_Base10608</v>
          </cell>
        </row>
        <row r="4778">
          <cell r="B4778" t="str">
            <v>RFP_EAI_Base10608</v>
          </cell>
        </row>
        <row r="4779">
          <cell r="B4779" t="str">
            <v>RFP_EAI_Base10608</v>
          </cell>
        </row>
        <row r="4780">
          <cell r="B4780" t="str">
            <v>RFP_EAI_Base10608</v>
          </cell>
        </row>
        <row r="4781">
          <cell r="B4781" t="str">
            <v>RFP_EAI_Base10608</v>
          </cell>
        </row>
        <row r="4782">
          <cell r="B4782" t="str">
            <v>RFP_EAI_Base10608</v>
          </cell>
        </row>
        <row r="4783">
          <cell r="B4783" t="str">
            <v>RFP_EAI_Base10608</v>
          </cell>
        </row>
        <row r="4784">
          <cell r="B4784" t="str">
            <v>RFP_EAI_Base10608</v>
          </cell>
        </row>
        <row r="4785">
          <cell r="B4785" t="str">
            <v>RFP_EAI_Base10608</v>
          </cell>
        </row>
        <row r="4786">
          <cell r="B4786" t="str">
            <v>RFP_EAI_Base10608</v>
          </cell>
        </row>
        <row r="4787">
          <cell r="B4787" t="str">
            <v>RFP_EAI_Base10608</v>
          </cell>
        </row>
        <row r="4788">
          <cell r="B4788" t="str">
            <v>RFP_EAI_Base10608</v>
          </cell>
        </row>
        <row r="4789">
          <cell r="B4789" t="str">
            <v>RFP_EAI_Base10608</v>
          </cell>
        </row>
        <row r="4790">
          <cell r="B4790" t="str">
            <v>RFP_EAI_Base10608</v>
          </cell>
        </row>
        <row r="4791">
          <cell r="B4791" t="str">
            <v>RFP_EAI_Base10608</v>
          </cell>
        </row>
        <row r="4792">
          <cell r="B4792" t="str">
            <v>RFP_EAI_Base10608</v>
          </cell>
        </row>
        <row r="4793">
          <cell r="B4793" t="str">
            <v>RFP_EAI_Base10608</v>
          </cell>
        </row>
        <row r="4794">
          <cell r="B4794" t="str">
            <v>RFP_EAI_Base10608</v>
          </cell>
        </row>
        <row r="4795">
          <cell r="B4795" t="str">
            <v>RFP_EAI_Base10608</v>
          </cell>
        </row>
        <row r="4796">
          <cell r="B4796" t="str">
            <v>RFP_EAI_Base10608</v>
          </cell>
        </row>
        <row r="4797">
          <cell r="B4797" t="str">
            <v>RFP_EAI_Base10608</v>
          </cell>
        </row>
        <row r="4798">
          <cell r="B4798" t="str">
            <v>RFP_EAI_Base10608</v>
          </cell>
        </row>
        <row r="4799">
          <cell r="B4799" t="str">
            <v>RFP_EAI_Base10608</v>
          </cell>
        </row>
        <row r="4800">
          <cell r="B4800" t="str">
            <v>RFP_EAI_Base10608</v>
          </cell>
        </row>
        <row r="4801">
          <cell r="B4801" t="str">
            <v>RFP_EAI_Base10608</v>
          </cell>
        </row>
        <row r="4802">
          <cell r="B4802" t="str">
            <v>RFP_EAI_Base10608</v>
          </cell>
        </row>
        <row r="4803">
          <cell r="B4803" t="str">
            <v>RFP_EAI_Base10608</v>
          </cell>
        </row>
        <row r="4804">
          <cell r="B4804" t="str">
            <v>RFP_EAI_Base10608</v>
          </cell>
        </row>
        <row r="4805">
          <cell r="B4805" t="str">
            <v>RFP_EAI_Base10608</v>
          </cell>
        </row>
        <row r="4806">
          <cell r="B4806" t="str">
            <v>RFP_EAI_Base10608</v>
          </cell>
        </row>
        <row r="4807">
          <cell r="B4807" t="str">
            <v>RFP_EAI_Base10608</v>
          </cell>
        </row>
        <row r="4808">
          <cell r="B4808" t="str">
            <v>RFP_EAI_Base10608</v>
          </cell>
        </row>
        <row r="4809">
          <cell r="B4809" t="str">
            <v>RFP_EAI_Base10608</v>
          </cell>
        </row>
        <row r="4810">
          <cell r="B4810" t="str">
            <v>RFP_EAI_Base10608</v>
          </cell>
        </row>
        <row r="4811">
          <cell r="B4811" t="str">
            <v>RFP_EAI_Base10608</v>
          </cell>
        </row>
        <row r="4812">
          <cell r="B4812" t="str">
            <v>RFP_EAI_Base10608</v>
          </cell>
        </row>
        <row r="4813">
          <cell r="B4813" t="str">
            <v>RFP_EAI_Base10608</v>
          </cell>
        </row>
        <row r="4814">
          <cell r="B4814" t="str">
            <v>RFP_EAI_Base10608</v>
          </cell>
        </row>
        <row r="4815">
          <cell r="B4815" t="str">
            <v>RFP_EAI_Base10608</v>
          </cell>
        </row>
        <row r="4816">
          <cell r="B4816" t="str">
            <v>RFP_EAI_Base10608</v>
          </cell>
        </row>
        <row r="4817">
          <cell r="B4817" t="str">
            <v>RFP_EAI_Base10608</v>
          </cell>
        </row>
        <row r="4818">
          <cell r="B4818" t="str">
            <v>RFP_EAI_Base10608</v>
          </cell>
        </row>
        <row r="4819">
          <cell r="B4819" t="str">
            <v>RFP_EAI_Base10608</v>
          </cell>
        </row>
        <row r="4820">
          <cell r="B4820" t="str">
            <v>RFP_EAI_Base10608</v>
          </cell>
        </row>
        <row r="4821">
          <cell r="B4821" t="str">
            <v>RFP_EAI_Base10608</v>
          </cell>
        </row>
        <row r="4822">
          <cell r="B4822" t="str">
            <v>RFP_EAI_Base10608</v>
          </cell>
        </row>
        <row r="4823">
          <cell r="B4823" t="str">
            <v>RFP_EAI_Base10608</v>
          </cell>
        </row>
        <row r="4824">
          <cell r="B4824" t="str">
            <v>RFP_EAI_Base10608</v>
          </cell>
        </row>
        <row r="4825">
          <cell r="B4825" t="str">
            <v>RFP_EAI_Base10608</v>
          </cell>
        </row>
        <row r="4826">
          <cell r="B4826" t="str">
            <v>RFP_EAI_Base10608</v>
          </cell>
        </row>
        <row r="4827">
          <cell r="B4827" t="str">
            <v>RFP_EAI_Base10608</v>
          </cell>
        </row>
        <row r="4828">
          <cell r="B4828" t="str">
            <v>RFP_EAI_Base10608</v>
          </cell>
        </row>
        <row r="4829">
          <cell r="B4829" t="str">
            <v>RFP_EAI_Base10608</v>
          </cell>
        </row>
        <row r="4830">
          <cell r="B4830" t="str">
            <v>RFP_EAI_Base10608</v>
          </cell>
        </row>
        <row r="4831">
          <cell r="B4831" t="str">
            <v>RFP_EAI_Base10608</v>
          </cell>
        </row>
        <row r="4832">
          <cell r="B4832" t="str">
            <v>RFP_EAI_Base10608</v>
          </cell>
        </row>
        <row r="4833">
          <cell r="B4833" t="str">
            <v>RFP_EAI_Base10608</v>
          </cell>
        </row>
        <row r="4834">
          <cell r="B4834" t="str">
            <v>RFP_EAI_Base10608</v>
          </cell>
        </row>
        <row r="4835">
          <cell r="B4835" t="str">
            <v>RFP_EAI_Base10608</v>
          </cell>
        </row>
        <row r="4836">
          <cell r="B4836" t="str">
            <v>RFP_EAI_Base10608</v>
          </cell>
        </row>
        <row r="4837">
          <cell r="B4837" t="str">
            <v>RFP_EAI_Base10608</v>
          </cell>
        </row>
        <row r="4838">
          <cell r="B4838" t="str">
            <v>RFP_EAI_Base10608</v>
          </cell>
        </row>
        <row r="4839">
          <cell r="B4839" t="str">
            <v>RFP_EAI_Base10608</v>
          </cell>
        </row>
        <row r="4840">
          <cell r="B4840" t="str">
            <v>RFP_EAI_Base10608</v>
          </cell>
        </row>
        <row r="4841">
          <cell r="B4841" t="str">
            <v>RFP_EAI_Base10608</v>
          </cell>
        </row>
        <row r="4842">
          <cell r="B4842" t="str">
            <v>RFP_EAI_Base10608</v>
          </cell>
        </row>
        <row r="4843">
          <cell r="B4843" t="str">
            <v>RFP_EAI_Base10608</v>
          </cell>
        </row>
        <row r="4844">
          <cell r="B4844" t="str">
            <v>RFP_EAI_Base10608</v>
          </cell>
        </row>
        <row r="4845">
          <cell r="B4845" t="str">
            <v>RFP_EAI_Base10608</v>
          </cell>
        </row>
        <row r="4846">
          <cell r="B4846" t="str">
            <v>RFP_EAI_Base10608</v>
          </cell>
        </row>
        <row r="4847">
          <cell r="B4847" t="str">
            <v>RFP_EAI_Base10608</v>
          </cell>
        </row>
        <row r="4848">
          <cell r="B4848" t="str">
            <v>RFP_EAI_Base10608</v>
          </cell>
        </row>
        <row r="4849">
          <cell r="B4849" t="str">
            <v>RFP_EAI_Base10608</v>
          </cell>
        </row>
        <row r="4850">
          <cell r="B4850" t="str">
            <v>RFP_EAI_Base10608</v>
          </cell>
        </row>
        <row r="4851">
          <cell r="B4851" t="str">
            <v>RFP_EAI_Base10608</v>
          </cell>
        </row>
        <row r="4852">
          <cell r="B4852" t="str">
            <v>RFP_EAI_Base10608</v>
          </cell>
        </row>
        <row r="4853">
          <cell r="B4853" t="str">
            <v>RFP_EAI_Base10608</v>
          </cell>
        </row>
        <row r="4854">
          <cell r="B4854" t="str">
            <v>RFP_EAI_Base10608</v>
          </cell>
        </row>
        <row r="4855">
          <cell r="B4855" t="str">
            <v>RFP_EAI_Base10608</v>
          </cell>
        </row>
        <row r="4856">
          <cell r="B4856" t="str">
            <v>RFP_EAI_Base10608</v>
          </cell>
        </row>
        <row r="4857">
          <cell r="B4857" t="str">
            <v>RFP_EAI_Base10608</v>
          </cell>
        </row>
        <row r="4858">
          <cell r="B4858" t="str">
            <v>RFP_EAI_Base10608</v>
          </cell>
        </row>
        <row r="4859">
          <cell r="B4859" t="str">
            <v>RFP_EAI_Base10608</v>
          </cell>
        </row>
        <row r="4860">
          <cell r="B4860" t="str">
            <v>RFP_EAI_Base10608</v>
          </cell>
        </row>
        <row r="4861">
          <cell r="B4861" t="str">
            <v>RFP_EAI_Base10608</v>
          </cell>
        </row>
        <row r="4862">
          <cell r="B4862" t="str">
            <v>RFP_EAI_Base10608</v>
          </cell>
        </row>
        <row r="4863">
          <cell r="B4863" t="str">
            <v>RFP_EAI_Base10608</v>
          </cell>
        </row>
        <row r="4864">
          <cell r="B4864" t="str">
            <v>RFP_EAI_Base10608</v>
          </cell>
        </row>
        <row r="4865">
          <cell r="B4865" t="str">
            <v>RFP_EAI_Base10608</v>
          </cell>
        </row>
        <row r="4866">
          <cell r="B4866" t="str">
            <v>RFP_EAI_Base10608</v>
          </cell>
        </row>
        <row r="4867">
          <cell r="B4867" t="str">
            <v>RFP_EAI_Base10608</v>
          </cell>
        </row>
        <row r="4868">
          <cell r="B4868" t="str">
            <v>RFP_EAI_Base10608</v>
          </cell>
        </row>
        <row r="4869">
          <cell r="B4869" t="str">
            <v>RFP_EAI_Base10608</v>
          </cell>
        </row>
        <row r="4870">
          <cell r="B4870" t="str">
            <v>RFP_EMI_Base10609</v>
          </cell>
        </row>
        <row r="4871">
          <cell r="B4871" t="str">
            <v>RFP_EMI_Base10609</v>
          </cell>
        </row>
        <row r="4872">
          <cell r="B4872" t="str">
            <v>RFP_EMI_Base10609</v>
          </cell>
        </row>
        <row r="4873">
          <cell r="B4873" t="str">
            <v>RFP_EMI_Base10609</v>
          </cell>
        </row>
        <row r="4874">
          <cell r="B4874" t="str">
            <v>RFP_EMI_Base10609</v>
          </cell>
        </row>
        <row r="4875">
          <cell r="B4875" t="str">
            <v>RFP_EMI_Base10609</v>
          </cell>
        </row>
        <row r="4876">
          <cell r="B4876" t="str">
            <v>RFP_EMI_Base10609</v>
          </cell>
        </row>
        <row r="4877">
          <cell r="B4877" t="str">
            <v>RFP_EMI_Base10609</v>
          </cell>
        </row>
        <row r="4878">
          <cell r="B4878" t="str">
            <v>RFP_EMI_Base10609</v>
          </cell>
        </row>
        <row r="4879">
          <cell r="B4879" t="str">
            <v>RFP_EMI_Base10609</v>
          </cell>
        </row>
        <row r="4880">
          <cell r="B4880" t="str">
            <v>RFP_EMI_Base10609</v>
          </cell>
        </row>
        <row r="4881">
          <cell r="B4881" t="str">
            <v>RFP_EMI_Base10609</v>
          </cell>
        </row>
        <row r="4882">
          <cell r="B4882" t="str">
            <v>RFP_EMI_Base10609</v>
          </cell>
        </row>
        <row r="4883">
          <cell r="B4883" t="str">
            <v>RFP_EMI_Base10609</v>
          </cell>
        </row>
        <row r="4884">
          <cell r="B4884" t="str">
            <v>RFP_EMI_Base10609</v>
          </cell>
        </row>
        <row r="4885">
          <cell r="B4885" t="str">
            <v>RFP_EMI_Base10609</v>
          </cell>
        </row>
        <row r="4886">
          <cell r="B4886" t="str">
            <v>RFP_EMI_Base10609</v>
          </cell>
        </row>
        <row r="4887">
          <cell r="B4887" t="str">
            <v>RFP_EMI_Base10609</v>
          </cell>
        </row>
        <row r="4888">
          <cell r="B4888" t="str">
            <v>RFP_EMI_Base10609</v>
          </cell>
        </row>
        <row r="4889">
          <cell r="B4889" t="str">
            <v>RFP_EMI_Base10609</v>
          </cell>
        </row>
        <row r="4890">
          <cell r="B4890" t="str">
            <v>RFP_EMI_Base10609</v>
          </cell>
        </row>
        <row r="4891">
          <cell r="B4891" t="str">
            <v>RFP_EMI_Base10609</v>
          </cell>
        </row>
        <row r="4892">
          <cell r="B4892" t="str">
            <v>RFP_EMI_Base10609</v>
          </cell>
        </row>
        <row r="4893">
          <cell r="B4893" t="str">
            <v>RFP_EMI_Base10609</v>
          </cell>
        </row>
        <row r="4894">
          <cell r="B4894" t="str">
            <v>RFP_EMI_Base10609</v>
          </cell>
        </row>
        <row r="4895">
          <cell r="B4895" t="str">
            <v>RFP_EMI_Base10609</v>
          </cell>
        </row>
        <row r="4896">
          <cell r="B4896" t="str">
            <v>RFP_EMI_Base10609</v>
          </cell>
        </row>
        <row r="4897">
          <cell r="B4897" t="str">
            <v>RFP_EMI_Base10609</v>
          </cell>
        </row>
        <row r="4898">
          <cell r="B4898" t="str">
            <v>RFP_EMI_Base10609</v>
          </cell>
        </row>
        <row r="4899">
          <cell r="B4899" t="str">
            <v>RFP_EMI_Base10609</v>
          </cell>
        </row>
        <row r="4900">
          <cell r="B4900" t="str">
            <v>RFP_EMI_Base10609</v>
          </cell>
        </row>
        <row r="4901">
          <cell r="B4901" t="str">
            <v>RFP_EMI_Base10609</v>
          </cell>
        </row>
        <row r="4902">
          <cell r="B4902" t="str">
            <v>RFP_EMI_Base10609</v>
          </cell>
        </row>
        <row r="4903">
          <cell r="B4903" t="str">
            <v>RFP_EMI_Base10609</v>
          </cell>
        </row>
        <row r="4904">
          <cell r="B4904" t="str">
            <v>RFP_EMI_Base10609</v>
          </cell>
        </row>
        <row r="4905">
          <cell r="B4905" t="str">
            <v>RFP_EMI_Base10609</v>
          </cell>
        </row>
        <row r="4906">
          <cell r="B4906" t="str">
            <v>RFP_EMI_Base10609</v>
          </cell>
        </row>
        <row r="4907">
          <cell r="B4907" t="str">
            <v>RFP_EMI_Base10609</v>
          </cell>
        </row>
        <row r="4908">
          <cell r="B4908" t="str">
            <v>RFP_EMI_Base10609</v>
          </cell>
        </row>
        <row r="4909">
          <cell r="B4909" t="str">
            <v>RFP_EMI_Base10609</v>
          </cell>
        </row>
        <row r="4910">
          <cell r="B4910" t="str">
            <v>RFP_EMI_Base10609</v>
          </cell>
        </row>
        <row r="4911">
          <cell r="B4911" t="str">
            <v>RFP_EMI_Base10609</v>
          </cell>
        </row>
        <row r="4912">
          <cell r="B4912" t="str">
            <v>RFP_EMI_Base10609</v>
          </cell>
        </row>
        <row r="4913">
          <cell r="B4913" t="str">
            <v>RFP_EMI_Base10609</v>
          </cell>
        </row>
        <row r="4914">
          <cell r="B4914" t="str">
            <v>RFP_EMI_Base10609</v>
          </cell>
        </row>
        <row r="4915">
          <cell r="B4915" t="str">
            <v>RFP_EMI_Base10609</v>
          </cell>
        </row>
        <row r="4916">
          <cell r="B4916" t="str">
            <v>RFP_EMI_Base10609</v>
          </cell>
        </row>
        <row r="4917">
          <cell r="B4917" t="str">
            <v>RFP_EMI_Base10609</v>
          </cell>
        </row>
        <row r="4918">
          <cell r="B4918" t="str">
            <v>RFP_EMI_Base10609</v>
          </cell>
        </row>
        <row r="4919">
          <cell r="B4919" t="str">
            <v>RFP_EMI_Base10609</v>
          </cell>
        </row>
        <row r="4920">
          <cell r="B4920" t="str">
            <v>RFP_EMI_Base10609</v>
          </cell>
        </row>
        <row r="4921">
          <cell r="B4921" t="str">
            <v>RFP_EMI_Base10609</v>
          </cell>
        </row>
        <row r="4922">
          <cell r="B4922" t="str">
            <v>RFP_EMI_Base10609</v>
          </cell>
        </row>
        <row r="4923">
          <cell r="B4923" t="str">
            <v>RFP_EMI_Base10609</v>
          </cell>
        </row>
        <row r="4924">
          <cell r="B4924" t="str">
            <v>RFP_EMI_Base10609</v>
          </cell>
        </row>
        <row r="4925">
          <cell r="B4925" t="str">
            <v>RFP_EMI_Base10609</v>
          </cell>
        </row>
        <row r="4926">
          <cell r="B4926" t="str">
            <v>RFP_EMI_Base10609</v>
          </cell>
        </row>
        <row r="4927">
          <cell r="B4927" t="str">
            <v>RFP_EMI_Base10609</v>
          </cell>
        </row>
        <row r="4928">
          <cell r="B4928" t="str">
            <v>RFP_EMI_Base10609</v>
          </cell>
        </row>
        <row r="4929">
          <cell r="B4929" t="str">
            <v>RFP_EMI_Base10609</v>
          </cell>
        </row>
        <row r="4930">
          <cell r="B4930" t="str">
            <v>RFP_EMI_Base10609</v>
          </cell>
        </row>
        <row r="4931">
          <cell r="B4931" t="str">
            <v>RFP_EMI_Base10609</v>
          </cell>
        </row>
        <row r="4932">
          <cell r="B4932" t="str">
            <v>RFP_EMI_Base10609</v>
          </cell>
        </row>
        <row r="4933">
          <cell r="B4933" t="str">
            <v>RFP_EMI_Base10609</v>
          </cell>
        </row>
        <row r="4934">
          <cell r="B4934" t="str">
            <v>RFP_EMI_Base10609</v>
          </cell>
        </row>
        <row r="4935">
          <cell r="B4935" t="str">
            <v>RFP_EMI_Base10609</v>
          </cell>
        </row>
        <row r="4936">
          <cell r="B4936" t="str">
            <v>RFP_EMI_Base10609</v>
          </cell>
        </row>
        <row r="4937">
          <cell r="B4937" t="str">
            <v>RFP_EMI_Base10609</v>
          </cell>
        </row>
        <row r="4938">
          <cell r="B4938" t="str">
            <v>RFP_EMI_Base10609</v>
          </cell>
        </row>
        <row r="4939">
          <cell r="B4939" t="str">
            <v>RFP_EMI_Base10609</v>
          </cell>
        </row>
        <row r="4940">
          <cell r="B4940" t="str">
            <v>RFP_EMI_Base10609</v>
          </cell>
        </row>
        <row r="4941">
          <cell r="B4941" t="str">
            <v>RFP_EMI_Base10609</v>
          </cell>
        </row>
        <row r="4942">
          <cell r="B4942" t="str">
            <v>RFP_EMI_Base10609</v>
          </cell>
        </row>
        <row r="4943">
          <cell r="B4943" t="str">
            <v>RFP_EMI_Base10609</v>
          </cell>
        </row>
        <row r="4944">
          <cell r="B4944" t="str">
            <v>RFP_EMI_Base10609</v>
          </cell>
        </row>
        <row r="4945">
          <cell r="B4945" t="str">
            <v>RFP_EMI_Base10609</v>
          </cell>
        </row>
        <row r="4946">
          <cell r="B4946" t="str">
            <v>RFP_EMI_Base10609</v>
          </cell>
        </row>
        <row r="4947">
          <cell r="B4947" t="str">
            <v>RFP_EMI_Base10609</v>
          </cell>
        </row>
        <row r="4948">
          <cell r="B4948" t="str">
            <v>RFP_EMI_Base10609</v>
          </cell>
        </row>
        <row r="4949">
          <cell r="B4949" t="str">
            <v>RFP_EMI_Base10609</v>
          </cell>
        </row>
        <row r="4950">
          <cell r="B4950" t="str">
            <v>RFP_EMI_Base10609</v>
          </cell>
        </row>
        <row r="4951">
          <cell r="B4951" t="str">
            <v>RFP_EMI_Base10609</v>
          </cell>
        </row>
        <row r="4952">
          <cell r="B4952" t="str">
            <v>RFP_EMI_Base10609</v>
          </cell>
        </row>
        <row r="4953">
          <cell r="B4953" t="str">
            <v>RFP_EMI_Base10609</v>
          </cell>
        </row>
        <row r="4954">
          <cell r="B4954" t="str">
            <v>RFP_EMI_Base10609</v>
          </cell>
        </row>
        <row r="4955">
          <cell r="B4955" t="str">
            <v>RFP_EMI_Base10609</v>
          </cell>
        </row>
        <row r="4956">
          <cell r="B4956" t="str">
            <v>RFP_EMI_Base10609</v>
          </cell>
        </row>
        <row r="4957">
          <cell r="B4957" t="str">
            <v>RFP_EMI_Base10609</v>
          </cell>
        </row>
        <row r="4958">
          <cell r="B4958" t="str">
            <v>RFP_EMI_Base10609</v>
          </cell>
        </row>
        <row r="4959">
          <cell r="B4959" t="str">
            <v>RFP_EMI_Base10609</v>
          </cell>
        </row>
        <row r="4960">
          <cell r="B4960" t="str">
            <v>RFP_EMI_Base10609</v>
          </cell>
        </row>
        <row r="4961">
          <cell r="B4961" t="str">
            <v>RFP_EMI_Base10609</v>
          </cell>
        </row>
        <row r="4962">
          <cell r="B4962" t="str">
            <v>RFP_EMI_Base10609</v>
          </cell>
        </row>
        <row r="4963">
          <cell r="B4963" t="str">
            <v>RFP_EMI_Base10609</v>
          </cell>
        </row>
        <row r="4964">
          <cell r="B4964" t="str">
            <v>RFP_EMI_Base10609</v>
          </cell>
        </row>
        <row r="4965">
          <cell r="B4965" t="str">
            <v>RFP_EMI_Base10609</v>
          </cell>
        </row>
        <row r="4966">
          <cell r="B4966" t="str">
            <v>RFP_EMI_Base10609</v>
          </cell>
        </row>
        <row r="4967">
          <cell r="B4967" t="str">
            <v>RFP_EMI_Base10609</v>
          </cell>
        </row>
        <row r="4968">
          <cell r="B4968" t="str">
            <v>RFP_EMI_Base10609</v>
          </cell>
        </row>
        <row r="4969">
          <cell r="B4969" t="str">
            <v>RFP_EMI_Base10609</v>
          </cell>
        </row>
        <row r="4970">
          <cell r="B4970" t="str">
            <v>RFP_EMI_Base10609</v>
          </cell>
        </row>
        <row r="4971">
          <cell r="B4971" t="str">
            <v>RFP_EMI_Base10609</v>
          </cell>
        </row>
        <row r="4972">
          <cell r="B4972" t="str">
            <v>RFP_EMI_Base10609</v>
          </cell>
        </row>
        <row r="4973">
          <cell r="B4973" t="str">
            <v>RFP_EMI_Base10609</v>
          </cell>
        </row>
        <row r="4974">
          <cell r="B4974" t="str">
            <v>RFP_EMI_Base10609</v>
          </cell>
        </row>
        <row r="4975">
          <cell r="B4975" t="str">
            <v>RFP_EMI_Base10609</v>
          </cell>
        </row>
        <row r="4976">
          <cell r="B4976" t="str">
            <v>RFP_EMI_Base10609</v>
          </cell>
        </row>
        <row r="4977">
          <cell r="B4977" t="str">
            <v>RFP_EMI_Base10609</v>
          </cell>
        </row>
        <row r="4978">
          <cell r="B4978" t="str">
            <v>RFP_EMI_Base10609</v>
          </cell>
        </row>
        <row r="4979">
          <cell r="B4979" t="str">
            <v>RFP_EMI_Base10609</v>
          </cell>
        </row>
        <row r="4980">
          <cell r="B4980" t="str">
            <v>RFP_EMI_Base10609</v>
          </cell>
        </row>
        <row r="4981">
          <cell r="B4981" t="str">
            <v>RFP_EMI_Base10609</v>
          </cell>
        </row>
        <row r="4982">
          <cell r="B4982" t="str">
            <v>RFP_EMI_Base10609</v>
          </cell>
        </row>
        <row r="4983">
          <cell r="B4983" t="str">
            <v>RFP_EMI_Base10609</v>
          </cell>
        </row>
        <row r="4984">
          <cell r="B4984" t="str">
            <v>RFP_EMI_Base10609</v>
          </cell>
        </row>
        <row r="4985">
          <cell r="B4985" t="str">
            <v>RFP_EMI_Base10609</v>
          </cell>
        </row>
        <row r="4986">
          <cell r="B4986" t="str">
            <v>RFP_EMI_Base10609</v>
          </cell>
        </row>
        <row r="4987">
          <cell r="B4987" t="str">
            <v>RFP_EMI_Base10609</v>
          </cell>
        </row>
        <row r="4988">
          <cell r="B4988" t="str">
            <v>RFP_EMI_Base10609</v>
          </cell>
        </row>
        <row r="4989">
          <cell r="B4989" t="str">
            <v>RFP_EMI_Base10609</v>
          </cell>
        </row>
        <row r="4990">
          <cell r="B4990" t="str">
            <v>RFP_EMI_Base10609</v>
          </cell>
        </row>
        <row r="4991">
          <cell r="B4991" t="str">
            <v>RFP_EMI_Base10609</v>
          </cell>
        </row>
        <row r="4992">
          <cell r="B4992" t="str">
            <v>RFP_EMI_Base10609</v>
          </cell>
        </row>
        <row r="4993">
          <cell r="B4993" t="str">
            <v>RFP_EMI_Base10609</v>
          </cell>
        </row>
        <row r="4994">
          <cell r="B4994" t="str">
            <v>RFP_EMI_Base10609</v>
          </cell>
        </row>
        <row r="4995">
          <cell r="B4995" t="str">
            <v>RFP_EMI_Base10609</v>
          </cell>
        </row>
        <row r="4996">
          <cell r="B4996" t="str">
            <v>RFP_EMI_Base10609</v>
          </cell>
        </row>
        <row r="4997">
          <cell r="B4997" t="str">
            <v>RFP_EMI_Base10609</v>
          </cell>
        </row>
        <row r="4998">
          <cell r="B4998" t="str">
            <v>RFP_EMI_Base10609</v>
          </cell>
        </row>
        <row r="4999">
          <cell r="B4999" t="str">
            <v>RFP_EMI_Base10609</v>
          </cell>
        </row>
        <row r="5000">
          <cell r="B5000" t="str">
            <v>RFP_EMI_Base10609</v>
          </cell>
        </row>
        <row r="5001">
          <cell r="B5001" t="str">
            <v>RFP_EMI_Base10609</v>
          </cell>
        </row>
        <row r="5002">
          <cell r="B5002" t="str">
            <v>RFP_EMI_Base10609</v>
          </cell>
        </row>
        <row r="5003">
          <cell r="B5003" t="str">
            <v>RFP_EMI_Base10609</v>
          </cell>
        </row>
        <row r="5004">
          <cell r="B5004" t="str">
            <v>RFP_EMI_Base10609</v>
          </cell>
        </row>
        <row r="5005">
          <cell r="B5005" t="str">
            <v>RFP_EMI_Base10609</v>
          </cell>
        </row>
        <row r="5006">
          <cell r="B5006" t="str">
            <v>RFP_EMI_Base10609</v>
          </cell>
        </row>
        <row r="5007">
          <cell r="B5007" t="str">
            <v>RFP_EMI_Base10609</v>
          </cell>
        </row>
        <row r="5008">
          <cell r="B5008" t="str">
            <v>RFP_EMI_Base10609</v>
          </cell>
        </row>
        <row r="5009">
          <cell r="B5009" t="str">
            <v>RFP_EMI_Base10609</v>
          </cell>
        </row>
        <row r="5010">
          <cell r="B5010" t="str">
            <v>RFP_EMI_Base10609</v>
          </cell>
        </row>
        <row r="5011">
          <cell r="B5011" t="str">
            <v>RFP_EMI_Base10609</v>
          </cell>
        </row>
        <row r="5012">
          <cell r="B5012" t="str">
            <v>RFP_EMI_Base10609</v>
          </cell>
        </row>
        <row r="5013">
          <cell r="B5013" t="str">
            <v>RFP_EMI_Base10609</v>
          </cell>
        </row>
        <row r="5014">
          <cell r="B5014" t="str">
            <v>RFP_EMI_Base10609</v>
          </cell>
        </row>
        <row r="5015">
          <cell r="B5015" t="str">
            <v>RFP_EMI_Base10609</v>
          </cell>
        </row>
        <row r="5016">
          <cell r="B5016" t="str">
            <v>RFP_EMI_Base10609</v>
          </cell>
        </row>
        <row r="5017">
          <cell r="B5017" t="str">
            <v>RFP_EMI_Base10609</v>
          </cell>
        </row>
        <row r="5018">
          <cell r="B5018" t="str">
            <v>RFP_EMI_Base10609</v>
          </cell>
        </row>
        <row r="5019">
          <cell r="B5019" t="str">
            <v>RFP_EMI_Base10609</v>
          </cell>
        </row>
        <row r="5020">
          <cell r="B5020" t="str">
            <v>RFP_EMI_Base10609</v>
          </cell>
        </row>
        <row r="5021">
          <cell r="B5021" t="str">
            <v>RFP_EMI_Base10609</v>
          </cell>
        </row>
        <row r="5022">
          <cell r="B5022" t="str">
            <v>RFP_EMI_Base10609</v>
          </cell>
        </row>
        <row r="5023">
          <cell r="B5023" t="str">
            <v>RFP_EMI_Base10609</v>
          </cell>
        </row>
        <row r="5024">
          <cell r="B5024" t="str">
            <v>RFP_EMI_Base10609</v>
          </cell>
        </row>
        <row r="5025">
          <cell r="B5025" t="str">
            <v>RFP_EMI_Base10609</v>
          </cell>
        </row>
        <row r="5026">
          <cell r="B5026" t="str">
            <v>RFP_EMI_Base10609</v>
          </cell>
        </row>
        <row r="5027">
          <cell r="B5027" t="str">
            <v>RFP_EMI_Base10609</v>
          </cell>
        </row>
        <row r="5028">
          <cell r="B5028" t="str">
            <v>RFP_EMI_Base10609</v>
          </cell>
        </row>
        <row r="5029">
          <cell r="B5029" t="str">
            <v>RFP_EMI_Base10609</v>
          </cell>
        </row>
        <row r="5030">
          <cell r="B5030" t="str">
            <v>RFP_EMI_Base10609</v>
          </cell>
        </row>
        <row r="5031">
          <cell r="B5031" t="str">
            <v>RFP_EMI_Base10609</v>
          </cell>
        </row>
        <row r="5032">
          <cell r="B5032" t="str">
            <v>RFP_EMI_Base10609</v>
          </cell>
        </row>
        <row r="5033">
          <cell r="B5033" t="str">
            <v>RFP_EMI_Base10609</v>
          </cell>
        </row>
        <row r="5034">
          <cell r="B5034" t="str">
            <v>RFP_EMI_Base10609</v>
          </cell>
        </row>
        <row r="5035">
          <cell r="B5035" t="str">
            <v>RFP_EMI_Base10609</v>
          </cell>
        </row>
        <row r="5036">
          <cell r="B5036" t="str">
            <v>RFP_EMI_Base10609</v>
          </cell>
        </row>
        <row r="5037">
          <cell r="B5037" t="str">
            <v>RFP_EMI_Base10609</v>
          </cell>
        </row>
        <row r="5038">
          <cell r="B5038" t="str">
            <v>RFP_EMI_Base10609</v>
          </cell>
        </row>
        <row r="5039">
          <cell r="B5039" t="str">
            <v>RFP_EMI_Base10609</v>
          </cell>
        </row>
        <row r="5040">
          <cell r="B5040" t="str">
            <v>RFP_EMI_Base10609</v>
          </cell>
        </row>
        <row r="5041">
          <cell r="B5041" t="str">
            <v>RFP_EMI_Base10609</v>
          </cell>
        </row>
        <row r="5042">
          <cell r="B5042" t="str">
            <v>RFP_EMI_Base10609</v>
          </cell>
        </row>
        <row r="5043">
          <cell r="B5043" t="str">
            <v>RFP_EMI_Base10609</v>
          </cell>
        </row>
        <row r="5044">
          <cell r="B5044" t="str">
            <v>RFP_EMI_Base10609</v>
          </cell>
        </row>
        <row r="5045">
          <cell r="B5045" t="str">
            <v>RFP_EMI_Base10609</v>
          </cell>
        </row>
        <row r="5046">
          <cell r="B5046" t="str">
            <v>RFP_EMI_Base10609</v>
          </cell>
        </row>
        <row r="5047">
          <cell r="B5047" t="str">
            <v>RFP_EMI_Base10609</v>
          </cell>
        </row>
        <row r="5048">
          <cell r="B5048" t="str">
            <v>RFP_EMI_Base10609</v>
          </cell>
        </row>
        <row r="5049">
          <cell r="B5049" t="str">
            <v>RFP_EMI_Base10609</v>
          </cell>
        </row>
        <row r="5050">
          <cell r="B5050" t="str">
            <v>RFP_EMI_Base10609</v>
          </cell>
        </row>
        <row r="5051">
          <cell r="B5051" t="str">
            <v>RFP_EMI_Base10609</v>
          </cell>
        </row>
        <row r="5052">
          <cell r="B5052" t="str">
            <v>RFP_EMI_Base10609</v>
          </cell>
        </row>
        <row r="5053">
          <cell r="B5053" t="str">
            <v>RFP_EMI_Base10609</v>
          </cell>
        </row>
        <row r="5054">
          <cell r="B5054" t="str">
            <v>RFP_EMI_Base10609</v>
          </cell>
        </row>
        <row r="5055">
          <cell r="B5055" t="str">
            <v>RFP_EMI_Base10609</v>
          </cell>
        </row>
        <row r="5056">
          <cell r="B5056" t="str">
            <v>RFP_EMI_Base10609</v>
          </cell>
        </row>
        <row r="5057">
          <cell r="B5057" t="str">
            <v>RFP_EMI_Base10609</v>
          </cell>
        </row>
        <row r="5058">
          <cell r="B5058" t="str">
            <v>RFP_EMI_Base10609</v>
          </cell>
        </row>
        <row r="5059">
          <cell r="B5059" t="str">
            <v>RFP_EMI_Base10609</v>
          </cell>
        </row>
        <row r="5060">
          <cell r="B5060" t="str">
            <v>RFP_EMI_Base10609</v>
          </cell>
        </row>
        <row r="5061">
          <cell r="B5061" t="str">
            <v>RFP_EMI_Base10609</v>
          </cell>
        </row>
        <row r="5062">
          <cell r="B5062" t="str">
            <v>RFP_EMI_Base10609</v>
          </cell>
        </row>
        <row r="5063">
          <cell r="B5063" t="str">
            <v>RFP_EMI_Base10609</v>
          </cell>
        </row>
        <row r="5064">
          <cell r="B5064" t="str">
            <v>RFP_EMI_Base10609</v>
          </cell>
        </row>
        <row r="5065">
          <cell r="B5065" t="str">
            <v>RFP_EMI_Base10609</v>
          </cell>
        </row>
        <row r="5066">
          <cell r="B5066" t="str">
            <v>RFP_EMI_Base10609</v>
          </cell>
        </row>
        <row r="5067">
          <cell r="B5067" t="str">
            <v>RFP_EMI_Base10609</v>
          </cell>
        </row>
        <row r="5068">
          <cell r="B5068" t="str">
            <v>RFP_EMI_Base10609</v>
          </cell>
        </row>
        <row r="5069">
          <cell r="B5069" t="str">
            <v>RFP_EMI_Base10609</v>
          </cell>
        </row>
        <row r="5070">
          <cell r="B5070" t="str">
            <v>RFP_EMI_Base10609</v>
          </cell>
        </row>
        <row r="5071">
          <cell r="B5071" t="str">
            <v>RFP_EMI_Base10609</v>
          </cell>
        </row>
        <row r="5072">
          <cell r="B5072" t="str">
            <v>RFP_EMI_Base10609</v>
          </cell>
        </row>
        <row r="5073">
          <cell r="B5073" t="str">
            <v>RFP_EMI_Base10609</v>
          </cell>
        </row>
        <row r="5074">
          <cell r="B5074" t="str">
            <v>RFP_EMI_Base10609</v>
          </cell>
        </row>
        <row r="5075">
          <cell r="B5075" t="str">
            <v>RFP_EMI_Base10609</v>
          </cell>
        </row>
        <row r="5076">
          <cell r="B5076" t="str">
            <v>RFP_EMI_Base10609</v>
          </cell>
        </row>
        <row r="5077">
          <cell r="B5077" t="str">
            <v>RFP_EMI_Base10609</v>
          </cell>
        </row>
        <row r="5078">
          <cell r="B5078" t="str">
            <v>RFP_EMI_Base10609</v>
          </cell>
        </row>
        <row r="5079">
          <cell r="B5079" t="str">
            <v>RFP_EMI_Base10609</v>
          </cell>
        </row>
        <row r="5080">
          <cell r="B5080" t="str">
            <v>RFP_EMI_Base10609</v>
          </cell>
        </row>
        <row r="5081">
          <cell r="B5081" t="str">
            <v>RFP_EMI_Base10609</v>
          </cell>
        </row>
        <row r="5082">
          <cell r="B5082" t="str">
            <v>RFP_EMI_Base10609</v>
          </cell>
        </row>
        <row r="5083">
          <cell r="B5083" t="str">
            <v>RFP_EMI_Base10609</v>
          </cell>
        </row>
        <row r="5084">
          <cell r="B5084" t="str">
            <v>RFP_EMI_Base10609</v>
          </cell>
        </row>
        <row r="5085">
          <cell r="B5085" t="str">
            <v>RFP_EMI_Base10609</v>
          </cell>
        </row>
        <row r="5086">
          <cell r="B5086" t="str">
            <v>RFP_EMI_Base10609</v>
          </cell>
        </row>
        <row r="5087">
          <cell r="B5087" t="str">
            <v>RFP_EMI_Base10609</v>
          </cell>
        </row>
        <row r="5088">
          <cell r="B5088" t="str">
            <v>RFP_EMI_Base10609</v>
          </cell>
        </row>
        <row r="5089">
          <cell r="B5089" t="str">
            <v>RFP_EMI_Base10609</v>
          </cell>
        </row>
        <row r="5090">
          <cell r="B5090" t="str">
            <v>RFP_EMI_Base10609</v>
          </cell>
        </row>
        <row r="5091">
          <cell r="B5091" t="str">
            <v>RFP_EMI_Base10609</v>
          </cell>
        </row>
        <row r="5092">
          <cell r="B5092" t="str">
            <v>RFP_EMI_Base10609</v>
          </cell>
        </row>
        <row r="5093">
          <cell r="B5093" t="str">
            <v>RFP_EMI_Base10609</v>
          </cell>
        </row>
        <row r="5094">
          <cell r="B5094" t="str">
            <v>RFP_EMI_Base10609</v>
          </cell>
        </row>
        <row r="5095">
          <cell r="B5095" t="str">
            <v>RFP_EMI_Base10609</v>
          </cell>
        </row>
        <row r="5096">
          <cell r="B5096" t="str">
            <v>RFP_EMI_Base10609</v>
          </cell>
        </row>
        <row r="5097">
          <cell r="B5097" t="str">
            <v>RFP_EMI_Base10609</v>
          </cell>
        </row>
        <row r="5098">
          <cell r="B5098" t="str">
            <v>RFP_EMI_Base10609</v>
          </cell>
        </row>
        <row r="5099">
          <cell r="B5099" t="str">
            <v>RFP_EMI_Base10609</v>
          </cell>
        </row>
        <row r="5100">
          <cell r="B5100" t="str">
            <v>RFP_EMI_Base10609</v>
          </cell>
        </row>
        <row r="5101">
          <cell r="B5101" t="str">
            <v>RFP_EMI_Base10609</v>
          </cell>
        </row>
        <row r="5102">
          <cell r="B5102" t="str">
            <v>RFP_EMI_Base10609</v>
          </cell>
        </row>
        <row r="5103">
          <cell r="B5103" t="str">
            <v>RFP_EMI_Base10609</v>
          </cell>
        </row>
        <row r="5104">
          <cell r="B5104" t="str">
            <v>RFP_EMI_Base10609</v>
          </cell>
        </row>
        <row r="5105">
          <cell r="B5105" t="str">
            <v>RFP_EMI_Base10609</v>
          </cell>
        </row>
        <row r="5106">
          <cell r="B5106" t="str">
            <v>RFP_EMI_Base10609</v>
          </cell>
        </row>
        <row r="5107">
          <cell r="B5107" t="str">
            <v>RFP_EMI_Base10609</v>
          </cell>
        </row>
        <row r="5108">
          <cell r="B5108" t="str">
            <v>RFP_EMI_Base10609</v>
          </cell>
        </row>
        <row r="5109">
          <cell r="B5109" t="str">
            <v>RFP_EMI_Base10609</v>
          </cell>
        </row>
        <row r="5110">
          <cell r="B5110" t="str">
            <v>RFP_EMI_Base10609</v>
          </cell>
        </row>
        <row r="5111">
          <cell r="B5111" t="str">
            <v>RFP_EMI_Base10609</v>
          </cell>
        </row>
        <row r="5112">
          <cell r="B5112" t="str">
            <v>RFP_EMI_Base10609</v>
          </cell>
        </row>
        <row r="5113">
          <cell r="B5113" t="str">
            <v>RFP_EMI_Base10609</v>
          </cell>
        </row>
        <row r="5114">
          <cell r="B5114" t="str">
            <v>RFP_EMI_Base10609</v>
          </cell>
        </row>
        <row r="5115">
          <cell r="B5115" t="str">
            <v>RFP_EMI_Base10609</v>
          </cell>
        </row>
        <row r="5116">
          <cell r="B5116" t="str">
            <v>RFP_EMI_Base10609</v>
          </cell>
        </row>
        <row r="5117">
          <cell r="B5117" t="str">
            <v>RFP_EMI_Base10609</v>
          </cell>
        </row>
        <row r="5118">
          <cell r="B5118" t="str">
            <v>RFP_EMI_Base10609</v>
          </cell>
        </row>
        <row r="5119">
          <cell r="B5119" t="str">
            <v>RFP_EMI_Base10609</v>
          </cell>
        </row>
        <row r="5120">
          <cell r="B5120" t="str">
            <v>RFP_EMI_Base10609</v>
          </cell>
        </row>
        <row r="5121">
          <cell r="B5121" t="str">
            <v>RFP_EMI_Base10609</v>
          </cell>
        </row>
        <row r="5122">
          <cell r="B5122" t="str">
            <v>RFP_EMI_Base10609</v>
          </cell>
        </row>
        <row r="5123">
          <cell r="B5123" t="str">
            <v>RFP_EMI_Base10609</v>
          </cell>
        </row>
        <row r="5124">
          <cell r="B5124" t="str">
            <v>RFP_EMI_Base10609</v>
          </cell>
        </row>
        <row r="5125">
          <cell r="B5125" t="str">
            <v>RFP_EMI_Base10609</v>
          </cell>
        </row>
        <row r="5126">
          <cell r="B5126" t="str">
            <v>RFP_EMI_Base10609</v>
          </cell>
        </row>
        <row r="5127">
          <cell r="B5127" t="str">
            <v>RFP_EMI_Base10609</v>
          </cell>
        </row>
        <row r="5128">
          <cell r="B5128" t="str">
            <v>RFP_EMI_Base10609</v>
          </cell>
        </row>
        <row r="5129">
          <cell r="B5129" t="str">
            <v>RFP_EMI_Base10609</v>
          </cell>
        </row>
        <row r="5130">
          <cell r="B5130" t="str">
            <v>RFP_EMI_Base10609</v>
          </cell>
        </row>
        <row r="5131">
          <cell r="B5131" t="str">
            <v>RFP_EMI_Base10609</v>
          </cell>
        </row>
        <row r="5132">
          <cell r="B5132" t="str">
            <v>RFP_EMI_Base10609</v>
          </cell>
        </row>
        <row r="5133">
          <cell r="B5133" t="str">
            <v>RFP_EMI_Base10609</v>
          </cell>
        </row>
        <row r="5134">
          <cell r="B5134" t="str">
            <v>RFP_EMI_Base10609</v>
          </cell>
        </row>
        <row r="5135">
          <cell r="B5135" t="str">
            <v>RFP_EMI_Base10609</v>
          </cell>
        </row>
        <row r="5136">
          <cell r="B5136" t="str">
            <v>RFP_EMI_Base10609</v>
          </cell>
        </row>
        <row r="5137">
          <cell r="B5137" t="str">
            <v>RFP_EMI_Base10609</v>
          </cell>
        </row>
        <row r="5138">
          <cell r="B5138" t="str">
            <v>RFP_EMI_Base10609</v>
          </cell>
        </row>
        <row r="5139">
          <cell r="B5139" t="str">
            <v>RFP_EMI_Base10609</v>
          </cell>
        </row>
        <row r="5140">
          <cell r="B5140" t="str">
            <v>RFP_EMI_Base10609</v>
          </cell>
        </row>
        <row r="5141">
          <cell r="B5141" t="str">
            <v>RFP_EMI_Base10609</v>
          </cell>
        </row>
        <row r="5142">
          <cell r="B5142" t="str">
            <v>RFP_EMI_Base10609</v>
          </cell>
        </row>
        <row r="5143">
          <cell r="B5143" t="str">
            <v>RFP_EMI_Base10609</v>
          </cell>
        </row>
        <row r="5144">
          <cell r="B5144" t="str">
            <v>RFP_EMI_Base10609</v>
          </cell>
        </row>
        <row r="5145">
          <cell r="B5145" t="str">
            <v>RFP_EMI_Base10609</v>
          </cell>
        </row>
        <row r="5146">
          <cell r="B5146" t="str">
            <v>RFP_EMI_Base10609</v>
          </cell>
        </row>
        <row r="5147">
          <cell r="B5147" t="str">
            <v>RFP_EMI_Base10609</v>
          </cell>
        </row>
        <row r="5148">
          <cell r="B5148" t="str">
            <v>RFP_EMI_Base10609</v>
          </cell>
        </row>
        <row r="5149">
          <cell r="B5149" t="str">
            <v>RFP_EMI_Base10609</v>
          </cell>
        </row>
        <row r="5150">
          <cell r="B5150" t="str">
            <v>RFP_EMI_Base10609</v>
          </cell>
        </row>
        <row r="5151">
          <cell r="B5151" t="str">
            <v>RFP_EMI_Base10609</v>
          </cell>
        </row>
        <row r="5152">
          <cell r="B5152" t="str">
            <v>RFP_EMI_Base10609</v>
          </cell>
        </row>
        <row r="5153">
          <cell r="B5153" t="str">
            <v>RFP_EMI_Base10609</v>
          </cell>
        </row>
        <row r="5154">
          <cell r="B5154" t="str">
            <v>RFP_EMI_Base10609</v>
          </cell>
        </row>
        <row r="5155">
          <cell r="B5155" t="str">
            <v>RFP_EMI_Base10609</v>
          </cell>
        </row>
        <row r="5156">
          <cell r="B5156" t="str">
            <v>RFP_EMI_Base10609</v>
          </cell>
        </row>
        <row r="5157">
          <cell r="B5157" t="str">
            <v>RFP_EMI_Base10609</v>
          </cell>
        </row>
        <row r="5158">
          <cell r="B5158" t="str">
            <v>RFP_EMI_Base10609</v>
          </cell>
        </row>
        <row r="5159">
          <cell r="B5159" t="str">
            <v>RFP_EMI_Base10609</v>
          </cell>
        </row>
        <row r="5160">
          <cell r="B5160" t="str">
            <v>RFP_EMI_Base10609</v>
          </cell>
        </row>
        <row r="5161">
          <cell r="B5161" t="str">
            <v>RFP_EMI_Base10609</v>
          </cell>
        </row>
        <row r="5162">
          <cell r="B5162" t="str">
            <v>RFP_EMI_Base10609</v>
          </cell>
        </row>
        <row r="5163">
          <cell r="B5163" t="str">
            <v>RFP_EMI_Base10609</v>
          </cell>
        </row>
        <row r="5164">
          <cell r="B5164" t="str">
            <v>RFP_EMI_Base10609</v>
          </cell>
        </row>
        <row r="5165">
          <cell r="B5165" t="str">
            <v>RFP_EMI_Base10609</v>
          </cell>
        </row>
        <row r="5166">
          <cell r="B5166" t="str">
            <v>RFP_EMI_Base10609</v>
          </cell>
        </row>
        <row r="5167">
          <cell r="B5167" t="str">
            <v>RFP_EMI_Base10609</v>
          </cell>
        </row>
        <row r="5168">
          <cell r="B5168" t="str">
            <v>RFP_EMI_Base10609</v>
          </cell>
        </row>
        <row r="5169">
          <cell r="B5169" t="str">
            <v>RFP_EMI_Base10609</v>
          </cell>
        </row>
        <row r="5170">
          <cell r="B5170" t="str">
            <v>RFP_EMI_Base10609</v>
          </cell>
        </row>
        <row r="5171">
          <cell r="B5171" t="str">
            <v>RFP_EMI_Base10609</v>
          </cell>
        </row>
        <row r="5172">
          <cell r="B5172" t="str">
            <v>RFP_EMI_Base10609</v>
          </cell>
        </row>
        <row r="5173">
          <cell r="B5173" t="str">
            <v>RFP_EMI_Base10609</v>
          </cell>
        </row>
        <row r="5174">
          <cell r="B5174" t="str">
            <v>RFP_EMI_Base10609</v>
          </cell>
        </row>
        <row r="5175">
          <cell r="B5175" t="str">
            <v>RFP_EMI_Base10609</v>
          </cell>
        </row>
        <row r="5176">
          <cell r="B5176" t="str">
            <v>RFP_EMI_Base10609</v>
          </cell>
        </row>
        <row r="5177">
          <cell r="B5177" t="str">
            <v>RFP_EMI_Base10609</v>
          </cell>
        </row>
        <row r="5178">
          <cell r="B5178" t="str">
            <v>RFP_EMI_Base10609</v>
          </cell>
        </row>
        <row r="5179">
          <cell r="B5179" t="str">
            <v>RFP_EMI_Base10609</v>
          </cell>
        </row>
        <row r="5180">
          <cell r="B5180" t="str">
            <v>RFP_EMI_Base10609</v>
          </cell>
        </row>
        <row r="5181">
          <cell r="B5181" t="str">
            <v>RFP_EMI_Base10609</v>
          </cell>
        </row>
        <row r="5182">
          <cell r="B5182" t="str">
            <v>RFP_EMI_Base10609</v>
          </cell>
        </row>
        <row r="5183">
          <cell r="B5183" t="str">
            <v>RFP_EMI_Base10609</v>
          </cell>
        </row>
        <row r="5184">
          <cell r="B5184" t="str">
            <v>RFP_EMI_Base10609</v>
          </cell>
        </row>
        <row r="5185">
          <cell r="B5185" t="str">
            <v>RFP_EMI_Base10609</v>
          </cell>
        </row>
        <row r="5186">
          <cell r="B5186" t="str">
            <v>RFP_EMI_Base10609</v>
          </cell>
        </row>
        <row r="5187">
          <cell r="B5187" t="str">
            <v>RFP_EMI_Base10609</v>
          </cell>
        </row>
        <row r="5188">
          <cell r="B5188" t="str">
            <v>RFP_EMI_Base10609</v>
          </cell>
        </row>
        <row r="5189">
          <cell r="B5189" t="str">
            <v>RFP_EMI_Base10609</v>
          </cell>
        </row>
        <row r="5190">
          <cell r="B5190" t="str">
            <v>RFP_EMI_Base10609</v>
          </cell>
        </row>
        <row r="5191">
          <cell r="B5191" t="str">
            <v>RFP_EMI_Base10609</v>
          </cell>
        </row>
        <row r="5192">
          <cell r="B5192" t="str">
            <v>RFP_EMI_Base10609</v>
          </cell>
        </row>
        <row r="5193">
          <cell r="B5193" t="str">
            <v>RFP_EMI_Base10609</v>
          </cell>
        </row>
        <row r="5194">
          <cell r="B5194" t="str">
            <v>RFP_EMI_Base10609</v>
          </cell>
        </row>
        <row r="5195">
          <cell r="B5195" t="str">
            <v>RFP_EMI_Base10609</v>
          </cell>
        </row>
        <row r="5196">
          <cell r="B5196" t="str">
            <v>RFP_EMI_Base10609</v>
          </cell>
        </row>
        <row r="5197">
          <cell r="B5197" t="str">
            <v>RFP_EMI_Base10609</v>
          </cell>
        </row>
        <row r="5198">
          <cell r="B5198" t="str">
            <v>RFP_EMI_Base10609</v>
          </cell>
        </row>
        <row r="5199">
          <cell r="B5199" t="str">
            <v>RFP_EMI_Base10609</v>
          </cell>
        </row>
        <row r="5200">
          <cell r="B5200" t="str">
            <v>RFP_EMI_Base10609</v>
          </cell>
        </row>
        <row r="5201">
          <cell r="B5201" t="str">
            <v>RFP_EMI_Base10609</v>
          </cell>
        </row>
        <row r="5202">
          <cell r="B5202" t="str">
            <v>RFP_EMI_Base10609</v>
          </cell>
        </row>
        <row r="5203">
          <cell r="B5203" t="str">
            <v>RFP_EMI_Base10609</v>
          </cell>
        </row>
        <row r="5204">
          <cell r="B5204" t="str">
            <v>RFP_EMI_Base10609</v>
          </cell>
        </row>
        <row r="5205">
          <cell r="B5205" t="str">
            <v>RFP_EMI_Base10609</v>
          </cell>
        </row>
        <row r="5206">
          <cell r="B5206" t="str">
            <v>RFP_EMI_Base10609</v>
          </cell>
        </row>
        <row r="5207">
          <cell r="B5207" t="str">
            <v>RFP_EMI_Base10609</v>
          </cell>
        </row>
        <row r="5208">
          <cell r="B5208" t="str">
            <v>RFP_EMI_Base10609</v>
          </cell>
        </row>
        <row r="5209">
          <cell r="B5209" t="str">
            <v>RFP_EMI_Base10609</v>
          </cell>
        </row>
        <row r="5210">
          <cell r="B5210" t="str">
            <v>RFP_EMI_Base10609</v>
          </cell>
        </row>
        <row r="5211">
          <cell r="B5211" t="str">
            <v>RFP_EMI_Base10609</v>
          </cell>
        </row>
        <row r="5212">
          <cell r="B5212" t="str">
            <v>RFP_EMI_Base10609</v>
          </cell>
        </row>
        <row r="5213">
          <cell r="B5213" t="str">
            <v>RFP_EMI_Base10609</v>
          </cell>
        </row>
        <row r="5214">
          <cell r="B5214" t="str">
            <v>RFP_EMI_Base10609</v>
          </cell>
        </row>
        <row r="5215">
          <cell r="B5215" t="str">
            <v>RFP_EMI_Base10609</v>
          </cell>
        </row>
        <row r="5216">
          <cell r="B5216" t="str">
            <v>RFP_EMI_Base10609</v>
          </cell>
        </row>
        <row r="5217">
          <cell r="B5217" t="str">
            <v>RFP_EMI_Base10609</v>
          </cell>
        </row>
        <row r="5218">
          <cell r="B5218" t="str">
            <v>RFP_EMI_Base10609</v>
          </cell>
        </row>
        <row r="5219">
          <cell r="B5219" t="str">
            <v>RFP_EMI_Base10609</v>
          </cell>
        </row>
        <row r="5220">
          <cell r="B5220" t="str">
            <v>RFP_EMI_Base10609</v>
          </cell>
        </row>
        <row r="5221">
          <cell r="B5221" t="str">
            <v>RFP_EMI_Base10609</v>
          </cell>
        </row>
        <row r="5222">
          <cell r="B5222" t="str">
            <v>RFP_EMI_Base10609</v>
          </cell>
        </row>
        <row r="5223">
          <cell r="B5223" t="str">
            <v>RFP_EMI_Base10609</v>
          </cell>
        </row>
        <row r="5224">
          <cell r="B5224" t="str">
            <v>RFP_EMI_Base10609</v>
          </cell>
        </row>
        <row r="5225">
          <cell r="B5225" t="str">
            <v>RFP_EMI_Base10609</v>
          </cell>
        </row>
        <row r="5226">
          <cell r="B5226" t="str">
            <v>RFP_EMI_Base10609</v>
          </cell>
        </row>
        <row r="5227">
          <cell r="B5227" t="str">
            <v>RFP_EMI_Base10609</v>
          </cell>
        </row>
        <row r="5228">
          <cell r="B5228" t="str">
            <v>RFP_EMI_Base10609</v>
          </cell>
        </row>
        <row r="5229">
          <cell r="B5229" t="str">
            <v>RFP_EMI_Base10609</v>
          </cell>
        </row>
        <row r="5230">
          <cell r="B5230" t="str">
            <v>RFP_EMI_Base10609</v>
          </cell>
        </row>
        <row r="5231">
          <cell r="B5231" t="str">
            <v>RFP_EMI_Base10609</v>
          </cell>
        </row>
        <row r="5232">
          <cell r="B5232" t="str">
            <v>RFP_EMI_Base10609</v>
          </cell>
        </row>
        <row r="5233">
          <cell r="B5233" t="str">
            <v>RFP_EMI_Base10609</v>
          </cell>
        </row>
        <row r="5234">
          <cell r="B5234" t="str">
            <v>RFP_EMI_Base10609</v>
          </cell>
        </row>
        <row r="5235">
          <cell r="B5235" t="str">
            <v>RFP_EMI_Base10609</v>
          </cell>
        </row>
        <row r="5236">
          <cell r="B5236" t="str">
            <v>RFP_EMI_Base10609</v>
          </cell>
        </row>
        <row r="5237">
          <cell r="B5237" t="str">
            <v>RFP_EMI_Base10609</v>
          </cell>
        </row>
        <row r="5238">
          <cell r="B5238" t="str">
            <v>RFP_EMI_Base10609</v>
          </cell>
        </row>
        <row r="5239">
          <cell r="B5239" t="str">
            <v>RFP_EMI_Base10609</v>
          </cell>
        </row>
        <row r="5240">
          <cell r="B5240" t="str">
            <v>RFP_EMI_Base10609</v>
          </cell>
        </row>
        <row r="5241">
          <cell r="B5241" t="str">
            <v>RFP_EMI_Base10609</v>
          </cell>
        </row>
        <row r="5242">
          <cell r="B5242" t="str">
            <v>RFP_EMI_Base10609</v>
          </cell>
        </row>
        <row r="5243">
          <cell r="B5243" t="str">
            <v>RFP_EMI_Base10609</v>
          </cell>
        </row>
        <row r="5244">
          <cell r="B5244" t="str">
            <v>RFP_EMI_Base10609</v>
          </cell>
        </row>
        <row r="5245">
          <cell r="B5245" t="str">
            <v>RFP_EMI_Base10609</v>
          </cell>
        </row>
        <row r="5246">
          <cell r="B5246" t="str">
            <v>RFP_EMI_Base10609</v>
          </cell>
        </row>
        <row r="5247">
          <cell r="B5247" t="str">
            <v>RFP_EMI_Base10609</v>
          </cell>
        </row>
        <row r="5248">
          <cell r="B5248" t="str">
            <v>RFP_EMI_Base10609</v>
          </cell>
        </row>
        <row r="5249">
          <cell r="B5249" t="str">
            <v>RFP_EMI_Base10609</v>
          </cell>
        </row>
        <row r="5250">
          <cell r="B5250" t="str">
            <v>RFP_EMI_Base10609</v>
          </cell>
        </row>
        <row r="5251">
          <cell r="B5251" t="str">
            <v>RFP_EMI_Base10609</v>
          </cell>
        </row>
        <row r="5252">
          <cell r="B5252" t="str">
            <v>RFP_EMI_Base10609</v>
          </cell>
        </row>
        <row r="5253">
          <cell r="B5253" t="str">
            <v>RFP_EMI_Base10609</v>
          </cell>
        </row>
        <row r="5254">
          <cell r="B5254" t="str">
            <v>RFP_EMI_Base10609</v>
          </cell>
        </row>
        <row r="5255">
          <cell r="B5255" t="str">
            <v>RFP_EMI_Base10609</v>
          </cell>
        </row>
        <row r="5256">
          <cell r="B5256" t="str">
            <v>RFP_EMI_Base10609</v>
          </cell>
        </row>
        <row r="5257">
          <cell r="B5257" t="str">
            <v>RFP_EMI_Base10609</v>
          </cell>
        </row>
        <row r="5258">
          <cell r="B5258" t="str">
            <v>RFP_EMI_Base10609</v>
          </cell>
        </row>
        <row r="5259">
          <cell r="B5259" t="str">
            <v>RFP_EMI_Base10609</v>
          </cell>
        </row>
        <row r="5260">
          <cell r="B5260" t="str">
            <v>RFP_EMI_Base10609</v>
          </cell>
        </row>
        <row r="5261">
          <cell r="B5261" t="str">
            <v>RFP_EMI_Base10609</v>
          </cell>
        </row>
        <row r="5262">
          <cell r="B5262" t="str">
            <v>RFP_EMI_Base10609</v>
          </cell>
        </row>
        <row r="5263">
          <cell r="B5263" t="str">
            <v>RFP_EMI_Base10609</v>
          </cell>
        </row>
        <row r="5264">
          <cell r="B5264" t="str">
            <v>RFP_EMI_Base10609</v>
          </cell>
        </row>
        <row r="5265">
          <cell r="B5265" t="str">
            <v>RFP_EMI_Base10609</v>
          </cell>
        </row>
        <row r="5266">
          <cell r="B5266" t="str">
            <v>RFP_EMI_Base10609</v>
          </cell>
        </row>
        <row r="5267">
          <cell r="B5267" t="str">
            <v>RFP_EMI_Base10609</v>
          </cell>
        </row>
        <row r="5268">
          <cell r="B5268" t="str">
            <v>RFP_EMI_Base10609</v>
          </cell>
        </row>
        <row r="5269">
          <cell r="B5269" t="str">
            <v>RFP_EMI_Base10609</v>
          </cell>
        </row>
        <row r="5270">
          <cell r="B5270" t="str">
            <v>RFP_EMI_Base10609</v>
          </cell>
        </row>
        <row r="5271">
          <cell r="B5271" t="str">
            <v>RFP_EMI_Base10609</v>
          </cell>
        </row>
        <row r="5272">
          <cell r="B5272" t="str">
            <v>RFP_EMI_Base10609</v>
          </cell>
        </row>
        <row r="5273">
          <cell r="B5273" t="str">
            <v>RFP_EMI_Base10609</v>
          </cell>
        </row>
        <row r="5274">
          <cell r="B5274" t="str">
            <v>RFP_EMI_Base10609</v>
          </cell>
        </row>
        <row r="5275">
          <cell r="B5275" t="str">
            <v>RFP_EMI_Base10609</v>
          </cell>
        </row>
        <row r="5276">
          <cell r="B5276" t="str">
            <v>RFP_EMI_Base10609</v>
          </cell>
        </row>
        <row r="5277">
          <cell r="B5277" t="str">
            <v>RFP_EMI_Base10609</v>
          </cell>
        </row>
        <row r="5278">
          <cell r="B5278" t="str">
            <v>RFP_EMI_Base10609</v>
          </cell>
        </row>
        <row r="5279">
          <cell r="B5279" t="str">
            <v>RFP_EMI_Base10609</v>
          </cell>
        </row>
        <row r="5280">
          <cell r="B5280" t="str">
            <v>RFP_EMI_Base10609</v>
          </cell>
        </row>
        <row r="5281">
          <cell r="B5281" t="str">
            <v>RFP_EMI_Base10609</v>
          </cell>
        </row>
        <row r="5282">
          <cell r="B5282" t="str">
            <v>RFP_EMI_Base10609</v>
          </cell>
        </row>
        <row r="5283">
          <cell r="B5283" t="str">
            <v>RFP_EMI_Base10609</v>
          </cell>
        </row>
        <row r="5284">
          <cell r="B5284" t="str">
            <v>RFP_EMI_Base10609</v>
          </cell>
        </row>
        <row r="5285">
          <cell r="B5285" t="str">
            <v>RFP_EMI_Base10609</v>
          </cell>
        </row>
        <row r="5286">
          <cell r="B5286" t="str">
            <v>RFP_EMI_Base10609</v>
          </cell>
        </row>
        <row r="5287">
          <cell r="B5287" t="str">
            <v>RFP_EMI_Base10609</v>
          </cell>
        </row>
        <row r="5288">
          <cell r="B5288" t="str">
            <v>RFP_EMI_Base10609</v>
          </cell>
        </row>
        <row r="5289">
          <cell r="B5289" t="str">
            <v>RFP_EMI_Base10609</v>
          </cell>
        </row>
        <row r="5290">
          <cell r="B5290" t="str">
            <v>RFP_EMI_Base10609</v>
          </cell>
        </row>
        <row r="5291">
          <cell r="B5291" t="str">
            <v>RFP_EMI_Base10609</v>
          </cell>
        </row>
        <row r="5292">
          <cell r="B5292" t="str">
            <v>RFP_EMI_Base10609</v>
          </cell>
        </row>
        <row r="5293">
          <cell r="B5293" t="str">
            <v>RFP_EMI_Base10609</v>
          </cell>
        </row>
        <row r="5294">
          <cell r="B5294" t="str">
            <v>RFP_EMI_Base10609</v>
          </cell>
        </row>
        <row r="5295">
          <cell r="B5295" t="str">
            <v>RFP_EMI_Base10609</v>
          </cell>
        </row>
        <row r="5296">
          <cell r="B5296" t="str">
            <v>RFP_EMI_Base10609</v>
          </cell>
        </row>
        <row r="5297">
          <cell r="B5297" t="str">
            <v>RFP_EMI_Base10609</v>
          </cell>
        </row>
        <row r="5298">
          <cell r="B5298" t="str">
            <v>RFP_EMI_Base10609</v>
          </cell>
        </row>
        <row r="5299">
          <cell r="B5299" t="str">
            <v>RFP_EMI_Base10609</v>
          </cell>
        </row>
        <row r="5300">
          <cell r="B5300" t="str">
            <v>RFP_EMI_Base10609</v>
          </cell>
        </row>
        <row r="5301">
          <cell r="B5301" t="str">
            <v>RFP_EMI_Base10609</v>
          </cell>
        </row>
        <row r="5302">
          <cell r="B5302" t="str">
            <v>RFP_EMI_Base10609</v>
          </cell>
        </row>
        <row r="5303">
          <cell r="B5303" t="str">
            <v>RFP_EMI_Base10609</v>
          </cell>
        </row>
        <row r="5304">
          <cell r="B5304" t="str">
            <v>RFP_EMI_Base10609</v>
          </cell>
        </row>
        <row r="5305">
          <cell r="B5305" t="str">
            <v>RFP_EMI_Base10609</v>
          </cell>
        </row>
        <row r="5306">
          <cell r="B5306" t="str">
            <v>RFP_EMI_Base10609</v>
          </cell>
        </row>
        <row r="5307">
          <cell r="B5307" t="str">
            <v>RFP_EMI_Base10609</v>
          </cell>
        </row>
        <row r="5308">
          <cell r="B5308" t="str">
            <v>RFP_EMI_Base10609</v>
          </cell>
        </row>
        <row r="5309">
          <cell r="B5309" t="str">
            <v>RFP_EMI_Base10609</v>
          </cell>
        </row>
        <row r="5310">
          <cell r="B5310" t="str">
            <v>RFP_EMI_Base10609</v>
          </cell>
        </row>
        <row r="5311">
          <cell r="B5311" t="str">
            <v>RFP_EMI_Base10609</v>
          </cell>
        </row>
        <row r="5312">
          <cell r="B5312" t="str">
            <v>RFP_EMI_Base10609</v>
          </cell>
        </row>
        <row r="5313">
          <cell r="B5313" t="str">
            <v>RFP_EMI_Base10609</v>
          </cell>
        </row>
        <row r="5314">
          <cell r="B5314" t="str">
            <v>RFP_EMI_Base10609</v>
          </cell>
        </row>
        <row r="5315">
          <cell r="B5315" t="str">
            <v>RFP_EMI_Base10609</v>
          </cell>
        </row>
        <row r="5316">
          <cell r="B5316" t="str">
            <v>RFP_EMI_Base10609</v>
          </cell>
        </row>
        <row r="5317">
          <cell r="B5317" t="str">
            <v>RFP_EMI_Base10609</v>
          </cell>
        </row>
        <row r="5318">
          <cell r="B5318" t="str">
            <v>RFP_EMI_Base10609</v>
          </cell>
        </row>
        <row r="5319">
          <cell r="B5319" t="str">
            <v>RFP_EMI_Base10609</v>
          </cell>
        </row>
        <row r="5320">
          <cell r="B5320" t="str">
            <v>RFP_EMI_Base10609</v>
          </cell>
        </row>
        <row r="5321">
          <cell r="B5321" t="str">
            <v>RFP_EMI_Base10609</v>
          </cell>
        </row>
        <row r="5322">
          <cell r="B5322" t="str">
            <v>RFP_EMI_Base10609</v>
          </cell>
        </row>
        <row r="5323">
          <cell r="B5323" t="str">
            <v>RFP_EMI_Base10609</v>
          </cell>
        </row>
        <row r="5324">
          <cell r="B5324" t="str">
            <v>RFP_EMI_Base10609</v>
          </cell>
        </row>
        <row r="5325">
          <cell r="B5325" t="str">
            <v>RFP_EMI_Base10609</v>
          </cell>
        </row>
        <row r="5326">
          <cell r="B5326" t="str">
            <v>RFP_EMI_Base10609</v>
          </cell>
        </row>
        <row r="5327">
          <cell r="B5327" t="str">
            <v>RFP_EMI_Base10609</v>
          </cell>
        </row>
        <row r="5328">
          <cell r="B5328" t="str">
            <v>RFP_EMI_Base10609</v>
          </cell>
        </row>
        <row r="5329">
          <cell r="B5329" t="str">
            <v>RFP_EMI_Base10609</v>
          </cell>
        </row>
        <row r="5330">
          <cell r="B5330" t="str">
            <v>RFP_EMI_Base10609</v>
          </cell>
        </row>
        <row r="5331">
          <cell r="B5331" t="str">
            <v>RFP_EMI_Base10609</v>
          </cell>
        </row>
        <row r="5332">
          <cell r="B5332" t="str">
            <v>RFP_EMI_Base10609</v>
          </cell>
        </row>
        <row r="5333">
          <cell r="B5333" t="str">
            <v>RFP_EMI_Base10609</v>
          </cell>
        </row>
        <row r="5334">
          <cell r="B5334" t="str">
            <v>RFP_EMI_Base10609</v>
          </cell>
        </row>
        <row r="5335">
          <cell r="B5335" t="str">
            <v>RFP_EMI_Base10609</v>
          </cell>
        </row>
        <row r="5336">
          <cell r="B5336" t="str">
            <v>RFP_EMI_Base10609</v>
          </cell>
        </row>
        <row r="5337">
          <cell r="B5337" t="str">
            <v>RFP_EMI_Base10609</v>
          </cell>
        </row>
        <row r="5338">
          <cell r="B5338" t="str">
            <v>RFP_EMI_Base10609</v>
          </cell>
        </row>
        <row r="5339">
          <cell r="B5339" t="str">
            <v>RFP_EMI_Base10609</v>
          </cell>
        </row>
        <row r="5340">
          <cell r="B5340" t="str">
            <v>RFP_EMI_Base10609</v>
          </cell>
        </row>
        <row r="5341">
          <cell r="B5341" t="str">
            <v>RFP_EMI_Base10609</v>
          </cell>
        </row>
        <row r="5342">
          <cell r="B5342" t="str">
            <v>RFP_EMI_Base10609</v>
          </cell>
        </row>
        <row r="5343">
          <cell r="B5343" t="str">
            <v>RFP_EMI_Base10609</v>
          </cell>
        </row>
        <row r="5344">
          <cell r="B5344" t="str">
            <v>RFP_EMI_Base10609</v>
          </cell>
        </row>
        <row r="5345">
          <cell r="B5345" t="str">
            <v>RFP_EMI_Base10609</v>
          </cell>
        </row>
        <row r="5346">
          <cell r="B5346" t="str">
            <v>RFP_EMI_Base10609</v>
          </cell>
        </row>
        <row r="5347">
          <cell r="B5347" t="str">
            <v>RFP_EMI_Base10609</v>
          </cell>
        </row>
        <row r="5348">
          <cell r="B5348" t="str">
            <v>RFP_EMI_Base10609</v>
          </cell>
        </row>
        <row r="5349">
          <cell r="B5349" t="str">
            <v>RFP_EMI_Base10609</v>
          </cell>
        </row>
        <row r="5350">
          <cell r="B5350" t="str">
            <v>RFP_EMI_Base10609</v>
          </cell>
        </row>
        <row r="5351">
          <cell r="B5351" t="str">
            <v>RFP_EMI_Base10609</v>
          </cell>
        </row>
        <row r="5352">
          <cell r="B5352" t="str">
            <v>RFP_EMI_Base10609</v>
          </cell>
        </row>
        <row r="5353">
          <cell r="B5353" t="str">
            <v>RFP_EMI_Base10609</v>
          </cell>
        </row>
        <row r="5354">
          <cell r="B5354" t="str">
            <v>RFP_EMI_Base10609</v>
          </cell>
        </row>
        <row r="5355">
          <cell r="B5355" t="str">
            <v>RFP_EMI_Base10609</v>
          </cell>
        </row>
        <row r="5356">
          <cell r="B5356" t="str">
            <v>RFP_EMI_Base10609</v>
          </cell>
        </row>
        <row r="5357">
          <cell r="B5357" t="str">
            <v>RFP_EMI_Base10609</v>
          </cell>
        </row>
        <row r="5358">
          <cell r="B5358" t="str">
            <v>RFP_EMI_Base10609</v>
          </cell>
        </row>
        <row r="5359">
          <cell r="B5359" t="str">
            <v>RFP_EMI_Base10609</v>
          </cell>
        </row>
        <row r="5360">
          <cell r="B5360" t="str">
            <v>RFP_EMI_Base10609</v>
          </cell>
        </row>
        <row r="5361">
          <cell r="B5361" t="str">
            <v>RFP_EMI_Base10609</v>
          </cell>
        </row>
        <row r="5362">
          <cell r="B5362" t="str">
            <v>RFP_EMI_Base10609</v>
          </cell>
        </row>
        <row r="5363">
          <cell r="B5363" t="str">
            <v>RFP_EMI_Base10609</v>
          </cell>
        </row>
        <row r="5364">
          <cell r="B5364" t="str">
            <v>RFP_EMI_Base10609</v>
          </cell>
        </row>
        <row r="5365">
          <cell r="B5365" t="str">
            <v>RFP_EMI_Base10609</v>
          </cell>
        </row>
        <row r="5366">
          <cell r="B5366" t="str">
            <v>RFP_EMI_Base10609</v>
          </cell>
        </row>
        <row r="5367">
          <cell r="B5367" t="str">
            <v>RFP_EMI_Base10609</v>
          </cell>
        </row>
        <row r="5368">
          <cell r="B5368" t="str">
            <v>RFP_EMI_Base10609</v>
          </cell>
        </row>
        <row r="5369">
          <cell r="B5369" t="str">
            <v>RFP_EMI_Base10609</v>
          </cell>
        </row>
        <row r="5370">
          <cell r="B5370" t="str">
            <v>RFP_EMI_Base10609</v>
          </cell>
        </row>
        <row r="5371">
          <cell r="B5371" t="str">
            <v>RFP_EMI_Base10609</v>
          </cell>
        </row>
        <row r="5372">
          <cell r="B5372" t="str">
            <v>RFP_EMI_Base10609</v>
          </cell>
        </row>
        <row r="5373">
          <cell r="B5373" t="str">
            <v>RFP_EMI_Base10609</v>
          </cell>
        </row>
        <row r="5374">
          <cell r="B5374" t="str">
            <v>RFP_EMI_Base10609</v>
          </cell>
        </row>
        <row r="5375">
          <cell r="B5375" t="str">
            <v>RFP_EMI_Base10609</v>
          </cell>
        </row>
        <row r="5376">
          <cell r="B5376" t="str">
            <v>RFP_EMI_Base10609</v>
          </cell>
        </row>
        <row r="5377">
          <cell r="B5377" t="str">
            <v>RFP_EMI_Base10609</v>
          </cell>
        </row>
        <row r="5378">
          <cell r="B5378" t="str">
            <v>RFP_EMI_Base10609</v>
          </cell>
        </row>
        <row r="5379">
          <cell r="B5379" t="str">
            <v>RFP_EMI_Base10609</v>
          </cell>
        </row>
        <row r="5380">
          <cell r="B5380" t="str">
            <v>RFP_EMI_Base10609</v>
          </cell>
        </row>
        <row r="5381">
          <cell r="B5381" t="str">
            <v>RFP_EMI_Base10609</v>
          </cell>
        </row>
        <row r="5382">
          <cell r="B5382" t="str">
            <v>RFP_EMI_Base10609</v>
          </cell>
        </row>
        <row r="5383">
          <cell r="B5383" t="str">
            <v>RFP_EMI_Base10609</v>
          </cell>
        </row>
        <row r="5384">
          <cell r="B5384" t="str">
            <v>RFP_EMI_Base10609</v>
          </cell>
        </row>
        <row r="5385">
          <cell r="B5385" t="str">
            <v>RFP_EMI_Base10609</v>
          </cell>
        </row>
        <row r="5386">
          <cell r="B5386" t="str">
            <v>RFP_EMI_Base10609</v>
          </cell>
        </row>
        <row r="5387">
          <cell r="B5387" t="str">
            <v>RFP_EMI_Base10609</v>
          </cell>
        </row>
        <row r="5388">
          <cell r="B5388" t="str">
            <v>RFP_EMI_Base10609</v>
          </cell>
        </row>
        <row r="5389">
          <cell r="B5389" t="str">
            <v>RFP_EMI_Base10609</v>
          </cell>
        </row>
        <row r="5390">
          <cell r="B5390" t="str">
            <v>RFP_EMI_Base10609</v>
          </cell>
        </row>
        <row r="5391">
          <cell r="B5391" t="str">
            <v>RFP_EMI_Base10609</v>
          </cell>
        </row>
        <row r="5392">
          <cell r="B5392" t="str">
            <v>RFP_EMI_Base10609</v>
          </cell>
        </row>
        <row r="5393">
          <cell r="B5393" t="str">
            <v>RFP_EMI_Base10609</v>
          </cell>
        </row>
        <row r="5394">
          <cell r="B5394" t="str">
            <v>RFP_EMI_Base10609</v>
          </cell>
        </row>
        <row r="5395">
          <cell r="B5395" t="str">
            <v>RFP_EMI_Base10609</v>
          </cell>
        </row>
        <row r="5396">
          <cell r="B5396" t="str">
            <v>RFP_EMI_Base10609</v>
          </cell>
        </row>
        <row r="5397">
          <cell r="B5397" t="str">
            <v>RFP_EMI_Base10609</v>
          </cell>
        </row>
        <row r="5398">
          <cell r="B5398" t="str">
            <v>RFP_EMI_Base10609</v>
          </cell>
        </row>
        <row r="5399">
          <cell r="B5399" t="str">
            <v>RFP_EMI_Base10609</v>
          </cell>
        </row>
        <row r="5400">
          <cell r="B5400" t="str">
            <v>RFP_EMI_Base10609</v>
          </cell>
        </row>
        <row r="5401">
          <cell r="B5401" t="str">
            <v>RFP_EMI_Base10609</v>
          </cell>
        </row>
        <row r="5402">
          <cell r="B5402" t="str">
            <v>RFP_EMI_Base10609</v>
          </cell>
        </row>
        <row r="5403">
          <cell r="B5403" t="str">
            <v>RFP_EMI_Base10609</v>
          </cell>
        </row>
        <row r="5404">
          <cell r="B5404" t="str">
            <v>RFP_EMI_Base10609</v>
          </cell>
        </row>
        <row r="5405">
          <cell r="B5405" t="str">
            <v>RFP_EMI_Base10609</v>
          </cell>
        </row>
        <row r="5406">
          <cell r="B5406" t="str">
            <v>RFP_EMI_Base10609</v>
          </cell>
        </row>
        <row r="5407">
          <cell r="B5407" t="str">
            <v>RFP_EMI_Base10609</v>
          </cell>
        </row>
        <row r="5408">
          <cell r="B5408" t="str">
            <v>RFP_EMI_Base10609</v>
          </cell>
        </row>
        <row r="5409">
          <cell r="B5409" t="str">
            <v>RFP_EMI_Base10609</v>
          </cell>
        </row>
        <row r="5410">
          <cell r="B5410" t="str">
            <v>RFP_EMI_Base10609</v>
          </cell>
        </row>
        <row r="5411">
          <cell r="B5411" t="str">
            <v>RFP_EMI_Base10609</v>
          </cell>
        </row>
        <row r="5412">
          <cell r="B5412" t="str">
            <v>RFP_EMI_Base10609</v>
          </cell>
        </row>
        <row r="5413">
          <cell r="B5413" t="str">
            <v>RFP_EMI_Base10609</v>
          </cell>
        </row>
        <row r="5414">
          <cell r="B5414" t="str">
            <v>RFP_EMI_Base10609</v>
          </cell>
        </row>
        <row r="5415">
          <cell r="B5415" t="str">
            <v>RFP_EMI_Base10609</v>
          </cell>
        </row>
        <row r="5416">
          <cell r="B5416" t="str">
            <v>RFP_EMI_Base10609</v>
          </cell>
        </row>
        <row r="5417">
          <cell r="B5417" t="str">
            <v>RFP_EMI_Base10609</v>
          </cell>
        </row>
        <row r="5418">
          <cell r="B5418" t="str">
            <v>RFP_EMI_Base10609</v>
          </cell>
        </row>
        <row r="5419">
          <cell r="B5419" t="str">
            <v>RFP_EMI_Base10609</v>
          </cell>
        </row>
        <row r="5420">
          <cell r="B5420" t="str">
            <v>RFP_EMI_Base10609</v>
          </cell>
        </row>
        <row r="5421">
          <cell r="B5421" t="str">
            <v>RFP_EMI_Base10609</v>
          </cell>
        </row>
        <row r="5422">
          <cell r="B5422" t="str">
            <v>RFP_EMI_Base10609</v>
          </cell>
        </row>
        <row r="5423">
          <cell r="B5423" t="str">
            <v>RFP_EMI_Base10609</v>
          </cell>
        </row>
        <row r="5424">
          <cell r="B5424" t="str">
            <v>RFP_EMI_Base10609</v>
          </cell>
        </row>
        <row r="5425">
          <cell r="B5425" t="str">
            <v>RFP_EMI_Base10609</v>
          </cell>
        </row>
        <row r="5426">
          <cell r="B5426" t="str">
            <v>RFP_EMI_Base10609</v>
          </cell>
        </row>
        <row r="5427">
          <cell r="B5427" t="str">
            <v>RFP_EMI_Base10609</v>
          </cell>
        </row>
        <row r="5428">
          <cell r="B5428" t="str">
            <v>RFP_EMI_Base10609</v>
          </cell>
        </row>
        <row r="5429">
          <cell r="B5429" t="str">
            <v>RFP_EMI_Base10609</v>
          </cell>
        </row>
        <row r="5430">
          <cell r="B5430" t="str">
            <v>RFP_EMI_Base10609</v>
          </cell>
        </row>
        <row r="5431">
          <cell r="B5431" t="str">
            <v>RFP_EMI_Base10609</v>
          </cell>
        </row>
        <row r="5432">
          <cell r="B5432" t="str">
            <v>RFP_EMI_Base10609</v>
          </cell>
        </row>
        <row r="5433">
          <cell r="B5433" t="str">
            <v>RFP_EMI_Base10609</v>
          </cell>
        </row>
        <row r="5434">
          <cell r="B5434" t="str">
            <v>RFP_EMI_Base10609</v>
          </cell>
        </row>
        <row r="5435">
          <cell r="B5435" t="str">
            <v>RFP_EMI_Base10609</v>
          </cell>
        </row>
        <row r="5436">
          <cell r="B5436" t="str">
            <v>RFP_EMI_Base10609</v>
          </cell>
        </row>
        <row r="5437">
          <cell r="B5437" t="str">
            <v>RFP_EMI_Base10609</v>
          </cell>
        </row>
        <row r="5438">
          <cell r="B5438" t="str">
            <v>RFP_EMI_Base10609</v>
          </cell>
        </row>
        <row r="5439">
          <cell r="B5439" t="str">
            <v>RFP_EMI_Base10609</v>
          </cell>
        </row>
        <row r="5440">
          <cell r="B5440" t="str">
            <v>RFP_EMI_Base10609</v>
          </cell>
        </row>
        <row r="5441">
          <cell r="B5441" t="str">
            <v>RFP_EMI_Base10609</v>
          </cell>
        </row>
        <row r="5442">
          <cell r="B5442" t="str">
            <v>RFP_EMI_Base10609</v>
          </cell>
        </row>
        <row r="5443">
          <cell r="B5443" t="str">
            <v>RFP_EMI_Base10609</v>
          </cell>
        </row>
        <row r="5444">
          <cell r="B5444" t="str">
            <v>RFP_EMI_Base10609</v>
          </cell>
        </row>
        <row r="5445">
          <cell r="B5445" t="str">
            <v>RFP_EMI_Base10609</v>
          </cell>
        </row>
        <row r="5446">
          <cell r="B5446" t="str">
            <v>RFP_EMI_Base10609</v>
          </cell>
        </row>
        <row r="5447">
          <cell r="B5447" t="str">
            <v>RFP_EMI_Base10609</v>
          </cell>
        </row>
        <row r="5448">
          <cell r="B5448" t="str">
            <v>RFP_EMI_Base10609</v>
          </cell>
        </row>
        <row r="5449">
          <cell r="B5449" t="str">
            <v>RFP_EMI_Base10609</v>
          </cell>
        </row>
        <row r="5450">
          <cell r="B5450" t="str">
            <v>RFP_EMI_Base10609</v>
          </cell>
        </row>
        <row r="5451">
          <cell r="B5451" t="str">
            <v>RFP_EMI_Base10609</v>
          </cell>
        </row>
        <row r="5452">
          <cell r="B5452" t="str">
            <v>RFP_EMI_Base10609</v>
          </cell>
        </row>
        <row r="5453">
          <cell r="B5453" t="str">
            <v>RFP_EMI_Base10609</v>
          </cell>
        </row>
        <row r="5454">
          <cell r="B5454" t="str">
            <v>RFP_EMI_Base10609</v>
          </cell>
        </row>
        <row r="5455">
          <cell r="B5455" t="str">
            <v>RFP_EMI_Base10609</v>
          </cell>
        </row>
        <row r="5456">
          <cell r="B5456" t="str">
            <v>RFP_EMI_Base10609</v>
          </cell>
        </row>
        <row r="5457">
          <cell r="B5457" t="str">
            <v>RFP_EMI_Base10609</v>
          </cell>
        </row>
        <row r="5458">
          <cell r="B5458" t="str">
            <v>RFP_EMI_Base10609</v>
          </cell>
        </row>
        <row r="5459">
          <cell r="B5459" t="str">
            <v>RFP_EMI_Base10609</v>
          </cell>
        </row>
        <row r="5460">
          <cell r="B5460" t="str">
            <v>RFP_EMI_Base10609</v>
          </cell>
        </row>
        <row r="5461">
          <cell r="B5461" t="str">
            <v>RFP_EMI_Base10609</v>
          </cell>
        </row>
        <row r="5462">
          <cell r="B5462" t="str">
            <v>RFP_EMI_Base10609</v>
          </cell>
        </row>
        <row r="5463">
          <cell r="B5463" t="str">
            <v>RFP_EMI_Base10609</v>
          </cell>
        </row>
        <row r="5464">
          <cell r="B5464" t="str">
            <v>RFP_EMI_Base10609</v>
          </cell>
        </row>
        <row r="5465">
          <cell r="B5465" t="str">
            <v>RFP_EMI_Base10609</v>
          </cell>
        </row>
        <row r="5466">
          <cell r="B5466" t="str">
            <v>RFP_EMI_Base10609</v>
          </cell>
        </row>
        <row r="5467">
          <cell r="B5467" t="str">
            <v>RFP_EMI_Base10609</v>
          </cell>
        </row>
        <row r="5468">
          <cell r="B5468" t="str">
            <v>RFP_EMI_Base10609</v>
          </cell>
        </row>
        <row r="5469">
          <cell r="B5469" t="str">
            <v>RFP_EMI_Base10609</v>
          </cell>
        </row>
        <row r="5470">
          <cell r="B5470" t="str">
            <v>RFP_EMI_Base10609</v>
          </cell>
        </row>
        <row r="5471">
          <cell r="B5471" t="str">
            <v>RFP_EMI_Base10609</v>
          </cell>
        </row>
        <row r="5472">
          <cell r="B5472" t="str">
            <v>RFP_EMI_Base10609</v>
          </cell>
        </row>
        <row r="5473">
          <cell r="B5473" t="str">
            <v>RFP_EMI_Base10609</v>
          </cell>
        </row>
        <row r="5474">
          <cell r="B5474" t="str">
            <v>RFP_EMI_Base10609</v>
          </cell>
        </row>
        <row r="5475">
          <cell r="B5475" t="str">
            <v>RFP_EMI_Base10609</v>
          </cell>
        </row>
        <row r="5476">
          <cell r="B5476" t="str">
            <v>RFP_EMI_Base10609</v>
          </cell>
        </row>
        <row r="5477">
          <cell r="B5477" t="str">
            <v>RFP_EMI_Base10609</v>
          </cell>
        </row>
        <row r="5478">
          <cell r="B5478" t="str">
            <v>RFP_EMI_Base10609</v>
          </cell>
        </row>
        <row r="5479">
          <cell r="B5479" t="str">
            <v>RFP_EMI_Base10609</v>
          </cell>
        </row>
        <row r="5480">
          <cell r="B5480" t="str">
            <v>RFP_EMI_Base10609</v>
          </cell>
        </row>
        <row r="5481">
          <cell r="B5481" t="str">
            <v>RFP_EMI_Base10609</v>
          </cell>
        </row>
        <row r="5482">
          <cell r="B5482" t="str">
            <v>RFP_EMI_Base10609</v>
          </cell>
        </row>
        <row r="5483">
          <cell r="B5483" t="str">
            <v>RFP_EMI_Base10609</v>
          </cell>
        </row>
        <row r="5484">
          <cell r="B5484" t="str">
            <v>RFP_EMI_Base10609</v>
          </cell>
        </row>
        <row r="5485">
          <cell r="B5485" t="str">
            <v>RFP_EMI_Base10609</v>
          </cell>
        </row>
        <row r="5486">
          <cell r="B5486" t="str">
            <v>RFP_EMI_Base10609</v>
          </cell>
        </row>
        <row r="5487">
          <cell r="B5487" t="str">
            <v>RFP_EMI_Base10609</v>
          </cell>
        </row>
        <row r="5488">
          <cell r="B5488" t="str">
            <v>RFP_EMI_Base10609</v>
          </cell>
        </row>
        <row r="5489">
          <cell r="B5489" t="str">
            <v>RFP_EMI_Base10609</v>
          </cell>
        </row>
        <row r="5490">
          <cell r="B5490" t="str">
            <v>RFP_EMI_Base10609</v>
          </cell>
        </row>
        <row r="5491">
          <cell r="B5491" t="str">
            <v>RFP_EMI_Base10609</v>
          </cell>
        </row>
        <row r="5492">
          <cell r="B5492" t="str">
            <v>RFP_EMI_Base10609</v>
          </cell>
        </row>
        <row r="5493">
          <cell r="B5493" t="str">
            <v>RFP_EMI_Base10609</v>
          </cell>
        </row>
        <row r="5494">
          <cell r="B5494" t="str">
            <v>RFP_EMI_Base10609</v>
          </cell>
        </row>
        <row r="5495">
          <cell r="B5495" t="str">
            <v>RFP_EMI_Base10609</v>
          </cell>
        </row>
        <row r="5496">
          <cell r="B5496" t="str">
            <v>RFP_EMI_Base10609</v>
          </cell>
        </row>
        <row r="5497">
          <cell r="B5497" t="str">
            <v>RFP_EMI_Base10609</v>
          </cell>
        </row>
        <row r="5498">
          <cell r="B5498" t="str">
            <v>RFP_EMI_Base10609</v>
          </cell>
        </row>
        <row r="5499">
          <cell r="B5499" t="str">
            <v>RFP_EMI_Base10609</v>
          </cell>
        </row>
        <row r="5500">
          <cell r="B5500" t="str">
            <v>RFP_EMI_Base10609</v>
          </cell>
        </row>
        <row r="5501">
          <cell r="B5501" t="str">
            <v>RFP_EMI_Base10609</v>
          </cell>
        </row>
        <row r="5502">
          <cell r="B5502" t="str">
            <v>RFP_EMI_Base10609</v>
          </cell>
        </row>
        <row r="5503">
          <cell r="B5503" t="str">
            <v>RFP_EMI_Base10609</v>
          </cell>
        </row>
        <row r="5504">
          <cell r="B5504" t="str">
            <v>RFP_EMI_Base10609</v>
          </cell>
        </row>
        <row r="5505">
          <cell r="B5505" t="str">
            <v>RFP_EMI_Base10609</v>
          </cell>
        </row>
        <row r="5506">
          <cell r="B5506" t="str">
            <v>RFP_EMI_Base10609</v>
          </cell>
        </row>
        <row r="5507">
          <cell r="B5507" t="str">
            <v>RFP_EMI_Base10609</v>
          </cell>
        </row>
        <row r="5508">
          <cell r="B5508" t="str">
            <v>RFP_EMI_Base10609</v>
          </cell>
        </row>
        <row r="5509">
          <cell r="B5509" t="str">
            <v>RFP_EMI_Base10609</v>
          </cell>
        </row>
        <row r="5510">
          <cell r="B5510" t="str">
            <v>RFP_EMI_Base10609</v>
          </cell>
        </row>
        <row r="5511">
          <cell r="B5511" t="str">
            <v>RFP_EMI_Base10609</v>
          </cell>
        </row>
        <row r="5512">
          <cell r="B5512" t="str">
            <v>RFP_EMI_Base10609</v>
          </cell>
        </row>
        <row r="5513">
          <cell r="B5513" t="str">
            <v>RFP_EMI_Base10609</v>
          </cell>
        </row>
        <row r="5514">
          <cell r="B5514" t="str">
            <v>RFP_EMI_Base10609</v>
          </cell>
        </row>
        <row r="5515">
          <cell r="B5515" t="str">
            <v>RFP_EMI_Base10609</v>
          </cell>
        </row>
        <row r="5516">
          <cell r="B5516" t="str">
            <v>RFP_EMI_Base10609</v>
          </cell>
        </row>
        <row r="5517">
          <cell r="B5517" t="str">
            <v>RFP_EMI_Base10609</v>
          </cell>
        </row>
        <row r="5518">
          <cell r="B5518" t="str">
            <v>RFP_EMI_Base10609</v>
          </cell>
        </row>
        <row r="5519">
          <cell r="B5519" t="str">
            <v>RFP_EMI_Base10609</v>
          </cell>
        </row>
        <row r="5520">
          <cell r="B5520" t="str">
            <v>RFP_EMI_Base10609</v>
          </cell>
        </row>
        <row r="5521">
          <cell r="B5521" t="str">
            <v>RFP_EMI_Base10609</v>
          </cell>
        </row>
        <row r="5522">
          <cell r="B5522" t="str">
            <v>RFP_EMI_Base10609</v>
          </cell>
        </row>
        <row r="5523">
          <cell r="B5523" t="str">
            <v>RFP_EMI_Base10609</v>
          </cell>
        </row>
        <row r="5524">
          <cell r="B5524" t="str">
            <v>RFP_EMI_Base10609</v>
          </cell>
        </row>
        <row r="5525">
          <cell r="B5525" t="str">
            <v>RFP_EMI_Base10609</v>
          </cell>
        </row>
        <row r="5526">
          <cell r="B5526" t="str">
            <v>RFP_EMI_Base10609</v>
          </cell>
        </row>
        <row r="5527">
          <cell r="B5527" t="str">
            <v>RFP_EMI_Base10609</v>
          </cell>
        </row>
        <row r="5528">
          <cell r="B5528" t="str">
            <v>RFP_EMI_Base10609</v>
          </cell>
        </row>
        <row r="5529">
          <cell r="B5529" t="str">
            <v>RFP_EMI_Base10609</v>
          </cell>
        </row>
        <row r="5530">
          <cell r="B5530" t="str">
            <v>RFP_EMI_Base10609</v>
          </cell>
        </row>
        <row r="5531">
          <cell r="B5531" t="str">
            <v>RFP_EMI_Base10609</v>
          </cell>
        </row>
        <row r="5532">
          <cell r="B5532" t="str">
            <v>RFP_EMI_Base10609</v>
          </cell>
        </row>
        <row r="5533">
          <cell r="B5533" t="str">
            <v>RFP_EMI_Base10609</v>
          </cell>
        </row>
        <row r="5534">
          <cell r="B5534" t="str">
            <v>RFP_EMI_Base10609</v>
          </cell>
        </row>
        <row r="5535">
          <cell r="B5535" t="str">
            <v>RFP_EMI_Base10609</v>
          </cell>
        </row>
        <row r="5536">
          <cell r="B5536" t="str">
            <v>RFP_EMI_Base10609</v>
          </cell>
        </row>
        <row r="5537">
          <cell r="B5537" t="str">
            <v>RFP_EMI_Base10609</v>
          </cell>
        </row>
        <row r="5538">
          <cell r="B5538" t="str">
            <v>RFP_EMI_Base10609</v>
          </cell>
        </row>
        <row r="5539">
          <cell r="B5539" t="str">
            <v>RFP_EMI_Base10609</v>
          </cell>
        </row>
        <row r="5540">
          <cell r="B5540" t="str">
            <v>RFP_EMI_Base10609</v>
          </cell>
        </row>
        <row r="5541">
          <cell r="B5541" t="str">
            <v>RFP_EMI_Base10609</v>
          </cell>
        </row>
        <row r="5542">
          <cell r="B5542" t="str">
            <v>RFP_EMI_Base10609</v>
          </cell>
        </row>
        <row r="5543">
          <cell r="B5543" t="str">
            <v>RFP_EMI_Base10609</v>
          </cell>
        </row>
        <row r="5544">
          <cell r="B5544" t="str">
            <v>RFP_EMI_Base10609</v>
          </cell>
        </row>
        <row r="5545">
          <cell r="B5545" t="str">
            <v>RFP_EMI_Base10609</v>
          </cell>
        </row>
        <row r="5546">
          <cell r="B5546" t="str">
            <v>RFP_EMI_Base10609</v>
          </cell>
        </row>
        <row r="5547">
          <cell r="B5547" t="str">
            <v>RFP_EMI_Base10609</v>
          </cell>
        </row>
        <row r="5548">
          <cell r="B5548" t="str">
            <v>RFP_EMI_Base10609</v>
          </cell>
        </row>
        <row r="5549">
          <cell r="B5549" t="str">
            <v>RFP_EMI_Base10609</v>
          </cell>
        </row>
        <row r="5550">
          <cell r="B5550" t="str">
            <v>RFP_EMI_Base10609</v>
          </cell>
        </row>
        <row r="5551">
          <cell r="B5551" t="str">
            <v>RFP_EMI_Base10609</v>
          </cell>
        </row>
        <row r="5552">
          <cell r="B5552" t="str">
            <v>RFP_EMI_Base10609</v>
          </cell>
        </row>
        <row r="5553">
          <cell r="B5553" t="str">
            <v>RFP_EMI_Base10609</v>
          </cell>
        </row>
        <row r="5554">
          <cell r="B5554" t="str">
            <v>RFP_EMI_Base10609</v>
          </cell>
        </row>
        <row r="5555">
          <cell r="B5555" t="str">
            <v>RFP_EMI_Base10609</v>
          </cell>
        </row>
        <row r="5556">
          <cell r="B5556" t="str">
            <v>RFP_EMI_Base10609</v>
          </cell>
        </row>
        <row r="5557">
          <cell r="B5557" t="str">
            <v>RFP_EMI_Base10609</v>
          </cell>
        </row>
        <row r="5558">
          <cell r="B5558" t="str">
            <v>RFP_EMI_Base10609</v>
          </cell>
        </row>
        <row r="5559">
          <cell r="B5559" t="str">
            <v>RFP_EMI_Base10609</v>
          </cell>
        </row>
        <row r="5560">
          <cell r="B5560" t="str">
            <v>RFP_EMI_Base10609</v>
          </cell>
        </row>
        <row r="5561">
          <cell r="B5561" t="str">
            <v>RFP_EMI_Base10609</v>
          </cell>
        </row>
        <row r="5562">
          <cell r="B5562" t="str">
            <v>RFP_EMI_Base10609</v>
          </cell>
        </row>
        <row r="5563">
          <cell r="B5563" t="str">
            <v>RFP_EMI_Base10609</v>
          </cell>
        </row>
        <row r="5564">
          <cell r="B5564" t="str">
            <v>RFP_EMI_Base10609</v>
          </cell>
        </row>
        <row r="5565">
          <cell r="B5565" t="str">
            <v>RFP_EMI_Base10609</v>
          </cell>
        </row>
        <row r="5566">
          <cell r="B5566" t="str">
            <v>RFP_EMI_Base10609</v>
          </cell>
        </row>
        <row r="5567">
          <cell r="B5567" t="str">
            <v>RFP_EMI_Base10609</v>
          </cell>
        </row>
        <row r="5568">
          <cell r="B5568" t="str">
            <v>RFP_EMI_Base10609</v>
          </cell>
        </row>
        <row r="5569">
          <cell r="B5569" t="str">
            <v>RFP_EMI_Base10609</v>
          </cell>
        </row>
        <row r="5570">
          <cell r="B5570" t="str">
            <v>RFP_EMI_Base10609</v>
          </cell>
        </row>
        <row r="5571">
          <cell r="B5571" t="str">
            <v>RFP_EMI_Base10609</v>
          </cell>
        </row>
        <row r="5572">
          <cell r="B5572" t="str">
            <v>RFP_EMI_Base10609</v>
          </cell>
        </row>
        <row r="5573">
          <cell r="B5573" t="str">
            <v>RFP_EMI_Base10609</v>
          </cell>
        </row>
        <row r="5574">
          <cell r="B5574" t="str">
            <v>RFP_EMI_Base10609</v>
          </cell>
        </row>
        <row r="5575">
          <cell r="B5575" t="str">
            <v>RFP_EMI_Base10609</v>
          </cell>
        </row>
        <row r="5576">
          <cell r="B5576" t="str">
            <v>RFP_EMI_Base10609</v>
          </cell>
        </row>
        <row r="5577">
          <cell r="B5577" t="str">
            <v>RFP_EMI_Base10609</v>
          </cell>
        </row>
        <row r="5578">
          <cell r="B5578" t="str">
            <v>RFP_EMI_Base10609</v>
          </cell>
        </row>
        <row r="5579">
          <cell r="B5579" t="str">
            <v>RFP_EMI_Base10609</v>
          </cell>
        </row>
        <row r="5580">
          <cell r="B5580" t="str">
            <v>RFP_EMI_Base10609</v>
          </cell>
        </row>
        <row r="5581">
          <cell r="B5581" t="str">
            <v>RFP_EMI_Base10609</v>
          </cell>
        </row>
        <row r="5582">
          <cell r="B5582" t="str">
            <v>RFP_EMI_Base10609</v>
          </cell>
        </row>
        <row r="5583">
          <cell r="B5583" t="str">
            <v>RFP_EMI_Base10609</v>
          </cell>
        </row>
        <row r="5584">
          <cell r="B5584" t="str">
            <v>RFP_EMI_Base10609</v>
          </cell>
        </row>
        <row r="5585">
          <cell r="B5585" t="str">
            <v>RFP_EMI_Base10609</v>
          </cell>
        </row>
        <row r="5586">
          <cell r="B5586" t="str">
            <v>RFP_EMI_Base10609</v>
          </cell>
        </row>
        <row r="5587">
          <cell r="B5587" t="str">
            <v>RFP_EMI_Base10609</v>
          </cell>
        </row>
        <row r="5588">
          <cell r="B5588" t="str">
            <v>RFP_EMI_Base10609</v>
          </cell>
        </row>
        <row r="5589">
          <cell r="B5589" t="str">
            <v>RFP_EMI_Base10609</v>
          </cell>
        </row>
        <row r="5590">
          <cell r="B5590" t="str">
            <v>RFP_EMI_Base10609</v>
          </cell>
        </row>
        <row r="5591">
          <cell r="B5591" t="str">
            <v>RFP_EMI_Base10609</v>
          </cell>
        </row>
        <row r="5592">
          <cell r="B5592" t="str">
            <v>RFP_EMI_Base10609</v>
          </cell>
        </row>
        <row r="5593">
          <cell r="B5593" t="str">
            <v>RFP_EMI_Base10609</v>
          </cell>
        </row>
        <row r="5594">
          <cell r="B5594" t="str">
            <v>RFP_EMI_Base10609</v>
          </cell>
        </row>
        <row r="5595">
          <cell r="B5595" t="str">
            <v>RFP_EMI_Base10609</v>
          </cell>
        </row>
        <row r="5596">
          <cell r="B5596" t="str">
            <v>RFP_EMI_Base10609</v>
          </cell>
        </row>
        <row r="5597">
          <cell r="B5597" t="str">
            <v>RFP_EMI_Base10609</v>
          </cell>
        </row>
        <row r="5598">
          <cell r="B5598" t="str">
            <v>RFP_EMI_Base10609</v>
          </cell>
        </row>
        <row r="5599">
          <cell r="B5599" t="str">
            <v>RFP_EMI_Base10609</v>
          </cell>
        </row>
        <row r="5600">
          <cell r="B5600" t="str">
            <v>RFP_EMI_Base10609</v>
          </cell>
        </row>
        <row r="5601">
          <cell r="B5601" t="str">
            <v>RFP_EMI_Base10609</v>
          </cell>
        </row>
        <row r="5602">
          <cell r="B5602" t="str">
            <v>RFP_EMI_Base10609</v>
          </cell>
        </row>
        <row r="5603">
          <cell r="B5603" t="str">
            <v>RFP_EMI_Base10609</v>
          </cell>
        </row>
        <row r="5604">
          <cell r="B5604" t="str">
            <v>RFP_EMI_Base10609</v>
          </cell>
        </row>
        <row r="5605">
          <cell r="B5605" t="str">
            <v>RFP_EMI_Base10609</v>
          </cell>
        </row>
        <row r="5606">
          <cell r="B5606" t="str">
            <v>RFP_EMI_Base10609</v>
          </cell>
        </row>
        <row r="5607">
          <cell r="B5607" t="str">
            <v>RFP_EMI_Base10609</v>
          </cell>
        </row>
        <row r="5608">
          <cell r="B5608" t="str">
            <v>RFP_EMI_Base10609</v>
          </cell>
        </row>
        <row r="5609">
          <cell r="B5609" t="str">
            <v>RFP_EMI_Base10609</v>
          </cell>
        </row>
        <row r="5610">
          <cell r="B5610" t="str">
            <v>RFP_EMI_Base10609</v>
          </cell>
        </row>
        <row r="5611">
          <cell r="B5611" t="str">
            <v>RFP_EMI_Base10609</v>
          </cell>
        </row>
        <row r="5612">
          <cell r="B5612" t="str">
            <v>RFP_EMI_Base10609</v>
          </cell>
        </row>
        <row r="5613">
          <cell r="B5613" t="str">
            <v>RFP_EMI_Base10609</v>
          </cell>
        </row>
        <row r="5614">
          <cell r="B5614" t="str">
            <v>RFP_EMI_Base10609</v>
          </cell>
        </row>
        <row r="5615">
          <cell r="B5615" t="str">
            <v>RFP_EMI_Base10609</v>
          </cell>
        </row>
        <row r="5616">
          <cell r="B5616" t="str">
            <v>RFP_EMI_Base10609</v>
          </cell>
        </row>
        <row r="5617">
          <cell r="B5617" t="str">
            <v>RFP_EMI_Base10609</v>
          </cell>
        </row>
        <row r="5618">
          <cell r="B5618" t="str">
            <v>RFP_EMI_Base10609</v>
          </cell>
        </row>
        <row r="5619">
          <cell r="B5619" t="str">
            <v>RFP_EMI_Base10609</v>
          </cell>
        </row>
        <row r="5620">
          <cell r="B5620" t="str">
            <v>RFP_EMI_Base10609</v>
          </cell>
        </row>
        <row r="5621">
          <cell r="B5621" t="str">
            <v>RFP_EMI_Base10609</v>
          </cell>
        </row>
        <row r="5622">
          <cell r="B5622" t="str">
            <v>RFP_EMI_Base10609</v>
          </cell>
        </row>
        <row r="5623">
          <cell r="B5623" t="str">
            <v>RFP_EMI_Base10609</v>
          </cell>
        </row>
        <row r="5624">
          <cell r="B5624" t="str">
            <v>RFP_EMI_Base10609</v>
          </cell>
        </row>
        <row r="5625">
          <cell r="B5625" t="str">
            <v>RFP_EMI_Base10609</v>
          </cell>
        </row>
        <row r="5626">
          <cell r="B5626" t="str">
            <v>RFP_EMI_Base10609</v>
          </cell>
        </row>
        <row r="5627">
          <cell r="B5627" t="str">
            <v>RFP_EMI_Base10609</v>
          </cell>
        </row>
        <row r="5628">
          <cell r="B5628" t="str">
            <v>RFP_EMI_Base10609</v>
          </cell>
        </row>
        <row r="5629">
          <cell r="B5629" t="str">
            <v>RFP_EMI_Base10609</v>
          </cell>
        </row>
        <row r="5630">
          <cell r="B5630" t="str">
            <v>RFP_EMI_Base10609</v>
          </cell>
        </row>
        <row r="5631">
          <cell r="B5631" t="str">
            <v>RFP_EMI_Base10609</v>
          </cell>
        </row>
        <row r="5632">
          <cell r="B5632" t="str">
            <v>RFP_EMI_Base10609</v>
          </cell>
        </row>
        <row r="5633">
          <cell r="B5633" t="str">
            <v>RFP_EMI_Base10609</v>
          </cell>
        </row>
        <row r="5634">
          <cell r="B5634" t="str">
            <v>RFP_EMI_Base10609</v>
          </cell>
        </row>
        <row r="5635">
          <cell r="B5635" t="str">
            <v>RFP_EMI_Base10609</v>
          </cell>
        </row>
        <row r="5636">
          <cell r="B5636" t="str">
            <v>RFP_EMI_Base10609</v>
          </cell>
        </row>
        <row r="5637">
          <cell r="B5637" t="str">
            <v>RFP_EMI_Base10609</v>
          </cell>
        </row>
        <row r="5638">
          <cell r="B5638" t="str">
            <v>RFP_EMI_Base10609</v>
          </cell>
        </row>
        <row r="5639">
          <cell r="B5639" t="str">
            <v>RFP_EMI_Base10609</v>
          </cell>
        </row>
        <row r="5640">
          <cell r="B5640" t="str">
            <v>RFP_EMI_Base10609</v>
          </cell>
        </row>
        <row r="5641">
          <cell r="B5641" t="str">
            <v>RFP_EMI_Base10609</v>
          </cell>
        </row>
        <row r="5642">
          <cell r="B5642" t="str">
            <v>RFP_EMI_Base10609</v>
          </cell>
        </row>
        <row r="5643">
          <cell r="B5643" t="str">
            <v>RFP_EMI_Base10609</v>
          </cell>
        </row>
        <row r="5644">
          <cell r="B5644" t="str">
            <v>RFP_EMI_Base10609</v>
          </cell>
        </row>
        <row r="5645">
          <cell r="B5645" t="str">
            <v>RFP_EMI_Base10609</v>
          </cell>
        </row>
        <row r="5646">
          <cell r="B5646" t="str">
            <v>RFP_EMI_Base10609</v>
          </cell>
        </row>
        <row r="5647">
          <cell r="B5647" t="str">
            <v>RFP_EMI_Base10609</v>
          </cell>
        </row>
        <row r="5648">
          <cell r="B5648" t="str">
            <v>RFP_EMI_Base10609</v>
          </cell>
        </row>
        <row r="5649">
          <cell r="B5649" t="str">
            <v>RFP_EMI_Base10609</v>
          </cell>
        </row>
        <row r="5650">
          <cell r="B5650" t="str">
            <v>RFP_EMI_Base10609</v>
          </cell>
        </row>
        <row r="5651">
          <cell r="B5651" t="str">
            <v>RFP_EMI_Base10609</v>
          </cell>
        </row>
        <row r="5652">
          <cell r="B5652" t="str">
            <v>RFP_EMI_Base10609</v>
          </cell>
        </row>
        <row r="5653">
          <cell r="B5653" t="str">
            <v>RFP_EMI_Base10609</v>
          </cell>
        </row>
        <row r="5654">
          <cell r="B5654" t="str">
            <v>RFP_EMI_Base10609</v>
          </cell>
        </row>
        <row r="5655">
          <cell r="B5655" t="str">
            <v>RFP_EMI_Base10609</v>
          </cell>
        </row>
        <row r="5656">
          <cell r="B5656" t="str">
            <v>RFP_EMI_Base10609</v>
          </cell>
        </row>
        <row r="5657">
          <cell r="B5657" t="str">
            <v>RFP_EMI_Base10609</v>
          </cell>
        </row>
        <row r="5658">
          <cell r="B5658" t="str">
            <v>RFP_EMI_Base10609</v>
          </cell>
        </row>
        <row r="5659">
          <cell r="B5659" t="str">
            <v>RFP_EMI_Base10609</v>
          </cell>
        </row>
        <row r="5660">
          <cell r="B5660" t="str">
            <v>RFP_EMI_Base10609</v>
          </cell>
        </row>
        <row r="5661">
          <cell r="B5661" t="str">
            <v>RFP_EMI_Base10609</v>
          </cell>
        </row>
        <row r="5662">
          <cell r="B5662" t="str">
            <v>RFP_EMI_Base10609</v>
          </cell>
        </row>
        <row r="5663">
          <cell r="B5663" t="str">
            <v>RFP_EMI_Base10609</v>
          </cell>
        </row>
        <row r="5664">
          <cell r="B5664" t="str">
            <v>RFP_EMI_Base10609</v>
          </cell>
        </row>
        <row r="5665">
          <cell r="B5665" t="str">
            <v>RFP_EMI_Base10609</v>
          </cell>
        </row>
        <row r="5666">
          <cell r="B5666" t="str">
            <v>RFP_EMI_Base10609</v>
          </cell>
        </row>
        <row r="5667">
          <cell r="B5667" t="str">
            <v>RFP_EMI_Base10609</v>
          </cell>
        </row>
        <row r="5668">
          <cell r="B5668" t="str">
            <v>RFP_EMI_Base10609</v>
          </cell>
        </row>
        <row r="5669">
          <cell r="B5669" t="str">
            <v>RFP_EMI_Base10609</v>
          </cell>
        </row>
        <row r="5670">
          <cell r="B5670" t="str">
            <v>RFP_EMI_Base10609</v>
          </cell>
        </row>
        <row r="5671">
          <cell r="B5671" t="str">
            <v>RFP_EMI_Base10609</v>
          </cell>
        </row>
        <row r="5672">
          <cell r="B5672" t="str">
            <v>RFP_EMI_Base10609</v>
          </cell>
        </row>
        <row r="5673">
          <cell r="B5673" t="str">
            <v>RFP_EMI_Base10609</v>
          </cell>
        </row>
        <row r="5674">
          <cell r="B5674" t="str">
            <v>RFP_EMI_Base10609</v>
          </cell>
        </row>
        <row r="5675">
          <cell r="B5675" t="str">
            <v>RFP_EMI_Base10609</v>
          </cell>
        </row>
        <row r="5676">
          <cell r="B5676" t="str">
            <v>RFP_EMI_Base10609</v>
          </cell>
        </row>
        <row r="5677">
          <cell r="B5677" t="str">
            <v>RFP_EMI_Base10609</v>
          </cell>
        </row>
        <row r="5678">
          <cell r="B5678" t="str">
            <v>RFP_EMI_Base10609</v>
          </cell>
        </row>
        <row r="5679">
          <cell r="B5679" t="str">
            <v>RFP_EMI_Base10609</v>
          </cell>
        </row>
        <row r="5680">
          <cell r="B5680" t="str">
            <v>RFP_EMI_Base10609</v>
          </cell>
        </row>
        <row r="5681">
          <cell r="B5681" t="str">
            <v>RFP_EMI_Base10609</v>
          </cell>
        </row>
        <row r="5682">
          <cell r="B5682" t="str">
            <v>RFP_EMI_Base10609</v>
          </cell>
        </row>
        <row r="5683">
          <cell r="B5683" t="str">
            <v>RFP_EMI_Base10609</v>
          </cell>
        </row>
        <row r="5684">
          <cell r="B5684" t="str">
            <v>RFP_EMI_Base10609</v>
          </cell>
        </row>
        <row r="5685">
          <cell r="B5685" t="str">
            <v>RFP_EMI_Base10609</v>
          </cell>
        </row>
        <row r="5686">
          <cell r="B5686" t="str">
            <v>RFP_EMI_Base10609</v>
          </cell>
        </row>
        <row r="5687">
          <cell r="B5687" t="str">
            <v>RFP_EMI_Base10609</v>
          </cell>
        </row>
        <row r="5688">
          <cell r="B5688" t="str">
            <v>RFP_EMI_Base10609</v>
          </cell>
        </row>
        <row r="5689">
          <cell r="B5689" t="str">
            <v>RFP_EMI_Base10609</v>
          </cell>
        </row>
        <row r="5690">
          <cell r="B5690" t="str">
            <v>RFP_EMI_Base10609</v>
          </cell>
        </row>
        <row r="5691">
          <cell r="B5691" t="str">
            <v>RFP_EMI_Base10609</v>
          </cell>
        </row>
        <row r="5692">
          <cell r="B5692" t="str">
            <v>RFP_EMI_Base10609</v>
          </cell>
        </row>
        <row r="5693">
          <cell r="B5693" t="str">
            <v>RFP_EMI_Base10609</v>
          </cell>
        </row>
        <row r="5694">
          <cell r="B5694" t="str">
            <v>RFP_EMI_Base10609</v>
          </cell>
        </row>
        <row r="5695">
          <cell r="B5695" t="str">
            <v>RFP_EMI_Base10609</v>
          </cell>
        </row>
        <row r="5696">
          <cell r="B5696" t="str">
            <v>RFP_EMI_Base10609</v>
          </cell>
        </row>
        <row r="5697">
          <cell r="B5697" t="str">
            <v>RFP_EMI_Base10609</v>
          </cell>
        </row>
        <row r="5698">
          <cell r="B5698" t="str">
            <v>RFP_EMI_Base10609</v>
          </cell>
        </row>
        <row r="5699">
          <cell r="B5699" t="str">
            <v>RFP_EMI_Base10609</v>
          </cell>
        </row>
        <row r="5700">
          <cell r="B5700" t="str">
            <v>RFP_EMI_Base10609</v>
          </cell>
        </row>
        <row r="5701">
          <cell r="B5701" t="str">
            <v>RFP_EMI_Base10609</v>
          </cell>
        </row>
        <row r="5702">
          <cell r="B5702" t="str">
            <v>RFP_EMI_Base10609</v>
          </cell>
        </row>
        <row r="5703">
          <cell r="B5703" t="str">
            <v>RFP_EMI_Base10609</v>
          </cell>
        </row>
        <row r="5704">
          <cell r="B5704" t="str">
            <v>RFP_EMI_Base10609</v>
          </cell>
        </row>
        <row r="5705">
          <cell r="B5705" t="str">
            <v>RFP_EMI_Base10609</v>
          </cell>
        </row>
        <row r="5706">
          <cell r="B5706" t="str">
            <v>RFP_EMI_Base10609</v>
          </cell>
        </row>
        <row r="5707">
          <cell r="B5707" t="str">
            <v>RFP_EMI_Base10609</v>
          </cell>
        </row>
        <row r="5708">
          <cell r="B5708" t="str">
            <v>RFP_EMI_Base10609</v>
          </cell>
        </row>
        <row r="5709">
          <cell r="B5709" t="str">
            <v>RFP_EMI_Base10609</v>
          </cell>
        </row>
        <row r="5710">
          <cell r="B5710" t="str">
            <v>RFP_EMI_Base10609</v>
          </cell>
        </row>
        <row r="5711">
          <cell r="B5711" t="str">
            <v>RFP_EMI_Base10609</v>
          </cell>
        </row>
        <row r="5712">
          <cell r="B5712" t="str">
            <v>RFP_EMI_Base10609</v>
          </cell>
        </row>
        <row r="5713">
          <cell r="B5713" t="str">
            <v>RFP_EMI_Base10609</v>
          </cell>
        </row>
        <row r="5714">
          <cell r="B5714" t="str">
            <v>RFP_EMI_Base10609</v>
          </cell>
        </row>
        <row r="5715">
          <cell r="B5715" t="str">
            <v>RFP_EMI_Base10609</v>
          </cell>
        </row>
        <row r="5716">
          <cell r="B5716" t="str">
            <v>RFP_EMI_Base10609</v>
          </cell>
        </row>
        <row r="5717">
          <cell r="B5717" t="str">
            <v>RFP_EMI_Base10609</v>
          </cell>
        </row>
        <row r="5718">
          <cell r="B5718" t="str">
            <v>RFP_EMI_Base10609</v>
          </cell>
        </row>
        <row r="5719">
          <cell r="B5719" t="str">
            <v>RFP_EMI_Base10609</v>
          </cell>
        </row>
        <row r="5720">
          <cell r="B5720" t="str">
            <v>RFP_EMI_Base10609</v>
          </cell>
        </row>
        <row r="5721">
          <cell r="B5721" t="str">
            <v>RFP_EMI_Base10609</v>
          </cell>
        </row>
        <row r="5722">
          <cell r="B5722" t="str">
            <v>RFP_EMI_Base10609</v>
          </cell>
        </row>
        <row r="5723">
          <cell r="B5723" t="str">
            <v>RFP_EMI_Base10609</v>
          </cell>
        </row>
        <row r="5724">
          <cell r="B5724" t="str">
            <v>RFP_EMI_Base10609</v>
          </cell>
        </row>
        <row r="5725">
          <cell r="B5725" t="str">
            <v>RFP_EMI_Base10609</v>
          </cell>
        </row>
        <row r="5726">
          <cell r="B5726" t="str">
            <v>RFP_EMI_Base10609</v>
          </cell>
        </row>
        <row r="5727">
          <cell r="B5727" t="str">
            <v>RFP_EMI_Base10609</v>
          </cell>
        </row>
        <row r="5728">
          <cell r="B5728" t="str">
            <v>RFP_EMI_Base10609</v>
          </cell>
        </row>
        <row r="5729">
          <cell r="B5729" t="str">
            <v>RFP_EMI_Base10609</v>
          </cell>
        </row>
        <row r="5730">
          <cell r="B5730" t="str">
            <v>RFP_EMI_Base10609</v>
          </cell>
        </row>
        <row r="5731">
          <cell r="B5731" t="str">
            <v>RFP_EMI_Base10609</v>
          </cell>
        </row>
        <row r="5732">
          <cell r="B5732" t="str">
            <v>RFP_EMI_Base10609</v>
          </cell>
        </row>
        <row r="5733">
          <cell r="B5733" t="str">
            <v>RFP_EMI_Base10609</v>
          </cell>
        </row>
        <row r="5734">
          <cell r="B5734" t="str">
            <v>RFP_EMI_Base10609</v>
          </cell>
        </row>
        <row r="5735">
          <cell r="B5735" t="str">
            <v>RFP_EMI_Base10609</v>
          </cell>
        </row>
        <row r="5736">
          <cell r="B5736" t="str">
            <v>RFP_EMI_Base10609</v>
          </cell>
        </row>
        <row r="5737">
          <cell r="B5737" t="str">
            <v>RFP_EMI_Base10609</v>
          </cell>
        </row>
        <row r="5738">
          <cell r="B5738" t="str">
            <v>RFP_EMI_Base10609</v>
          </cell>
        </row>
        <row r="5739">
          <cell r="B5739" t="str">
            <v>RFP_EMI_Base10609</v>
          </cell>
        </row>
        <row r="5740">
          <cell r="B5740" t="str">
            <v>RFP_EMI_Base10609</v>
          </cell>
        </row>
        <row r="5741">
          <cell r="B5741" t="str">
            <v>RFP_EMI_Base10609</v>
          </cell>
        </row>
        <row r="5742">
          <cell r="B5742" t="str">
            <v>RFP_EMI_Base10609</v>
          </cell>
        </row>
        <row r="5743">
          <cell r="B5743" t="str">
            <v>RFP_EMI_Base10609</v>
          </cell>
        </row>
        <row r="5744">
          <cell r="B5744" t="str">
            <v>RFP_EMI_Base10609</v>
          </cell>
        </row>
        <row r="5745">
          <cell r="B5745" t="str">
            <v>RFP_EMI_Base10609</v>
          </cell>
        </row>
        <row r="5746">
          <cell r="B5746" t="str">
            <v>RFP_EMI_Base10609</v>
          </cell>
        </row>
        <row r="5747">
          <cell r="B5747" t="str">
            <v>RFP_EMI_Base10609</v>
          </cell>
        </row>
        <row r="5748">
          <cell r="B5748" t="str">
            <v>RFP_EMI_Base10609</v>
          </cell>
        </row>
        <row r="5749">
          <cell r="B5749" t="str">
            <v>RFP_EMI_Base10609</v>
          </cell>
        </row>
        <row r="5750">
          <cell r="B5750" t="str">
            <v>RFP_EMI_Base10609</v>
          </cell>
        </row>
        <row r="5751">
          <cell r="B5751" t="str">
            <v>RFP_EMI_Base10609</v>
          </cell>
        </row>
        <row r="5752">
          <cell r="B5752" t="str">
            <v>RFP_EMI_Base10609</v>
          </cell>
        </row>
        <row r="5753">
          <cell r="B5753" t="str">
            <v>RFP_EMI_Base10609</v>
          </cell>
        </row>
        <row r="5754">
          <cell r="B5754" t="str">
            <v>RFP_EMI_Base10609</v>
          </cell>
        </row>
        <row r="5755">
          <cell r="B5755" t="str">
            <v>RFP_EMI_Base10609</v>
          </cell>
        </row>
        <row r="5756">
          <cell r="B5756" t="str">
            <v>RFP_EMI_Base10609</v>
          </cell>
        </row>
        <row r="5757">
          <cell r="B5757" t="str">
            <v>RFP_EMI_Base10609</v>
          </cell>
        </row>
        <row r="5758">
          <cell r="B5758" t="str">
            <v>RFP_EMI_Base10609</v>
          </cell>
        </row>
        <row r="5759">
          <cell r="B5759" t="str">
            <v>RFP_EMI_Base10609</v>
          </cell>
        </row>
        <row r="5760">
          <cell r="B5760" t="str">
            <v>RFP_EMI_Base10609</v>
          </cell>
        </row>
        <row r="5761">
          <cell r="B5761" t="str">
            <v>RFP_EMI_Base10609</v>
          </cell>
        </row>
        <row r="5762">
          <cell r="B5762" t="str">
            <v>RFP_EMI_Base10609</v>
          </cell>
        </row>
        <row r="5763">
          <cell r="B5763" t="str">
            <v>RFP_EMI_Base10609</v>
          </cell>
        </row>
        <row r="5764">
          <cell r="B5764" t="str">
            <v>RFP_EMI_Base10609</v>
          </cell>
        </row>
        <row r="5765">
          <cell r="B5765" t="str">
            <v>RFP_EMI_Base10609</v>
          </cell>
        </row>
        <row r="5766">
          <cell r="B5766" t="str">
            <v>RFP_EMI_Base10609</v>
          </cell>
        </row>
        <row r="5767">
          <cell r="B5767" t="str">
            <v>RFP_EMI_Base10609</v>
          </cell>
        </row>
        <row r="5768">
          <cell r="B5768" t="str">
            <v>RFP_EMI_Base10609</v>
          </cell>
        </row>
        <row r="5769">
          <cell r="B5769" t="str">
            <v>RFP_EMI_Base10609</v>
          </cell>
        </row>
        <row r="5770">
          <cell r="B5770" t="str">
            <v>RFP_EMI_Base10609</v>
          </cell>
        </row>
        <row r="5771">
          <cell r="B5771" t="str">
            <v>RFP_EMI_Base10609</v>
          </cell>
        </row>
        <row r="5772">
          <cell r="B5772" t="str">
            <v>RFP_EMI_Base10609</v>
          </cell>
        </row>
        <row r="5773">
          <cell r="B5773" t="str">
            <v>RFP_EMI_Base10609</v>
          </cell>
        </row>
        <row r="5774">
          <cell r="B5774" t="str">
            <v>RFP_EMI_Base10609</v>
          </cell>
        </row>
        <row r="5775">
          <cell r="B5775" t="str">
            <v>RFP_EMI_Base10609</v>
          </cell>
        </row>
        <row r="5776">
          <cell r="B5776" t="str">
            <v>RFP_EMI_Base10609</v>
          </cell>
        </row>
        <row r="5777">
          <cell r="B5777" t="str">
            <v>RFP_EMI_Base10609</v>
          </cell>
        </row>
        <row r="5778">
          <cell r="B5778" t="str">
            <v>RFP_EMI_Base10609</v>
          </cell>
        </row>
        <row r="5779">
          <cell r="B5779" t="str">
            <v>RFP_EMI_Base10609</v>
          </cell>
        </row>
        <row r="5780">
          <cell r="B5780" t="str">
            <v>RFP_EMI_Base10609</v>
          </cell>
        </row>
        <row r="5781">
          <cell r="B5781" t="str">
            <v>RFP_EMI_Base10609</v>
          </cell>
        </row>
        <row r="5782">
          <cell r="B5782" t="str">
            <v>RFP_EMI_Base10609</v>
          </cell>
        </row>
        <row r="5783">
          <cell r="B5783" t="str">
            <v>RFP_EMI_Base10609</v>
          </cell>
        </row>
        <row r="5784">
          <cell r="B5784" t="str">
            <v>RFP_EMI_Base10609</v>
          </cell>
        </row>
        <row r="5785">
          <cell r="B5785" t="str">
            <v>RFP_EMI_Base10609</v>
          </cell>
        </row>
        <row r="5786">
          <cell r="B5786" t="str">
            <v>RFP_EMI_Base10609</v>
          </cell>
        </row>
        <row r="5787">
          <cell r="B5787" t="str">
            <v>RFP_EMI_Base10609</v>
          </cell>
        </row>
        <row r="5788">
          <cell r="B5788" t="str">
            <v>RFP_EMI_Base10609</v>
          </cell>
        </row>
        <row r="5789">
          <cell r="B5789" t="str">
            <v>RFP_EMI_Base10609</v>
          </cell>
        </row>
        <row r="5790">
          <cell r="B5790" t="str">
            <v>RFP_EMI_Base10609</v>
          </cell>
        </row>
        <row r="5791">
          <cell r="B5791" t="str">
            <v>RFP_EMI_Base10609</v>
          </cell>
        </row>
        <row r="5792">
          <cell r="B5792" t="str">
            <v>RFP_EMI_Base10609</v>
          </cell>
        </row>
        <row r="5793">
          <cell r="B5793" t="str">
            <v>RFP_EMI_Base10609</v>
          </cell>
        </row>
        <row r="5794">
          <cell r="B5794" t="str">
            <v>RFP_EMI_Base10609</v>
          </cell>
        </row>
        <row r="5795">
          <cell r="B5795" t="str">
            <v>RFP_EMI_Base10609</v>
          </cell>
        </row>
        <row r="5796">
          <cell r="B5796" t="str">
            <v>RFP_EMI_Base10609</v>
          </cell>
        </row>
        <row r="5797">
          <cell r="B5797" t="str">
            <v>RFP_EMI_Base10609</v>
          </cell>
        </row>
        <row r="5798">
          <cell r="B5798" t="str">
            <v>RFP_EMI_Base10609</v>
          </cell>
        </row>
        <row r="5799">
          <cell r="B5799" t="str">
            <v>RFP_EMI_Base10609</v>
          </cell>
        </row>
        <row r="5800">
          <cell r="B5800" t="str">
            <v>RFP_EMI_Base10609</v>
          </cell>
        </row>
        <row r="5801">
          <cell r="B5801" t="str">
            <v>RFP_EMI_Base10609</v>
          </cell>
        </row>
        <row r="5802">
          <cell r="B5802" t="str">
            <v>RFP_EMI_Base10609</v>
          </cell>
        </row>
        <row r="5803">
          <cell r="B5803" t="str">
            <v>RFP_EMI_Base10609</v>
          </cell>
        </row>
        <row r="5804">
          <cell r="B5804" t="str">
            <v>RFP_EMI_Base10609</v>
          </cell>
        </row>
        <row r="5805">
          <cell r="B5805" t="str">
            <v>RFP_EMI_Base10609</v>
          </cell>
        </row>
        <row r="5806">
          <cell r="B5806" t="str">
            <v>RFP_EMI_Base10609</v>
          </cell>
        </row>
        <row r="5807">
          <cell r="B5807" t="str">
            <v>RFP_EMI_Base10609</v>
          </cell>
        </row>
        <row r="5808">
          <cell r="B5808" t="str">
            <v>RFP_EMI_Base10609</v>
          </cell>
        </row>
        <row r="5809">
          <cell r="B5809" t="str">
            <v>RFP_EMI_Base10609</v>
          </cell>
        </row>
        <row r="5810">
          <cell r="B5810" t="str">
            <v>RFP_EMI_Base10609</v>
          </cell>
        </row>
        <row r="5811">
          <cell r="B5811" t="str">
            <v>RFP_EMI_Base10609</v>
          </cell>
        </row>
        <row r="5812">
          <cell r="B5812" t="str">
            <v>RFP_EMI_Base10609</v>
          </cell>
        </row>
        <row r="5813">
          <cell r="B5813" t="str">
            <v>RFP_EMI_Base10609</v>
          </cell>
        </row>
        <row r="5814">
          <cell r="B5814" t="str">
            <v>RFP_EMI_Base10609</v>
          </cell>
        </row>
        <row r="5815">
          <cell r="B5815" t="str">
            <v>RFP_EMI_Base10609</v>
          </cell>
        </row>
        <row r="5816">
          <cell r="B5816" t="str">
            <v>RFP_EMI_Base10609</v>
          </cell>
        </row>
        <row r="5817">
          <cell r="B5817" t="str">
            <v>RFP_EMI_Base10609</v>
          </cell>
        </row>
        <row r="5818">
          <cell r="B5818" t="str">
            <v>RFP_EMI_Base10609</v>
          </cell>
        </row>
        <row r="5819">
          <cell r="B5819" t="str">
            <v>RFP_EMI_Base10609</v>
          </cell>
        </row>
        <row r="5820">
          <cell r="B5820" t="str">
            <v>RFP_EMI_Base10609</v>
          </cell>
        </row>
        <row r="5821">
          <cell r="B5821" t="str">
            <v>RFP_EMI_Base10609</v>
          </cell>
        </row>
        <row r="5822">
          <cell r="B5822" t="str">
            <v>RFP_EMI_Base10609</v>
          </cell>
        </row>
        <row r="5823">
          <cell r="B5823" t="str">
            <v>RFP_EMI_Base10609</v>
          </cell>
        </row>
        <row r="5824">
          <cell r="B5824" t="str">
            <v>RFP_EMI_Base10609</v>
          </cell>
        </row>
        <row r="5825">
          <cell r="B5825" t="str">
            <v>RFP_EMI_Base10609</v>
          </cell>
        </row>
        <row r="5826">
          <cell r="B5826" t="str">
            <v>RFP_EMI_Base10609</v>
          </cell>
        </row>
        <row r="5827">
          <cell r="B5827" t="str">
            <v>RFP_EMI_Base10609</v>
          </cell>
        </row>
        <row r="5828">
          <cell r="B5828" t="str">
            <v>RFP_EMI_Base10609</v>
          </cell>
        </row>
        <row r="5829">
          <cell r="B5829" t="str">
            <v>RFP_EMI_Base10609</v>
          </cell>
        </row>
        <row r="5830">
          <cell r="B5830" t="str">
            <v>RFP_EMI_Base10609</v>
          </cell>
        </row>
        <row r="5831">
          <cell r="B5831" t="str">
            <v>RFP_EMI_Base10609</v>
          </cell>
        </row>
        <row r="5832">
          <cell r="B5832" t="str">
            <v>RFP_EMI_Base10609</v>
          </cell>
        </row>
        <row r="5833">
          <cell r="B5833" t="str">
            <v>RFP_EMI_Base10609</v>
          </cell>
        </row>
        <row r="5834">
          <cell r="B5834" t="str">
            <v>RFP_EMI_Base10609</v>
          </cell>
        </row>
        <row r="5835">
          <cell r="B5835" t="str">
            <v>RFP_EMI_Base10609</v>
          </cell>
        </row>
        <row r="5836">
          <cell r="B5836" t="str">
            <v>RFP_EMI_Base10609</v>
          </cell>
        </row>
        <row r="5837">
          <cell r="B5837" t="str">
            <v>RFP_EMI_Base10609</v>
          </cell>
        </row>
        <row r="5838">
          <cell r="B5838" t="str">
            <v>RFP_EMI_Base10609</v>
          </cell>
        </row>
        <row r="5839">
          <cell r="B5839" t="str">
            <v>RFP_EMI_Base10609</v>
          </cell>
        </row>
        <row r="5840">
          <cell r="B5840" t="str">
            <v>RFP_EMI_Base10609</v>
          </cell>
        </row>
        <row r="5841">
          <cell r="B5841" t="str">
            <v>RFP_EMI_Base10609</v>
          </cell>
        </row>
        <row r="5842">
          <cell r="B5842" t="str">
            <v>RFP_EMI_Base10609</v>
          </cell>
        </row>
        <row r="5843">
          <cell r="B5843" t="str">
            <v>RFP_EMI_Base10609</v>
          </cell>
        </row>
        <row r="5844">
          <cell r="B5844" t="str">
            <v>RFP_EMI_Base10609</v>
          </cell>
        </row>
        <row r="5845">
          <cell r="B5845" t="str">
            <v>RFP_EMI_Base10609</v>
          </cell>
        </row>
        <row r="5846">
          <cell r="B5846" t="str">
            <v>RFP_EMI_Base10609</v>
          </cell>
        </row>
        <row r="5847">
          <cell r="B5847" t="str">
            <v>RFP_EMI_Base10609</v>
          </cell>
        </row>
        <row r="5848">
          <cell r="B5848" t="str">
            <v>RFP_EMI_Base10609</v>
          </cell>
        </row>
        <row r="5849">
          <cell r="B5849" t="str">
            <v>RFP_EMI_Base10609</v>
          </cell>
        </row>
        <row r="5850">
          <cell r="B5850" t="str">
            <v>RFP_EMI_Base10609</v>
          </cell>
        </row>
        <row r="5851">
          <cell r="B5851" t="str">
            <v>RFP_EMI_Base10609</v>
          </cell>
        </row>
        <row r="5852">
          <cell r="B5852" t="str">
            <v>RFP_EMI_Base10609</v>
          </cell>
        </row>
        <row r="5853">
          <cell r="B5853" t="str">
            <v>RFP_EMI_Base10609</v>
          </cell>
        </row>
      </sheetData>
      <sheetData sheetId="11" refreshError="1">
        <row r="1">
          <cell r="B1" t="str">
            <v xml:space="preserve">PROSYM Cases : </v>
          </cell>
        </row>
        <row r="6">
          <cell r="P6" t="str">
            <v>RFP_6Co_Central_CCGT10611</v>
          </cell>
        </row>
        <row r="7">
          <cell r="P7" t="str">
            <v>RFP_5Co_Central_CCGT10612</v>
          </cell>
        </row>
        <row r="8">
          <cell r="P8" t="str">
            <v>RFP_4Co_Central_CCGT10613</v>
          </cell>
        </row>
        <row r="9">
          <cell r="P9" t="str">
            <v>RFP_EAI_Central_CCGT10614</v>
          </cell>
        </row>
        <row r="10">
          <cell r="P10" t="str">
            <v>RFP_EMI_Central_CCGT10615</v>
          </cell>
        </row>
        <row r="18">
          <cell r="B18">
            <v>2</v>
          </cell>
        </row>
        <row r="19">
          <cell r="B19" t="str">
            <v>StudyID</v>
          </cell>
          <cell r="C19" t="str">
            <v>Name</v>
          </cell>
          <cell r="D19" t="str">
            <v>Year</v>
          </cell>
          <cell r="E19" t="str">
            <v>Gen (GWh)</v>
          </cell>
          <cell r="F19" t="str">
            <v>Possible Gen (GWh)</v>
          </cell>
          <cell r="G19" t="str">
            <v>Hours</v>
          </cell>
          <cell r="H19" t="str">
            <v>Starts</v>
          </cell>
          <cell r="I19" t="str">
            <v>CO2</v>
          </cell>
          <cell r="J19" t="str">
            <v>Fuel Cost</v>
          </cell>
          <cell r="K19" t="str">
            <v>Emission Cost (k$)</v>
          </cell>
          <cell r="L19" t="str">
            <v>Start Cost</v>
          </cell>
          <cell r="M19" t="str">
            <v>VOM Cost</v>
          </cell>
          <cell r="N19" t="str">
            <v>Variable Cost</v>
          </cell>
          <cell r="O19" t="str">
            <v>$/MWh</v>
          </cell>
          <cell r="P19" t="str">
            <v>CF</v>
          </cell>
          <cell r="Q19" t="str">
            <v>SF</v>
          </cell>
          <cell r="R19" t="str">
            <v>Case#</v>
          </cell>
        </row>
        <row r="20">
          <cell r="A20" t="str">
            <v>RFP_6Co_Central_CCGTAcadia.2x1_12010</v>
          </cell>
          <cell r="B20" t="str">
            <v>RFP_6Co_Central_CCGT10611</v>
          </cell>
          <cell r="C20" t="str">
            <v>Acadia.2x1_1</v>
          </cell>
          <cell r="D20">
            <v>2010</v>
          </cell>
          <cell r="E20">
            <v>1284.22</v>
          </cell>
          <cell r="G20">
            <v>6441</v>
          </cell>
          <cell r="H20">
            <v>14</v>
          </cell>
          <cell r="I20">
            <v>573.83000000000004</v>
          </cell>
          <cell r="J20">
            <v>60336.75</v>
          </cell>
          <cell r="K20">
            <v>187.56</v>
          </cell>
          <cell r="L20">
            <v>0</v>
          </cell>
          <cell r="M20">
            <v>3897.97</v>
          </cell>
          <cell r="N20">
            <v>64422.28</v>
          </cell>
          <cell r="O20">
            <v>50.164520097802558</v>
          </cell>
          <cell r="P20">
            <v>0.63072850414274417</v>
          </cell>
          <cell r="Q20">
            <v>0.73527397260273974</v>
          </cell>
          <cell r="S20" t="str">
            <v>Gas</v>
          </cell>
        </row>
        <row r="21">
          <cell r="B21" t="str">
            <v>RFP_6Co_Central_CCGT10611</v>
          </cell>
        </row>
        <row r="22">
          <cell r="B22" t="str">
            <v>RFP_6Co_Central_CCGT10611</v>
          </cell>
        </row>
        <row r="23">
          <cell r="B23" t="str">
            <v>RFP_6Co_Central_CCGT10611</v>
          </cell>
        </row>
        <row r="24">
          <cell r="B24" t="str">
            <v>RFP_6Co_Central_CCGT10611</v>
          </cell>
        </row>
        <row r="25">
          <cell r="B25" t="str">
            <v>RFP_6Co_Central_CCGT10611</v>
          </cell>
        </row>
        <row r="26">
          <cell r="B26" t="str">
            <v>RFP_6Co_Central_CCGT10611</v>
          </cell>
        </row>
        <row r="27">
          <cell r="B27" t="str">
            <v>RFP_6Co_Central_CCGT10611</v>
          </cell>
        </row>
        <row r="28">
          <cell r="B28" t="str">
            <v>RFP_6Co_Central_CCGT10611</v>
          </cell>
        </row>
        <row r="29">
          <cell r="B29" t="str">
            <v>RFP_6Co_Central_CCGT10611</v>
          </cell>
        </row>
        <row r="30">
          <cell r="B30" t="str">
            <v>RFP_6Co_Central_CCGT10611</v>
          </cell>
        </row>
        <row r="31">
          <cell r="B31" t="str">
            <v>RFP_6Co_Central_CCGT10611</v>
          </cell>
        </row>
        <row r="32">
          <cell r="B32" t="str">
            <v>RFP_6Co_Central_CCGT10611</v>
          </cell>
        </row>
        <row r="33">
          <cell r="B33" t="str">
            <v>RFP_6Co_Central_CCGT10611</v>
          </cell>
        </row>
        <row r="34">
          <cell r="B34" t="str">
            <v>RFP_6Co_Central_CCGT10611</v>
          </cell>
        </row>
        <row r="35">
          <cell r="B35" t="str">
            <v>RFP_6Co_Central_CCGT10611</v>
          </cell>
        </row>
        <row r="36">
          <cell r="B36" t="str">
            <v>RFP_6Co_Central_CCGT10611</v>
          </cell>
        </row>
        <row r="37">
          <cell r="B37" t="str">
            <v>RFP_6Co_Central_CCGT10611</v>
          </cell>
        </row>
        <row r="38">
          <cell r="B38" t="str">
            <v>RFP_6Co_Central_CCGT10611</v>
          </cell>
        </row>
        <row r="39">
          <cell r="B39" t="str">
            <v>RFP_6Co_Central_CCGT10611</v>
          </cell>
        </row>
        <row r="40">
          <cell r="B40" t="str">
            <v>RFP_6Co_Central_CCGT10611</v>
          </cell>
        </row>
        <row r="41">
          <cell r="B41" t="str">
            <v>RFP_6Co_Central_CCGT10611</v>
          </cell>
        </row>
        <row r="42">
          <cell r="B42" t="str">
            <v>RFP_6Co_Central_CCGT10611</v>
          </cell>
        </row>
        <row r="43">
          <cell r="B43" t="str">
            <v>RFP_6Co_Central_CCGT10611</v>
          </cell>
        </row>
        <row r="44">
          <cell r="B44" t="str">
            <v>RFP_6Co_Central_CCGT10611</v>
          </cell>
        </row>
        <row r="45">
          <cell r="B45" t="str">
            <v>RFP_6Co_Central_CCGT10611</v>
          </cell>
        </row>
        <row r="46">
          <cell r="B46" t="str">
            <v>RFP_6Co_Central_CCGT10611</v>
          </cell>
        </row>
        <row r="47">
          <cell r="B47" t="str">
            <v>RFP_6Co_Central_CCGT10611</v>
          </cell>
        </row>
        <row r="48">
          <cell r="B48" t="str">
            <v>RFP_6Co_Central_CCGT10611</v>
          </cell>
        </row>
        <row r="49">
          <cell r="B49" t="str">
            <v>RFP_6Co_Central_CCGT10611</v>
          </cell>
        </row>
        <row r="50">
          <cell r="B50" t="str">
            <v>RFP_6Co_Central_CCGT10611</v>
          </cell>
        </row>
        <row r="51">
          <cell r="B51" t="str">
            <v>RFP_6Co_Central_CCGT10611</v>
          </cell>
        </row>
        <row r="52">
          <cell r="B52" t="str">
            <v>RFP_6Co_Central_CCGT10611</v>
          </cell>
        </row>
        <row r="53">
          <cell r="B53" t="str">
            <v>RFP_6Co_Central_CCGT10611</v>
          </cell>
        </row>
        <row r="54">
          <cell r="B54" t="str">
            <v>RFP_6Co_Central_CCGT10611</v>
          </cell>
        </row>
        <row r="55">
          <cell r="B55" t="str">
            <v>RFP_6Co_Central_CCGT10611</v>
          </cell>
        </row>
        <row r="56">
          <cell r="B56" t="str">
            <v>RFP_6Co_Central_CCGT10611</v>
          </cell>
        </row>
        <row r="57">
          <cell r="B57" t="str">
            <v>RFP_6Co_Central_CCGT10611</v>
          </cell>
        </row>
        <row r="58">
          <cell r="B58" t="str">
            <v>RFP_6Co_Central_CCGT10611</v>
          </cell>
        </row>
        <row r="59">
          <cell r="B59" t="str">
            <v>RFP_6Co_Central_CCGT10611</v>
          </cell>
        </row>
        <row r="60">
          <cell r="B60" t="str">
            <v>RFP_6Co_Central_CCGT10611</v>
          </cell>
        </row>
        <row r="61">
          <cell r="B61" t="str">
            <v>RFP_6Co_Central_CCGT10611</v>
          </cell>
        </row>
        <row r="62">
          <cell r="B62" t="str">
            <v>RFP_6Co_Central_CCGT10611</v>
          </cell>
        </row>
        <row r="63">
          <cell r="B63" t="str">
            <v>RFP_6Co_Central_CCGT10611</v>
          </cell>
        </row>
        <row r="64">
          <cell r="B64" t="str">
            <v>RFP_6Co_Central_CCGT10611</v>
          </cell>
        </row>
        <row r="65">
          <cell r="B65" t="str">
            <v>RFP_6Co_Central_CCGT10611</v>
          </cell>
        </row>
        <row r="66">
          <cell r="B66" t="str">
            <v>RFP_6Co_Central_CCGT10611</v>
          </cell>
        </row>
        <row r="67">
          <cell r="B67" t="str">
            <v>RFP_6Co_Central_CCGT10611</v>
          </cell>
        </row>
        <row r="68">
          <cell r="B68" t="str">
            <v>RFP_6Co_Central_CCGT10611</v>
          </cell>
        </row>
        <row r="69">
          <cell r="B69" t="str">
            <v>RFP_6Co_Central_CCGT10611</v>
          </cell>
        </row>
        <row r="70">
          <cell r="B70" t="str">
            <v>RFP_6Co_Central_CCGT10611</v>
          </cell>
        </row>
        <row r="71">
          <cell r="B71" t="str">
            <v>RFP_6Co_Central_CCGT10611</v>
          </cell>
        </row>
        <row r="72">
          <cell r="B72" t="str">
            <v>RFP_6Co_Central_CCGT10611</v>
          </cell>
        </row>
        <row r="73">
          <cell r="B73" t="str">
            <v>RFP_6Co_Central_CCGT10611</v>
          </cell>
        </row>
        <row r="74">
          <cell r="B74" t="str">
            <v>RFP_6Co_Central_CCGT10611</v>
          </cell>
        </row>
        <row r="75">
          <cell r="B75" t="str">
            <v>RFP_6Co_Central_CCGT10611</v>
          </cell>
        </row>
        <row r="76">
          <cell r="B76" t="str">
            <v>RFP_6Co_Central_CCGT10611</v>
          </cell>
        </row>
        <row r="77">
          <cell r="B77" t="str">
            <v>RFP_6Co_Central_CCGT10611</v>
          </cell>
        </row>
        <row r="78">
          <cell r="B78" t="str">
            <v>RFP_6Co_Central_CCGT10611</v>
          </cell>
        </row>
        <row r="79">
          <cell r="B79" t="str">
            <v>RFP_6Co_Central_CCGT10611</v>
          </cell>
        </row>
        <row r="80">
          <cell r="B80" t="str">
            <v>RFP_6Co_Central_CCGT10611</v>
          </cell>
        </row>
        <row r="81">
          <cell r="B81" t="str">
            <v>RFP_6Co_Central_CCGT10611</v>
          </cell>
        </row>
        <row r="82">
          <cell r="B82" t="str">
            <v>RFP_6Co_Central_CCGT10611</v>
          </cell>
        </row>
        <row r="83">
          <cell r="B83" t="str">
            <v>RFP_6Co_Central_CCGT10611</v>
          </cell>
        </row>
        <row r="84">
          <cell r="B84" t="str">
            <v>RFP_6Co_Central_CCGT10611</v>
          </cell>
        </row>
        <row r="85">
          <cell r="B85" t="str">
            <v>RFP_6Co_Central_CCGT10611</v>
          </cell>
        </row>
        <row r="86">
          <cell r="B86" t="str">
            <v>RFP_6Co_Central_CCGT10611</v>
          </cell>
        </row>
        <row r="87">
          <cell r="B87" t="str">
            <v>RFP_6Co_Central_CCGT10611</v>
          </cell>
        </row>
        <row r="88">
          <cell r="B88" t="str">
            <v>RFP_6Co_Central_CCGT10611</v>
          </cell>
        </row>
        <row r="89">
          <cell r="B89" t="str">
            <v>RFP_6Co_Central_CCGT10611</v>
          </cell>
        </row>
        <row r="90">
          <cell r="B90" t="str">
            <v>RFP_6Co_Central_CCGT10611</v>
          </cell>
        </row>
        <row r="91">
          <cell r="B91" t="str">
            <v>RFP_6Co_Central_CCGT10611</v>
          </cell>
        </row>
        <row r="92">
          <cell r="B92" t="str">
            <v>RFP_6Co_Central_CCGT10611</v>
          </cell>
        </row>
        <row r="93">
          <cell r="B93" t="str">
            <v>RFP_6Co_Central_CCGT10611</v>
          </cell>
        </row>
        <row r="94">
          <cell r="B94" t="str">
            <v>RFP_6Co_Central_CCGT10611</v>
          </cell>
        </row>
        <row r="95">
          <cell r="B95" t="str">
            <v>RFP_6Co_Central_CCGT10611</v>
          </cell>
        </row>
        <row r="96">
          <cell r="B96" t="str">
            <v>RFP_6Co_Central_CCGT10611</v>
          </cell>
        </row>
        <row r="97">
          <cell r="B97" t="str">
            <v>RFP_6Co_Central_CCGT10611</v>
          </cell>
        </row>
        <row r="98">
          <cell r="B98" t="str">
            <v>RFP_6Co_Central_CCGT10611</v>
          </cell>
        </row>
        <row r="99">
          <cell r="B99" t="str">
            <v>RFP_6Co_Central_CCGT10611</v>
          </cell>
        </row>
        <row r="100">
          <cell r="B100" t="str">
            <v>RFP_6Co_Central_CCGT10611</v>
          </cell>
        </row>
        <row r="101">
          <cell r="B101" t="str">
            <v>RFP_6Co_Central_CCGT10611</v>
          </cell>
        </row>
        <row r="102">
          <cell r="B102" t="str">
            <v>RFP_6Co_Central_CCGT10611</v>
          </cell>
        </row>
        <row r="103">
          <cell r="B103" t="str">
            <v>RFP_6Co_Central_CCGT10611</v>
          </cell>
        </row>
        <row r="104">
          <cell r="B104" t="str">
            <v>RFP_6Co_Central_CCGT10611</v>
          </cell>
        </row>
        <row r="105">
          <cell r="B105" t="str">
            <v>RFP_6Co_Central_CCGT10611</v>
          </cell>
        </row>
        <row r="106">
          <cell r="B106" t="str">
            <v>RFP_6Co_Central_CCGT10611</v>
          </cell>
        </row>
        <row r="107">
          <cell r="B107" t="str">
            <v>RFP_6Co_Central_CCGT10611</v>
          </cell>
        </row>
        <row r="108">
          <cell r="B108" t="str">
            <v>RFP_6Co_Central_CCGT10611</v>
          </cell>
        </row>
        <row r="109">
          <cell r="B109" t="str">
            <v>RFP_6Co_Central_CCGT10611</v>
          </cell>
        </row>
        <row r="110">
          <cell r="B110" t="str">
            <v>RFP_6Co_Central_CCGT10611</v>
          </cell>
        </row>
        <row r="111">
          <cell r="B111" t="str">
            <v>RFP_6Co_Central_CCGT10611</v>
          </cell>
        </row>
        <row r="112">
          <cell r="B112" t="str">
            <v>RFP_6Co_Central_CCGT10611</v>
          </cell>
        </row>
        <row r="113">
          <cell r="B113" t="str">
            <v>RFP_6Co_Central_CCGT10611</v>
          </cell>
        </row>
        <row r="114">
          <cell r="B114" t="str">
            <v>RFP_6Co_Central_CCGT10611</v>
          </cell>
        </row>
        <row r="115">
          <cell r="B115" t="str">
            <v>RFP_6Co_Central_CCGT10611</v>
          </cell>
        </row>
        <row r="116">
          <cell r="B116" t="str">
            <v>RFP_6Co_Central_CCGT10611</v>
          </cell>
        </row>
        <row r="117">
          <cell r="B117" t="str">
            <v>RFP_6Co_Central_CCGT10611</v>
          </cell>
        </row>
        <row r="118">
          <cell r="B118" t="str">
            <v>RFP_6Co_Central_CCGT10611</v>
          </cell>
        </row>
        <row r="119">
          <cell r="B119" t="str">
            <v>RFP_6Co_Central_CCGT10611</v>
          </cell>
        </row>
        <row r="120">
          <cell r="B120" t="str">
            <v>RFP_6Co_Central_CCGT10611</v>
          </cell>
        </row>
        <row r="121">
          <cell r="B121" t="str">
            <v>RFP_6Co_Central_CCGT10611</v>
          </cell>
        </row>
        <row r="122">
          <cell r="B122" t="str">
            <v>RFP_6Co_Central_CCGT10611</v>
          </cell>
        </row>
        <row r="123">
          <cell r="B123" t="str">
            <v>RFP_6Co_Central_CCGT10611</v>
          </cell>
        </row>
        <row r="124">
          <cell r="B124" t="str">
            <v>RFP_6Co_Central_CCGT10611</v>
          </cell>
        </row>
        <row r="125">
          <cell r="B125" t="str">
            <v>RFP_6Co_Central_CCGT10611</v>
          </cell>
        </row>
        <row r="126">
          <cell r="B126" t="str">
            <v>RFP_6Co_Central_CCGT10611</v>
          </cell>
        </row>
        <row r="127">
          <cell r="B127" t="str">
            <v>RFP_6Co_Central_CCGT10611</v>
          </cell>
        </row>
        <row r="128">
          <cell r="B128" t="str">
            <v>RFP_6Co_Central_CCGT10611</v>
          </cell>
        </row>
        <row r="129">
          <cell r="B129" t="str">
            <v>RFP_6Co_Central_CCGT10611</v>
          </cell>
        </row>
        <row r="130">
          <cell r="B130" t="str">
            <v>RFP_6Co_Central_CCGT10611</v>
          </cell>
        </row>
        <row r="131">
          <cell r="B131" t="str">
            <v>RFP_6Co_Central_CCGT10611</v>
          </cell>
        </row>
        <row r="132">
          <cell r="B132" t="str">
            <v>RFP_6Co_Central_CCGT10611</v>
          </cell>
        </row>
        <row r="133">
          <cell r="B133" t="str">
            <v>RFP_6Co_Central_CCGT10611</v>
          </cell>
        </row>
        <row r="134">
          <cell r="B134" t="str">
            <v>RFP_6Co_Central_CCGT10611</v>
          </cell>
        </row>
        <row r="135">
          <cell r="B135" t="str">
            <v>RFP_6Co_Central_CCGT10611</v>
          </cell>
        </row>
        <row r="136">
          <cell r="B136" t="str">
            <v>RFP_6Co_Central_CCGT10611</v>
          </cell>
        </row>
        <row r="137">
          <cell r="B137" t="str">
            <v>RFP_6Co_Central_CCGT10611</v>
          </cell>
        </row>
        <row r="138">
          <cell r="B138" t="str">
            <v>RFP_6Co_Central_CCGT10611</v>
          </cell>
        </row>
        <row r="139">
          <cell r="B139" t="str">
            <v>RFP_6Co_Central_CCGT10611</v>
          </cell>
        </row>
        <row r="140">
          <cell r="B140" t="str">
            <v>RFP_6Co_Central_CCGT10611</v>
          </cell>
        </row>
        <row r="141">
          <cell r="B141" t="str">
            <v>RFP_6Co_Central_CCGT10611</v>
          </cell>
        </row>
        <row r="142">
          <cell r="B142" t="str">
            <v>RFP_6Co_Central_CCGT10611</v>
          </cell>
        </row>
        <row r="143">
          <cell r="B143" t="str">
            <v>RFP_6Co_Central_CCGT10611</v>
          </cell>
        </row>
        <row r="144">
          <cell r="B144" t="str">
            <v>RFP_6Co_Central_CCGT10611</v>
          </cell>
        </row>
        <row r="145">
          <cell r="B145" t="str">
            <v>RFP_6Co_Central_CCGT10611</v>
          </cell>
        </row>
        <row r="146">
          <cell r="B146" t="str">
            <v>RFP_6Co_Central_CCGT10611</v>
          </cell>
        </row>
        <row r="147">
          <cell r="B147" t="str">
            <v>RFP_6Co_Central_CCGT10611</v>
          </cell>
        </row>
        <row r="148">
          <cell r="B148" t="str">
            <v>RFP_6Co_Central_CCGT10611</v>
          </cell>
        </row>
        <row r="149">
          <cell r="B149" t="str">
            <v>RFP_6Co_Central_CCGT10611</v>
          </cell>
        </row>
        <row r="150">
          <cell r="B150" t="str">
            <v>RFP_6Co_Central_CCGT10611</v>
          </cell>
        </row>
        <row r="151">
          <cell r="B151" t="str">
            <v>RFP_6Co_Central_CCGT10611</v>
          </cell>
        </row>
        <row r="152">
          <cell r="B152" t="str">
            <v>RFP_6Co_Central_CCGT10611</v>
          </cell>
        </row>
        <row r="153">
          <cell r="B153" t="str">
            <v>RFP_6Co_Central_CCGT10611</v>
          </cell>
        </row>
        <row r="154">
          <cell r="B154" t="str">
            <v>RFP_6Co_Central_CCGT10611</v>
          </cell>
        </row>
        <row r="155">
          <cell r="B155" t="str">
            <v>RFP_6Co_Central_CCGT10611</v>
          </cell>
        </row>
        <row r="156">
          <cell r="B156" t="str">
            <v>RFP_6Co_Central_CCGT10611</v>
          </cell>
        </row>
        <row r="157">
          <cell r="B157" t="str">
            <v>RFP_6Co_Central_CCGT10611</v>
          </cell>
        </row>
        <row r="158">
          <cell r="B158" t="str">
            <v>RFP_6Co_Central_CCGT10611</v>
          </cell>
        </row>
        <row r="159">
          <cell r="B159" t="str">
            <v>RFP_6Co_Central_CCGT10611</v>
          </cell>
        </row>
        <row r="160">
          <cell r="B160" t="str">
            <v>RFP_6Co_Central_CCGT10611</v>
          </cell>
        </row>
        <row r="161">
          <cell r="B161" t="str">
            <v>RFP_6Co_Central_CCGT10611</v>
          </cell>
        </row>
        <row r="162">
          <cell r="B162" t="str">
            <v>RFP_6Co_Central_CCGT10611</v>
          </cell>
        </row>
        <row r="163">
          <cell r="B163" t="str">
            <v>RFP_6Co_Central_CCGT10611</v>
          </cell>
        </row>
        <row r="164">
          <cell r="B164" t="str">
            <v>RFP_6Co_Central_CCGT10611</v>
          </cell>
        </row>
        <row r="165">
          <cell r="B165" t="str">
            <v>RFP_6Co_Central_CCGT10611</v>
          </cell>
        </row>
        <row r="166">
          <cell r="B166" t="str">
            <v>RFP_6Co_Central_CCGT10611</v>
          </cell>
        </row>
        <row r="167">
          <cell r="B167" t="str">
            <v>RFP_6Co_Central_CCGT10611</v>
          </cell>
        </row>
        <row r="168">
          <cell r="B168" t="str">
            <v>RFP_6Co_Central_CCGT10611</v>
          </cell>
        </row>
        <row r="169">
          <cell r="B169" t="str">
            <v>RFP_6Co_Central_CCGT10611</v>
          </cell>
        </row>
        <row r="170">
          <cell r="B170" t="str">
            <v>RFP_6Co_Central_CCGT10611</v>
          </cell>
        </row>
        <row r="171">
          <cell r="B171" t="str">
            <v>RFP_6Co_Central_CCGT10611</v>
          </cell>
        </row>
        <row r="172">
          <cell r="B172" t="str">
            <v>RFP_6Co_Central_CCGT10611</v>
          </cell>
        </row>
        <row r="173">
          <cell r="B173" t="str">
            <v>RFP_6Co_Central_CCGT10611</v>
          </cell>
        </row>
        <row r="174">
          <cell r="B174" t="str">
            <v>RFP_6Co_Central_CCGT10611</v>
          </cell>
        </row>
        <row r="175">
          <cell r="B175" t="str">
            <v>RFP_6Co_Central_CCGT10611</v>
          </cell>
        </row>
        <row r="176">
          <cell r="B176" t="str">
            <v>RFP_6Co_Central_CCGT10611</v>
          </cell>
        </row>
        <row r="177">
          <cell r="B177" t="str">
            <v>RFP_6Co_Central_CCGT10611</v>
          </cell>
        </row>
        <row r="178">
          <cell r="B178" t="str">
            <v>RFP_6Co_Central_CCGT10611</v>
          </cell>
        </row>
        <row r="179">
          <cell r="B179" t="str">
            <v>RFP_6Co_Central_CCGT10611</v>
          </cell>
        </row>
        <row r="180">
          <cell r="B180" t="str">
            <v>RFP_6Co_Central_CCGT10611</v>
          </cell>
        </row>
        <row r="181">
          <cell r="B181" t="str">
            <v>RFP_6Co_Central_CCGT10611</v>
          </cell>
        </row>
        <row r="182">
          <cell r="B182" t="str">
            <v>RFP_6Co_Central_CCGT10611</v>
          </cell>
        </row>
        <row r="183">
          <cell r="B183" t="str">
            <v>RFP_6Co_Central_CCGT10611</v>
          </cell>
        </row>
        <row r="184">
          <cell r="B184" t="str">
            <v>RFP_6Co_Central_CCGT10611</v>
          </cell>
        </row>
        <row r="185">
          <cell r="B185" t="str">
            <v>RFP_6Co_Central_CCGT10611</v>
          </cell>
        </row>
        <row r="186">
          <cell r="B186" t="str">
            <v>RFP_6Co_Central_CCGT10611</v>
          </cell>
        </row>
        <row r="187">
          <cell r="B187" t="str">
            <v>RFP_6Co_Central_CCGT10611</v>
          </cell>
        </row>
        <row r="188">
          <cell r="B188" t="str">
            <v>RFP_6Co_Central_CCGT10611</v>
          </cell>
        </row>
        <row r="189">
          <cell r="B189" t="str">
            <v>RFP_6Co_Central_CCGT10611</v>
          </cell>
        </row>
        <row r="190">
          <cell r="B190" t="str">
            <v>RFP_6Co_Central_CCGT10611</v>
          </cell>
        </row>
        <row r="191">
          <cell r="B191" t="str">
            <v>RFP_6Co_Central_CCGT10611</v>
          </cell>
        </row>
        <row r="192">
          <cell r="B192" t="str">
            <v>RFP_6Co_Central_CCGT10611</v>
          </cell>
        </row>
        <row r="193">
          <cell r="B193" t="str">
            <v>RFP_6Co_Central_CCGT10611</v>
          </cell>
        </row>
        <row r="194">
          <cell r="B194" t="str">
            <v>RFP_6Co_Central_CCGT10611</v>
          </cell>
        </row>
        <row r="195">
          <cell r="B195" t="str">
            <v>RFP_6Co_Central_CCGT10611</v>
          </cell>
        </row>
        <row r="196">
          <cell r="B196" t="str">
            <v>RFP_6Co_Central_CCGT10611</v>
          </cell>
        </row>
        <row r="197">
          <cell r="B197" t="str">
            <v>RFP_6Co_Central_CCGT10611</v>
          </cell>
        </row>
        <row r="198">
          <cell r="B198" t="str">
            <v>RFP_6Co_Central_CCGT10611</v>
          </cell>
        </row>
        <row r="199">
          <cell r="B199" t="str">
            <v>RFP_6Co_Central_CCGT10611</v>
          </cell>
        </row>
        <row r="200">
          <cell r="B200" t="str">
            <v>RFP_6Co_Central_CCGT10611</v>
          </cell>
        </row>
        <row r="201">
          <cell r="B201" t="str">
            <v>RFP_6Co_Central_CCGT10611</v>
          </cell>
        </row>
        <row r="202">
          <cell r="B202" t="str">
            <v>RFP_6Co_Central_CCGT10611</v>
          </cell>
        </row>
        <row r="203">
          <cell r="B203" t="str">
            <v>RFP_6Co_Central_CCGT10611</v>
          </cell>
        </row>
        <row r="204">
          <cell r="B204" t="str">
            <v>RFP_6Co_Central_CCGT10611</v>
          </cell>
        </row>
        <row r="205">
          <cell r="B205" t="str">
            <v>RFP_6Co_Central_CCGT10611</v>
          </cell>
        </row>
        <row r="206">
          <cell r="B206" t="str">
            <v>RFP_6Co_Central_CCGT10611</v>
          </cell>
        </row>
        <row r="207">
          <cell r="B207" t="str">
            <v>RFP_6Co_Central_CCGT10611</v>
          </cell>
        </row>
        <row r="208">
          <cell r="B208" t="str">
            <v>RFP_6Co_Central_CCGT10611</v>
          </cell>
        </row>
        <row r="209">
          <cell r="B209" t="str">
            <v>RFP_6Co_Central_CCGT10611</v>
          </cell>
        </row>
        <row r="210">
          <cell r="B210" t="str">
            <v>RFP_6Co_Central_CCGT10611</v>
          </cell>
        </row>
        <row r="211">
          <cell r="B211" t="str">
            <v>RFP_6Co_Central_CCGT10611</v>
          </cell>
        </row>
        <row r="212">
          <cell r="B212" t="str">
            <v>RFP_6Co_Central_CCGT10611</v>
          </cell>
        </row>
        <row r="213">
          <cell r="B213" t="str">
            <v>RFP_6Co_Central_CCGT10611</v>
          </cell>
        </row>
        <row r="214">
          <cell r="B214" t="str">
            <v>RFP_6Co_Central_CCGT10611</v>
          </cell>
        </row>
        <row r="215">
          <cell r="B215" t="str">
            <v>RFP_6Co_Central_CCGT10611</v>
          </cell>
        </row>
        <row r="216">
          <cell r="B216" t="str">
            <v>RFP_6Co_Central_CCGT10611</v>
          </cell>
        </row>
        <row r="217">
          <cell r="B217" t="str">
            <v>RFP_6Co_Central_CCGT10611</v>
          </cell>
        </row>
        <row r="218">
          <cell r="B218" t="str">
            <v>RFP_6Co_Central_CCGT10611</v>
          </cell>
        </row>
        <row r="219">
          <cell r="B219" t="str">
            <v>RFP_6Co_Central_CCGT10611</v>
          </cell>
        </row>
        <row r="220">
          <cell r="B220" t="str">
            <v>RFP_6Co_Central_CCGT10611</v>
          </cell>
        </row>
        <row r="221">
          <cell r="B221" t="str">
            <v>RFP_6Co_Central_CCGT10611</v>
          </cell>
        </row>
        <row r="222">
          <cell r="B222" t="str">
            <v>RFP_6Co_Central_CCGT10611</v>
          </cell>
        </row>
        <row r="223">
          <cell r="B223" t="str">
            <v>RFP_6Co_Central_CCGT10611</v>
          </cell>
        </row>
        <row r="224">
          <cell r="B224" t="str">
            <v>RFP_6Co_Central_CCGT10611</v>
          </cell>
        </row>
        <row r="225">
          <cell r="B225" t="str">
            <v>RFP_6Co_Central_CCGT10611</v>
          </cell>
        </row>
        <row r="226">
          <cell r="B226" t="str">
            <v>RFP_6Co_Central_CCGT10611</v>
          </cell>
        </row>
        <row r="227">
          <cell r="B227" t="str">
            <v>RFP_6Co_Central_CCGT10611</v>
          </cell>
        </row>
        <row r="228">
          <cell r="B228" t="str">
            <v>RFP_6Co_Central_CCGT10611</v>
          </cell>
        </row>
        <row r="229">
          <cell r="B229" t="str">
            <v>RFP_6Co_Central_CCGT10611</v>
          </cell>
        </row>
        <row r="230">
          <cell r="B230" t="str">
            <v>RFP_6Co_Central_CCGT10611</v>
          </cell>
        </row>
        <row r="231">
          <cell r="B231" t="str">
            <v>RFP_6Co_Central_CCGT10611</v>
          </cell>
        </row>
        <row r="232">
          <cell r="B232" t="str">
            <v>RFP_6Co_Central_CCGT10611</v>
          </cell>
        </row>
        <row r="233">
          <cell r="B233" t="str">
            <v>RFP_6Co_Central_CCGT10611</v>
          </cell>
        </row>
        <row r="234">
          <cell r="B234" t="str">
            <v>RFP_6Co_Central_CCGT10611</v>
          </cell>
        </row>
        <row r="235">
          <cell r="B235" t="str">
            <v>RFP_6Co_Central_CCGT10611</v>
          </cell>
        </row>
        <row r="236">
          <cell r="B236" t="str">
            <v>RFP_6Co_Central_CCGT10611</v>
          </cell>
        </row>
        <row r="237">
          <cell r="B237" t="str">
            <v>RFP_6Co_Central_CCGT10611</v>
          </cell>
        </row>
        <row r="238">
          <cell r="B238" t="str">
            <v>RFP_6Co_Central_CCGT10611</v>
          </cell>
        </row>
        <row r="239">
          <cell r="B239" t="str">
            <v>RFP_6Co_Central_CCGT10611</v>
          </cell>
        </row>
        <row r="240">
          <cell r="B240" t="str">
            <v>RFP_6Co_Central_CCGT10611</v>
          </cell>
        </row>
        <row r="241">
          <cell r="B241" t="str">
            <v>RFP_6Co_Central_CCGT10611</v>
          </cell>
        </row>
        <row r="242">
          <cell r="B242" t="str">
            <v>RFP_6Co_Central_CCGT10611</v>
          </cell>
        </row>
        <row r="243">
          <cell r="B243" t="str">
            <v>RFP_6Co_Central_CCGT10611</v>
          </cell>
        </row>
        <row r="244">
          <cell r="B244" t="str">
            <v>RFP_6Co_Central_CCGT10611</v>
          </cell>
        </row>
        <row r="245">
          <cell r="B245" t="str">
            <v>RFP_6Co_Central_CCGT10611</v>
          </cell>
        </row>
        <row r="246">
          <cell r="B246" t="str">
            <v>RFP_6Co_Central_CCGT10611</v>
          </cell>
        </row>
        <row r="247">
          <cell r="B247" t="str">
            <v>RFP_6Co_Central_CCGT10611</v>
          </cell>
        </row>
        <row r="248">
          <cell r="B248" t="str">
            <v>RFP_6Co_Central_CCGT10611</v>
          </cell>
        </row>
        <row r="249">
          <cell r="B249" t="str">
            <v>RFP_6Co_Central_CCGT10611</v>
          </cell>
        </row>
        <row r="250">
          <cell r="B250" t="str">
            <v>RFP_6Co_Central_CCGT10611</v>
          </cell>
        </row>
        <row r="251">
          <cell r="B251" t="str">
            <v>RFP_6Co_Central_CCGT10611</v>
          </cell>
        </row>
        <row r="252">
          <cell r="B252" t="str">
            <v>RFP_6Co_Central_CCGT10611</v>
          </cell>
        </row>
        <row r="253">
          <cell r="B253" t="str">
            <v>RFP_6Co_Central_CCGT10611</v>
          </cell>
        </row>
        <row r="254">
          <cell r="B254" t="str">
            <v>RFP_6Co_Central_CCGT10611</v>
          </cell>
        </row>
        <row r="255">
          <cell r="B255" t="str">
            <v>RFP_6Co_Central_CCGT10611</v>
          </cell>
        </row>
        <row r="256">
          <cell r="B256" t="str">
            <v>RFP_6Co_Central_CCGT10611</v>
          </cell>
        </row>
        <row r="257">
          <cell r="B257" t="str">
            <v>RFP_6Co_Central_CCGT10611</v>
          </cell>
        </row>
        <row r="258">
          <cell r="B258" t="str">
            <v>RFP_6Co_Central_CCGT10611</v>
          </cell>
        </row>
        <row r="259">
          <cell r="B259" t="str">
            <v>RFP_6Co_Central_CCGT10611</v>
          </cell>
        </row>
        <row r="260">
          <cell r="B260" t="str">
            <v>RFP_6Co_Central_CCGT10611</v>
          </cell>
        </row>
        <row r="261">
          <cell r="B261" t="str">
            <v>RFP_6Co_Central_CCGT10611</v>
          </cell>
        </row>
        <row r="262">
          <cell r="B262" t="str">
            <v>RFP_6Co_Central_CCGT10611</v>
          </cell>
        </row>
        <row r="263">
          <cell r="B263" t="str">
            <v>RFP_6Co_Central_CCGT10611</v>
          </cell>
        </row>
        <row r="264">
          <cell r="B264" t="str">
            <v>RFP_6Co_Central_CCGT10611</v>
          </cell>
        </row>
        <row r="265">
          <cell r="B265" t="str">
            <v>RFP_6Co_Central_CCGT10611</v>
          </cell>
        </row>
        <row r="266">
          <cell r="B266" t="str">
            <v>RFP_6Co_Central_CCGT10611</v>
          </cell>
        </row>
        <row r="267">
          <cell r="B267" t="str">
            <v>RFP_6Co_Central_CCGT10611</v>
          </cell>
        </row>
        <row r="268">
          <cell r="B268" t="str">
            <v>RFP_6Co_Central_CCGT10611</v>
          </cell>
        </row>
        <row r="269">
          <cell r="B269" t="str">
            <v>RFP_6Co_Central_CCGT10611</v>
          </cell>
        </row>
        <row r="270">
          <cell r="B270" t="str">
            <v>RFP_6Co_Central_CCGT10611</v>
          </cell>
        </row>
        <row r="271">
          <cell r="B271" t="str">
            <v>RFP_6Co_Central_CCGT10611</v>
          </cell>
        </row>
        <row r="272">
          <cell r="B272" t="str">
            <v>RFP_6Co_Central_CCGT10611</v>
          </cell>
        </row>
        <row r="273">
          <cell r="B273" t="str">
            <v>RFP_6Co_Central_CCGT10611</v>
          </cell>
        </row>
        <row r="274">
          <cell r="B274" t="str">
            <v>RFP_6Co_Central_CCGT10611</v>
          </cell>
        </row>
        <row r="275">
          <cell r="B275" t="str">
            <v>RFP_6Co_Central_CCGT10611</v>
          </cell>
        </row>
        <row r="276">
          <cell r="B276" t="str">
            <v>RFP_6Co_Central_CCGT10611</v>
          </cell>
        </row>
        <row r="277">
          <cell r="B277" t="str">
            <v>RFP_6Co_Central_CCGT10611</v>
          </cell>
        </row>
        <row r="278">
          <cell r="B278" t="str">
            <v>RFP_6Co_Central_CCGT10611</v>
          </cell>
        </row>
        <row r="279">
          <cell r="B279" t="str">
            <v>RFP_6Co_Central_CCGT10611</v>
          </cell>
        </row>
        <row r="280">
          <cell r="B280" t="str">
            <v>RFP_6Co_Central_CCGT10611</v>
          </cell>
        </row>
        <row r="281">
          <cell r="B281" t="str">
            <v>RFP_6Co_Central_CCGT10611</v>
          </cell>
        </row>
        <row r="282">
          <cell r="B282" t="str">
            <v>RFP_6Co_Central_CCGT10611</v>
          </cell>
        </row>
        <row r="283">
          <cell r="B283" t="str">
            <v>RFP_6Co_Central_CCGT10611</v>
          </cell>
        </row>
        <row r="284">
          <cell r="B284" t="str">
            <v>RFP_6Co_Central_CCGT10611</v>
          </cell>
        </row>
        <row r="285">
          <cell r="B285" t="str">
            <v>RFP_6Co_Central_CCGT10611</v>
          </cell>
        </row>
        <row r="286">
          <cell r="B286" t="str">
            <v>RFP_6Co_Central_CCGT10611</v>
          </cell>
        </row>
        <row r="287">
          <cell r="B287" t="str">
            <v>RFP_6Co_Central_CCGT10611</v>
          </cell>
        </row>
        <row r="288">
          <cell r="B288" t="str">
            <v>RFP_6Co_Central_CCGT10611</v>
          </cell>
        </row>
        <row r="289">
          <cell r="B289" t="str">
            <v>RFP_6Co_Central_CCGT10611</v>
          </cell>
        </row>
        <row r="290">
          <cell r="B290" t="str">
            <v>RFP_6Co_Central_CCGT10611</v>
          </cell>
        </row>
        <row r="291">
          <cell r="B291" t="str">
            <v>RFP_6Co_Central_CCGT10611</v>
          </cell>
        </row>
        <row r="292">
          <cell r="B292" t="str">
            <v>RFP_6Co_Central_CCGT10611</v>
          </cell>
        </row>
        <row r="293">
          <cell r="B293" t="str">
            <v>RFP_6Co_Central_CCGT10611</v>
          </cell>
        </row>
        <row r="294">
          <cell r="B294" t="str">
            <v>RFP_6Co_Central_CCGT10611</v>
          </cell>
        </row>
        <row r="295">
          <cell r="B295" t="str">
            <v>RFP_6Co_Central_CCGT10611</v>
          </cell>
        </row>
        <row r="296">
          <cell r="B296" t="str">
            <v>RFP_6Co_Central_CCGT10611</v>
          </cell>
        </row>
        <row r="297">
          <cell r="B297" t="str">
            <v>RFP_6Co_Central_CCGT10611</v>
          </cell>
        </row>
        <row r="298">
          <cell r="B298" t="str">
            <v>RFP_6Co_Central_CCGT10611</v>
          </cell>
        </row>
        <row r="299">
          <cell r="B299" t="str">
            <v>RFP_6Co_Central_CCGT10611</v>
          </cell>
        </row>
        <row r="300">
          <cell r="B300" t="str">
            <v>RFP_6Co_Central_CCGT10611</v>
          </cell>
        </row>
        <row r="301">
          <cell r="B301" t="str">
            <v>RFP_6Co_Central_CCGT10611</v>
          </cell>
        </row>
        <row r="302">
          <cell r="B302" t="str">
            <v>RFP_6Co_Central_CCGT10611</v>
          </cell>
        </row>
        <row r="303">
          <cell r="B303" t="str">
            <v>RFP_6Co_Central_CCGT10611</v>
          </cell>
        </row>
        <row r="304">
          <cell r="B304" t="str">
            <v>RFP_6Co_Central_CCGT10611</v>
          </cell>
        </row>
        <row r="305">
          <cell r="B305" t="str">
            <v>RFP_6Co_Central_CCGT10611</v>
          </cell>
        </row>
        <row r="306">
          <cell r="B306" t="str">
            <v>RFP_6Co_Central_CCGT10611</v>
          </cell>
        </row>
        <row r="307">
          <cell r="B307" t="str">
            <v>RFP_6Co_Central_CCGT10611</v>
          </cell>
        </row>
        <row r="308">
          <cell r="B308" t="str">
            <v>RFP_6Co_Central_CCGT10611</v>
          </cell>
        </row>
        <row r="309">
          <cell r="B309" t="str">
            <v>RFP_6Co_Central_CCGT10611</v>
          </cell>
        </row>
        <row r="310">
          <cell r="B310" t="str">
            <v>RFP_6Co_Central_CCGT10611</v>
          </cell>
        </row>
        <row r="311">
          <cell r="B311" t="str">
            <v>RFP_6Co_Central_CCGT10611</v>
          </cell>
        </row>
        <row r="312">
          <cell r="B312" t="str">
            <v>RFP_6Co_Central_CCGT10611</v>
          </cell>
        </row>
        <row r="313">
          <cell r="B313" t="str">
            <v>RFP_6Co_Central_CCGT10611</v>
          </cell>
        </row>
        <row r="314">
          <cell r="B314" t="str">
            <v>RFP_6Co_Central_CCGT10611</v>
          </cell>
        </row>
        <row r="315">
          <cell r="B315" t="str">
            <v>RFP_6Co_Central_CCGT10611</v>
          </cell>
        </row>
        <row r="316">
          <cell r="B316" t="str">
            <v>RFP_6Co_Central_CCGT10611</v>
          </cell>
        </row>
        <row r="317">
          <cell r="B317" t="str">
            <v>RFP_6Co_Central_CCGT10611</v>
          </cell>
        </row>
        <row r="318">
          <cell r="B318" t="str">
            <v>RFP_6Co_Central_CCGT10611</v>
          </cell>
        </row>
        <row r="319">
          <cell r="B319" t="str">
            <v>RFP_6Co_Central_CCGT10611</v>
          </cell>
        </row>
        <row r="320">
          <cell r="B320" t="str">
            <v>RFP_6Co_Central_CCGT10611</v>
          </cell>
        </row>
        <row r="321">
          <cell r="B321" t="str">
            <v>RFP_6Co_Central_CCGT10611</v>
          </cell>
        </row>
        <row r="322">
          <cell r="B322" t="str">
            <v>RFP_6Co_Central_CCGT10611</v>
          </cell>
        </row>
        <row r="323">
          <cell r="B323" t="str">
            <v>RFP_6Co_Central_CCGT10611</v>
          </cell>
        </row>
        <row r="324">
          <cell r="B324" t="str">
            <v>RFP_6Co_Central_CCGT10611</v>
          </cell>
        </row>
        <row r="325">
          <cell r="B325" t="str">
            <v>RFP_6Co_Central_CCGT10611</v>
          </cell>
        </row>
        <row r="326">
          <cell r="B326" t="str">
            <v>RFP_6Co_Central_CCGT10611</v>
          </cell>
        </row>
        <row r="327">
          <cell r="B327" t="str">
            <v>RFP_6Co_Central_CCGT10611</v>
          </cell>
        </row>
        <row r="328">
          <cell r="B328" t="str">
            <v>RFP_6Co_Central_CCGT10611</v>
          </cell>
        </row>
        <row r="329">
          <cell r="B329" t="str">
            <v>RFP_6Co_Central_CCGT10611</v>
          </cell>
        </row>
        <row r="330">
          <cell r="B330" t="str">
            <v>RFP_6Co_Central_CCGT10611</v>
          </cell>
        </row>
        <row r="331">
          <cell r="B331" t="str">
            <v>RFP_6Co_Central_CCGT10611</v>
          </cell>
        </row>
        <row r="332">
          <cell r="B332" t="str">
            <v>RFP_6Co_Central_CCGT10611</v>
          </cell>
        </row>
        <row r="333">
          <cell r="B333" t="str">
            <v>RFP_6Co_Central_CCGT10611</v>
          </cell>
        </row>
        <row r="334">
          <cell r="B334" t="str">
            <v>RFP_6Co_Central_CCGT10611</v>
          </cell>
        </row>
        <row r="335">
          <cell r="B335" t="str">
            <v>RFP_6Co_Central_CCGT10611</v>
          </cell>
        </row>
        <row r="336">
          <cell r="B336" t="str">
            <v>RFP_6Co_Central_CCGT10611</v>
          </cell>
        </row>
        <row r="337">
          <cell r="B337" t="str">
            <v>RFP_6Co_Central_CCGT10611</v>
          </cell>
        </row>
        <row r="338">
          <cell r="B338" t="str">
            <v>RFP_6Co_Central_CCGT10611</v>
          </cell>
        </row>
        <row r="339">
          <cell r="B339" t="str">
            <v>RFP_6Co_Central_CCGT10611</v>
          </cell>
        </row>
        <row r="340">
          <cell r="B340" t="str">
            <v>RFP_6Co_Central_CCGT10611</v>
          </cell>
        </row>
        <row r="341">
          <cell r="B341" t="str">
            <v>RFP_6Co_Central_CCGT10611</v>
          </cell>
        </row>
        <row r="342">
          <cell r="B342" t="str">
            <v>RFP_6Co_Central_CCGT10611</v>
          </cell>
        </row>
        <row r="343">
          <cell r="B343" t="str">
            <v>RFP_6Co_Central_CCGT10611</v>
          </cell>
        </row>
        <row r="344">
          <cell r="B344" t="str">
            <v>RFP_6Co_Central_CCGT10611</v>
          </cell>
        </row>
        <row r="345">
          <cell r="B345" t="str">
            <v>RFP_6Co_Central_CCGT10611</v>
          </cell>
        </row>
        <row r="346">
          <cell r="B346" t="str">
            <v>RFP_6Co_Central_CCGT10611</v>
          </cell>
        </row>
        <row r="347">
          <cell r="B347" t="str">
            <v>RFP_6Co_Central_CCGT10611</v>
          </cell>
        </row>
        <row r="348">
          <cell r="B348" t="str">
            <v>RFP_6Co_Central_CCGT10611</v>
          </cell>
        </row>
        <row r="349">
          <cell r="B349" t="str">
            <v>RFP_6Co_Central_CCGT10611</v>
          </cell>
        </row>
        <row r="350">
          <cell r="B350" t="str">
            <v>RFP_6Co_Central_CCGT10611</v>
          </cell>
        </row>
        <row r="351">
          <cell r="B351" t="str">
            <v>RFP_6Co_Central_CCGT10611</v>
          </cell>
        </row>
        <row r="352">
          <cell r="B352" t="str">
            <v>RFP_6Co_Central_CCGT10611</v>
          </cell>
        </row>
        <row r="353">
          <cell r="B353" t="str">
            <v>RFP_6Co_Central_CCGT10611</v>
          </cell>
        </row>
        <row r="354">
          <cell r="B354" t="str">
            <v>RFP_6Co_Central_CCGT10611</v>
          </cell>
        </row>
        <row r="355">
          <cell r="B355" t="str">
            <v>RFP_6Co_Central_CCGT10611</v>
          </cell>
        </row>
        <row r="356">
          <cell r="B356" t="str">
            <v>RFP_6Co_Central_CCGT10611</v>
          </cell>
        </row>
        <row r="357">
          <cell r="B357" t="str">
            <v>RFP_6Co_Central_CCGT10611</v>
          </cell>
        </row>
        <row r="358">
          <cell r="B358" t="str">
            <v>RFP_6Co_Central_CCGT10611</v>
          </cell>
        </row>
        <row r="359">
          <cell r="B359" t="str">
            <v>RFP_6Co_Central_CCGT10611</v>
          </cell>
        </row>
        <row r="360">
          <cell r="B360" t="str">
            <v>RFP_6Co_Central_CCGT10611</v>
          </cell>
        </row>
        <row r="361">
          <cell r="B361" t="str">
            <v>RFP_6Co_Central_CCGT10611</v>
          </cell>
        </row>
        <row r="362">
          <cell r="B362" t="str">
            <v>RFP_6Co_Central_CCGT10611</v>
          </cell>
        </row>
        <row r="363">
          <cell r="B363" t="str">
            <v>RFP_6Co_Central_CCGT10611</v>
          </cell>
        </row>
        <row r="364">
          <cell r="B364" t="str">
            <v>RFP_6Co_Central_CCGT10611</v>
          </cell>
        </row>
        <row r="365">
          <cell r="B365" t="str">
            <v>RFP_6Co_Central_CCGT10611</v>
          </cell>
        </row>
        <row r="366">
          <cell r="B366" t="str">
            <v>RFP_6Co_Central_CCGT10611</v>
          </cell>
        </row>
        <row r="367">
          <cell r="B367" t="str">
            <v>RFP_6Co_Central_CCGT10611</v>
          </cell>
        </row>
        <row r="368">
          <cell r="B368" t="str">
            <v>RFP_6Co_Central_CCGT10611</v>
          </cell>
        </row>
        <row r="369">
          <cell r="B369" t="str">
            <v>RFP_6Co_Central_CCGT10611</v>
          </cell>
        </row>
        <row r="370">
          <cell r="B370" t="str">
            <v>RFP_6Co_Central_CCGT10611</v>
          </cell>
        </row>
        <row r="371">
          <cell r="B371" t="str">
            <v>RFP_6Co_Central_CCGT10611</v>
          </cell>
        </row>
        <row r="372">
          <cell r="B372" t="str">
            <v>RFP_6Co_Central_CCGT10611</v>
          </cell>
        </row>
        <row r="373">
          <cell r="B373" t="str">
            <v>RFP_6Co_Central_CCGT10611</v>
          </cell>
        </row>
        <row r="374">
          <cell r="B374" t="str">
            <v>RFP_6Co_Central_CCGT10611</v>
          </cell>
        </row>
        <row r="375">
          <cell r="B375" t="str">
            <v>RFP_6Co_Central_CCGT10611</v>
          </cell>
        </row>
        <row r="376">
          <cell r="B376" t="str">
            <v>RFP_6Co_Central_CCGT10611</v>
          </cell>
        </row>
        <row r="377">
          <cell r="B377" t="str">
            <v>RFP_6Co_Central_CCGT10611</v>
          </cell>
        </row>
        <row r="378">
          <cell r="B378" t="str">
            <v>RFP_6Co_Central_CCGT10611</v>
          </cell>
        </row>
        <row r="379">
          <cell r="B379" t="str">
            <v>RFP_6Co_Central_CCGT10611</v>
          </cell>
        </row>
        <row r="380">
          <cell r="B380" t="str">
            <v>RFP_6Co_Central_CCGT10611</v>
          </cell>
        </row>
        <row r="381">
          <cell r="B381" t="str">
            <v>RFP_6Co_Central_CCGT10611</v>
          </cell>
        </row>
        <row r="382">
          <cell r="B382" t="str">
            <v>RFP_6Co_Central_CCGT10611</v>
          </cell>
        </row>
        <row r="383">
          <cell r="B383" t="str">
            <v>RFP_6Co_Central_CCGT10611</v>
          </cell>
        </row>
        <row r="384">
          <cell r="B384" t="str">
            <v>RFP_6Co_Central_CCGT10611</v>
          </cell>
        </row>
        <row r="385">
          <cell r="B385" t="str">
            <v>RFP_6Co_Central_CCGT10611</v>
          </cell>
        </row>
        <row r="386">
          <cell r="B386" t="str">
            <v>RFP_6Co_Central_CCGT10611</v>
          </cell>
        </row>
        <row r="387">
          <cell r="B387" t="str">
            <v>RFP_6Co_Central_CCGT10611</v>
          </cell>
        </row>
        <row r="388">
          <cell r="B388" t="str">
            <v>RFP_6Co_Central_CCGT10611</v>
          </cell>
        </row>
        <row r="389">
          <cell r="B389" t="str">
            <v>RFP_6Co_Central_CCGT10611</v>
          </cell>
        </row>
        <row r="390">
          <cell r="B390" t="str">
            <v>RFP_6Co_Central_CCGT10611</v>
          </cell>
        </row>
        <row r="391">
          <cell r="B391" t="str">
            <v>RFP_6Co_Central_CCGT10611</v>
          </cell>
        </row>
        <row r="392">
          <cell r="B392" t="str">
            <v>RFP_6Co_Central_CCGT10611</v>
          </cell>
        </row>
        <row r="393">
          <cell r="B393" t="str">
            <v>RFP_6Co_Central_CCGT10611</v>
          </cell>
        </row>
        <row r="394">
          <cell r="B394" t="str">
            <v>RFP_6Co_Central_CCGT10611</v>
          </cell>
        </row>
        <row r="395">
          <cell r="B395" t="str">
            <v>RFP_6Co_Central_CCGT10611</v>
          </cell>
        </row>
        <row r="396">
          <cell r="B396" t="str">
            <v>RFP_6Co_Central_CCGT10611</v>
          </cell>
        </row>
        <row r="397">
          <cell r="B397" t="str">
            <v>RFP_6Co_Central_CCGT10611</v>
          </cell>
        </row>
        <row r="398">
          <cell r="B398" t="str">
            <v>RFP_6Co_Central_CCGT10611</v>
          </cell>
        </row>
        <row r="399">
          <cell r="B399" t="str">
            <v>RFP_6Co_Central_CCGT10611</v>
          </cell>
        </row>
        <row r="400">
          <cell r="B400" t="str">
            <v>RFP_6Co_Central_CCGT10611</v>
          </cell>
        </row>
        <row r="401">
          <cell r="B401" t="str">
            <v>RFP_6Co_Central_CCGT10611</v>
          </cell>
        </row>
        <row r="402">
          <cell r="B402" t="str">
            <v>RFP_6Co_Central_CCGT10611</v>
          </cell>
        </row>
        <row r="403">
          <cell r="B403" t="str">
            <v>RFP_6Co_Central_CCGT10611</v>
          </cell>
        </row>
        <row r="404">
          <cell r="B404" t="str">
            <v>RFP_6Co_Central_CCGT10611</v>
          </cell>
        </row>
        <row r="405">
          <cell r="B405" t="str">
            <v>RFP_6Co_Central_CCGT10611</v>
          </cell>
        </row>
        <row r="406">
          <cell r="B406" t="str">
            <v>RFP_6Co_Central_CCGT10611</v>
          </cell>
        </row>
        <row r="407">
          <cell r="B407" t="str">
            <v>RFP_6Co_Central_CCGT10611</v>
          </cell>
        </row>
        <row r="408">
          <cell r="B408" t="str">
            <v>RFP_6Co_Central_CCGT10611</v>
          </cell>
        </row>
        <row r="409">
          <cell r="B409" t="str">
            <v>RFP_6Co_Central_CCGT10611</v>
          </cell>
        </row>
        <row r="410">
          <cell r="B410" t="str">
            <v>RFP_6Co_Central_CCGT10611</v>
          </cell>
        </row>
        <row r="411">
          <cell r="B411" t="str">
            <v>RFP_6Co_Central_CCGT10611</v>
          </cell>
        </row>
        <row r="412">
          <cell r="B412" t="str">
            <v>RFP_6Co_Central_CCGT10611</v>
          </cell>
        </row>
        <row r="413">
          <cell r="B413" t="str">
            <v>RFP_6Co_Central_CCGT10611</v>
          </cell>
        </row>
        <row r="414">
          <cell r="B414" t="str">
            <v>RFP_6Co_Central_CCGT10611</v>
          </cell>
        </row>
        <row r="415">
          <cell r="B415" t="str">
            <v>RFP_6Co_Central_CCGT10611</v>
          </cell>
        </row>
        <row r="416">
          <cell r="B416" t="str">
            <v>RFP_6Co_Central_CCGT10611</v>
          </cell>
        </row>
        <row r="417">
          <cell r="B417" t="str">
            <v>RFP_6Co_Central_CCGT10611</v>
          </cell>
        </row>
        <row r="418">
          <cell r="B418" t="str">
            <v>RFP_6Co_Central_CCGT10611</v>
          </cell>
        </row>
        <row r="419">
          <cell r="B419" t="str">
            <v>RFP_6Co_Central_CCGT10611</v>
          </cell>
        </row>
        <row r="420">
          <cell r="B420" t="str">
            <v>RFP_6Co_Central_CCGT10611</v>
          </cell>
        </row>
        <row r="421">
          <cell r="B421" t="str">
            <v>RFP_6Co_Central_CCGT10611</v>
          </cell>
        </row>
        <row r="422">
          <cell r="B422" t="str">
            <v>RFP_6Co_Central_CCGT10611</v>
          </cell>
        </row>
        <row r="423">
          <cell r="B423" t="str">
            <v>RFP_6Co_Central_CCGT10611</v>
          </cell>
        </row>
        <row r="424">
          <cell r="B424" t="str">
            <v>RFP_6Co_Central_CCGT10611</v>
          </cell>
        </row>
        <row r="425">
          <cell r="B425" t="str">
            <v>RFP_6Co_Central_CCGT10611</v>
          </cell>
        </row>
        <row r="426">
          <cell r="B426" t="str">
            <v>RFP_6Co_Central_CCGT10611</v>
          </cell>
        </row>
        <row r="427">
          <cell r="B427" t="str">
            <v>RFP_6Co_Central_CCGT10611</v>
          </cell>
        </row>
        <row r="428">
          <cell r="B428" t="str">
            <v>RFP_6Co_Central_CCGT10611</v>
          </cell>
        </row>
        <row r="429">
          <cell r="B429" t="str">
            <v>RFP_6Co_Central_CCGT10611</v>
          </cell>
        </row>
        <row r="430">
          <cell r="B430" t="str">
            <v>RFP_6Co_Central_CCGT10611</v>
          </cell>
        </row>
        <row r="431">
          <cell r="B431" t="str">
            <v>RFP_6Co_Central_CCGT10611</v>
          </cell>
        </row>
        <row r="432">
          <cell r="B432" t="str">
            <v>RFP_6Co_Central_CCGT10611</v>
          </cell>
        </row>
        <row r="433">
          <cell r="B433" t="str">
            <v>RFP_6Co_Central_CCGT10611</v>
          </cell>
        </row>
        <row r="434">
          <cell r="B434" t="str">
            <v>RFP_6Co_Central_CCGT10611</v>
          </cell>
        </row>
        <row r="435">
          <cell r="B435" t="str">
            <v>RFP_6Co_Central_CCGT10611</v>
          </cell>
        </row>
        <row r="436">
          <cell r="B436" t="str">
            <v>RFP_6Co_Central_CCGT10611</v>
          </cell>
        </row>
        <row r="437">
          <cell r="B437" t="str">
            <v>RFP_6Co_Central_CCGT10611</v>
          </cell>
        </row>
        <row r="438">
          <cell r="B438" t="str">
            <v>RFP_6Co_Central_CCGT10611</v>
          </cell>
        </row>
        <row r="439">
          <cell r="B439" t="str">
            <v>RFP_6Co_Central_CCGT10611</v>
          </cell>
        </row>
        <row r="440">
          <cell r="B440" t="str">
            <v>RFP_6Co_Central_CCGT10611</v>
          </cell>
        </row>
        <row r="441">
          <cell r="B441" t="str">
            <v>RFP_6Co_Central_CCGT10611</v>
          </cell>
        </row>
        <row r="442">
          <cell r="B442" t="str">
            <v>RFP_6Co_Central_CCGT10611</v>
          </cell>
        </row>
        <row r="443">
          <cell r="B443" t="str">
            <v>RFP_6Co_Central_CCGT10611</v>
          </cell>
        </row>
        <row r="444">
          <cell r="B444" t="str">
            <v>RFP_6Co_Central_CCGT10611</v>
          </cell>
        </row>
        <row r="445">
          <cell r="B445" t="str">
            <v>RFP_6Co_Central_CCGT10611</v>
          </cell>
        </row>
        <row r="446">
          <cell r="B446" t="str">
            <v>RFP_6Co_Central_CCGT10611</v>
          </cell>
        </row>
        <row r="447">
          <cell r="B447" t="str">
            <v>RFP_6Co_Central_CCGT10611</v>
          </cell>
        </row>
        <row r="448">
          <cell r="B448" t="str">
            <v>RFP_6Co_Central_CCGT10611</v>
          </cell>
        </row>
        <row r="449">
          <cell r="B449" t="str">
            <v>RFP_6Co_Central_CCGT10611</v>
          </cell>
        </row>
        <row r="450">
          <cell r="B450" t="str">
            <v>RFP_6Co_Central_CCGT10611</v>
          </cell>
        </row>
        <row r="451">
          <cell r="B451" t="str">
            <v>RFP_6Co_Central_CCGT10611</v>
          </cell>
        </row>
        <row r="452">
          <cell r="B452" t="str">
            <v>RFP_6Co_Central_CCGT10611</v>
          </cell>
        </row>
        <row r="453">
          <cell r="B453" t="str">
            <v>RFP_6Co_Central_CCGT10611</v>
          </cell>
        </row>
        <row r="454">
          <cell r="B454" t="str">
            <v>RFP_6Co_Central_CCGT10611</v>
          </cell>
        </row>
        <row r="455">
          <cell r="B455" t="str">
            <v>RFP_6Co_Central_CCGT10611</v>
          </cell>
        </row>
        <row r="456">
          <cell r="B456" t="str">
            <v>RFP_6Co_Central_CCGT10611</v>
          </cell>
        </row>
        <row r="457">
          <cell r="B457" t="str">
            <v>RFP_6Co_Central_CCGT10611</v>
          </cell>
        </row>
        <row r="458">
          <cell r="B458" t="str">
            <v>RFP_6Co_Central_CCGT10611</v>
          </cell>
        </row>
        <row r="459">
          <cell r="B459" t="str">
            <v>RFP_6Co_Central_CCGT10611</v>
          </cell>
        </row>
        <row r="460">
          <cell r="B460" t="str">
            <v>RFP_6Co_Central_CCGT10611</v>
          </cell>
        </row>
        <row r="461">
          <cell r="B461" t="str">
            <v>RFP_6Co_Central_CCGT10611</v>
          </cell>
        </row>
        <row r="462">
          <cell r="B462" t="str">
            <v>RFP_6Co_Central_CCGT10611</v>
          </cell>
        </row>
        <row r="463">
          <cell r="B463" t="str">
            <v>RFP_6Co_Central_CCGT10611</v>
          </cell>
        </row>
        <row r="464">
          <cell r="B464" t="str">
            <v>RFP_6Co_Central_CCGT10611</v>
          </cell>
        </row>
        <row r="465">
          <cell r="B465" t="str">
            <v>RFP_6Co_Central_CCGT10611</v>
          </cell>
        </row>
        <row r="466">
          <cell r="B466" t="str">
            <v>RFP_6Co_Central_CCGT10611</v>
          </cell>
        </row>
        <row r="467">
          <cell r="B467" t="str">
            <v>RFP_6Co_Central_CCGT10611</v>
          </cell>
        </row>
        <row r="468">
          <cell r="B468" t="str">
            <v>RFP_6Co_Central_CCGT10611</v>
          </cell>
        </row>
        <row r="469">
          <cell r="B469" t="str">
            <v>RFP_6Co_Central_CCGT10611</v>
          </cell>
        </row>
        <row r="470">
          <cell r="B470" t="str">
            <v>RFP_6Co_Central_CCGT10611</v>
          </cell>
        </row>
        <row r="471">
          <cell r="B471" t="str">
            <v>RFP_6Co_Central_CCGT10611</v>
          </cell>
        </row>
        <row r="472">
          <cell r="B472" t="str">
            <v>RFP_6Co_Central_CCGT10611</v>
          </cell>
        </row>
        <row r="473">
          <cell r="B473" t="str">
            <v>RFP_6Co_Central_CCGT10611</v>
          </cell>
        </row>
        <row r="474">
          <cell r="B474" t="str">
            <v>RFP_6Co_Central_CCGT10611</v>
          </cell>
        </row>
        <row r="475">
          <cell r="B475" t="str">
            <v>RFP_6Co_Central_CCGT10611</v>
          </cell>
        </row>
        <row r="476">
          <cell r="B476" t="str">
            <v>RFP_6Co_Central_CCGT10611</v>
          </cell>
        </row>
        <row r="477">
          <cell r="B477" t="str">
            <v>RFP_6Co_Central_CCGT10611</v>
          </cell>
        </row>
        <row r="478">
          <cell r="B478" t="str">
            <v>RFP_6Co_Central_CCGT10611</v>
          </cell>
        </row>
        <row r="479">
          <cell r="B479" t="str">
            <v>RFP_6Co_Central_CCGT10611</v>
          </cell>
        </row>
        <row r="480">
          <cell r="B480" t="str">
            <v>RFP_6Co_Central_CCGT10611</v>
          </cell>
        </row>
        <row r="481">
          <cell r="B481" t="str">
            <v>RFP_6Co_Central_CCGT10611</v>
          </cell>
        </row>
        <row r="482">
          <cell r="B482" t="str">
            <v>RFP_6Co_Central_CCGT10611</v>
          </cell>
        </row>
        <row r="483">
          <cell r="B483" t="str">
            <v>RFP_6Co_Central_CCGT10611</v>
          </cell>
        </row>
        <row r="484">
          <cell r="B484" t="str">
            <v>RFP_6Co_Central_CCGT10611</v>
          </cell>
        </row>
        <row r="485">
          <cell r="B485" t="str">
            <v>RFP_6Co_Central_CCGT10611</v>
          </cell>
        </row>
        <row r="486">
          <cell r="B486" t="str">
            <v>RFP_6Co_Central_CCGT10611</v>
          </cell>
        </row>
        <row r="487">
          <cell r="B487" t="str">
            <v>RFP_6Co_Central_CCGT10611</v>
          </cell>
        </row>
        <row r="488">
          <cell r="B488" t="str">
            <v>RFP_6Co_Central_CCGT10611</v>
          </cell>
        </row>
        <row r="489">
          <cell r="B489" t="str">
            <v>RFP_6Co_Central_CCGT10611</v>
          </cell>
        </row>
        <row r="490">
          <cell r="B490" t="str">
            <v>RFP_6Co_Central_CCGT10611</v>
          </cell>
        </row>
        <row r="491">
          <cell r="B491" t="str">
            <v>RFP_6Co_Central_CCGT10611</v>
          </cell>
        </row>
        <row r="492">
          <cell r="B492" t="str">
            <v>RFP_6Co_Central_CCGT10611</v>
          </cell>
        </row>
        <row r="493">
          <cell r="B493" t="str">
            <v>RFP_6Co_Central_CCGT10611</v>
          </cell>
        </row>
        <row r="494">
          <cell r="B494" t="str">
            <v>RFP_6Co_Central_CCGT10611</v>
          </cell>
        </row>
        <row r="495">
          <cell r="B495" t="str">
            <v>RFP_6Co_Central_CCGT10611</v>
          </cell>
        </row>
        <row r="496">
          <cell r="B496" t="str">
            <v>RFP_6Co_Central_CCGT10611</v>
          </cell>
        </row>
        <row r="497">
          <cell r="B497" t="str">
            <v>RFP_6Co_Central_CCGT10611</v>
          </cell>
        </row>
        <row r="498">
          <cell r="B498" t="str">
            <v>RFP_6Co_Central_CCGT10611</v>
          </cell>
        </row>
        <row r="499">
          <cell r="B499" t="str">
            <v>RFP_6Co_Central_CCGT10611</v>
          </cell>
        </row>
        <row r="500">
          <cell r="B500" t="str">
            <v>RFP_6Co_Central_CCGT10611</v>
          </cell>
        </row>
        <row r="501">
          <cell r="B501" t="str">
            <v>RFP_6Co_Central_CCGT10611</v>
          </cell>
        </row>
        <row r="502">
          <cell r="B502" t="str">
            <v>RFP_6Co_Central_CCGT10611</v>
          </cell>
        </row>
        <row r="503">
          <cell r="B503" t="str">
            <v>RFP_6Co_Central_CCGT10611</v>
          </cell>
        </row>
        <row r="504">
          <cell r="B504" t="str">
            <v>RFP_6Co_Central_CCGT10611</v>
          </cell>
        </row>
        <row r="505">
          <cell r="B505" t="str">
            <v>RFP_6Co_Central_CCGT10611</v>
          </cell>
        </row>
        <row r="506">
          <cell r="B506" t="str">
            <v>RFP_6Co_Central_CCGT10611</v>
          </cell>
        </row>
        <row r="507">
          <cell r="B507" t="str">
            <v>RFP_6Co_Central_CCGT10611</v>
          </cell>
        </row>
        <row r="508">
          <cell r="B508" t="str">
            <v>RFP_6Co_Central_CCGT10611</v>
          </cell>
        </row>
        <row r="509">
          <cell r="B509" t="str">
            <v>RFP_6Co_Central_CCGT10611</v>
          </cell>
        </row>
        <row r="510">
          <cell r="B510" t="str">
            <v>RFP_6Co_Central_CCGT10611</v>
          </cell>
        </row>
        <row r="511">
          <cell r="B511" t="str">
            <v>RFP_6Co_Central_CCGT10611</v>
          </cell>
        </row>
        <row r="512">
          <cell r="B512" t="str">
            <v>RFP_6Co_Central_CCGT10611</v>
          </cell>
        </row>
        <row r="513">
          <cell r="B513" t="str">
            <v>RFP_6Co_Central_CCGT10611</v>
          </cell>
        </row>
        <row r="514">
          <cell r="B514" t="str">
            <v>RFP_6Co_Central_CCGT10611</v>
          </cell>
        </row>
        <row r="515">
          <cell r="B515" t="str">
            <v>RFP_6Co_Central_CCGT10611</v>
          </cell>
        </row>
        <row r="516">
          <cell r="B516" t="str">
            <v>RFP_6Co_Central_CCGT10611</v>
          </cell>
        </row>
        <row r="517">
          <cell r="B517" t="str">
            <v>RFP_6Co_Central_CCGT10611</v>
          </cell>
        </row>
        <row r="518">
          <cell r="B518" t="str">
            <v>RFP_6Co_Central_CCGT10611</v>
          </cell>
        </row>
        <row r="519">
          <cell r="B519" t="str">
            <v>RFP_6Co_Central_CCGT10611</v>
          </cell>
        </row>
        <row r="520">
          <cell r="B520" t="str">
            <v>RFP_6Co_Central_CCGT10611</v>
          </cell>
        </row>
        <row r="521">
          <cell r="B521" t="str">
            <v>RFP_6Co_Central_CCGT10611</v>
          </cell>
        </row>
        <row r="522">
          <cell r="B522" t="str">
            <v>RFP_6Co_Central_CCGT10611</v>
          </cell>
        </row>
        <row r="523">
          <cell r="B523" t="str">
            <v>RFP_6Co_Central_CCGT10611</v>
          </cell>
        </row>
        <row r="524">
          <cell r="B524" t="str">
            <v>RFP_6Co_Central_CCGT10611</v>
          </cell>
        </row>
        <row r="525">
          <cell r="B525" t="str">
            <v>RFP_6Co_Central_CCGT10611</v>
          </cell>
        </row>
        <row r="526">
          <cell r="B526" t="str">
            <v>RFP_6Co_Central_CCGT10611</v>
          </cell>
        </row>
        <row r="527">
          <cell r="B527" t="str">
            <v>RFP_6Co_Central_CCGT10611</v>
          </cell>
        </row>
        <row r="528">
          <cell r="B528" t="str">
            <v>RFP_6Co_Central_CCGT10611</v>
          </cell>
        </row>
        <row r="529">
          <cell r="B529" t="str">
            <v>RFP_6Co_Central_CCGT10611</v>
          </cell>
        </row>
        <row r="530">
          <cell r="B530" t="str">
            <v>RFP_6Co_Central_CCGT10611</v>
          </cell>
        </row>
        <row r="531">
          <cell r="B531" t="str">
            <v>RFP_6Co_Central_CCGT10611</v>
          </cell>
        </row>
        <row r="532">
          <cell r="B532" t="str">
            <v>RFP_6Co_Central_CCGT10611</v>
          </cell>
        </row>
        <row r="533">
          <cell r="B533" t="str">
            <v>RFP_6Co_Central_CCGT10611</v>
          </cell>
        </row>
        <row r="534">
          <cell r="B534" t="str">
            <v>RFP_6Co_Central_CCGT10611</v>
          </cell>
        </row>
        <row r="535">
          <cell r="B535" t="str">
            <v>RFP_6Co_Central_CCGT10611</v>
          </cell>
        </row>
        <row r="536">
          <cell r="B536" t="str">
            <v>RFP_6Co_Central_CCGT10611</v>
          </cell>
        </row>
        <row r="537">
          <cell r="B537" t="str">
            <v>RFP_6Co_Central_CCGT10611</v>
          </cell>
        </row>
        <row r="538">
          <cell r="B538" t="str">
            <v>RFP_6Co_Central_CCGT10611</v>
          </cell>
        </row>
        <row r="539">
          <cell r="B539" t="str">
            <v>RFP_6Co_Central_CCGT10611</v>
          </cell>
        </row>
        <row r="540">
          <cell r="B540" t="str">
            <v>RFP_6Co_Central_CCGT10611</v>
          </cell>
        </row>
        <row r="541">
          <cell r="B541" t="str">
            <v>RFP_6Co_Central_CCGT10611</v>
          </cell>
        </row>
        <row r="542">
          <cell r="B542" t="str">
            <v>RFP_6Co_Central_CCGT10611</v>
          </cell>
        </row>
        <row r="543">
          <cell r="B543" t="str">
            <v>RFP_6Co_Central_CCGT10611</v>
          </cell>
        </row>
        <row r="544">
          <cell r="B544" t="str">
            <v>RFP_6Co_Central_CCGT10611</v>
          </cell>
        </row>
        <row r="545">
          <cell r="B545" t="str">
            <v>RFP_6Co_Central_CCGT10611</v>
          </cell>
        </row>
        <row r="546">
          <cell r="B546" t="str">
            <v>RFP_6Co_Central_CCGT10611</v>
          </cell>
        </row>
        <row r="547">
          <cell r="B547" t="str">
            <v>RFP_6Co_Central_CCGT10611</v>
          </cell>
        </row>
        <row r="548">
          <cell r="B548" t="str">
            <v>RFP_6Co_Central_CCGT10611</v>
          </cell>
        </row>
        <row r="549">
          <cell r="B549" t="str">
            <v>RFP_6Co_Central_CCGT10611</v>
          </cell>
        </row>
        <row r="550">
          <cell r="B550" t="str">
            <v>RFP_6Co_Central_CCGT10611</v>
          </cell>
        </row>
        <row r="551">
          <cell r="B551" t="str">
            <v>RFP_6Co_Central_CCGT10611</v>
          </cell>
        </row>
        <row r="552">
          <cell r="B552" t="str">
            <v>RFP_6Co_Central_CCGT10611</v>
          </cell>
        </row>
        <row r="553">
          <cell r="B553" t="str">
            <v>RFP_6Co_Central_CCGT10611</v>
          </cell>
        </row>
        <row r="554">
          <cell r="B554" t="str">
            <v>RFP_6Co_Central_CCGT10611</v>
          </cell>
        </row>
        <row r="555">
          <cell r="B555" t="str">
            <v>RFP_6Co_Central_CCGT10611</v>
          </cell>
        </row>
        <row r="556">
          <cell r="B556" t="str">
            <v>RFP_6Co_Central_CCGT10611</v>
          </cell>
        </row>
        <row r="557">
          <cell r="B557" t="str">
            <v>RFP_6Co_Central_CCGT10611</v>
          </cell>
        </row>
        <row r="558">
          <cell r="B558" t="str">
            <v>RFP_6Co_Central_CCGT10611</v>
          </cell>
        </row>
        <row r="559">
          <cell r="B559" t="str">
            <v>RFP_6Co_Central_CCGT10611</v>
          </cell>
        </row>
        <row r="560">
          <cell r="B560" t="str">
            <v>RFP_6Co_Central_CCGT10611</v>
          </cell>
        </row>
        <row r="561">
          <cell r="B561" t="str">
            <v>RFP_6Co_Central_CCGT10611</v>
          </cell>
        </row>
        <row r="562">
          <cell r="B562" t="str">
            <v>RFP_6Co_Central_CCGT10611</v>
          </cell>
        </row>
        <row r="563">
          <cell r="B563" t="str">
            <v>RFP_6Co_Central_CCGT10611</v>
          </cell>
        </row>
        <row r="564">
          <cell r="B564" t="str">
            <v>RFP_6Co_Central_CCGT10611</v>
          </cell>
        </row>
        <row r="565">
          <cell r="B565" t="str">
            <v>RFP_6Co_Central_CCGT10611</v>
          </cell>
        </row>
        <row r="566">
          <cell r="B566" t="str">
            <v>RFP_6Co_Central_CCGT10611</v>
          </cell>
        </row>
        <row r="567">
          <cell r="B567" t="str">
            <v>RFP_6Co_Central_CCGT10611</v>
          </cell>
        </row>
        <row r="568">
          <cell r="B568" t="str">
            <v>RFP_6Co_Central_CCGT10611</v>
          </cell>
        </row>
        <row r="569">
          <cell r="B569" t="str">
            <v>RFP_6Co_Central_CCGT10611</v>
          </cell>
        </row>
        <row r="570">
          <cell r="B570" t="str">
            <v>RFP_6Co_Central_CCGT10611</v>
          </cell>
        </row>
        <row r="571">
          <cell r="B571" t="str">
            <v>RFP_6Co_Central_CCGT10611</v>
          </cell>
        </row>
        <row r="572">
          <cell r="B572" t="str">
            <v>RFP_6Co_Central_CCGT10611</v>
          </cell>
        </row>
        <row r="573">
          <cell r="B573" t="str">
            <v>RFP_6Co_Central_CCGT10611</v>
          </cell>
        </row>
        <row r="574">
          <cell r="B574" t="str">
            <v>RFP_6Co_Central_CCGT10611</v>
          </cell>
        </row>
        <row r="575">
          <cell r="B575" t="str">
            <v>RFP_6Co_Central_CCGT10611</v>
          </cell>
        </row>
        <row r="576">
          <cell r="B576" t="str">
            <v>RFP_6Co_Central_CCGT10611</v>
          </cell>
        </row>
        <row r="577">
          <cell r="B577" t="str">
            <v>RFP_6Co_Central_CCGT10611</v>
          </cell>
        </row>
        <row r="578">
          <cell r="B578" t="str">
            <v>RFP_6Co_Central_CCGT10611</v>
          </cell>
        </row>
        <row r="579">
          <cell r="B579" t="str">
            <v>RFP_6Co_Central_CCGT10611</v>
          </cell>
        </row>
        <row r="580">
          <cell r="B580" t="str">
            <v>RFP_6Co_Central_CCGT10611</v>
          </cell>
        </row>
        <row r="581">
          <cell r="B581" t="str">
            <v>RFP_6Co_Central_CCGT10611</v>
          </cell>
        </row>
        <row r="582">
          <cell r="B582" t="str">
            <v>RFP_6Co_Central_CCGT10611</v>
          </cell>
        </row>
        <row r="583">
          <cell r="B583" t="str">
            <v>RFP_6Co_Central_CCGT10611</v>
          </cell>
        </row>
        <row r="584">
          <cell r="B584" t="str">
            <v>RFP_6Co_Central_CCGT10611</v>
          </cell>
        </row>
        <row r="585">
          <cell r="B585" t="str">
            <v>RFP_6Co_Central_CCGT10611</v>
          </cell>
        </row>
        <row r="586">
          <cell r="B586" t="str">
            <v>RFP_6Co_Central_CCGT10611</v>
          </cell>
        </row>
        <row r="587">
          <cell r="B587" t="str">
            <v>RFP_6Co_Central_CCGT10611</v>
          </cell>
        </row>
        <row r="588">
          <cell r="B588" t="str">
            <v>RFP_6Co_Central_CCGT10611</v>
          </cell>
        </row>
        <row r="589">
          <cell r="B589" t="str">
            <v>RFP_6Co_Central_CCGT10611</v>
          </cell>
        </row>
        <row r="590">
          <cell r="B590" t="str">
            <v>RFP_6Co_Central_CCGT10611</v>
          </cell>
        </row>
        <row r="591">
          <cell r="B591" t="str">
            <v>RFP_6Co_Central_CCGT10611</v>
          </cell>
        </row>
        <row r="592">
          <cell r="B592" t="str">
            <v>RFP_6Co_Central_CCGT10611</v>
          </cell>
        </row>
        <row r="593">
          <cell r="B593" t="str">
            <v>RFP_6Co_Central_CCGT10611</v>
          </cell>
        </row>
        <row r="594">
          <cell r="B594" t="str">
            <v>RFP_6Co_Central_CCGT10611</v>
          </cell>
        </row>
        <row r="595">
          <cell r="B595" t="str">
            <v>RFP_6Co_Central_CCGT10611</v>
          </cell>
        </row>
        <row r="596">
          <cell r="B596" t="str">
            <v>RFP_6Co_Central_CCGT10611</v>
          </cell>
        </row>
        <row r="597">
          <cell r="B597" t="str">
            <v>RFP_6Co_Central_CCGT10611</v>
          </cell>
        </row>
        <row r="598">
          <cell r="B598" t="str">
            <v>RFP_6Co_Central_CCGT10611</v>
          </cell>
        </row>
        <row r="599">
          <cell r="B599" t="str">
            <v>RFP_6Co_Central_CCGT10611</v>
          </cell>
        </row>
        <row r="600">
          <cell r="B600" t="str">
            <v>RFP_6Co_Central_CCGT10611</v>
          </cell>
        </row>
        <row r="601">
          <cell r="B601" t="str">
            <v>RFP_6Co_Central_CCGT10611</v>
          </cell>
        </row>
        <row r="602">
          <cell r="B602" t="str">
            <v>RFP_6Co_Central_CCGT10611</v>
          </cell>
        </row>
        <row r="603">
          <cell r="B603" t="str">
            <v>RFP_6Co_Central_CCGT10611</v>
          </cell>
        </row>
        <row r="604">
          <cell r="B604" t="str">
            <v>RFP_6Co_Central_CCGT10611</v>
          </cell>
        </row>
        <row r="605">
          <cell r="B605" t="str">
            <v>RFP_6Co_Central_CCGT10611</v>
          </cell>
        </row>
        <row r="606">
          <cell r="B606" t="str">
            <v>RFP_6Co_Central_CCGT10611</v>
          </cell>
        </row>
        <row r="607">
          <cell r="B607" t="str">
            <v>RFP_6Co_Central_CCGT10611</v>
          </cell>
        </row>
        <row r="608">
          <cell r="B608" t="str">
            <v>RFP_6Co_Central_CCGT10611</v>
          </cell>
        </row>
        <row r="609">
          <cell r="B609" t="str">
            <v>RFP_6Co_Central_CCGT10611</v>
          </cell>
        </row>
        <row r="610">
          <cell r="B610" t="str">
            <v>RFP_6Co_Central_CCGT10611</v>
          </cell>
        </row>
        <row r="611">
          <cell r="B611" t="str">
            <v>RFP_6Co_Central_CCGT10611</v>
          </cell>
        </row>
        <row r="612">
          <cell r="B612" t="str">
            <v>RFP_5Co_Central_CCGT10612</v>
          </cell>
        </row>
        <row r="613">
          <cell r="B613" t="str">
            <v>RFP_5Co_Central_CCGT10612</v>
          </cell>
        </row>
        <row r="614">
          <cell r="B614" t="str">
            <v>RFP_5Co_Central_CCGT10612</v>
          </cell>
        </row>
        <row r="615">
          <cell r="B615" t="str">
            <v>RFP_5Co_Central_CCGT10612</v>
          </cell>
        </row>
        <row r="616">
          <cell r="B616" t="str">
            <v>RFP_5Co_Central_CCGT10612</v>
          </cell>
        </row>
        <row r="617">
          <cell r="B617" t="str">
            <v>RFP_5Co_Central_CCGT10612</v>
          </cell>
        </row>
        <row r="618">
          <cell r="B618" t="str">
            <v>RFP_5Co_Central_CCGT10612</v>
          </cell>
        </row>
        <row r="619">
          <cell r="B619" t="str">
            <v>RFP_5Co_Central_CCGT10612</v>
          </cell>
        </row>
        <row r="620">
          <cell r="B620" t="str">
            <v>RFP_5Co_Central_CCGT10612</v>
          </cell>
        </row>
        <row r="621">
          <cell r="B621" t="str">
            <v>RFP_5Co_Central_CCGT10612</v>
          </cell>
        </row>
        <row r="622">
          <cell r="B622" t="str">
            <v>RFP_5Co_Central_CCGT10612</v>
          </cell>
        </row>
        <row r="623">
          <cell r="B623" t="str">
            <v>RFP_5Co_Central_CCGT10612</v>
          </cell>
        </row>
        <row r="624">
          <cell r="B624" t="str">
            <v>RFP_5Co_Central_CCGT10612</v>
          </cell>
        </row>
        <row r="625">
          <cell r="B625" t="str">
            <v>RFP_5Co_Central_CCGT10612</v>
          </cell>
        </row>
        <row r="626">
          <cell r="B626" t="str">
            <v>RFP_5Co_Central_CCGT10612</v>
          </cell>
        </row>
        <row r="627">
          <cell r="B627" t="str">
            <v>RFP_5Co_Central_CCGT10612</v>
          </cell>
        </row>
        <row r="628">
          <cell r="B628" t="str">
            <v>RFP_5Co_Central_CCGT10612</v>
          </cell>
        </row>
        <row r="629">
          <cell r="B629" t="str">
            <v>RFP_5Co_Central_CCGT10612</v>
          </cell>
        </row>
        <row r="630">
          <cell r="B630" t="str">
            <v>RFP_5Co_Central_CCGT10612</v>
          </cell>
        </row>
        <row r="631">
          <cell r="B631" t="str">
            <v>RFP_5Co_Central_CCGT10612</v>
          </cell>
        </row>
        <row r="632">
          <cell r="B632" t="str">
            <v>RFP_5Co_Central_CCGT10612</v>
          </cell>
        </row>
        <row r="633">
          <cell r="B633" t="str">
            <v>RFP_5Co_Central_CCGT10612</v>
          </cell>
        </row>
        <row r="634">
          <cell r="B634" t="str">
            <v>RFP_5Co_Central_CCGT10612</v>
          </cell>
        </row>
        <row r="635">
          <cell r="B635" t="str">
            <v>RFP_5Co_Central_CCGT10612</v>
          </cell>
        </row>
        <row r="636">
          <cell r="B636" t="str">
            <v>RFP_5Co_Central_CCGT10612</v>
          </cell>
        </row>
        <row r="637">
          <cell r="B637" t="str">
            <v>RFP_5Co_Central_CCGT10612</v>
          </cell>
        </row>
        <row r="638">
          <cell r="B638" t="str">
            <v>RFP_5Co_Central_CCGT10612</v>
          </cell>
        </row>
        <row r="639">
          <cell r="B639" t="str">
            <v>RFP_5Co_Central_CCGT10612</v>
          </cell>
        </row>
        <row r="640">
          <cell r="B640" t="str">
            <v>RFP_5Co_Central_CCGT10612</v>
          </cell>
        </row>
        <row r="641">
          <cell r="B641" t="str">
            <v>RFP_5Co_Central_CCGT10612</v>
          </cell>
        </row>
        <row r="642">
          <cell r="B642" t="str">
            <v>RFP_5Co_Central_CCGT10612</v>
          </cell>
        </row>
        <row r="643">
          <cell r="B643" t="str">
            <v>RFP_5Co_Central_CCGT10612</v>
          </cell>
        </row>
        <row r="644">
          <cell r="B644" t="str">
            <v>RFP_5Co_Central_CCGT10612</v>
          </cell>
        </row>
        <row r="645">
          <cell r="B645" t="str">
            <v>RFP_5Co_Central_CCGT10612</v>
          </cell>
        </row>
        <row r="646">
          <cell r="B646" t="str">
            <v>RFP_5Co_Central_CCGT10612</v>
          </cell>
        </row>
        <row r="647">
          <cell r="B647" t="str">
            <v>RFP_5Co_Central_CCGT10612</v>
          </cell>
        </row>
        <row r="648">
          <cell r="B648" t="str">
            <v>RFP_5Co_Central_CCGT10612</v>
          </cell>
        </row>
        <row r="649">
          <cell r="B649" t="str">
            <v>RFP_5Co_Central_CCGT10612</v>
          </cell>
        </row>
        <row r="650">
          <cell r="B650" t="str">
            <v>RFP_5Co_Central_CCGT10612</v>
          </cell>
        </row>
        <row r="651">
          <cell r="B651" t="str">
            <v>RFP_5Co_Central_CCGT10612</v>
          </cell>
        </row>
        <row r="652">
          <cell r="B652" t="str">
            <v>RFP_5Co_Central_CCGT10612</v>
          </cell>
        </row>
        <row r="653">
          <cell r="B653" t="str">
            <v>RFP_5Co_Central_CCGT10612</v>
          </cell>
        </row>
        <row r="654">
          <cell r="B654" t="str">
            <v>RFP_5Co_Central_CCGT10612</v>
          </cell>
        </row>
        <row r="655">
          <cell r="B655" t="str">
            <v>RFP_5Co_Central_CCGT10612</v>
          </cell>
        </row>
        <row r="656">
          <cell r="B656" t="str">
            <v>RFP_5Co_Central_CCGT10612</v>
          </cell>
        </row>
        <row r="657">
          <cell r="B657" t="str">
            <v>RFP_5Co_Central_CCGT10612</v>
          </cell>
        </row>
        <row r="658">
          <cell r="B658" t="str">
            <v>RFP_5Co_Central_CCGT10612</v>
          </cell>
        </row>
        <row r="659">
          <cell r="B659" t="str">
            <v>RFP_5Co_Central_CCGT10612</v>
          </cell>
        </row>
        <row r="660">
          <cell r="B660" t="str">
            <v>RFP_5Co_Central_CCGT10612</v>
          </cell>
        </row>
        <row r="661">
          <cell r="B661" t="str">
            <v>RFP_5Co_Central_CCGT10612</v>
          </cell>
        </row>
        <row r="662">
          <cell r="B662" t="str">
            <v>RFP_5Co_Central_CCGT10612</v>
          </cell>
        </row>
        <row r="663">
          <cell r="B663" t="str">
            <v>RFP_5Co_Central_CCGT10612</v>
          </cell>
        </row>
        <row r="664">
          <cell r="B664" t="str">
            <v>RFP_5Co_Central_CCGT10612</v>
          </cell>
        </row>
        <row r="665">
          <cell r="B665" t="str">
            <v>RFP_5Co_Central_CCGT10612</v>
          </cell>
        </row>
        <row r="666">
          <cell r="B666" t="str">
            <v>RFP_5Co_Central_CCGT10612</v>
          </cell>
        </row>
        <row r="667">
          <cell r="B667" t="str">
            <v>RFP_5Co_Central_CCGT10612</v>
          </cell>
        </row>
        <row r="668">
          <cell r="B668" t="str">
            <v>RFP_5Co_Central_CCGT10612</v>
          </cell>
        </row>
        <row r="669">
          <cell r="B669" t="str">
            <v>RFP_5Co_Central_CCGT10612</v>
          </cell>
        </row>
        <row r="670">
          <cell r="B670" t="str">
            <v>RFP_5Co_Central_CCGT10612</v>
          </cell>
        </row>
        <row r="671">
          <cell r="B671" t="str">
            <v>RFP_5Co_Central_CCGT10612</v>
          </cell>
        </row>
        <row r="672">
          <cell r="B672" t="str">
            <v>RFP_5Co_Central_CCGT10612</v>
          </cell>
        </row>
        <row r="673">
          <cell r="B673" t="str">
            <v>RFP_5Co_Central_CCGT10612</v>
          </cell>
        </row>
        <row r="674">
          <cell r="B674" t="str">
            <v>RFP_5Co_Central_CCGT10612</v>
          </cell>
        </row>
        <row r="675">
          <cell r="B675" t="str">
            <v>RFP_5Co_Central_CCGT10612</v>
          </cell>
        </row>
        <row r="676">
          <cell r="B676" t="str">
            <v>RFP_5Co_Central_CCGT10612</v>
          </cell>
        </row>
        <row r="677">
          <cell r="B677" t="str">
            <v>RFP_5Co_Central_CCGT10612</v>
          </cell>
        </row>
        <row r="678">
          <cell r="B678" t="str">
            <v>RFP_5Co_Central_CCGT10612</v>
          </cell>
        </row>
        <row r="679">
          <cell r="B679" t="str">
            <v>RFP_5Co_Central_CCGT10612</v>
          </cell>
        </row>
        <row r="680">
          <cell r="B680" t="str">
            <v>RFP_5Co_Central_CCGT10612</v>
          </cell>
        </row>
        <row r="681">
          <cell r="B681" t="str">
            <v>RFP_5Co_Central_CCGT10612</v>
          </cell>
        </row>
        <row r="682">
          <cell r="B682" t="str">
            <v>RFP_5Co_Central_CCGT10612</v>
          </cell>
        </row>
        <row r="683">
          <cell r="B683" t="str">
            <v>RFP_5Co_Central_CCGT10612</v>
          </cell>
        </row>
        <row r="684">
          <cell r="B684" t="str">
            <v>RFP_5Co_Central_CCGT10612</v>
          </cell>
        </row>
        <row r="685">
          <cell r="B685" t="str">
            <v>RFP_5Co_Central_CCGT10612</v>
          </cell>
        </row>
        <row r="686">
          <cell r="B686" t="str">
            <v>RFP_5Co_Central_CCGT10612</v>
          </cell>
        </row>
        <row r="687">
          <cell r="B687" t="str">
            <v>RFP_5Co_Central_CCGT10612</v>
          </cell>
        </row>
        <row r="688">
          <cell r="B688" t="str">
            <v>RFP_5Co_Central_CCGT10612</v>
          </cell>
        </row>
        <row r="689">
          <cell r="B689" t="str">
            <v>RFP_5Co_Central_CCGT10612</v>
          </cell>
        </row>
        <row r="690">
          <cell r="B690" t="str">
            <v>RFP_5Co_Central_CCGT10612</v>
          </cell>
        </row>
        <row r="691">
          <cell r="B691" t="str">
            <v>RFP_5Co_Central_CCGT10612</v>
          </cell>
        </row>
        <row r="692">
          <cell r="B692" t="str">
            <v>RFP_5Co_Central_CCGT10612</v>
          </cell>
        </row>
        <row r="693">
          <cell r="B693" t="str">
            <v>RFP_5Co_Central_CCGT10612</v>
          </cell>
        </row>
        <row r="694">
          <cell r="B694" t="str">
            <v>RFP_5Co_Central_CCGT10612</v>
          </cell>
        </row>
        <row r="695">
          <cell r="B695" t="str">
            <v>RFP_5Co_Central_CCGT10612</v>
          </cell>
        </row>
        <row r="696">
          <cell r="B696" t="str">
            <v>RFP_5Co_Central_CCGT10612</v>
          </cell>
        </row>
        <row r="697">
          <cell r="B697" t="str">
            <v>RFP_5Co_Central_CCGT10612</v>
          </cell>
        </row>
        <row r="698">
          <cell r="B698" t="str">
            <v>RFP_5Co_Central_CCGT10612</v>
          </cell>
        </row>
        <row r="699">
          <cell r="B699" t="str">
            <v>RFP_5Co_Central_CCGT10612</v>
          </cell>
        </row>
        <row r="700">
          <cell r="B700" t="str">
            <v>RFP_5Co_Central_CCGT10612</v>
          </cell>
        </row>
        <row r="701">
          <cell r="B701" t="str">
            <v>RFP_5Co_Central_CCGT10612</v>
          </cell>
        </row>
        <row r="702">
          <cell r="B702" t="str">
            <v>RFP_5Co_Central_CCGT10612</v>
          </cell>
        </row>
        <row r="703">
          <cell r="B703" t="str">
            <v>RFP_5Co_Central_CCGT10612</v>
          </cell>
        </row>
        <row r="704">
          <cell r="B704" t="str">
            <v>RFP_5Co_Central_CCGT10612</v>
          </cell>
        </row>
        <row r="705">
          <cell r="B705" t="str">
            <v>RFP_5Co_Central_CCGT10612</v>
          </cell>
        </row>
        <row r="706">
          <cell r="B706" t="str">
            <v>RFP_5Co_Central_CCGT10612</v>
          </cell>
        </row>
        <row r="707">
          <cell r="B707" t="str">
            <v>RFP_5Co_Central_CCGT10612</v>
          </cell>
        </row>
        <row r="708">
          <cell r="B708" t="str">
            <v>RFP_5Co_Central_CCGT10612</v>
          </cell>
        </row>
        <row r="709">
          <cell r="B709" t="str">
            <v>RFP_5Co_Central_CCGT10612</v>
          </cell>
        </row>
        <row r="710">
          <cell r="B710" t="str">
            <v>RFP_5Co_Central_CCGT10612</v>
          </cell>
        </row>
        <row r="711">
          <cell r="B711" t="str">
            <v>RFP_5Co_Central_CCGT10612</v>
          </cell>
        </row>
        <row r="712">
          <cell r="B712" t="str">
            <v>RFP_5Co_Central_CCGT10612</v>
          </cell>
        </row>
        <row r="713">
          <cell r="B713" t="str">
            <v>RFP_5Co_Central_CCGT10612</v>
          </cell>
        </row>
        <row r="714">
          <cell r="B714" t="str">
            <v>RFP_5Co_Central_CCGT10612</v>
          </cell>
        </row>
        <row r="715">
          <cell r="B715" t="str">
            <v>RFP_5Co_Central_CCGT10612</v>
          </cell>
        </row>
        <row r="716">
          <cell r="B716" t="str">
            <v>RFP_5Co_Central_CCGT10612</v>
          </cell>
        </row>
        <row r="717">
          <cell r="B717" t="str">
            <v>RFP_5Co_Central_CCGT10612</v>
          </cell>
        </row>
        <row r="718">
          <cell r="B718" t="str">
            <v>RFP_5Co_Central_CCGT10612</v>
          </cell>
        </row>
        <row r="719">
          <cell r="B719" t="str">
            <v>RFP_5Co_Central_CCGT10612</v>
          </cell>
        </row>
        <row r="720">
          <cell r="B720" t="str">
            <v>RFP_5Co_Central_CCGT10612</v>
          </cell>
        </row>
        <row r="721">
          <cell r="B721" t="str">
            <v>RFP_5Co_Central_CCGT10612</v>
          </cell>
        </row>
        <row r="722">
          <cell r="B722" t="str">
            <v>RFP_5Co_Central_CCGT10612</v>
          </cell>
        </row>
        <row r="723">
          <cell r="B723" t="str">
            <v>RFP_5Co_Central_CCGT10612</v>
          </cell>
        </row>
        <row r="724">
          <cell r="B724" t="str">
            <v>RFP_5Co_Central_CCGT10612</v>
          </cell>
        </row>
        <row r="725">
          <cell r="B725" t="str">
            <v>RFP_5Co_Central_CCGT10612</v>
          </cell>
        </row>
        <row r="726">
          <cell r="B726" t="str">
            <v>RFP_5Co_Central_CCGT10612</v>
          </cell>
        </row>
        <row r="727">
          <cell r="B727" t="str">
            <v>RFP_5Co_Central_CCGT10612</v>
          </cell>
        </row>
        <row r="728">
          <cell r="B728" t="str">
            <v>RFP_5Co_Central_CCGT10612</v>
          </cell>
        </row>
        <row r="729">
          <cell r="B729" t="str">
            <v>RFP_5Co_Central_CCGT10612</v>
          </cell>
        </row>
        <row r="730">
          <cell r="B730" t="str">
            <v>RFP_5Co_Central_CCGT10612</v>
          </cell>
        </row>
        <row r="731">
          <cell r="B731" t="str">
            <v>RFP_5Co_Central_CCGT10612</v>
          </cell>
        </row>
        <row r="732">
          <cell r="B732" t="str">
            <v>RFP_5Co_Central_CCGT10612</v>
          </cell>
        </row>
        <row r="733">
          <cell r="B733" t="str">
            <v>RFP_5Co_Central_CCGT10612</v>
          </cell>
        </row>
        <row r="734">
          <cell r="B734" t="str">
            <v>RFP_5Co_Central_CCGT10612</v>
          </cell>
        </row>
        <row r="735">
          <cell r="B735" t="str">
            <v>RFP_5Co_Central_CCGT10612</v>
          </cell>
        </row>
        <row r="736">
          <cell r="B736" t="str">
            <v>RFP_5Co_Central_CCGT10612</v>
          </cell>
        </row>
        <row r="737">
          <cell r="B737" t="str">
            <v>RFP_5Co_Central_CCGT10612</v>
          </cell>
        </row>
        <row r="738">
          <cell r="B738" t="str">
            <v>RFP_5Co_Central_CCGT10612</v>
          </cell>
        </row>
        <row r="739">
          <cell r="B739" t="str">
            <v>RFP_5Co_Central_CCGT10612</v>
          </cell>
        </row>
        <row r="740">
          <cell r="B740" t="str">
            <v>RFP_5Co_Central_CCGT10612</v>
          </cell>
        </row>
        <row r="741">
          <cell r="B741" t="str">
            <v>RFP_5Co_Central_CCGT10612</v>
          </cell>
        </row>
        <row r="742">
          <cell r="B742" t="str">
            <v>RFP_5Co_Central_CCGT10612</v>
          </cell>
        </row>
        <row r="743">
          <cell r="B743" t="str">
            <v>RFP_5Co_Central_CCGT10612</v>
          </cell>
        </row>
        <row r="744">
          <cell r="B744" t="str">
            <v>RFP_5Co_Central_CCGT10612</v>
          </cell>
        </row>
        <row r="745">
          <cell r="B745" t="str">
            <v>RFP_5Co_Central_CCGT10612</v>
          </cell>
        </row>
        <row r="746">
          <cell r="B746" t="str">
            <v>RFP_5Co_Central_CCGT10612</v>
          </cell>
        </row>
        <row r="747">
          <cell r="B747" t="str">
            <v>RFP_5Co_Central_CCGT10612</v>
          </cell>
        </row>
        <row r="748">
          <cell r="B748" t="str">
            <v>RFP_5Co_Central_CCGT10612</v>
          </cell>
        </row>
        <row r="749">
          <cell r="B749" t="str">
            <v>RFP_5Co_Central_CCGT10612</v>
          </cell>
        </row>
        <row r="750">
          <cell r="B750" t="str">
            <v>RFP_5Co_Central_CCGT10612</v>
          </cell>
        </row>
        <row r="751">
          <cell r="B751" t="str">
            <v>RFP_5Co_Central_CCGT10612</v>
          </cell>
        </row>
        <row r="752">
          <cell r="B752" t="str">
            <v>RFP_5Co_Central_CCGT10612</v>
          </cell>
        </row>
        <row r="753">
          <cell r="B753" t="str">
            <v>RFP_5Co_Central_CCGT10612</v>
          </cell>
        </row>
        <row r="754">
          <cell r="B754" t="str">
            <v>RFP_5Co_Central_CCGT10612</v>
          </cell>
        </row>
        <row r="755">
          <cell r="B755" t="str">
            <v>RFP_5Co_Central_CCGT10612</v>
          </cell>
        </row>
        <row r="756">
          <cell r="B756" t="str">
            <v>RFP_5Co_Central_CCGT10612</v>
          </cell>
        </row>
        <row r="757">
          <cell r="B757" t="str">
            <v>RFP_5Co_Central_CCGT10612</v>
          </cell>
        </row>
        <row r="758">
          <cell r="B758" t="str">
            <v>RFP_5Co_Central_CCGT10612</v>
          </cell>
        </row>
        <row r="759">
          <cell r="B759" t="str">
            <v>RFP_5Co_Central_CCGT10612</v>
          </cell>
        </row>
        <row r="760">
          <cell r="B760" t="str">
            <v>RFP_5Co_Central_CCGT10612</v>
          </cell>
        </row>
        <row r="761">
          <cell r="B761" t="str">
            <v>RFP_5Co_Central_CCGT10612</v>
          </cell>
        </row>
        <row r="762">
          <cell r="B762" t="str">
            <v>RFP_5Co_Central_CCGT10612</v>
          </cell>
        </row>
        <row r="763">
          <cell r="B763" t="str">
            <v>RFP_5Co_Central_CCGT10612</v>
          </cell>
        </row>
        <row r="764">
          <cell r="B764" t="str">
            <v>RFP_5Co_Central_CCGT10612</v>
          </cell>
        </row>
        <row r="765">
          <cell r="B765" t="str">
            <v>RFP_5Co_Central_CCGT10612</v>
          </cell>
        </row>
        <row r="766">
          <cell r="B766" t="str">
            <v>RFP_5Co_Central_CCGT10612</v>
          </cell>
        </row>
        <row r="767">
          <cell r="B767" t="str">
            <v>RFP_5Co_Central_CCGT10612</v>
          </cell>
        </row>
        <row r="768">
          <cell r="B768" t="str">
            <v>RFP_5Co_Central_CCGT10612</v>
          </cell>
        </row>
        <row r="769">
          <cell r="B769" t="str">
            <v>RFP_5Co_Central_CCGT10612</v>
          </cell>
        </row>
        <row r="770">
          <cell r="B770" t="str">
            <v>RFP_5Co_Central_CCGT10612</v>
          </cell>
        </row>
        <row r="771">
          <cell r="B771" t="str">
            <v>RFP_5Co_Central_CCGT10612</v>
          </cell>
        </row>
        <row r="772">
          <cell r="B772" t="str">
            <v>RFP_5Co_Central_CCGT10612</v>
          </cell>
        </row>
        <row r="773">
          <cell r="B773" t="str">
            <v>RFP_5Co_Central_CCGT10612</v>
          </cell>
        </row>
        <row r="774">
          <cell r="B774" t="str">
            <v>RFP_5Co_Central_CCGT10612</v>
          </cell>
        </row>
        <row r="775">
          <cell r="B775" t="str">
            <v>RFP_5Co_Central_CCGT10612</v>
          </cell>
        </row>
        <row r="776">
          <cell r="B776" t="str">
            <v>RFP_5Co_Central_CCGT10612</v>
          </cell>
        </row>
        <row r="777">
          <cell r="B777" t="str">
            <v>RFP_5Co_Central_CCGT10612</v>
          </cell>
        </row>
        <row r="778">
          <cell r="B778" t="str">
            <v>RFP_5Co_Central_CCGT10612</v>
          </cell>
        </row>
        <row r="779">
          <cell r="B779" t="str">
            <v>RFP_5Co_Central_CCGT10612</v>
          </cell>
        </row>
        <row r="780">
          <cell r="B780" t="str">
            <v>RFP_5Co_Central_CCGT10612</v>
          </cell>
        </row>
        <row r="781">
          <cell r="B781" t="str">
            <v>RFP_5Co_Central_CCGT10612</v>
          </cell>
        </row>
        <row r="782">
          <cell r="B782" t="str">
            <v>RFP_5Co_Central_CCGT10612</v>
          </cell>
        </row>
        <row r="783">
          <cell r="B783" t="str">
            <v>RFP_5Co_Central_CCGT10612</v>
          </cell>
        </row>
        <row r="784">
          <cell r="B784" t="str">
            <v>RFP_5Co_Central_CCGT10612</v>
          </cell>
        </row>
        <row r="785">
          <cell r="B785" t="str">
            <v>RFP_5Co_Central_CCGT10612</v>
          </cell>
        </row>
        <row r="786">
          <cell r="B786" t="str">
            <v>RFP_5Co_Central_CCGT10612</v>
          </cell>
        </row>
        <row r="787">
          <cell r="B787" t="str">
            <v>RFP_5Co_Central_CCGT10612</v>
          </cell>
        </row>
        <row r="788">
          <cell r="B788" t="str">
            <v>RFP_5Co_Central_CCGT10612</v>
          </cell>
        </row>
        <row r="789">
          <cell r="B789" t="str">
            <v>RFP_5Co_Central_CCGT10612</v>
          </cell>
        </row>
        <row r="790">
          <cell r="B790" t="str">
            <v>RFP_5Co_Central_CCGT10612</v>
          </cell>
        </row>
        <row r="791">
          <cell r="B791" t="str">
            <v>RFP_5Co_Central_CCGT10612</v>
          </cell>
        </row>
        <row r="792">
          <cell r="B792" t="str">
            <v>RFP_5Co_Central_CCGT10612</v>
          </cell>
        </row>
        <row r="793">
          <cell r="B793" t="str">
            <v>RFP_5Co_Central_CCGT10612</v>
          </cell>
        </row>
        <row r="794">
          <cell r="B794" t="str">
            <v>RFP_5Co_Central_CCGT10612</v>
          </cell>
        </row>
        <row r="795">
          <cell r="B795" t="str">
            <v>RFP_5Co_Central_CCGT10612</v>
          </cell>
        </row>
        <row r="796">
          <cell r="B796" t="str">
            <v>RFP_5Co_Central_CCGT10612</v>
          </cell>
        </row>
        <row r="797">
          <cell r="B797" t="str">
            <v>RFP_5Co_Central_CCGT10612</v>
          </cell>
        </row>
        <row r="798">
          <cell r="B798" t="str">
            <v>RFP_5Co_Central_CCGT10612</v>
          </cell>
        </row>
        <row r="799">
          <cell r="B799" t="str">
            <v>RFP_5Co_Central_CCGT10612</v>
          </cell>
        </row>
        <row r="800">
          <cell r="B800" t="str">
            <v>RFP_5Co_Central_CCGT10612</v>
          </cell>
        </row>
        <row r="801">
          <cell r="B801" t="str">
            <v>RFP_5Co_Central_CCGT10612</v>
          </cell>
        </row>
        <row r="802">
          <cell r="B802" t="str">
            <v>RFP_5Co_Central_CCGT10612</v>
          </cell>
        </row>
        <row r="803">
          <cell r="B803" t="str">
            <v>RFP_5Co_Central_CCGT10612</v>
          </cell>
        </row>
        <row r="804">
          <cell r="B804" t="str">
            <v>RFP_5Co_Central_CCGT10612</v>
          </cell>
        </row>
        <row r="805">
          <cell r="B805" t="str">
            <v>RFP_5Co_Central_CCGT10612</v>
          </cell>
        </row>
        <row r="806">
          <cell r="B806" t="str">
            <v>RFP_5Co_Central_CCGT10612</v>
          </cell>
        </row>
        <row r="807">
          <cell r="B807" t="str">
            <v>RFP_5Co_Central_CCGT10612</v>
          </cell>
        </row>
        <row r="808">
          <cell r="B808" t="str">
            <v>RFP_5Co_Central_CCGT10612</v>
          </cell>
        </row>
        <row r="809">
          <cell r="B809" t="str">
            <v>RFP_5Co_Central_CCGT10612</v>
          </cell>
        </row>
        <row r="810">
          <cell r="B810" t="str">
            <v>RFP_5Co_Central_CCGT10612</v>
          </cell>
        </row>
        <row r="811">
          <cell r="B811" t="str">
            <v>RFP_5Co_Central_CCGT10612</v>
          </cell>
        </row>
        <row r="812">
          <cell r="B812" t="str">
            <v>RFP_5Co_Central_CCGT10612</v>
          </cell>
        </row>
        <row r="813">
          <cell r="B813" t="str">
            <v>RFP_5Co_Central_CCGT10612</v>
          </cell>
        </row>
        <row r="814">
          <cell r="B814" t="str">
            <v>RFP_5Co_Central_CCGT10612</v>
          </cell>
        </row>
        <row r="815">
          <cell r="B815" t="str">
            <v>RFP_5Co_Central_CCGT10612</v>
          </cell>
        </row>
        <row r="816">
          <cell r="B816" t="str">
            <v>RFP_5Co_Central_CCGT10612</v>
          </cell>
        </row>
        <row r="817">
          <cell r="B817" t="str">
            <v>RFP_5Co_Central_CCGT10612</v>
          </cell>
        </row>
        <row r="818">
          <cell r="B818" t="str">
            <v>RFP_5Co_Central_CCGT10612</v>
          </cell>
        </row>
        <row r="819">
          <cell r="B819" t="str">
            <v>RFP_5Co_Central_CCGT10612</v>
          </cell>
        </row>
        <row r="820">
          <cell r="B820" t="str">
            <v>RFP_5Co_Central_CCGT10612</v>
          </cell>
        </row>
        <row r="821">
          <cell r="B821" t="str">
            <v>RFP_5Co_Central_CCGT10612</v>
          </cell>
        </row>
        <row r="822">
          <cell r="B822" t="str">
            <v>RFP_5Co_Central_CCGT10612</v>
          </cell>
        </row>
        <row r="823">
          <cell r="B823" t="str">
            <v>RFP_5Co_Central_CCGT10612</v>
          </cell>
        </row>
        <row r="824">
          <cell r="B824" t="str">
            <v>RFP_5Co_Central_CCGT10612</v>
          </cell>
        </row>
        <row r="825">
          <cell r="B825" t="str">
            <v>RFP_5Co_Central_CCGT10612</v>
          </cell>
        </row>
        <row r="826">
          <cell r="B826" t="str">
            <v>RFP_5Co_Central_CCGT10612</v>
          </cell>
        </row>
        <row r="827">
          <cell r="B827" t="str">
            <v>RFP_5Co_Central_CCGT10612</v>
          </cell>
        </row>
        <row r="828">
          <cell r="B828" t="str">
            <v>RFP_5Co_Central_CCGT10612</v>
          </cell>
        </row>
        <row r="829">
          <cell r="B829" t="str">
            <v>RFP_5Co_Central_CCGT10612</v>
          </cell>
        </row>
        <row r="830">
          <cell r="B830" t="str">
            <v>RFP_5Co_Central_CCGT10612</v>
          </cell>
        </row>
        <row r="831">
          <cell r="B831" t="str">
            <v>RFP_5Co_Central_CCGT10612</v>
          </cell>
        </row>
        <row r="832">
          <cell r="B832" t="str">
            <v>RFP_5Co_Central_CCGT10612</v>
          </cell>
        </row>
        <row r="833">
          <cell r="B833" t="str">
            <v>RFP_5Co_Central_CCGT10612</v>
          </cell>
        </row>
        <row r="834">
          <cell r="B834" t="str">
            <v>RFP_5Co_Central_CCGT10612</v>
          </cell>
        </row>
        <row r="835">
          <cell r="B835" t="str">
            <v>RFP_5Co_Central_CCGT10612</v>
          </cell>
        </row>
        <row r="836">
          <cell r="B836" t="str">
            <v>RFP_5Co_Central_CCGT10612</v>
          </cell>
        </row>
        <row r="837">
          <cell r="B837" t="str">
            <v>RFP_5Co_Central_CCGT10612</v>
          </cell>
        </row>
        <row r="838">
          <cell r="B838" t="str">
            <v>RFP_5Co_Central_CCGT10612</v>
          </cell>
        </row>
        <row r="839">
          <cell r="B839" t="str">
            <v>RFP_5Co_Central_CCGT10612</v>
          </cell>
        </row>
        <row r="840">
          <cell r="B840" t="str">
            <v>RFP_5Co_Central_CCGT10612</v>
          </cell>
        </row>
        <row r="841">
          <cell r="B841" t="str">
            <v>RFP_5Co_Central_CCGT10612</v>
          </cell>
        </row>
        <row r="842">
          <cell r="B842" t="str">
            <v>RFP_5Co_Central_CCGT10612</v>
          </cell>
        </row>
        <row r="843">
          <cell r="B843" t="str">
            <v>RFP_5Co_Central_CCGT10612</v>
          </cell>
        </row>
        <row r="844">
          <cell r="B844" t="str">
            <v>RFP_5Co_Central_CCGT10612</v>
          </cell>
        </row>
        <row r="845">
          <cell r="B845" t="str">
            <v>RFP_5Co_Central_CCGT10612</v>
          </cell>
        </row>
        <row r="846">
          <cell r="B846" t="str">
            <v>RFP_5Co_Central_CCGT10612</v>
          </cell>
        </row>
        <row r="847">
          <cell r="B847" t="str">
            <v>RFP_5Co_Central_CCGT10612</v>
          </cell>
        </row>
        <row r="848">
          <cell r="B848" t="str">
            <v>RFP_5Co_Central_CCGT10612</v>
          </cell>
        </row>
        <row r="849">
          <cell r="B849" t="str">
            <v>RFP_5Co_Central_CCGT10612</v>
          </cell>
        </row>
        <row r="850">
          <cell r="B850" t="str">
            <v>RFP_4Co_Central_CCGT10613</v>
          </cell>
        </row>
        <row r="851">
          <cell r="B851" t="str">
            <v>RFP_4Co_Central_CCGT10613</v>
          </cell>
        </row>
        <row r="852">
          <cell r="B852" t="str">
            <v>RFP_4Co_Central_CCGT10613</v>
          </cell>
        </row>
        <row r="853">
          <cell r="B853" t="str">
            <v>RFP_4Co_Central_CCGT10613</v>
          </cell>
        </row>
        <row r="854">
          <cell r="B854" t="str">
            <v>RFP_4Co_Central_CCGT10613</v>
          </cell>
        </row>
        <row r="855">
          <cell r="B855" t="str">
            <v>RFP_4Co_Central_CCGT10613</v>
          </cell>
        </row>
        <row r="856">
          <cell r="B856" t="str">
            <v>RFP_4Co_Central_CCGT10613</v>
          </cell>
        </row>
        <row r="857">
          <cell r="B857" t="str">
            <v>RFP_4Co_Central_CCGT10613</v>
          </cell>
        </row>
        <row r="858">
          <cell r="B858" t="str">
            <v>RFP_4Co_Central_CCGT10613</v>
          </cell>
        </row>
        <row r="859">
          <cell r="B859" t="str">
            <v>RFP_4Co_Central_CCGT10613</v>
          </cell>
        </row>
        <row r="860">
          <cell r="B860" t="str">
            <v>RFP_4Co_Central_CCGT10613</v>
          </cell>
        </row>
        <row r="861">
          <cell r="B861" t="str">
            <v>RFP_4Co_Central_CCGT10613</v>
          </cell>
        </row>
        <row r="862">
          <cell r="B862" t="str">
            <v>RFP_4Co_Central_CCGT10613</v>
          </cell>
        </row>
        <row r="863">
          <cell r="B863" t="str">
            <v>RFP_4Co_Central_CCGT10613</v>
          </cell>
        </row>
        <row r="864">
          <cell r="B864" t="str">
            <v>RFP_4Co_Central_CCGT10613</v>
          </cell>
        </row>
        <row r="865">
          <cell r="B865" t="str">
            <v>RFP_4Co_Central_CCGT10613</v>
          </cell>
        </row>
        <row r="866">
          <cell r="B866" t="str">
            <v>RFP_4Co_Central_CCGT10613</v>
          </cell>
        </row>
        <row r="867">
          <cell r="B867" t="str">
            <v>RFP_4Co_Central_CCGT10613</v>
          </cell>
        </row>
        <row r="868">
          <cell r="B868" t="str">
            <v>RFP_4Co_Central_CCGT10613</v>
          </cell>
        </row>
        <row r="869">
          <cell r="B869" t="str">
            <v>RFP_4Co_Central_CCGT10613</v>
          </cell>
        </row>
        <row r="870">
          <cell r="B870" t="str">
            <v>RFP_4Co_Central_CCGT10613</v>
          </cell>
        </row>
        <row r="871">
          <cell r="B871" t="str">
            <v>RFP_4Co_Central_CCGT10613</v>
          </cell>
        </row>
        <row r="872">
          <cell r="B872" t="str">
            <v>RFP_4Co_Central_CCGT10613</v>
          </cell>
        </row>
        <row r="873">
          <cell r="B873" t="str">
            <v>RFP_4Co_Central_CCGT10613</v>
          </cell>
        </row>
        <row r="874">
          <cell r="B874" t="str">
            <v>RFP_4Co_Central_CCGT10613</v>
          </cell>
        </row>
        <row r="875">
          <cell r="B875" t="str">
            <v>RFP_4Co_Central_CCGT10613</v>
          </cell>
        </row>
        <row r="876">
          <cell r="B876" t="str">
            <v>RFP_4Co_Central_CCGT10613</v>
          </cell>
        </row>
        <row r="877">
          <cell r="B877" t="str">
            <v>RFP_4Co_Central_CCGT10613</v>
          </cell>
        </row>
        <row r="878">
          <cell r="B878" t="str">
            <v>RFP_4Co_Central_CCGT10613</v>
          </cell>
        </row>
        <row r="879">
          <cell r="B879" t="str">
            <v>RFP_4Co_Central_CCGT10613</v>
          </cell>
        </row>
        <row r="880">
          <cell r="B880" t="str">
            <v>RFP_4Co_Central_CCGT10613</v>
          </cell>
        </row>
        <row r="881">
          <cell r="B881" t="str">
            <v>RFP_4Co_Central_CCGT10613</v>
          </cell>
        </row>
        <row r="882">
          <cell r="B882" t="str">
            <v>RFP_4Co_Central_CCGT10613</v>
          </cell>
        </row>
        <row r="883">
          <cell r="B883" t="str">
            <v>RFP_4Co_Central_CCGT10613</v>
          </cell>
        </row>
        <row r="884">
          <cell r="B884" t="str">
            <v>RFP_4Co_Central_CCGT10613</v>
          </cell>
        </row>
        <row r="885">
          <cell r="B885" t="str">
            <v>RFP_4Co_Central_CCGT10613</v>
          </cell>
        </row>
        <row r="886">
          <cell r="B886" t="str">
            <v>RFP_4Co_Central_CCGT10613</v>
          </cell>
        </row>
        <row r="887">
          <cell r="B887" t="str">
            <v>RFP_4Co_Central_CCGT10613</v>
          </cell>
        </row>
        <row r="888">
          <cell r="B888" t="str">
            <v>RFP_4Co_Central_CCGT10613</v>
          </cell>
        </row>
        <row r="889">
          <cell r="B889" t="str">
            <v>RFP_4Co_Central_CCGT10613</v>
          </cell>
        </row>
        <row r="890">
          <cell r="B890" t="str">
            <v>RFP_4Co_Central_CCGT10613</v>
          </cell>
        </row>
        <row r="891">
          <cell r="B891" t="str">
            <v>RFP_4Co_Central_CCGT10613</v>
          </cell>
        </row>
        <row r="892">
          <cell r="B892" t="str">
            <v>RFP_4Co_Central_CCGT10613</v>
          </cell>
        </row>
        <row r="893">
          <cell r="B893" t="str">
            <v>RFP_4Co_Central_CCGT10613</v>
          </cell>
        </row>
        <row r="894">
          <cell r="B894" t="str">
            <v>RFP_4Co_Central_CCGT10613</v>
          </cell>
        </row>
        <row r="895">
          <cell r="B895" t="str">
            <v>RFP_4Co_Central_CCGT10613</v>
          </cell>
        </row>
        <row r="896">
          <cell r="B896" t="str">
            <v>RFP_4Co_Central_CCGT10613</v>
          </cell>
        </row>
        <row r="897">
          <cell r="B897" t="str">
            <v>RFP_4Co_Central_CCGT10613</v>
          </cell>
        </row>
        <row r="898">
          <cell r="B898" t="str">
            <v>RFP_4Co_Central_CCGT10613</v>
          </cell>
        </row>
        <row r="899">
          <cell r="B899" t="str">
            <v>RFP_4Co_Central_CCGT10613</v>
          </cell>
        </row>
        <row r="900">
          <cell r="B900" t="str">
            <v>RFP_4Co_Central_CCGT10613</v>
          </cell>
        </row>
        <row r="901">
          <cell r="B901" t="str">
            <v>RFP_4Co_Central_CCGT10613</v>
          </cell>
        </row>
        <row r="902">
          <cell r="B902" t="str">
            <v>RFP_4Co_Central_CCGT10613</v>
          </cell>
        </row>
        <row r="903">
          <cell r="B903" t="str">
            <v>RFP_4Co_Central_CCGT10613</v>
          </cell>
        </row>
        <row r="904">
          <cell r="B904" t="str">
            <v>RFP_4Co_Central_CCGT10613</v>
          </cell>
        </row>
        <row r="905">
          <cell r="B905" t="str">
            <v>RFP_4Co_Central_CCGT10613</v>
          </cell>
        </row>
        <row r="906">
          <cell r="B906" t="str">
            <v>RFP_4Co_Central_CCGT10613</v>
          </cell>
        </row>
        <row r="907">
          <cell r="B907" t="str">
            <v>RFP_4Co_Central_CCGT10613</v>
          </cell>
        </row>
        <row r="908">
          <cell r="B908" t="str">
            <v>RFP_4Co_Central_CCGT10613</v>
          </cell>
        </row>
        <row r="909">
          <cell r="B909" t="str">
            <v>RFP_4Co_Central_CCGT10613</v>
          </cell>
        </row>
        <row r="910">
          <cell r="B910" t="str">
            <v>RFP_4Co_Central_CCGT10613</v>
          </cell>
        </row>
        <row r="911">
          <cell r="B911" t="str">
            <v>RFP_4Co_Central_CCGT10613</v>
          </cell>
        </row>
        <row r="912">
          <cell r="B912" t="str">
            <v>RFP_4Co_Central_CCGT10613</v>
          </cell>
        </row>
        <row r="913">
          <cell r="B913" t="str">
            <v>RFP_4Co_Central_CCGT10613</v>
          </cell>
        </row>
        <row r="914">
          <cell r="B914" t="str">
            <v>RFP_4Co_Central_CCGT10613</v>
          </cell>
        </row>
        <row r="915">
          <cell r="B915" t="str">
            <v>RFP_4Co_Central_CCGT10613</v>
          </cell>
        </row>
        <row r="916">
          <cell r="B916" t="str">
            <v>RFP_4Co_Central_CCGT10613</v>
          </cell>
        </row>
        <row r="917">
          <cell r="B917" t="str">
            <v>RFP_4Co_Central_CCGT10613</v>
          </cell>
        </row>
        <row r="918">
          <cell r="B918" t="str">
            <v>RFP_4Co_Central_CCGT10613</v>
          </cell>
        </row>
        <row r="919">
          <cell r="B919" t="str">
            <v>RFP_4Co_Central_CCGT10613</v>
          </cell>
        </row>
        <row r="920">
          <cell r="B920" t="str">
            <v>RFP_4Co_Central_CCGT10613</v>
          </cell>
        </row>
        <row r="921">
          <cell r="B921" t="str">
            <v>RFP_4Co_Central_CCGT10613</v>
          </cell>
        </row>
        <row r="922">
          <cell r="B922" t="str">
            <v>RFP_4Co_Central_CCGT10613</v>
          </cell>
        </row>
        <row r="923">
          <cell r="B923" t="str">
            <v>RFP_4Co_Central_CCGT10613</v>
          </cell>
        </row>
        <row r="924">
          <cell r="B924" t="str">
            <v>RFP_4Co_Central_CCGT10613</v>
          </cell>
        </row>
        <row r="925">
          <cell r="B925" t="str">
            <v>RFP_4Co_Central_CCGT10613</v>
          </cell>
        </row>
        <row r="926">
          <cell r="B926" t="str">
            <v>RFP_4Co_Central_CCGT10613</v>
          </cell>
        </row>
        <row r="927">
          <cell r="B927" t="str">
            <v>RFP_4Co_Central_CCGT10613</v>
          </cell>
        </row>
        <row r="928">
          <cell r="B928" t="str">
            <v>RFP_4Co_Central_CCGT10613</v>
          </cell>
        </row>
        <row r="929">
          <cell r="B929" t="str">
            <v>RFP_4Co_Central_CCGT10613</v>
          </cell>
        </row>
        <row r="930">
          <cell r="B930" t="str">
            <v>RFP_4Co_Central_CCGT10613</v>
          </cell>
        </row>
        <row r="931">
          <cell r="B931" t="str">
            <v>RFP_4Co_Central_CCGT10613</v>
          </cell>
        </row>
        <row r="932">
          <cell r="B932" t="str">
            <v>RFP_4Co_Central_CCGT10613</v>
          </cell>
        </row>
        <row r="933">
          <cell r="B933" t="str">
            <v>RFP_4Co_Central_CCGT10613</v>
          </cell>
        </row>
        <row r="934">
          <cell r="B934" t="str">
            <v>RFP_4Co_Central_CCGT10613</v>
          </cell>
        </row>
        <row r="935">
          <cell r="B935" t="str">
            <v>RFP_4Co_Central_CCGT10613</v>
          </cell>
        </row>
        <row r="936">
          <cell r="B936" t="str">
            <v>RFP_4Co_Central_CCGT10613</v>
          </cell>
        </row>
        <row r="937">
          <cell r="B937" t="str">
            <v>RFP_4Co_Central_CCGT10613</v>
          </cell>
        </row>
        <row r="938">
          <cell r="B938" t="str">
            <v>RFP_4Co_Central_CCGT10613</v>
          </cell>
        </row>
        <row r="939">
          <cell r="B939" t="str">
            <v>RFP_4Co_Central_CCGT10613</v>
          </cell>
        </row>
        <row r="940">
          <cell r="B940" t="str">
            <v>RFP_4Co_Central_CCGT10613</v>
          </cell>
        </row>
        <row r="941">
          <cell r="B941" t="str">
            <v>RFP_4Co_Central_CCGT10613</v>
          </cell>
        </row>
        <row r="942">
          <cell r="B942" t="str">
            <v>RFP_4Co_Central_CCGT10613</v>
          </cell>
        </row>
        <row r="943">
          <cell r="B943" t="str">
            <v>RFP_4Co_Central_CCGT10613</v>
          </cell>
        </row>
        <row r="944">
          <cell r="B944" t="str">
            <v>RFP_4Co_Central_CCGT10613</v>
          </cell>
        </row>
        <row r="945">
          <cell r="B945" t="str">
            <v>RFP_4Co_Central_CCGT10613</v>
          </cell>
        </row>
        <row r="946">
          <cell r="B946" t="str">
            <v>RFP_4Co_Central_CCGT10613</v>
          </cell>
        </row>
        <row r="947">
          <cell r="B947" t="str">
            <v>RFP_4Co_Central_CCGT10613</v>
          </cell>
        </row>
        <row r="948">
          <cell r="B948" t="str">
            <v>RFP_4Co_Central_CCGT10613</v>
          </cell>
        </row>
        <row r="949">
          <cell r="B949" t="str">
            <v>RFP_4Co_Central_CCGT10613</v>
          </cell>
        </row>
        <row r="950">
          <cell r="B950" t="str">
            <v>RFP_4Co_Central_CCGT10613</v>
          </cell>
        </row>
        <row r="951">
          <cell r="B951" t="str">
            <v>RFP_4Co_Central_CCGT10613</v>
          </cell>
        </row>
        <row r="952">
          <cell r="B952" t="str">
            <v>RFP_4Co_Central_CCGT10613</v>
          </cell>
        </row>
        <row r="953">
          <cell r="B953" t="str">
            <v>RFP_4Co_Central_CCGT10613</v>
          </cell>
        </row>
        <row r="954">
          <cell r="B954" t="str">
            <v>RFP_4Co_Central_CCGT10613</v>
          </cell>
        </row>
        <row r="955">
          <cell r="B955" t="str">
            <v>RFP_4Co_Central_CCGT10613</v>
          </cell>
        </row>
        <row r="956">
          <cell r="B956" t="str">
            <v>RFP_4Co_Central_CCGT10613</v>
          </cell>
        </row>
        <row r="957">
          <cell r="B957" t="str">
            <v>RFP_4Co_Central_CCGT10613</v>
          </cell>
        </row>
        <row r="958">
          <cell r="B958" t="str">
            <v>RFP_4Co_Central_CCGT10613</v>
          </cell>
        </row>
        <row r="959">
          <cell r="B959" t="str">
            <v>RFP_4Co_Central_CCGT10613</v>
          </cell>
        </row>
        <row r="960">
          <cell r="B960" t="str">
            <v>RFP_4Co_Central_CCGT10613</v>
          </cell>
        </row>
        <row r="961">
          <cell r="B961" t="str">
            <v>RFP_4Co_Central_CCGT10613</v>
          </cell>
        </row>
        <row r="962">
          <cell r="B962" t="str">
            <v>RFP_4Co_Central_CCGT10613</v>
          </cell>
        </row>
        <row r="963">
          <cell r="B963" t="str">
            <v>RFP_4Co_Central_CCGT10613</v>
          </cell>
        </row>
        <row r="964">
          <cell r="B964" t="str">
            <v>RFP_4Co_Central_CCGT10613</v>
          </cell>
        </row>
        <row r="965">
          <cell r="B965" t="str">
            <v>RFP_4Co_Central_CCGT10613</v>
          </cell>
        </row>
        <row r="966">
          <cell r="B966" t="str">
            <v>RFP_4Co_Central_CCGT10613</v>
          </cell>
        </row>
        <row r="967">
          <cell r="B967" t="str">
            <v>RFP_4Co_Central_CCGT10613</v>
          </cell>
        </row>
        <row r="968">
          <cell r="B968" t="str">
            <v>RFP_4Co_Central_CCGT10613</v>
          </cell>
        </row>
        <row r="969">
          <cell r="B969" t="str">
            <v>RFP_4Co_Central_CCGT10613</v>
          </cell>
        </row>
        <row r="970">
          <cell r="B970" t="str">
            <v>RFP_4Co_Central_CCGT10613</v>
          </cell>
        </row>
        <row r="971">
          <cell r="B971" t="str">
            <v>RFP_4Co_Central_CCGT10613</v>
          </cell>
        </row>
        <row r="972">
          <cell r="B972" t="str">
            <v>RFP_4Co_Central_CCGT10613</v>
          </cell>
        </row>
        <row r="973">
          <cell r="B973" t="str">
            <v>RFP_4Co_Central_CCGT10613</v>
          </cell>
        </row>
        <row r="974">
          <cell r="B974" t="str">
            <v>RFP_4Co_Central_CCGT10613</v>
          </cell>
        </row>
        <row r="975">
          <cell r="B975" t="str">
            <v>RFP_4Co_Central_CCGT10613</v>
          </cell>
        </row>
        <row r="976">
          <cell r="B976" t="str">
            <v>RFP_4Co_Central_CCGT10613</v>
          </cell>
        </row>
        <row r="977">
          <cell r="B977" t="str">
            <v>RFP_4Co_Central_CCGT10613</v>
          </cell>
        </row>
        <row r="978">
          <cell r="B978" t="str">
            <v>RFP_4Co_Central_CCGT10613</v>
          </cell>
        </row>
        <row r="979">
          <cell r="B979" t="str">
            <v>RFP_4Co_Central_CCGT10613</v>
          </cell>
        </row>
        <row r="980">
          <cell r="B980" t="str">
            <v>RFP_4Co_Central_CCGT10613</v>
          </cell>
        </row>
        <row r="981">
          <cell r="B981" t="str">
            <v>RFP_4Co_Central_CCGT10613</v>
          </cell>
        </row>
        <row r="982">
          <cell r="B982" t="str">
            <v>RFP_4Co_Central_CCGT10613</v>
          </cell>
        </row>
        <row r="983">
          <cell r="B983" t="str">
            <v>RFP_4Co_Central_CCGT10613</v>
          </cell>
        </row>
        <row r="984">
          <cell r="B984" t="str">
            <v>RFP_4Co_Central_CCGT10613</v>
          </cell>
        </row>
        <row r="985">
          <cell r="B985" t="str">
            <v>RFP_4Co_Central_CCGT10613</v>
          </cell>
        </row>
        <row r="986">
          <cell r="B986" t="str">
            <v>RFP_4Co_Central_CCGT10613</v>
          </cell>
        </row>
        <row r="987">
          <cell r="B987" t="str">
            <v>RFP_4Co_Central_CCGT10613</v>
          </cell>
        </row>
        <row r="988">
          <cell r="B988" t="str">
            <v>RFP_4Co_Central_CCGT10613</v>
          </cell>
        </row>
        <row r="989">
          <cell r="B989" t="str">
            <v>RFP_4Co_Central_CCGT10613</v>
          </cell>
        </row>
        <row r="990">
          <cell r="B990" t="str">
            <v>RFP_4Co_Central_CCGT10613</v>
          </cell>
        </row>
        <row r="991">
          <cell r="B991" t="str">
            <v>RFP_4Co_Central_CCGT10613</v>
          </cell>
        </row>
        <row r="992">
          <cell r="B992" t="str">
            <v>RFP_4Co_Central_CCGT10613</v>
          </cell>
        </row>
        <row r="993">
          <cell r="B993" t="str">
            <v>RFP_4Co_Central_CCGT10613</v>
          </cell>
        </row>
        <row r="994">
          <cell r="B994" t="str">
            <v>RFP_4Co_Central_CCGT10613</v>
          </cell>
        </row>
        <row r="995">
          <cell r="B995" t="str">
            <v>RFP_4Co_Central_CCGT10613</v>
          </cell>
        </row>
        <row r="996">
          <cell r="B996" t="str">
            <v>RFP_4Co_Central_CCGT10613</v>
          </cell>
        </row>
        <row r="997">
          <cell r="B997" t="str">
            <v>RFP_4Co_Central_CCGT10613</v>
          </cell>
        </row>
        <row r="998">
          <cell r="B998" t="str">
            <v>RFP_4Co_Central_CCGT10613</v>
          </cell>
        </row>
        <row r="999">
          <cell r="B999" t="str">
            <v>RFP_4Co_Central_CCGT10613</v>
          </cell>
        </row>
        <row r="1000">
          <cell r="B1000" t="str">
            <v>RFP_4Co_Central_CCGT10613</v>
          </cell>
        </row>
        <row r="1001">
          <cell r="B1001" t="str">
            <v>RFP_4Co_Central_CCGT10613</v>
          </cell>
        </row>
        <row r="1002">
          <cell r="B1002" t="str">
            <v>RFP_4Co_Central_CCGT10613</v>
          </cell>
        </row>
        <row r="1003">
          <cell r="B1003" t="str">
            <v>RFP_4Co_Central_CCGT10613</v>
          </cell>
        </row>
        <row r="1004">
          <cell r="B1004" t="str">
            <v>RFP_4Co_Central_CCGT10613</v>
          </cell>
        </row>
        <row r="1005">
          <cell r="B1005" t="str">
            <v>RFP_4Co_Central_CCGT10613</v>
          </cell>
        </row>
        <row r="1006">
          <cell r="B1006" t="str">
            <v>RFP_4Co_Central_CCGT10613</v>
          </cell>
        </row>
        <row r="1007">
          <cell r="B1007" t="str">
            <v>RFP_4Co_Central_CCGT10613</v>
          </cell>
        </row>
        <row r="1008">
          <cell r="B1008" t="str">
            <v>RFP_4Co_Central_CCGT10613</v>
          </cell>
        </row>
        <row r="1009">
          <cell r="B1009" t="str">
            <v>RFP_4Co_Central_CCGT10613</v>
          </cell>
        </row>
        <row r="1010">
          <cell r="B1010" t="str">
            <v>RFP_4Co_Central_CCGT10613</v>
          </cell>
        </row>
        <row r="1011">
          <cell r="B1011" t="str">
            <v>RFP_4Co_Central_CCGT10613</v>
          </cell>
        </row>
        <row r="1012">
          <cell r="B1012" t="str">
            <v>RFP_4Co_Central_CCGT10613</v>
          </cell>
        </row>
        <row r="1013">
          <cell r="B1013" t="str">
            <v>RFP_4Co_Central_CCGT10613</v>
          </cell>
        </row>
        <row r="1014">
          <cell r="B1014" t="str">
            <v>RFP_4Co_Central_CCGT10613</v>
          </cell>
        </row>
        <row r="1015">
          <cell r="B1015" t="str">
            <v>RFP_4Co_Central_CCGT10613</v>
          </cell>
        </row>
        <row r="1016">
          <cell r="B1016" t="str">
            <v>RFP_4Co_Central_CCGT10613</v>
          </cell>
        </row>
        <row r="1017">
          <cell r="B1017" t="str">
            <v>RFP_4Co_Central_CCGT10613</v>
          </cell>
        </row>
        <row r="1018">
          <cell r="B1018" t="str">
            <v>RFP_4Co_Central_CCGT10613</v>
          </cell>
        </row>
        <row r="1019">
          <cell r="B1019" t="str">
            <v>RFP_4Co_Central_CCGT10613</v>
          </cell>
        </row>
        <row r="1020">
          <cell r="B1020" t="str">
            <v>RFP_4Co_Central_CCGT10613</v>
          </cell>
        </row>
        <row r="1021">
          <cell r="B1021" t="str">
            <v>RFP_4Co_Central_CCGT10613</v>
          </cell>
        </row>
        <row r="1022">
          <cell r="B1022" t="str">
            <v>RFP_4Co_Central_CCGT10613</v>
          </cell>
        </row>
        <row r="1023">
          <cell r="B1023" t="str">
            <v>RFP_4Co_Central_CCGT10613</v>
          </cell>
        </row>
        <row r="1024">
          <cell r="B1024" t="str">
            <v>RFP_4Co_Central_CCGT10613</v>
          </cell>
        </row>
        <row r="1025">
          <cell r="B1025" t="str">
            <v>RFP_4Co_Central_CCGT10613</v>
          </cell>
        </row>
        <row r="1026">
          <cell r="B1026" t="str">
            <v>RFP_4Co_Central_CCGT10613</v>
          </cell>
        </row>
        <row r="1027">
          <cell r="B1027" t="str">
            <v>RFP_4Co_Central_CCGT10613</v>
          </cell>
        </row>
        <row r="1028">
          <cell r="B1028" t="str">
            <v>RFP_4Co_Central_CCGT10613</v>
          </cell>
        </row>
        <row r="1029">
          <cell r="B1029" t="str">
            <v>RFP_4Co_Central_CCGT10613</v>
          </cell>
        </row>
        <row r="1030">
          <cell r="B1030" t="str">
            <v>RFP_4Co_Central_CCGT10613</v>
          </cell>
        </row>
        <row r="1031">
          <cell r="B1031" t="str">
            <v>RFP_4Co_Central_CCGT10613</v>
          </cell>
        </row>
        <row r="1032">
          <cell r="B1032" t="str">
            <v>RFP_4Co_Central_CCGT10613</v>
          </cell>
        </row>
        <row r="1033">
          <cell r="B1033" t="str">
            <v>RFP_4Co_Central_CCGT10613</v>
          </cell>
        </row>
        <row r="1034">
          <cell r="B1034" t="str">
            <v>RFP_4Co_Central_CCGT10613</v>
          </cell>
        </row>
        <row r="1035">
          <cell r="B1035" t="str">
            <v>RFP_4Co_Central_CCGT10613</v>
          </cell>
        </row>
        <row r="1036">
          <cell r="B1036" t="str">
            <v>RFP_4Co_Central_CCGT10613</v>
          </cell>
        </row>
        <row r="1037">
          <cell r="B1037" t="str">
            <v>RFP_4Co_Central_CCGT10613</v>
          </cell>
        </row>
        <row r="1038">
          <cell r="B1038" t="str">
            <v>RFP_4Co_Central_CCGT10613</v>
          </cell>
        </row>
        <row r="1039">
          <cell r="B1039" t="str">
            <v>RFP_4Co_Central_CCGT10613</v>
          </cell>
        </row>
        <row r="1040">
          <cell r="B1040" t="str">
            <v>RFP_4Co_Central_CCGT10613</v>
          </cell>
        </row>
        <row r="1041">
          <cell r="B1041" t="str">
            <v>RFP_4Co_Central_CCGT10613</v>
          </cell>
        </row>
        <row r="1042">
          <cell r="B1042" t="str">
            <v>RFP_4Co_Central_CCGT10613</v>
          </cell>
        </row>
        <row r="1043">
          <cell r="B1043" t="str">
            <v>RFP_4Co_Central_CCGT10613</v>
          </cell>
        </row>
        <row r="1044">
          <cell r="B1044" t="str">
            <v>RFP_4Co_Central_CCGT10613</v>
          </cell>
        </row>
        <row r="1045">
          <cell r="B1045" t="str">
            <v>RFP_4Co_Central_CCGT10613</v>
          </cell>
        </row>
        <row r="1046">
          <cell r="B1046" t="str">
            <v>RFP_4Co_Central_CCGT10613</v>
          </cell>
        </row>
        <row r="1047">
          <cell r="B1047" t="str">
            <v>RFP_4Co_Central_CCGT10613</v>
          </cell>
        </row>
        <row r="1048">
          <cell r="B1048" t="str">
            <v>RFP_4Co_Central_CCGT10613</v>
          </cell>
        </row>
        <row r="1049">
          <cell r="B1049" t="str">
            <v>RFP_4Co_Central_CCGT10613</v>
          </cell>
        </row>
        <row r="1050">
          <cell r="B1050" t="str">
            <v>RFP_4Co_Central_CCGT10613</v>
          </cell>
        </row>
        <row r="1051">
          <cell r="B1051" t="str">
            <v>RFP_4Co_Central_CCGT10613</v>
          </cell>
        </row>
        <row r="1052">
          <cell r="B1052" t="str">
            <v>RFP_4Co_Central_CCGT10613</v>
          </cell>
        </row>
        <row r="1053">
          <cell r="B1053" t="str">
            <v>RFP_4Co_Central_CCGT10613</v>
          </cell>
        </row>
        <row r="1054">
          <cell r="B1054" t="str">
            <v>RFP_4Co_Central_CCGT10613</v>
          </cell>
        </row>
        <row r="1055">
          <cell r="B1055" t="str">
            <v>RFP_4Co_Central_CCGT10613</v>
          </cell>
        </row>
        <row r="1056">
          <cell r="B1056" t="str">
            <v>RFP_4Co_Central_CCGT10613</v>
          </cell>
        </row>
        <row r="1057">
          <cell r="B1057" t="str">
            <v>RFP_4Co_Central_CCGT10613</v>
          </cell>
        </row>
        <row r="1058">
          <cell r="B1058" t="str">
            <v>RFP_4Co_Central_CCGT10613</v>
          </cell>
        </row>
        <row r="1059">
          <cell r="B1059" t="str">
            <v>RFP_4Co_Central_CCGT10613</v>
          </cell>
        </row>
        <row r="1060">
          <cell r="B1060" t="str">
            <v>RFP_4Co_Central_CCGT10613</v>
          </cell>
        </row>
        <row r="1061">
          <cell r="B1061" t="str">
            <v>RFP_4Co_Central_CCGT10613</v>
          </cell>
        </row>
        <row r="1062">
          <cell r="B1062" t="str">
            <v>RFP_4Co_Central_CCGT10613</v>
          </cell>
        </row>
        <row r="1063">
          <cell r="B1063" t="str">
            <v>RFP_4Co_Central_CCGT10613</v>
          </cell>
        </row>
        <row r="1064">
          <cell r="B1064" t="str">
            <v>RFP_4Co_Central_CCGT10613</v>
          </cell>
        </row>
        <row r="1065">
          <cell r="B1065" t="str">
            <v>RFP_4Co_Central_CCGT10613</v>
          </cell>
        </row>
        <row r="1066">
          <cell r="B1066" t="str">
            <v>RFP_4Co_Central_CCGT10613</v>
          </cell>
        </row>
        <row r="1067">
          <cell r="B1067" t="str">
            <v>RFP_4Co_Central_CCGT10613</v>
          </cell>
        </row>
        <row r="1068">
          <cell r="B1068" t="str">
            <v>RFP_4Co_Central_CCGT10613</v>
          </cell>
        </row>
        <row r="1069">
          <cell r="B1069" t="str">
            <v>RFP_4Co_Central_CCGT10613</v>
          </cell>
        </row>
        <row r="1070">
          <cell r="B1070" t="str">
            <v>RFP_4Co_Central_CCGT10613</v>
          </cell>
        </row>
        <row r="1071">
          <cell r="B1071" t="str">
            <v>RFP_4Co_Central_CCGT10613</v>
          </cell>
        </row>
        <row r="1072">
          <cell r="B1072" t="str">
            <v>RFP_4Co_Central_CCGT10613</v>
          </cell>
        </row>
        <row r="1073">
          <cell r="B1073" t="str">
            <v>RFP_4Co_Central_CCGT10613</v>
          </cell>
        </row>
        <row r="1074">
          <cell r="B1074" t="str">
            <v>RFP_4Co_Central_CCGT10613</v>
          </cell>
        </row>
        <row r="1075">
          <cell r="B1075" t="str">
            <v>RFP_4Co_Central_CCGT10613</v>
          </cell>
        </row>
        <row r="1076">
          <cell r="B1076" t="str">
            <v>RFP_4Co_Central_CCGT10613</v>
          </cell>
        </row>
        <row r="1077">
          <cell r="B1077" t="str">
            <v>RFP_4Co_Central_CCGT10613</v>
          </cell>
        </row>
        <row r="1078">
          <cell r="B1078" t="str">
            <v>RFP_4Co_Central_CCGT10613</v>
          </cell>
        </row>
        <row r="1079">
          <cell r="B1079" t="str">
            <v>RFP_4Co_Central_CCGT10613</v>
          </cell>
        </row>
        <row r="1080">
          <cell r="B1080" t="str">
            <v>RFP_4Co_Central_CCGT10613</v>
          </cell>
        </row>
        <row r="1081">
          <cell r="B1081" t="str">
            <v>RFP_4Co_Central_CCGT10613</v>
          </cell>
        </row>
        <row r="1082">
          <cell r="B1082" t="str">
            <v>RFP_4Co_Central_CCGT10613</v>
          </cell>
        </row>
        <row r="1083">
          <cell r="B1083" t="str">
            <v>RFP_4Co_Central_CCGT10613</v>
          </cell>
        </row>
        <row r="1084">
          <cell r="B1084" t="str">
            <v>RFP_4Co_Central_CCGT10613</v>
          </cell>
        </row>
        <row r="1085">
          <cell r="B1085" t="str">
            <v>RFP_4Co_Central_CCGT10613</v>
          </cell>
        </row>
        <row r="1086">
          <cell r="B1086" t="str">
            <v>RFP_4Co_Central_CCGT10613</v>
          </cell>
        </row>
        <row r="1087">
          <cell r="B1087" t="str">
            <v>RFP_4Co_Central_CCGT10613</v>
          </cell>
        </row>
        <row r="1088">
          <cell r="B1088" t="str">
            <v>RFP_4Co_Central_CCGT10613</v>
          </cell>
        </row>
        <row r="1089">
          <cell r="B1089" t="str">
            <v>RFP_4Co_Central_CCGT10613</v>
          </cell>
        </row>
        <row r="1090">
          <cell r="B1090" t="str">
            <v>RFP_4Co_Central_CCGT10613</v>
          </cell>
        </row>
        <row r="1091">
          <cell r="B1091" t="str">
            <v>RFP_4Co_Central_CCGT10613</v>
          </cell>
        </row>
        <row r="1092">
          <cell r="B1092" t="str">
            <v>RFP_4Co_Central_CCGT10613</v>
          </cell>
        </row>
        <row r="1093">
          <cell r="B1093" t="str">
            <v>RFP_4Co_Central_CCGT10613</v>
          </cell>
        </row>
        <row r="1094">
          <cell r="B1094" t="str">
            <v>RFP_4Co_Central_CCGT10613</v>
          </cell>
        </row>
        <row r="1095">
          <cell r="B1095" t="str">
            <v>RFP_4Co_Central_CCGT10613</v>
          </cell>
        </row>
        <row r="1096">
          <cell r="B1096" t="str">
            <v>RFP_4Co_Central_CCGT10613</v>
          </cell>
        </row>
        <row r="1097">
          <cell r="B1097" t="str">
            <v>RFP_4Co_Central_CCGT10613</v>
          </cell>
        </row>
        <row r="1098">
          <cell r="B1098" t="str">
            <v>RFP_4Co_Central_CCGT10613</v>
          </cell>
        </row>
        <row r="1099">
          <cell r="B1099" t="str">
            <v>RFP_4Co_Central_CCGT10613</v>
          </cell>
        </row>
        <row r="1100">
          <cell r="B1100" t="str">
            <v>RFP_4Co_Central_CCGT10613</v>
          </cell>
        </row>
        <row r="1101">
          <cell r="B1101" t="str">
            <v>RFP_4Co_Central_CCGT10613</v>
          </cell>
        </row>
        <row r="1102">
          <cell r="B1102" t="str">
            <v>RFP_4Co_Central_CCGT10613</v>
          </cell>
        </row>
        <row r="1103">
          <cell r="B1103" t="str">
            <v>RFP_4Co_Central_CCGT10613</v>
          </cell>
        </row>
        <row r="1104">
          <cell r="B1104" t="str">
            <v>RFP_4Co_Central_CCGT10613</v>
          </cell>
        </row>
        <row r="1105">
          <cell r="B1105" t="str">
            <v>RFP_4Co_Central_CCGT10613</v>
          </cell>
        </row>
        <row r="1106">
          <cell r="B1106" t="str">
            <v>RFP_4Co_Central_CCGT10613</v>
          </cell>
        </row>
        <row r="1107">
          <cell r="B1107" t="str">
            <v>RFP_4Co_Central_CCGT10613</v>
          </cell>
        </row>
        <row r="1108">
          <cell r="B1108" t="str">
            <v>RFP_4Co_Central_CCGT10613</v>
          </cell>
        </row>
        <row r="1109">
          <cell r="B1109" t="str">
            <v>RFP_4Co_Central_CCGT10613</v>
          </cell>
        </row>
        <row r="1110">
          <cell r="B1110" t="str">
            <v>RFP_4Co_Central_CCGT10613</v>
          </cell>
        </row>
        <row r="1111">
          <cell r="B1111" t="str">
            <v>RFP_4Co_Central_CCGT10613</v>
          </cell>
        </row>
        <row r="1112">
          <cell r="B1112" t="str">
            <v>RFP_4Co_Central_CCGT10613</v>
          </cell>
        </row>
        <row r="1113">
          <cell r="B1113" t="str">
            <v>RFP_4Co_Central_CCGT10613</v>
          </cell>
        </row>
        <row r="1114">
          <cell r="B1114" t="str">
            <v>RFP_4Co_Central_CCGT10613</v>
          </cell>
        </row>
        <row r="1115">
          <cell r="B1115" t="str">
            <v>RFP_4Co_Central_CCGT10613</v>
          </cell>
        </row>
        <row r="1116">
          <cell r="B1116" t="str">
            <v>RFP_4Co_Central_CCGT10613</v>
          </cell>
        </row>
        <row r="1117">
          <cell r="B1117" t="str">
            <v>RFP_4Co_Central_CCGT10613</v>
          </cell>
        </row>
        <row r="1118">
          <cell r="B1118" t="str">
            <v>RFP_4Co_Central_CCGT10613</v>
          </cell>
        </row>
        <row r="1119">
          <cell r="B1119" t="str">
            <v>RFP_4Co_Central_CCGT10613</v>
          </cell>
        </row>
        <row r="1120">
          <cell r="B1120" t="str">
            <v>RFP_4Co_Central_CCGT10613</v>
          </cell>
        </row>
        <row r="1121">
          <cell r="B1121" t="str">
            <v>RFP_4Co_Central_CCGT10613</v>
          </cell>
        </row>
        <row r="1122">
          <cell r="B1122" t="str">
            <v>RFP_4Co_Central_CCGT10613</v>
          </cell>
        </row>
        <row r="1123">
          <cell r="B1123" t="str">
            <v>RFP_4Co_Central_CCGT10613</v>
          </cell>
        </row>
        <row r="1124">
          <cell r="B1124" t="str">
            <v>RFP_4Co_Central_CCGT10613</v>
          </cell>
        </row>
        <row r="1125">
          <cell r="B1125" t="str">
            <v>RFP_4Co_Central_CCGT10613</v>
          </cell>
        </row>
        <row r="1126">
          <cell r="B1126" t="str">
            <v>RFP_4Co_Central_CCGT10613</v>
          </cell>
        </row>
        <row r="1127">
          <cell r="B1127" t="str">
            <v>RFP_4Co_Central_CCGT10613</v>
          </cell>
        </row>
        <row r="1128">
          <cell r="B1128" t="str">
            <v>RFP_4Co_Central_CCGT10613</v>
          </cell>
        </row>
        <row r="1129">
          <cell r="B1129" t="str">
            <v>RFP_4Co_Central_CCGT10613</v>
          </cell>
        </row>
        <row r="1130">
          <cell r="B1130" t="str">
            <v>RFP_4Co_Central_CCGT10613</v>
          </cell>
        </row>
        <row r="1131">
          <cell r="B1131" t="str">
            <v>RFP_4Co_Central_CCGT10613</v>
          </cell>
        </row>
        <row r="1132">
          <cell r="B1132" t="str">
            <v>RFP_4Co_Central_CCGT10613</v>
          </cell>
        </row>
        <row r="1133">
          <cell r="B1133" t="str">
            <v>RFP_4Co_Central_CCGT10613</v>
          </cell>
        </row>
        <row r="1134">
          <cell r="B1134" t="str">
            <v>RFP_4Co_Central_CCGT10613</v>
          </cell>
        </row>
        <row r="1135">
          <cell r="B1135" t="str">
            <v>RFP_4Co_Central_CCGT10613</v>
          </cell>
        </row>
        <row r="1136">
          <cell r="B1136" t="str">
            <v>RFP_4Co_Central_CCGT10613</v>
          </cell>
        </row>
        <row r="1137">
          <cell r="B1137" t="str">
            <v>RFP_4Co_Central_CCGT10613</v>
          </cell>
        </row>
        <row r="1138">
          <cell r="B1138" t="str">
            <v>RFP_4Co_Central_CCGT10613</v>
          </cell>
        </row>
        <row r="1139">
          <cell r="B1139" t="str">
            <v>RFP_4Co_Central_CCGT10613</v>
          </cell>
        </row>
        <row r="1140">
          <cell r="B1140" t="str">
            <v>RFP_4Co_Central_CCGT10613</v>
          </cell>
        </row>
        <row r="1141">
          <cell r="B1141" t="str">
            <v>RFP_4Co_Central_CCGT10613</v>
          </cell>
        </row>
        <row r="1142">
          <cell r="B1142" t="str">
            <v>RFP_4Co_Central_CCGT10613</v>
          </cell>
        </row>
        <row r="1143">
          <cell r="B1143" t="str">
            <v>RFP_4Co_Central_CCGT10613</v>
          </cell>
        </row>
        <row r="1144">
          <cell r="B1144" t="str">
            <v>RFP_4Co_Central_CCGT10613</v>
          </cell>
        </row>
        <row r="1145">
          <cell r="B1145" t="str">
            <v>RFP_4Co_Central_CCGT10613</v>
          </cell>
        </row>
        <row r="1146">
          <cell r="B1146" t="str">
            <v>RFP_4Co_Central_CCGT10613</v>
          </cell>
        </row>
        <row r="1147">
          <cell r="B1147" t="str">
            <v>RFP_4Co_Central_CCGT10613</v>
          </cell>
        </row>
        <row r="1148">
          <cell r="B1148" t="str">
            <v>RFP_4Co_Central_CCGT10613</v>
          </cell>
        </row>
        <row r="1149">
          <cell r="B1149" t="str">
            <v>RFP_4Co_Central_CCGT10613</v>
          </cell>
        </row>
        <row r="1150">
          <cell r="B1150" t="str">
            <v>RFP_4Co_Central_CCGT10613</v>
          </cell>
        </row>
        <row r="1151">
          <cell r="B1151" t="str">
            <v>RFP_4Co_Central_CCGT10613</v>
          </cell>
        </row>
        <row r="1152">
          <cell r="B1152" t="str">
            <v>RFP_4Co_Central_CCGT10613</v>
          </cell>
        </row>
        <row r="1153">
          <cell r="B1153" t="str">
            <v>RFP_4Co_Central_CCGT10613</v>
          </cell>
        </row>
        <row r="1154">
          <cell r="B1154" t="str">
            <v>RFP_4Co_Central_CCGT10613</v>
          </cell>
        </row>
        <row r="1155">
          <cell r="B1155" t="str">
            <v>RFP_4Co_Central_CCGT10613</v>
          </cell>
        </row>
        <row r="1156">
          <cell r="B1156" t="str">
            <v>RFP_4Co_Central_CCGT10613</v>
          </cell>
        </row>
        <row r="1157">
          <cell r="B1157" t="str">
            <v>RFP_4Co_Central_CCGT10613</v>
          </cell>
        </row>
        <row r="1158">
          <cell r="B1158" t="str">
            <v>RFP_4Co_Central_CCGT10613</v>
          </cell>
        </row>
        <row r="1159">
          <cell r="B1159" t="str">
            <v>RFP_4Co_Central_CCGT10613</v>
          </cell>
        </row>
        <row r="1160">
          <cell r="B1160" t="str">
            <v>RFP_4Co_Central_CCGT10613</v>
          </cell>
        </row>
        <row r="1161">
          <cell r="B1161" t="str">
            <v>RFP_4Co_Central_CCGT10613</v>
          </cell>
        </row>
        <row r="1162">
          <cell r="B1162" t="str">
            <v>RFP_4Co_Central_CCGT10613</v>
          </cell>
        </row>
        <row r="1163">
          <cell r="B1163" t="str">
            <v>RFP_4Co_Central_CCGT10613</v>
          </cell>
        </row>
        <row r="1164">
          <cell r="B1164" t="str">
            <v>RFP_4Co_Central_CCGT10613</v>
          </cell>
        </row>
        <row r="1165">
          <cell r="B1165" t="str">
            <v>RFP_4Co_Central_CCGT10613</v>
          </cell>
        </row>
        <row r="1166">
          <cell r="B1166" t="str">
            <v>RFP_4Co_Central_CCGT10613</v>
          </cell>
        </row>
        <row r="1167">
          <cell r="B1167" t="str">
            <v>RFP_4Co_Central_CCGT10613</v>
          </cell>
        </row>
        <row r="1168">
          <cell r="B1168" t="str">
            <v>RFP_4Co_Central_CCGT10613</v>
          </cell>
        </row>
        <row r="1169">
          <cell r="B1169" t="str">
            <v>RFP_4Co_Central_CCGT10613</v>
          </cell>
        </row>
        <row r="1170">
          <cell r="B1170" t="str">
            <v>RFP_4Co_Central_CCGT10613</v>
          </cell>
        </row>
        <row r="1171">
          <cell r="B1171" t="str">
            <v>RFP_4Co_Central_CCGT10613</v>
          </cell>
        </row>
        <row r="1172">
          <cell r="B1172" t="str">
            <v>RFP_4Co_Central_CCGT10613</v>
          </cell>
        </row>
        <row r="1173">
          <cell r="B1173" t="str">
            <v>RFP_4Co_Central_CCGT10613</v>
          </cell>
        </row>
        <row r="1174">
          <cell r="B1174" t="str">
            <v>RFP_4Co_Central_CCGT10613</v>
          </cell>
        </row>
        <row r="1175">
          <cell r="B1175" t="str">
            <v>RFP_4Co_Central_CCGT10613</v>
          </cell>
        </row>
        <row r="1176">
          <cell r="B1176" t="str">
            <v>RFP_4Co_Central_CCGT10613</v>
          </cell>
        </row>
        <row r="1177">
          <cell r="B1177" t="str">
            <v>RFP_4Co_Central_CCGT10613</v>
          </cell>
        </row>
        <row r="1178">
          <cell r="B1178" t="str">
            <v>RFP_4Co_Central_CCGT10613</v>
          </cell>
        </row>
        <row r="1179">
          <cell r="B1179" t="str">
            <v>RFP_4Co_Central_CCGT10613</v>
          </cell>
        </row>
        <row r="1180">
          <cell r="B1180" t="str">
            <v>RFP_4Co_Central_CCGT10613</v>
          </cell>
        </row>
        <row r="1181">
          <cell r="B1181" t="str">
            <v>RFP_4Co_Central_CCGT10613</v>
          </cell>
        </row>
        <row r="1182">
          <cell r="B1182" t="str">
            <v>RFP_4Co_Central_CCGT10613</v>
          </cell>
        </row>
        <row r="1183">
          <cell r="B1183" t="str">
            <v>RFP_4Co_Central_CCGT10613</v>
          </cell>
        </row>
        <row r="1184">
          <cell r="B1184" t="str">
            <v>RFP_4Co_Central_CCGT10613</v>
          </cell>
        </row>
        <row r="1185">
          <cell r="B1185" t="str">
            <v>RFP_4Co_Central_CCGT10613</v>
          </cell>
        </row>
        <row r="1186">
          <cell r="B1186" t="str">
            <v>RFP_4Co_Central_CCGT10613</v>
          </cell>
        </row>
        <row r="1187">
          <cell r="B1187" t="str">
            <v>RFP_4Co_Central_CCGT10613</v>
          </cell>
        </row>
        <row r="1188">
          <cell r="B1188" t="str">
            <v>RFP_4Co_Central_CCGT10613</v>
          </cell>
        </row>
        <row r="1189">
          <cell r="B1189" t="str">
            <v>RFP_4Co_Central_CCGT10613</v>
          </cell>
        </row>
        <row r="1190">
          <cell r="B1190" t="str">
            <v>RFP_4Co_Central_CCGT10613</v>
          </cell>
        </row>
        <row r="1191">
          <cell r="B1191" t="str">
            <v>RFP_4Co_Central_CCGT10613</v>
          </cell>
        </row>
        <row r="1192">
          <cell r="B1192" t="str">
            <v>RFP_4Co_Central_CCGT10613</v>
          </cell>
        </row>
        <row r="1193">
          <cell r="B1193" t="str">
            <v>RFP_4Co_Central_CCGT10613</v>
          </cell>
        </row>
        <row r="1194">
          <cell r="B1194" t="str">
            <v>RFP_4Co_Central_CCGT10613</v>
          </cell>
        </row>
        <row r="1195">
          <cell r="B1195" t="str">
            <v>RFP_4Co_Central_CCGT10613</v>
          </cell>
        </row>
        <row r="1196">
          <cell r="B1196" t="str">
            <v>RFP_4Co_Central_CCGT10613</v>
          </cell>
        </row>
        <row r="1197">
          <cell r="B1197" t="str">
            <v>RFP_4Co_Central_CCGT10613</v>
          </cell>
        </row>
        <row r="1198">
          <cell r="B1198" t="str">
            <v>RFP_4Co_Central_CCGT10613</v>
          </cell>
        </row>
        <row r="1199">
          <cell r="B1199" t="str">
            <v>RFP_4Co_Central_CCGT10613</v>
          </cell>
        </row>
        <row r="1200">
          <cell r="B1200" t="str">
            <v>RFP_4Co_Central_CCGT10613</v>
          </cell>
        </row>
        <row r="1201">
          <cell r="B1201" t="str">
            <v>RFP_4Co_Central_CCGT10613</v>
          </cell>
        </row>
        <row r="1202">
          <cell r="B1202" t="str">
            <v>RFP_4Co_Central_CCGT10613</v>
          </cell>
        </row>
        <row r="1203">
          <cell r="B1203" t="str">
            <v>RFP_4Co_Central_CCGT10613</v>
          </cell>
        </row>
        <row r="1204">
          <cell r="B1204" t="str">
            <v>RFP_4Co_Central_CCGT10613</v>
          </cell>
        </row>
        <row r="1205">
          <cell r="B1205" t="str">
            <v>RFP_4Co_Central_CCGT10613</v>
          </cell>
        </row>
        <row r="1206">
          <cell r="B1206" t="str">
            <v>RFP_4Co_Central_CCGT10613</v>
          </cell>
        </row>
        <row r="1207">
          <cell r="B1207" t="str">
            <v>RFP_4Co_Central_CCGT10613</v>
          </cell>
        </row>
        <row r="1208">
          <cell r="B1208" t="str">
            <v>RFP_4Co_Central_CCGT10613</v>
          </cell>
        </row>
        <row r="1209">
          <cell r="B1209" t="str">
            <v>RFP_4Co_Central_CCGT10613</v>
          </cell>
        </row>
        <row r="1210">
          <cell r="B1210" t="str">
            <v>RFP_4Co_Central_CCGT10613</v>
          </cell>
        </row>
        <row r="1211">
          <cell r="B1211" t="str">
            <v>RFP_4Co_Central_CCGT10613</v>
          </cell>
        </row>
        <row r="1212">
          <cell r="B1212" t="str">
            <v>RFP_4Co_Central_CCGT10613</v>
          </cell>
        </row>
        <row r="1213">
          <cell r="B1213" t="str">
            <v>RFP_4Co_Central_CCGT10613</v>
          </cell>
        </row>
        <row r="1214">
          <cell r="B1214" t="str">
            <v>RFP_4Co_Central_CCGT10613</v>
          </cell>
        </row>
        <row r="1215">
          <cell r="B1215" t="str">
            <v>RFP_4Co_Central_CCGT10613</v>
          </cell>
        </row>
        <row r="1216">
          <cell r="B1216" t="str">
            <v>RFP_4Co_Central_CCGT10613</v>
          </cell>
        </row>
        <row r="1217">
          <cell r="B1217" t="str">
            <v>RFP_4Co_Central_CCGT10613</v>
          </cell>
        </row>
        <row r="1218">
          <cell r="B1218" t="str">
            <v>RFP_4Co_Central_CCGT10613</v>
          </cell>
        </row>
        <row r="1219">
          <cell r="B1219" t="str">
            <v>RFP_4Co_Central_CCGT10613</v>
          </cell>
        </row>
        <row r="1220">
          <cell r="B1220" t="str">
            <v>RFP_4Co_Central_CCGT10613</v>
          </cell>
        </row>
        <row r="1221">
          <cell r="B1221" t="str">
            <v>RFP_4Co_Central_CCGT10613</v>
          </cell>
        </row>
        <row r="1222">
          <cell r="B1222" t="str">
            <v>RFP_4Co_Central_CCGT10613</v>
          </cell>
        </row>
        <row r="1223">
          <cell r="B1223" t="str">
            <v>RFP_4Co_Central_CCGT10613</v>
          </cell>
        </row>
        <row r="1224">
          <cell r="B1224" t="str">
            <v>RFP_4Co_Central_CCGT10613</v>
          </cell>
        </row>
        <row r="1225">
          <cell r="B1225" t="str">
            <v>RFP_4Co_Central_CCGT10613</v>
          </cell>
        </row>
        <row r="1226">
          <cell r="B1226" t="str">
            <v>RFP_4Co_Central_CCGT10613</v>
          </cell>
        </row>
        <row r="1227">
          <cell r="B1227" t="str">
            <v>RFP_4Co_Central_CCGT10613</v>
          </cell>
        </row>
        <row r="1228">
          <cell r="B1228" t="str">
            <v>RFP_4Co_Central_CCGT10613</v>
          </cell>
        </row>
        <row r="1229">
          <cell r="B1229" t="str">
            <v>RFP_4Co_Central_CCGT10613</v>
          </cell>
        </row>
        <row r="1230">
          <cell r="B1230" t="str">
            <v>RFP_4Co_Central_CCGT10613</v>
          </cell>
        </row>
        <row r="1231">
          <cell r="B1231" t="str">
            <v>RFP_4Co_Central_CCGT10613</v>
          </cell>
        </row>
        <row r="1232">
          <cell r="B1232" t="str">
            <v>RFP_4Co_Central_CCGT10613</v>
          </cell>
        </row>
        <row r="1233">
          <cell r="B1233" t="str">
            <v>RFP_4Co_Central_CCGT10613</v>
          </cell>
        </row>
        <row r="1234">
          <cell r="B1234" t="str">
            <v>RFP_4Co_Central_CCGT10613</v>
          </cell>
        </row>
        <row r="1235">
          <cell r="B1235" t="str">
            <v>RFP_4Co_Central_CCGT10613</v>
          </cell>
        </row>
        <row r="1236">
          <cell r="B1236" t="str">
            <v>RFP_4Co_Central_CCGT10613</v>
          </cell>
        </row>
        <row r="1237">
          <cell r="B1237" t="str">
            <v>RFP_4Co_Central_CCGT10613</v>
          </cell>
        </row>
        <row r="1238">
          <cell r="B1238" t="str">
            <v>RFP_4Co_Central_CCGT10613</v>
          </cell>
        </row>
        <row r="1239">
          <cell r="B1239" t="str">
            <v>RFP_4Co_Central_CCGT10613</v>
          </cell>
        </row>
        <row r="1240">
          <cell r="B1240" t="str">
            <v>RFP_4Co_Central_CCGT10613</v>
          </cell>
        </row>
        <row r="1241">
          <cell r="B1241" t="str">
            <v>RFP_4Co_Central_CCGT10613</v>
          </cell>
        </row>
        <row r="1242">
          <cell r="B1242" t="str">
            <v>RFP_4Co_Central_CCGT10613</v>
          </cell>
        </row>
        <row r="1243">
          <cell r="B1243" t="str">
            <v>RFP_4Co_Central_CCGT10613</v>
          </cell>
        </row>
        <row r="1244">
          <cell r="B1244" t="str">
            <v>RFP_4Co_Central_CCGT10613</v>
          </cell>
        </row>
        <row r="1245">
          <cell r="B1245" t="str">
            <v>RFP_4Co_Central_CCGT10613</v>
          </cell>
        </row>
        <row r="1246">
          <cell r="B1246" t="str">
            <v>RFP_4Co_Central_CCGT10613</v>
          </cell>
        </row>
        <row r="1247">
          <cell r="B1247" t="str">
            <v>RFP_4Co_Central_CCGT10613</v>
          </cell>
        </row>
        <row r="1248">
          <cell r="B1248" t="str">
            <v>RFP_4Co_Central_CCGT10613</v>
          </cell>
        </row>
        <row r="1249">
          <cell r="B1249" t="str">
            <v>RFP_4Co_Central_CCGT10613</v>
          </cell>
        </row>
        <row r="1250">
          <cell r="B1250" t="str">
            <v>RFP_4Co_Central_CCGT10613</v>
          </cell>
        </row>
        <row r="1251">
          <cell r="B1251" t="str">
            <v>RFP_4Co_Central_CCGT10613</v>
          </cell>
        </row>
        <row r="1252">
          <cell r="B1252" t="str">
            <v>RFP_4Co_Central_CCGT10613</v>
          </cell>
        </row>
        <row r="1253">
          <cell r="B1253" t="str">
            <v>RFP_4Co_Central_CCGT10613</v>
          </cell>
        </row>
        <row r="1254">
          <cell r="B1254" t="str">
            <v>RFP_4Co_Central_CCGT10613</v>
          </cell>
        </row>
        <row r="1255">
          <cell r="B1255" t="str">
            <v>RFP_4Co_Central_CCGT10613</v>
          </cell>
        </row>
        <row r="1256">
          <cell r="B1256" t="str">
            <v>RFP_4Co_Central_CCGT10613</v>
          </cell>
        </row>
        <row r="1257">
          <cell r="B1257" t="str">
            <v>RFP_4Co_Central_CCGT10613</v>
          </cell>
        </row>
        <row r="1258">
          <cell r="B1258" t="str">
            <v>RFP_4Co_Central_CCGT10613</v>
          </cell>
        </row>
        <row r="1259">
          <cell r="B1259" t="str">
            <v>RFP_4Co_Central_CCGT10613</v>
          </cell>
        </row>
        <row r="1260">
          <cell r="B1260" t="str">
            <v>RFP_4Co_Central_CCGT10613</v>
          </cell>
        </row>
        <row r="1261">
          <cell r="B1261" t="str">
            <v>RFP_4Co_Central_CCGT10613</v>
          </cell>
        </row>
        <row r="1262">
          <cell r="B1262" t="str">
            <v>RFP_4Co_Central_CCGT10613</v>
          </cell>
        </row>
        <row r="1263">
          <cell r="B1263" t="str">
            <v>RFP_4Co_Central_CCGT10613</v>
          </cell>
        </row>
        <row r="1264">
          <cell r="B1264" t="str">
            <v>RFP_4Co_Central_CCGT10613</v>
          </cell>
        </row>
        <row r="1265">
          <cell r="B1265" t="str">
            <v>RFP_4Co_Central_CCGT10613</v>
          </cell>
        </row>
        <row r="1266">
          <cell r="B1266" t="str">
            <v>RFP_4Co_Central_CCGT10613</v>
          </cell>
        </row>
        <row r="1267">
          <cell r="B1267" t="str">
            <v>RFP_4Co_Central_CCGT10613</v>
          </cell>
        </row>
        <row r="1268">
          <cell r="B1268" t="str">
            <v>RFP_4Co_Central_CCGT10613</v>
          </cell>
        </row>
        <row r="1269">
          <cell r="B1269" t="str">
            <v>RFP_4Co_Central_CCGT10613</v>
          </cell>
        </row>
        <row r="1270">
          <cell r="B1270" t="str">
            <v>RFP_4Co_Central_CCGT10613</v>
          </cell>
        </row>
        <row r="1271">
          <cell r="B1271" t="str">
            <v>RFP_4Co_Central_CCGT10613</v>
          </cell>
        </row>
        <row r="1272">
          <cell r="B1272" t="str">
            <v>RFP_4Co_Central_CCGT10613</v>
          </cell>
        </row>
        <row r="1273">
          <cell r="B1273" t="str">
            <v>RFP_4Co_Central_CCGT10613</v>
          </cell>
        </row>
        <row r="1274">
          <cell r="B1274" t="str">
            <v>RFP_4Co_Central_CCGT10613</v>
          </cell>
        </row>
        <row r="1275">
          <cell r="B1275" t="str">
            <v>RFP_4Co_Central_CCGT10613</v>
          </cell>
        </row>
        <row r="1276">
          <cell r="B1276" t="str">
            <v>RFP_4Co_Central_CCGT10613</v>
          </cell>
        </row>
        <row r="1277">
          <cell r="B1277" t="str">
            <v>RFP_4Co_Central_CCGT10613</v>
          </cell>
        </row>
        <row r="1278">
          <cell r="B1278" t="str">
            <v>RFP_4Co_Central_CCGT10613</v>
          </cell>
        </row>
        <row r="1279">
          <cell r="B1279" t="str">
            <v>RFP_4Co_Central_CCGT10613</v>
          </cell>
        </row>
        <row r="1280">
          <cell r="B1280" t="str">
            <v>RFP_4Co_Central_CCGT10613</v>
          </cell>
        </row>
        <row r="1281">
          <cell r="B1281" t="str">
            <v>RFP_4Co_Central_CCGT10613</v>
          </cell>
        </row>
        <row r="1282">
          <cell r="B1282" t="str">
            <v>RFP_4Co_Central_CCGT10613</v>
          </cell>
        </row>
        <row r="1283">
          <cell r="B1283" t="str">
            <v>RFP_4Co_Central_CCGT10613</v>
          </cell>
        </row>
        <row r="1284">
          <cell r="B1284" t="str">
            <v>RFP_4Co_Central_CCGT10613</v>
          </cell>
        </row>
        <row r="1285">
          <cell r="B1285" t="str">
            <v>RFP_4Co_Central_CCGT10613</v>
          </cell>
        </row>
        <row r="1286">
          <cell r="B1286" t="str">
            <v>RFP_4Co_Central_CCGT10613</v>
          </cell>
        </row>
        <row r="1287">
          <cell r="B1287" t="str">
            <v>RFP_4Co_Central_CCGT10613</v>
          </cell>
        </row>
        <row r="1288">
          <cell r="B1288" t="str">
            <v>RFP_4Co_Central_CCGT10613</v>
          </cell>
        </row>
        <row r="1289">
          <cell r="B1289" t="str">
            <v>RFP_4Co_Central_CCGT10613</v>
          </cell>
        </row>
        <row r="1290">
          <cell r="B1290" t="str">
            <v>RFP_4Co_Central_CCGT10613</v>
          </cell>
        </row>
        <row r="1291">
          <cell r="B1291" t="str">
            <v>RFP_4Co_Central_CCGT10613</v>
          </cell>
        </row>
        <row r="1292">
          <cell r="B1292" t="str">
            <v>RFP_4Co_Central_CCGT10613</v>
          </cell>
        </row>
        <row r="1293">
          <cell r="B1293" t="str">
            <v>RFP_4Co_Central_CCGT10613</v>
          </cell>
        </row>
        <row r="1294">
          <cell r="B1294" t="str">
            <v>RFP_4Co_Central_CCGT10613</v>
          </cell>
        </row>
        <row r="1295">
          <cell r="B1295" t="str">
            <v>RFP_4Co_Central_CCGT10613</v>
          </cell>
        </row>
        <row r="1296">
          <cell r="B1296" t="str">
            <v>RFP_4Co_Central_CCGT10613</v>
          </cell>
        </row>
        <row r="1297">
          <cell r="B1297" t="str">
            <v>RFP_4Co_Central_CCGT10613</v>
          </cell>
        </row>
        <row r="1298">
          <cell r="B1298" t="str">
            <v>RFP_4Co_Central_CCGT10613</v>
          </cell>
        </row>
        <row r="1299">
          <cell r="B1299" t="str">
            <v>RFP_4Co_Central_CCGT10613</v>
          </cell>
        </row>
        <row r="1300">
          <cell r="B1300" t="str">
            <v>RFP_4Co_Central_CCGT10613</v>
          </cell>
        </row>
        <row r="1301">
          <cell r="B1301" t="str">
            <v>RFP_4Co_Central_CCGT10613</v>
          </cell>
        </row>
        <row r="1302">
          <cell r="B1302" t="str">
            <v>RFP_4Co_Central_CCGT10613</v>
          </cell>
        </row>
        <row r="1303">
          <cell r="B1303" t="str">
            <v>RFP_4Co_Central_CCGT10613</v>
          </cell>
        </row>
        <row r="1304">
          <cell r="B1304" t="str">
            <v>RFP_4Co_Central_CCGT10613</v>
          </cell>
        </row>
        <row r="1305">
          <cell r="B1305" t="str">
            <v>RFP_4Co_Central_CCGT10613</v>
          </cell>
        </row>
        <row r="1306">
          <cell r="B1306" t="str">
            <v>RFP_4Co_Central_CCGT10613</v>
          </cell>
        </row>
        <row r="1307">
          <cell r="B1307" t="str">
            <v>RFP_4Co_Central_CCGT10613</v>
          </cell>
        </row>
        <row r="1308">
          <cell r="B1308" t="str">
            <v>RFP_4Co_Central_CCGT10613</v>
          </cell>
        </row>
        <row r="1309">
          <cell r="B1309" t="str">
            <v>RFP_4Co_Central_CCGT10613</v>
          </cell>
        </row>
        <row r="1310">
          <cell r="B1310" t="str">
            <v>RFP_4Co_Central_CCGT10613</v>
          </cell>
        </row>
        <row r="1311">
          <cell r="B1311" t="str">
            <v>RFP_4Co_Central_CCGT10613</v>
          </cell>
        </row>
        <row r="1312">
          <cell r="B1312" t="str">
            <v>RFP_4Co_Central_CCGT10613</v>
          </cell>
        </row>
        <row r="1313">
          <cell r="B1313" t="str">
            <v>RFP_4Co_Central_CCGT10613</v>
          </cell>
        </row>
        <row r="1314">
          <cell r="B1314" t="str">
            <v>RFP_4Co_Central_CCGT10613</v>
          </cell>
        </row>
        <row r="1315">
          <cell r="B1315" t="str">
            <v>RFP_4Co_Central_CCGT10613</v>
          </cell>
        </row>
        <row r="1316">
          <cell r="B1316" t="str">
            <v>RFP_4Co_Central_CCGT10613</v>
          </cell>
        </row>
        <row r="1317">
          <cell r="B1317" t="str">
            <v>RFP_4Co_Central_CCGT10613</v>
          </cell>
        </row>
        <row r="1318">
          <cell r="B1318" t="str">
            <v>RFP_4Co_Central_CCGT10613</v>
          </cell>
        </row>
        <row r="1319">
          <cell r="B1319" t="str">
            <v>RFP_4Co_Central_CCGT10613</v>
          </cell>
        </row>
        <row r="1320">
          <cell r="B1320" t="str">
            <v>RFP_4Co_Central_CCGT10613</v>
          </cell>
        </row>
        <row r="1321">
          <cell r="B1321" t="str">
            <v>RFP_4Co_Central_CCGT10613</v>
          </cell>
        </row>
        <row r="1322">
          <cell r="B1322" t="str">
            <v>RFP_4Co_Central_CCGT10613</v>
          </cell>
        </row>
        <row r="1323">
          <cell r="B1323" t="str">
            <v>RFP_4Co_Central_CCGT10613</v>
          </cell>
        </row>
        <row r="1324">
          <cell r="B1324" t="str">
            <v>RFP_4Co_Central_CCGT10613</v>
          </cell>
        </row>
        <row r="1325">
          <cell r="B1325" t="str">
            <v>RFP_4Co_Central_CCGT10613</v>
          </cell>
        </row>
        <row r="1326">
          <cell r="B1326" t="str">
            <v>RFP_4Co_Central_CCGT10613</v>
          </cell>
        </row>
        <row r="1327">
          <cell r="B1327" t="str">
            <v>RFP_4Co_Central_CCGT10613</v>
          </cell>
        </row>
        <row r="1328">
          <cell r="B1328" t="str">
            <v>RFP_4Co_Central_CCGT10613</v>
          </cell>
        </row>
        <row r="1329">
          <cell r="B1329" t="str">
            <v>RFP_4Co_Central_CCGT10613</v>
          </cell>
        </row>
        <row r="1330">
          <cell r="B1330" t="str">
            <v>RFP_4Co_Central_CCGT10613</v>
          </cell>
        </row>
        <row r="1331">
          <cell r="B1331" t="str">
            <v>RFP_4Co_Central_CCGT10613</v>
          </cell>
        </row>
        <row r="1332">
          <cell r="B1332" t="str">
            <v>RFP_4Co_Central_CCGT10613</v>
          </cell>
        </row>
        <row r="1333">
          <cell r="B1333" t="str">
            <v>RFP_4Co_Central_CCGT10613</v>
          </cell>
        </row>
        <row r="1334">
          <cell r="B1334" t="str">
            <v>RFP_4Co_Central_CCGT10613</v>
          </cell>
        </row>
        <row r="1335">
          <cell r="B1335" t="str">
            <v>RFP_4Co_Central_CCGT10613</v>
          </cell>
        </row>
        <row r="1336">
          <cell r="B1336" t="str">
            <v>RFP_4Co_Central_CCGT10613</v>
          </cell>
        </row>
        <row r="1337">
          <cell r="B1337" t="str">
            <v>RFP_4Co_Central_CCGT10613</v>
          </cell>
        </row>
        <row r="1338">
          <cell r="B1338" t="str">
            <v>RFP_4Co_Central_CCGT10613</v>
          </cell>
        </row>
        <row r="1339">
          <cell r="B1339" t="str">
            <v>RFP_4Co_Central_CCGT10613</v>
          </cell>
        </row>
        <row r="1340">
          <cell r="B1340" t="str">
            <v>RFP_4Co_Central_CCGT10613</v>
          </cell>
        </row>
        <row r="1341">
          <cell r="B1341" t="str">
            <v>RFP_4Co_Central_CCGT10613</v>
          </cell>
        </row>
        <row r="1342">
          <cell r="B1342" t="str">
            <v>RFP_4Co_Central_CCGT10613</v>
          </cell>
        </row>
        <row r="1343">
          <cell r="B1343" t="str">
            <v>RFP_4Co_Central_CCGT10613</v>
          </cell>
        </row>
        <row r="1344">
          <cell r="B1344" t="str">
            <v>RFP_4Co_Central_CCGT10613</v>
          </cell>
        </row>
        <row r="1345">
          <cell r="B1345" t="str">
            <v>RFP_4Co_Central_CCGT10613</v>
          </cell>
        </row>
        <row r="1346">
          <cell r="B1346" t="str">
            <v>RFP_4Co_Central_CCGT10613</v>
          </cell>
        </row>
        <row r="1347">
          <cell r="B1347" t="str">
            <v>RFP_4Co_Central_CCGT10613</v>
          </cell>
        </row>
        <row r="1348">
          <cell r="B1348" t="str">
            <v>RFP_4Co_Central_CCGT10613</v>
          </cell>
        </row>
        <row r="1349">
          <cell r="B1349" t="str">
            <v>RFP_4Co_Central_CCGT10613</v>
          </cell>
        </row>
        <row r="1350">
          <cell r="B1350" t="str">
            <v>RFP_4Co_Central_CCGT10613</v>
          </cell>
        </row>
        <row r="1351">
          <cell r="B1351" t="str">
            <v>RFP_4Co_Central_CCGT10613</v>
          </cell>
        </row>
        <row r="1352">
          <cell r="B1352" t="str">
            <v>RFP_4Co_Central_CCGT10613</v>
          </cell>
        </row>
        <row r="1353">
          <cell r="B1353" t="str">
            <v>RFP_4Co_Central_CCGT10613</v>
          </cell>
        </row>
        <row r="1354">
          <cell r="B1354" t="str">
            <v>RFP_4Co_Central_CCGT10613</v>
          </cell>
        </row>
        <row r="1355">
          <cell r="B1355" t="str">
            <v>RFP_4Co_Central_CCGT10613</v>
          </cell>
        </row>
        <row r="1356">
          <cell r="B1356" t="str">
            <v>RFP_4Co_Central_CCGT10613</v>
          </cell>
        </row>
        <row r="1357">
          <cell r="B1357" t="str">
            <v>RFP_4Co_Central_CCGT10613</v>
          </cell>
        </row>
        <row r="1358">
          <cell r="B1358" t="str">
            <v>RFP_4Co_Central_CCGT10613</v>
          </cell>
        </row>
        <row r="1359">
          <cell r="B1359" t="str">
            <v>RFP_4Co_Central_CCGT10613</v>
          </cell>
        </row>
        <row r="1360">
          <cell r="B1360" t="str">
            <v>RFP_4Co_Central_CCGT10613</v>
          </cell>
        </row>
        <row r="1361">
          <cell r="B1361" t="str">
            <v>RFP_4Co_Central_CCGT10613</v>
          </cell>
        </row>
        <row r="1362">
          <cell r="B1362" t="str">
            <v>RFP_4Co_Central_CCGT10613</v>
          </cell>
        </row>
        <row r="1363">
          <cell r="B1363" t="str">
            <v>RFP_4Co_Central_CCGT10613</v>
          </cell>
        </row>
        <row r="1364">
          <cell r="B1364" t="str">
            <v>RFP_4Co_Central_CCGT10613</v>
          </cell>
        </row>
        <row r="1365">
          <cell r="B1365" t="str">
            <v>RFP_4Co_Central_CCGT10613</v>
          </cell>
        </row>
        <row r="1366">
          <cell r="B1366" t="str">
            <v>RFP_4Co_Central_CCGT10613</v>
          </cell>
        </row>
        <row r="1367">
          <cell r="B1367" t="str">
            <v>RFP_4Co_Central_CCGT10613</v>
          </cell>
        </row>
        <row r="1368">
          <cell r="B1368" t="str">
            <v>RFP_4Co_Central_CCGT10613</v>
          </cell>
        </row>
        <row r="1369">
          <cell r="B1369" t="str">
            <v>RFP_4Co_Central_CCGT10613</v>
          </cell>
        </row>
        <row r="1370">
          <cell r="B1370" t="str">
            <v>RFP_4Co_Central_CCGT10613</v>
          </cell>
        </row>
        <row r="1371">
          <cell r="B1371" t="str">
            <v>RFP_4Co_Central_CCGT10613</v>
          </cell>
        </row>
        <row r="1372">
          <cell r="B1372" t="str">
            <v>RFP_4Co_Central_CCGT10613</v>
          </cell>
        </row>
        <row r="1373">
          <cell r="B1373" t="str">
            <v>RFP_4Co_Central_CCGT10613</v>
          </cell>
        </row>
        <row r="1374">
          <cell r="B1374" t="str">
            <v>RFP_4Co_Central_CCGT10613</v>
          </cell>
        </row>
        <row r="1375">
          <cell r="B1375" t="str">
            <v>RFP_4Co_Central_CCGT10613</v>
          </cell>
        </row>
        <row r="1376">
          <cell r="B1376" t="str">
            <v>RFP_4Co_Central_CCGT10613</v>
          </cell>
        </row>
        <row r="1377">
          <cell r="B1377" t="str">
            <v>RFP_4Co_Central_CCGT10613</v>
          </cell>
        </row>
        <row r="1378">
          <cell r="B1378" t="str">
            <v>RFP_4Co_Central_CCGT10613</v>
          </cell>
        </row>
        <row r="1379">
          <cell r="B1379" t="str">
            <v>RFP_4Co_Central_CCGT10613</v>
          </cell>
        </row>
        <row r="1380">
          <cell r="B1380" t="str">
            <v>RFP_4Co_Central_CCGT10613</v>
          </cell>
        </row>
        <row r="1381">
          <cell r="B1381" t="str">
            <v>RFP_4Co_Central_CCGT10613</v>
          </cell>
        </row>
        <row r="1382">
          <cell r="B1382" t="str">
            <v>RFP_4Co_Central_CCGT10613</v>
          </cell>
        </row>
        <row r="1383">
          <cell r="B1383" t="str">
            <v>RFP_4Co_Central_CCGT10613</v>
          </cell>
        </row>
        <row r="1384">
          <cell r="B1384" t="str">
            <v>RFP_4Co_Central_CCGT10613</v>
          </cell>
        </row>
        <row r="1385">
          <cell r="B1385" t="str">
            <v>RFP_4Co_Central_CCGT10613</v>
          </cell>
        </row>
        <row r="1386">
          <cell r="B1386" t="str">
            <v>RFP_4Co_Central_CCGT10613</v>
          </cell>
        </row>
        <row r="1387">
          <cell r="B1387" t="str">
            <v>RFP_4Co_Central_CCGT10613</v>
          </cell>
        </row>
        <row r="1388">
          <cell r="B1388" t="str">
            <v>RFP_4Co_Central_CCGT10613</v>
          </cell>
        </row>
        <row r="1389">
          <cell r="B1389" t="str">
            <v>RFP_4Co_Central_CCGT10613</v>
          </cell>
        </row>
        <row r="1390">
          <cell r="B1390" t="str">
            <v>RFP_4Co_Central_CCGT10613</v>
          </cell>
        </row>
        <row r="1391">
          <cell r="B1391" t="str">
            <v>RFP_4Co_Central_CCGT10613</v>
          </cell>
        </row>
        <row r="1392">
          <cell r="B1392" t="str">
            <v>RFP_4Co_Central_CCGT10613</v>
          </cell>
        </row>
        <row r="1393">
          <cell r="B1393" t="str">
            <v>RFP_4Co_Central_CCGT10613</v>
          </cell>
        </row>
        <row r="1394">
          <cell r="B1394" t="str">
            <v>RFP_4Co_Central_CCGT10613</v>
          </cell>
        </row>
        <row r="1395">
          <cell r="B1395" t="str">
            <v>RFP_4Co_Central_CCGT10613</v>
          </cell>
        </row>
        <row r="1396">
          <cell r="B1396" t="str">
            <v>RFP_4Co_Central_CCGT10613</v>
          </cell>
        </row>
        <row r="1397">
          <cell r="B1397" t="str">
            <v>RFP_4Co_Central_CCGT10613</v>
          </cell>
        </row>
        <row r="1398">
          <cell r="B1398" t="str">
            <v>RFP_4Co_Central_CCGT10613</v>
          </cell>
        </row>
        <row r="1399">
          <cell r="B1399" t="str">
            <v>RFP_4Co_Central_CCGT10613</v>
          </cell>
        </row>
        <row r="1400">
          <cell r="B1400" t="str">
            <v>RFP_4Co_Central_CCGT10613</v>
          </cell>
        </row>
        <row r="1401">
          <cell r="B1401" t="str">
            <v>RFP_4Co_Central_CCGT10613</v>
          </cell>
        </row>
        <row r="1402">
          <cell r="B1402" t="str">
            <v>RFP_4Co_Central_CCGT10613</v>
          </cell>
        </row>
        <row r="1403">
          <cell r="B1403" t="str">
            <v>RFP_4Co_Central_CCGT10613</v>
          </cell>
        </row>
        <row r="1404">
          <cell r="B1404" t="str">
            <v>RFP_4Co_Central_CCGT10613</v>
          </cell>
        </row>
        <row r="1405">
          <cell r="B1405" t="str">
            <v>RFP_4Co_Central_CCGT10613</v>
          </cell>
        </row>
        <row r="1406">
          <cell r="B1406" t="str">
            <v>RFP_4Co_Central_CCGT10613</v>
          </cell>
        </row>
        <row r="1407">
          <cell r="B1407" t="str">
            <v>RFP_4Co_Central_CCGT10613</v>
          </cell>
        </row>
        <row r="1408">
          <cell r="B1408" t="str">
            <v>RFP_4Co_Central_CCGT10613</v>
          </cell>
        </row>
        <row r="1409">
          <cell r="B1409" t="str">
            <v>RFP_4Co_Central_CCGT10613</v>
          </cell>
        </row>
        <row r="1410">
          <cell r="B1410" t="str">
            <v>RFP_4Co_Central_CCGT10613</v>
          </cell>
        </row>
        <row r="1411">
          <cell r="B1411" t="str">
            <v>RFP_4Co_Central_CCGT10613</v>
          </cell>
        </row>
        <row r="1412">
          <cell r="B1412" t="str">
            <v>RFP_4Co_Central_CCGT10613</v>
          </cell>
        </row>
        <row r="1413">
          <cell r="B1413" t="str">
            <v>RFP_4Co_Central_CCGT10613</v>
          </cell>
        </row>
        <row r="1414">
          <cell r="B1414" t="str">
            <v>RFP_4Co_Central_CCGT10613</v>
          </cell>
        </row>
        <row r="1415">
          <cell r="B1415" t="str">
            <v>RFP_4Co_Central_CCGT10613</v>
          </cell>
        </row>
        <row r="1416">
          <cell r="B1416" t="str">
            <v>RFP_4Co_Central_CCGT10613</v>
          </cell>
        </row>
        <row r="1417">
          <cell r="B1417" t="str">
            <v>RFP_4Co_Central_CCGT10613</v>
          </cell>
        </row>
        <row r="1418">
          <cell r="B1418" t="str">
            <v>RFP_4Co_Central_CCGT10613</v>
          </cell>
        </row>
        <row r="1419">
          <cell r="B1419" t="str">
            <v>RFP_4Co_Central_CCGT10613</v>
          </cell>
        </row>
        <row r="1420">
          <cell r="B1420" t="str">
            <v>RFP_4Co_Central_CCGT10613</v>
          </cell>
        </row>
        <row r="1421">
          <cell r="B1421" t="str">
            <v>RFP_4Co_Central_CCGT10613</v>
          </cell>
        </row>
        <row r="1422">
          <cell r="B1422" t="str">
            <v>RFP_4Co_Central_CCGT10613</v>
          </cell>
        </row>
        <row r="1423">
          <cell r="B1423" t="str">
            <v>RFP_4Co_Central_CCGT10613</v>
          </cell>
        </row>
        <row r="1424">
          <cell r="B1424" t="str">
            <v>RFP_4Co_Central_CCGT10613</v>
          </cell>
        </row>
        <row r="1425">
          <cell r="B1425" t="str">
            <v>RFP_4Co_Central_CCGT10613</v>
          </cell>
        </row>
        <row r="1426">
          <cell r="B1426" t="str">
            <v>RFP_4Co_Central_CCGT10613</v>
          </cell>
        </row>
        <row r="1427">
          <cell r="B1427" t="str">
            <v>RFP_4Co_Central_CCGT10613</v>
          </cell>
        </row>
        <row r="1428">
          <cell r="B1428" t="str">
            <v>RFP_4Co_Central_CCGT10613</v>
          </cell>
        </row>
        <row r="1429">
          <cell r="B1429" t="str">
            <v>RFP_4Co_Central_CCGT10613</v>
          </cell>
        </row>
        <row r="1430">
          <cell r="B1430" t="str">
            <v>RFP_4Co_Central_CCGT10613</v>
          </cell>
        </row>
        <row r="1431">
          <cell r="B1431" t="str">
            <v>RFP_4Co_Central_CCGT10613</v>
          </cell>
        </row>
        <row r="1432">
          <cell r="B1432" t="str">
            <v>RFP_4Co_Central_CCGT10613</v>
          </cell>
        </row>
        <row r="1433">
          <cell r="B1433" t="str">
            <v>RFP_4Co_Central_CCGT10613</v>
          </cell>
        </row>
        <row r="1434">
          <cell r="B1434" t="str">
            <v>RFP_4Co_Central_CCGT10613</v>
          </cell>
        </row>
        <row r="1435">
          <cell r="B1435" t="str">
            <v>RFP_4Co_Central_CCGT10613</v>
          </cell>
        </row>
        <row r="1436">
          <cell r="B1436" t="str">
            <v>RFP_4Co_Central_CCGT10613</v>
          </cell>
        </row>
        <row r="1437">
          <cell r="B1437" t="str">
            <v>RFP_4Co_Central_CCGT10613</v>
          </cell>
        </row>
        <row r="1438">
          <cell r="B1438" t="str">
            <v>RFP_4Co_Central_CCGT10613</v>
          </cell>
        </row>
        <row r="1439">
          <cell r="B1439" t="str">
            <v>RFP_4Co_Central_CCGT10613</v>
          </cell>
        </row>
        <row r="1440">
          <cell r="B1440" t="str">
            <v>RFP_4Co_Central_CCGT10613</v>
          </cell>
        </row>
        <row r="1441">
          <cell r="B1441" t="str">
            <v>RFP_4Co_Central_CCGT10613</v>
          </cell>
        </row>
        <row r="1442">
          <cell r="B1442" t="str">
            <v>RFP_4Co_Central_CCGT10613</v>
          </cell>
        </row>
        <row r="1443">
          <cell r="B1443" t="str">
            <v>RFP_4Co_Central_CCGT10613</v>
          </cell>
        </row>
        <row r="1444">
          <cell r="B1444" t="str">
            <v>RFP_4Co_Central_CCGT10613</v>
          </cell>
        </row>
        <row r="1445">
          <cell r="B1445" t="str">
            <v>RFP_4Co_Central_CCGT10613</v>
          </cell>
        </row>
        <row r="1446">
          <cell r="B1446" t="str">
            <v>RFP_4Co_Central_CCGT10613</v>
          </cell>
        </row>
        <row r="1447">
          <cell r="B1447" t="str">
            <v>RFP_4Co_Central_CCGT10613</v>
          </cell>
        </row>
        <row r="1448">
          <cell r="B1448" t="str">
            <v>RFP_4Co_Central_CCGT10613</v>
          </cell>
        </row>
        <row r="1449">
          <cell r="B1449" t="str">
            <v>RFP_4Co_Central_CCGT10613</v>
          </cell>
        </row>
        <row r="1450">
          <cell r="B1450" t="str">
            <v>RFP_4Co_Central_CCGT10613</v>
          </cell>
        </row>
        <row r="1451">
          <cell r="B1451" t="str">
            <v>RFP_4Co_Central_CCGT10613</v>
          </cell>
        </row>
        <row r="1452">
          <cell r="B1452" t="str">
            <v>RFP_4Co_Central_CCGT10613</v>
          </cell>
        </row>
        <row r="1453">
          <cell r="B1453" t="str">
            <v>RFP_4Co_Central_CCGT10613</v>
          </cell>
        </row>
        <row r="1454">
          <cell r="B1454" t="str">
            <v>RFP_4Co_Central_CCGT10613</v>
          </cell>
        </row>
        <row r="1455">
          <cell r="B1455" t="str">
            <v>RFP_4Co_Central_CCGT10613</v>
          </cell>
        </row>
        <row r="1456">
          <cell r="B1456" t="str">
            <v>RFP_4Co_Central_CCGT10613</v>
          </cell>
        </row>
        <row r="1457">
          <cell r="B1457" t="str">
            <v>RFP_4Co_Central_CCGT10613</v>
          </cell>
        </row>
        <row r="1458">
          <cell r="B1458" t="str">
            <v>RFP_4Co_Central_CCGT10613</v>
          </cell>
        </row>
        <row r="1459">
          <cell r="B1459" t="str">
            <v>RFP_4Co_Central_CCGT10613</v>
          </cell>
        </row>
        <row r="1460">
          <cell r="B1460" t="str">
            <v>RFP_4Co_Central_CCGT10613</v>
          </cell>
        </row>
        <row r="1461">
          <cell r="B1461" t="str">
            <v>RFP_4Co_Central_CCGT10613</v>
          </cell>
        </row>
        <row r="1462">
          <cell r="B1462" t="str">
            <v>RFP_4Co_Central_CCGT10613</v>
          </cell>
        </row>
        <row r="1463">
          <cell r="B1463" t="str">
            <v>RFP_4Co_Central_CCGT10613</v>
          </cell>
        </row>
        <row r="1464">
          <cell r="B1464" t="str">
            <v>RFP_4Co_Central_CCGT10613</v>
          </cell>
        </row>
        <row r="1465">
          <cell r="B1465" t="str">
            <v>RFP_4Co_Central_CCGT10613</v>
          </cell>
        </row>
        <row r="1466">
          <cell r="B1466" t="str">
            <v>RFP_4Co_Central_CCGT10613</v>
          </cell>
        </row>
        <row r="1467">
          <cell r="B1467" t="str">
            <v>RFP_4Co_Central_CCGT10613</v>
          </cell>
        </row>
        <row r="1468">
          <cell r="B1468" t="str">
            <v>RFP_4Co_Central_CCGT10613</v>
          </cell>
        </row>
        <row r="1469">
          <cell r="B1469" t="str">
            <v>RFP_4Co_Central_CCGT10613</v>
          </cell>
        </row>
        <row r="1470">
          <cell r="B1470" t="str">
            <v>RFP_4Co_Central_CCGT10613</v>
          </cell>
        </row>
        <row r="1471">
          <cell r="B1471" t="str">
            <v>RFP_4Co_Central_CCGT10613</v>
          </cell>
        </row>
        <row r="1472">
          <cell r="B1472" t="str">
            <v>RFP_4Co_Central_CCGT10613</v>
          </cell>
        </row>
        <row r="1473">
          <cell r="B1473" t="str">
            <v>RFP_4Co_Central_CCGT10613</v>
          </cell>
        </row>
        <row r="1474">
          <cell r="B1474" t="str">
            <v>RFP_4Co_Central_CCGT10613</v>
          </cell>
        </row>
        <row r="1475">
          <cell r="B1475" t="str">
            <v>RFP_4Co_Central_CCGT10613</v>
          </cell>
        </row>
        <row r="1476">
          <cell r="B1476" t="str">
            <v>RFP_4Co_Central_CCGT10613</v>
          </cell>
        </row>
        <row r="1477">
          <cell r="B1477" t="str">
            <v>RFP_4Co_Central_CCGT10613</v>
          </cell>
        </row>
        <row r="1478">
          <cell r="B1478" t="str">
            <v>RFP_4Co_Central_CCGT10613</v>
          </cell>
        </row>
        <row r="1479">
          <cell r="B1479" t="str">
            <v>RFP_4Co_Central_CCGT10613</v>
          </cell>
        </row>
        <row r="1480">
          <cell r="B1480" t="str">
            <v>RFP_4Co_Central_CCGT10613</v>
          </cell>
        </row>
        <row r="1481">
          <cell r="B1481" t="str">
            <v>RFP_4Co_Central_CCGT10613</v>
          </cell>
        </row>
        <row r="1482">
          <cell r="B1482" t="str">
            <v>RFP_4Co_Central_CCGT10613</v>
          </cell>
        </row>
        <row r="1483">
          <cell r="B1483" t="str">
            <v>RFP_4Co_Central_CCGT10613</v>
          </cell>
        </row>
        <row r="1484">
          <cell r="B1484" t="str">
            <v>RFP_4Co_Central_CCGT10613</v>
          </cell>
        </row>
        <row r="1485">
          <cell r="B1485" t="str">
            <v>RFP_4Co_Central_CCGT10613</v>
          </cell>
        </row>
        <row r="1486">
          <cell r="B1486" t="str">
            <v>RFP_4Co_Central_CCGT10613</v>
          </cell>
        </row>
        <row r="1487">
          <cell r="B1487" t="str">
            <v>RFP_4Co_Central_CCGT10613</v>
          </cell>
        </row>
        <row r="1488">
          <cell r="B1488" t="str">
            <v>RFP_4Co_Central_CCGT10613</v>
          </cell>
        </row>
        <row r="1489">
          <cell r="B1489" t="str">
            <v>RFP_4Co_Central_CCGT10613</v>
          </cell>
        </row>
        <row r="1490">
          <cell r="B1490" t="str">
            <v>RFP_4Co_Central_CCGT10613</v>
          </cell>
        </row>
        <row r="1491">
          <cell r="B1491" t="str">
            <v>RFP_4Co_Central_CCGT10613</v>
          </cell>
        </row>
        <row r="1492">
          <cell r="B1492" t="str">
            <v>RFP_4Co_Central_CCGT10613</v>
          </cell>
        </row>
        <row r="1493">
          <cell r="B1493" t="str">
            <v>RFP_4Co_Central_CCGT10613</v>
          </cell>
        </row>
        <row r="1494">
          <cell r="B1494" t="str">
            <v>RFP_4Co_Central_CCGT10613</v>
          </cell>
        </row>
        <row r="1495">
          <cell r="B1495" t="str">
            <v>RFP_4Co_Central_CCGT10613</v>
          </cell>
        </row>
        <row r="1496">
          <cell r="B1496" t="str">
            <v>RFP_4Co_Central_CCGT10613</v>
          </cell>
        </row>
        <row r="1497">
          <cell r="B1497" t="str">
            <v>RFP_4Co_Central_CCGT10613</v>
          </cell>
        </row>
        <row r="1498">
          <cell r="B1498" t="str">
            <v>RFP_4Co_Central_CCGT10613</v>
          </cell>
        </row>
        <row r="1499">
          <cell r="B1499" t="str">
            <v>RFP_4Co_Central_CCGT10613</v>
          </cell>
        </row>
        <row r="1500">
          <cell r="B1500" t="str">
            <v>RFP_4Co_Central_CCGT10613</v>
          </cell>
        </row>
        <row r="1501">
          <cell r="B1501" t="str">
            <v>RFP_4Co_Central_CCGT10613</v>
          </cell>
        </row>
        <row r="1502">
          <cell r="B1502" t="str">
            <v>RFP_4Co_Central_CCGT10613</v>
          </cell>
        </row>
        <row r="1503">
          <cell r="B1503" t="str">
            <v>RFP_4Co_Central_CCGT10613</v>
          </cell>
        </row>
        <row r="1504">
          <cell r="B1504" t="str">
            <v>RFP_4Co_Central_CCGT10613</v>
          </cell>
        </row>
        <row r="1505">
          <cell r="B1505" t="str">
            <v>RFP_4Co_Central_CCGT10613</v>
          </cell>
        </row>
        <row r="1506">
          <cell r="B1506" t="str">
            <v>RFP_4Co_Central_CCGT10613</v>
          </cell>
        </row>
        <row r="1507">
          <cell r="B1507" t="str">
            <v>RFP_4Co_Central_CCGT10613</v>
          </cell>
        </row>
        <row r="1508">
          <cell r="B1508" t="str">
            <v>RFP_4Co_Central_CCGT10613</v>
          </cell>
        </row>
        <row r="1509">
          <cell r="B1509" t="str">
            <v>RFP_4Co_Central_CCGT10613</v>
          </cell>
        </row>
        <row r="1510">
          <cell r="B1510" t="str">
            <v>RFP_4Co_Central_CCGT10613</v>
          </cell>
        </row>
        <row r="1511">
          <cell r="B1511" t="str">
            <v>RFP_4Co_Central_CCGT10613</v>
          </cell>
        </row>
        <row r="1512">
          <cell r="B1512" t="str">
            <v>RFP_4Co_Central_CCGT10613</v>
          </cell>
        </row>
        <row r="1513">
          <cell r="B1513" t="str">
            <v>RFP_4Co_Central_CCGT10613</v>
          </cell>
        </row>
        <row r="1514">
          <cell r="B1514" t="str">
            <v>RFP_4Co_Central_CCGT10613</v>
          </cell>
        </row>
        <row r="1515">
          <cell r="B1515" t="str">
            <v>RFP_4Co_Central_CCGT10613</v>
          </cell>
        </row>
        <row r="1516">
          <cell r="B1516" t="str">
            <v>RFP_4Co_Central_CCGT10613</v>
          </cell>
        </row>
        <row r="1517">
          <cell r="B1517" t="str">
            <v>RFP_4Co_Central_CCGT10613</v>
          </cell>
        </row>
        <row r="1518">
          <cell r="B1518" t="str">
            <v>RFP_4Co_Central_CCGT10613</v>
          </cell>
        </row>
        <row r="1519">
          <cell r="B1519" t="str">
            <v>RFP_4Co_Central_CCGT10613</v>
          </cell>
        </row>
        <row r="1520">
          <cell r="B1520" t="str">
            <v>RFP_4Co_Central_CCGT10613</v>
          </cell>
        </row>
        <row r="1521">
          <cell r="B1521" t="str">
            <v>RFP_4Co_Central_CCGT10613</v>
          </cell>
        </row>
        <row r="1522">
          <cell r="B1522" t="str">
            <v>RFP_4Co_Central_CCGT10613</v>
          </cell>
        </row>
        <row r="1523">
          <cell r="B1523" t="str">
            <v>RFP_4Co_Central_CCGT10613</v>
          </cell>
        </row>
        <row r="1524">
          <cell r="B1524" t="str">
            <v>RFP_4Co_Central_CCGT10613</v>
          </cell>
        </row>
        <row r="1525">
          <cell r="B1525" t="str">
            <v>RFP_4Co_Central_CCGT10613</v>
          </cell>
        </row>
        <row r="1526">
          <cell r="B1526" t="str">
            <v>RFP_4Co_Central_CCGT10613</v>
          </cell>
        </row>
        <row r="1527">
          <cell r="B1527" t="str">
            <v>RFP_4Co_Central_CCGT10613</v>
          </cell>
        </row>
        <row r="1528">
          <cell r="B1528" t="str">
            <v>RFP_4Co_Central_CCGT10613</v>
          </cell>
        </row>
        <row r="1529">
          <cell r="B1529" t="str">
            <v>RFP_4Co_Central_CCGT10613</v>
          </cell>
        </row>
        <row r="1530">
          <cell r="B1530" t="str">
            <v>RFP_4Co_Central_CCGT10613</v>
          </cell>
        </row>
        <row r="1531">
          <cell r="B1531" t="str">
            <v>RFP_4Co_Central_CCGT10613</v>
          </cell>
        </row>
        <row r="1532">
          <cell r="B1532" t="str">
            <v>RFP_4Co_Central_CCGT10613</v>
          </cell>
        </row>
        <row r="1533">
          <cell r="B1533" t="str">
            <v>RFP_4Co_Central_CCGT10613</v>
          </cell>
        </row>
        <row r="1534">
          <cell r="B1534" t="str">
            <v>RFP_4Co_Central_CCGT10613</v>
          </cell>
        </row>
        <row r="1535">
          <cell r="B1535" t="str">
            <v>RFP_4Co_Central_CCGT10613</v>
          </cell>
        </row>
        <row r="1536">
          <cell r="B1536" t="str">
            <v>RFP_4Co_Central_CCGT10613</v>
          </cell>
        </row>
        <row r="1537">
          <cell r="B1537" t="str">
            <v>RFP_4Co_Central_CCGT10613</v>
          </cell>
        </row>
        <row r="1538">
          <cell r="B1538" t="str">
            <v>RFP_4Co_Central_CCGT10613</v>
          </cell>
        </row>
        <row r="1539">
          <cell r="B1539" t="str">
            <v>RFP_4Co_Central_CCGT10613</v>
          </cell>
        </row>
        <row r="1540">
          <cell r="B1540" t="str">
            <v>RFP_4Co_Central_CCGT10613</v>
          </cell>
        </row>
        <row r="1541">
          <cell r="B1541" t="str">
            <v>RFP_4Co_Central_CCGT10613</v>
          </cell>
        </row>
        <row r="1542">
          <cell r="B1542" t="str">
            <v>RFP_4Co_Central_CCGT10613</v>
          </cell>
        </row>
        <row r="1543">
          <cell r="B1543" t="str">
            <v>RFP_4Co_Central_CCGT10613</v>
          </cell>
        </row>
        <row r="1544">
          <cell r="B1544" t="str">
            <v>RFP_4Co_Central_CCGT10613</v>
          </cell>
        </row>
        <row r="1545">
          <cell r="B1545" t="str">
            <v>RFP_4Co_Central_CCGT10613</v>
          </cell>
        </row>
        <row r="1546">
          <cell r="B1546" t="str">
            <v>RFP_4Co_Central_CCGT10613</v>
          </cell>
        </row>
        <row r="1547">
          <cell r="B1547" t="str">
            <v>RFP_4Co_Central_CCGT10613</v>
          </cell>
        </row>
        <row r="1548">
          <cell r="B1548" t="str">
            <v>RFP_4Co_Central_CCGT10613</v>
          </cell>
        </row>
        <row r="1549">
          <cell r="B1549" t="str">
            <v>RFP_4Co_Central_CCGT10613</v>
          </cell>
        </row>
        <row r="1550">
          <cell r="B1550" t="str">
            <v>RFP_4Co_Central_CCGT10613</v>
          </cell>
        </row>
        <row r="1551">
          <cell r="B1551" t="str">
            <v>RFP_4Co_Central_CCGT10613</v>
          </cell>
        </row>
        <row r="1552">
          <cell r="B1552" t="str">
            <v>RFP_4Co_Central_CCGT10613</v>
          </cell>
        </row>
        <row r="1553">
          <cell r="B1553" t="str">
            <v>RFP_4Co_Central_CCGT10613</v>
          </cell>
        </row>
        <row r="1554">
          <cell r="B1554" t="str">
            <v>RFP_4Co_Central_CCGT10613</v>
          </cell>
        </row>
        <row r="1555">
          <cell r="B1555" t="str">
            <v>RFP_4Co_Central_CCGT10613</v>
          </cell>
        </row>
        <row r="1556">
          <cell r="B1556" t="str">
            <v>RFP_4Co_Central_CCGT10613</v>
          </cell>
        </row>
        <row r="1557">
          <cell r="B1557" t="str">
            <v>RFP_4Co_Central_CCGT10613</v>
          </cell>
        </row>
        <row r="1558">
          <cell r="B1558" t="str">
            <v>RFP_4Co_Central_CCGT10613</v>
          </cell>
        </row>
        <row r="1559">
          <cell r="B1559" t="str">
            <v>RFP_4Co_Central_CCGT10613</v>
          </cell>
        </row>
        <row r="1560">
          <cell r="B1560" t="str">
            <v>RFP_4Co_Central_CCGT10613</v>
          </cell>
        </row>
        <row r="1561">
          <cell r="B1561" t="str">
            <v>RFP_4Co_Central_CCGT10613</v>
          </cell>
        </row>
        <row r="1562">
          <cell r="B1562" t="str">
            <v>RFP_4Co_Central_CCGT10613</v>
          </cell>
        </row>
        <row r="1563">
          <cell r="B1563" t="str">
            <v>RFP_4Co_Central_CCGT10613</v>
          </cell>
        </row>
        <row r="1564">
          <cell r="B1564" t="str">
            <v>RFP_4Co_Central_CCGT10613</v>
          </cell>
        </row>
        <row r="1565">
          <cell r="B1565" t="str">
            <v>RFP_4Co_Central_CCGT10613</v>
          </cell>
        </row>
        <row r="1566">
          <cell r="B1566" t="str">
            <v>RFP_4Co_Central_CCGT10613</v>
          </cell>
        </row>
        <row r="1567">
          <cell r="B1567" t="str">
            <v>RFP_4Co_Central_CCGT10613</v>
          </cell>
        </row>
        <row r="1568">
          <cell r="B1568" t="str">
            <v>RFP_4Co_Central_CCGT10613</v>
          </cell>
        </row>
        <row r="1569">
          <cell r="B1569" t="str">
            <v>RFP_4Co_Central_CCGT10613</v>
          </cell>
        </row>
        <row r="1570">
          <cell r="B1570" t="str">
            <v>RFP_4Co_Central_CCGT10613</v>
          </cell>
        </row>
        <row r="1571">
          <cell r="B1571" t="str">
            <v>RFP_4Co_Central_CCGT10613</v>
          </cell>
        </row>
        <row r="1572">
          <cell r="B1572" t="str">
            <v>RFP_4Co_Central_CCGT10613</v>
          </cell>
        </row>
        <row r="1573">
          <cell r="B1573" t="str">
            <v>RFP_4Co_Central_CCGT10613</v>
          </cell>
        </row>
        <row r="1574">
          <cell r="B1574" t="str">
            <v>RFP_4Co_Central_CCGT10613</v>
          </cell>
        </row>
        <row r="1575">
          <cell r="B1575" t="str">
            <v>RFP_4Co_Central_CCGT10613</v>
          </cell>
        </row>
        <row r="1576">
          <cell r="B1576" t="str">
            <v>RFP_4Co_Central_CCGT10613</v>
          </cell>
        </row>
        <row r="1577">
          <cell r="B1577" t="str">
            <v>RFP_4Co_Central_CCGT10613</v>
          </cell>
        </row>
        <row r="1578">
          <cell r="B1578" t="str">
            <v>RFP_4Co_Central_CCGT10613</v>
          </cell>
        </row>
        <row r="1579">
          <cell r="B1579" t="str">
            <v>RFP_4Co_Central_CCGT10613</v>
          </cell>
        </row>
        <row r="1580">
          <cell r="B1580" t="str">
            <v>RFP_4Co_Central_CCGT10613</v>
          </cell>
        </row>
        <row r="1581">
          <cell r="B1581" t="str">
            <v>RFP_4Co_Central_CCGT10613</v>
          </cell>
        </row>
        <row r="1582">
          <cell r="B1582" t="str">
            <v>RFP_4Co_Central_CCGT10613</v>
          </cell>
        </row>
        <row r="1583">
          <cell r="B1583" t="str">
            <v>RFP_4Co_Central_CCGT10613</v>
          </cell>
        </row>
        <row r="1584">
          <cell r="B1584" t="str">
            <v>RFP_4Co_Central_CCGT10613</v>
          </cell>
        </row>
        <row r="1585">
          <cell r="B1585" t="str">
            <v>RFP_4Co_Central_CCGT10613</v>
          </cell>
        </row>
        <row r="1586">
          <cell r="B1586" t="str">
            <v>RFP_4Co_Central_CCGT10613</v>
          </cell>
        </row>
        <row r="1587">
          <cell r="B1587" t="str">
            <v>RFP_4Co_Central_CCGT10613</v>
          </cell>
        </row>
        <row r="1588">
          <cell r="B1588" t="str">
            <v>RFP_4Co_Central_CCGT10613</v>
          </cell>
        </row>
        <row r="1589">
          <cell r="B1589" t="str">
            <v>RFP_4Co_Central_CCGT10613</v>
          </cell>
        </row>
        <row r="1590">
          <cell r="B1590" t="str">
            <v>RFP_4Co_Central_CCGT10613</v>
          </cell>
        </row>
        <row r="1591">
          <cell r="B1591" t="str">
            <v>RFP_4Co_Central_CCGT10613</v>
          </cell>
        </row>
        <row r="1592">
          <cell r="B1592" t="str">
            <v>RFP_4Co_Central_CCGT10613</v>
          </cell>
        </row>
        <row r="1593">
          <cell r="B1593" t="str">
            <v>RFP_4Co_Central_CCGT10613</v>
          </cell>
        </row>
        <row r="1594">
          <cell r="B1594" t="str">
            <v>RFP_4Co_Central_CCGT10613</v>
          </cell>
        </row>
        <row r="1595">
          <cell r="B1595" t="str">
            <v>RFP_4Co_Central_CCGT10613</v>
          </cell>
        </row>
        <row r="1596">
          <cell r="B1596" t="str">
            <v>RFP_4Co_Central_CCGT10613</v>
          </cell>
        </row>
        <row r="1597">
          <cell r="B1597" t="str">
            <v>RFP_4Co_Central_CCGT10613</v>
          </cell>
        </row>
        <row r="1598">
          <cell r="B1598" t="str">
            <v>RFP_4Co_Central_CCGT10613</v>
          </cell>
        </row>
        <row r="1599">
          <cell r="B1599" t="str">
            <v>RFP_4Co_Central_CCGT10613</v>
          </cell>
        </row>
        <row r="1600">
          <cell r="B1600" t="str">
            <v>RFP_4Co_Central_CCGT10613</v>
          </cell>
        </row>
        <row r="1601">
          <cell r="B1601" t="str">
            <v>RFP_4Co_Central_CCGT10613</v>
          </cell>
        </row>
        <row r="1602">
          <cell r="B1602" t="str">
            <v>RFP_4Co_Central_CCGT10613</v>
          </cell>
        </row>
        <row r="1603">
          <cell r="B1603" t="str">
            <v>RFP_4Co_Central_CCGT10613</v>
          </cell>
        </row>
        <row r="1604">
          <cell r="B1604" t="str">
            <v>RFP_4Co_Central_CCGT10613</v>
          </cell>
        </row>
        <row r="1605">
          <cell r="B1605" t="str">
            <v>RFP_4Co_Central_CCGT10613</v>
          </cell>
        </row>
        <row r="1606">
          <cell r="B1606" t="str">
            <v>RFP_4Co_Central_CCGT10613</v>
          </cell>
        </row>
        <row r="1607">
          <cell r="B1607" t="str">
            <v>RFP_4Co_Central_CCGT10613</v>
          </cell>
        </row>
        <row r="1608">
          <cell r="B1608" t="str">
            <v>RFP_4Co_Central_CCGT10613</v>
          </cell>
        </row>
        <row r="1609">
          <cell r="B1609" t="str">
            <v>RFP_4Co_Central_CCGT10613</v>
          </cell>
        </row>
        <row r="1610">
          <cell r="B1610" t="str">
            <v>RFP_4Co_Central_CCGT10613</v>
          </cell>
        </row>
        <row r="1611">
          <cell r="B1611" t="str">
            <v>RFP_4Co_Central_CCGT10613</v>
          </cell>
        </row>
        <row r="1612">
          <cell r="B1612" t="str">
            <v>RFP_4Co_Central_CCGT10613</v>
          </cell>
        </row>
        <row r="1613">
          <cell r="B1613" t="str">
            <v>RFP_4Co_Central_CCGT10613</v>
          </cell>
        </row>
        <row r="1614">
          <cell r="B1614" t="str">
            <v>RFP_4Co_Central_CCGT10613</v>
          </cell>
        </row>
        <row r="1615">
          <cell r="B1615" t="str">
            <v>RFP_4Co_Central_CCGT10613</v>
          </cell>
        </row>
        <row r="1616">
          <cell r="B1616" t="str">
            <v>RFP_4Co_Central_CCGT10613</v>
          </cell>
        </row>
        <row r="1617">
          <cell r="B1617" t="str">
            <v>RFP_4Co_Central_CCGT10613</v>
          </cell>
        </row>
        <row r="1618">
          <cell r="B1618" t="str">
            <v>RFP_4Co_Central_CCGT10613</v>
          </cell>
        </row>
        <row r="1619">
          <cell r="B1619" t="str">
            <v>RFP_4Co_Central_CCGT10613</v>
          </cell>
        </row>
        <row r="1620">
          <cell r="B1620" t="str">
            <v>RFP_4Co_Central_CCGT10613</v>
          </cell>
        </row>
        <row r="1621">
          <cell r="B1621" t="str">
            <v>RFP_4Co_Central_CCGT10613</v>
          </cell>
        </row>
        <row r="1622">
          <cell r="B1622" t="str">
            <v>RFP_4Co_Central_CCGT10613</v>
          </cell>
        </row>
        <row r="1623">
          <cell r="B1623" t="str">
            <v>RFP_4Co_Central_CCGT10613</v>
          </cell>
        </row>
        <row r="1624">
          <cell r="B1624" t="str">
            <v>RFP_4Co_Central_CCGT10613</v>
          </cell>
        </row>
        <row r="1625">
          <cell r="B1625" t="str">
            <v>RFP_4Co_Central_CCGT10613</v>
          </cell>
        </row>
        <row r="1626">
          <cell r="B1626" t="str">
            <v>RFP_4Co_Central_CCGT10613</v>
          </cell>
        </row>
        <row r="1627">
          <cell r="B1627" t="str">
            <v>RFP_4Co_Central_CCGT10613</v>
          </cell>
        </row>
        <row r="1628">
          <cell r="B1628" t="str">
            <v>RFP_4Co_Central_CCGT10613</v>
          </cell>
        </row>
        <row r="1629">
          <cell r="B1629" t="str">
            <v>RFP_4Co_Central_CCGT10613</v>
          </cell>
        </row>
        <row r="1630">
          <cell r="B1630" t="str">
            <v>RFP_4Co_Central_CCGT10613</v>
          </cell>
        </row>
        <row r="1631">
          <cell r="B1631" t="str">
            <v>RFP_4Co_Central_CCGT10613</v>
          </cell>
        </row>
        <row r="1632">
          <cell r="B1632" t="str">
            <v>RFP_4Co_Central_CCGT10613</v>
          </cell>
        </row>
        <row r="1633">
          <cell r="B1633" t="str">
            <v>RFP_4Co_Central_CCGT10613</v>
          </cell>
        </row>
        <row r="1634">
          <cell r="B1634" t="str">
            <v>RFP_4Co_Central_CCGT10613</v>
          </cell>
        </row>
        <row r="1635">
          <cell r="B1635" t="str">
            <v>RFP_4Co_Central_CCGT10613</v>
          </cell>
        </row>
        <row r="1636">
          <cell r="B1636" t="str">
            <v>RFP_4Co_Central_CCGT10613</v>
          </cell>
        </row>
        <row r="1637">
          <cell r="B1637" t="str">
            <v>RFP_4Co_Central_CCGT10613</v>
          </cell>
        </row>
        <row r="1638">
          <cell r="B1638" t="str">
            <v>RFP_4Co_Central_CCGT10613</v>
          </cell>
        </row>
        <row r="1639">
          <cell r="B1639" t="str">
            <v>RFP_4Co_Central_CCGT10613</v>
          </cell>
        </row>
        <row r="1640">
          <cell r="B1640" t="str">
            <v>RFP_4Co_Central_CCGT10613</v>
          </cell>
        </row>
        <row r="1641">
          <cell r="B1641" t="str">
            <v>RFP_4Co_Central_CCGT10613</v>
          </cell>
        </row>
        <row r="1642">
          <cell r="B1642" t="str">
            <v>RFP_4Co_Central_CCGT10613</v>
          </cell>
        </row>
        <row r="1643">
          <cell r="B1643" t="str">
            <v>RFP_4Co_Central_CCGT10613</v>
          </cell>
        </row>
        <row r="1644">
          <cell r="B1644" t="str">
            <v>RFP_4Co_Central_CCGT10613</v>
          </cell>
        </row>
        <row r="1645">
          <cell r="B1645" t="str">
            <v>RFP_4Co_Central_CCGT10613</v>
          </cell>
        </row>
        <row r="1646">
          <cell r="B1646" t="str">
            <v>RFP_4Co_Central_CCGT10613</v>
          </cell>
        </row>
        <row r="1647">
          <cell r="B1647" t="str">
            <v>RFP_4Co_Central_CCGT10613</v>
          </cell>
        </row>
        <row r="1648">
          <cell r="B1648" t="str">
            <v>RFP_4Co_Central_CCGT10613</v>
          </cell>
        </row>
        <row r="1649">
          <cell r="B1649" t="str">
            <v>RFP_4Co_Central_CCGT10613</v>
          </cell>
        </row>
        <row r="1650">
          <cell r="B1650" t="str">
            <v>RFP_4Co_Central_CCGT10613</v>
          </cell>
        </row>
        <row r="1651">
          <cell r="B1651" t="str">
            <v>RFP_4Co_Central_CCGT10613</v>
          </cell>
        </row>
        <row r="1652">
          <cell r="B1652" t="str">
            <v>RFP_4Co_Central_CCGT10613</v>
          </cell>
        </row>
        <row r="1653">
          <cell r="B1653" t="str">
            <v>RFP_4Co_Central_CCGT10613</v>
          </cell>
        </row>
        <row r="1654">
          <cell r="B1654" t="str">
            <v>RFP_4Co_Central_CCGT10613</v>
          </cell>
        </row>
        <row r="1655">
          <cell r="B1655" t="str">
            <v>RFP_4Co_Central_CCGT10613</v>
          </cell>
        </row>
        <row r="1656">
          <cell r="B1656" t="str">
            <v>RFP_4Co_Central_CCGT10613</v>
          </cell>
        </row>
        <row r="1657">
          <cell r="B1657" t="str">
            <v>RFP_4Co_Central_CCGT10613</v>
          </cell>
        </row>
        <row r="1658">
          <cell r="B1658" t="str">
            <v>RFP_4Co_Central_CCGT10613</v>
          </cell>
        </row>
        <row r="1659">
          <cell r="B1659" t="str">
            <v>RFP_4Co_Central_CCGT10613</v>
          </cell>
        </row>
        <row r="1660">
          <cell r="B1660" t="str">
            <v>RFP_4Co_Central_CCGT10613</v>
          </cell>
        </row>
        <row r="1661">
          <cell r="B1661" t="str">
            <v>RFP_4Co_Central_CCGT10613</v>
          </cell>
        </row>
        <row r="1662">
          <cell r="B1662" t="str">
            <v>RFP_4Co_Central_CCGT10613</v>
          </cell>
        </row>
        <row r="1663">
          <cell r="B1663" t="str">
            <v>RFP_4Co_Central_CCGT10613</v>
          </cell>
        </row>
        <row r="1664">
          <cell r="B1664" t="str">
            <v>RFP_4Co_Central_CCGT10613</v>
          </cell>
        </row>
        <row r="1665">
          <cell r="B1665" t="str">
            <v>RFP_4Co_Central_CCGT10613</v>
          </cell>
        </row>
        <row r="1666">
          <cell r="B1666" t="str">
            <v>RFP_4Co_Central_CCGT10613</v>
          </cell>
        </row>
        <row r="1667">
          <cell r="B1667" t="str">
            <v>RFP_4Co_Central_CCGT10613</v>
          </cell>
        </row>
        <row r="1668">
          <cell r="B1668" t="str">
            <v>RFP_4Co_Central_CCGT10613</v>
          </cell>
        </row>
        <row r="1669">
          <cell r="B1669" t="str">
            <v>RFP_4Co_Central_CCGT10613</v>
          </cell>
        </row>
        <row r="1670">
          <cell r="B1670" t="str">
            <v>RFP_4Co_Central_CCGT10613</v>
          </cell>
        </row>
        <row r="1671">
          <cell r="B1671" t="str">
            <v>RFP_4Co_Central_CCGT10613</v>
          </cell>
        </row>
        <row r="1672">
          <cell r="B1672" t="str">
            <v>RFP_4Co_Central_CCGT10613</v>
          </cell>
        </row>
        <row r="1673">
          <cell r="B1673" t="str">
            <v>RFP_4Co_Central_CCGT10613</v>
          </cell>
        </row>
        <row r="1674">
          <cell r="B1674" t="str">
            <v>RFP_4Co_Central_CCGT10613</v>
          </cell>
        </row>
        <row r="1675">
          <cell r="B1675" t="str">
            <v>RFP_4Co_Central_CCGT10613</v>
          </cell>
        </row>
        <row r="1676">
          <cell r="B1676" t="str">
            <v>RFP_4Co_Central_CCGT10613</v>
          </cell>
        </row>
        <row r="1677">
          <cell r="B1677" t="str">
            <v>RFP_4Co_Central_CCGT10613</v>
          </cell>
        </row>
        <row r="1678">
          <cell r="B1678" t="str">
            <v>RFP_4Co_Central_CCGT10613</v>
          </cell>
        </row>
        <row r="1679">
          <cell r="B1679" t="str">
            <v>RFP_4Co_Central_CCGT10613</v>
          </cell>
        </row>
        <row r="1680">
          <cell r="B1680" t="str">
            <v>RFP_4Co_Central_CCGT10613</v>
          </cell>
        </row>
        <row r="1681">
          <cell r="B1681" t="str">
            <v>RFP_4Co_Central_CCGT10613</v>
          </cell>
        </row>
        <row r="1682">
          <cell r="B1682" t="str">
            <v>RFP_4Co_Central_CCGT10613</v>
          </cell>
        </row>
        <row r="1683">
          <cell r="B1683" t="str">
            <v>RFP_4Co_Central_CCGT10613</v>
          </cell>
        </row>
        <row r="1684">
          <cell r="B1684" t="str">
            <v>RFP_4Co_Central_CCGT10613</v>
          </cell>
        </row>
        <row r="1685">
          <cell r="B1685" t="str">
            <v>RFP_4Co_Central_CCGT10613</v>
          </cell>
        </row>
        <row r="1686">
          <cell r="B1686" t="str">
            <v>RFP_4Co_Central_CCGT10613</v>
          </cell>
        </row>
        <row r="1687">
          <cell r="B1687" t="str">
            <v>RFP_4Co_Central_CCGT10613</v>
          </cell>
        </row>
        <row r="1688">
          <cell r="B1688" t="str">
            <v>RFP_4Co_Central_CCGT10613</v>
          </cell>
        </row>
        <row r="1689">
          <cell r="B1689" t="str">
            <v>RFP_4Co_Central_CCGT10613</v>
          </cell>
        </row>
        <row r="1690">
          <cell r="B1690" t="str">
            <v>RFP_4Co_Central_CCGT10613</v>
          </cell>
        </row>
        <row r="1691">
          <cell r="B1691" t="str">
            <v>RFP_4Co_Central_CCGT10613</v>
          </cell>
        </row>
        <row r="1692">
          <cell r="B1692" t="str">
            <v>RFP_4Co_Central_CCGT10613</v>
          </cell>
        </row>
        <row r="1693">
          <cell r="B1693" t="str">
            <v>RFP_4Co_Central_CCGT10613</v>
          </cell>
        </row>
        <row r="1694">
          <cell r="B1694" t="str">
            <v>RFP_4Co_Central_CCGT10613</v>
          </cell>
        </row>
        <row r="1695">
          <cell r="B1695" t="str">
            <v>RFP_4Co_Central_CCGT10613</v>
          </cell>
        </row>
        <row r="1696">
          <cell r="B1696" t="str">
            <v>RFP_4Co_Central_CCGT10613</v>
          </cell>
        </row>
        <row r="1697">
          <cell r="B1697" t="str">
            <v>RFP_4Co_Central_CCGT10613</v>
          </cell>
        </row>
        <row r="1698">
          <cell r="B1698" t="str">
            <v>RFP_4Co_Central_CCGT10613</v>
          </cell>
        </row>
        <row r="1699">
          <cell r="B1699" t="str">
            <v>RFP_4Co_Central_CCGT10613</v>
          </cell>
        </row>
        <row r="1700">
          <cell r="B1700" t="str">
            <v>RFP_4Co_Central_CCGT10613</v>
          </cell>
        </row>
        <row r="1701">
          <cell r="B1701" t="str">
            <v>RFP_4Co_Central_CCGT10613</v>
          </cell>
        </row>
        <row r="1702">
          <cell r="B1702" t="str">
            <v>RFP_4Co_Central_CCGT10613</v>
          </cell>
        </row>
        <row r="1703">
          <cell r="B1703" t="str">
            <v>RFP_4Co_Central_CCGT10613</v>
          </cell>
        </row>
        <row r="1704">
          <cell r="B1704" t="str">
            <v>RFP_4Co_Central_CCGT10613</v>
          </cell>
        </row>
        <row r="1705">
          <cell r="B1705" t="str">
            <v>RFP_4Co_Central_CCGT10613</v>
          </cell>
        </row>
        <row r="1706">
          <cell r="B1706" t="str">
            <v>RFP_4Co_Central_CCGT10613</v>
          </cell>
        </row>
        <row r="1707">
          <cell r="B1707" t="str">
            <v>RFP_4Co_Central_CCGT10613</v>
          </cell>
        </row>
        <row r="1708">
          <cell r="B1708" t="str">
            <v>RFP_4Co_Central_CCGT10613</v>
          </cell>
        </row>
        <row r="1709">
          <cell r="B1709" t="str">
            <v>RFP_4Co_Central_CCGT10613</v>
          </cell>
        </row>
        <row r="1710">
          <cell r="B1710" t="str">
            <v>RFP_4Co_Central_CCGT10613</v>
          </cell>
        </row>
        <row r="1711">
          <cell r="B1711" t="str">
            <v>RFP_4Co_Central_CCGT10613</v>
          </cell>
        </row>
        <row r="1712">
          <cell r="B1712" t="str">
            <v>RFP_4Co_Central_CCGT10613</v>
          </cell>
        </row>
        <row r="1713">
          <cell r="B1713" t="str">
            <v>RFP_4Co_Central_CCGT10613</v>
          </cell>
        </row>
        <row r="1714">
          <cell r="B1714" t="str">
            <v>RFP_4Co_Central_CCGT10613</v>
          </cell>
        </row>
        <row r="1715">
          <cell r="B1715" t="str">
            <v>RFP_4Co_Central_CCGT10613</v>
          </cell>
        </row>
        <row r="1716">
          <cell r="B1716" t="str">
            <v>RFP_4Co_Central_CCGT10613</v>
          </cell>
        </row>
        <row r="1717">
          <cell r="B1717" t="str">
            <v>RFP_4Co_Central_CCGT10613</v>
          </cell>
        </row>
        <row r="1718">
          <cell r="B1718" t="str">
            <v>RFP_4Co_Central_CCGT10613</v>
          </cell>
        </row>
        <row r="1719">
          <cell r="B1719" t="str">
            <v>RFP_4Co_Central_CCGT10613</v>
          </cell>
        </row>
        <row r="1720">
          <cell r="B1720" t="str">
            <v>RFP_4Co_Central_CCGT10613</v>
          </cell>
        </row>
        <row r="1721">
          <cell r="B1721" t="str">
            <v>RFP_4Co_Central_CCGT10613</v>
          </cell>
        </row>
        <row r="1722">
          <cell r="B1722" t="str">
            <v>RFP_4Co_Central_CCGT10613</v>
          </cell>
        </row>
        <row r="1723">
          <cell r="B1723" t="str">
            <v>RFP_4Co_Central_CCGT10613</v>
          </cell>
        </row>
        <row r="1724">
          <cell r="B1724" t="str">
            <v>RFP_4Co_Central_CCGT10613</v>
          </cell>
        </row>
        <row r="1725">
          <cell r="B1725" t="str">
            <v>RFP_4Co_Central_CCGT10613</v>
          </cell>
        </row>
        <row r="1726">
          <cell r="B1726" t="str">
            <v>RFP_4Co_Central_CCGT10613</v>
          </cell>
        </row>
        <row r="1727">
          <cell r="B1727" t="str">
            <v>RFP_4Co_Central_CCGT10613</v>
          </cell>
        </row>
        <row r="1728">
          <cell r="B1728" t="str">
            <v>RFP_4Co_Central_CCGT10613</v>
          </cell>
        </row>
        <row r="1729">
          <cell r="B1729" t="str">
            <v>RFP_4Co_Central_CCGT10613</v>
          </cell>
        </row>
        <row r="1730">
          <cell r="B1730" t="str">
            <v>RFP_4Co_Central_CCGT10613</v>
          </cell>
        </row>
        <row r="1731">
          <cell r="B1731" t="str">
            <v>RFP_4Co_Central_CCGT10613</v>
          </cell>
        </row>
        <row r="1732">
          <cell r="B1732" t="str">
            <v>RFP_4Co_Central_CCGT10613</v>
          </cell>
        </row>
        <row r="1733">
          <cell r="B1733" t="str">
            <v>RFP_4Co_Central_CCGT10613</v>
          </cell>
        </row>
        <row r="1734">
          <cell r="B1734" t="str">
            <v>RFP_4Co_Central_CCGT10613</v>
          </cell>
        </row>
        <row r="1735">
          <cell r="B1735" t="str">
            <v>RFP_4Co_Central_CCGT10613</v>
          </cell>
        </row>
        <row r="1736">
          <cell r="B1736" t="str">
            <v>RFP_4Co_Central_CCGT10613</v>
          </cell>
        </row>
        <row r="1737">
          <cell r="B1737" t="str">
            <v>RFP_4Co_Central_CCGT10613</v>
          </cell>
        </row>
        <row r="1738">
          <cell r="B1738" t="str">
            <v>RFP_4Co_Central_CCGT10613</v>
          </cell>
        </row>
        <row r="1739">
          <cell r="B1739" t="str">
            <v>RFP_4Co_Central_CCGT10613</v>
          </cell>
        </row>
        <row r="1740">
          <cell r="B1740" t="str">
            <v>RFP_4Co_Central_CCGT10613</v>
          </cell>
        </row>
        <row r="1741">
          <cell r="B1741" t="str">
            <v>RFP_4Co_Central_CCGT10613</v>
          </cell>
        </row>
        <row r="1742">
          <cell r="B1742" t="str">
            <v>RFP_4Co_Central_CCGT10613</v>
          </cell>
        </row>
        <row r="1743">
          <cell r="B1743" t="str">
            <v>RFP_4Co_Central_CCGT10613</v>
          </cell>
        </row>
        <row r="1744">
          <cell r="B1744" t="str">
            <v>RFP_4Co_Central_CCGT10613</v>
          </cell>
        </row>
        <row r="1745">
          <cell r="B1745" t="str">
            <v>RFP_4Co_Central_CCGT10613</v>
          </cell>
        </row>
        <row r="1746">
          <cell r="B1746" t="str">
            <v>RFP_4Co_Central_CCGT10613</v>
          </cell>
        </row>
        <row r="1747">
          <cell r="B1747" t="str">
            <v>RFP_4Co_Central_CCGT10613</v>
          </cell>
        </row>
        <row r="1748">
          <cell r="B1748" t="str">
            <v>RFP_4Co_Central_CCGT10613</v>
          </cell>
        </row>
        <row r="1749">
          <cell r="B1749" t="str">
            <v>RFP_4Co_Central_CCGT10613</v>
          </cell>
        </row>
        <row r="1750">
          <cell r="B1750" t="str">
            <v>RFP_4Co_Central_CCGT10613</v>
          </cell>
        </row>
        <row r="1751">
          <cell r="B1751" t="str">
            <v>RFP_4Co_Central_CCGT10613</v>
          </cell>
        </row>
        <row r="1752">
          <cell r="B1752" t="str">
            <v>RFP_4Co_Central_CCGT10613</v>
          </cell>
        </row>
        <row r="1753">
          <cell r="B1753" t="str">
            <v>RFP_4Co_Central_CCGT10613</v>
          </cell>
        </row>
        <row r="1754">
          <cell r="B1754" t="str">
            <v>RFP_4Co_Central_CCGT10613</v>
          </cell>
        </row>
        <row r="1755">
          <cell r="B1755" t="str">
            <v>RFP_4Co_Central_CCGT10613</v>
          </cell>
        </row>
        <row r="1756">
          <cell r="B1756" t="str">
            <v>RFP_4Co_Central_CCGT10613</v>
          </cell>
        </row>
        <row r="1757">
          <cell r="B1757" t="str">
            <v>RFP_4Co_Central_CCGT10613</v>
          </cell>
        </row>
        <row r="1758">
          <cell r="B1758" t="str">
            <v>RFP_4Co_Central_CCGT10613</v>
          </cell>
        </row>
        <row r="1759">
          <cell r="B1759" t="str">
            <v>RFP_4Co_Central_CCGT10613</v>
          </cell>
        </row>
        <row r="1760">
          <cell r="B1760" t="str">
            <v>RFP_4Co_Central_CCGT10613</v>
          </cell>
        </row>
        <row r="1761">
          <cell r="B1761" t="str">
            <v>RFP_4Co_Central_CCGT10613</v>
          </cell>
        </row>
        <row r="1762">
          <cell r="B1762" t="str">
            <v>RFP_4Co_Central_CCGT10613</v>
          </cell>
        </row>
        <row r="1763">
          <cell r="B1763" t="str">
            <v>RFP_4Co_Central_CCGT10613</v>
          </cell>
        </row>
        <row r="1764">
          <cell r="B1764" t="str">
            <v>RFP_4Co_Central_CCGT10613</v>
          </cell>
        </row>
        <row r="1765">
          <cell r="B1765" t="str">
            <v>RFP_4Co_Central_CCGT10613</v>
          </cell>
        </row>
        <row r="1766">
          <cell r="B1766" t="str">
            <v>RFP_4Co_Central_CCGT10613</v>
          </cell>
        </row>
        <row r="1767">
          <cell r="B1767" t="str">
            <v>RFP_4Co_Central_CCGT10613</v>
          </cell>
        </row>
        <row r="1768">
          <cell r="B1768" t="str">
            <v>RFP_4Co_Central_CCGT10613</v>
          </cell>
        </row>
        <row r="1769">
          <cell r="B1769" t="str">
            <v>RFP_4Co_Central_CCGT10613</v>
          </cell>
        </row>
        <row r="1770">
          <cell r="B1770" t="str">
            <v>RFP_4Co_Central_CCGT10613</v>
          </cell>
        </row>
        <row r="1771">
          <cell r="B1771" t="str">
            <v>RFP_4Co_Central_CCGT10613</v>
          </cell>
        </row>
        <row r="1772">
          <cell r="B1772" t="str">
            <v>RFP_4Co_Central_CCGT10613</v>
          </cell>
        </row>
        <row r="1773">
          <cell r="B1773" t="str">
            <v>RFP_4Co_Central_CCGT10613</v>
          </cell>
        </row>
        <row r="1774">
          <cell r="B1774" t="str">
            <v>RFP_4Co_Central_CCGT10613</v>
          </cell>
        </row>
        <row r="1775">
          <cell r="B1775" t="str">
            <v>RFP_4Co_Central_CCGT10613</v>
          </cell>
        </row>
        <row r="1776">
          <cell r="B1776" t="str">
            <v>RFP_4Co_Central_CCGT10613</v>
          </cell>
        </row>
        <row r="1777">
          <cell r="B1777" t="str">
            <v>RFP_4Co_Central_CCGT10613</v>
          </cell>
        </row>
        <row r="1778">
          <cell r="B1778" t="str">
            <v>RFP_4Co_Central_CCGT10613</v>
          </cell>
        </row>
        <row r="1779">
          <cell r="B1779" t="str">
            <v>RFP_4Co_Central_CCGT10613</v>
          </cell>
        </row>
        <row r="1780">
          <cell r="B1780" t="str">
            <v>RFP_4Co_Central_CCGT10613</v>
          </cell>
        </row>
        <row r="1781">
          <cell r="B1781" t="str">
            <v>RFP_4Co_Central_CCGT10613</v>
          </cell>
        </row>
        <row r="1782">
          <cell r="B1782" t="str">
            <v>RFP_4Co_Central_CCGT10613</v>
          </cell>
        </row>
        <row r="1783">
          <cell r="B1783" t="str">
            <v>RFP_4Co_Central_CCGT10613</v>
          </cell>
        </row>
        <row r="1784">
          <cell r="B1784" t="str">
            <v>RFP_4Co_Central_CCGT10613</v>
          </cell>
        </row>
        <row r="1785">
          <cell r="B1785" t="str">
            <v>RFP_4Co_Central_CCGT10613</v>
          </cell>
        </row>
        <row r="1786">
          <cell r="B1786" t="str">
            <v>RFP_4Co_Central_CCGT10613</v>
          </cell>
        </row>
        <row r="1787">
          <cell r="B1787" t="str">
            <v>RFP_4Co_Central_CCGT10613</v>
          </cell>
        </row>
        <row r="1788">
          <cell r="B1788" t="str">
            <v>RFP_4Co_Central_CCGT10613</v>
          </cell>
        </row>
        <row r="1789">
          <cell r="B1789" t="str">
            <v>RFP_4Co_Central_CCGT10613</v>
          </cell>
        </row>
        <row r="1790">
          <cell r="B1790" t="str">
            <v>RFP_4Co_Central_CCGT10613</v>
          </cell>
        </row>
        <row r="1791">
          <cell r="B1791" t="str">
            <v>RFP_4Co_Central_CCGT10613</v>
          </cell>
        </row>
        <row r="1792">
          <cell r="B1792" t="str">
            <v>RFP_4Co_Central_CCGT10613</v>
          </cell>
        </row>
        <row r="1793">
          <cell r="B1793" t="str">
            <v>RFP_4Co_Central_CCGT10613</v>
          </cell>
        </row>
        <row r="1794">
          <cell r="B1794" t="str">
            <v>RFP_4Co_Central_CCGT10613</v>
          </cell>
        </row>
        <row r="1795">
          <cell r="B1795" t="str">
            <v>RFP_4Co_Central_CCGT10613</v>
          </cell>
        </row>
        <row r="1796">
          <cell r="B1796" t="str">
            <v>RFP_4Co_Central_CCGT10613</v>
          </cell>
        </row>
        <row r="1797">
          <cell r="B1797" t="str">
            <v>RFP_4Co_Central_CCGT10613</v>
          </cell>
        </row>
        <row r="1798">
          <cell r="B1798" t="str">
            <v>RFP_4Co_Central_CCGT10613</v>
          </cell>
        </row>
        <row r="1799">
          <cell r="B1799" t="str">
            <v>RFP_4Co_Central_CCGT10613</v>
          </cell>
        </row>
        <row r="1800">
          <cell r="B1800" t="str">
            <v>RFP_4Co_Central_CCGT10613</v>
          </cell>
        </row>
        <row r="1801">
          <cell r="B1801" t="str">
            <v>RFP_4Co_Central_CCGT10613</v>
          </cell>
        </row>
        <row r="1802">
          <cell r="B1802" t="str">
            <v>RFP_4Co_Central_CCGT10613</v>
          </cell>
        </row>
        <row r="1803">
          <cell r="B1803" t="str">
            <v>RFP_4Co_Central_CCGT10613</v>
          </cell>
        </row>
        <row r="1804">
          <cell r="B1804" t="str">
            <v>RFP_4Co_Central_CCGT10613</v>
          </cell>
        </row>
        <row r="1805">
          <cell r="B1805" t="str">
            <v>RFP_4Co_Central_CCGT10613</v>
          </cell>
        </row>
        <row r="1806">
          <cell r="B1806" t="str">
            <v>RFP_4Co_Central_CCGT10613</v>
          </cell>
        </row>
        <row r="1807">
          <cell r="B1807" t="str">
            <v>RFP_4Co_Central_CCGT10613</v>
          </cell>
        </row>
        <row r="1808">
          <cell r="B1808" t="str">
            <v>RFP_4Co_Central_CCGT10613</v>
          </cell>
        </row>
        <row r="1809">
          <cell r="B1809" t="str">
            <v>RFP_4Co_Central_CCGT10613</v>
          </cell>
        </row>
        <row r="1810">
          <cell r="B1810" t="str">
            <v>RFP_4Co_Central_CCGT10613</v>
          </cell>
        </row>
        <row r="1811">
          <cell r="B1811" t="str">
            <v>RFP_4Co_Central_CCGT10613</v>
          </cell>
        </row>
        <row r="1812">
          <cell r="B1812" t="str">
            <v>RFP_4Co_Central_CCGT10613</v>
          </cell>
        </row>
        <row r="1813">
          <cell r="B1813" t="str">
            <v>RFP_4Co_Central_CCGT10613</v>
          </cell>
        </row>
        <row r="1814">
          <cell r="B1814" t="str">
            <v>RFP_4Co_Central_CCGT10613</v>
          </cell>
        </row>
        <row r="1815">
          <cell r="B1815" t="str">
            <v>RFP_4Co_Central_CCGT10613</v>
          </cell>
        </row>
        <row r="1816">
          <cell r="B1816" t="str">
            <v>RFP_4Co_Central_CCGT10613</v>
          </cell>
        </row>
        <row r="1817">
          <cell r="B1817" t="str">
            <v>RFP_4Co_Central_CCGT10613</v>
          </cell>
        </row>
        <row r="1818">
          <cell r="B1818" t="str">
            <v>RFP_4Co_Central_CCGT10613</v>
          </cell>
        </row>
        <row r="1819">
          <cell r="B1819" t="str">
            <v>RFP_4Co_Central_CCGT10613</v>
          </cell>
        </row>
        <row r="1820">
          <cell r="B1820" t="str">
            <v>RFP_4Co_Central_CCGT10613</v>
          </cell>
        </row>
        <row r="1821">
          <cell r="B1821" t="str">
            <v>RFP_4Co_Central_CCGT10613</v>
          </cell>
        </row>
        <row r="1822">
          <cell r="B1822" t="str">
            <v>RFP_4Co_Central_CCGT10613</v>
          </cell>
        </row>
        <row r="1823">
          <cell r="B1823" t="str">
            <v>RFP_4Co_Central_CCGT10613</v>
          </cell>
        </row>
        <row r="1824">
          <cell r="B1824" t="str">
            <v>RFP_4Co_Central_CCGT10613</v>
          </cell>
        </row>
        <row r="1825">
          <cell r="B1825" t="str">
            <v>RFP_4Co_Central_CCGT10613</v>
          </cell>
        </row>
        <row r="1826">
          <cell r="B1826" t="str">
            <v>RFP_4Co_Central_CCGT10613</v>
          </cell>
        </row>
        <row r="1827">
          <cell r="B1827" t="str">
            <v>RFP_4Co_Central_CCGT10613</v>
          </cell>
        </row>
        <row r="1828">
          <cell r="B1828" t="str">
            <v>RFP_4Co_Central_CCGT10613</v>
          </cell>
        </row>
        <row r="1829">
          <cell r="B1829" t="str">
            <v>RFP_4Co_Central_CCGT10613</v>
          </cell>
        </row>
        <row r="1830">
          <cell r="B1830" t="str">
            <v>RFP_4Co_Central_CCGT10613</v>
          </cell>
        </row>
        <row r="1831">
          <cell r="B1831" t="str">
            <v>RFP_4Co_Central_CCGT10613</v>
          </cell>
        </row>
        <row r="1832">
          <cell r="B1832" t="str">
            <v>RFP_4Co_Central_CCGT10613</v>
          </cell>
        </row>
        <row r="1833">
          <cell r="B1833" t="str">
            <v>RFP_4Co_Central_CCGT10613</v>
          </cell>
        </row>
        <row r="1834">
          <cell r="B1834" t="str">
            <v>RFP_4Co_Central_CCGT10613</v>
          </cell>
        </row>
        <row r="1835">
          <cell r="B1835" t="str">
            <v>RFP_4Co_Central_CCGT10613</v>
          </cell>
        </row>
        <row r="1836">
          <cell r="B1836" t="str">
            <v>RFP_4Co_Central_CCGT10613</v>
          </cell>
        </row>
        <row r="1837">
          <cell r="B1837" t="str">
            <v>RFP_4Co_Central_CCGT10613</v>
          </cell>
        </row>
        <row r="1838">
          <cell r="B1838" t="str">
            <v>RFP_4Co_Central_CCGT10613</v>
          </cell>
        </row>
        <row r="1839">
          <cell r="B1839" t="str">
            <v>RFP_4Co_Central_CCGT10613</v>
          </cell>
        </row>
        <row r="1840">
          <cell r="B1840" t="str">
            <v>RFP_4Co_Central_CCGT10613</v>
          </cell>
        </row>
        <row r="1841">
          <cell r="B1841" t="str">
            <v>RFP_4Co_Central_CCGT10613</v>
          </cell>
        </row>
        <row r="1842">
          <cell r="B1842" t="str">
            <v>RFP_4Co_Central_CCGT10613</v>
          </cell>
        </row>
        <row r="1843">
          <cell r="B1843" t="str">
            <v>RFP_4Co_Central_CCGT10613</v>
          </cell>
        </row>
        <row r="1844">
          <cell r="B1844" t="str">
            <v>RFP_4Co_Central_CCGT10613</v>
          </cell>
        </row>
        <row r="1845">
          <cell r="B1845" t="str">
            <v>RFP_4Co_Central_CCGT10613</v>
          </cell>
        </row>
        <row r="1846">
          <cell r="B1846" t="str">
            <v>RFP_4Co_Central_CCGT10613</v>
          </cell>
        </row>
        <row r="1847">
          <cell r="B1847" t="str">
            <v>RFP_4Co_Central_CCGT10613</v>
          </cell>
        </row>
        <row r="1848">
          <cell r="B1848" t="str">
            <v>RFP_4Co_Central_CCGT10613</v>
          </cell>
        </row>
        <row r="1849">
          <cell r="B1849" t="str">
            <v>RFP_4Co_Central_CCGT10613</v>
          </cell>
        </row>
        <row r="1850">
          <cell r="B1850" t="str">
            <v>RFP_4Co_Central_CCGT10613</v>
          </cell>
        </row>
        <row r="1851">
          <cell r="B1851" t="str">
            <v>RFP_4Co_Central_CCGT10613</v>
          </cell>
        </row>
        <row r="1852">
          <cell r="B1852" t="str">
            <v>RFP_4Co_Central_CCGT10613</v>
          </cell>
        </row>
        <row r="1853">
          <cell r="B1853" t="str">
            <v>RFP_4Co_Central_CCGT10613</v>
          </cell>
        </row>
        <row r="1854">
          <cell r="B1854" t="str">
            <v>RFP_4Co_Central_CCGT10613</v>
          </cell>
        </row>
        <row r="1855">
          <cell r="B1855" t="str">
            <v>RFP_4Co_Central_CCGT10613</v>
          </cell>
        </row>
        <row r="1856">
          <cell r="B1856" t="str">
            <v>RFP_4Co_Central_CCGT10613</v>
          </cell>
        </row>
        <row r="1857">
          <cell r="B1857" t="str">
            <v>RFP_4Co_Central_CCGT10613</v>
          </cell>
        </row>
        <row r="1858">
          <cell r="B1858" t="str">
            <v>RFP_4Co_Central_CCGT10613</v>
          </cell>
        </row>
        <row r="1859">
          <cell r="B1859" t="str">
            <v>RFP_4Co_Central_CCGT10613</v>
          </cell>
        </row>
        <row r="1860">
          <cell r="B1860" t="str">
            <v>RFP_4Co_Central_CCGT10613</v>
          </cell>
        </row>
        <row r="1861">
          <cell r="B1861" t="str">
            <v>RFP_4Co_Central_CCGT10613</v>
          </cell>
        </row>
        <row r="1862">
          <cell r="B1862" t="str">
            <v>RFP_4Co_Central_CCGT10613</v>
          </cell>
        </row>
        <row r="1863">
          <cell r="B1863" t="str">
            <v>RFP_4Co_Central_CCGT10613</v>
          </cell>
        </row>
        <row r="1864">
          <cell r="B1864" t="str">
            <v>RFP_4Co_Central_CCGT10613</v>
          </cell>
        </row>
        <row r="1865">
          <cell r="B1865" t="str">
            <v>RFP_4Co_Central_CCGT10613</v>
          </cell>
        </row>
        <row r="1866">
          <cell r="B1866" t="str">
            <v>RFP_4Co_Central_CCGT10613</v>
          </cell>
        </row>
        <row r="1867">
          <cell r="B1867" t="str">
            <v>RFP_4Co_Central_CCGT10613</v>
          </cell>
        </row>
        <row r="1868">
          <cell r="B1868" t="str">
            <v>RFP_4Co_Central_CCGT10613</v>
          </cell>
        </row>
        <row r="1869">
          <cell r="B1869" t="str">
            <v>RFP_4Co_Central_CCGT10613</v>
          </cell>
        </row>
        <row r="1870">
          <cell r="B1870" t="str">
            <v>RFP_4Co_Central_CCGT10613</v>
          </cell>
        </row>
        <row r="1871">
          <cell r="B1871" t="str">
            <v>RFP_4Co_Central_CCGT10613</v>
          </cell>
        </row>
        <row r="1872">
          <cell r="B1872" t="str">
            <v>RFP_4Co_Central_CCGT10613</v>
          </cell>
        </row>
        <row r="1873">
          <cell r="B1873" t="str">
            <v>RFP_4Co_Central_CCGT10613</v>
          </cell>
        </row>
        <row r="1874">
          <cell r="B1874" t="str">
            <v>RFP_4Co_Central_CCGT10613</v>
          </cell>
        </row>
        <row r="1875">
          <cell r="B1875" t="str">
            <v>RFP_4Co_Central_CCGT10613</v>
          </cell>
        </row>
        <row r="1876">
          <cell r="B1876" t="str">
            <v>RFP_4Co_Central_CCGT10613</v>
          </cell>
        </row>
        <row r="1877">
          <cell r="B1877" t="str">
            <v>RFP_4Co_Central_CCGT10613</v>
          </cell>
        </row>
        <row r="1878">
          <cell r="B1878" t="str">
            <v>RFP_4Co_Central_CCGT10613</v>
          </cell>
        </row>
        <row r="1879">
          <cell r="B1879" t="str">
            <v>RFP_4Co_Central_CCGT10613</v>
          </cell>
        </row>
        <row r="1880">
          <cell r="B1880" t="str">
            <v>RFP_4Co_Central_CCGT10613</v>
          </cell>
        </row>
        <row r="1881">
          <cell r="B1881" t="str">
            <v>RFP_4Co_Central_CCGT10613</v>
          </cell>
        </row>
        <row r="1882">
          <cell r="B1882" t="str">
            <v>RFP_4Co_Central_CCGT10613</v>
          </cell>
        </row>
        <row r="1883">
          <cell r="B1883" t="str">
            <v>RFP_4Co_Central_CCGT10613</v>
          </cell>
        </row>
        <row r="1884">
          <cell r="B1884" t="str">
            <v>RFP_4Co_Central_CCGT10613</v>
          </cell>
        </row>
        <row r="1885">
          <cell r="B1885" t="str">
            <v>RFP_4Co_Central_CCGT10613</v>
          </cell>
        </row>
        <row r="1886">
          <cell r="B1886" t="str">
            <v>RFP_4Co_Central_CCGT10613</v>
          </cell>
        </row>
        <row r="1887">
          <cell r="B1887" t="str">
            <v>RFP_4Co_Central_CCGT10613</v>
          </cell>
        </row>
        <row r="1888">
          <cell r="B1888" t="str">
            <v>RFP_4Co_Central_CCGT10613</v>
          </cell>
        </row>
        <row r="1889">
          <cell r="B1889" t="str">
            <v>RFP_4Co_Central_CCGT10613</v>
          </cell>
        </row>
        <row r="1890">
          <cell r="B1890" t="str">
            <v>RFP_4Co_Central_CCGT10613</v>
          </cell>
        </row>
        <row r="1891">
          <cell r="B1891" t="str">
            <v>RFP_4Co_Central_CCGT10613</v>
          </cell>
        </row>
        <row r="1892">
          <cell r="B1892" t="str">
            <v>RFP_4Co_Central_CCGT10613</v>
          </cell>
        </row>
        <row r="1893">
          <cell r="B1893" t="str">
            <v>RFP_4Co_Central_CCGT10613</v>
          </cell>
        </row>
        <row r="1894">
          <cell r="B1894" t="str">
            <v>RFP_4Co_Central_CCGT10613</v>
          </cell>
        </row>
        <row r="1895">
          <cell r="B1895" t="str">
            <v>RFP_4Co_Central_CCGT10613</v>
          </cell>
        </row>
        <row r="1896">
          <cell r="B1896" t="str">
            <v>RFP_4Co_Central_CCGT10613</v>
          </cell>
        </row>
        <row r="1897">
          <cell r="B1897" t="str">
            <v>RFP_4Co_Central_CCGT10613</v>
          </cell>
        </row>
        <row r="1898">
          <cell r="B1898" t="str">
            <v>RFP_4Co_Central_CCGT10613</v>
          </cell>
        </row>
        <row r="1899">
          <cell r="B1899" t="str">
            <v>RFP_4Co_Central_CCGT10613</v>
          </cell>
        </row>
        <row r="1900">
          <cell r="B1900" t="str">
            <v>RFP_4Co_Central_CCGT10613</v>
          </cell>
        </row>
        <row r="1901">
          <cell r="B1901" t="str">
            <v>RFP_4Co_Central_CCGT10613</v>
          </cell>
        </row>
        <row r="1902">
          <cell r="B1902" t="str">
            <v>RFP_4Co_Central_CCGT10613</v>
          </cell>
        </row>
        <row r="1903">
          <cell r="B1903" t="str">
            <v>RFP_4Co_Central_CCGT10613</v>
          </cell>
        </row>
        <row r="1904">
          <cell r="B1904" t="str">
            <v>RFP_4Co_Central_CCGT10613</v>
          </cell>
        </row>
        <row r="1905">
          <cell r="B1905" t="str">
            <v>RFP_4Co_Central_CCGT10613</v>
          </cell>
        </row>
        <row r="1906">
          <cell r="B1906" t="str">
            <v>RFP_4Co_Central_CCGT10613</v>
          </cell>
        </row>
        <row r="1907">
          <cell r="B1907" t="str">
            <v>RFP_4Co_Central_CCGT10613</v>
          </cell>
        </row>
        <row r="1908">
          <cell r="B1908" t="str">
            <v>RFP_4Co_Central_CCGT10613</v>
          </cell>
        </row>
        <row r="1909">
          <cell r="B1909" t="str">
            <v>RFP_4Co_Central_CCGT10613</v>
          </cell>
        </row>
        <row r="1910">
          <cell r="B1910" t="str">
            <v>RFP_4Co_Central_CCGT10613</v>
          </cell>
        </row>
        <row r="1911">
          <cell r="B1911" t="str">
            <v>RFP_4Co_Central_CCGT10613</v>
          </cell>
        </row>
        <row r="1912">
          <cell r="B1912" t="str">
            <v>RFP_4Co_Central_CCGT10613</v>
          </cell>
        </row>
        <row r="1913">
          <cell r="B1913" t="str">
            <v>RFP_4Co_Central_CCGT10613</v>
          </cell>
        </row>
        <row r="1914">
          <cell r="B1914" t="str">
            <v>RFP_4Co_Central_CCGT10613</v>
          </cell>
        </row>
        <row r="1915">
          <cell r="B1915" t="str">
            <v>RFP_4Co_Central_CCGT10613</v>
          </cell>
        </row>
        <row r="1916">
          <cell r="B1916" t="str">
            <v>RFP_4Co_Central_CCGT10613</v>
          </cell>
        </row>
        <row r="1917">
          <cell r="B1917" t="str">
            <v>RFP_4Co_Central_CCGT10613</v>
          </cell>
        </row>
        <row r="1918">
          <cell r="B1918" t="str">
            <v>RFP_4Co_Central_CCGT10613</v>
          </cell>
        </row>
        <row r="1919">
          <cell r="B1919" t="str">
            <v>RFP_4Co_Central_CCGT10613</v>
          </cell>
        </row>
        <row r="1920">
          <cell r="B1920" t="str">
            <v>RFP_4Co_Central_CCGT10613</v>
          </cell>
        </row>
        <row r="1921">
          <cell r="B1921" t="str">
            <v>RFP_4Co_Central_CCGT10613</v>
          </cell>
        </row>
        <row r="1922">
          <cell r="B1922" t="str">
            <v>RFP_4Co_Central_CCGT10613</v>
          </cell>
        </row>
        <row r="1923">
          <cell r="B1923" t="str">
            <v>RFP_4Co_Central_CCGT10613</v>
          </cell>
        </row>
        <row r="1924">
          <cell r="B1924" t="str">
            <v>RFP_4Co_Central_CCGT10613</v>
          </cell>
        </row>
        <row r="1925">
          <cell r="B1925" t="str">
            <v>RFP_4Co_Central_CCGT10613</v>
          </cell>
        </row>
        <row r="1926">
          <cell r="B1926" t="str">
            <v>RFP_4Co_Central_CCGT10613</v>
          </cell>
        </row>
        <row r="1927">
          <cell r="B1927" t="str">
            <v>RFP_4Co_Central_CCGT10613</v>
          </cell>
        </row>
        <row r="1928">
          <cell r="B1928" t="str">
            <v>RFP_4Co_Central_CCGT10613</v>
          </cell>
        </row>
        <row r="1929">
          <cell r="B1929" t="str">
            <v>RFP_4Co_Central_CCGT10613</v>
          </cell>
        </row>
        <row r="1930">
          <cell r="B1930" t="str">
            <v>RFP_4Co_Central_CCGT10613</v>
          </cell>
        </row>
        <row r="1931">
          <cell r="B1931" t="str">
            <v>RFP_4Co_Central_CCGT10613</v>
          </cell>
        </row>
        <row r="1932">
          <cell r="B1932" t="str">
            <v>RFP_4Co_Central_CCGT10613</v>
          </cell>
        </row>
        <row r="1933">
          <cell r="B1933" t="str">
            <v>RFP_4Co_Central_CCGT10613</v>
          </cell>
        </row>
        <row r="1934">
          <cell r="B1934" t="str">
            <v>RFP_4Co_Central_CCGT10613</v>
          </cell>
        </row>
        <row r="1935">
          <cell r="B1935" t="str">
            <v>RFP_4Co_Central_CCGT10613</v>
          </cell>
        </row>
        <row r="1936">
          <cell r="B1936" t="str">
            <v>RFP_4Co_Central_CCGT10613</v>
          </cell>
        </row>
        <row r="1937">
          <cell r="B1937" t="str">
            <v>RFP_4Co_Central_CCGT10613</v>
          </cell>
        </row>
        <row r="1938">
          <cell r="B1938" t="str">
            <v>RFP_4Co_Central_CCGT10613</v>
          </cell>
        </row>
        <row r="1939">
          <cell r="B1939" t="str">
            <v>RFP_4Co_Central_CCGT10613</v>
          </cell>
        </row>
        <row r="1940">
          <cell r="B1940" t="str">
            <v>RFP_4Co_Central_CCGT10613</v>
          </cell>
        </row>
        <row r="1941">
          <cell r="B1941" t="str">
            <v>RFP_4Co_Central_CCGT10613</v>
          </cell>
        </row>
        <row r="1942">
          <cell r="B1942" t="str">
            <v>RFP_4Co_Central_CCGT10613</v>
          </cell>
        </row>
        <row r="1943">
          <cell r="B1943" t="str">
            <v>RFP_4Co_Central_CCGT10613</v>
          </cell>
        </row>
        <row r="1944">
          <cell r="B1944" t="str">
            <v>RFP_4Co_Central_CCGT10613</v>
          </cell>
        </row>
        <row r="1945">
          <cell r="B1945" t="str">
            <v>RFP_4Co_Central_CCGT10613</v>
          </cell>
        </row>
        <row r="1946">
          <cell r="B1946" t="str">
            <v>RFP_4Co_Central_CCGT10613</v>
          </cell>
        </row>
        <row r="1947">
          <cell r="B1947" t="str">
            <v>RFP_4Co_Central_CCGT10613</v>
          </cell>
        </row>
        <row r="1948">
          <cell r="B1948" t="str">
            <v>RFP_4Co_Central_CCGT10613</v>
          </cell>
        </row>
        <row r="1949">
          <cell r="B1949" t="str">
            <v>RFP_4Co_Central_CCGT10613</v>
          </cell>
        </row>
        <row r="1950">
          <cell r="B1950" t="str">
            <v>RFP_4Co_Central_CCGT10613</v>
          </cell>
        </row>
        <row r="1951">
          <cell r="B1951" t="str">
            <v>RFP_4Co_Central_CCGT10613</v>
          </cell>
        </row>
        <row r="1952">
          <cell r="B1952" t="str">
            <v>RFP_4Co_Central_CCGT10613</v>
          </cell>
        </row>
        <row r="1953">
          <cell r="B1953" t="str">
            <v>RFP_4Co_Central_CCGT10613</v>
          </cell>
        </row>
        <row r="1954">
          <cell r="B1954" t="str">
            <v>RFP_4Co_Central_CCGT10613</v>
          </cell>
        </row>
        <row r="1955">
          <cell r="B1955" t="str">
            <v>RFP_4Co_Central_CCGT10613</v>
          </cell>
        </row>
        <row r="1956">
          <cell r="B1956" t="str">
            <v>RFP_4Co_Central_CCGT10613</v>
          </cell>
        </row>
        <row r="1957">
          <cell r="B1957" t="str">
            <v>RFP_4Co_Central_CCGT10613</v>
          </cell>
        </row>
        <row r="1958">
          <cell r="B1958" t="str">
            <v>RFP_4Co_Central_CCGT10613</v>
          </cell>
        </row>
        <row r="1959">
          <cell r="B1959" t="str">
            <v>RFP_4Co_Central_CCGT10613</v>
          </cell>
        </row>
        <row r="1960">
          <cell r="B1960" t="str">
            <v>RFP_4Co_Central_CCGT10613</v>
          </cell>
        </row>
        <row r="1961">
          <cell r="B1961" t="str">
            <v>RFP_4Co_Central_CCGT10613</v>
          </cell>
        </row>
        <row r="1962">
          <cell r="B1962" t="str">
            <v>RFP_4Co_Central_CCGT10613</v>
          </cell>
        </row>
        <row r="1963">
          <cell r="B1963" t="str">
            <v>RFP_4Co_Central_CCGT10613</v>
          </cell>
        </row>
        <row r="1964">
          <cell r="B1964" t="str">
            <v>RFP_4Co_Central_CCGT10613</v>
          </cell>
        </row>
        <row r="1965">
          <cell r="B1965" t="str">
            <v>RFP_4Co_Central_CCGT10613</v>
          </cell>
        </row>
        <row r="1966">
          <cell r="B1966" t="str">
            <v>RFP_4Co_Central_CCGT10613</v>
          </cell>
        </row>
        <row r="1967">
          <cell r="B1967" t="str">
            <v>RFP_4Co_Central_CCGT10613</v>
          </cell>
        </row>
        <row r="1968">
          <cell r="B1968" t="str">
            <v>RFP_4Co_Central_CCGT10613</v>
          </cell>
        </row>
        <row r="1969">
          <cell r="B1969" t="str">
            <v>RFP_4Co_Central_CCGT10613</v>
          </cell>
        </row>
        <row r="1970">
          <cell r="B1970" t="str">
            <v>RFP_4Co_Central_CCGT10613</v>
          </cell>
        </row>
        <row r="1971">
          <cell r="B1971" t="str">
            <v>RFP_4Co_Central_CCGT10613</v>
          </cell>
        </row>
        <row r="1972">
          <cell r="B1972" t="str">
            <v>RFP_4Co_Central_CCGT10613</v>
          </cell>
        </row>
        <row r="1973">
          <cell r="B1973" t="str">
            <v>RFP_4Co_Central_CCGT10613</v>
          </cell>
        </row>
        <row r="1974">
          <cell r="B1974" t="str">
            <v>RFP_4Co_Central_CCGT10613</v>
          </cell>
        </row>
        <row r="1975">
          <cell r="B1975" t="str">
            <v>RFP_4Co_Central_CCGT10613</v>
          </cell>
        </row>
        <row r="1976">
          <cell r="B1976" t="str">
            <v>RFP_4Co_Central_CCGT10613</v>
          </cell>
        </row>
        <row r="1977">
          <cell r="B1977" t="str">
            <v>RFP_4Co_Central_CCGT10613</v>
          </cell>
        </row>
        <row r="1978">
          <cell r="B1978" t="str">
            <v>RFP_4Co_Central_CCGT10613</v>
          </cell>
        </row>
        <row r="1979">
          <cell r="B1979" t="str">
            <v>RFP_4Co_Central_CCGT10613</v>
          </cell>
        </row>
        <row r="1980">
          <cell r="B1980" t="str">
            <v>RFP_4Co_Central_CCGT10613</v>
          </cell>
        </row>
        <row r="1981">
          <cell r="B1981" t="str">
            <v>RFP_4Co_Central_CCGT10613</v>
          </cell>
        </row>
        <row r="1982">
          <cell r="B1982" t="str">
            <v>RFP_4Co_Central_CCGT10613</v>
          </cell>
        </row>
        <row r="1983">
          <cell r="B1983" t="str">
            <v>RFP_4Co_Central_CCGT10613</v>
          </cell>
        </row>
        <row r="1984">
          <cell r="B1984" t="str">
            <v>RFP_4Co_Central_CCGT10613</v>
          </cell>
        </row>
        <row r="1985">
          <cell r="B1985" t="str">
            <v>RFP_4Co_Central_CCGT10613</v>
          </cell>
        </row>
        <row r="1986">
          <cell r="B1986" t="str">
            <v>RFP_4Co_Central_CCGT10613</v>
          </cell>
        </row>
        <row r="1987">
          <cell r="B1987" t="str">
            <v>RFP_4Co_Central_CCGT10613</v>
          </cell>
        </row>
        <row r="1988">
          <cell r="B1988" t="str">
            <v>RFP_4Co_Central_CCGT10613</v>
          </cell>
        </row>
        <row r="1989">
          <cell r="B1989" t="str">
            <v>RFP_4Co_Central_CCGT10613</v>
          </cell>
        </row>
        <row r="1990">
          <cell r="B1990" t="str">
            <v>RFP_4Co_Central_CCGT10613</v>
          </cell>
        </row>
        <row r="1991">
          <cell r="B1991" t="str">
            <v>RFP_4Co_Central_CCGT10613</v>
          </cell>
        </row>
        <row r="1992">
          <cell r="B1992" t="str">
            <v>RFP_4Co_Central_CCGT10613</v>
          </cell>
        </row>
        <row r="1993">
          <cell r="B1993" t="str">
            <v>RFP_4Co_Central_CCGT10613</v>
          </cell>
        </row>
        <row r="1994">
          <cell r="B1994" t="str">
            <v>RFP_4Co_Central_CCGT10613</v>
          </cell>
        </row>
        <row r="1995">
          <cell r="B1995" t="str">
            <v>RFP_4Co_Central_CCGT10613</v>
          </cell>
        </row>
        <row r="1996">
          <cell r="B1996" t="str">
            <v>RFP_4Co_Central_CCGT10613</v>
          </cell>
        </row>
        <row r="1997">
          <cell r="B1997" t="str">
            <v>RFP_4Co_Central_CCGT10613</v>
          </cell>
        </row>
        <row r="1998">
          <cell r="B1998" t="str">
            <v>RFP_4Co_Central_CCGT10613</v>
          </cell>
        </row>
        <row r="1999">
          <cell r="B1999" t="str">
            <v>RFP_4Co_Central_CCGT10613</v>
          </cell>
        </row>
        <row r="2000">
          <cell r="B2000" t="str">
            <v>RFP_4Co_Central_CCGT10613</v>
          </cell>
        </row>
        <row r="2001">
          <cell r="B2001" t="str">
            <v>RFP_4Co_Central_CCGT10613</v>
          </cell>
        </row>
        <row r="2002">
          <cell r="B2002" t="str">
            <v>RFP_4Co_Central_CCGT10613</v>
          </cell>
        </row>
        <row r="2003">
          <cell r="B2003" t="str">
            <v>RFP_4Co_Central_CCGT10613</v>
          </cell>
        </row>
        <row r="2004">
          <cell r="B2004" t="str">
            <v>RFP_4Co_Central_CCGT10613</v>
          </cell>
        </row>
        <row r="2005">
          <cell r="B2005" t="str">
            <v>RFP_4Co_Central_CCGT10613</v>
          </cell>
        </row>
        <row r="2006">
          <cell r="B2006" t="str">
            <v>RFP_4Co_Central_CCGT10613</v>
          </cell>
        </row>
        <row r="2007">
          <cell r="B2007" t="str">
            <v>RFP_4Co_Central_CCGT10613</v>
          </cell>
        </row>
        <row r="2008">
          <cell r="B2008" t="str">
            <v>RFP_4Co_Central_CCGT10613</v>
          </cell>
        </row>
        <row r="2009">
          <cell r="B2009" t="str">
            <v>RFP_4Co_Central_CCGT10613</v>
          </cell>
        </row>
        <row r="2010">
          <cell r="B2010" t="str">
            <v>RFP_4Co_Central_CCGT10613</v>
          </cell>
        </row>
        <row r="2011">
          <cell r="B2011" t="str">
            <v>RFP_4Co_Central_CCGT10613</v>
          </cell>
        </row>
        <row r="2012">
          <cell r="B2012" t="str">
            <v>RFP_4Co_Central_CCGT10613</v>
          </cell>
        </row>
        <row r="2013">
          <cell r="B2013" t="str">
            <v>RFP_4Co_Central_CCGT10613</v>
          </cell>
        </row>
        <row r="2014">
          <cell r="B2014" t="str">
            <v>RFP_4Co_Central_CCGT10613</v>
          </cell>
        </row>
        <row r="2015">
          <cell r="B2015" t="str">
            <v>RFP_4Co_Central_CCGT10613</v>
          </cell>
        </row>
        <row r="2016">
          <cell r="B2016" t="str">
            <v>RFP_4Co_Central_CCGT10613</v>
          </cell>
        </row>
        <row r="2017">
          <cell r="B2017" t="str">
            <v>RFP_4Co_Central_CCGT10613</v>
          </cell>
        </row>
        <row r="2018">
          <cell r="B2018" t="str">
            <v>RFP_4Co_Central_CCGT10613</v>
          </cell>
        </row>
        <row r="2019">
          <cell r="B2019" t="str">
            <v>RFP_4Co_Central_CCGT10613</v>
          </cell>
        </row>
        <row r="2020">
          <cell r="B2020" t="str">
            <v>RFP_4Co_Central_CCGT10613</v>
          </cell>
        </row>
        <row r="2021">
          <cell r="B2021" t="str">
            <v>RFP_4Co_Central_CCGT10613</v>
          </cell>
        </row>
        <row r="2022">
          <cell r="B2022" t="str">
            <v>RFP_4Co_Central_CCGT10613</v>
          </cell>
        </row>
        <row r="2023">
          <cell r="B2023" t="str">
            <v>RFP_4Co_Central_CCGT10613</v>
          </cell>
        </row>
        <row r="2024">
          <cell r="B2024" t="str">
            <v>RFP_4Co_Central_CCGT10613</v>
          </cell>
        </row>
        <row r="2025">
          <cell r="B2025" t="str">
            <v>RFP_4Co_Central_CCGT10613</v>
          </cell>
        </row>
        <row r="2026">
          <cell r="B2026" t="str">
            <v>RFP_4Co_Central_CCGT10613</v>
          </cell>
        </row>
        <row r="2027">
          <cell r="B2027" t="str">
            <v>RFP_4Co_Central_CCGT10613</v>
          </cell>
        </row>
        <row r="2028">
          <cell r="B2028" t="str">
            <v>RFP_4Co_Central_CCGT10613</v>
          </cell>
        </row>
        <row r="2029">
          <cell r="B2029" t="str">
            <v>RFP_4Co_Central_CCGT10613</v>
          </cell>
        </row>
        <row r="2030">
          <cell r="B2030" t="str">
            <v>RFP_4Co_Central_CCGT10613</v>
          </cell>
        </row>
        <row r="2031">
          <cell r="B2031" t="str">
            <v>RFP_4Co_Central_CCGT10613</v>
          </cell>
        </row>
        <row r="2032">
          <cell r="B2032" t="str">
            <v>RFP_4Co_Central_CCGT10613</v>
          </cell>
        </row>
        <row r="2033">
          <cell r="B2033" t="str">
            <v>RFP_4Co_Central_CCGT10613</v>
          </cell>
        </row>
        <row r="2034">
          <cell r="B2034" t="str">
            <v>RFP_4Co_Central_CCGT10613</v>
          </cell>
        </row>
        <row r="2035">
          <cell r="B2035" t="str">
            <v>RFP_4Co_Central_CCGT10613</v>
          </cell>
        </row>
        <row r="2036">
          <cell r="B2036" t="str">
            <v>RFP_4Co_Central_CCGT10613</v>
          </cell>
        </row>
        <row r="2037">
          <cell r="B2037" t="str">
            <v>RFP_4Co_Central_CCGT10613</v>
          </cell>
        </row>
        <row r="2038">
          <cell r="B2038" t="str">
            <v>RFP_4Co_Central_CCGT10613</v>
          </cell>
        </row>
        <row r="2039">
          <cell r="B2039" t="str">
            <v>RFP_4Co_Central_CCGT10613</v>
          </cell>
        </row>
        <row r="2040">
          <cell r="B2040" t="str">
            <v>RFP_4Co_Central_CCGT10613</v>
          </cell>
        </row>
        <row r="2041">
          <cell r="B2041" t="str">
            <v>RFP_4Co_Central_CCGT10613</v>
          </cell>
        </row>
        <row r="2042">
          <cell r="B2042" t="str">
            <v>RFP_4Co_Central_CCGT10613</v>
          </cell>
        </row>
        <row r="2043">
          <cell r="B2043" t="str">
            <v>RFP_4Co_Central_CCGT10613</v>
          </cell>
        </row>
        <row r="2044">
          <cell r="B2044" t="str">
            <v>RFP_4Co_Central_CCGT10613</v>
          </cell>
        </row>
        <row r="2045">
          <cell r="B2045" t="str">
            <v>RFP_4Co_Central_CCGT10613</v>
          </cell>
        </row>
        <row r="2046">
          <cell r="B2046" t="str">
            <v>RFP_4Co_Central_CCGT10613</v>
          </cell>
        </row>
        <row r="2047">
          <cell r="B2047" t="str">
            <v>RFP_4Co_Central_CCGT10613</v>
          </cell>
        </row>
        <row r="2048">
          <cell r="B2048" t="str">
            <v>RFP_4Co_Central_CCGT10613</v>
          </cell>
        </row>
        <row r="2049">
          <cell r="B2049" t="str">
            <v>RFP_4Co_Central_CCGT10613</v>
          </cell>
        </row>
        <row r="2050">
          <cell r="B2050" t="str">
            <v>RFP_4Co_Central_CCGT10613</v>
          </cell>
        </row>
        <row r="2051">
          <cell r="B2051" t="str">
            <v>RFP_4Co_Central_CCGT10613</v>
          </cell>
        </row>
        <row r="2052">
          <cell r="B2052" t="str">
            <v>RFP_4Co_Central_CCGT10613</v>
          </cell>
        </row>
        <row r="2053">
          <cell r="B2053" t="str">
            <v>RFP_4Co_Central_CCGT10613</v>
          </cell>
        </row>
        <row r="2054">
          <cell r="B2054" t="str">
            <v>RFP_4Co_Central_CCGT10613</v>
          </cell>
        </row>
        <row r="2055">
          <cell r="B2055" t="str">
            <v>RFP_4Co_Central_CCGT10613</v>
          </cell>
        </row>
        <row r="2056">
          <cell r="B2056" t="str">
            <v>RFP_4Co_Central_CCGT10613</v>
          </cell>
        </row>
        <row r="2057">
          <cell r="B2057" t="str">
            <v>RFP_4Co_Central_CCGT10613</v>
          </cell>
        </row>
        <row r="2058">
          <cell r="B2058" t="str">
            <v>RFP_4Co_Central_CCGT10613</v>
          </cell>
        </row>
        <row r="2059">
          <cell r="B2059" t="str">
            <v>RFP_4Co_Central_CCGT10613</v>
          </cell>
        </row>
        <row r="2060">
          <cell r="B2060" t="str">
            <v>RFP_4Co_Central_CCGT10613</v>
          </cell>
        </row>
        <row r="2061">
          <cell r="B2061" t="str">
            <v>RFP_4Co_Central_CCGT10613</v>
          </cell>
        </row>
        <row r="2062">
          <cell r="B2062" t="str">
            <v>RFP_4Co_Central_CCGT10613</v>
          </cell>
        </row>
        <row r="2063">
          <cell r="B2063" t="str">
            <v>RFP_4Co_Central_CCGT10613</v>
          </cell>
        </row>
        <row r="2064">
          <cell r="B2064" t="str">
            <v>RFP_4Co_Central_CCGT10613</v>
          </cell>
        </row>
        <row r="2065">
          <cell r="B2065" t="str">
            <v>RFP_4Co_Central_CCGT10613</v>
          </cell>
        </row>
        <row r="2066">
          <cell r="B2066" t="str">
            <v>RFP_4Co_Central_CCGT10613</v>
          </cell>
        </row>
        <row r="2067">
          <cell r="B2067" t="str">
            <v>RFP_4Co_Central_CCGT10613</v>
          </cell>
        </row>
        <row r="2068">
          <cell r="B2068" t="str">
            <v>RFP_4Co_Central_CCGT10613</v>
          </cell>
        </row>
        <row r="2069">
          <cell r="B2069" t="str">
            <v>RFP_4Co_Central_CCGT10613</v>
          </cell>
        </row>
        <row r="2070">
          <cell r="B2070" t="str">
            <v>RFP_4Co_Central_CCGT10613</v>
          </cell>
        </row>
        <row r="2071">
          <cell r="B2071" t="str">
            <v>RFP_4Co_Central_CCGT10613</v>
          </cell>
        </row>
        <row r="2072">
          <cell r="B2072" t="str">
            <v>RFP_4Co_Central_CCGT10613</v>
          </cell>
        </row>
        <row r="2073">
          <cell r="B2073" t="str">
            <v>RFP_4Co_Central_CCGT10613</v>
          </cell>
        </row>
        <row r="2074">
          <cell r="B2074" t="str">
            <v>RFP_4Co_Central_CCGT10613</v>
          </cell>
        </row>
        <row r="2075">
          <cell r="B2075" t="str">
            <v>RFP_4Co_Central_CCGT10613</v>
          </cell>
        </row>
        <row r="2076">
          <cell r="B2076" t="str">
            <v>RFP_4Co_Central_CCGT10613</v>
          </cell>
        </row>
        <row r="2077">
          <cell r="B2077" t="str">
            <v>RFP_4Co_Central_CCGT10613</v>
          </cell>
        </row>
        <row r="2078">
          <cell r="B2078" t="str">
            <v>RFP_4Co_Central_CCGT10613</v>
          </cell>
        </row>
        <row r="2079">
          <cell r="B2079" t="str">
            <v>RFP_4Co_Central_CCGT10613</v>
          </cell>
        </row>
        <row r="2080">
          <cell r="B2080" t="str">
            <v>RFP_4Co_Central_CCGT10613</v>
          </cell>
        </row>
        <row r="2081">
          <cell r="B2081" t="str">
            <v>RFP_4Co_Central_CCGT10613</v>
          </cell>
        </row>
        <row r="2082">
          <cell r="B2082" t="str">
            <v>RFP_4Co_Central_CCGT10613</v>
          </cell>
        </row>
        <row r="2083">
          <cell r="B2083" t="str">
            <v>RFP_4Co_Central_CCGT10613</v>
          </cell>
        </row>
        <row r="2084">
          <cell r="B2084" t="str">
            <v>RFP_4Co_Central_CCGT10613</v>
          </cell>
        </row>
        <row r="2085">
          <cell r="B2085" t="str">
            <v>RFP_4Co_Central_CCGT10613</v>
          </cell>
        </row>
        <row r="2086">
          <cell r="B2086" t="str">
            <v>RFP_4Co_Central_CCGT10613</v>
          </cell>
        </row>
        <row r="2087">
          <cell r="B2087" t="str">
            <v>RFP_4Co_Central_CCGT10613</v>
          </cell>
        </row>
        <row r="2088">
          <cell r="B2088" t="str">
            <v>RFP_4Co_Central_CCGT10613</v>
          </cell>
        </row>
        <row r="2089">
          <cell r="B2089" t="str">
            <v>RFP_4Co_Central_CCGT10613</v>
          </cell>
        </row>
        <row r="2090">
          <cell r="B2090" t="str">
            <v>RFP_4Co_Central_CCGT10613</v>
          </cell>
        </row>
        <row r="2091">
          <cell r="B2091" t="str">
            <v>RFP_4Co_Central_CCGT10613</v>
          </cell>
        </row>
        <row r="2092">
          <cell r="B2092" t="str">
            <v>RFP_4Co_Central_CCGT10613</v>
          </cell>
        </row>
        <row r="2093">
          <cell r="B2093" t="str">
            <v>RFP_4Co_Central_CCGT10613</v>
          </cell>
        </row>
        <row r="2094">
          <cell r="B2094" t="str">
            <v>RFP_4Co_Central_CCGT10613</v>
          </cell>
        </row>
        <row r="2095">
          <cell r="B2095" t="str">
            <v>RFP_4Co_Central_CCGT10613</v>
          </cell>
        </row>
        <row r="2096">
          <cell r="B2096" t="str">
            <v>RFP_4Co_Central_CCGT10613</v>
          </cell>
        </row>
        <row r="2097">
          <cell r="B2097" t="str">
            <v>RFP_4Co_Central_CCGT10613</v>
          </cell>
        </row>
        <row r="2098">
          <cell r="B2098" t="str">
            <v>RFP_4Co_Central_CCGT10613</v>
          </cell>
        </row>
        <row r="2099">
          <cell r="B2099" t="str">
            <v>RFP_4Co_Central_CCGT10613</v>
          </cell>
        </row>
        <row r="2100">
          <cell r="B2100" t="str">
            <v>RFP_4Co_Central_CCGT10613</v>
          </cell>
        </row>
        <row r="2101">
          <cell r="B2101" t="str">
            <v>RFP_4Co_Central_CCGT10613</v>
          </cell>
        </row>
        <row r="2102">
          <cell r="B2102" t="str">
            <v>RFP_4Co_Central_CCGT10613</v>
          </cell>
        </row>
        <row r="2103">
          <cell r="B2103" t="str">
            <v>RFP_4Co_Central_CCGT10613</v>
          </cell>
        </row>
        <row r="2104">
          <cell r="B2104" t="str">
            <v>RFP_4Co_Central_CCGT10613</v>
          </cell>
        </row>
        <row r="2105">
          <cell r="B2105" t="str">
            <v>RFP_4Co_Central_CCGT10613</v>
          </cell>
        </row>
        <row r="2106">
          <cell r="B2106" t="str">
            <v>RFP_4Co_Central_CCGT10613</v>
          </cell>
        </row>
        <row r="2107">
          <cell r="B2107" t="str">
            <v>RFP_4Co_Central_CCGT10613</v>
          </cell>
        </row>
        <row r="2108">
          <cell r="B2108" t="str">
            <v>RFP_4Co_Central_CCGT10613</v>
          </cell>
        </row>
        <row r="2109">
          <cell r="B2109" t="str">
            <v>RFP_4Co_Central_CCGT10613</v>
          </cell>
        </row>
        <row r="2110">
          <cell r="B2110" t="str">
            <v>RFP_4Co_Central_CCGT10613</v>
          </cell>
        </row>
        <row r="2111">
          <cell r="B2111" t="str">
            <v>RFP_4Co_Central_CCGT10613</v>
          </cell>
        </row>
        <row r="2112">
          <cell r="B2112" t="str">
            <v>RFP_4Co_Central_CCGT10613</v>
          </cell>
        </row>
        <row r="2113">
          <cell r="B2113" t="str">
            <v>RFP_4Co_Central_CCGT10613</v>
          </cell>
        </row>
        <row r="2114">
          <cell r="B2114" t="str">
            <v>RFP_4Co_Central_CCGT10613</v>
          </cell>
        </row>
        <row r="2115">
          <cell r="B2115" t="str">
            <v>RFP_4Co_Central_CCGT10613</v>
          </cell>
        </row>
        <row r="2116">
          <cell r="B2116" t="str">
            <v>RFP_4Co_Central_CCGT10613</v>
          </cell>
        </row>
        <row r="2117">
          <cell r="B2117" t="str">
            <v>RFP_4Co_Central_CCGT10613</v>
          </cell>
        </row>
        <row r="2118">
          <cell r="B2118" t="str">
            <v>RFP_4Co_Central_CCGT10613</v>
          </cell>
        </row>
        <row r="2119">
          <cell r="B2119" t="str">
            <v>RFP_4Co_Central_CCGT10613</v>
          </cell>
        </row>
        <row r="2120">
          <cell r="B2120" t="str">
            <v>RFP_4Co_Central_CCGT10613</v>
          </cell>
        </row>
        <row r="2121">
          <cell r="B2121" t="str">
            <v>RFP_4Co_Central_CCGT10613</v>
          </cell>
        </row>
        <row r="2122">
          <cell r="B2122" t="str">
            <v>RFP_4Co_Central_CCGT10613</v>
          </cell>
        </row>
        <row r="2123">
          <cell r="B2123" t="str">
            <v>RFP_4Co_Central_CCGT10613</v>
          </cell>
        </row>
        <row r="2124">
          <cell r="B2124" t="str">
            <v>RFP_4Co_Central_CCGT10613</v>
          </cell>
        </row>
        <row r="2125">
          <cell r="B2125" t="str">
            <v>RFP_4Co_Central_CCGT10613</v>
          </cell>
        </row>
        <row r="2126">
          <cell r="B2126" t="str">
            <v>RFP_4Co_Central_CCGT10613</v>
          </cell>
        </row>
        <row r="2127">
          <cell r="B2127" t="str">
            <v>RFP_4Co_Central_CCGT10613</v>
          </cell>
        </row>
        <row r="2128">
          <cell r="B2128" t="str">
            <v>RFP_4Co_Central_CCGT10613</v>
          </cell>
        </row>
        <row r="2129">
          <cell r="B2129" t="str">
            <v>RFP_4Co_Central_CCGT10613</v>
          </cell>
        </row>
        <row r="2130">
          <cell r="B2130" t="str">
            <v>RFP_4Co_Central_CCGT10613</v>
          </cell>
        </row>
        <row r="2131">
          <cell r="B2131" t="str">
            <v>RFP_4Co_Central_CCGT10613</v>
          </cell>
        </row>
        <row r="2132">
          <cell r="B2132" t="str">
            <v>RFP_4Co_Central_CCGT10613</v>
          </cell>
        </row>
        <row r="2133">
          <cell r="B2133" t="str">
            <v>RFP_4Co_Central_CCGT10613</v>
          </cell>
        </row>
        <row r="2134">
          <cell r="B2134" t="str">
            <v>RFP_4Co_Central_CCGT10613</v>
          </cell>
        </row>
        <row r="2135">
          <cell r="B2135" t="str">
            <v>RFP_4Co_Central_CCGT10613</v>
          </cell>
        </row>
        <row r="2136">
          <cell r="B2136" t="str">
            <v>RFP_4Co_Central_CCGT10613</v>
          </cell>
        </row>
        <row r="2137">
          <cell r="B2137" t="str">
            <v>RFP_4Co_Central_CCGT10613</v>
          </cell>
        </row>
        <row r="2138">
          <cell r="B2138" t="str">
            <v>RFP_4Co_Central_CCGT10613</v>
          </cell>
        </row>
        <row r="2139">
          <cell r="B2139" t="str">
            <v>RFP_4Co_Central_CCGT10613</v>
          </cell>
        </row>
        <row r="2140">
          <cell r="B2140" t="str">
            <v>RFP_4Co_Central_CCGT10613</v>
          </cell>
        </row>
        <row r="2141">
          <cell r="B2141" t="str">
            <v>RFP_4Co_Central_CCGT10613</v>
          </cell>
        </row>
        <row r="2142">
          <cell r="B2142" t="str">
            <v>RFP_4Co_Central_CCGT10613</v>
          </cell>
        </row>
        <row r="2143">
          <cell r="B2143" t="str">
            <v>RFP_4Co_Central_CCGT10613</v>
          </cell>
        </row>
        <row r="2144">
          <cell r="B2144" t="str">
            <v>RFP_4Co_Central_CCGT10613</v>
          </cell>
        </row>
        <row r="2145">
          <cell r="B2145" t="str">
            <v>RFP_4Co_Central_CCGT10613</v>
          </cell>
        </row>
        <row r="2146">
          <cell r="B2146" t="str">
            <v>RFP_4Co_Central_CCGT10613</v>
          </cell>
        </row>
        <row r="2147">
          <cell r="B2147" t="str">
            <v>RFP_4Co_Central_CCGT10613</v>
          </cell>
        </row>
        <row r="2148">
          <cell r="B2148" t="str">
            <v>RFP_4Co_Central_CCGT10613</v>
          </cell>
        </row>
        <row r="2149">
          <cell r="B2149" t="str">
            <v>RFP_4Co_Central_CCGT10613</v>
          </cell>
        </row>
        <row r="2150">
          <cell r="B2150" t="str">
            <v>RFP_4Co_Central_CCGT10613</v>
          </cell>
        </row>
        <row r="2151">
          <cell r="B2151" t="str">
            <v>RFP_4Co_Central_CCGT10613</v>
          </cell>
        </row>
        <row r="2152">
          <cell r="B2152" t="str">
            <v>RFP_4Co_Central_CCGT10613</v>
          </cell>
        </row>
        <row r="2153">
          <cell r="B2153" t="str">
            <v>RFP_4Co_Central_CCGT10613</v>
          </cell>
        </row>
        <row r="2154">
          <cell r="B2154" t="str">
            <v>RFP_4Co_Central_CCGT10613</v>
          </cell>
        </row>
        <row r="2155">
          <cell r="B2155" t="str">
            <v>RFP_4Co_Central_CCGT10613</v>
          </cell>
        </row>
        <row r="2156">
          <cell r="B2156" t="str">
            <v>RFP_4Co_Central_CCGT10613</v>
          </cell>
        </row>
        <row r="2157">
          <cell r="B2157" t="str">
            <v>RFP_4Co_Central_CCGT10613</v>
          </cell>
        </row>
        <row r="2158">
          <cell r="B2158" t="str">
            <v>RFP_4Co_Central_CCGT10613</v>
          </cell>
        </row>
        <row r="2159">
          <cell r="B2159" t="str">
            <v>RFP_4Co_Central_CCGT10613</v>
          </cell>
        </row>
        <row r="2160">
          <cell r="B2160" t="str">
            <v>RFP_4Co_Central_CCGT10613</v>
          </cell>
        </row>
        <row r="2161">
          <cell r="B2161" t="str">
            <v>RFP_4Co_Central_CCGT10613</v>
          </cell>
        </row>
        <row r="2162">
          <cell r="B2162" t="str">
            <v>RFP_4Co_Central_CCGT10613</v>
          </cell>
        </row>
        <row r="2163">
          <cell r="B2163" t="str">
            <v>RFP_4Co_Central_CCGT10613</v>
          </cell>
        </row>
        <row r="2164">
          <cell r="B2164" t="str">
            <v>RFP_4Co_Central_CCGT10613</v>
          </cell>
        </row>
        <row r="2165">
          <cell r="B2165" t="str">
            <v>RFP_4Co_Central_CCGT10613</v>
          </cell>
        </row>
        <row r="2166">
          <cell r="B2166" t="str">
            <v>RFP_4Co_Central_CCGT10613</v>
          </cell>
        </row>
        <row r="2167">
          <cell r="B2167" t="str">
            <v>RFP_4Co_Central_CCGT10613</v>
          </cell>
        </row>
        <row r="2168">
          <cell r="B2168" t="str">
            <v>RFP_4Co_Central_CCGT10613</v>
          </cell>
        </row>
        <row r="2169">
          <cell r="B2169" t="str">
            <v>RFP_4Co_Central_CCGT10613</v>
          </cell>
        </row>
        <row r="2170">
          <cell r="B2170" t="str">
            <v>RFP_4Co_Central_CCGT10613</v>
          </cell>
        </row>
        <row r="2171">
          <cell r="B2171" t="str">
            <v>RFP_4Co_Central_CCGT10613</v>
          </cell>
        </row>
        <row r="2172">
          <cell r="B2172" t="str">
            <v>RFP_4Co_Central_CCGT10613</v>
          </cell>
        </row>
        <row r="2173">
          <cell r="B2173" t="str">
            <v>RFP_4Co_Central_CCGT10613</v>
          </cell>
        </row>
        <row r="2174">
          <cell r="B2174" t="str">
            <v>RFP_4Co_Central_CCGT10613</v>
          </cell>
        </row>
        <row r="2175">
          <cell r="B2175" t="str">
            <v>RFP_4Co_Central_CCGT10613</v>
          </cell>
        </row>
        <row r="2176">
          <cell r="B2176" t="str">
            <v>RFP_4Co_Central_CCGT10613</v>
          </cell>
        </row>
        <row r="2177">
          <cell r="B2177" t="str">
            <v>RFP_4Co_Central_CCGT10613</v>
          </cell>
        </row>
        <row r="2178">
          <cell r="B2178" t="str">
            <v>RFP_4Co_Central_CCGT10613</v>
          </cell>
        </row>
        <row r="2179">
          <cell r="B2179" t="str">
            <v>RFP_4Co_Central_CCGT10613</v>
          </cell>
        </row>
        <row r="2180">
          <cell r="B2180" t="str">
            <v>RFP_4Co_Central_CCGT10613</v>
          </cell>
        </row>
        <row r="2181">
          <cell r="B2181" t="str">
            <v>RFP_4Co_Central_CCGT10613</v>
          </cell>
        </row>
        <row r="2182">
          <cell r="B2182" t="str">
            <v>RFP_4Co_Central_CCGT10613</v>
          </cell>
        </row>
        <row r="2183">
          <cell r="B2183" t="str">
            <v>RFP_4Co_Central_CCGT10613</v>
          </cell>
        </row>
        <row r="2184">
          <cell r="B2184" t="str">
            <v>RFP_4Co_Central_CCGT10613</v>
          </cell>
        </row>
        <row r="2185">
          <cell r="B2185" t="str">
            <v>RFP_4Co_Central_CCGT10613</v>
          </cell>
        </row>
        <row r="2186">
          <cell r="B2186" t="str">
            <v>RFP_4Co_Central_CCGT10613</v>
          </cell>
        </row>
        <row r="2187">
          <cell r="B2187" t="str">
            <v>RFP_4Co_Central_CCGT10613</v>
          </cell>
        </row>
        <row r="2188">
          <cell r="B2188" t="str">
            <v>RFP_4Co_Central_CCGT10613</v>
          </cell>
        </row>
        <row r="2189">
          <cell r="B2189" t="str">
            <v>RFP_4Co_Central_CCGT10613</v>
          </cell>
        </row>
        <row r="2190">
          <cell r="B2190" t="str">
            <v>RFP_4Co_Central_CCGT10613</v>
          </cell>
        </row>
        <row r="2191">
          <cell r="B2191" t="str">
            <v>RFP_4Co_Central_CCGT10613</v>
          </cell>
        </row>
        <row r="2192">
          <cell r="B2192" t="str">
            <v>RFP_4Co_Central_CCGT10613</v>
          </cell>
        </row>
        <row r="2193">
          <cell r="B2193" t="str">
            <v>RFP_4Co_Central_CCGT10613</v>
          </cell>
        </row>
        <row r="2194">
          <cell r="B2194" t="str">
            <v>RFP_4Co_Central_CCGT10613</v>
          </cell>
        </row>
        <row r="2195">
          <cell r="B2195" t="str">
            <v>RFP_4Co_Central_CCGT10613</v>
          </cell>
        </row>
        <row r="2196">
          <cell r="B2196" t="str">
            <v>RFP_4Co_Central_CCGT10613</v>
          </cell>
        </row>
        <row r="2197">
          <cell r="B2197" t="str">
            <v>RFP_4Co_Central_CCGT10613</v>
          </cell>
        </row>
        <row r="2198">
          <cell r="B2198" t="str">
            <v>RFP_4Co_Central_CCGT10613</v>
          </cell>
        </row>
        <row r="2199">
          <cell r="B2199" t="str">
            <v>RFP_4Co_Central_CCGT10613</v>
          </cell>
        </row>
        <row r="2200">
          <cell r="B2200" t="str">
            <v>RFP_4Co_Central_CCGT10613</v>
          </cell>
        </row>
        <row r="2201">
          <cell r="B2201" t="str">
            <v>RFP_4Co_Central_CCGT10613</v>
          </cell>
        </row>
        <row r="2202">
          <cell r="B2202" t="str">
            <v>RFP_4Co_Central_CCGT10613</v>
          </cell>
        </row>
        <row r="2203">
          <cell r="B2203" t="str">
            <v>RFP_4Co_Central_CCGT10613</v>
          </cell>
        </row>
        <row r="2204">
          <cell r="B2204" t="str">
            <v>RFP_4Co_Central_CCGT10613</v>
          </cell>
        </row>
        <row r="2205">
          <cell r="B2205" t="str">
            <v>RFP_4Co_Central_CCGT10613</v>
          </cell>
        </row>
        <row r="2206">
          <cell r="B2206" t="str">
            <v>RFP_4Co_Central_CCGT10613</v>
          </cell>
        </row>
        <row r="2207">
          <cell r="B2207" t="str">
            <v>RFP_4Co_Central_CCGT10613</v>
          </cell>
        </row>
        <row r="2208">
          <cell r="B2208" t="str">
            <v>RFP_4Co_Central_CCGT10613</v>
          </cell>
        </row>
        <row r="2209">
          <cell r="B2209" t="str">
            <v>RFP_4Co_Central_CCGT10613</v>
          </cell>
        </row>
        <row r="2210">
          <cell r="B2210" t="str">
            <v>RFP_4Co_Central_CCGT10613</v>
          </cell>
        </row>
        <row r="2211">
          <cell r="B2211" t="str">
            <v>RFP_4Co_Central_CCGT10613</v>
          </cell>
        </row>
        <row r="2212">
          <cell r="B2212" t="str">
            <v>RFP_4Co_Central_CCGT10613</v>
          </cell>
        </row>
        <row r="2213">
          <cell r="B2213" t="str">
            <v>RFP_4Co_Central_CCGT10613</v>
          </cell>
        </row>
        <row r="2214">
          <cell r="B2214" t="str">
            <v>RFP_4Co_Central_CCGT10613</v>
          </cell>
        </row>
        <row r="2215">
          <cell r="B2215" t="str">
            <v>RFP_4Co_Central_CCGT10613</v>
          </cell>
        </row>
        <row r="2216">
          <cell r="B2216" t="str">
            <v>RFP_4Co_Central_CCGT10613</v>
          </cell>
        </row>
        <row r="2217">
          <cell r="B2217" t="str">
            <v>RFP_4Co_Central_CCGT10613</v>
          </cell>
        </row>
        <row r="2218">
          <cell r="B2218" t="str">
            <v>RFP_4Co_Central_CCGT10613</v>
          </cell>
        </row>
        <row r="2219">
          <cell r="B2219" t="str">
            <v>RFP_4Co_Central_CCGT10613</v>
          </cell>
        </row>
        <row r="2220">
          <cell r="B2220" t="str">
            <v>RFP_4Co_Central_CCGT10613</v>
          </cell>
        </row>
        <row r="2221">
          <cell r="B2221" t="str">
            <v>RFP_4Co_Central_CCGT10613</v>
          </cell>
        </row>
        <row r="2222">
          <cell r="B2222" t="str">
            <v>RFP_4Co_Central_CCGT10613</v>
          </cell>
        </row>
        <row r="2223">
          <cell r="B2223" t="str">
            <v>RFP_4Co_Central_CCGT10613</v>
          </cell>
        </row>
        <row r="2224">
          <cell r="B2224" t="str">
            <v>RFP_4Co_Central_CCGT10613</v>
          </cell>
        </row>
        <row r="2225">
          <cell r="B2225" t="str">
            <v>RFP_4Co_Central_CCGT10613</v>
          </cell>
        </row>
        <row r="2226">
          <cell r="B2226" t="str">
            <v>RFP_4Co_Central_CCGT10613</v>
          </cell>
        </row>
        <row r="2227">
          <cell r="B2227" t="str">
            <v>RFP_4Co_Central_CCGT10613</v>
          </cell>
        </row>
        <row r="2228">
          <cell r="B2228" t="str">
            <v>RFP_4Co_Central_CCGT10613</v>
          </cell>
        </row>
        <row r="2229">
          <cell r="B2229" t="str">
            <v>RFP_4Co_Central_CCGT10613</v>
          </cell>
        </row>
        <row r="2230">
          <cell r="B2230" t="str">
            <v>RFP_4Co_Central_CCGT10613</v>
          </cell>
        </row>
        <row r="2231">
          <cell r="B2231" t="str">
            <v>RFP_4Co_Central_CCGT10613</v>
          </cell>
        </row>
        <row r="2232">
          <cell r="B2232" t="str">
            <v>RFP_4Co_Central_CCGT10613</v>
          </cell>
        </row>
        <row r="2233">
          <cell r="B2233" t="str">
            <v>RFP_4Co_Central_CCGT10613</v>
          </cell>
        </row>
        <row r="2234">
          <cell r="B2234" t="str">
            <v>RFP_4Co_Central_CCGT10613</v>
          </cell>
        </row>
        <row r="2235">
          <cell r="B2235" t="str">
            <v>RFP_4Co_Central_CCGT10613</v>
          </cell>
        </row>
        <row r="2236">
          <cell r="B2236" t="str">
            <v>RFP_4Co_Central_CCGT10613</v>
          </cell>
        </row>
        <row r="2237">
          <cell r="B2237" t="str">
            <v>RFP_4Co_Central_CCGT10613</v>
          </cell>
        </row>
        <row r="2238">
          <cell r="B2238" t="str">
            <v>RFP_4Co_Central_CCGT10613</v>
          </cell>
        </row>
        <row r="2239">
          <cell r="B2239" t="str">
            <v>RFP_4Co_Central_CCGT10613</v>
          </cell>
        </row>
        <row r="2240">
          <cell r="B2240" t="str">
            <v>RFP_4Co_Central_CCGT10613</v>
          </cell>
        </row>
        <row r="2241">
          <cell r="B2241" t="str">
            <v>RFP_4Co_Central_CCGT10613</v>
          </cell>
        </row>
        <row r="2242">
          <cell r="B2242" t="str">
            <v>RFP_4Co_Central_CCGT10613</v>
          </cell>
        </row>
        <row r="2243">
          <cell r="B2243" t="str">
            <v>RFP_4Co_Central_CCGT10613</v>
          </cell>
        </row>
        <row r="2244">
          <cell r="B2244" t="str">
            <v>RFP_4Co_Central_CCGT10613</v>
          </cell>
        </row>
        <row r="2245">
          <cell r="B2245" t="str">
            <v>RFP_4Co_Central_CCGT10613</v>
          </cell>
        </row>
        <row r="2246">
          <cell r="B2246" t="str">
            <v>RFP_4Co_Central_CCGT10613</v>
          </cell>
        </row>
        <row r="2247">
          <cell r="B2247" t="str">
            <v>RFP_4Co_Central_CCGT10613</v>
          </cell>
        </row>
        <row r="2248">
          <cell r="B2248" t="str">
            <v>RFP_4Co_Central_CCGT10613</v>
          </cell>
        </row>
        <row r="2249">
          <cell r="B2249" t="str">
            <v>RFP_4Co_Central_CCGT10613</v>
          </cell>
        </row>
        <row r="2250">
          <cell r="B2250" t="str">
            <v>RFP_4Co_Central_CCGT10613</v>
          </cell>
        </row>
        <row r="2251">
          <cell r="B2251" t="str">
            <v>RFP_4Co_Central_CCGT10613</v>
          </cell>
        </row>
        <row r="2252">
          <cell r="B2252" t="str">
            <v>RFP_4Co_Central_CCGT10613</v>
          </cell>
        </row>
        <row r="2253">
          <cell r="B2253" t="str">
            <v>RFP_4Co_Central_CCGT10613</v>
          </cell>
        </row>
        <row r="2254">
          <cell r="B2254" t="str">
            <v>RFP_4Co_Central_CCGT10613</v>
          </cell>
        </row>
        <row r="2255">
          <cell r="B2255" t="str">
            <v>RFP_4Co_Central_CCGT10613</v>
          </cell>
        </row>
        <row r="2256">
          <cell r="B2256" t="str">
            <v>RFP_4Co_Central_CCGT10613</v>
          </cell>
        </row>
        <row r="2257">
          <cell r="B2257" t="str">
            <v>RFP_4Co_Central_CCGT10613</v>
          </cell>
        </row>
        <row r="2258">
          <cell r="B2258" t="str">
            <v>RFP_4Co_Central_CCGT10613</v>
          </cell>
        </row>
        <row r="2259">
          <cell r="B2259" t="str">
            <v>RFP_4Co_Central_CCGT10613</v>
          </cell>
        </row>
        <row r="2260">
          <cell r="B2260" t="str">
            <v>RFP_4Co_Central_CCGT10613</v>
          </cell>
        </row>
        <row r="2261">
          <cell r="B2261" t="str">
            <v>RFP_4Co_Central_CCGT10613</v>
          </cell>
        </row>
        <row r="2262">
          <cell r="B2262" t="str">
            <v>RFP_4Co_Central_CCGT10613</v>
          </cell>
        </row>
        <row r="2263">
          <cell r="B2263" t="str">
            <v>RFP_4Co_Central_CCGT10613</v>
          </cell>
        </row>
        <row r="2264">
          <cell r="B2264" t="str">
            <v>RFP_4Co_Central_CCGT10613</v>
          </cell>
        </row>
        <row r="2265">
          <cell r="B2265" t="str">
            <v>RFP_4Co_Central_CCGT10613</v>
          </cell>
        </row>
        <row r="2266">
          <cell r="B2266" t="str">
            <v>RFP_4Co_Central_CCGT10613</v>
          </cell>
        </row>
        <row r="2267">
          <cell r="B2267" t="str">
            <v>RFP_4Co_Central_CCGT10613</v>
          </cell>
        </row>
        <row r="2268">
          <cell r="B2268" t="str">
            <v>RFP_4Co_Central_CCGT10613</v>
          </cell>
        </row>
        <row r="2269">
          <cell r="B2269" t="str">
            <v>RFP_4Co_Central_CCGT10613</v>
          </cell>
        </row>
        <row r="2270">
          <cell r="B2270" t="str">
            <v>RFP_4Co_Central_CCGT10613</v>
          </cell>
        </row>
        <row r="2271">
          <cell r="B2271" t="str">
            <v>RFP_4Co_Central_CCGT10613</v>
          </cell>
        </row>
        <row r="2272">
          <cell r="B2272" t="str">
            <v>RFP_4Co_Central_CCGT10613</v>
          </cell>
        </row>
        <row r="2273">
          <cell r="B2273" t="str">
            <v>RFP_4Co_Central_CCGT10613</v>
          </cell>
        </row>
        <row r="2274">
          <cell r="B2274" t="str">
            <v>RFP_4Co_Central_CCGT10613</v>
          </cell>
        </row>
        <row r="2275">
          <cell r="B2275" t="str">
            <v>RFP_4Co_Central_CCGT10613</v>
          </cell>
        </row>
        <row r="2276">
          <cell r="B2276" t="str">
            <v>RFP_4Co_Central_CCGT10613</v>
          </cell>
        </row>
        <row r="2277">
          <cell r="B2277" t="str">
            <v>RFP_4Co_Central_CCGT10613</v>
          </cell>
        </row>
        <row r="2278">
          <cell r="B2278" t="str">
            <v>RFP_4Co_Central_CCGT10613</v>
          </cell>
        </row>
        <row r="2279">
          <cell r="B2279" t="str">
            <v>RFP_4Co_Central_CCGT10613</v>
          </cell>
        </row>
        <row r="2280">
          <cell r="B2280" t="str">
            <v>RFP_4Co_Central_CCGT10613</v>
          </cell>
        </row>
        <row r="2281">
          <cell r="B2281" t="str">
            <v>RFP_4Co_Central_CCGT10613</v>
          </cell>
        </row>
        <row r="2282">
          <cell r="B2282" t="str">
            <v>RFP_4Co_Central_CCGT10613</v>
          </cell>
        </row>
        <row r="2283">
          <cell r="B2283" t="str">
            <v>RFP_4Co_Central_CCGT10613</v>
          </cell>
        </row>
        <row r="2284">
          <cell r="B2284" t="str">
            <v>RFP_4Co_Central_CCGT10613</v>
          </cell>
        </row>
        <row r="2285">
          <cell r="B2285" t="str">
            <v>RFP_4Co_Central_CCGT10613</v>
          </cell>
        </row>
        <row r="2286">
          <cell r="B2286" t="str">
            <v>RFP_4Co_Central_CCGT10613</v>
          </cell>
        </row>
        <row r="2287">
          <cell r="B2287" t="str">
            <v>RFP_4Co_Central_CCGT10613</v>
          </cell>
        </row>
        <row r="2288">
          <cell r="B2288" t="str">
            <v>RFP_4Co_Central_CCGT10613</v>
          </cell>
        </row>
        <row r="2289">
          <cell r="B2289" t="str">
            <v>RFP_4Co_Central_CCGT10613</v>
          </cell>
        </row>
        <row r="2290">
          <cell r="B2290" t="str">
            <v>RFP_4Co_Central_CCGT10613</v>
          </cell>
        </row>
        <row r="2291">
          <cell r="B2291" t="str">
            <v>RFP_4Co_Central_CCGT10613</v>
          </cell>
        </row>
        <row r="2292">
          <cell r="B2292" t="str">
            <v>RFP_4Co_Central_CCGT10613</v>
          </cell>
        </row>
        <row r="2293">
          <cell r="B2293" t="str">
            <v>RFP_4Co_Central_CCGT10613</v>
          </cell>
        </row>
        <row r="2294">
          <cell r="B2294" t="str">
            <v>RFP_4Co_Central_CCGT10613</v>
          </cell>
        </row>
        <row r="2295">
          <cell r="B2295" t="str">
            <v>RFP_4Co_Central_CCGT10613</v>
          </cell>
        </row>
        <row r="2296">
          <cell r="B2296" t="str">
            <v>RFP_4Co_Central_CCGT10613</v>
          </cell>
        </row>
        <row r="2297">
          <cell r="B2297" t="str">
            <v>RFP_4Co_Central_CCGT10613</v>
          </cell>
        </row>
        <row r="2298">
          <cell r="B2298" t="str">
            <v>RFP_4Co_Central_CCGT10613</v>
          </cell>
        </row>
        <row r="2299">
          <cell r="B2299" t="str">
            <v>RFP_4Co_Central_CCGT10613</v>
          </cell>
        </row>
        <row r="2300">
          <cell r="B2300" t="str">
            <v>RFP_4Co_Central_CCGT10613</v>
          </cell>
        </row>
        <row r="2301">
          <cell r="B2301" t="str">
            <v>RFP_4Co_Central_CCGT10613</v>
          </cell>
        </row>
        <row r="2302">
          <cell r="B2302" t="str">
            <v>RFP_4Co_Central_CCGT10613</v>
          </cell>
        </row>
        <row r="2303">
          <cell r="B2303" t="str">
            <v>RFP_4Co_Central_CCGT10613</v>
          </cell>
        </row>
        <row r="2304">
          <cell r="B2304" t="str">
            <v>RFP_4Co_Central_CCGT10613</v>
          </cell>
        </row>
        <row r="2305">
          <cell r="B2305" t="str">
            <v>RFP_4Co_Central_CCGT10613</v>
          </cell>
        </row>
        <row r="2306">
          <cell r="B2306" t="str">
            <v>RFP_4Co_Central_CCGT10613</v>
          </cell>
        </row>
        <row r="2307">
          <cell r="B2307" t="str">
            <v>RFP_4Co_Central_CCGT10613</v>
          </cell>
        </row>
        <row r="2308">
          <cell r="B2308" t="str">
            <v>RFP_4Co_Central_CCGT10613</v>
          </cell>
        </row>
        <row r="2309">
          <cell r="B2309" t="str">
            <v>RFP_4Co_Central_CCGT10613</v>
          </cell>
        </row>
        <row r="2310">
          <cell r="B2310" t="str">
            <v>RFP_4Co_Central_CCGT10613</v>
          </cell>
        </row>
        <row r="2311">
          <cell r="B2311" t="str">
            <v>RFP_4Co_Central_CCGT10613</v>
          </cell>
        </row>
        <row r="2312">
          <cell r="B2312" t="str">
            <v>RFP_4Co_Central_CCGT10613</v>
          </cell>
        </row>
        <row r="2313">
          <cell r="B2313" t="str">
            <v>RFP_4Co_Central_CCGT10613</v>
          </cell>
        </row>
        <row r="2314">
          <cell r="B2314" t="str">
            <v>RFP_4Co_Central_CCGT10613</v>
          </cell>
        </row>
        <row r="2315">
          <cell r="B2315" t="str">
            <v>RFP_4Co_Central_CCGT10613</v>
          </cell>
        </row>
        <row r="2316">
          <cell r="B2316" t="str">
            <v>RFP_4Co_Central_CCGT10613</v>
          </cell>
        </row>
        <row r="2317">
          <cell r="B2317" t="str">
            <v>RFP_4Co_Central_CCGT10613</v>
          </cell>
        </row>
        <row r="2318">
          <cell r="B2318" t="str">
            <v>RFP_4Co_Central_CCGT10613</v>
          </cell>
        </row>
        <row r="2319">
          <cell r="B2319" t="str">
            <v>RFP_4Co_Central_CCGT10613</v>
          </cell>
        </row>
        <row r="2320">
          <cell r="B2320" t="str">
            <v>RFP_4Co_Central_CCGT10613</v>
          </cell>
        </row>
        <row r="2321">
          <cell r="B2321" t="str">
            <v>RFP_4Co_Central_CCGT10613</v>
          </cell>
        </row>
        <row r="2322">
          <cell r="B2322" t="str">
            <v>RFP_4Co_Central_CCGT10613</v>
          </cell>
        </row>
        <row r="2323">
          <cell r="B2323" t="str">
            <v>RFP_4Co_Central_CCGT10613</v>
          </cell>
        </row>
        <row r="2324">
          <cell r="B2324" t="str">
            <v>RFP_4Co_Central_CCGT10613</v>
          </cell>
        </row>
        <row r="2325">
          <cell r="B2325" t="str">
            <v>RFP_4Co_Central_CCGT10613</v>
          </cell>
        </row>
        <row r="2326">
          <cell r="B2326" t="str">
            <v>RFP_4Co_Central_CCGT10613</v>
          </cell>
        </row>
        <row r="2327">
          <cell r="B2327" t="str">
            <v>RFP_4Co_Central_CCGT10613</v>
          </cell>
        </row>
        <row r="2328">
          <cell r="B2328" t="str">
            <v>RFP_4Co_Central_CCGT10613</v>
          </cell>
        </row>
        <row r="2329">
          <cell r="B2329" t="str">
            <v>RFP_4Co_Central_CCGT10613</v>
          </cell>
        </row>
        <row r="2330">
          <cell r="B2330" t="str">
            <v>RFP_4Co_Central_CCGT10613</v>
          </cell>
        </row>
        <row r="2331">
          <cell r="B2331" t="str">
            <v>RFP_4Co_Central_CCGT10613</v>
          </cell>
        </row>
        <row r="2332">
          <cell r="B2332" t="str">
            <v>RFP_4Co_Central_CCGT10613</v>
          </cell>
        </row>
        <row r="2333">
          <cell r="B2333" t="str">
            <v>RFP_4Co_Central_CCGT10613</v>
          </cell>
        </row>
        <row r="2334">
          <cell r="B2334" t="str">
            <v>RFP_4Co_Central_CCGT10613</v>
          </cell>
        </row>
        <row r="2335">
          <cell r="B2335" t="str">
            <v>RFP_4Co_Central_CCGT10613</v>
          </cell>
        </row>
        <row r="2336">
          <cell r="B2336" t="str">
            <v>RFP_4Co_Central_CCGT10613</v>
          </cell>
        </row>
        <row r="2337">
          <cell r="B2337" t="str">
            <v>RFP_4Co_Central_CCGT10613</v>
          </cell>
        </row>
        <row r="2338">
          <cell r="B2338" t="str">
            <v>RFP_4Co_Central_CCGT10613</v>
          </cell>
        </row>
        <row r="2339">
          <cell r="B2339" t="str">
            <v>RFP_4Co_Central_CCGT10613</v>
          </cell>
        </row>
        <row r="2340">
          <cell r="B2340" t="str">
            <v>RFP_4Co_Central_CCGT10613</v>
          </cell>
        </row>
        <row r="2341">
          <cell r="B2341" t="str">
            <v>RFP_4Co_Central_CCGT10613</v>
          </cell>
        </row>
        <row r="2342">
          <cell r="B2342" t="str">
            <v>RFP_4Co_Central_CCGT10613</v>
          </cell>
        </row>
        <row r="2343">
          <cell r="B2343" t="str">
            <v>RFP_4Co_Central_CCGT10613</v>
          </cell>
        </row>
        <row r="2344">
          <cell r="B2344" t="str">
            <v>RFP_4Co_Central_CCGT10613</v>
          </cell>
        </row>
        <row r="2345">
          <cell r="B2345" t="str">
            <v>RFP_4Co_Central_CCGT10613</v>
          </cell>
        </row>
        <row r="2346">
          <cell r="B2346" t="str">
            <v>RFP_4Co_Central_CCGT10613</v>
          </cell>
        </row>
        <row r="2347">
          <cell r="B2347" t="str">
            <v>RFP_4Co_Central_CCGT10613</v>
          </cell>
        </row>
        <row r="2348">
          <cell r="B2348" t="str">
            <v>RFP_4Co_Central_CCGT10613</v>
          </cell>
        </row>
        <row r="2349">
          <cell r="B2349" t="str">
            <v>RFP_4Co_Central_CCGT10613</v>
          </cell>
        </row>
        <row r="2350">
          <cell r="B2350" t="str">
            <v>RFP_4Co_Central_CCGT10613</v>
          </cell>
        </row>
        <row r="2351">
          <cell r="B2351" t="str">
            <v>RFP_4Co_Central_CCGT10613</v>
          </cell>
        </row>
        <row r="2352">
          <cell r="B2352" t="str">
            <v>RFP_4Co_Central_CCGT10613</v>
          </cell>
        </row>
        <row r="2353">
          <cell r="B2353" t="str">
            <v>RFP_4Co_Central_CCGT10613</v>
          </cell>
        </row>
        <row r="2354">
          <cell r="B2354" t="str">
            <v>RFP_4Co_Central_CCGT10613</v>
          </cell>
        </row>
        <row r="2355">
          <cell r="B2355" t="str">
            <v>RFP_4Co_Central_CCGT10613</v>
          </cell>
        </row>
        <row r="2356">
          <cell r="B2356" t="str">
            <v>RFP_4Co_Central_CCGT10613</v>
          </cell>
        </row>
        <row r="2357">
          <cell r="B2357" t="str">
            <v>RFP_4Co_Central_CCGT10613</v>
          </cell>
        </row>
        <row r="2358">
          <cell r="B2358" t="str">
            <v>RFP_4Co_Central_CCGT10613</v>
          </cell>
        </row>
        <row r="2359">
          <cell r="B2359" t="str">
            <v>RFP_4Co_Central_CCGT10613</v>
          </cell>
        </row>
        <row r="2360">
          <cell r="B2360" t="str">
            <v>RFP_4Co_Central_CCGT10613</v>
          </cell>
        </row>
        <row r="2361">
          <cell r="B2361" t="str">
            <v>RFP_4Co_Central_CCGT10613</v>
          </cell>
        </row>
        <row r="2362">
          <cell r="B2362" t="str">
            <v>RFP_4Co_Central_CCGT10613</v>
          </cell>
        </row>
        <row r="2363">
          <cell r="B2363" t="str">
            <v>RFP_4Co_Central_CCGT10613</v>
          </cell>
        </row>
        <row r="2364">
          <cell r="B2364" t="str">
            <v>RFP_4Co_Central_CCGT10613</v>
          </cell>
        </row>
        <row r="2365">
          <cell r="B2365" t="str">
            <v>RFP_4Co_Central_CCGT10613</v>
          </cell>
        </row>
        <row r="2366">
          <cell r="B2366" t="str">
            <v>RFP_4Co_Central_CCGT10613</v>
          </cell>
        </row>
        <row r="2367">
          <cell r="B2367" t="str">
            <v>RFP_4Co_Central_CCGT10613</v>
          </cell>
        </row>
        <row r="2368">
          <cell r="B2368" t="str">
            <v>RFP_4Co_Central_CCGT10613</v>
          </cell>
        </row>
        <row r="2369">
          <cell r="B2369" t="str">
            <v>RFP_4Co_Central_CCGT10613</v>
          </cell>
        </row>
        <row r="2370">
          <cell r="B2370" t="str">
            <v>RFP_4Co_Central_CCGT10613</v>
          </cell>
        </row>
        <row r="2371">
          <cell r="B2371" t="str">
            <v>RFP_4Co_Central_CCGT10613</v>
          </cell>
        </row>
        <row r="2372">
          <cell r="B2372" t="str">
            <v>RFP_4Co_Central_CCGT10613</v>
          </cell>
        </row>
        <row r="2373">
          <cell r="B2373" t="str">
            <v>RFP_4Co_Central_CCGT10613</v>
          </cell>
        </row>
        <row r="2374">
          <cell r="B2374" t="str">
            <v>RFP_4Co_Central_CCGT10613</v>
          </cell>
        </row>
        <row r="2375">
          <cell r="B2375" t="str">
            <v>RFP_4Co_Central_CCGT10613</v>
          </cell>
        </row>
        <row r="2376">
          <cell r="B2376" t="str">
            <v>RFP_4Co_Central_CCGT10613</v>
          </cell>
        </row>
        <row r="2377">
          <cell r="B2377" t="str">
            <v>RFP_4Co_Central_CCGT10613</v>
          </cell>
        </row>
        <row r="2378">
          <cell r="B2378" t="str">
            <v>RFP_4Co_Central_CCGT10613</v>
          </cell>
        </row>
        <row r="2379">
          <cell r="B2379" t="str">
            <v>RFP_4Co_Central_CCGT10613</v>
          </cell>
        </row>
        <row r="2380">
          <cell r="B2380" t="str">
            <v>RFP_4Co_Central_CCGT10613</v>
          </cell>
        </row>
        <row r="2381">
          <cell r="B2381" t="str">
            <v>RFP_4Co_Central_CCGT10613</v>
          </cell>
        </row>
        <row r="2382">
          <cell r="B2382" t="str">
            <v>RFP_4Co_Central_CCGT10613</v>
          </cell>
        </row>
        <row r="2383">
          <cell r="B2383" t="str">
            <v>RFP_4Co_Central_CCGT10613</v>
          </cell>
        </row>
        <row r="2384">
          <cell r="B2384" t="str">
            <v>RFP_4Co_Central_CCGT10613</v>
          </cell>
        </row>
        <row r="2385">
          <cell r="B2385" t="str">
            <v>RFP_4Co_Central_CCGT10613</v>
          </cell>
        </row>
        <row r="2386">
          <cell r="B2386" t="str">
            <v>RFP_4Co_Central_CCGT10613</v>
          </cell>
        </row>
        <row r="2387">
          <cell r="B2387" t="str">
            <v>RFP_4Co_Central_CCGT10613</v>
          </cell>
        </row>
        <row r="2388">
          <cell r="B2388" t="str">
            <v>RFP_4Co_Central_CCGT10613</v>
          </cell>
        </row>
        <row r="2389">
          <cell r="B2389" t="str">
            <v>RFP_4Co_Central_CCGT10613</v>
          </cell>
        </row>
        <row r="2390">
          <cell r="B2390" t="str">
            <v>RFP_4Co_Central_CCGT10613</v>
          </cell>
        </row>
        <row r="2391">
          <cell r="B2391" t="str">
            <v>RFP_4Co_Central_CCGT10613</v>
          </cell>
        </row>
        <row r="2392">
          <cell r="B2392" t="str">
            <v>RFP_4Co_Central_CCGT10613</v>
          </cell>
        </row>
        <row r="2393">
          <cell r="B2393" t="str">
            <v>RFP_4Co_Central_CCGT10613</v>
          </cell>
        </row>
        <row r="2394">
          <cell r="B2394" t="str">
            <v>RFP_4Co_Central_CCGT10613</v>
          </cell>
        </row>
        <row r="2395">
          <cell r="B2395" t="str">
            <v>RFP_4Co_Central_CCGT10613</v>
          </cell>
        </row>
        <row r="2396">
          <cell r="B2396" t="str">
            <v>RFP_4Co_Central_CCGT10613</v>
          </cell>
        </row>
        <row r="2397">
          <cell r="B2397" t="str">
            <v>RFP_4Co_Central_CCGT10613</v>
          </cell>
        </row>
        <row r="2398">
          <cell r="B2398" t="str">
            <v>RFP_4Co_Central_CCGT10613</v>
          </cell>
        </row>
        <row r="2399">
          <cell r="B2399" t="str">
            <v>RFP_4Co_Central_CCGT10613</v>
          </cell>
        </row>
        <row r="2400">
          <cell r="B2400" t="str">
            <v>RFP_4Co_Central_CCGT10613</v>
          </cell>
        </row>
        <row r="2401">
          <cell r="B2401" t="str">
            <v>RFP_4Co_Central_CCGT10613</v>
          </cell>
        </row>
        <row r="2402">
          <cell r="B2402" t="str">
            <v>RFP_4Co_Central_CCGT10613</v>
          </cell>
        </row>
        <row r="2403">
          <cell r="B2403" t="str">
            <v>RFP_4Co_Central_CCGT10613</v>
          </cell>
        </row>
        <row r="2404">
          <cell r="B2404" t="str">
            <v>RFP_4Co_Central_CCGT10613</v>
          </cell>
        </row>
        <row r="2405">
          <cell r="B2405" t="str">
            <v>RFP_4Co_Central_CCGT10613</v>
          </cell>
        </row>
        <row r="2406">
          <cell r="B2406" t="str">
            <v>RFP_4Co_Central_CCGT10613</v>
          </cell>
        </row>
        <row r="2407">
          <cell r="B2407" t="str">
            <v>RFP_4Co_Central_CCGT10613</v>
          </cell>
        </row>
        <row r="2408">
          <cell r="B2408" t="str">
            <v>RFP_4Co_Central_CCGT10613</v>
          </cell>
        </row>
        <row r="2409">
          <cell r="B2409" t="str">
            <v>RFP_4Co_Central_CCGT10613</v>
          </cell>
        </row>
        <row r="2410">
          <cell r="B2410" t="str">
            <v>RFP_4Co_Central_CCGT10613</v>
          </cell>
        </row>
        <row r="2411">
          <cell r="B2411" t="str">
            <v>RFP_4Co_Central_CCGT10613</v>
          </cell>
        </row>
        <row r="2412">
          <cell r="B2412" t="str">
            <v>RFP_4Co_Central_CCGT10613</v>
          </cell>
        </row>
        <row r="2413">
          <cell r="B2413" t="str">
            <v>RFP_4Co_Central_CCGT10613</v>
          </cell>
        </row>
        <row r="2414">
          <cell r="B2414" t="str">
            <v>RFP_4Co_Central_CCGT10613</v>
          </cell>
        </row>
        <row r="2415">
          <cell r="B2415" t="str">
            <v>RFP_4Co_Central_CCGT10613</v>
          </cell>
        </row>
        <row r="2416">
          <cell r="B2416" t="str">
            <v>RFP_4Co_Central_CCGT10613</v>
          </cell>
        </row>
        <row r="2417">
          <cell r="B2417" t="str">
            <v>RFP_4Co_Central_CCGT10613</v>
          </cell>
        </row>
        <row r="2418">
          <cell r="B2418" t="str">
            <v>RFP_4Co_Central_CCGT10613</v>
          </cell>
        </row>
        <row r="2419">
          <cell r="B2419" t="str">
            <v>RFP_4Co_Central_CCGT10613</v>
          </cell>
        </row>
        <row r="2420">
          <cell r="B2420" t="str">
            <v>RFP_4Co_Central_CCGT10613</v>
          </cell>
        </row>
        <row r="2421">
          <cell r="B2421" t="str">
            <v>RFP_4Co_Central_CCGT10613</v>
          </cell>
        </row>
        <row r="2422">
          <cell r="B2422" t="str">
            <v>RFP_4Co_Central_CCGT10613</v>
          </cell>
        </row>
        <row r="2423">
          <cell r="B2423" t="str">
            <v>RFP_4Co_Central_CCGT10613</v>
          </cell>
        </row>
        <row r="2424">
          <cell r="B2424" t="str">
            <v>RFP_4Co_Central_CCGT10613</v>
          </cell>
        </row>
        <row r="2425">
          <cell r="B2425" t="str">
            <v>RFP_4Co_Central_CCGT10613</v>
          </cell>
        </row>
        <row r="2426">
          <cell r="B2426" t="str">
            <v>RFP_4Co_Central_CCGT10613</v>
          </cell>
        </row>
        <row r="2427">
          <cell r="B2427" t="str">
            <v>RFP_4Co_Central_CCGT10613</v>
          </cell>
        </row>
        <row r="2428">
          <cell r="B2428" t="str">
            <v>RFP_4Co_Central_CCGT10613</v>
          </cell>
        </row>
        <row r="2429">
          <cell r="B2429" t="str">
            <v>RFP_4Co_Central_CCGT10613</v>
          </cell>
        </row>
        <row r="2430">
          <cell r="B2430" t="str">
            <v>RFP_4Co_Central_CCGT10613</v>
          </cell>
        </row>
        <row r="2431">
          <cell r="B2431" t="str">
            <v>RFP_4Co_Central_CCGT10613</v>
          </cell>
        </row>
        <row r="2432">
          <cell r="B2432" t="str">
            <v>RFP_4Co_Central_CCGT10613</v>
          </cell>
        </row>
        <row r="2433">
          <cell r="B2433" t="str">
            <v>RFP_4Co_Central_CCGT10613</v>
          </cell>
        </row>
        <row r="2434">
          <cell r="B2434" t="str">
            <v>RFP_4Co_Central_CCGT10613</v>
          </cell>
        </row>
        <row r="2435">
          <cell r="B2435" t="str">
            <v>RFP_4Co_Central_CCGT10613</v>
          </cell>
        </row>
        <row r="2436">
          <cell r="B2436" t="str">
            <v>RFP_4Co_Central_CCGT10613</v>
          </cell>
        </row>
        <row r="2437">
          <cell r="B2437" t="str">
            <v>RFP_4Co_Central_CCGT10613</v>
          </cell>
        </row>
        <row r="2438">
          <cell r="B2438" t="str">
            <v>RFP_4Co_Central_CCGT10613</v>
          </cell>
        </row>
        <row r="2439">
          <cell r="B2439" t="str">
            <v>RFP_4Co_Central_CCGT10613</v>
          </cell>
        </row>
        <row r="2440">
          <cell r="B2440" t="str">
            <v>RFP_4Co_Central_CCGT10613</v>
          </cell>
        </row>
        <row r="2441">
          <cell r="B2441" t="str">
            <v>RFP_4Co_Central_CCGT10613</v>
          </cell>
        </row>
        <row r="2442">
          <cell r="B2442" t="str">
            <v>RFP_4Co_Central_CCGT10613</v>
          </cell>
        </row>
        <row r="2443">
          <cell r="B2443" t="str">
            <v>RFP_4Co_Central_CCGT10613</v>
          </cell>
        </row>
        <row r="2444">
          <cell r="B2444" t="str">
            <v>RFP_4Co_Central_CCGT10613</v>
          </cell>
        </row>
        <row r="2445">
          <cell r="B2445" t="str">
            <v>RFP_4Co_Central_CCGT10613</v>
          </cell>
        </row>
        <row r="2446">
          <cell r="B2446" t="str">
            <v>RFP_4Co_Central_CCGT10613</v>
          </cell>
        </row>
        <row r="2447">
          <cell r="B2447" t="str">
            <v>RFP_4Co_Central_CCGT10613</v>
          </cell>
        </row>
        <row r="2448">
          <cell r="B2448" t="str">
            <v>RFP_4Co_Central_CCGT10613</v>
          </cell>
        </row>
        <row r="2449">
          <cell r="B2449" t="str">
            <v>RFP_4Co_Central_CCGT10613</v>
          </cell>
        </row>
        <row r="2450">
          <cell r="B2450" t="str">
            <v>RFP_4Co_Central_CCGT10613</v>
          </cell>
        </row>
        <row r="2451">
          <cell r="B2451" t="str">
            <v>RFP_4Co_Central_CCGT10613</v>
          </cell>
        </row>
        <row r="2452">
          <cell r="B2452" t="str">
            <v>RFP_4Co_Central_CCGT10613</v>
          </cell>
        </row>
        <row r="2453">
          <cell r="B2453" t="str">
            <v>RFP_4Co_Central_CCGT10613</v>
          </cell>
        </row>
        <row r="2454">
          <cell r="B2454" t="str">
            <v>RFP_4Co_Central_CCGT10613</v>
          </cell>
        </row>
        <row r="2455">
          <cell r="B2455" t="str">
            <v>RFP_4Co_Central_CCGT10613</v>
          </cell>
        </row>
        <row r="2456">
          <cell r="B2456" t="str">
            <v>RFP_4Co_Central_CCGT10613</v>
          </cell>
        </row>
        <row r="2457">
          <cell r="B2457" t="str">
            <v>RFP_4Co_Central_CCGT10613</v>
          </cell>
        </row>
        <row r="2458">
          <cell r="B2458" t="str">
            <v>RFP_4Co_Central_CCGT10613</v>
          </cell>
        </row>
        <row r="2459">
          <cell r="B2459" t="str">
            <v>RFP_4Co_Central_CCGT10613</v>
          </cell>
        </row>
        <row r="2460">
          <cell r="B2460" t="str">
            <v>RFP_4Co_Central_CCGT10613</v>
          </cell>
        </row>
        <row r="2461">
          <cell r="B2461" t="str">
            <v>RFP_4Co_Central_CCGT10613</v>
          </cell>
        </row>
        <row r="2462">
          <cell r="B2462" t="str">
            <v>RFP_4Co_Central_CCGT10613</v>
          </cell>
        </row>
        <row r="2463">
          <cell r="B2463" t="str">
            <v>RFP_4Co_Central_CCGT10613</v>
          </cell>
        </row>
        <row r="2464">
          <cell r="B2464" t="str">
            <v>RFP_4Co_Central_CCGT10613</v>
          </cell>
        </row>
        <row r="2465">
          <cell r="B2465" t="str">
            <v>RFP_4Co_Central_CCGT10613</v>
          </cell>
        </row>
        <row r="2466">
          <cell r="B2466" t="str">
            <v>RFP_4Co_Central_CCGT10613</v>
          </cell>
        </row>
        <row r="2467">
          <cell r="B2467" t="str">
            <v>RFP_4Co_Central_CCGT10613</v>
          </cell>
        </row>
        <row r="2468">
          <cell r="B2468" t="str">
            <v>RFP_4Co_Central_CCGT10613</v>
          </cell>
        </row>
        <row r="2469">
          <cell r="B2469" t="str">
            <v>RFP_4Co_Central_CCGT10613</v>
          </cell>
        </row>
        <row r="2470">
          <cell r="B2470" t="str">
            <v>RFP_4Co_Central_CCGT10613</v>
          </cell>
        </row>
        <row r="2471">
          <cell r="B2471" t="str">
            <v>RFP_4Co_Central_CCGT10613</v>
          </cell>
        </row>
        <row r="2472">
          <cell r="B2472" t="str">
            <v>RFP_4Co_Central_CCGT10613</v>
          </cell>
        </row>
        <row r="2473">
          <cell r="B2473" t="str">
            <v>RFP_4Co_Central_CCGT10613</v>
          </cell>
        </row>
        <row r="2474">
          <cell r="B2474" t="str">
            <v>RFP_4Co_Central_CCGT10613</v>
          </cell>
        </row>
        <row r="2475">
          <cell r="B2475" t="str">
            <v>RFP_4Co_Central_CCGT10613</v>
          </cell>
        </row>
        <row r="2476">
          <cell r="B2476" t="str">
            <v>RFP_4Co_Central_CCGT10613</v>
          </cell>
        </row>
        <row r="2477">
          <cell r="B2477" t="str">
            <v>RFP_4Co_Central_CCGT10613</v>
          </cell>
        </row>
        <row r="2478">
          <cell r="B2478" t="str">
            <v>RFP_4Co_Central_CCGT10613</v>
          </cell>
        </row>
        <row r="2479">
          <cell r="B2479" t="str">
            <v>RFP_4Co_Central_CCGT10613</v>
          </cell>
        </row>
        <row r="2480">
          <cell r="B2480" t="str">
            <v>RFP_4Co_Central_CCGT10613</v>
          </cell>
        </row>
        <row r="2481">
          <cell r="B2481" t="str">
            <v>RFP_4Co_Central_CCGT10613</v>
          </cell>
        </row>
        <row r="2482">
          <cell r="B2482" t="str">
            <v>RFP_4Co_Central_CCGT10613</v>
          </cell>
        </row>
        <row r="2483">
          <cell r="B2483" t="str">
            <v>RFP_4Co_Central_CCGT10613</v>
          </cell>
        </row>
        <row r="2484">
          <cell r="B2484" t="str">
            <v>RFP_4Co_Central_CCGT10613</v>
          </cell>
        </row>
        <row r="2485">
          <cell r="B2485" t="str">
            <v>RFP_4Co_Central_CCGT10613</v>
          </cell>
        </row>
        <row r="2486">
          <cell r="B2486" t="str">
            <v>RFP_4Co_Central_CCGT10613</v>
          </cell>
        </row>
        <row r="2487">
          <cell r="B2487" t="str">
            <v>RFP_4Co_Central_CCGT10613</v>
          </cell>
        </row>
        <row r="2488">
          <cell r="B2488" t="str">
            <v>RFP_4Co_Central_CCGT10613</v>
          </cell>
        </row>
        <row r="2489">
          <cell r="B2489" t="str">
            <v>RFP_4Co_Central_CCGT10613</v>
          </cell>
        </row>
        <row r="2490">
          <cell r="B2490" t="str">
            <v>RFP_4Co_Central_CCGT10613</v>
          </cell>
        </row>
        <row r="2491">
          <cell r="B2491" t="str">
            <v>RFP_4Co_Central_CCGT10613</v>
          </cell>
        </row>
        <row r="2492">
          <cell r="B2492" t="str">
            <v>RFP_4Co_Central_CCGT10613</v>
          </cell>
        </row>
        <row r="2493">
          <cell r="B2493" t="str">
            <v>RFP_4Co_Central_CCGT10613</v>
          </cell>
        </row>
        <row r="2494">
          <cell r="B2494" t="str">
            <v>RFP_4Co_Central_CCGT10613</v>
          </cell>
        </row>
        <row r="2495">
          <cell r="B2495" t="str">
            <v>RFP_4Co_Central_CCGT10613</v>
          </cell>
        </row>
        <row r="2496">
          <cell r="B2496" t="str">
            <v>RFP_4Co_Central_CCGT10613</v>
          </cell>
        </row>
        <row r="2497">
          <cell r="B2497" t="str">
            <v>RFP_4Co_Central_CCGT10613</v>
          </cell>
        </row>
        <row r="2498">
          <cell r="B2498" t="str">
            <v>RFP_4Co_Central_CCGT10613</v>
          </cell>
        </row>
        <row r="2499">
          <cell r="B2499" t="str">
            <v>RFP_4Co_Central_CCGT10613</v>
          </cell>
        </row>
        <row r="2500">
          <cell r="B2500" t="str">
            <v>RFP_4Co_Central_CCGT10613</v>
          </cell>
        </row>
        <row r="2501">
          <cell r="B2501" t="str">
            <v>RFP_4Co_Central_CCGT10613</v>
          </cell>
        </row>
        <row r="2502">
          <cell r="B2502" t="str">
            <v>RFP_4Co_Central_CCGT10613</v>
          </cell>
        </row>
        <row r="2503">
          <cell r="B2503" t="str">
            <v>RFP_4Co_Central_CCGT10613</v>
          </cell>
        </row>
        <row r="2504">
          <cell r="B2504" t="str">
            <v>RFP_4Co_Central_CCGT10613</v>
          </cell>
        </row>
        <row r="2505">
          <cell r="B2505" t="str">
            <v>RFP_4Co_Central_CCGT10613</v>
          </cell>
        </row>
        <row r="2506">
          <cell r="B2506" t="str">
            <v>RFP_4Co_Central_CCGT10613</v>
          </cell>
        </row>
        <row r="2507">
          <cell r="B2507" t="str">
            <v>RFP_4Co_Central_CCGT10613</v>
          </cell>
        </row>
        <row r="2508">
          <cell r="B2508" t="str">
            <v>RFP_4Co_Central_CCGT10613</v>
          </cell>
        </row>
        <row r="2509">
          <cell r="B2509" t="str">
            <v>RFP_4Co_Central_CCGT10613</v>
          </cell>
        </row>
        <row r="2510">
          <cell r="B2510" t="str">
            <v>RFP_4Co_Central_CCGT10613</v>
          </cell>
        </row>
        <row r="2511">
          <cell r="B2511" t="str">
            <v>RFP_4Co_Central_CCGT10613</v>
          </cell>
        </row>
        <row r="2512">
          <cell r="B2512" t="str">
            <v>RFP_4Co_Central_CCGT10613</v>
          </cell>
        </row>
        <row r="2513">
          <cell r="B2513" t="str">
            <v>RFP_4Co_Central_CCGT10613</v>
          </cell>
        </row>
        <row r="2514">
          <cell r="B2514" t="str">
            <v>RFP_4Co_Central_CCGT10613</v>
          </cell>
        </row>
        <row r="2515">
          <cell r="B2515" t="str">
            <v>RFP_4Co_Central_CCGT10613</v>
          </cell>
        </row>
        <row r="2516">
          <cell r="B2516" t="str">
            <v>RFP_4Co_Central_CCGT10613</v>
          </cell>
        </row>
        <row r="2517">
          <cell r="B2517" t="str">
            <v>RFP_4Co_Central_CCGT10613</v>
          </cell>
        </row>
        <row r="2518">
          <cell r="B2518" t="str">
            <v>RFP_4Co_Central_CCGT10613</v>
          </cell>
        </row>
        <row r="2519">
          <cell r="B2519" t="str">
            <v>RFP_4Co_Central_CCGT10613</v>
          </cell>
        </row>
        <row r="2520">
          <cell r="B2520" t="str">
            <v>RFP_4Co_Central_CCGT10613</v>
          </cell>
        </row>
        <row r="2521">
          <cell r="B2521" t="str">
            <v>RFP_4Co_Central_CCGT10613</v>
          </cell>
        </row>
        <row r="2522">
          <cell r="B2522" t="str">
            <v>RFP_4Co_Central_CCGT10613</v>
          </cell>
        </row>
        <row r="2523">
          <cell r="B2523" t="str">
            <v>RFP_4Co_Central_CCGT10613</v>
          </cell>
        </row>
        <row r="2524">
          <cell r="B2524" t="str">
            <v>RFP_4Co_Central_CCGT10613</v>
          </cell>
        </row>
        <row r="2525">
          <cell r="B2525" t="str">
            <v>RFP_4Co_Central_CCGT10613</v>
          </cell>
        </row>
        <row r="2526">
          <cell r="B2526" t="str">
            <v>RFP_4Co_Central_CCGT10613</v>
          </cell>
        </row>
        <row r="2527">
          <cell r="B2527" t="str">
            <v>RFP_4Co_Central_CCGT10613</v>
          </cell>
        </row>
        <row r="2528">
          <cell r="B2528" t="str">
            <v>RFP_4Co_Central_CCGT10613</v>
          </cell>
        </row>
        <row r="2529">
          <cell r="B2529" t="str">
            <v>RFP_4Co_Central_CCGT10613</v>
          </cell>
        </row>
        <row r="2530">
          <cell r="B2530" t="str">
            <v>RFP_4Co_Central_CCGT10613</v>
          </cell>
        </row>
        <row r="2531">
          <cell r="B2531" t="str">
            <v>RFP_4Co_Central_CCGT10613</v>
          </cell>
        </row>
        <row r="2532">
          <cell r="B2532" t="str">
            <v>RFP_4Co_Central_CCGT10613</v>
          </cell>
        </row>
        <row r="2533">
          <cell r="B2533" t="str">
            <v>RFP_4Co_Central_CCGT10613</v>
          </cell>
        </row>
        <row r="2534">
          <cell r="B2534" t="str">
            <v>RFP_4Co_Central_CCGT10613</v>
          </cell>
        </row>
        <row r="2535">
          <cell r="B2535" t="str">
            <v>RFP_4Co_Central_CCGT10613</v>
          </cell>
        </row>
        <row r="2536">
          <cell r="B2536" t="str">
            <v>RFP_4Co_Central_CCGT10613</v>
          </cell>
        </row>
        <row r="2537">
          <cell r="B2537" t="str">
            <v>RFP_4Co_Central_CCGT10613</v>
          </cell>
        </row>
        <row r="2538">
          <cell r="B2538" t="str">
            <v>RFP_4Co_Central_CCGT10613</v>
          </cell>
        </row>
        <row r="2539">
          <cell r="B2539" t="str">
            <v>RFP_4Co_Central_CCGT10613</v>
          </cell>
        </row>
        <row r="2540">
          <cell r="B2540" t="str">
            <v>RFP_4Co_Central_CCGT10613</v>
          </cell>
        </row>
        <row r="2541">
          <cell r="B2541" t="str">
            <v>RFP_4Co_Central_CCGT10613</v>
          </cell>
        </row>
        <row r="2542">
          <cell r="B2542" t="str">
            <v>RFP_4Co_Central_CCGT10613</v>
          </cell>
        </row>
        <row r="2543">
          <cell r="B2543" t="str">
            <v>RFP_4Co_Central_CCGT10613</v>
          </cell>
        </row>
        <row r="2544">
          <cell r="B2544" t="str">
            <v>RFP_4Co_Central_CCGT10613</v>
          </cell>
        </row>
        <row r="2545">
          <cell r="B2545" t="str">
            <v>RFP_4Co_Central_CCGT10613</v>
          </cell>
        </row>
        <row r="2546">
          <cell r="B2546" t="str">
            <v>RFP_4Co_Central_CCGT10613</v>
          </cell>
        </row>
        <row r="2547">
          <cell r="B2547" t="str">
            <v>RFP_4Co_Central_CCGT10613</v>
          </cell>
        </row>
        <row r="2548">
          <cell r="B2548" t="str">
            <v>RFP_4Co_Central_CCGT10613</v>
          </cell>
        </row>
        <row r="2549">
          <cell r="B2549" t="str">
            <v>RFP_4Co_Central_CCGT10613</v>
          </cell>
        </row>
        <row r="2550">
          <cell r="B2550" t="str">
            <v>RFP_4Co_Central_CCGT10613</v>
          </cell>
        </row>
        <row r="2551">
          <cell r="B2551" t="str">
            <v>RFP_4Co_Central_CCGT10613</v>
          </cell>
        </row>
        <row r="2552">
          <cell r="B2552" t="str">
            <v>RFP_4Co_Central_CCGT10613</v>
          </cell>
        </row>
        <row r="2553">
          <cell r="B2553" t="str">
            <v>RFP_4Co_Central_CCGT10613</v>
          </cell>
        </row>
        <row r="2554">
          <cell r="B2554" t="str">
            <v>RFP_4Co_Central_CCGT10613</v>
          </cell>
        </row>
        <row r="2555">
          <cell r="B2555" t="str">
            <v>RFP_4Co_Central_CCGT10613</v>
          </cell>
        </row>
        <row r="2556">
          <cell r="B2556" t="str">
            <v>RFP_4Co_Central_CCGT10613</v>
          </cell>
        </row>
        <row r="2557">
          <cell r="B2557" t="str">
            <v>RFP_4Co_Central_CCGT10613</v>
          </cell>
        </row>
        <row r="2558">
          <cell r="B2558" t="str">
            <v>RFP_4Co_Central_CCGT10613</v>
          </cell>
        </row>
        <row r="2559">
          <cell r="B2559" t="str">
            <v>RFP_4Co_Central_CCGT10613</v>
          </cell>
        </row>
        <row r="2560">
          <cell r="B2560" t="str">
            <v>RFP_4Co_Central_CCGT10613</v>
          </cell>
        </row>
        <row r="2561">
          <cell r="B2561" t="str">
            <v>RFP_4Co_Central_CCGT10613</v>
          </cell>
        </row>
        <row r="2562">
          <cell r="B2562" t="str">
            <v>RFP_4Co_Central_CCGT10613</v>
          </cell>
        </row>
        <row r="2563">
          <cell r="B2563" t="str">
            <v>RFP_4Co_Central_CCGT10613</v>
          </cell>
        </row>
        <row r="2564">
          <cell r="B2564" t="str">
            <v>RFP_4Co_Central_CCGT10613</v>
          </cell>
        </row>
        <row r="2565">
          <cell r="B2565" t="str">
            <v>RFP_4Co_Central_CCGT10613</v>
          </cell>
        </row>
        <row r="2566">
          <cell r="B2566" t="str">
            <v>RFP_4Co_Central_CCGT10613</v>
          </cell>
        </row>
        <row r="2567">
          <cell r="B2567" t="str">
            <v>RFP_4Co_Central_CCGT10613</v>
          </cell>
        </row>
        <row r="2568">
          <cell r="B2568" t="str">
            <v>RFP_4Co_Central_CCGT10613</v>
          </cell>
        </row>
        <row r="2569">
          <cell r="B2569" t="str">
            <v>RFP_4Co_Central_CCGT10613</v>
          </cell>
        </row>
        <row r="2570">
          <cell r="B2570" t="str">
            <v>RFP_4Co_Central_CCGT10613</v>
          </cell>
        </row>
        <row r="2571">
          <cell r="B2571" t="str">
            <v>RFP_4Co_Central_CCGT10613</v>
          </cell>
        </row>
        <row r="2572">
          <cell r="B2572" t="str">
            <v>RFP_4Co_Central_CCGT10613</v>
          </cell>
        </row>
        <row r="2573">
          <cell r="B2573" t="str">
            <v>RFP_4Co_Central_CCGT10613</v>
          </cell>
        </row>
        <row r="2574">
          <cell r="B2574" t="str">
            <v>RFP_4Co_Central_CCGT10613</v>
          </cell>
        </row>
        <row r="2575">
          <cell r="B2575" t="str">
            <v>RFP_4Co_Central_CCGT10613</v>
          </cell>
        </row>
        <row r="2576">
          <cell r="B2576" t="str">
            <v>RFP_4Co_Central_CCGT10613</v>
          </cell>
        </row>
        <row r="2577">
          <cell r="B2577" t="str">
            <v>RFP_4Co_Central_CCGT10613</v>
          </cell>
        </row>
        <row r="2578">
          <cell r="B2578" t="str">
            <v>RFP_4Co_Central_CCGT10613</v>
          </cell>
        </row>
        <row r="2579">
          <cell r="B2579" t="str">
            <v>RFP_4Co_Central_CCGT10613</v>
          </cell>
        </row>
        <row r="2580">
          <cell r="B2580" t="str">
            <v>RFP_4Co_Central_CCGT10613</v>
          </cell>
        </row>
        <row r="2581">
          <cell r="B2581" t="str">
            <v>RFP_4Co_Central_CCGT10613</v>
          </cell>
        </row>
        <row r="2582">
          <cell r="B2582" t="str">
            <v>RFP_4Co_Central_CCGT10613</v>
          </cell>
        </row>
        <row r="2583">
          <cell r="B2583" t="str">
            <v>RFP_4Co_Central_CCGT10613</v>
          </cell>
        </row>
        <row r="2584">
          <cell r="B2584" t="str">
            <v>RFP_4Co_Central_CCGT10613</v>
          </cell>
        </row>
        <row r="2585">
          <cell r="B2585" t="str">
            <v>RFP_4Co_Central_CCGT10613</v>
          </cell>
        </row>
        <row r="2586">
          <cell r="B2586" t="str">
            <v>RFP_4Co_Central_CCGT10613</v>
          </cell>
        </row>
        <row r="2587">
          <cell r="B2587" t="str">
            <v>RFP_4Co_Central_CCGT10613</v>
          </cell>
        </row>
        <row r="2588">
          <cell r="B2588" t="str">
            <v>RFP_4Co_Central_CCGT10613</v>
          </cell>
        </row>
        <row r="2589">
          <cell r="B2589" t="str">
            <v>RFP_4Co_Central_CCGT10613</v>
          </cell>
        </row>
        <row r="2590">
          <cell r="B2590" t="str">
            <v>RFP_4Co_Central_CCGT10613</v>
          </cell>
        </row>
        <row r="2591">
          <cell r="B2591" t="str">
            <v>RFP_4Co_Central_CCGT10613</v>
          </cell>
        </row>
        <row r="2592">
          <cell r="B2592" t="str">
            <v>RFP_4Co_Central_CCGT10613</v>
          </cell>
        </row>
        <row r="2593">
          <cell r="B2593" t="str">
            <v>RFP_4Co_Central_CCGT10613</v>
          </cell>
        </row>
        <row r="2594">
          <cell r="B2594" t="str">
            <v>RFP_4Co_Central_CCGT10613</v>
          </cell>
        </row>
        <row r="2595">
          <cell r="B2595" t="str">
            <v>RFP_4Co_Central_CCGT10613</v>
          </cell>
        </row>
        <row r="2596">
          <cell r="B2596" t="str">
            <v>RFP_4Co_Central_CCGT10613</v>
          </cell>
        </row>
        <row r="2597">
          <cell r="B2597" t="str">
            <v>RFP_4Co_Central_CCGT10613</v>
          </cell>
        </row>
        <row r="2598">
          <cell r="B2598" t="str">
            <v>RFP_4Co_Central_CCGT10613</v>
          </cell>
        </row>
        <row r="2599">
          <cell r="B2599" t="str">
            <v>RFP_4Co_Central_CCGT10613</v>
          </cell>
        </row>
        <row r="2600">
          <cell r="B2600" t="str">
            <v>RFP_4Co_Central_CCGT10613</v>
          </cell>
        </row>
        <row r="2601">
          <cell r="B2601" t="str">
            <v>RFP_4Co_Central_CCGT10613</v>
          </cell>
        </row>
        <row r="2602">
          <cell r="B2602" t="str">
            <v>RFP_4Co_Central_CCGT10613</v>
          </cell>
        </row>
        <row r="2603">
          <cell r="B2603" t="str">
            <v>RFP_4Co_Central_CCGT10613</v>
          </cell>
        </row>
        <row r="2604">
          <cell r="B2604" t="str">
            <v>RFP_4Co_Central_CCGT10613</v>
          </cell>
        </row>
        <row r="2605">
          <cell r="B2605" t="str">
            <v>RFP_4Co_Central_CCGT10613</v>
          </cell>
        </row>
        <row r="2606">
          <cell r="B2606" t="str">
            <v>RFP_4Co_Central_CCGT10613</v>
          </cell>
        </row>
        <row r="2607">
          <cell r="B2607" t="str">
            <v>RFP_4Co_Central_CCGT10613</v>
          </cell>
        </row>
        <row r="2608">
          <cell r="B2608" t="str">
            <v>RFP_4Co_Central_CCGT10613</v>
          </cell>
        </row>
        <row r="2609">
          <cell r="B2609" t="str">
            <v>RFP_4Co_Central_CCGT10613</v>
          </cell>
        </row>
        <row r="2610">
          <cell r="B2610" t="str">
            <v>RFP_4Co_Central_CCGT10613</v>
          </cell>
        </row>
        <row r="2611">
          <cell r="B2611" t="str">
            <v>RFP_4Co_Central_CCGT10613</v>
          </cell>
        </row>
        <row r="2612">
          <cell r="B2612" t="str">
            <v>RFP_4Co_Central_CCGT10613</v>
          </cell>
        </row>
        <row r="2613">
          <cell r="B2613" t="str">
            <v>RFP_4Co_Central_CCGT10613</v>
          </cell>
        </row>
        <row r="2614">
          <cell r="B2614" t="str">
            <v>RFP_4Co_Central_CCGT10613</v>
          </cell>
        </row>
        <row r="2615">
          <cell r="B2615" t="str">
            <v>RFP_4Co_Central_CCGT10613</v>
          </cell>
        </row>
        <row r="2616">
          <cell r="B2616" t="str">
            <v>RFP_4Co_Central_CCGT10613</v>
          </cell>
        </row>
        <row r="2617">
          <cell r="B2617" t="str">
            <v>RFP_4Co_Central_CCGT10613</v>
          </cell>
        </row>
        <row r="2618">
          <cell r="B2618" t="str">
            <v>RFP_4Co_Central_CCGT10613</v>
          </cell>
        </row>
        <row r="2619">
          <cell r="B2619" t="str">
            <v>RFP_4Co_Central_CCGT10613</v>
          </cell>
        </row>
        <row r="2620">
          <cell r="B2620" t="str">
            <v>RFP_4Co_Central_CCGT10613</v>
          </cell>
        </row>
        <row r="2621">
          <cell r="B2621" t="str">
            <v>RFP_4Co_Central_CCGT10613</v>
          </cell>
        </row>
        <row r="2622">
          <cell r="B2622" t="str">
            <v>RFP_4Co_Central_CCGT10613</v>
          </cell>
        </row>
        <row r="2623">
          <cell r="B2623" t="str">
            <v>RFP_4Co_Central_CCGT10613</v>
          </cell>
        </row>
        <row r="2624">
          <cell r="B2624" t="str">
            <v>RFP_4Co_Central_CCGT10613</v>
          </cell>
        </row>
        <row r="2625">
          <cell r="B2625" t="str">
            <v>RFP_4Co_Central_CCGT10613</v>
          </cell>
        </row>
        <row r="2626">
          <cell r="B2626" t="str">
            <v>RFP_4Co_Central_CCGT10613</v>
          </cell>
        </row>
        <row r="2627">
          <cell r="B2627" t="str">
            <v>RFP_4Co_Central_CCGT10613</v>
          </cell>
        </row>
        <row r="2628">
          <cell r="B2628" t="str">
            <v>RFP_4Co_Central_CCGT10613</v>
          </cell>
        </row>
        <row r="2629">
          <cell r="B2629" t="str">
            <v>RFP_4Co_Central_CCGT10613</v>
          </cell>
        </row>
        <row r="2630">
          <cell r="B2630" t="str">
            <v>RFP_4Co_Central_CCGT10613</v>
          </cell>
        </row>
        <row r="2631">
          <cell r="B2631" t="str">
            <v>RFP_4Co_Central_CCGT10613</v>
          </cell>
        </row>
        <row r="2632">
          <cell r="B2632" t="str">
            <v>RFP_4Co_Central_CCGT10613</v>
          </cell>
        </row>
        <row r="2633">
          <cell r="B2633" t="str">
            <v>RFP_4Co_Central_CCGT10613</v>
          </cell>
        </row>
        <row r="2634">
          <cell r="B2634" t="str">
            <v>RFP_4Co_Central_CCGT10613</v>
          </cell>
        </row>
        <row r="2635">
          <cell r="B2635" t="str">
            <v>RFP_4Co_Central_CCGT10613</v>
          </cell>
        </row>
        <row r="2636">
          <cell r="B2636" t="str">
            <v>RFP_4Co_Central_CCGT10613</v>
          </cell>
        </row>
        <row r="2637">
          <cell r="B2637" t="str">
            <v>RFP_4Co_Central_CCGT10613</v>
          </cell>
        </row>
        <row r="2638">
          <cell r="B2638" t="str">
            <v>RFP_4Co_Central_CCGT10613</v>
          </cell>
        </row>
        <row r="2639">
          <cell r="B2639" t="str">
            <v>RFP_4Co_Central_CCGT10613</v>
          </cell>
        </row>
        <row r="2640">
          <cell r="B2640" t="str">
            <v>RFP_4Co_Central_CCGT10613</v>
          </cell>
        </row>
        <row r="2641">
          <cell r="B2641" t="str">
            <v>RFP_4Co_Central_CCGT10613</v>
          </cell>
        </row>
        <row r="2642">
          <cell r="B2642" t="str">
            <v>RFP_4Co_Central_CCGT10613</v>
          </cell>
        </row>
        <row r="2643">
          <cell r="B2643" t="str">
            <v>RFP_4Co_Central_CCGT10613</v>
          </cell>
        </row>
        <row r="2644">
          <cell r="B2644" t="str">
            <v>RFP_4Co_Central_CCGT10613</v>
          </cell>
        </row>
        <row r="2645">
          <cell r="B2645" t="str">
            <v>RFP_4Co_Central_CCGT10613</v>
          </cell>
        </row>
        <row r="2646">
          <cell r="B2646" t="str">
            <v>RFP_4Co_Central_CCGT10613</v>
          </cell>
        </row>
        <row r="2647">
          <cell r="B2647" t="str">
            <v>RFP_4Co_Central_CCGT10613</v>
          </cell>
        </row>
        <row r="2648">
          <cell r="B2648" t="str">
            <v>RFP_4Co_Central_CCGT10613</v>
          </cell>
        </row>
        <row r="2649">
          <cell r="B2649" t="str">
            <v>RFP_4Co_Central_CCGT10613</v>
          </cell>
        </row>
        <row r="2650">
          <cell r="B2650" t="str">
            <v>RFP_4Co_Central_CCGT10613</v>
          </cell>
        </row>
        <row r="2651">
          <cell r="B2651" t="str">
            <v>RFP_4Co_Central_CCGT10613</v>
          </cell>
        </row>
        <row r="2652">
          <cell r="B2652" t="str">
            <v>RFP_4Co_Central_CCGT10613</v>
          </cell>
        </row>
        <row r="2653">
          <cell r="B2653" t="str">
            <v>RFP_4Co_Central_CCGT10613</v>
          </cell>
        </row>
        <row r="2654">
          <cell r="B2654" t="str">
            <v>RFP_4Co_Central_CCGT10613</v>
          </cell>
        </row>
        <row r="2655">
          <cell r="B2655" t="str">
            <v>RFP_4Co_Central_CCGT10613</v>
          </cell>
        </row>
        <row r="2656">
          <cell r="B2656" t="str">
            <v>RFP_4Co_Central_CCGT10613</v>
          </cell>
        </row>
        <row r="2657">
          <cell r="B2657" t="str">
            <v>RFP_4Co_Central_CCGT10613</v>
          </cell>
        </row>
        <row r="2658">
          <cell r="B2658" t="str">
            <v>RFP_4Co_Central_CCGT10613</v>
          </cell>
        </row>
        <row r="2659">
          <cell r="B2659" t="str">
            <v>RFP_4Co_Central_CCGT10613</v>
          </cell>
        </row>
        <row r="2660">
          <cell r="B2660" t="str">
            <v>RFP_4Co_Central_CCGT10613</v>
          </cell>
        </row>
        <row r="2661">
          <cell r="B2661" t="str">
            <v>RFP_4Co_Central_CCGT10613</v>
          </cell>
        </row>
        <row r="2662">
          <cell r="B2662" t="str">
            <v>RFP_4Co_Central_CCGT10613</v>
          </cell>
        </row>
        <row r="2663">
          <cell r="B2663" t="str">
            <v>RFP_4Co_Central_CCGT10613</v>
          </cell>
        </row>
        <row r="2664">
          <cell r="B2664" t="str">
            <v>RFP_4Co_Central_CCGT10613</v>
          </cell>
        </row>
        <row r="2665">
          <cell r="B2665" t="str">
            <v>RFP_4Co_Central_CCGT10613</v>
          </cell>
        </row>
        <row r="2666">
          <cell r="B2666" t="str">
            <v>RFP_4Co_Central_CCGT10613</v>
          </cell>
        </row>
        <row r="2667">
          <cell r="B2667" t="str">
            <v>RFP_4Co_Central_CCGT10613</v>
          </cell>
        </row>
        <row r="2668">
          <cell r="B2668" t="str">
            <v>RFP_4Co_Central_CCGT10613</v>
          </cell>
        </row>
        <row r="2669">
          <cell r="B2669" t="str">
            <v>RFP_4Co_Central_CCGT10613</v>
          </cell>
        </row>
        <row r="2670">
          <cell r="B2670" t="str">
            <v>RFP_4Co_Central_CCGT10613</v>
          </cell>
        </row>
        <row r="2671">
          <cell r="B2671" t="str">
            <v>RFP_4Co_Central_CCGT10613</v>
          </cell>
        </row>
        <row r="2672">
          <cell r="B2672" t="str">
            <v>RFP_4Co_Central_CCGT10613</v>
          </cell>
        </row>
        <row r="2673">
          <cell r="B2673" t="str">
            <v>RFP_4Co_Central_CCGT10613</v>
          </cell>
        </row>
        <row r="2674">
          <cell r="B2674" t="str">
            <v>RFP_4Co_Central_CCGT10613</v>
          </cell>
        </row>
        <row r="2675">
          <cell r="B2675" t="str">
            <v>RFP_4Co_Central_CCGT10613</v>
          </cell>
        </row>
        <row r="2676">
          <cell r="B2676" t="str">
            <v>RFP_4Co_Central_CCGT10613</v>
          </cell>
        </row>
        <row r="2677">
          <cell r="B2677" t="str">
            <v>RFP_4Co_Central_CCGT10613</v>
          </cell>
        </row>
        <row r="2678">
          <cell r="B2678" t="str">
            <v>RFP_4Co_Central_CCGT10613</v>
          </cell>
        </row>
        <row r="2679">
          <cell r="B2679" t="str">
            <v>RFP_4Co_Central_CCGT10613</v>
          </cell>
        </row>
        <row r="2680">
          <cell r="B2680" t="str">
            <v>RFP_4Co_Central_CCGT10613</v>
          </cell>
        </row>
        <row r="2681">
          <cell r="B2681" t="str">
            <v>RFP_4Co_Central_CCGT10613</v>
          </cell>
        </row>
        <row r="2682">
          <cell r="B2682" t="str">
            <v>RFP_4Co_Central_CCGT10613</v>
          </cell>
        </row>
        <row r="2683">
          <cell r="B2683" t="str">
            <v>RFP_4Co_Central_CCGT10613</v>
          </cell>
        </row>
        <row r="2684">
          <cell r="B2684" t="str">
            <v>RFP_4Co_Central_CCGT10613</v>
          </cell>
        </row>
        <row r="2685">
          <cell r="B2685" t="str">
            <v>RFP_4Co_Central_CCGT10613</v>
          </cell>
        </row>
        <row r="2686">
          <cell r="B2686" t="str">
            <v>RFP_4Co_Central_CCGT10613</v>
          </cell>
        </row>
        <row r="2687">
          <cell r="B2687" t="str">
            <v>RFP_4Co_Central_CCGT10613</v>
          </cell>
        </row>
        <row r="2688">
          <cell r="B2688" t="str">
            <v>RFP_4Co_Central_CCGT10613</v>
          </cell>
        </row>
        <row r="2689">
          <cell r="B2689" t="str">
            <v>RFP_4Co_Central_CCGT10613</v>
          </cell>
        </row>
        <row r="2690">
          <cell r="B2690" t="str">
            <v>RFP_4Co_Central_CCGT10613</v>
          </cell>
        </row>
        <row r="2691">
          <cell r="B2691" t="str">
            <v>RFP_4Co_Central_CCGT10613</v>
          </cell>
        </row>
        <row r="2692">
          <cell r="B2692" t="str">
            <v>RFP_4Co_Central_CCGT10613</v>
          </cell>
        </row>
        <row r="2693">
          <cell r="B2693" t="str">
            <v>RFP_4Co_Central_CCGT10613</v>
          </cell>
        </row>
        <row r="2694">
          <cell r="B2694" t="str">
            <v>RFP_4Co_Central_CCGT10613</v>
          </cell>
        </row>
        <row r="2695">
          <cell r="B2695" t="str">
            <v>RFP_4Co_Central_CCGT10613</v>
          </cell>
        </row>
        <row r="2696">
          <cell r="B2696" t="str">
            <v>RFP_4Co_Central_CCGT10613</v>
          </cell>
        </row>
        <row r="2697">
          <cell r="B2697" t="str">
            <v>RFP_4Co_Central_CCGT10613</v>
          </cell>
        </row>
        <row r="2698">
          <cell r="B2698" t="str">
            <v>RFP_4Co_Central_CCGT10613</v>
          </cell>
        </row>
        <row r="2699">
          <cell r="B2699" t="str">
            <v>RFP_4Co_Central_CCGT10613</v>
          </cell>
        </row>
        <row r="2700">
          <cell r="B2700" t="str">
            <v>RFP_4Co_Central_CCGT10613</v>
          </cell>
        </row>
        <row r="2701">
          <cell r="B2701" t="str">
            <v>RFP_4Co_Central_CCGT10613</v>
          </cell>
        </row>
        <row r="2702">
          <cell r="B2702" t="str">
            <v>RFP_4Co_Central_CCGT10613</v>
          </cell>
        </row>
        <row r="2703">
          <cell r="B2703" t="str">
            <v>RFP_4Co_Central_CCGT10613</v>
          </cell>
        </row>
        <row r="2704">
          <cell r="B2704" t="str">
            <v>RFP_4Co_Central_CCGT10613</v>
          </cell>
        </row>
        <row r="2705">
          <cell r="B2705" t="str">
            <v>RFP_4Co_Central_CCGT10613</v>
          </cell>
        </row>
        <row r="2706">
          <cell r="B2706" t="str">
            <v>RFP_4Co_Central_CCGT10613</v>
          </cell>
        </row>
        <row r="2707">
          <cell r="B2707" t="str">
            <v>RFP_4Co_Central_CCGT10613</v>
          </cell>
        </row>
        <row r="2708">
          <cell r="B2708" t="str">
            <v>RFP_4Co_Central_CCGT10613</v>
          </cell>
        </row>
        <row r="2709">
          <cell r="B2709" t="str">
            <v>RFP_4Co_Central_CCGT10613</v>
          </cell>
        </row>
        <row r="2710">
          <cell r="B2710" t="str">
            <v>RFP_4Co_Central_CCGT10613</v>
          </cell>
        </row>
        <row r="2711">
          <cell r="B2711" t="str">
            <v>RFP_4Co_Central_CCGT10613</v>
          </cell>
        </row>
        <row r="2712">
          <cell r="B2712" t="str">
            <v>RFP_4Co_Central_CCGT10613</v>
          </cell>
        </row>
        <row r="2713">
          <cell r="B2713" t="str">
            <v>RFP_4Co_Central_CCGT10613</v>
          </cell>
        </row>
        <row r="2714">
          <cell r="B2714" t="str">
            <v>RFP_4Co_Central_CCGT10613</v>
          </cell>
        </row>
        <row r="2715">
          <cell r="B2715" t="str">
            <v>RFP_4Co_Central_CCGT10613</v>
          </cell>
        </row>
        <row r="2716">
          <cell r="B2716" t="str">
            <v>RFP_4Co_Central_CCGT10613</v>
          </cell>
        </row>
        <row r="2717">
          <cell r="B2717" t="str">
            <v>RFP_4Co_Central_CCGT10613</v>
          </cell>
        </row>
        <row r="2718">
          <cell r="B2718" t="str">
            <v>RFP_4Co_Central_CCGT10613</v>
          </cell>
        </row>
        <row r="2719">
          <cell r="B2719" t="str">
            <v>RFP_4Co_Central_CCGT10613</v>
          </cell>
        </row>
        <row r="2720">
          <cell r="B2720" t="str">
            <v>RFP_4Co_Central_CCGT10613</v>
          </cell>
        </row>
        <row r="2721">
          <cell r="B2721" t="str">
            <v>RFP_4Co_Central_CCGT10613</v>
          </cell>
        </row>
        <row r="2722">
          <cell r="B2722" t="str">
            <v>RFP_4Co_Central_CCGT10613</v>
          </cell>
        </row>
        <row r="2723">
          <cell r="B2723" t="str">
            <v>RFP_4Co_Central_CCGT10613</v>
          </cell>
        </row>
        <row r="2724">
          <cell r="B2724" t="str">
            <v>RFP_4Co_Central_CCGT10613</v>
          </cell>
        </row>
        <row r="2725">
          <cell r="B2725" t="str">
            <v>RFP_4Co_Central_CCGT10613</v>
          </cell>
        </row>
        <row r="2726">
          <cell r="B2726" t="str">
            <v>RFP_4Co_Central_CCGT10613</v>
          </cell>
        </row>
        <row r="2727">
          <cell r="B2727" t="str">
            <v>RFP_4Co_Central_CCGT10613</v>
          </cell>
        </row>
        <row r="2728">
          <cell r="B2728" t="str">
            <v>RFP_4Co_Central_CCGT10613</v>
          </cell>
        </row>
        <row r="2729">
          <cell r="B2729" t="str">
            <v>RFP_4Co_Central_CCGT10613</v>
          </cell>
        </row>
        <row r="2730">
          <cell r="B2730" t="str">
            <v>RFP_4Co_Central_CCGT10613</v>
          </cell>
        </row>
        <row r="2731">
          <cell r="B2731" t="str">
            <v>RFP_4Co_Central_CCGT10613</v>
          </cell>
        </row>
        <row r="2732">
          <cell r="B2732" t="str">
            <v>RFP_4Co_Central_CCGT10613</v>
          </cell>
        </row>
        <row r="2733">
          <cell r="B2733" t="str">
            <v>RFP_4Co_Central_CCGT10613</v>
          </cell>
        </row>
        <row r="2734">
          <cell r="B2734" t="str">
            <v>RFP_4Co_Central_CCGT10613</v>
          </cell>
        </row>
        <row r="2735">
          <cell r="B2735" t="str">
            <v>RFP_4Co_Central_CCGT10613</v>
          </cell>
        </row>
        <row r="2736">
          <cell r="B2736" t="str">
            <v>RFP_4Co_Central_CCGT10613</v>
          </cell>
        </row>
        <row r="2737">
          <cell r="B2737" t="str">
            <v>RFP_4Co_Central_CCGT10613</v>
          </cell>
        </row>
        <row r="2738">
          <cell r="B2738" t="str">
            <v>RFP_4Co_Central_CCGT10613</v>
          </cell>
        </row>
        <row r="2739">
          <cell r="B2739" t="str">
            <v>RFP_4Co_Central_CCGT10613</v>
          </cell>
        </row>
        <row r="2740">
          <cell r="B2740" t="str">
            <v>RFP_4Co_Central_CCGT10613</v>
          </cell>
        </row>
        <row r="2741">
          <cell r="B2741" t="str">
            <v>RFP_4Co_Central_CCGT10613</v>
          </cell>
        </row>
        <row r="2742">
          <cell r="B2742" t="str">
            <v>RFP_4Co_Central_CCGT10613</v>
          </cell>
        </row>
        <row r="2743">
          <cell r="B2743" t="str">
            <v>RFP_4Co_Central_CCGT10613</v>
          </cell>
        </row>
        <row r="2744">
          <cell r="B2744" t="str">
            <v>RFP_4Co_Central_CCGT10613</v>
          </cell>
        </row>
        <row r="2745">
          <cell r="B2745" t="str">
            <v>RFP_4Co_Central_CCGT10613</v>
          </cell>
        </row>
        <row r="2746">
          <cell r="B2746" t="str">
            <v>RFP_4Co_Central_CCGT10613</v>
          </cell>
        </row>
        <row r="2747">
          <cell r="B2747" t="str">
            <v>RFP_4Co_Central_CCGT10613</v>
          </cell>
        </row>
        <row r="2748">
          <cell r="B2748" t="str">
            <v>RFP_4Co_Central_CCGT10613</v>
          </cell>
        </row>
        <row r="2749">
          <cell r="B2749" t="str">
            <v>RFP_4Co_Central_CCGT10613</v>
          </cell>
        </row>
        <row r="2750">
          <cell r="B2750" t="str">
            <v>RFP_4Co_Central_CCGT10613</v>
          </cell>
        </row>
        <row r="2751">
          <cell r="B2751" t="str">
            <v>RFP_4Co_Central_CCGT10613</v>
          </cell>
        </row>
        <row r="2752">
          <cell r="B2752" t="str">
            <v>RFP_4Co_Central_CCGT10613</v>
          </cell>
        </row>
        <row r="2753">
          <cell r="B2753" t="str">
            <v>RFP_4Co_Central_CCGT10613</v>
          </cell>
        </row>
        <row r="2754">
          <cell r="B2754" t="str">
            <v>RFP_4Co_Central_CCGT10613</v>
          </cell>
        </row>
        <row r="2755">
          <cell r="B2755" t="str">
            <v>RFP_4Co_Central_CCGT10613</v>
          </cell>
        </row>
        <row r="2756">
          <cell r="B2756" t="str">
            <v>RFP_4Co_Central_CCGT10613</v>
          </cell>
        </row>
        <row r="2757">
          <cell r="B2757" t="str">
            <v>RFP_4Co_Central_CCGT10613</v>
          </cell>
        </row>
        <row r="2758">
          <cell r="B2758" t="str">
            <v>RFP_4Co_Central_CCGT10613</v>
          </cell>
        </row>
        <row r="2759">
          <cell r="B2759" t="str">
            <v>RFP_4Co_Central_CCGT10613</v>
          </cell>
        </row>
        <row r="2760">
          <cell r="B2760" t="str">
            <v>RFP_4Co_Central_CCGT10613</v>
          </cell>
        </row>
        <row r="2761">
          <cell r="B2761" t="str">
            <v>RFP_4Co_Central_CCGT10613</v>
          </cell>
        </row>
        <row r="2762">
          <cell r="B2762" t="str">
            <v>RFP_4Co_Central_CCGT10613</v>
          </cell>
        </row>
        <row r="2763">
          <cell r="B2763" t="str">
            <v>RFP_4Co_Central_CCGT10613</v>
          </cell>
        </row>
        <row r="2764">
          <cell r="B2764" t="str">
            <v>RFP_4Co_Central_CCGT10613</v>
          </cell>
        </row>
        <row r="2765">
          <cell r="B2765" t="str">
            <v>RFP_4Co_Central_CCGT10613</v>
          </cell>
        </row>
        <row r="2766">
          <cell r="B2766" t="str">
            <v>RFP_4Co_Central_CCGT10613</v>
          </cell>
        </row>
        <row r="2767">
          <cell r="B2767" t="str">
            <v>RFP_4Co_Central_CCGT10613</v>
          </cell>
        </row>
        <row r="2768">
          <cell r="B2768" t="str">
            <v>RFP_4Co_Central_CCGT10613</v>
          </cell>
        </row>
        <row r="2769">
          <cell r="B2769" t="str">
            <v>RFP_4Co_Central_CCGT10613</v>
          </cell>
        </row>
        <row r="2770">
          <cell r="B2770" t="str">
            <v>RFP_4Co_Central_CCGT10613</v>
          </cell>
        </row>
        <row r="2771">
          <cell r="B2771" t="str">
            <v>RFP_4Co_Central_CCGT10613</v>
          </cell>
        </row>
        <row r="2772">
          <cell r="B2772" t="str">
            <v>RFP_4Co_Central_CCGT10613</v>
          </cell>
        </row>
        <row r="2773">
          <cell r="B2773" t="str">
            <v>RFP_4Co_Central_CCGT10613</v>
          </cell>
        </row>
        <row r="2774">
          <cell r="B2774" t="str">
            <v>RFP_4Co_Central_CCGT10613</v>
          </cell>
        </row>
        <row r="2775">
          <cell r="B2775" t="str">
            <v>RFP_4Co_Central_CCGT10613</v>
          </cell>
        </row>
        <row r="2776">
          <cell r="B2776" t="str">
            <v>RFP_4Co_Central_CCGT10613</v>
          </cell>
        </row>
        <row r="2777">
          <cell r="B2777" t="str">
            <v>RFP_4Co_Central_CCGT10613</v>
          </cell>
        </row>
        <row r="2778">
          <cell r="B2778" t="str">
            <v>RFP_4Co_Central_CCGT10613</v>
          </cell>
        </row>
        <row r="2779">
          <cell r="B2779" t="str">
            <v>RFP_4Co_Central_CCGT10613</v>
          </cell>
        </row>
        <row r="2780">
          <cell r="B2780" t="str">
            <v>RFP_4Co_Central_CCGT10613</v>
          </cell>
        </row>
        <row r="2781">
          <cell r="B2781" t="str">
            <v>RFP_4Co_Central_CCGT10613</v>
          </cell>
        </row>
        <row r="2782">
          <cell r="B2782" t="str">
            <v>RFP_4Co_Central_CCGT10613</v>
          </cell>
        </row>
        <row r="2783">
          <cell r="B2783" t="str">
            <v>RFP_4Co_Central_CCGT10613</v>
          </cell>
        </row>
        <row r="2784">
          <cell r="B2784" t="str">
            <v>RFP_4Co_Central_CCGT10613</v>
          </cell>
        </row>
        <row r="2785">
          <cell r="B2785" t="str">
            <v>RFP_4Co_Central_CCGT10613</v>
          </cell>
        </row>
        <row r="2786">
          <cell r="B2786" t="str">
            <v>RFP_4Co_Central_CCGT10613</v>
          </cell>
        </row>
        <row r="2787">
          <cell r="B2787" t="str">
            <v>RFP_4Co_Central_CCGT10613</v>
          </cell>
        </row>
        <row r="2788">
          <cell r="B2788" t="str">
            <v>RFP_4Co_Central_CCGT10613</v>
          </cell>
        </row>
        <row r="2789">
          <cell r="B2789" t="str">
            <v>RFP_4Co_Central_CCGT10613</v>
          </cell>
        </row>
        <row r="2790">
          <cell r="B2790" t="str">
            <v>RFP_4Co_Central_CCGT10613</v>
          </cell>
        </row>
        <row r="2791">
          <cell r="B2791" t="str">
            <v>RFP_4Co_Central_CCGT10613</v>
          </cell>
        </row>
        <row r="2792">
          <cell r="B2792" t="str">
            <v>RFP_4Co_Central_CCGT10613</v>
          </cell>
        </row>
        <row r="2793">
          <cell r="B2793" t="str">
            <v>RFP_4Co_Central_CCGT10613</v>
          </cell>
        </row>
        <row r="2794">
          <cell r="B2794" t="str">
            <v>RFP_4Co_Central_CCGT10613</v>
          </cell>
        </row>
        <row r="2795">
          <cell r="B2795" t="str">
            <v>RFP_4Co_Central_CCGT10613</v>
          </cell>
        </row>
        <row r="2796">
          <cell r="B2796" t="str">
            <v>RFP_4Co_Central_CCGT10613</v>
          </cell>
        </row>
        <row r="2797">
          <cell r="B2797" t="str">
            <v>RFP_4Co_Central_CCGT10613</v>
          </cell>
        </row>
        <row r="2798">
          <cell r="B2798" t="str">
            <v>RFP_4Co_Central_CCGT10613</v>
          </cell>
        </row>
        <row r="2799">
          <cell r="B2799" t="str">
            <v>RFP_4Co_Central_CCGT10613</v>
          </cell>
        </row>
        <row r="2800">
          <cell r="B2800" t="str">
            <v>RFP_4Co_Central_CCGT10613</v>
          </cell>
        </row>
        <row r="2801">
          <cell r="B2801" t="str">
            <v>RFP_4Co_Central_CCGT10613</v>
          </cell>
        </row>
        <row r="2802">
          <cell r="B2802" t="str">
            <v>RFP_4Co_Central_CCGT10613</v>
          </cell>
        </row>
        <row r="2803">
          <cell r="B2803" t="str">
            <v>RFP_4Co_Central_CCGT10613</v>
          </cell>
        </row>
        <row r="2804">
          <cell r="B2804" t="str">
            <v>RFP_4Co_Central_CCGT10613</v>
          </cell>
        </row>
        <row r="2805">
          <cell r="B2805" t="str">
            <v>RFP_4Co_Central_CCGT10613</v>
          </cell>
        </row>
        <row r="2806">
          <cell r="B2806" t="str">
            <v>RFP_4Co_Central_CCGT10613</v>
          </cell>
        </row>
        <row r="2807">
          <cell r="B2807" t="str">
            <v>RFP_4Co_Central_CCGT10613</v>
          </cell>
        </row>
        <row r="2808">
          <cell r="B2808" t="str">
            <v>RFP_4Co_Central_CCGT10613</v>
          </cell>
        </row>
        <row r="2809">
          <cell r="B2809" t="str">
            <v>RFP_4Co_Central_CCGT10613</v>
          </cell>
        </row>
        <row r="2810">
          <cell r="B2810" t="str">
            <v>RFP_4Co_Central_CCGT10613</v>
          </cell>
        </row>
        <row r="2811">
          <cell r="B2811" t="str">
            <v>RFP_4Co_Central_CCGT10613</v>
          </cell>
        </row>
        <row r="2812">
          <cell r="B2812" t="str">
            <v>RFP_4Co_Central_CCGT10613</v>
          </cell>
        </row>
        <row r="2813">
          <cell r="B2813" t="str">
            <v>RFP_4Co_Central_CCGT10613</v>
          </cell>
        </row>
        <row r="2814">
          <cell r="B2814" t="str">
            <v>RFP_4Co_Central_CCGT10613</v>
          </cell>
        </row>
        <row r="2815">
          <cell r="B2815" t="str">
            <v>RFP_4Co_Central_CCGT10613</v>
          </cell>
        </row>
        <row r="2816">
          <cell r="B2816" t="str">
            <v>RFP_4Co_Central_CCGT10613</v>
          </cell>
        </row>
        <row r="2817">
          <cell r="B2817" t="str">
            <v>RFP_4Co_Central_CCGT10613</v>
          </cell>
        </row>
        <row r="2818">
          <cell r="B2818" t="str">
            <v>RFP_4Co_Central_CCGT10613</v>
          </cell>
        </row>
        <row r="2819">
          <cell r="B2819" t="str">
            <v>RFP_4Co_Central_CCGT10613</v>
          </cell>
        </row>
        <row r="2820">
          <cell r="B2820" t="str">
            <v>RFP_4Co_Central_CCGT10613</v>
          </cell>
        </row>
        <row r="2821">
          <cell r="B2821" t="str">
            <v>RFP_4Co_Central_CCGT10613</v>
          </cell>
        </row>
        <row r="2822">
          <cell r="B2822" t="str">
            <v>RFP_4Co_Central_CCGT10613</v>
          </cell>
        </row>
        <row r="2823">
          <cell r="B2823" t="str">
            <v>RFP_4Co_Central_CCGT10613</v>
          </cell>
        </row>
        <row r="2824">
          <cell r="B2824" t="str">
            <v>RFP_4Co_Central_CCGT10613</v>
          </cell>
        </row>
        <row r="2825">
          <cell r="B2825" t="str">
            <v>RFP_4Co_Central_CCGT10613</v>
          </cell>
        </row>
        <row r="2826">
          <cell r="B2826" t="str">
            <v>RFP_4Co_Central_CCGT10613</v>
          </cell>
        </row>
        <row r="2827">
          <cell r="B2827" t="str">
            <v>RFP_4Co_Central_CCGT10613</v>
          </cell>
        </row>
        <row r="2828">
          <cell r="B2828" t="str">
            <v>RFP_4Co_Central_CCGT10613</v>
          </cell>
        </row>
        <row r="2829">
          <cell r="B2829" t="str">
            <v>RFP_4Co_Central_CCGT10613</v>
          </cell>
        </row>
        <row r="2830">
          <cell r="B2830" t="str">
            <v>RFP_4Co_Central_CCGT10613</v>
          </cell>
        </row>
        <row r="2831">
          <cell r="B2831" t="str">
            <v>RFP_4Co_Central_CCGT10613</v>
          </cell>
        </row>
        <row r="2832">
          <cell r="B2832" t="str">
            <v>RFP_4Co_Central_CCGT10613</v>
          </cell>
        </row>
        <row r="2833">
          <cell r="B2833" t="str">
            <v>RFP_4Co_Central_CCGT10613</v>
          </cell>
        </row>
        <row r="2834">
          <cell r="B2834" t="str">
            <v>RFP_4Co_Central_CCGT10613</v>
          </cell>
        </row>
        <row r="2835">
          <cell r="B2835" t="str">
            <v>RFP_4Co_Central_CCGT10613</v>
          </cell>
        </row>
        <row r="2836">
          <cell r="B2836" t="str">
            <v>RFP_4Co_Central_CCGT10613</v>
          </cell>
        </row>
        <row r="2837">
          <cell r="B2837" t="str">
            <v>RFP_4Co_Central_CCGT10613</v>
          </cell>
        </row>
        <row r="2838">
          <cell r="B2838" t="str">
            <v>RFP_4Co_Central_CCGT10613</v>
          </cell>
        </row>
        <row r="2839">
          <cell r="B2839" t="str">
            <v>RFP_4Co_Central_CCGT10613</v>
          </cell>
        </row>
        <row r="2840">
          <cell r="B2840" t="str">
            <v>RFP_4Co_Central_CCGT10613</v>
          </cell>
        </row>
        <row r="2841">
          <cell r="B2841" t="str">
            <v>RFP_4Co_Central_CCGT10613</v>
          </cell>
        </row>
        <row r="2842">
          <cell r="B2842" t="str">
            <v>RFP_4Co_Central_CCGT10613</v>
          </cell>
        </row>
        <row r="2843">
          <cell r="B2843" t="str">
            <v>RFP_4Co_Central_CCGT10613</v>
          </cell>
        </row>
        <row r="2844">
          <cell r="B2844" t="str">
            <v>RFP_4Co_Central_CCGT10613</v>
          </cell>
        </row>
        <row r="2845">
          <cell r="B2845" t="str">
            <v>RFP_4Co_Central_CCGT10613</v>
          </cell>
        </row>
        <row r="2846">
          <cell r="B2846" t="str">
            <v>RFP_4Co_Central_CCGT10613</v>
          </cell>
        </row>
        <row r="2847">
          <cell r="B2847" t="str">
            <v>RFP_4Co_Central_CCGT10613</v>
          </cell>
        </row>
        <row r="2848">
          <cell r="B2848" t="str">
            <v>RFP_4Co_Central_CCGT10613</v>
          </cell>
        </row>
        <row r="2849">
          <cell r="B2849" t="str">
            <v>RFP_4Co_Central_CCGT10613</v>
          </cell>
        </row>
        <row r="2850">
          <cell r="B2850" t="str">
            <v>RFP_4Co_Central_CCGT10613</v>
          </cell>
        </row>
        <row r="2851">
          <cell r="B2851" t="str">
            <v>RFP_4Co_Central_CCGT10613</v>
          </cell>
        </row>
        <row r="2852">
          <cell r="B2852" t="str">
            <v>RFP_4Co_Central_CCGT10613</v>
          </cell>
        </row>
        <row r="2853">
          <cell r="B2853" t="str">
            <v>RFP_4Co_Central_CCGT10613</v>
          </cell>
        </row>
        <row r="2854">
          <cell r="B2854" t="str">
            <v>RFP_4Co_Central_CCGT10613</v>
          </cell>
        </row>
        <row r="2855">
          <cell r="B2855" t="str">
            <v>RFP_4Co_Central_CCGT10613</v>
          </cell>
        </row>
        <row r="2856">
          <cell r="B2856" t="str">
            <v>RFP_4Co_Central_CCGT10613</v>
          </cell>
        </row>
        <row r="2857">
          <cell r="B2857" t="str">
            <v>RFP_4Co_Central_CCGT10613</v>
          </cell>
        </row>
        <row r="2858">
          <cell r="B2858" t="str">
            <v>RFP_4Co_Central_CCGT10613</v>
          </cell>
        </row>
        <row r="2859">
          <cell r="B2859" t="str">
            <v>RFP_4Co_Central_CCGT10613</v>
          </cell>
        </row>
        <row r="2860">
          <cell r="B2860" t="str">
            <v>RFP_4Co_Central_CCGT10613</v>
          </cell>
        </row>
        <row r="2861">
          <cell r="B2861" t="str">
            <v>RFP_4Co_Central_CCGT10613</v>
          </cell>
        </row>
        <row r="2862">
          <cell r="B2862" t="str">
            <v>RFP_4Co_Central_CCGT10613</v>
          </cell>
        </row>
        <row r="2863">
          <cell r="B2863" t="str">
            <v>RFP_4Co_Central_CCGT10613</v>
          </cell>
        </row>
        <row r="2864">
          <cell r="B2864" t="str">
            <v>RFP_4Co_Central_CCGT10613</v>
          </cell>
        </row>
        <row r="2865">
          <cell r="B2865" t="str">
            <v>RFP_4Co_Central_CCGT10613</v>
          </cell>
        </row>
        <row r="2866">
          <cell r="B2866" t="str">
            <v>RFP_4Co_Central_CCGT10613</v>
          </cell>
        </row>
        <row r="2867">
          <cell r="B2867" t="str">
            <v>RFP_4Co_Central_CCGT10613</v>
          </cell>
        </row>
        <row r="2868">
          <cell r="B2868" t="str">
            <v>RFP_4Co_Central_CCGT10613</v>
          </cell>
        </row>
        <row r="2869">
          <cell r="B2869" t="str">
            <v>RFP_4Co_Central_CCGT10613</v>
          </cell>
        </row>
        <row r="2870">
          <cell r="B2870" t="str">
            <v>RFP_4Co_Central_CCGT10613</v>
          </cell>
        </row>
        <row r="2871">
          <cell r="B2871" t="str">
            <v>RFP_4Co_Central_CCGT10613</v>
          </cell>
        </row>
        <row r="2872">
          <cell r="B2872" t="str">
            <v>RFP_4Co_Central_CCGT10613</v>
          </cell>
        </row>
        <row r="2873">
          <cell r="B2873" t="str">
            <v>RFP_4Co_Central_CCGT10613</v>
          </cell>
        </row>
        <row r="2874">
          <cell r="B2874" t="str">
            <v>RFP_4Co_Central_CCGT10613</v>
          </cell>
        </row>
        <row r="2875">
          <cell r="B2875" t="str">
            <v>RFP_4Co_Central_CCGT10613</v>
          </cell>
        </row>
        <row r="2876">
          <cell r="B2876" t="str">
            <v>RFP_4Co_Central_CCGT10613</v>
          </cell>
        </row>
        <row r="2877">
          <cell r="B2877" t="str">
            <v>RFP_4Co_Central_CCGT10613</v>
          </cell>
        </row>
        <row r="2878">
          <cell r="B2878" t="str">
            <v>RFP_4Co_Central_CCGT10613</v>
          </cell>
        </row>
        <row r="2879">
          <cell r="B2879" t="str">
            <v>RFP_4Co_Central_CCGT10613</v>
          </cell>
        </row>
        <row r="2880">
          <cell r="B2880" t="str">
            <v>RFP_4Co_Central_CCGT10613</v>
          </cell>
        </row>
        <row r="2881">
          <cell r="B2881" t="str">
            <v>RFP_4Co_Central_CCGT10613</v>
          </cell>
        </row>
        <row r="2882">
          <cell r="B2882" t="str">
            <v>RFP_4Co_Central_CCGT10613</v>
          </cell>
        </row>
        <row r="2883">
          <cell r="B2883" t="str">
            <v>RFP_4Co_Central_CCGT10613</v>
          </cell>
        </row>
        <row r="2884">
          <cell r="B2884" t="str">
            <v>RFP_4Co_Central_CCGT10613</v>
          </cell>
        </row>
        <row r="2885">
          <cell r="B2885" t="str">
            <v>RFP_4Co_Central_CCGT10613</v>
          </cell>
        </row>
        <row r="2886">
          <cell r="B2886" t="str">
            <v>RFP_4Co_Central_CCGT10613</v>
          </cell>
        </row>
        <row r="2887">
          <cell r="B2887" t="str">
            <v>RFP_4Co_Central_CCGT10613</v>
          </cell>
        </row>
        <row r="2888">
          <cell r="B2888" t="str">
            <v>RFP_4Co_Central_CCGT10613</v>
          </cell>
        </row>
        <row r="2889">
          <cell r="B2889" t="str">
            <v>RFP_4Co_Central_CCGT10613</v>
          </cell>
        </row>
        <row r="2890">
          <cell r="B2890" t="str">
            <v>RFP_4Co_Central_CCGT10613</v>
          </cell>
        </row>
        <row r="2891">
          <cell r="B2891" t="str">
            <v>RFP_4Co_Central_CCGT10613</v>
          </cell>
        </row>
        <row r="2892">
          <cell r="B2892" t="str">
            <v>RFP_4Co_Central_CCGT10613</v>
          </cell>
        </row>
        <row r="2893">
          <cell r="B2893" t="str">
            <v>RFP_4Co_Central_CCGT10613</v>
          </cell>
        </row>
        <row r="2894">
          <cell r="B2894" t="str">
            <v>RFP_4Co_Central_CCGT10613</v>
          </cell>
        </row>
        <row r="2895">
          <cell r="B2895" t="str">
            <v>RFP_4Co_Central_CCGT10613</v>
          </cell>
        </row>
        <row r="2896">
          <cell r="B2896" t="str">
            <v>RFP_4Co_Central_CCGT10613</v>
          </cell>
        </row>
        <row r="2897">
          <cell r="B2897" t="str">
            <v>RFP_4Co_Central_CCGT10613</v>
          </cell>
        </row>
        <row r="2898">
          <cell r="B2898" t="str">
            <v>RFP_4Co_Central_CCGT10613</v>
          </cell>
        </row>
        <row r="2899">
          <cell r="B2899" t="str">
            <v>RFP_4Co_Central_CCGT10613</v>
          </cell>
        </row>
        <row r="2900">
          <cell r="B2900" t="str">
            <v>RFP_4Co_Central_CCGT10613</v>
          </cell>
        </row>
        <row r="2901">
          <cell r="B2901" t="str">
            <v>RFP_4Co_Central_CCGT10613</v>
          </cell>
        </row>
        <row r="2902">
          <cell r="B2902" t="str">
            <v>RFP_4Co_Central_CCGT10613</v>
          </cell>
        </row>
        <row r="2903">
          <cell r="B2903" t="str">
            <v>RFP_4Co_Central_CCGT10613</v>
          </cell>
        </row>
        <row r="2904">
          <cell r="B2904" t="str">
            <v>RFP_4Co_Central_CCGT10613</v>
          </cell>
        </row>
        <row r="2905">
          <cell r="B2905" t="str">
            <v>RFP_4Co_Central_CCGT10613</v>
          </cell>
        </row>
        <row r="2906">
          <cell r="B2906" t="str">
            <v>RFP_4Co_Central_CCGT10613</v>
          </cell>
        </row>
        <row r="2907">
          <cell r="B2907" t="str">
            <v>RFP_4Co_Central_CCGT10613</v>
          </cell>
        </row>
        <row r="2908">
          <cell r="B2908" t="str">
            <v>RFP_4Co_Central_CCGT10613</v>
          </cell>
        </row>
        <row r="2909">
          <cell r="B2909" t="str">
            <v>RFP_4Co_Central_CCGT10613</v>
          </cell>
        </row>
        <row r="2910">
          <cell r="B2910" t="str">
            <v>RFP_4Co_Central_CCGT10613</v>
          </cell>
        </row>
        <row r="2911">
          <cell r="B2911" t="str">
            <v>RFP_4Co_Central_CCGT10613</v>
          </cell>
        </row>
        <row r="2912">
          <cell r="B2912" t="str">
            <v>RFP_4Co_Central_CCGT10613</v>
          </cell>
        </row>
        <row r="2913">
          <cell r="B2913" t="str">
            <v>RFP_4Co_Central_CCGT10613</v>
          </cell>
        </row>
        <row r="2914">
          <cell r="B2914" t="str">
            <v>RFP_4Co_Central_CCGT10613</v>
          </cell>
        </row>
        <row r="2915">
          <cell r="B2915" t="str">
            <v>RFP_4Co_Central_CCGT10613</v>
          </cell>
        </row>
        <row r="2916">
          <cell r="B2916" t="str">
            <v>RFP_4Co_Central_CCGT10613</v>
          </cell>
        </row>
        <row r="2917">
          <cell r="B2917" t="str">
            <v>RFP_4Co_Central_CCGT10613</v>
          </cell>
        </row>
        <row r="2918">
          <cell r="B2918" t="str">
            <v>RFP_4Co_Central_CCGT10613</v>
          </cell>
        </row>
        <row r="2919">
          <cell r="B2919" t="str">
            <v>RFP_4Co_Central_CCGT10613</v>
          </cell>
        </row>
        <row r="2920">
          <cell r="B2920" t="str">
            <v>RFP_4Co_Central_CCGT10613</v>
          </cell>
        </row>
        <row r="2921">
          <cell r="B2921" t="str">
            <v>RFP_4Co_Central_CCGT10613</v>
          </cell>
        </row>
        <row r="2922">
          <cell r="B2922" t="str">
            <v>RFP_4Co_Central_CCGT10613</v>
          </cell>
        </row>
        <row r="2923">
          <cell r="B2923" t="str">
            <v>RFP_4Co_Central_CCGT10613</v>
          </cell>
        </row>
        <row r="2924">
          <cell r="B2924" t="str">
            <v>RFP_4Co_Central_CCGT10613</v>
          </cell>
        </row>
        <row r="2925">
          <cell r="B2925" t="str">
            <v>RFP_4Co_Central_CCGT10613</v>
          </cell>
        </row>
        <row r="2926">
          <cell r="B2926" t="str">
            <v>RFP_4Co_Central_CCGT10613</v>
          </cell>
        </row>
        <row r="2927">
          <cell r="B2927" t="str">
            <v>RFP_4Co_Central_CCGT10613</v>
          </cell>
        </row>
        <row r="2928">
          <cell r="B2928" t="str">
            <v>RFP_4Co_Central_CCGT10613</v>
          </cell>
        </row>
        <row r="2929">
          <cell r="B2929" t="str">
            <v>RFP_4Co_Central_CCGT10613</v>
          </cell>
        </row>
        <row r="2930">
          <cell r="B2930" t="str">
            <v>RFP_4Co_Central_CCGT10613</v>
          </cell>
        </row>
        <row r="2931">
          <cell r="B2931" t="str">
            <v>RFP_4Co_Central_CCGT10613</v>
          </cell>
        </row>
        <row r="2932">
          <cell r="B2932" t="str">
            <v>RFP_4Co_Central_CCGT10613</v>
          </cell>
        </row>
        <row r="2933">
          <cell r="B2933" t="str">
            <v>RFP_4Co_Central_CCGT10613</v>
          </cell>
        </row>
        <row r="2934">
          <cell r="B2934" t="str">
            <v>RFP_4Co_Central_CCGT10613</v>
          </cell>
        </row>
        <row r="2935">
          <cell r="B2935" t="str">
            <v>RFP_4Co_Central_CCGT10613</v>
          </cell>
        </row>
        <row r="2936">
          <cell r="B2936" t="str">
            <v>RFP_4Co_Central_CCGT10613</v>
          </cell>
        </row>
        <row r="2937">
          <cell r="B2937" t="str">
            <v>RFP_4Co_Central_CCGT10613</v>
          </cell>
        </row>
        <row r="2938">
          <cell r="B2938" t="str">
            <v>RFP_4Co_Central_CCGT10613</v>
          </cell>
        </row>
        <row r="2939">
          <cell r="B2939" t="str">
            <v>RFP_4Co_Central_CCGT10613</v>
          </cell>
        </row>
        <row r="2940">
          <cell r="B2940" t="str">
            <v>RFP_4Co_Central_CCGT10613</v>
          </cell>
        </row>
        <row r="2941">
          <cell r="B2941" t="str">
            <v>RFP_4Co_Central_CCGT10613</v>
          </cell>
        </row>
        <row r="2942">
          <cell r="B2942" t="str">
            <v>RFP_4Co_Central_CCGT10613</v>
          </cell>
        </row>
        <row r="2943">
          <cell r="B2943" t="str">
            <v>RFP_4Co_Central_CCGT10613</v>
          </cell>
        </row>
        <row r="2944">
          <cell r="B2944" t="str">
            <v>RFP_4Co_Central_CCGT10613</v>
          </cell>
        </row>
        <row r="2945">
          <cell r="B2945" t="str">
            <v>RFP_4Co_Central_CCGT10613</v>
          </cell>
        </row>
        <row r="2946">
          <cell r="B2946" t="str">
            <v>RFP_4Co_Central_CCGT10613</v>
          </cell>
        </row>
        <row r="2947">
          <cell r="B2947" t="str">
            <v>RFP_4Co_Central_CCGT10613</v>
          </cell>
        </row>
        <row r="2948">
          <cell r="B2948" t="str">
            <v>RFP_4Co_Central_CCGT10613</v>
          </cell>
        </row>
        <row r="2949">
          <cell r="B2949" t="str">
            <v>RFP_4Co_Central_CCGT10613</v>
          </cell>
        </row>
        <row r="2950">
          <cell r="B2950" t="str">
            <v>RFP_4Co_Central_CCGT10613</v>
          </cell>
        </row>
        <row r="2951">
          <cell r="B2951" t="str">
            <v>RFP_4Co_Central_CCGT10613</v>
          </cell>
        </row>
        <row r="2952">
          <cell r="B2952" t="str">
            <v>RFP_4Co_Central_CCGT10613</v>
          </cell>
        </row>
        <row r="2953">
          <cell r="B2953" t="str">
            <v>RFP_4Co_Central_CCGT10613</v>
          </cell>
        </row>
        <row r="2954">
          <cell r="B2954" t="str">
            <v>RFP_4Co_Central_CCGT10613</v>
          </cell>
        </row>
        <row r="2955">
          <cell r="B2955" t="str">
            <v>RFP_4Co_Central_CCGT10613</v>
          </cell>
        </row>
        <row r="2956">
          <cell r="B2956" t="str">
            <v>RFP_4Co_Central_CCGT10613</v>
          </cell>
        </row>
        <row r="2957">
          <cell r="B2957" t="str">
            <v>RFP_4Co_Central_CCGT10613</v>
          </cell>
        </row>
        <row r="2958">
          <cell r="B2958" t="str">
            <v>RFP_4Co_Central_CCGT10613</v>
          </cell>
        </row>
        <row r="2959">
          <cell r="B2959" t="str">
            <v>RFP_4Co_Central_CCGT10613</v>
          </cell>
        </row>
        <row r="2960">
          <cell r="B2960" t="str">
            <v>RFP_4Co_Central_CCGT10613</v>
          </cell>
        </row>
        <row r="2961">
          <cell r="B2961" t="str">
            <v>RFP_4Co_Central_CCGT10613</v>
          </cell>
        </row>
        <row r="2962">
          <cell r="B2962" t="str">
            <v>RFP_4Co_Central_CCGT10613</v>
          </cell>
        </row>
        <row r="2963">
          <cell r="B2963" t="str">
            <v>RFP_4Co_Central_CCGT10613</v>
          </cell>
        </row>
        <row r="2964">
          <cell r="B2964" t="str">
            <v>RFP_4Co_Central_CCGT10613</v>
          </cell>
        </row>
        <row r="2965">
          <cell r="B2965" t="str">
            <v>RFP_4Co_Central_CCGT10613</v>
          </cell>
        </row>
        <row r="2966">
          <cell r="B2966" t="str">
            <v>RFP_4Co_Central_CCGT10613</v>
          </cell>
        </row>
        <row r="2967">
          <cell r="B2967" t="str">
            <v>RFP_4Co_Central_CCGT10613</v>
          </cell>
        </row>
        <row r="2968">
          <cell r="B2968" t="str">
            <v>RFP_4Co_Central_CCGT10613</v>
          </cell>
        </row>
        <row r="2969">
          <cell r="B2969" t="str">
            <v>RFP_4Co_Central_CCGT10613</v>
          </cell>
        </row>
        <row r="2970">
          <cell r="B2970" t="str">
            <v>RFP_4Co_Central_CCGT10613</v>
          </cell>
        </row>
        <row r="2971">
          <cell r="B2971" t="str">
            <v>RFP_4Co_Central_CCGT10613</v>
          </cell>
        </row>
        <row r="2972">
          <cell r="B2972" t="str">
            <v>RFP_4Co_Central_CCGT10613</v>
          </cell>
        </row>
        <row r="2973">
          <cell r="B2973" t="str">
            <v>RFP_4Co_Central_CCGT10613</v>
          </cell>
        </row>
        <row r="2974">
          <cell r="B2974" t="str">
            <v>RFP_4Co_Central_CCGT10613</v>
          </cell>
        </row>
        <row r="2975">
          <cell r="B2975" t="str">
            <v>RFP_4Co_Central_CCGT10613</v>
          </cell>
        </row>
        <row r="2976">
          <cell r="B2976" t="str">
            <v>RFP_4Co_Central_CCGT10613</v>
          </cell>
        </row>
        <row r="2977">
          <cell r="B2977" t="str">
            <v>RFP_4Co_Central_CCGT10613</v>
          </cell>
        </row>
        <row r="2978">
          <cell r="B2978" t="str">
            <v>RFP_4Co_Central_CCGT10613</v>
          </cell>
        </row>
        <row r="2979">
          <cell r="B2979" t="str">
            <v>RFP_4Co_Central_CCGT10613</v>
          </cell>
        </row>
        <row r="2980">
          <cell r="B2980" t="str">
            <v>RFP_4Co_Central_CCGT10613</v>
          </cell>
        </row>
        <row r="2981">
          <cell r="B2981" t="str">
            <v>RFP_4Co_Central_CCGT10613</v>
          </cell>
        </row>
        <row r="2982">
          <cell r="B2982" t="str">
            <v>RFP_4Co_Central_CCGT10613</v>
          </cell>
        </row>
        <row r="2983">
          <cell r="B2983" t="str">
            <v>RFP_4Co_Central_CCGT10613</v>
          </cell>
        </row>
        <row r="2984">
          <cell r="B2984" t="str">
            <v>RFP_4Co_Central_CCGT10613</v>
          </cell>
        </row>
        <row r="2985">
          <cell r="B2985" t="str">
            <v>RFP_4Co_Central_CCGT10613</v>
          </cell>
        </row>
        <row r="2986">
          <cell r="B2986" t="str">
            <v>RFP_4Co_Central_CCGT10613</v>
          </cell>
        </row>
        <row r="2987">
          <cell r="B2987" t="str">
            <v>RFP_4Co_Central_CCGT10613</v>
          </cell>
        </row>
        <row r="2988">
          <cell r="B2988" t="str">
            <v>RFP_4Co_Central_CCGT10613</v>
          </cell>
        </row>
        <row r="2989">
          <cell r="B2989" t="str">
            <v>RFP_4Co_Central_CCGT10613</v>
          </cell>
        </row>
        <row r="2990">
          <cell r="B2990" t="str">
            <v>RFP_4Co_Central_CCGT10613</v>
          </cell>
        </row>
        <row r="2991">
          <cell r="B2991" t="str">
            <v>RFP_4Co_Central_CCGT10613</v>
          </cell>
        </row>
        <row r="2992">
          <cell r="B2992" t="str">
            <v>RFP_4Co_Central_CCGT10613</v>
          </cell>
        </row>
        <row r="2993">
          <cell r="B2993" t="str">
            <v>RFP_4Co_Central_CCGT10613</v>
          </cell>
        </row>
        <row r="2994">
          <cell r="B2994" t="str">
            <v>RFP_4Co_Central_CCGT10613</v>
          </cell>
        </row>
        <row r="2995">
          <cell r="B2995" t="str">
            <v>RFP_4Co_Central_CCGT10613</v>
          </cell>
        </row>
        <row r="2996">
          <cell r="B2996" t="str">
            <v>RFP_4Co_Central_CCGT10613</v>
          </cell>
        </row>
        <row r="2997">
          <cell r="B2997" t="str">
            <v>RFP_4Co_Central_CCGT10613</v>
          </cell>
        </row>
        <row r="2998">
          <cell r="B2998" t="str">
            <v>RFP_4Co_Central_CCGT10613</v>
          </cell>
        </row>
        <row r="2999">
          <cell r="B2999" t="str">
            <v>RFP_4Co_Central_CCGT10613</v>
          </cell>
        </row>
        <row r="3000">
          <cell r="B3000" t="str">
            <v>RFP_4Co_Central_CCGT10613</v>
          </cell>
        </row>
        <row r="3001">
          <cell r="B3001" t="str">
            <v>RFP_4Co_Central_CCGT10613</v>
          </cell>
        </row>
        <row r="3002">
          <cell r="B3002" t="str">
            <v>RFP_4Co_Central_CCGT10613</v>
          </cell>
        </row>
        <row r="3003">
          <cell r="B3003" t="str">
            <v>RFP_4Co_Central_CCGT10613</v>
          </cell>
        </row>
        <row r="3004">
          <cell r="B3004" t="str">
            <v>RFP_4Co_Central_CCGT10613</v>
          </cell>
        </row>
        <row r="3005">
          <cell r="B3005" t="str">
            <v>RFP_4Co_Central_CCGT10613</v>
          </cell>
        </row>
        <row r="3006">
          <cell r="B3006" t="str">
            <v>RFP_4Co_Central_CCGT10613</v>
          </cell>
        </row>
        <row r="3007">
          <cell r="B3007" t="str">
            <v>RFP_4Co_Central_CCGT10613</v>
          </cell>
        </row>
        <row r="3008">
          <cell r="B3008" t="str">
            <v>RFP_4Co_Central_CCGT10613</v>
          </cell>
        </row>
        <row r="3009">
          <cell r="B3009" t="str">
            <v>RFP_4Co_Central_CCGT10613</v>
          </cell>
        </row>
        <row r="3010">
          <cell r="B3010" t="str">
            <v>RFP_4Co_Central_CCGT10613</v>
          </cell>
        </row>
        <row r="3011">
          <cell r="B3011" t="str">
            <v>RFP_4Co_Central_CCGT10613</v>
          </cell>
        </row>
        <row r="3012">
          <cell r="B3012" t="str">
            <v>RFP_4Co_Central_CCGT10613</v>
          </cell>
        </row>
        <row r="3013">
          <cell r="B3013" t="str">
            <v>RFP_4Co_Central_CCGT10613</v>
          </cell>
        </row>
        <row r="3014">
          <cell r="B3014" t="str">
            <v>RFP_4Co_Central_CCGT10613</v>
          </cell>
        </row>
        <row r="3015">
          <cell r="B3015" t="str">
            <v>RFP_4Co_Central_CCGT10613</v>
          </cell>
        </row>
        <row r="3016">
          <cell r="B3016" t="str">
            <v>RFP_4Co_Central_CCGT10613</v>
          </cell>
        </row>
        <row r="3017">
          <cell r="B3017" t="str">
            <v>RFP_4Co_Central_CCGT10613</v>
          </cell>
        </row>
        <row r="3018">
          <cell r="B3018" t="str">
            <v>RFP_4Co_Central_CCGT10613</v>
          </cell>
        </row>
        <row r="3019">
          <cell r="B3019" t="str">
            <v>RFP_4Co_Central_CCGT10613</v>
          </cell>
        </row>
        <row r="3020">
          <cell r="B3020" t="str">
            <v>RFP_4Co_Central_CCGT10613</v>
          </cell>
        </row>
        <row r="3021">
          <cell r="B3021" t="str">
            <v>RFP_4Co_Central_CCGT10613</v>
          </cell>
        </row>
        <row r="3022">
          <cell r="B3022" t="str">
            <v>RFP_4Co_Central_CCGT10613</v>
          </cell>
        </row>
        <row r="3023">
          <cell r="B3023" t="str">
            <v>RFP_4Co_Central_CCGT10613</v>
          </cell>
        </row>
        <row r="3024">
          <cell r="B3024" t="str">
            <v>RFP_4Co_Central_CCGT10613</v>
          </cell>
        </row>
        <row r="3025">
          <cell r="B3025" t="str">
            <v>RFP_4Co_Central_CCGT10613</v>
          </cell>
        </row>
        <row r="3026">
          <cell r="B3026" t="str">
            <v>RFP_4Co_Central_CCGT10613</v>
          </cell>
        </row>
        <row r="3027">
          <cell r="B3027" t="str">
            <v>RFP_4Co_Central_CCGT10613</v>
          </cell>
        </row>
        <row r="3028">
          <cell r="B3028" t="str">
            <v>RFP_4Co_Central_CCGT10613</v>
          </cell>
        </row>
        <row r="3029">
          <cell r="B3029" t="str">
            <v>RFP_4Co_Central_CCGT10613</v>
          </cell>
        </row>
        <row r="3030">
          <cell r="B3030" t="str">
            <v>RFP_4Co_Central_CCGT10613</v>
          </cell>
        </row>
        <row r="3031">
          <cell r="B3031" t="str">
            <v>RFP_4Co_Central_CCGT10613</v>
          </cell>
        </row>
        <row r="3032">
          <cell r="B3032" t="str">
            <v>RFP_4Co_Central_CCGT10613</v>
          </cell>
        </row>
        <row r="3033">
          <cell r="B3033" t="str">
            <v>RFP_4Co_Central_CCGT10613</v>
          </cell>
        </row>
        <row r="3034">
          <cell r="B3034" t="str">
            <v>RFP_4Co_Central_CCGT10613</v>
          </cell>
        </row>
        <row r="3035">
          <cell r="B3035" t="str">
            <v>RFP_4Co_Central_CCGT10613</v>
          </cell>
        </row>
        <row r="3036">
          <cell r="B3036" t="str">
            <v>RFP_4Co_Central_CCGT10613</v>
          </cell>
        </row>
        <row r="3037">
          <cell r="B3037" t="str">
            <v>RFP_4Co_Central_CCGT10613</v>
          </cell>
        </row>
        <row r="3038">
          <cell r="B3038" t="str">
            <v>RFP_4Co_Central_CCGT10613</v>
          </cell>
        </row>
        <row r="3039">
          <cell r="B3039" t="str">
            <v>RFP_4Co_Central_CCGT10613</v>
          </cell>
        </row>
        <row r="3040">
          <cell r="B3040" t="str">
            <v>RFP_4Co_Central_CCGT10613</v>
          </cell>
        </row>
        <row r="3041">
          <cell r="B3041" t="str">
            <v>RFP_4Co_Central_CCGT10613</v>
          </cell>
        </row>
        <row r="3042">
          <cell r="B3042" t="str">
            <v>RFP_4Co_Central_CCGT10613</v>
          </cell>
        </row>
        <row r="3043">
          <cell r="B3043" t="str">
            <v>RFP_4Co_Central_CCGT10613</v>
          </cell>
        </row>
        <row r="3044">
          <cell r="B3044" t="str">
            <v>RFP_4Co_Central_CCGT10613</v>
          </cell>
        </row>
        <row r="3045">
          <cell r="B3045" t="str">
            <v>RFP_4Co_Central_CCGT10613</v>
          </cell>
        </row>
        <row r="3046">
          <cell r="B3046" t="str">
            <v>RFP_4Co_Central_CCGT10613</v>
          </cell>
        </row>
        <row r="3047">
          <cell r="B3047" t="str">
            <v>RFP_4Co_Central_CCGT10613</v>
          </cell>
        </row>
        <row r="3048">
          <cell r="B3048" t="str">
            <v>RFP_4Co_Central_CCGT10613</v>
          </cell>
        </row>
        <row r="3049">
          <cell r="B3049" t="str">
            <v>RFP_4Co_Central_CCGT10613</v>
          </cell>
        </row>
        <row r="3050">
          <cell r="B3050" t="str">
            <v>RFP_4Co_Central_CCGT10613</v>
          </cell>
        </row>
        <row r="3051">
          <cell r="B3051" t="str">
            <v>RFP_4Co_Central_CCGT10613</v>
          </cell>
        </row>
        <row r="3052">
          <cell r="B3052" t="str">
            <v>RFP_4Co_Central_CCGT10613</v>
          </cell>
        </row>
        <row r="3053">
          <cell r="B3053" t="str">
            <v>RFP_4Co_Central_CCGT10613</v>
          </cell>
        </row>
        <row r="3054">
          <cell r="B3054" t="str">
            <v>RFP_4Co_Central_CCGT10613</v>
          </cell>
        </row>
        <row r="3055">
          <cell r="B3055" t="str">
            <v>RFP_4Co_Central_CCGT10613</v>
          </cell>
        </row>
        <row r="3056">
          <cell r="B3056" t="str">
            <v>RFP_4Co_Central_CCGT10613</v>
          </cell>
        </row>
        <row r="3057">
          <cell r="B3057" t="str">
            <v>RFP_4Co_Central_CCGT10613</v>
          </cell>
        </row>
        <row r="3058">
          <cell r="B3058" t="str">
            <v>RFP_4Co_Central_CCGT10613</v>
          </cell>
        </row>
        <row r="3059">
          <cell r="B3059" t="str">
            <v>RFP_4Co_Central_CCGT10613</v>
          </cell>
        </row>
        <row r="3060">
          <cell r="B3060" t="str">
            <v>RFP_4Co_Central_CCGT10613</v>
          </cell>
        </row>
        <row r="3061">
          <cell r="B3061" t="str">
            <v>RFP_4Co_Central_CCGT10613</v>
          </cell>
        </row>
        <row r="3062">
          <cell r="B3062" t="str">
            <v>RFP_4Co_Central_CCGT10613</v>
          </cell>
        </row>
        <row r="3063">
          <cell r="B3063" t="str">
            <v>RFP_4Co_Central_CCGT10613</v>
          </cell>
        </row>
        <row r="3064">
          <cell r="B3064" t="str">
            <v>RFP_4Co_Central_CCGT10613</v>
          </cell>
        </row>
        <row r="3065">
          <cell r="B3065" t="str">
            <v>RFP_4Co_Central_CCGT10613</v>
          </cell>
        </row>
        <row r="3066">
          <cell r="B3066" t="str">
            <v>RFP_4Co_Central_CCGT10613</v>
          </cell>
        </row>
        <row r="3067">
          <cell r="B3067" t="str">
            <v>RFP_4Co_Central_CCGT10613</v>
          </cell>
        </row>
        <row r="3068">
          <cell r="B3068" t="str">
            <v>RFP_4Co_Central_CCGT10613</v>
          </cell>
        </row>
        <row r="3069">
          <cell r="B3069" t="str">
            <v>RFP_4Co_Central_CCGT10613</v>
          </cell>
        </row>
        <row r="3070">
          <cell r="B3070" t="str">
            <v>RFP_4Co_Central_CCGT10613</v>
          </cell>
        </row>
        <row r="3071">
          <cell r="B3071" t="str">
            <v>RFP_4Co_Central_CCGT10613</v>
          </cell>
        </row>
        <row r="3072">
          <cell r="B3072" t="str">
            <v>RFP_4Co_Central_CCGT10613</v>
          </cell>
        </row>
        <row r="3073">
          <cell r="B3073" t="str">
            <v>RFP_4Co_Central_CCGT10613</v>
          </cell>
        </row>
        <row r="3074">
          <cell r="B3074" t="str">
            <v>RFP_4Co_Central_CCGT10613</v>
          </cell>
        </row>
        <row r="3075">
          <cell r="B3075" t="str">
            <v>RFP_4Co_Central_CCGT10613</v>
          </cell>
        </row>
        <row r="3076">
          <cell r="B3076" t="str">
            <v>RFP_4Co_Central_CCGT10613</v>
          </cell>
        </row>
        <row r="3077">
          <cell r="B3077" t="str">
            <v>RFP_4Co_Central_CCGT10613</v>
          </cell>
        </row>
        <row r="3078">
          <cell r="B3078" t="str">
            <v>RFP_4Co_Central_CCGT10613</v>
          </cell>
        </row>
        <row r="3079">
          <cell r="B3079" t="str">
            <v>RFP_4Co_Central_CCGT10613</v>
          </cell>
        </row>
        <row r="3080">
          <cell r="B3080" t="str">
            <v>RFP_4Co_Central_CCGT10613</v>
          </cell>
        </row>
        <row r="3081">
          <cell r="B3081" t="str">
            <v>RFP_4Co_Central_CCGT10613</v>
          </cell>
        </row>
        <row r="3082">
          <cell r="B3082" t="str">
            <v>RFP_4Co_Central_CCGT10613</v>
          </cell>
        </row>
        <row r="3083">
          <cell r="B3083" t="str">
            <v>RFP_4Co_Central_CCGT10613</v>
          </cell>
        </row>
        <row r="3084">
          <cell r="B3084" t="str">
            <v>RFP_4Co_Central_CCGT10613</v>
          </cell>
        </row>
        <row r="3085">
          <cell r="B3085" t="str">
            <v>RFP_4Co_Central_CCGT10613</v>
          </cell>
        </row>
        <row r="3086">
          <cell r="B3086" t="str">
            <v>RFP_4Co_Central_CCGT10613</v>
          </cell>
        </row>
        <row r="3087">
          <cell r="B3087" t="str">
            <v>RFP_4Co_Central_CCGT10613</v>
          </cell>
        </row>
        <row r="3088">
          <cell r="B3088" t="str">
            <v>RFP_4Co_Central_CCGT10613</v>
          </cell>
        </row>
        <row r="3089">
          <cell r="B3089" t="str">
            <v>RFP_4Co_Central_CCGT10613</v>
          </cell>
        </row>
        <row r="3090">
          <cell r="B3090" t="str">
            <v>RFP_4Co_Central_CCGT10613</v>
          </cell>
        </row>
        <row r="3091">
          <cell r="B3091" t="str">
            <v>RFP_4Co_Central_CCGT10613</v>
          </cell>
        </row>
        <row r="3092">
          <cell r="B3092" t="str">
            <v>RFP_4Co_Central_CCGT10613</v>
          </cell>
        </row>
        <row r="3093">
          <cell r="B3093" t="str">
            <v>RFP_4Co_Central_CCGT10613</v>
          </cell>
        </row>
        <row r="3094">
          <cell r="B3094" t="str">
            <v>RFP_4Co_Central_CCGT10613</v>
          </cell>
        </row>
        <row r="3095">
          <cell r="B3095" t="str">
            <v>RFP_4Co_Central_CCGT10613</v>
          </cell>
        </row>
        <row r="3096">
          <cell r="B3096" t="str">
            <v>RFP_4Co_Central_CCGT10613</v>
          </cell>
        </row>
        <row r="3097">
          <cell r="B3097" t="str">
            <v>RFP_4Co_Central_CCGT10613</v>
          </cell>
        </row>
        <row r="3098">
          <cell r="B3098" t="str">
            <v>RFP_4Co_Central_CCGT10613</v>
          </cell>
        </row>
        <row r="3099">
          <cell r="B3099" t="str">
            <v>RFP_4Co_Central_CCGT10613</v>
          </cell>
        </row>
        <row r="3100">
          <cell r="B3100" t="str">
            <v>RFP_4Co_Central_CCGT10613</v>
          </cell>
        </row>
        <row r="3101">
          <cell r="B3101" t="str">
            <v>RFP_4Co_Central_CCGT10613</v>
          </cell>
        </row>
        <row r="3102">
          <cell r="B3102" t="str">
            <v>RFP_4Co_Central_CCGT10613</v>
          </cell>
        </row>
        <row r="3103">
          <cell r="B3103" t="str">
            <v>RFP_4Co_Central_CCGT10613</v>
          </cell>
        </row>
        <row r="3104">
          <cell r="B3104" t="str">
            <v>RFP_4Co_Central_CCGT10613</v>
          </cell>
        </row>
        <row r="3105">
          <cell r="B3105" t="str">
            <v>RFP_4Co_Central_CCGT10613</v>
          </cell>
        </row>
        <row r="3106">
          <cell r="B3106" t="str">
            <v>RFP_4Co_Central_CCGT10613</v>
          </cell>
        </row>
        <row r="3107">
          <cell r="B3107" t="str">
            <v>RFP_4Co_Central_CCGT10613</v>
          </cell>
        </row>
        <row r="3108">
          <cell r="B3108" t="str">
            <v>RFP_4Co_Central_CCGT10613</v>
          </cell>
        </row>
        <row r="3109">
          <cell r="B3109" t="str">
            <v>RFP_4Co_Central_CCGT10613</v>
          </cell>
        </row>
        <row r="3110">
          <cell r="B3110" t="str">
            <v>RFP_4Co_Central_CCGT10613</v>
          </cell>
        </row>
        <row r="3111">
          <cell r="B3111" t="str">
            <v>RFP_4Co_Central_CCGT10613</v>
          </cell>
        </row>
        <row r="3112">
          <cell r="B3112" t="str">
            <v>RFP_4Co_Central_CCGT10613</v>
          </cell>
        </row>
        <row r="3113">
          <cell r="B3113" t="str">
            <v>RFP_4Co_Central_CCGT10613</v>
          </cell>
        </row>
        <row r="3114">
          <cell r="B3114" t="str">
            <v>RFP_4Co_Central_CCGT10613</v>
          </cell>
        </row>
        <row r="3115">
          <cell r="B3115" t="str">
            <v>RFP_4Co_Central_CCGT10613</v>
          </cell>
        </row>
        <row r="3116">
          <cell r="B3116" t="str">
            <v>RFP_4Co_Central_CCGT10613</v>
          </cell>
        </row>
        <row r="3117">
          <cell r="B3117" t="str">
            <v>RFP_4Co_Central_CCGT10613</v>
          </cell>
        </row>
        <row r="3118">
          <cell r="B3118" t="str">
            <v>RFP_4Co_Central_CCGT10613</v>
          </cell>
        </row>
        <row r="3119">
          <cell r="B3119" t="str">
            <v>RFP_4Co_Central_CCGT10613</v>
          </cell>
        </row>
        <row r="3120">
          <cell r="B3120" t="str">
            <v>RFP_4Co_Central_CCGT10613</v>
          </cell>
        </row>
        <row r="3121">
          <cell r="B3121" t="str">
            <v>RFP_4Co_Central_CCGT10613</v>
          </cell>
        </row>
        <row r="3122">
          <cell r="B3122" t="str">
            <v>RFP_4Co_Central_CCGT10613</v>
          </cell>
        </row>
        <row r="3123">
          <cell r="B3123" t="str">
            <v>RFP_4Co_Central_CCGT10613</v>
          </cell>
        </row>
        <row r="3124">
          <cell r="B3124" t="str">
            <v>RFP_4Co_Central_CCGT10613</v>
          </cell>
        </row>
        <row r="3125">
          <cell r="B3125" t="str">
            <v>RFP_4Co_Central_CCGT10613</v>
          </cell>
        </row>
        <row r="3126">
          <cell r="B3126" t="str">
            <v>RFP_4Co_Central_CCGT10613</v>
          </cell>
        </row>
        <row r="3127">
          <cell r="B3127" t="str">
            <v>RFP_4Co_Central_CCGT10613</v>
          </cell>
        </row>
        <row r="3128">
          <cell r="B3128" t="str">
            <v>RFP_4Co_Central_CCGT10613</v>
          </cell>
        </row>
        <row r="3129">
          <cell r="B3129" t="str">
            <v>RFP_4Co_Central_CCGT10613</v>
          </cell>
        </row>
        <row r="3130">
          <cell r="B3130" t="str">
            <v>RFP_4Co_Central_CCGT10613</v>
          </cell>
        </row>
        <row r="3131">
          <cell r="B3131" t="str">
            <v>RFP_4Co_Central_CCGT10613</v>
          </cell>
        </row>
        <row r="3132">
          <cell r="B3132" t="str">
            <v>RFP_4Co_Central_CCGT10613</v>
          </cell>
        </row>
        <row r="3133">
          <cell r="B3133" t="str">
            <v>RFP_4Co_Central_CCGT10613</v>
          </cell>
        </row>
        <row r="3134">
          <cell r="B3134" t="str">
            <v>RFP_4Co_Central_CCGT10613</v>
          </cell>
        </row>
        <row r="3135">
          <cell r="B3135" t="str">
            <v>RFP_4Co_Central_CCGT10613</v>
          </cell>
        </row>
        <row r="3136">
          <cell r="B3136" t="str">
            <v>RFP_4Co_Central_CCGT10613</v>
          </cell>
        </row>
        <row r="3137">
          <cell r="B3137" t="str">
            <v>RFP_4Co_Central_CCGT10613</v>
          </cell>
        </row>
        <row r="3138">
          <cell r="B3138" t="str">
            <v>RFP_4Co_Central_CCGT10613</v>
          </cell>
        </row>
        <row r="3139">
          <cell r="B3139" t="str">
            <v>RFP_4Co_Central_CCGT10613</v>
          </cell>
        </row>
        <row r="3140">
          <cell r="B3140" t="str">
            <v>RFP_4Co_Central_CCGT10613</v>
          </cell>
        </row>
        <row r="3141">
          <cell r="B3141" t="str">
            <v>RFP_4Co_Central_CCGT10613</v>
          </cell>
        </row>
        <row r="3142">
          <cell r="B3142" t="str">
            <v>RFP_4Co_Central_CCGT10613</v>
          </cell>
        </row>
        <row r="3143">
          <cell r="B3143" t="str">
            <v>RFP_4Co_Central_CCGT10613</v>
          </cell>
        </row>
        <row r="3144">
          <cell r="B3144" t="str">
            <v>RFP_4Co_Central_CCGT10613</v>
          </cell>
        </row>
        <row r="3145">
          <cell r="B3145" t="str">
            <v>RFP_4Co_Central_CCGT10613</v>
          </cell>
        </row>
        <row r="3146">
          <cell r="B3146" t="str">
            <v>RFP_4Co_Central_CCGT10613</v>
          </cell>
        </row>
        <row r="3147">
          <cell r="B3147" t="str">
            <v>RFP_4Co_Central_CCGT10613</v>
          </cell>
        </row>
        <row r="3148">
          <cell r="B3148" t="str">
            <v>RFP_4Co_Central_CCGT10613</v>
          </cell>
        </row>
        <row r="3149">
          <cell r="B3149" t="str">
            <v>RFP_4Co_Central_CCGT10613</v>
          </cell>
        </row>
        <row r="3150">
          <cell r="B3150" t="str">
            <v>RFP_4Co_Central_CCGT10613</v>
          </cell>
        </row>
        <row r="3151">
          <cell r="B3151" t="str">
            <v>RFP_4Co_Central_CCGT10613</v>
          </cell>
        </row>
        <row r="3152">
          <cell r="B3152" t="str">
            <v>RFP_4Co_Central_CCGT10613</v>
          </cell>
        </row>
        <row r="3153">
          <cell r="B3153" t="str">
            <v>RFP_4Co_Central_CCGT10613</v>
          </cell>
        </row>
        <row r="3154">
          <cell r="B3154" t="str">
            <v>RFP_4Co_Central_CCGT10613</v>
          </cell>
        </row>
        <row r="3155">
          <cell r="B3155" t="str">
            <v>RFP_4Co_Central_CCGT10613</v>
          </cell>
        </row>
        <row r="3156">
          <cell r="B3156" t="str">
            <v>RFP_4Co_Central_CCGT10613</v>
          </cell>
        </row>
        <row r="3157">
          <cell r="B3157" t="str">
            <v>RFP_4Co_Central_CCGT10613</v>
          </cell>
        </row>
        <row r="3158">
          <cell r="B3158" t="str">
            <v>RFP_4Co_Central_CCGT10613</v>
          </cell>
        </row>
        <row r="3159">
          <cell r="B3159" t="str">
            <v>RFP_4Co_Central_CCGT10613</v>
          </cell>
        </row>
        <row r="3160">
          <cell r="B3160" t="str">
            <v>RFP_4Co_Central_CCGT10613</v>
          </cell>
        </row>
        <row r="3161">
          <cell r="B3161" t="str">
            <v>RFP_4Co_Central_CCGT10613</v>
          </cell>
        </row>
        <row r="3162">
          <cell r="B3162" t="str">
            <v>RFP_4Co_Central_CCGT10613</v>
          </cell>
        </row>
        <row r="3163">
          <cell r="B3163" t="str">
            <v>RFP_4Co_Central_CCGT10613</v>
          </cell>
        </row>
        <row r="3164">
          <cell r="B3164" t="str">
            <v>RFP_4Co_Central_CCGT10613</v>
          </cell>
        </row>
        <row r="3165">
          <cell r="B3165" t="str">
            <v>RFP_4Co_Central_CCGT10613</v>
          </cell>
        </row>
        <row r="3166">
          <cell r="B3166" t="str">
            <v>RFP_4Co_Central_CCGT10613</v>
          </cell>
        </row>
        <row r="3167">
          <cell r="B3167" t="str">
            <v>RFP_4Co_Central_CCGT10613</v>
          </cell>
        </row>
        <row r="3168">
          <cell r="B3168" t="str">
            <v>RFP_4Co_Central_CCGT10613</v>
          </cell>
        </row>
        <row r="3169">
          <cell r="B3169" t="str">
            <v>RFP_4Co_Central_CCGT10613</v>
          </cell>
        </row>
        <row r="3170">
          <cell r="B3170" t="str">
            <v>RFP_4Co_Central_CCGT10613</v>
          </cell>
        </row>
        <row r="3171">
          <cell r="B3171" t="str">
            <v>RFP_4Co_Central_CCGT10613</v>
          </cell>
        </row>
        <row r="3172">
          <cell r="B3172" t="str">
            <v>RFP_4Co_Central_CCGT10613</v>
          </cell>
        </row>
        <row r="3173">
          <cell r="B3173" t="str">
            <v>RFP_4Co_Central_CCGT10613</v>
          </cell>
        </row>
        <row r="3174">
          <cell r="B3174" t="str">
            <v>RFP_4Co_Central_CCGT10613</v>
          </cell>
        </row>
        <row r="3175">
          <cell r="B3175" t="str">
            <v>RFP_4Co_Central_CCGT10613</v>
          </cell>
        </row>
        <row r="3176">
          <cell r="B3176" t="str">
            <v>RFP_4Co_Central_CCGT10613</v>
          </cell>
        </row>
        <row r="3177">
          <cell r="B3177" t="str">
            <v>RFP_4Co_Central_CCGT10613</v>
          </cell>
        </row>
        <row r="3178">
          <cell r="B3178" t="str">
            <v>RFP_4Co_Central_CCGT10613</v>
          </cell>
        </row>
        <row r="3179">
          <cell r="B3179" t="str">
            <v>RFP_4Co_Central_CCGT10613</v>
          </cell>
        </row>
        <row r="3180">
          <cell r="B3180" t="str">
            <v>RFP_4Co_Central_CCGT10613</v>
          </cell>
        </row>
        <row r="3181">
          <cell r="B3181" t="str">
            <v>RFP_4Co_Central_CCGT10613</v>
          </cell>
        </row>
        <row r="3182">
          <cell r="B3182" t="str">
            <v>RFP_4Co_Central_CCGT10613</v>
          </cell>
        </row>
        <row r="3183">
          <cell r="B3183" t="str">
            <v>RFP_4Co_Central_CCGT10613</v>
          </cell>
        </row>
        <row r="3184">
          <cell r="B3184" t="str">
            <v>RFP_4Co_Central_CCGT10613</v>
          </cell>
        </row>
        <row r="3185">
          <cell r="B3185" t="str">
            <v>RFP_4Co_Central_CCGT10613</v>
          </cell>
        </row>
        <row r="3186">
          <cell r="B3186" t="str">
            <v>RFP_4Co_Central_CCGT10613</v>
          </cell>
        </row>
        <row r="3187">
          <cell r="B3187" t="str">
            <v>RFP_4Co_Central_CCGT10613</v>
          </cell>
        </row>
        <row r="3188">
          <cell r="B3188" t="str">
            <v>RFP_4Co_Central_CCGT10613</v>
          </cell>
        </row>
        <row r="3189">
          <cell r="B3189" t="str">
            <v>RFP_4Co_Central_CCGT10613</v>
          </cell>
        </row>
        <row r="3190">
          <cell r="B3190" t="str">
            <v>RFP_4Co_Central_CCGT10613</v>
          </cell>
        </row>
        <row r="3191">
          <cell r="B3191" t="str">
            <v>RFP_4Co_Central_CCGT10613</v>
          </cell>
        </row>
        <row r="3192">
          <cell r="B3192" t="str">
            <v>RFP_4Co_Central_CCGT10613</v>
          </cell>
        </row>
        <row r="3193">
          <cell r="B3193" t="str">
            <v>RFP_4Co_Central_CCGT10613</v>
          </cell>
        </row>
        <row r="3194">
          <cell r="B3194" t="str">
            <v>RFP_4Co_Central_CCGT10613</v>
          </cell>
        </row>
        <row r="3195">
          <cell r="B3195" t="str">
            <v>RFP_4Co_Central_CCGT10613</v>
          </cell>
        </row>
        <row r="3196">
          <cell r="B3196" t="str">
            <v>RFP_4Co_Central_CCGT10613</v>
          </cell>
        </row>
        <row r="3197">
          <cell r="B3197" t="str">
            <v>RFP_4Co_Central_CCGT10613</v>
          </cell>
        </row>
        <row r="3198">
          <cell r="B3198" t="str">
            <v>RFP_4Co_Central_CCGT10613</v>
          </cell>
        </row>
        <row r="3199">
          <cell r="B3199" t="str">
            <v>RFP_4Co_Central_CCGT10613</v>
          </cell>
        </row>
        <row r="3200">
          <cell r="B3200" t="str">
            <v>RFP_4Co_Central_CCGT10613</v>
          </cell>
        </row>
        <row r="3201">
          <cell r="B3201" t="str">
            <v>RFP_4Co_Central_CCGT10613</v>
          </cell>
        </row>
        <row r="3202">
          <cell r="B3202" t="str">
            <v>RFP_4Co_Central_CCGT10613</v>
          </cell>
        </row>
        <row r="3203">
          <cell r="B3203" t="str">
            <v>RFP_4Co_Central_CCGT10613</v>
          </cell>
        </row>
        <row r="3204">
          <cell r="B3204" t="str">
            <v>RFP_4Co_Central_CCGT10613</v>
          </cell>
        </row>
        <row r="3205">
          <cell r="B3205" t="str">
            <v>RFP_4Co_Central_CCGT10613</v>
          </cell>
        </row>
        <row r="3206">
          <cell r="B3206" t="str">
            <v>RFP_4Co_Central_CCGT10613</v>
          </cell>
        </row>
        <row r="3207">
          <cell r="B3207" t="str">
            <v>RFP_4Co_Central_CCGT10613</v>
          </cell>
        </row>
        <row r="3208">
          <cell r="B3208" t="str">
            <v>RFP_4Co_Central_CCGT10613</v>
          </cell>
        </row>
        <row r="3209">
          <cell r="B3209" t="str">
            <v>RFP_4Co_Central_CCGT10613</v>
          </cell>
        </row>
        <row r="3210">
          <cell r="B3210" t="str">
            <v>RFP_4Co_Central_CCGT10613</v>
          </cell>
        </row>
        <row r="3211">
          <cell r="B3211" t="str">
            <v>RFP_4Co_Central_CCGT10613</v>
          </cell>
        </row>
        <row r="3212">
          <cell r="B3212" t="str">
            <v>RFP_4Co_Central_CCGT10613</v>
          </cell>
        </row>
        <row r="3213">
          <cell r="B3213" t="str">
            <v>RFP_4Co_Central_CCGT10613</v>
          </cell>
        </row>
        <row r="3214">
          <cell r="B3214" t="str">
            <v>RFP_4Co_Central_CCGT10613</v>
          </cell>
        </row>
        <row r="3215">
          <cell r="B3215" t="str">
            <v>RFP_4Co_Central_CCGT10613</v>
          </cell>
        </row>
        <row r="3216">
          <cell r="B3216" t="str">
            <v>RFP_4Co_Central_CCGT10613</v>
          </cell>
        </row>
        <row r="3217">
          <cell r="B3217" t="str">
            <v>RFP_4Co_Central_CCGT10613</v>
          </cell>
        </row>
        <row r="3218">
          <cell r="B3218" t="str">
            <v>RFP_4Co_Central_CCGT10613</v>
          </cell>
        </row>
        <row r="3219">
          <cell r="B3219" t="str">
            <v>RFP_4Co_Central_CCGT10613</v>
          </cell>
        </row>
        <row r="3220">
          <cell r="B3220" t="str">
            <v>RFP_4Co_Central_CCGT10613</v>
          </cell>
        </row>
        <row r="3221">
          <cell r="B3221" t="str">
            <v>RFP_4Co_Central_CCGT10613</v>
          </cell>
        </row>
        <row r="3222">
          <cell r="B3222" t="str">
            <v>RFP_4Co_Central_CCGT10613</v>
          </cell>
        </row>
        <row r="3223">
          <cell r="B3223" t="str">
            <v>RFP_4Co_Central_CCGT10613</v>
          </cell>
        </row>
        <row r="3224">
          <cell r="B3224" t="str">
            <v>RFP_4Co_Central_CCGT10613</v>
          </cell>
        </row>
        <row r="3225">
          <cell r="B3225" t="str">
            <v>RFP_4Co_Central_CCGT10613</v>
          </cell>
        </row>
        <row r="3226">
          <cell r="B3226" t="str">
            <v>RFP_4Co_Central_CCGT10613</v>
          </cell>
        </row>
        <row r="3227">
          <cell r="B3227" t="str">
            <v>RFP_4Co_Central_CCGT10613</v>
          </cell>
        </row>
        <row r="3228">
          <cell r="B3228" t="str">
            <v>RFP_4Co_Central_CCGT10613</v>
          </cell>
        </row>
        <row r="3229">
          <cell r="B3229" t="str">
            <v>RFP_4Co_Central_CCGT10613</v>
          </cell>
        </row>
        <row r="3230">
          <cell r="B3230" t="str">
            <v>RFP_4Co_Central_CCGT10613</v>
          </cell>
        </row>
        <row r="3231">
          <cell r="B3231" t="str">
            <v>RFP_4Co_Central_CCGT10613</v>
          </cell>
        </row>
        <row r="3232">
          <cell r="B3232" t="str">
            <v>RFP_4Co_Central_CCGT10613</v>
          </cell>
        </row>
        <row r="3233">
          <cell r="B3233" t="str">
            <v>RFP_4Co_Central_CCGT10613</v>
          </cell>
        </row>
        <row r="3234">
          <cell r="B3234" t="str">
            <v>RFP_4Co_Central_CCGT10613</v>
          </cell>
        </row>
        <row r="3235">
          <cell r="B3235" t="str">
            <v>RFP_4Co_Central_CCGT10613</v>
          </cell>
        </row>
        <row r="3236">
          <cell r="B3236" t="str">
            <v>RFP_4Co_Central_CCGT10613</v>
          </cell>
        </row>
        <row r="3237">
          <cell r="B3237" t="str">
            <v>RFP_4Co_Central_CCGT10613</v>
          </cell>
        </row>
        <row r="3238">
          <cell r="B3238" t="str">
            <v>RFP_4Co_Central_CCGT10613</v>
          </cell>
        </row>
        <row r="3239">
          <cell r="B3239" t="str">
            <v>RFP_4Co_Central_CCGT10613</v>
          </cell>
        </row>
        <row r="3240">
          <cell r="B3240" t="str">
            <v>RFP_4Co_Central_CCGT10613</v>
          </cell>
        </row>
        <row r="3241">
          <cell r="B3241" t="str">
            <v>RFP_4Co_Central_CCGT10613</v>
          </cell>
        </row>
        <row r="3242">
          <cell r="B3242" t="str">
            <v>RFP_4Co_Central_CCGT10613</v>
          </cell>
        </row>
        <row r="3243">
          <cell r="B3243" t="str">
            <v>RFP_4Co_Central_CCGT10613</v>
          </cell>
        </row>
        <row r="3244">
          <cell r="B3244" t="str">
            <v>RFP_4Co_Central_CCGT10613</v>
          </cell>
        </row>
        <row r="3245">
          <cell r="B3245" t="str">
            <v>RFP_4Co_Central_CCGT10613</v>
          </cell>
        </row>
        <row r="3246">
          <cell r="B3246" t="str">
            <v>RFP_4Co_Central_CCGT10613</v>
          </cell>
        </row>
        <row r="3247">
          <cell r="B3247" t="str">
            <v>RFP_4Co_Central_CCGT10613</v>
          </cell>
        </row>
        <row r="3248">
          <cell r="B3248" t="str">
            <v>RFP_4Co_Central_CCGT10613</v>
          </cell>
        </row>
        <row r="3249">
          <cell r="B3249" t="str">
            <v>RFP_4Co_Central_CCGT10613</v>
          </cell>
        </row>
        <row r="3250">
          <cell r="B3250" t="str">
            <v>RFP_4Co_Central_CCGT10613</v>
          </cell>
        </row>
        <row r="3251">
          <cell r="B3251" t="str">
            <v>RFP_4Co_Central_CCGT10613</v>
          </cell>
        </row>
        <row r="3252">
          <cell r="B3252" t="str">
            <v>RFP_4Co_Central_CCGT10613</v>
          </cell>
        </row>
        <row r="3253">
          <cell r="B3253" t="str">
            <v>RFP_4Co_Central_CCGT10613</v>
          </cell>
        </row>
        <row r="3254">
          <cell r="B3254" t="str">
            <v>RFP_4Co_Central_CCGT10613</v>
          </cell>
        </row>
        <row r="3255">
          <cell r="B3255" t="str">
            <v>RFP_4Co_Central_CCGT10613</v>
          </cell>
        </row>
        <row r="3256">
          <cell r="B3256" t="str">
            <v>RFP_4Co_Central_CCGT10613</v>
          </cell>
        </row>
        <row r="3257">
          <cell r="B3257" t="str">
            <v>RFP_4Co_Central_CCGT10613</v>
          </cell>
        </row>
        <row r="3258">
          <cell r="B3258" t="str">
            <v>RFP_4Co_Central_CCGT10613</v>
          </cell>
        </row>
        <row r="3259">
          <cell r="B3259" t="str">
            <v>RFP_4Co_Central_CCGT10613</v>
          </cell>
        </row>
        <row r="3260">
          <cell r="B3260" t="str">
            <v>RFP_4Co_Central_CCGT10613</v>
          </cell>
        </row>
        <row r="3261">
          <cell r="B3261" t="str">
            <v>RFP_4Co_Central_CCGT10613</v>
          </cell>
        </row>
        <row r="3262">
          <cell r="B3262" t="str">
            <v>RFP_4Co_Central_CCGT10613</v>
          </cell>
        </row>
        <row r="3263">
          <cell r="B3263" t="str">
            <v>RFP_4Co_Central_CCGT10613</v>
          </cell>
        </row>
        <row r="3264">
          <cell r="B3264" t="str">
            <v>RFP_4Co_Central_CCGT10613</v>
          </cell>
        </row>
        <row r="3265">
          <cell r="B3265" t="str">
            <v>RFP_4Co_Central_CCGT10613</v>
          </cell>
        </row>
        <row r="3266">
          <cell r="B3266" t="str">
            <v>RFP_4Co_Central_CCGT10613</v>
          </cell>
        </row>
        <row r="3267">
          <cell r="B3267" t="str">
            <v>RFP_4Co_Central_CCGT10613</v>
          </cell>
        </row>
        <row r="3268">
          <cell r="B3268" t="str">
            <v>RFP_4Co_Central_CCGT10613</v>
          </cell>
        </row>
        <row r="3269">
          <cell r="B3269" t="str">
            <v>RFP_4Co_Central_CCGT10613</v>
          </cell>
        </row>
        <row r="3270">
          <cell r="B3270" t="str">
            <v>RFP_4Co_Central_CCGT10613</v>
          </cell>
        </row>
        <row r="3271">
          <cell r="B3271" t="str">
            <v>RFP_4Co_Central_CCGT10613</v>
          </cell>
        </row>
        <row r="3272">
          <cell r="B3272" t="str">
            <v>RFP_4Co_Central_CCGT10613</v>
          </cell>
        </row>
        <row r="3273">
          <cell r="B3273" t="str">
            <v>RFP_4Co_Central_CCGT10613</v>
          </cell>
        </row>
        <row r="3274">
          <cell r="B3274" t="str">
            <v>RFP_4Co_Central_CCGT10613</v>
          </cell>
        </row>
        <row r="3275">
          <cell r="B3275" t="str">
            <v>RFP_4Co_Central_CCGT10613</v>
          </cell>
        </row>
        <row r="3276">
          <cell r="B3276" t="str">
            <v>RFP_4Co_Central_CCGT10613</v>
          </cell>
        </row>
        <row r="3277">
          <cell r="B3277" t="str">
            <v>RFP_4Co_Central_CCGT10613</v>
          </cell>
        </row>
        <row r="3278">
          <cell r="B3278" t="str">
            <v>RFP_4Co_Central_CCGT10613</v>
          </cell>
        </row>
        <row r="3279">
          <cell r="B3279" t="str">
            <v>RFP_4Co_Central_CCGT10613</v>
          </cell>
        </row>
        <row r="3280">
          <cell r="B3280" t="str">
            <v>RFP_4Co_Central_CCGT10613</v>
          </cell>
        </row>
        <row r="3281">
          <cell r="B3281" t="str">
            <v>RFP_4Co_Central_CCGT10613</v>
          </cell>
        </row>
        <row r="3282">
          <cell r="B3282" t="str">
            <v>RFP_4Co_Central_CCGT10613</v>
          </cell>
        </row>
        <row r="3283">
          <cell r="B3283" t="str">
            <v>RFP_4Co_Central_CCGT10613</v>
          </cell>
        </row>
        <row r="3284">
          <cell r="B3284" t="str">
            <v>RFP_4Co_Central_CCGT10613</v>
          </cell>
        </row>
        <row r="3285">
          <cell r="B3285" t="str">
            <v>RFP_4Co_Central_CCGT10613</v>
          </cell>
        </row>
        <row r="3286">
          <cell r="B3286" t="str">
            <v>RFP_4Co_Central_CCGT10613</v>
          </cell>
        </row>
        <row r="3287">
          <cell r="B3287" t="str">
            <v>RFP_4Co_Central_CCGT10613</v>
          </cell>
        </row>
        <row r="3288">
          <cell r="B3288" t="str">
            <v>RFP_4Co_Central_CCGT10613</v>
          </cell>
        </row>
        <row r="3289">
          <cell r="B3289" t="str">
            <v>RFP_4Co_Central_CCGT10613</v>
          </cell>
        </row>
        <row r="3290">
          <cell r="B3290" t="str">
            <v>RFP_4Co_Central_CCGT10613</v>
          </cell>
        </row>
        <row r="3291">
          <cell r="B3291" t="str">
            <v>RFP_4Co_Central_CCGT10613</v>
          </cell>
        </row>
        <row r="3292">
          <cell r="B3292" t="str">
            <v>RFP_4Co_Central_CCGT10613</v>
          </cell>
        </row>
        <row r="3293">
          <cell r="B3293" t="str">
            <v>RFP_4Co_Central_CCGT10613</v>
          </cell>
        </row>
        <row r="3294">
          <cell r="B3294" t="str">
            <v>RFP_4Co_Central_CCGT10613</v>
          </cell>
        </row>
        <row r="3295">
          <cell r="B3295" t="str">
            <v>RFP_4Co_Central_CCGT10613</v>
          </cell>
        </row>
        <row r="3296">
          <cell r="B3296" t="str">
            <v>RFP_4Co_Central_CCGT10613</v>
          </cell>
        </row>
        <row r="3297">
          <cell r="B3297" t="str">
            <v>RFP_4Co_Central_CCGT10613</v>
          </cell>
        </row>
        <row r="3298">
          <cell r="B3298" t="str">
            <v>RFP_4Co_Central_CCGT10613</v>
          </cell>
        </row>
        <row r="3299">
          <cell r="B3299" t="str">
            <v>RFP_4Co_Central_CCGT10613</v>
          </cell>
        </row>
        <row r="3300">
          <cell r="B3300" t="str">
            <v>RFP_4Co_Central_CCGT10613</v>
          </cell>
        </row>
        <row r="3301">
          <cell r="B3301" t="str">
            <v>RFP_4Co_Central_CCGT10613</v>
          </cell>
        </row>
        <row r="3302">
          <cell r="B3302" t="str">
            <v>RFP_4Co_Central_CCGT10613</v>
          </cell>
        </row>
        <row r="3303">
          <cell r="B3303" t="str">
            <v>RFP_4Co_Central_CCGT10613</v>
          </cell>
        </row>
        <row r="3304">
          <cell r="B3304" t="str">
            <v>RFP_4Co_Central_CCGT10613</v>
          </cell>
        </row>
        <row r="3305">
          <cell r="B3305" t="str">
            <v>RFP_4Co_Central_CCGT10613</v>
          </cell>
        </row>
        <row r="3306">
          <cell r="B3306" t="str">
            <v>RFP_4Co_Central_CCGT10613</v>
          </cell>
        </row>
        <row r="3307">
          <cell r="B3307" t="str">
            <v>RFP_4Co_Central_CCGT10613</v>
          </cell>
        </row>
        <row r="3308">
          <cell r="B3308" t="str">
            <v>RFP_4Co_Central_CCGT10613</v>
          </cell>
        </row>
        <row r="3309">
          <cell r="B3309" t="str">
            <v>RFP_4Co_Central_CCGT10613</v>
          </cell>
        </row>
        <row r="3310">
          <cell r="B3310" t="str">
            <v>RFP_4Co_Central_CCGT10613</v>
          </cell>
        </row>
        <row r="3311">
          <cell r="B3311" t="str">
            <v>RFP_4Co_Central_CCGT10613</v>
          </cell>
        </row>
        <row r="3312">
          <cell r="B3312" t="str">
            <v>RFP_4Co_Central_CCGT10613</v>
          </cell>
        </row>
        <row r="3313">
          <cell r="B3313" t="str">
            <v>RFP_4Co_Central_CCGT10613</v>
          </cell>
        </row>
        <row r="3314">
          <cell r="B3314" t="str">
            <v>RFP_4Co_Central_CCGT10613</v>
          </cell>
        </row>
        <row r="3315">
          <cell r="B3315" t="str">
            <v>RFP_4Co_Central_CCGT10613</v>
          </cell>
        </row>
        <row r="3316">
          <cell r="B3316" t="str">
            <v>RFP_4Co_Central_CCGT10613</v>
          </cell>
        </row>
        <row r="3317">
          <cell r="B3317" t="str">
            <v>RFP_4Co_Central_CCGT10613</v>
          </cell>
        </row>
        <row r="3318">
          <cell r="B3318" t="str">
            <v>RFP_4Co_Central_CCGT10613</v>
          </cell>
        </row>
        <row r="3319">
          <cell r="B3319" t="str">
            <v>RFP_4Co_Central_CCGT10613</v>
          </cell>
        </row>
        <row r="3320">
          <cell r="B3320" t="str">
            <v>RFP_4Co_Central_CCGT10613</v>
          </cell>
        </row>
        <row r="3321">
          <cell r="B3321" t="str">
            <v>RFP_4Co_Central_CCGT10613</v>
          </cell>
        </row>
        <row r="3322">
          <cell r="B3322" t="str">
            <v>RFP_4Co_Central_CCGT10613</v>
          </cell>
        </row>
        <row r="3323">
          <cell r="B3323" t="str">
            <v>RFP_4Co_Central_CCGT10613</v>
          </cell>
        </row>
        <row r="3324">
          <cell r="B3324" t="str">
            <v>RFP_4Co_Central_CCGT10613</v>
          </cell>
        </row>
        <row r="3325">
          <cell r="B3325" t="str">
            <v>RFP_4Co_Central_CCGT10613</v>
          </cell>
        </row>
        <row r="3326">
          <cell r="B3326" t="str">
            <v>RFP_4Co_Central_CCGT10613</v>
          </cell>
        </row>
        <row r="3327">
          <cell r="B3327" t="str">
            <v>RFP_4Co_Central_CCGT10613</v>
          </cell>
        </row>
        <row r="3328">
          <cell r="B3328" t="str">
            <v>RFP_4Co_Central_CCGT10613</v>
          </cell>
        </row>
        <row r="3329">
          <cell r="B3329" t="str">
            <v>RFP_4Co_Central_CCGT10613</v>
          </cell>
        </row>
        <row r="3330">
          <cell r="B3330" t="str">
            <v>RFP_4Co_Central_CCGT10613</v>
          </cell>
        </row>
        <row r="3331">
          <cell r="B3331" t="str">
            <v>RFP_4Co_Central_CCGT10613</v>
          </cell>
        </row>
        <row r="3332">
          <cell r="B3332" t="str">
            <v>RFP_4Co_Central_CCGT10613</v>
          </cell>
        </row>
        <row r="3333">
          <cell r="B3333" t="str">
            <v>RFP_4Co_Central_CCGT10613</v>
          </cell>
        </row>
        <row r="3334">
          <cell r="B3334" t="str">
            <v>RFP_4Co_Central_CCGT10613</v>
          </cell>
        </row>
        <row r="3335">
          <cell r="B3335" t="str">
            <v>RFP_4Co_Central_CCGT10613</v>
          </cell>
        </row>
        <row r="3336">
          <cell r="B3336" t="str">
            <v>RFP_4Co_Central_CCGT10613</v>
          </cell>
        </row>
        <row r="3337">
          <cell r="B3337" t="str">
            <v>RFP_4Co_Central_CCGT10613</v>
          </cell>
        </row>
        <row r="3338">
          <cell r="B3338" t="str">
            <v>RFP_4Co_Central_CCGT10613</v>
          </cell>
        </row>
        <row r="3339">
          <cell r="B3339" t="str">
            <v>RFP_4Co_Central_CCGT10613</v>
          </cell>
        </row>
        <row r="3340">
          <cell r="B3340" t="str">
            <v>RFP_4Co_Central_CCGT10613</v>
          </cell>
        </row>
        <row r="3341">
          <cell r="B3341" t="str">
            <v>RFP_4Co_Central_CCGT10613</v>
          </cell>
        </row>
        <row r="3342">
          <cell r="B3342" t="str">
            <v>RFP_4Co_Central_CCGT10613</v>
          </cell>
        </row>
        <row r="3343">
          <cell r="B3343" t="str">
            <v>RFP_4Co_Central_CCGT10613</v>
          </cell>
        </row>
        <row r="3344">
          <cell r="B3344" t="str">
            <v>RFP_4Co_Central_CCGT10613</v>
          </cell>
        </row>
        <row r="3345">
          <cell r="B3345" t="str">
            <v>RFP_4Co_Central_CCGT10613</v>
          </cell>
        </row>
        <row r="3346">
          <cell r="B3346" t="str">
            <v>RFP_4Co_Central_CCGT10613</v>
          </cell>
        </row>
        <row r="3347">
          <cell r="B3347" t="str">
            <v>RFP_4Co_Central_CCGT10613</v>
          </cell>
        </row>
        <row r="3348">
          <cell r="B3348" t="str">
            <v>RFP_4Co_Central_CCGT10613</v>
          </cell>
        </row>
        <row r="3349">
          <cell r="B3349" t="str">
            <v>RFP_4Co_Central_CCGT10613</v>
          </cell>
        </row>
        <row r="3350">
          <cell r="B3350" t="str">
            <v>RFP_4Co_Central_CCGT10613</v>
          </cell>
        </row>
        <row r="3351">
          <cell r="B3351" t="str">
            <v>RFP_4Co_Central_CCGT10613</v>
          </cell>
        </row>
        <row r="3352">
          <cell r="B3352" t="str">
            <v>RFP_4Co_Central_CCGT10613</v>
          </cell>
        </row>
        <row r="3353">
          <cell r="B3353" t="str">
            <v>RFP_4Co_Central_CCGT10613</v>
          </cell>
        </row>
        <row r="3354">
          <cell r="B3354" t="str">
            <v>RFP_4Co_Central_CCGT10613</v>
          </cell>
        </row>
        <row r="3355">
          <cell r="B3355" t="str">
            <v>RFP_4Co_Central_CCGT10613</v>
          </cell>
        </row>
        <row r="3356">
          <cell r="B3356" t="str">
            <v>RFP_4Co_Central_CCGT10613</v>
          </cell>
        </row>
        <row r="3357">
          <cell r="B3357" t="str">
            <v>RFP_4Co_Central_CCGT10613</v>
          </cell>
        </row>
        <row r="3358">
          <cell r="B3358" t="str">
            <v>RFP_4Co_Central_CCGT10613</v>
          </cell>
        </row>
        <row r="3359">
          <cell r="B3359" t="str">
            <v>RFP_4Co_Central_CCGT10613</v>
          </cell>
        </row>
        <row r="3360">
          <cell r="B3360" t="str">
            <v>RFP_4Co_Central_CCGT10613</v>
          </cell>
        </row>
        <row r="3361">
          <cell r="B3361" t="str">
            <v>RFP_4Co_Central_CCGT10613</v>
          </cell>
        </row>
        <row r="3362">
          <cell r="B3362" t="str">
            <v>RFP_4Co_Central_CCGT10613</v>
          </cell>
        </row>
        <row r="3363">
          <cell r="B3363" t="str">
            <v>RFP_4Co_Central_CCGT10613</v>
          </cell>
        </row>
        <row r="3364">
          <cell r="B3364" t="str">
            <v>RFP_4Co_Central_CCGT10613</v>
          </cell>
        </row>
        <row r="3365">
          <cell r="B3365" t="str">
            <v>RFP_4Co_Central_CCGT10613</v>
          </cell>
        </row>
        <row r="3366">
          <cell r="B3366" t="str">
            <v>RFP_4Co_Central_CCGT10613</v>
          </cell>
        </row>
        <row r="3367">
          <cell r="B3367" t="str">
            <v>RFP_4Co_Central_CCGT10613</v>
          </cell>
        </row>
        <row r="3368">
          <cell r="B3368" t="str">
            <v>RFP_4Co_Central_CCGT10613</v>
          </cell>
        </row>
        <row r="3369">
          <cell r="B3369" t="str">
            <v>RFP_4Co_Central_CCGT10613</v>
          </cell>
        </row>
        <row r="3370">
          <cell r="B3370" t="str">
            <v>RFP_4Co_Central_CCGT10613</v>
          </cell>
        </row>
        <row r="3371">
          <cell r="B3371" t="str">
            <v>RFP_4Co_Central_CCGT10613</v>
          </cell>
        </row>
        <row r="3372">
          <cell r="B3372" t="str">
            <v>RFP_4Co_Central_CCGT10613</v>
          </cell>
        </row>
        <row r="3373">
          <cell r="B3373" t="str">
            <v>RFP_4Co_Central_CCGT10613</v>
          </cell>
        </row>
        <row r="3374">
          <cell r="B3374" t="str">
            <v>RFP_4Co_Central_CCGT10613</v>
          </cell>
        </row>
        <row r="3375">
          <cell r="B3375" t="str">
            <v>RFP_4Co_Central_CCGT10613</v>
          </cell>
        </row>
        <row r="3376">
          <cell r="B3376" t="str">
            <v>RFP_4Co_Central_CCGT10613</v>
          </cell>
        </row>
        <row r="3377">
          <cell r="B3377" t="str">
            <v>RFP_4Co_Central_CCGT10613</v>
          </cell>
        </row>
        <row r="3378">
          <cell r="B3378" t="str">
            <v>RFP_4Co_Central_CCGT10613</v>
          </cell>
        </row>
        <row r="3379">
          <cell r="B3379" t="str">
            <v>RFP_4Co_Central_CCGT10613</v>
          </cell>
        </row>
        <row r="3380">
          <cell r="B3380" t="str">
            <v>RFP_4Co_Central_CCGT10613</v>
          </cell>
        </row>
        <row r="3381">
          <cell r="B3381" t="str">
            <v>RFP_4Co_Central_CCGT10613</v>
          </cell>
        </row>
        <row r="3382">
          <cell r="B3382" t="str">
            <v>RFP_4Co_Central_CCGT10613</v>
          </cell>
        </row>
        <row r="3383">
          <cell r="B3383" t="str">
            <v>RFP_4Co_Central_CCGT10613</v>
          </cell>
        </row>
        <row r="3384">
          <cell r="B3384" t="str">
            <v>RFP_4Co_Central_CCGT10613</v>
          </cell>
        </row>
        <row r="3385">
          <cell r="B3385" t="str">
            <v>RFP_4Co_Central_CCGT10613</v>
          </cell>
        </row>
        <row r="3386">
          <cell r="B3386" t="str">
            <v>RFP_4Co_Central_CCGT10613</v>
          </cell>
        </row>
        <row r="3387">
          <cell r="B3387" t="str">
            <v>RFP_4Co_Central_CCGT10613</v>
          </cell>
        </row>
        <row r="3388">
          <cell r="B3388" t="str">
            <v>RFP_4Co_Central_CCGT10613</v>
          </cell>
        </row>
        <row r="3389">
          <cell r="B3389" t="str">
            <v>RFP_4Co_Central_CCGT10613</v>
          </cell>
        </row>
        <row r="3390">
          <cell r="B3390" t="str">
            <v>RFP_4Co_Central_CCGT10613</v>
          </cell>
        </row>
        <row r="3391">
          <cell r="B3391" t="str">
            <v>RFP_4Co_Central_CCGT10613</v>
          </cell>
        </row>
        <row r="3392">
          <cell r="B3392" t="str">
            <v>RFP_4Co_Central_CCGT10613</v>
          </cell>
        </row>
        <row r="3393">
          <cell r="B3393" t="str">
            <v>RFP_4Co_Central_CCGT10613</v>
          </cell>
        </row>
        <row r="3394">
          <cell r="B3394" t="str">
            <v>RFP_4Co_Central_CCGT10613</v>
          </cell>
        </row>
        <row r="3395">
          <cell r="B3395" t="str">
            <v>RFP_4Co_Central_CCGT10613</v>
          </cell>
        </row>
        <row r="3396">
          <cell r="B3396" t="str">
            <v>RFP_4Co_Central_CCGT10613</v>
          </cell>
        </row>
        <row r="3397">
          <cell r="B3397" t="str">
            <v>RFP_4Co_Central_CCGT10613</v>
          </cell>
        </row>
        <row r="3398">
          <cell r="B3398" t="str">
            <v>RFP_4Co_Central_CCGT10613</v>
          </cell>
        </row>
        <row r="3399">
          <cell r="B3399" t="str">
            <v>RFP_4Co_Central_CCGT10613</v>
          </cell>
        </row>
        <row r="3400">
          <cell r="B3400" t="str">
            <v>RFP_4Co_Central_CCGT10613</v>
          </cell>
        </row>
        <row r="3401">
          <cell r="B3401" t="str">
            <v>RFP_4Co_Central_CCGT10613</v>
          </cell>
        </row>
        <row r="3402">
          <cell r="B3402" t="str">
            <v>RFP_4Co_Central_CCGT10613</v>
          </cell>
        </row>
        <row r="3403">
          <cell r="B3403" t="str">
            <v>RFP_4Co_Central_CCGT10613</v>
          </cell>
        </row>
        <row r="3404">
          <cell r="B3404" t="str">
            <v>RFP_4Co_Central_CCGT10613</v>
          </cell>
        </row>
        <row r="3405">
          <cell r="B3405" t="str">
            <v>RFP_4Co_Central_CCGT10613</v>
          </cell>
        </row>
        <row r="3406">
          <cell r="B3406" t="str">
            <v>RFP_4Co_Central_CCGT10613</v>
          </cell>
        </row>
        <row r="3407">
          <cell r="B3407" t="str">
            <v>RFP_4Co_Central_CCGT10613</v>
          </cell>
        </row>
        <row r="3408">
          <cell r="B3408" t="str">
            <v>RFP_4Co_Central_CCGT10613</v>
          </cell>
        </row>
        <row r="3409">
          <cell r="B3409" t="str">
            <v>RFP_4Co_Central_CCGT10613</v>
          </cell>
        </row>
        <row r="3410">
          <cell r="B3410" t="str">
            <v>RFP_4Co_Central_CCGT10613</v>
          </cell>
        </row>
        <row r="3411">
          <cell r="B3411" t="str">
            <v>RFP_4Co_Central_CCGT10613</v>
          </cell>
        </row>
        <row r="3412">
          <cell r="B3412" t="str">
            <v>RFP_4Co_Central_CCGT10613</v>
          </cell>
        </row>
        <row r="3413">
          <cell r="B3413" t="str">
            <v>RFP_4Co_Central_CCGT10613</v>
          </cell>
        </row>
        <row r="3414">
          <cell r="B3414" t="str">
            <v>RFP_4Co_Central_CCGT10613</v>
          </cell>
        </row>
        <row r="3415">
          <cell r="B3415" t="str">
            <v>RFP_4Co_Central_CCGT10613</v>
          </cell>
        </row>
        <row r="3416">
          <cell r="B3416" t="str">
            <v>RFP_4Co_Central_CCGT10613</v>
          </cell>
        </row>
        <row r="3417">
          <cell r="B3417" t="str">
            <v>RFP_4Co_Central_CCGT10613</v>
          </cell>
        </row>
        <row r="3418">
          <cell r="B3418" t="str">
            <v>RFP_4Co_Central_CCGT10613</v>
          </cell>
        </row>
        <row r="3419">
          <cell r="B3419" t="str">
            <v>RFP_4Co_Central_CCGT10613</v>
          </cell>
        </row>
        <row r="3420">
          <cell r="B3420" t="str">
            <v>RFP_4Co_Central_CCGT10613</v>
          </cell>
        </row>
        <row r="3421">
          <cell r="B3421" t="str">
            <v>RFP_4Co_Central_CCGT10613</v>
          </cell>
        </row>
        <row r="3422">
          <cell r="B3422" t="str">
            <v>RFP_4Co_Central_CCGT10613</v>
          </cell>
        </row>
        <row r="3423">
          <cell r="B3423" t="str">
            <v>RFP_4Co_Central_CCGT10613</v>
          </cell>
        </row>
        <row r="3424">
          <cell r="B3424" t="str">
            <v>RFP_4Co_Central_CCGT10613</v>
          </cell>
        </row>
        <row r="3425">
          <cell r="B3425" t="str">
            <v>RFP_4Co_Central_CCGT10613</v>
          </cell>
        </row>
        <row r="3426">
          <cell r="B3426" t="str">
            <v>RFP_4Co_Central_CCGT10613</v>
          </cell>
        </row>
        <row r="3427">
          <cell r="B3427" t="str">
            <v>RFP_4Co_Central_CCGT10613</v>
          </cell>
        </row>
        <row r="3428">
          <cell r="B3428" t="str">
            <v>RFP_4Co_Central_CCGT10613</v>
          </cell>
        </row>
        <row r="3429">
          <cell r="B3429" t="str">
            <v>RFP_4Co_Central_CCGT10613</v>
          </cell>
        </row>
        <row r="3430">
          <cell r="B3430" t="str">
            <v>RFP_4Co_Central_CCGT10613</v>
          </cell>
        </row>
        <row r="3431">
          <cell r="B3431" t="str">
            <v>RFP_4Co_Central_CCGT10613</v>
          </cell>
        </row>
        <row r="3432">
          <cell r="B3432" t="str">
            <v>RFP_4Co_Central_CCGT10613</v>
          </cell>
        </row>
        <row r="3433">
          <cell r="B3433" t="str">
            <v>RFP_4Co_Central_CCGT10613</v>
          </cell>
        </row>
        <row r="3434">
          <cell r="B3434" t="str">
            <v>RFP_4Co_Central_CCGT10613</v>
          </cell>
        </row>
        <row r="3435">
          <cell r="B3435" t="str">
            <v>RFP_4Co_Central_CCGT10613</v>
          </cell>
        </row>
        <row r="3436">
          <cell r="B3436" t="str">
            <v>RFP_4Co_Central_CCGT10613</v>
          </cell>
        </row>
        <row r="3437">
          <cell r="B3437" t="str">
            <v>RFP_4Co_Central_CCGT10613</v>
          </cell>
        </row>
        <row r="3438">
          <cell r="B3438" t="str">
            <v>RFP_4Co_Central_CCGT10613</v>
          </cell>
        </row>
        <row r="3439">
          <cell r="B3439" t="str">
            <v>RFP_4Co_Central_CCGT10613</v>
          </cell>
        </row>
        <row r="3440">
          <cell r="B3440" t="str">
            <v>RFP_4Co_Central_CCGT10613</v>
          </cell>
        </row>
        <row r="3441">
          <cell r="B3441" t="str">
            <v>RFP_4Co_Central_CCGT10613</v>
          </cell>
        </row>
        <row r="3442">
          <cell r="B3442" t="str">
            <v>RFP_4Co_Central_CCGT10613</v>
          </cell>
        </row>
        <row r="3443">
          <cell r="B3443" t="str">
            <v>RFP_4Co_Central_CCGT10613</v>
          </cell>
        </row>
        <row r="3444">
          <cell r="B3444" t="str">
            <v>RFP_4Co_Central_CCGT10613</v>
          </cell>
        </row>
        <row r="3445">
          <cell r="B3445" t="str">
            <v>RFP_4Co_Central_CCGT10613</v>
          </cell>
        </row>
        <row r="3446">
          <cell r="B3446" t="str">
            <v>RFP_4Co_Central_CCGT10613</v>
          </cell>
        </row>
        <row r="3447">
          <cell r="B3447" t="str">
            <v>RFP_4Co_Central_CCGT10613</v>
          </cell>
        </row>
        <row r="3448">
          <cell r="B3448" t="str">
            <v>RFP_4Co_Central_CCGT10613</v>
          </cell>
        </row>
        <row r="3449">
          <cell r="B3449" t="str">
            <v>RFP_4Co_Central_CCGT10613</v>
          </cell>
        </row>
        <row r="3450">
          <cell r="B3450" t="str">
            <v>RFP_4Co_Central_CCGT10613</v>
          </cell>
        </row>
        <row r="3451">
          <cell r="B3451" t="str">
            <v>RFP_4Co_Central_CCGT10613</v>
          </cell>
        </row>
        <row r="3452">
          <cell r="B3452" t="str">
            <v>RFP_4Co_Central_CCGT10613</v>
          </cell>
        </row>
        <row r="3453">
          <cell r="B3453" t="str">
            <v>RFP_4Co_Central_CCGT10613</v>
          </cell>
        </row>
        <row r="3454">
          <cell r="B3454" t="str">
            <v>RFP_4Co_Central_CCGT10613</v>
          </cell>
        </row>
        <row r="3455">
          <cell r="B3455" t="str">
            <v>RFP_4Co_Central_CCGT10613</v>
          </cell>
        </row>
        <row r="3456">
          <cell r="B3456" t="str">
            <v>RFP_4Co_Central_CCGT10613</v>
          </cell>
        </row>
        <row r="3457">
          <cell r="B3457" t="str">
            <v>RFP_4Co_Central_CCGT10613</v>
          </cell>
        </row>
        <row r="3458">
          <cell r="B3458" t="str">
            <v>RFP_4Co_Central_CCGT10613</v>
          </cell>
        </row>
        <row r="3459">
          <cell r="B3459" t="str">
            <v>RFP_4Co_Central_CCGT10613</v>
          </cell>
        </row>
        <row r="3460">
          <cell r="B3460" t="str">
            <v>RFP_4Co_Central_CCGT10613</v>
          </cell>
        </row>
        <row r="3461">
          <cell r="B3461" t="str">
            <v>RFP_4Co_Central_CCGT10613</v>
          </cell>
        </row>
        <row r="3462">
          <cell r="B3462" t="str">
            <v>RFP_4Co_Central_CCGT10613</v>
          </cell>
        </row>
        <row r="3463">
          <cell r="B3463" t="str">
            <v>RFP_4Co_Central_CCGT10613</v>
          </cell>
        </row>
        <row r="3464">
          <cell r="B3464" t="str">
            <v>RFP_4Co_Central_CCGT10613</v>
          </cell>
        </row>
        <row r="3465">
          <cell r="B3465" t="str">
            <v>RFP_4Co_Central_CCGT10613</v>
          </cell>
        </row>
        <row r="3466">
          <cell r="B3466" t="str">
            <v>RFP_EAI_Central_CCGT10614</v>
          </cell>
        </row>
        <row r="3467">
          <cell r="B3467" t="str">
            <v>RFP_EAI_Central_CCGT10614</v>
          </cell>
        </row>
        <row r="3468">
          <cell r="B3468" t="str">
            <v>RFP_EAI_Central_CCGT10614</v>
          </cell>
        </row>
        <row r="3469">
          <cell r="B3469" t="str">
            <v>RFP_EAI_Central_CCGT10614</v>
          </cell>
        </row>
        <row r="3470">
          <cell r="B3470" t="str">
            <v>RFP_EAI_Central_CCGT10614</v>
          </cell>
        </row>
        <row r="3471">
          <cell r="B3471" t="str">
            <v>RFP_EAI_Central_CCGT10614</v>
          </cell>
        </row>
        <row r="3472">
          <cell r="B3472" t="str">
            <v>RFP_EAI_Central_CCGT10614</v>
          </cell>
        </row>
        <row r="3473">
          <cell r="B3473" t="str">
            <v>RFP_EAI_Central_CCGT10614</v>
          </cell>
        </row>
        <row r="3474">
          <cell r="B3474" t="str">
            <v>RFP_EAI_Central_CCGT10614</v>
          </cell>
        </row>
        <row r="3475">
          <cell r="B3475" t="str">
            <v>RFP_EAI_Central_CCGT10614</v>
          </cell>
        </row>
        <row r="3476">
          <cell r="B3476" t="str">
            <v>RFP_EAI_Central_CCGT10614</v>
          </cell>
        </row>
        <row r="3477">
          <cell r="B3477" t="str">
            <v>RFP_EAI_Central_CCGT10614</v>
          </cell>
        </row>
        <row r="3478">
          <cell r="B3478" t="str">
            <v>RFP_EAI_Central_CCGT10614</v>
          </cell>
        </row>
        <row r="3479">
          <cell r="B3479" t="str">
            <v>RFP_EAI_Central_CCGT10614</v>
          </cell>
        </row>
        <row r="3480">
          <cell r="B3480" t="str">
            <v>RFP_EAI_Central_CCGT10614</v>
          </cell>
        </row>
        <row r="3481">
          <cell r="B3481" t="str">
            <v>RFP_EAI_Central_CCGT10614</v>
          </cell>
        </row>
        <row r="3482">
          <cell r="B3482" t="str">
            <v>RFP_EAI_Central_CCGT10614</v>
          </cell>
        </row>
        <row r="3483">
          <cell r="B3483" t="str">
            <v>RFP_EAI_Central_CCGT10614</v>
          </cell>
        </row>
        <row r="3484">
          <cell r="B3484" t="str">
            <v>RFP_EAI_Central_CCGT10614</v>
          </cell>
        </row>
        <row r="3485">
          <cell r="B3485" t="str">
            <v>RFP_EAI_Central_CCGT10614</v>
          </cell>
        </row>
        <row r="3486">
          <cell r="B3486" t="str">
            <v>RFP_EAI_Central_CCGT10614</v>
          </cell>
        </row>
        <row r="3487">
          <cell r="B3487" t="str">
            <v>RFP_EAI_Central_CCGT10614</v>
          </cell>
        </row>
        <row r="3488">
          <cell r="B3488" t="str">
            <v>RFP_EAI_Central_CCGT10614</v>
          </cell>
        </row>
        <row r="3489">
          <cell r="B3489" t="str">
            <v>RFP_EAI_Central_CCGT10614</v>
          </cell>
        </row>
        <row r="3490">
          <cell r="B3490" t="str">
            <v>RFP_EAI_Central_CCGT10614</v>
          </cell>
        </row>
        <row r="3491">
          <cell r="B3491" t="str">
            <v>RFP_EAI_Central_CCGT10614</v>
          </cell>
        </row>
        <row r="3492">
          <cell r="B3492" t="str">
            <v>RFP_EAI_Central_CCGT10614</v>
          </cell>
        </row>
        <row r="3493">
          <cell r="B3493" t="str">
            <v>RFP_EAI_Central_CCGT10614</v>
          </cell>
        </row>
        <row r="3494">
          <cell r="B3494" t="str">
            <v>RFP_EAI_Central_CCGT10614</v>
          </cell>
        </row>
        <row r="3495">
          <cell r="B3495" t="str">
            <v>RFP_EAI_Central_CCGT10614</v>
          </cell>
        </row>
        <row r="3496">
          <cell r="B3496" t="str">
            <v>RFP_EAI_Central_CCGT10614</v>
          </cell>
        </row>
        <row r="3497">
          <cell r="B3497" t="str">
            <v>RFP_EAI_Central_CCGT10614</v>
          </cell>
        </row>
        <row r="3498">
          <cell r="B3498" t="str">
            <v>RFP_EAI_Central_CCGT10614</v>
          </cell>
        </row>
        <row r="3499">
          <cell r="B3499" t="str">
            <v>RFP_EAI_Central_CCGT10614</v>
          </cell>
        </row>
        <row r="3500">
          <cell r="B3500" t="str">
            <v>RFP_EAI_Central_CCGT10614</v>
          </cell>
        </row>
        <row r="3501">
          <cell r="B3501" t="str">
            <v>RFP_EAI_Central_CCGT10614</v>
          </cell>
        </row>
        <row r="3502">
          <cell r="B3502" t="str">
            <v>RFP_EAI_Central_CCGT10614</v>
          </cell>
        </row>
        <row r="3503">
          <cell r="B3503" t="str">
            <v>RFP_EAI_Central_CCGT10614</v>
          </cell>
        </row>
        <row r="3504">
          <cell r="B3504" t="str">
            <v>RFP_EAI_Central_CCGT10614</v>
          </cell>
        </row>
        <row r="3505">
          <cell r="B3505" t="str">
            <v>RFP_EAI_Central_CCGT10614</v>
          </cell>
        </row>
        <row r="3506">
          <cell r="B3506" t="str">
            <v>RFP_EAI_Central_CCGT10614</v>
          </cell>
        </row>
        <row r="3507">
          <cell r="B3507" t="str">
            <v>RFP_EAI_Central_CCGT10614</v>
          </cell>
        </row>
        <row r="3508">
          <cell r="B3508" t="str">
            <v>RFP_EAI_Central_CCGT10614</v>
          </cell>
        </row>
        <row r="3509">
          <cell r="B3509" t="str">
            <v>RFP_EAI_Central_CCGT10614</v>
          </cell>
        </row>
        <row r="3510">
          <cell r="B3510" t="str">
            <v>RFP_EAI_Central_CCGT10614</v>
          </cell>
        </row>
        <row r="3511">
          <cell r="B3511" t="str">
            <v>RFP_EAI_Central_CCGT10614</v>
          </cell>
        </row>
        <row r="3512">
          <cell r="B3512" t="str">
            <v>RFP_EAI_Central_CCGT10614</v>
          </cell>
        </row>
        <row r="3513">
          <cell r="B3513" t="str">
            <v>RFP_EAI_Central_CCGT10614</v>
          </cell>
        </row>
        <row r="3514">
          <cell r="B3514" t="str">
            <v>RFP_EAI_Central_CCGT10614</v>
          </cell>
        </row>
        <row r="3515">
          <cell r="B3515" t="str">
            <v>RFP_EAI_Central_CCGT10614</v>
          </cell>
        </row>
        <row r="3516">
          <cell r="B3516" t="str">
            <v>RFP_EAI_Central_CCGT10614</v>
          </cell>
        </row>
        <row r="3517">
          <cell r="B3517" t="str">
            <v>RFP_EAI_Central_CCGT10614</v>
          </cell>
        </row>
        <row r="3518">
          <cell r="B3518" t="str">
            <v>RFP_EAI_Central_CCGT10614</v>
          </cell>
        </row>
        <row r="3519">
          <cell r="B3519" t="str">
            <v>RFP_EAI_Central_CCGT10614</v>
          </cell>
        </row>
        <row r="3520">
          <cell r="B3520" t="str">
            <v>RFP_EAI_Central_CCGT10614</v>
          </cell>
        </row>
        <row r="3521">
          <cell r="B3521" t="str">
            <v>RFP_EAI_Central_CCGT10614</v>
          </cell>
        </row>
        <row r="3522">
          <cell r="B3522" t="str">
            <v>RFP_EAI_Central_CCGT10614</v>
          </cell>
        </row>
        <row r="3523">
          <cell r="B3523" t="str">
            <v>RFP_EAI_Central_CCGT10614</v>
          </cell>
        </row>
        <row r="3524">
          <cell r="B3524" t="str">
            <v>RFP_EAI_Central_CCGT10614</v>
          </cell>
        </row>
        <row r="3525">
          <cell r="B3525" t="str">
            <v>RFP_EAI_Central_CCGT10614</v>
          </cell>
        </row>
        <row r="3526">
          <cell r="B3526" t="str">
            <v>RFP_EAI_Central_CCGT10614</v>
          </cell>
        </row>
        <row r="3527">
          <cell r="B3527" t="str">
            <v>RFP_EAI_Central_CCGT10614</v>
          </cell>
        </row>
        <row r="3528">
          <cell r="B3528" t="str">
            <v>RFP_EAI_Central_CCGT10614</v>
          </cell>
        </row>
        <row r="3529">
          <cell r="B3529" t="str">
            <v>RFP_EAI_Central_CCGT10614</v>
          </cell>
        </row>
        <row r="3530">
          <cell r="B3530" t="str">
            <v>RFP_EAI_Central_CCGT10614</v>
          </cell>
        </row>
        <row r="3531">
          <cell r="B3531" t="str">
            <v>RFP_EAI_Central_CCGT10614</v>
          </cell>
        </row>
        <row r="3532">
          <cell r="B3532" t="str">
            <v>RFP_EAI_Central_CCGT10614</v>
          </cell>
        </row>
        <row r="3533">
          <cell r="B3533" t="str">
            <v>RFP_EAI_Central_CCGT10614</v>
          </cell>
        </row>
        <row r="3534">
          <cell r="B3534" t="str">
            <v>RFP_EAI_Central_CCGT10614</v>
          </cell>
        </row>
        <row r="3535">
          <cell r="B3535" t="str">
            <v>RFP_EAI_Central_CCGT10614</v>
          </cell>
        </row>
        <row r="3536">
          <cell r="B3536" t="str">
            <v>RFP_EAI_Central_CCGT10614</v>
          </cell>
        </row>
        <row r="3537">
          <cell r="B3537" t="str">
            <v>RFP_EAI_Central_CCGT10614</v>
          </cell>
        </row>
        <row r="3538">
          <cell r="B3538" t="str">
            <v>RFP_EAI_Central_CCGT10614</v>
          </cell>
        </row>
        <row r="3539">
          <cell r="B3539" t="str">
            <v>RFP_EAI_Central_CCGT10614</v>
          </cell>
        </row>
        <row r="3540">
          <cell r="B3540" t="str">
            <v>RFP_EAI_Central_CCGT10614</v>
          </cell>
        </row>
        <row r="3541">
          <cell r="B3541" t="str">
            <v>RFP_EAI_Central_CCGT10614</v>
          </cell>
        </row>
        <row r="3542">
          <cell r="B3542" t="str">
            <v>RFP_EAI_Central_CCGT10614</v>
          </cell>
        </row>
        <row r="3543">
          <cell r="B3543" t="str">
            <v>RFP_EAI_Central_CCGT10614</v>
          </cell>
        </row>
        <row r="3544">
          <cell r="B3544" t="str">
            <v>RFP_EAI_Central_CCGT10614</v>
          </cell>
        </row>
        <row r="3545">
          <cell r="B3545" t="str">
            <v>RFP_EAI_Central_CCGT10614</v>
          </cell>
        </row>
        <row r="3546">
          <cell r="B3546" t="str">
            <v>RFP_EAI_Central_CCGT10614</v>
          </cell>
        </row>
        <row r="3547">
          <cell r="B3547" t="str">
            <v>RFP_EAI_Central_CCGT10614</v>
          </cell>
        </row>
        <row r="3548">
          <cell r="B3548" t="str">
            <v>RFP_EAI_Central_CCGT10614</v>
          </cell>
        </row>
        <row r="3549">
          <cell r="B3549" t="str">
            <v>RFP_EAI_Central_CCGT10614</v>
          </cell>
        </row>
        <row r="3550">
          <cell r="B3550" t="str">
            <v>RFP_EAI_Central_CCGT10614</v>
          </cell>
        </row>
        <row r="3551">
          <cell r="B3551" t="str">
            <v>RFP_EAI_Central_CCGT10614</v>
          </cell>
        </row>
        <row r="3552">
          <cell r="B3552" t="str">
            <v>RFP_EAI_Central_CCGT10614</v>
          </cell>
        </row>
        <row r="3553">
          <cell r="B3553" t="str">
            <v>RFP_EAI_Central_CCGT10614</v>
          </cell>
        </row>
        <row r="3554">
          <cell r="B3554" t="str">
            <v>RFP_EAI_Central_CCGT10614</v>
          </cell>
        </row>
        <row r="3555">
          <cell r="B3555" t="str">
            <v>RFP_EAI_Central_CCGT10614</v>
          </cell>
        </row>
        <row r="3556">
          <cell r="B3556" t="str">
            <v>RFP_EAI_Central_CCGT10614</v>
          </cell>
        </row>
        <row r="3557">
          <cell r="B3557" t="str">
            <v>RFP_EAI_Central_CCGT10614</v>
          </cell>
        </row>
        <row r="3558">
          <cell r="B3558" t="str">
            <v>RFP_EAI_Central_CCGT10614</v>
          </cell>
        </row>
        <row r="3559">
          <cell r="B3559" t="str">
            <v>RFP_EAI_Central_CCGT10614</v>
          </cell>
        </row>
        <row r="3560">
          <cell r="B3560" t="str">
            <v>RFP_EAI_Central_CCGT10614</v>
          </cell>
        </row>
        <row r="3561">
          <cell r="B3561" t="str">
            <v>RFP_EAI_Central_CCGT10614</v>
          </cell>
        </row>
        <row r="3562">
          <cell r="B3562" t="str">
            <v>RFP_EAI_Central_CCGT10614</v>
          </cell>
        </row>
        <row r="3563">
          <cell r="B3563" t="str">
            <v>RFP_EAI_Central_CCGT10614</v>
          </cell>
        </row>
        <row r="3564">
          <cell r="B3564" t="str">
            <v>RFP_EAI_Central_CCGT10614</v>
          </cell>
        </row>
        <row r="3565">
          <cell r="B3565" t="str">
            <v>RFP_EAI_Central_CCGT10614</v>
          </cell>
        </row>
        <row r="3566">
          <cell r="B3566" t="str">
            <v>RFP_EAI_Central_CCGT10614</v>
          </cell>
        </row>
        <row r="3567">
          <cell r="B3567" t="str">
            <v>RFP_EAI_Central_CCGT10614</v>
          </cell>
        </row>
        <row r="3568">
          <cell r="B3568" t="str">
            <v>RFP_EAI_Central_CCGT10614</v>
          </cell>
        </row>
        <row r="3569">
          <cell r="B3569" t="str">
            <v>RFP_EAI_Central_CCGT10614</v>
          </cell>
        </row>
        <row r="3570">
          <cell r="B3570" t="str">
            <v>RFP_EAI_Central_CCGT10614</v>
          </cell>
        </row>
        <row r="3571">
          <cell r="B3571" t="str">
            <v>RFP_EAI_Central_CCGT10614</v>
          </cell>
        </row>
        <row r="3572">
          <cell r="B3572" t="str">
            <v>RFP_EAI_Central_CCGT10614</v>
          </cell>
        </row>
        <row r="3573">
          <cell r="B3573" t="str">
            <v>RFP_EAI_Central_CCGT10614</v>
          </cell>
        </row>
        <row r="3574">
          <cell r="B3574" t="str">
            <v>RFP_EAI_Central_CCGT10614</v>
          </cell>
        </row>
        <row r="3575">
          <cell r="B3575" t="str">
            <v>RFP_EAI_Central_CCGT10614</v>
          </cell>
        </row>
        <row r="3576">
          <cell r="B3576" t="str">
            <v>RFP_EAI_Central_CCGT10614</v>
          </cell>
        </row>
        <row r="3577">
          <cell r="B3577" t="str">
            <v>RFP_EAI_Central_CCGT10614</v>
          </cell>
        </row>
        <row r="3578">
          <cell r="B3578" t="str">
            <v>RFP_EAI_Central_CCGT10614</v>
          </cell>
        </row>
        <row r="3579">
          <cell r="B3579" t="str">
            <v>RFP_EAI_Central_CCGT10614</v>
          </cell>
        </row>
        <row r="3580">
          <cell r="B3580" t="str">
            <v>RFP_EAI_Central_CCGT10614</v>
          </cell>
        </row>
        <row r="3581">
          <cell r="B3581" t="str">
            <v>RFP_EAI_Central_CCGT10614</v>
          </cell>
        </row>
        <row r="3582">
          <cell r="B3582" t="str">
            <v>RFP_EAI_Central_CCGT10614</v>
          </cell>
        </row>
        <row r="3583">
          <cell r="B3583" t="str">
            <v>RFP_EAI_Central_CCGT10614</v>
          </cell>
        </row>
        <row r="3584">
          <cell r="B3584" t="str">
            <v>RFP_EAI_Central_CCGT10614</v>
          </cell>
        </row>
        <row r="3585">
          <cell r="B3585" t="str">
            <v>RFP_EAI_Central_CCGT10614</v>
          </cell>
        </row>
        <row r="3586">
          <cell r="B3586" t="str">
            <v>RFP_EAI_Central_CCGT10614</v>
          </cell>
        </row>
        <row r="3587">
          <cell r="B3587" t="str">
            <v>RFP_EAI_Central_CCGT10614</v>
          </cell>
        </row>
        <row r="3588">
          <cell r="B3588" t="str">
            <v>RFP_EAI_Central_CCGT10614</v>
          </cell>
        </row>
        <row r="3589">
          <cell r="B3589" t="str">
            <v>RFP_EAI_Central_CCGT10614</v>
          </cell>
        </row>
        <row r="3590">
          <cell r="B3590" t="str">
            <v>RFP_EAI_Central_CCGT10614</v>
          </cell>
        </row>
        <row r="3591">
          <cell r="B3591" t="str">
            <v>RFP_EAI_Central_CCGT10614</v>
          </cell>
        </row>
        <row r="3592">
          <cell r="B3592" t="str">
            <v>RFP_EAI_Central_CCGT10614</v>
          </cell>
        </row>
        <row r="3593">
          <cell r="B3593" t="str">
            <v>RFP_EAI_Central_CCGT10614</v>
          </cell>
        </row>
        <row r="3594">
          <cell r="B3594" t="str">
            <v>RFP_EAI_Central_CCGT10614</v>
          </cell>
        </row>
        <row r="3595">
          <cell r="B3595" t="str">
            <v>RFP_EAI_Central_CCGT10614</v>
          </cell>
        </row>
        <row r="3596">
          <cell r="B3596" t="str">
            <v>RFP_EAI_Central_CCGT10614</v>
          </cell>
        </row>
        <row r="3597">
          <cell r="B3597" t="str">
            <v>RFP_EAI_Central_CCGT10614</v>
          </cell>
        </row>
        <row r="3598">
          <cell r="B3598" t="str">
            <v>RFP_EAI_Central_CCGT10614</v>
          </cell>
        </row>
        <row r="3599">
          <cell r="B3599" t="str">
            <v>RFP_EAI_Central_CCGT10614</v>
          </cell>
        </row>
        <row r="3600">
          <cell r="B3600" t="str">
            <v>RFP_EAI_Central_CCGT10614</v>
          </cell>
        </row>
        <row r="3601">
          <cell r="B3601" t="str">
            <v>RFP_EAI_Central_CCGT10614</v>
          </cell>
        </row>
        <row r="3602">
          <cell r="B3602" t="str">
            <v>RFP_EAI_Central_CCGT10614</v>
          </cell>
        </row>
        <row r="3603">
          <cell r="B3603" t="str">
            <v>RFP_EAI_Central_CCGT10614</v>
          </cell>
        </row>
        <row r="3604">
          <cell r="B3604" t="str">
            <v>RFP_EAI_Central_CCGT10614</v>
          </cell>
        </row>
        <row r="3605">
          <cell r="B3605" t="str">
            <v>RFP_EAI_Central_CCGT10614</v>
          </cell>
        </row>
        <row r="3606">
          <cell r="B3606" t="str">
            <v>RFP_EAI_Central_CCGT10614</v>
          </cell>
        </row>
        <row r="3607">
          <cell r="B3607" t="str">
            <v>RFP_EAI_Central_CCGT10614</v>
          </cell>
        </row>
        <row r="3608">
          <cell r="B3608" t="str">
            <v>RFP_EAI_Central_CCGT10614</v>
          </cell>
        </row>
        <row r="3609">
          <cell r="B3609" t="str">
            <v>RFP_EAI_Central_CCGT10614</v>
          </cell>
        </row>
        <row r="3610">
          <cell r="B3610" t="str">
            <v>RFP_EAI_Central_CCGT10614</v>
          </cell>
        </row>
        <row r="3611">
          <cell r="B3611" t="str">
            <v>RFP_EAI_Central_CCGT10614</v>
          </cell>
        </row>
        <row r="3612">
          <cell r="B3612" t="str">
            <v>RFP_EAI_Central_CCGT10614</v>
          </cell>
        </row>
        <row r="3613">
          <cell r="B3613" t="str">
            <v>RFP_EAI_Central_CCGT10614</v>
          </cell>
        </row>
        <row r="3614">
          <cell r="B3614" t="str">
            <v>RFP_EAI_Central_CCGT10614</v>
          </cell>
        </row>
        <row r="3615">
          <cell r="B3615" t="str">
            <v>RFP_EAI_Central_CCGT10614</v>
          </cell>
        </row>
        <row r="3616">
          <cell r="B3616" t="str">
            <v>RFP_EAI_Central_CCGT10614</v>
          </cell>
        </row>
        <row r="3617">
          <cell r="B3617" t="str">
            <v>RFP_EAI_Central_CCGT10614</v>
          </cell>
        </row>
        <row r="3618">
          <cell r="B3618" t="str">
            <v>RFP_EAI_Central_CCGT10614</v>
          </cell>
        </row>
        <row r="3619">
          <cell r="B3619" t="str">
            <v>RFP_EAI_Central_CCGT10614</v>
          </cell>
        </row>
        <row r="3620">
          <cell r="B3620" t="str">
            <v>RFP_EAI_Central_CCGT10614</v>
          </cell>
        </row>
        <row r="3621">
          <cell r="B3621" t="str">
            <v>RFP_EAI_Central_CCGT10614</v>
          </cell>
        </row>
        <row r="3622">
          <cell r="B3622" t="str">
            <v>RFP_EAI_Central_CCGT10614</v>
          </cell>
        </row>
        <row r="3623">
          <cell r="B3623" t="str">
            <v>RFP_EAI_Central_CCGT10614</v>
          </cell>
        </row>
        <row r="3624">
          <cell r="B3624" t="str">
            <v>RFP_EAI_Central_CCGT10614</v>
          </cell>
        </row>
        <row r="3625">
          <cell r="B3625" t="str">
            <v>RFP_EAI_Central_CCGT10614</v>
          </cell>
        </row>
        <row r="3626">
          <cell r="B3626" t="str">
            <v>RFP_EAI_Central_CCGT10614</v>
          </cell>
        </row>
        <row r="3627">
          <cell r="B3627" t="str">
            <v>RFP_EAI_Central_CCGT10614</v>
          </cell>
        </row>
        <row r="3628">
          <cell r="B3628" t="str">
            <v>RFP_EAI_Central_CCGT10614</v>
          </cell>
        </row>
        <row r="3629">
          <cell r="B3629" t="str">
            <v>RFP_EAI_Central_CCGT10614</v>
          </cell>
        </row>
        <row r="3630">
          <cell r="B3630" t="str">
            <v>RFP_EAI_Central_CCGT10614</v>
          </cell>
        </row>
        <row r="3631">
          <cell r="B3631" t="str">
            <v>RFP_EAI_Central_CCGT10614</v>
          </cell>
        </row>
        <row r="3632">
          <cell r="B3632" t="str">
            <v>RFP_EAI_Central_CCGT10614</v>
          </cell>
        </row>
        <row r="3633">
          <cell r="B3633" t="str">
            <v>RFP_EAI_Central_CCGT10614</v>
          </cell>
        </row>
        <row r="3634">
          <cell r="B3634" t="str">
            <v>RFP_EAI_Central_CCGT10614</v>
          </cell>
        </row>
        <row r="3635">
          <cell r="B3635" t="str">
            <v>RFP_EAI_Central_CCGT10614</v>
          </cell>
        </row>
        <row r="3636">
          <cell r="B3636" t="str">
            <v>RFP_EAI_Central_CCGT10614</v>
          </cell>
        </row>
        <row r="3637">
          <cell r="B3637" t="str">
            <v>RFP_EAI_Central_CCGT10614</v>
          </cell>
        </row>
        <row r="3638">
          <cell r="B3638" t="str">
            <v>RFP_EAI_Central_CCGT10614</v>
          </cell>
        </row>
        <row r="3639">
          <cell r="B3639" t="str">
            <v>RFP_EAI_Central_CCGT10614</v>
          </cell>
        </row>
        <row r="3640">
          <cell r="B3640" t="str">
            <v>RFP_EAI_Central_CCGT10614</v>
          </cell>
        </row>
        <row r="3641">
          <cell r="B3641" t="str">
            <v>RFP_EAI_Central_CCGT10614</v>
          </cell>
        </row>
        <row r="3642">
          <cell r="B3642" t="str">
            <v>RFP_EAI_Central_CCGT10614</v>
          </cell>
        </row>
        <row r="3643">
          <cell r="B3643" t="str">
            <v>RFP_EAI_Central_CCGT10614</v>
          </cell>
        </row>
        <row r="3644">
          <cell r="B3644" t="str">
            <v>RFP_EAI_Central_CCGT10614</v>
          </cell>
        </row>
        <row r="3645">
          <cell r="B3645" t="str">
            <v>RFP_EAI_Central_CCGT10614</v>
          </cell>
        </row>
        <row r="3646">
          <cell r="B3646" t="str">
            <v>RFP_EAI_Central_CCGT10614</v>
          </cell>
        </row>
        <row r="3647">
          <cell r="B3647" t="str">
            <v>RFP_EAI_Central_CCGT10614</v>
          </cell>
        </row>
        <row r="3648">
          <cell r="B3648" t="str">
            <v>RFP_EAI_Central_CCGT10614</v>
          </cell>
        </row>
        <row r="3649">
          <cell r="B3649" t="str">
            <v>RFP_EAI_Central_CCGT10614</v>
          </cell>
        </row>
        <row r="3650">
          <cell r="B3650" t="str">
            <v>RFP_EAI_Central_CCGT10614</v>
          </cell>
        </row>
        <row r="3651">
          <cell r="B3651" t="str">
            <v>RFP_EAI_Central_CCGT10614</v>
          </cell>
        </row>
        <row r="3652">
          <cell r="B3652" t="str">
            <v>RFP_EAI_Central_CCGT10614</v>
          </cell>
        </row>
        <row r="3653">
          <cell r="B3653" t="str">
            <v>RFP_EAI_Central_CCGT10614</v>
          </cell>
        </row>
        <row r="3654">
          <cell r="B3654" t="str">
            <v>RFP_EAI_Central_CCGT10614</v>
          </cell>
        </row>
        <row r="3655">
          <cell r="B3655" t="str">
            <v>RFP_EAI_Central_CCGT10614</v>
          </cell>
        </row>
        <row r="3656">
          <cell r="B3656" t="str">
            <v>RFP_EAI_Central_CCGT10614</v>
          </cell>
        </row>
        <row r="3657">
          <cell r="B3657" t="str">
            <v>RFP_EAI_Central_CCGT10614</v>
          </cell>
        </row>
        <row r="3658">
          <cell r="B3658" t="str">
            <v>RFP_EAI_Central_CCGT10614</v>
          </cell>
        </row>
        <row r="3659">
          <cell r="B3659" t="str">
            <v>RFP_EAI_Central_CCGT10614</v>
          </cell>
        </row>
        <row r="3660">
          <cell r="B3660" t="str">
            <v>RFP_EAI_Central_CCGT10614</v>
          </cell>
        </row>
        <row r="3661">
          <cell r="B3661" t="str">
            <v>RFP_EAI_Central_CCGT10614</v>
          </cell>
        </row>
        <row r="3662">
          <cell r="B3662" t="str">
            <v>RFP_EAI_Central_CCGT10614</v>
          </cell>
        </row>
        <row r="3663">
          <cell r="B3663" t="str">
            <v>RFP_EAI_Central_CCGT10614</v>
          </cell>
        </row>
        <row r="3664">
          <cell r="B3664" t="str">
            <v>RFP_EAI_Central_CCGT10614</v>
          </cell>
        </row>
        <row r="3665">
          <cell r="B3665" t="str">
            <v>RFP_EAI_Central_CCGT10614</v>
          </cell>
        </row>
        <row r="3666">
          <cell r="B3666" t="str">
            <v>RFP_EAI_Central_CCGT10614</v>
          </cell>
        </row>
        <row r="3667">
          <cell r="B3667" t="str">
            <v>RFP_EAI_Central_CCGT10614</v>
          </cell>
        </row>
        <row r="3668">
          <cell r="B3668" t="str">
            <v>RFP_EAI_Central_CCGT10614</v>
          </cell>
        </row>
        <row r="3669">
          <cell r="B3669" t="str">
            <v>RFP_EAI_Central_CCGT10614</v>
          </cell>
        </row>
        <row r="3670">
          <cell r="B3670" t="str">
            <v>RFP_EAI_Central_CCGT10614</v>
          </cell>
        </row>
        <row r="3671">
          <cell r="B3671" t="str">
            <v>RFP_EAI_Central_CCGT10614</v>
          </cell>
        </row>
        <row r="3672">
          <cell r="B3672" t="str">
            <v>RFP_EAI_Central_CCGT10614</v>
          </cell>
        </row>
        <row r="3673">
          <cell r="B3673" t="str">
            <v>RFP_EAI_Central_CCGT10614</v>
          </cell>
        </row>
        <row r="3674">
          <cell r="B3674" t="str">
            <v>RFP_EAI_Central_CCGT10614</v>
          </cell>
        </row>
        <row r="3675">
          <cell r="B3675" t="str">
            <v>RFP_EAI_Central_CCGT10614</v>
          </cell>
        </row>
        <row r="3676">
          <cell r="B3676" t="str">
            <v>RFP_EAI_Central_CCGT10614</v>
          </cell>
        </row>
        <row r="3677">
          <cell r="B3677" t="str">
            <v>RFP_EAI_Central_CCGT10614</v>
          </cell>
        </row>
        <row r="3678">
          <cell r="B3678" t="str">
            <v>RFP_EAI_Central_CCGT10614</v>
          </cell>
        </row>
        <row r="3679">
          <cell r="B3679" t="str">
            <v>RFP_EAI_Central_CCGT10614</v>
          </cell>
        </row>
        <row r="3680">
          <cell r="B3680" t="str">
            <v>RFP_EAI_Central_CCGT10614</v>
          </cell>
        </row>
        <row r="3681">
          <cell r="B3681" t="str">
            <v>RFP_EAI_Central_CCGT10614</v>
          </cell>
        </row>
        <row r="3682">
          <cell r="B3682" t="str">
            <v>RFP_EAI_Central_CCGT10614</v>
          </cell>
        </row>
        <row r="3683">
          <cell r="B3683" t="str">
            <v>RFP_EAI_Central_CCGT10614</v>
          </cell>
        </row>
        <row r="3684">
          <cell r="B3684" t="str">
            <v>RFP_EAI_Central_CCGT10614</v>
          </cell>
        </row>
        <row r="3685">
          <cell r="B3685" t="str">
            <v>RFP_EAI_Central_CCGT10614</v>
          </cell>
        </row>
        <row r="3686">
          <cell r="B3686" t="str">
            <v>RFP_EAI_Central_CCGT10614</v>
          </cell>
        </row>
        <row r="3687">
          <cell r="B3687" t="str">
            <v>RFP_EAI_Central_CCGT10614</v>
          </cell>
        </row>
        <row r="3688">
          <cell r="B3688" t="str">
            <v>RFP_EAI_Central_CCGT10614</v>
          </cell>
        </row>
        <row r="3689">
          <cell r="B3689" t="str">
            <v>RFP_EAI_Central_CCGT10614</v>
          </cell>
        </row>
        <row r="3690">
          <cell r="B3690" t="str">
            <v>RFP_EAI_Central_CCGT10614</v>
          </cell>
        </row>
        <row r="3691">
          <cell r="B3691" t="str">
            <v>RFP_EAI_Central_CCGT10614</v>
          </cell>
        </row>
        <row r="3692">
          <cell r="B3692" t="str">
            <v>RFP_EAI_Central_CCGT10614</v>
          </cell>
        </row>
        <row r="3693">
          <cell r="B3693" t="str">
            <v>RFP_EAI_Central_CCGT10614</v>
          </cell>
        </row>
        <row r="3694">
          <cell r="B3694" t="str">
            <v>RFP_EAI_Central_CCGT10614</v>
          </cell>
        </row>
        <row r="3695">
          <cell r="B3695" t="str">
            <v>RFP_EAI_Central_CCGT10614</v>
          </cell>
        </row>
        <row r="3696">
          <cell r="B3696" t="str">
            <v>RFP_EAI_Central_CCGT10614</v>
          </cell>
        </row>
        <row r="3697">
          <cell r="B3697" t="str">
            <v>RFP_EAI_Central_CCGT10614</v>
          </cell>
        </row>
        <row r="3698">
          <cell r="B3698" t="str">
            <v>RFP_EAI_Central_CCGT10614</v>
          </cell>
        </row>
        <row r="3699">
          <cell r="B3699" t="str">
            <v>RFP_EAI_Central_CCGT10614</v>
          </cell>
        </row>
        <row r="3700">
          <cell r="B3700" t="str">
            <v>RFP_EAI_Central_CCGT10614</v>
          </cell>
        </row>
        <row r="3701">
          <cell r="B3701" t="str">
            <v>RFP_EAI_Central_CCGT10614</v>
          </cell>
        </row>
        <row r="3702">
          <cell r="B3702" t="str">
            <v>RFP_EAI_Central_CCGT10614</v>
          </cell>
        </row>
        <row r="3703">
          <cell r="B3703" t="str">
            <v>RFP_EAI_Central_CCGT10614</v>
          </cell>
        </row>
        <row r="3704">
          <cell r="B3704" t="str">
            <v>RFP_EAI_Central_CCGT10614</v>
          </cell>
        </row>
        <row r="3705">
          <cell r="B3705" t="str">
            <v>RFP_EAI_Central_CCGT10614</v>
          </cell>
        </row>
        <row r="3706">
          <cell r="B3706" t="str">
            <v>RFP_EAI_Central_CCGT10614</v>
          </cell>
        </row>
        <row r="3707">
          <cell r="B3707" t="str">
            <v>RFP_EAI_Central_CCGT10614</v>
          </cell>
        </row>
        <row r="3708">
          <cell r="B3708" t="str">
            <v>RFP_EAI_Central_CCGT10614</v>
          </cell>
        </row>
        <row r="3709">
          <cell r="B3709" t="str">
            <v>RFP_EAI_Central_CCGT10614</v>
          </cell>
        </row>
        <row r="3710">
          <cell r="B3710" t="str">
            <v>RFP_EAI_Central_CCGT10614</v>
          </cell>
        </row>
        <row r="3711">
          <cell r="B3711" t="str">
            <v>RFP_EAI_Central_CCGT10614</v>
          </cell>
        </row>
        <row r="3712">
          <cell r="B3712" t="str">
            <v>RFP_EAI_Central_CCGT10614</v>
          </cell>
        </row>
        <row r="3713">
          <cell r="B3713" t="str">
            <v>RFP_EAI_Central_CCGT10614</v>
          </cell>
        </row>
        <row r="3714">
          <cell r="B3714" t="str">
            <v>RFP_EAI_Central_CCGT10614</v>
          </cell>
        </row>
        <row r="3715">
          <cell r="B3715" t="str">
            <v>RFP_EAI_Central_CCGT10614</v>
          </cell>
        </row>
        <row r="3716">
          <cell r="B3716" t="str">
            <v>RFP_EAI_Central_CCGT10614</v>
          </cell>
        </row>
        <row r="3717">
          <cell r="B3717" t="str">
            <v>RFP_EAI_Central_CCGT10614</v>
          </cell>
        </row>
        <row r="3718">
          <cell r="B3718" t="str">
            <v>RFP_EAI_Central_CCGT10614</v>
          </cell>
        </row>
        <row r="3719">
          <cell r="B3719" t="str">
            <v>RFP_EAI_Central_CCGT10614</v>
          </cell>
        </row>
        <row r="3720">
          <cell r="B3720" t="str">
            <v>RFP_EAI_Central_CCGT10614</v>
          </cell>
        </row>
        <row r="3721">
          <cell r="B3721" t="str">
            <v>RFP_EAI_Central_CCGT10614</v>
          </cell>
        </row>
        <row r="3722">
          <cell r="B3722" t="str">
            <v>RFP_EAI_Central_CCGT10614</v>
          </cell>
        </row>
        <row r="3723">
          <cell r="B3723" t="str">
            <v>RFP_EAI_Central_CCGT10614</v>
          </cell>
        </row>
        <row r="3724">
          <cell r="B3724" t="str">
            <v>RFP_EAI_Central_CCGT10614</v>
          </cell>
        </row>
        <row r="3725">
          <cell r="B3725" t="str">
            <v>RFP_EAI_Central_CCGT10614</v>
          </cell>
        </row>
        <row r="3726">
          <cell r="B3726" t="str">
            <v>RFP_EAI_Central_CCGT10614</v>
          </cell>
        </row>
        <row r="3727">
          <cell r="B3727" t="str">
            <v>RFP_EAI_Central_CCGT10614</v>
          </cell>
        </row>
        <row r="3728">
          <cell r="B3728" t="str">
            <v>RFP_EAI_Central_CCGT10614</v>
          </cell>
        </row>
        <row r="3729">
          <cell r="B3729" t="str">
            <v>RFP_EAI_Central_CCGT10614</v>
          </cell>
        </row>
        <row r="3730">
          <cell r="B3730" t="str">
            <v>RFP_EAI_Central_CCGT10614</v>
          </cell>
        </row>
        <row r="3731">
          <cell r="B3731" t="str">
            <v>RFP_EAI_Central_CCGT10614</v>
          </cell>
        </row>
        <row r="3732">
          <cell r="B3732" t="str">
            <v>RFP_EAI_Central_CCGT10614</v>
          </cell>
        </row>
        <row r="3733">
          <cell r="B3733" t="str">
            <v>RFP_EAI_Central_CCGT10614</v>
          </cell>
        </row>
        <row r="3734">
          <cell r="B3734" t="str">
            <v>RFP_EAI_Central_CCGT10614</v>
          </cell>
        </row>
        <row r="3735">
          <cell r="B3735" t="str">
            <v>RFP_EAI_Central_CCGT10614</v>
          </cell>
        </row>
        <row r="3736">
          <cell r="B3736" t="str">
            <v>RFP_EAI_Central_CCGT10614</v>
          </cell>
        </row>
        <row r="3737">
          <cell r="B3737" t="str">
            <v>RFP_EAI_Central_CCGT10614</v>
          </cell>
        </row>
        <row r="3738">
          <cell r="B3738" t="str">
            <v>RFP_EAI_Central_CCGT10614</v>
          </cell>
        </row>
        <row r="3739">
          <cell r="B3739" t="str">
            <v>RFP_EAI_Central_CCGT10614</v>
          </cell>
        </row>
        <row r="3740">
          <cell r="B3740" t="str">
            <v>RFP_EAI_Central_CCGT10614</v>
          </cell>
        </row>
        <row r="3741">
          <cell r="B3741" t="str">
            <v>RFP_EAI_Central_CCGT10614</v>
          </cell>
        </row>
        <row r="3742">
          <cell r="B3742" t="str">
            <v>RFP_EAI_Central_CCGT10614</v>
          </cell>
        </row>
        <row r="3743">
          <cell r="B3743" t="str">
            <v>RFP_EAI_Central_CCGT10614</v>
          </cell>
        </row>
        <row r="3744">
          <cell r="B3744" t="str">
            <v>RFP_EAI_Central_CCGT10614</v>
          </cell>
        </row>
        <row r="3745">
          <cell r="B3745" t="str">
            <v>RFP_EAI_Central_CCGT10614</v>
          </cell>
        </row>
        <row r="3746">
          <cell r="B3746" t="str">
            <v>RFP_EAI_Central_CCGT10614</v>
          </cell>
        </row>
        <row r="3747">
          <cell r="B3747" t="str">
            <v>RFP_EAI_Central_CCGT10614</v>
          </cell>
        </row>
        <row r="3748">
          <cell r="B3748" t="str">
            <v>RFP_EAI_Central_CCGT10614</v>
          </cell>
        </row>
        <row r="3749">
          <cell r="B3749" t="str">
            <v>RFP_EAI_Central_CCGT10614</v>
          </cell>
        </row>
        <row r="3750">
          <cell r="B3750" t="str">
            <v>RFP_EAI_Central_CCGT10614</v>
          </cell>
        </row>
        <row r="3751">
          <cell r="B3751" t="str">
            <v>RFP_EAI_Central_CCGT10614</v>
          </cell>
        </row>
        <row r="3752">
          <cell r="B3752" t="str">
            <v>RFP_EAI_Central_CCGT10614</v>
          </cell>
        </row>
        <row r="3753">
          <cell r="B3753" t="str">
            <v>RFP_EAI_Central_CCGT10614</v>
          </cell>
        </row>
        <row r="3754">
          <cell r="B3754" t="str">
            <v>RFP_EAI_Central_CCGT10614</v>
          </cell>
        </row>
        <row r="3755">
          <cell r="B3755" t="str">
            <v>RFP_EAI_Central_CCGT10614</v>
          </cell>
        </row>
        <row r="3756">
          <cell r="B3756" t="str">
            <v>RFP_EAI_Central_CCGT10614</v>
          </cell>
        </row>
        <row r="3757">
          <cell r="B3757" t="str">
            <v>RFP_EAI_Central_CCGT10614</v>
          </cell>
        </row>
        <row r="3758">
          <cell r="B3758" t="str">
            <v>RFP_EAI_Central_CCGT10614</v>
          </cell>
        </row>
        <row r="3759">
          <cell r="B3759" t="str">
            <v>RFP_EAI_Central_CCGT10614</v>
          </cell>
        </row>
        <row r="3760">
          <cell r="B3760" t="str">
            <v>RFP_EAI_Central_CCGT10614</v>
          </cell>
        </row>
        <row r="3761">
          <cell r="B3761" t="str">
            <v>RFP_EAI_Central_CCGT10614</v>
          </cell>
        </row>
        <row r="3762">
          <cell r="B3762" t="str">
            <v>RFP_EAI_Central_CCGT10614</v>
          </cell>
        </row>
        <row r="3763">
          <cell r="B3763" t="str">
            <v>RFP_EAI_Central_CCGT10614</v>
          </cell>
        </row>
        <row r="3764">
          <cell r="B3764" t="str">
            <v>RFP_EAI_Central_CCGT10614</v>
          </cell>
        </row>
        <row r="3765">
          <cell r="B3765" t="str">
            <v>RFP_EAI_Central_CCGT10614</v>
          </cell>
        </row>
        <row r="3766">
          <cell r="B3766" t="str">
            <v>RFP_EAI_Central_CCGT10614</v>
          </cell>
        </row>
        <row r="3767">
          <cell r="B3767" t="str">
            <v>RFP_EAI_Central_CCGT10614</v>
          </cell>
        </row>
        <row r="3768">
          <cell r="B3768" t="str">
            <v>RFP_EAI_Central_CCGT10614</v>
          </cell>
        </row>
        <row r="3769">
          <cell r="B3769" t="str">
            <v>RFP_EAI_Central_CCGT10614</v>
          </cell>
        </row>
        <row r="3770">
          <cell r="B3770" t="str">
            <v>RFP_EAI_Central_CCGT10614</v>
          </cell>
        </row>
        <row r="3771">
          <cell r="B3771" t="str">
            <v>RFP_EAI_Central_CCGT10614</v>
          </cell>
        </row>
        <row r="3772">
          <cell r="B3772" t="str">
            <v>RFP_EAI_Central_CCGT10614</v>
          </cell>
        </row>
        <row r="3773">
          <cell r="B3773" t="str">
            <v>RFP_EAI_Central_CCGT10614</v>
          </cell>
        </row>
        <row r="3774">
          <cell r="B3774" t="str">
            <v>RFP_EAI_Central_CCGT10614</v>
          </cell>
        </row>
        <row r="3775">
          <cell r="B3775" t="str">
            <v>RFP_EAI_Central_CCGT10614</v>
          </cell>
        </row>
        <row r="3776">
          <cell r="B3776" t="str">
            <v>RFP_EAI_Central_CCGT10614</v>
          </cell>
        </row>
        <row r="3777">
          <cell r="B3777" t="str">
            <v>RFP_EAI_Central_CCGT10614</v>
          </cell>
        </row>
        <row r="3778">
          <cell r="B3778" t="str">
            <v>RFP_EAI_Central_CCGT10614</v>
          </cell>
        </row>
        <row r="3779">
          <cell r="B3779" t="str">
            <v>RFP_EAI_Central_CCGT10614</v>
          </cell>
        </row>
        <row r="3780">
          <cell r="B3780" t="str">
            <v>RFP_EAI_Central_CCGT10614</v>
          </cell>
        </row>
        <row r="3781">
          <cell r="B3781" t="str">
            <v>RFP_EAI_Central_CCGT10614</v>
          </cell>
        </row>
        <row r="3782">
          <cell r="B3782" t="str">
            <v>RFP_EAI_Central_CCGT10614</v>
          </cell>
        </row>
        <row r="3783">
          <cell r="B3783" t="str">
            <v>RFP_EAI_Central_CCGT10614</v>
          </cell>
        </row>
        <row r="3784">
          <cell r="B3784" t="str">
            <v>RFP_EAI_Central_CCGT10614</v>
          </cell>
        </row>
        <row r="3785">
          <cell r="B3785" t="str">
            <v>RFP_EAI_Central_CCGT10614</v>
          </cell>
        </row>
        <row r="3786">
          <cell r="B3786" t="str">
            <v>RFP_EAI_Central_CCGT10614</v>
          </cell>
        </row>
        <row r="3787">
          <cell r="B3787" t="str">
            <v>RFP_EAI_Central_CCGT10614</v>
          </cell>
        </row>
        <row r="3788">
          <cell r="B3788" t="str">
            <v>RFP_EAI_Central_CCGT10614</v>
          </cell>
        </row>
        <row r="3789">
          <cell r="B3789" t="str">
            <v>RFP_EAI_Central_CCGT10614</v>
          </cell>
        </row>
        <row r="3790">
          <cell r="B3790" t="str">
            <v>RFP_EAI_Central_CCGT10614</v>
          </cell>
        </row>
        <row r="3791">
          <cell r="B3791" t="str">
            <v>RFP_EAI_Central_CCGT10614</v>
          </cell>
        </row>
        <row r="3792">
          <cell r="B3792" t="str">
            <v>RFP_EAI_Central_CCGT10614</v>
          </cell>
        </row>
        <row r="3793">
          <cell r="B3793" t="str">
            <v>RFP_EAI_Central_CCGT10614</v>
          </cell>
        </row>
        <row r="3794">
          <cell r="B3794" t="str">
            <v>RFP_EAI_Central_CCGT10614</v>
          </cell>
        </row>
        <row r="3795">
          <cell r="B3795" t="str">
            <v>RFP_EAI_Central_CCGT10614</v>
          </cell>
        </row>
        <row r="3796">
          <cell r="B3796" t="str">
            <v>RFP_EAI_Central_CCGT10614</v>
          </cell>
        </row>
        <row r="3797">
          <cell r="B3797" t="str">
            <v>RFP_EAI_Central_CCGT10614</v>
          </cell>
        </row>
        <row r="3798">
          <cell r="B3798" t="str">
            <v>RFP_EAI_Central_CCGT10614</v>
          </cell>
        </row>
        <row r="3799">
          <cell r="B3799" t="str">
            <v>RFP_EAI_Central_CCGT10614</v>
          </cell>
        </row>
        <row r="3800">
          <cell r="B3800" t="str">
            <v>RFP_EAI_Central_CCGT10614</v>
          </cell>
        </row>
        <row r="3801">
          <cell r="B3801" t="str">
            <v>RFP_EAI_Central_CCGT10614</v>
          </cell>
        </row>
        <row r="3802">
          <cell r="B3802" t="str">
            <v>RFP_EAI_Central_CCGT10614</v>
          </cell>
        </row>
        <row r="3803">
          <cell r="B3803" t="str">
            <v>RFP_EAI_Central_CCGT10614</v>
          </cell>
        </row>
        <row r="3804">
          <cell r="B3804" t="str">
            <v>RFP_EAI_Central_CCGT10614</v>
          </cell>
        </row>
        <row r="3805">
          <cell r="B3805" t="str">
            <v>RFP_EAI_Central_CCGT10614</v>
          </cell>
        </row>
        <row r="3806">
          <cell r="B3806" t="str">
            <v>RFP_EAI_Central_CCGT10614</v>
          </cell>
        </row>
        <row r="3807">
          <cell r="B3807" t="str">
            <v>RFP_EAI_Central_CCGT10614</v>
          </cell>
        </row>
        <row r="3808">
          <cell r="B3808" t="str">
            <v>RFP_EAI_Central_CCGT10614</v>
          </cell>
        </row>
        <row r="3809">
          <cell r="B3809" t="str">
            <v>RFP_EAI_Central_CCGT10614</v>
          </cell>
        </row>
        <row r="3810">
          <cell r="B3810" t="str">
            <v>RFP_EAI_Central_CCGT10614</v>
          </cell>
        </row>
        <row r="3811">
          <cell r="B3811" t="str">
            <v>RFP_EAI_Central_CCGT10614</v>
          </cell>
        </row>
        <row r="3812">
          <cell r="B3812" t="str">
            <v>RFP_EAI_Central_CCGT10614</v>
          </cell>
        </row>
        <row r="3813">
          <cell r="B3813" t="str">
            <v>RFP_EAI_Central_CCGT10614</v>
          </cell>
        </row>
        <row r="3814">
          <cell r="B3814" t="str">
            <v>RFP_EAI_Central_CCGT10614</v>
          </cell>
        </row>
        <row r="3815">
          <cell r="B3815" t="str">
            <v>RFP_EAI_Central_CCGT10614</v>
          </cell>
        </row>
        <row r="3816">
          <cell r="B3816" t="str">
            <v>RFP_EAI_Central_CCGT10614</v>
          </cell>
        </row>
        <row r="3817">
          <cell r="B3817" t="str">
            <v>RFP_EAI_Central_CCGT10614</v>
          </cell>
        </row>
        <row r="3818">
          <cell r="B3818" t="str">
            <v>RFP_EAI_Central_CCGT10614</v>
          </cell>
        </row>
        <row r="3819">
          <cell r="B3819" t="str">
            <v>RFP_EAI_Central_CCGT10614</v>
          </cell>
        </row>
        <row r="3820">
          <cell r="B3820" t="str">
            <v>RFP_EAI_Central_CCGT10614</v>
          </cell>
        </row>
        <row r="3821">
          <cell r="B3821" t="str">
            <v>RFP_EAI_Central_CCGT10614</v>
          </cell>
        </row>
        <row r="3822">
          <cell r="B3822" t="str">
            <v>RFP_EAI_Central_CCGT10614</v>
          </cell>
        </row>
        <row r="3823">
          <cell r="B3823" t="str">
            <v>RFP_EAI_Central_CCGT10614</v>
          </cell>
        </row>
        <row r="3824">
          <cell r="B3824" t="str">
            <v>RFP_EAI_Central_CCGT10614</v>
          </cell>
        </row>
        <row r="3825">
          <cell r="B3825" t="str">
            <v>RFP_EAI_Central_CCGT10614</v>
          </cell>
        </row>
        <row r="3826">
          <cell r="B3826" t="str">
            <v>RFP_EAI_Central_CCGT10614</v>
          </cell>
        </row>
        <row r="3827">
          <cell r="B3827" t="str">
            <v>RFP_EAI_Central_CCGT10614</v>
          </cell>
        </row>
        <row r="3828">
          <cell r="B3828" t="str">
            <v>RFP_EAI_Central_CCGT10614</v>
          </cell>
        </row>
        <row r="3829">
          <cell r="B3829" t="str">
            <v>RFP_EAI_Central_CCGT10614</v>
          </cell>
        </row>
        <row r="3830">
          <cell r="B3830" t="str">
            <v>RFP_EAI_Central_CCGT10614</v>
          </cell>
        </row>
        <row r="3831">
          <cell r="B3831" t="str">
            <v>RFP_EAI_Central_CCGT10614</v>
          </cell>
        </row>
        <row r="3832">
          <cell r="B3832" t="str">
            <v>RFP_EAI_Central_CCGT10614</v>
          </cell>
        </row>
        <row r="3833">
          <cell r="B3833" t="str">
            <v>RFP_EAI_Central_CCGT10614</v>
          </cell>
        </row>
        <row r="3834">
          <cell r="B3834" t="str">
            <v>RFP_EAI_Central_CCGT10614</v>
          </cell>
        </row>
        <row r="3835">
          <cell r="B3835" t="str">
            <v>RFP_EAI_Central_CCGT10614</v>
          </cell>
        </row>
        <row r="3836">
          <cell r="B3836" t="str">
            <v>RFP_EAI_Central_CCGT10614</v>
          </cell>
        </row>
        <row r="3837">
          <cell r="B3837" t="str">
            <v>RFP_EAI_Central_CCGT10614</v>
          </cell>
        </row>
        <row r="3838">
          <cell r="B3838" t="str">
            <v>RFP_EAI_Central_CCGT10614</v>
          </cell>
        </row>
        <row r="3839">
          <cell r="B3839" t="str">
            <v>RFP_EAI_Central_CCGT10614</v>
          </cell>
        </row>
        <row r="3840">
          <cell r="B3840" t="str">
            <v>RFP_EAI_Central_CCGT10614</v>
          </cell>
        </row>
        <row r="3841">
          <cell r="B3841" t="str">
            <v>RFP_EAI_Central_CCGT10614</v>
          </cell>
        </row>
        <row r="3842">
          <cell r="B3842" t="str">
            <v>RFP_EAI_Central_CCGT10614</v>
          </cell>
        </row>
        <row r="3843">
          <cell r="B3843" t="str">
            <v>RFP_EAI_Central_CCGT10614</v>
          </cell>
        </row>
        <row r="3844">
          <cell r="B3844" t="str">
            <v>RFP_EAI_Central_CCGT10614</v>
          </cell>
        </row>
        <row r="3845">
          <cell r="B3845" t="str">
            <v>RFP_EAI_Central_CCGT10614</v>
          </cell>
        </row>
        <row r="3846">
          <cell r="B3846" t="str">
            <v>RFP_EAI_Central_CCGT10614</v>
          </cell>
        </row>
        <row r="3847">
          <cell r="B3847" t="str">
            <v>RFP_EAI_Central_CCGT10614</v>
          </cell>
        </row>
        <row r="3848">
          <cell r="B3848" t="str">
            <v>RFP_EAI_Central_CCGT10614</v>
          </cell>
        </row>
        <row r="3849">
          <cell r="B3849" t="str">
            <v>RFP_EAI_Central_CCGT10614</v>
          </cell>
        </row>
        <row r="3850">
          <cell r="B3850" t="str">
            <v>RFP_EAI_Central_CCGT10614</v>
          </cell>
        </row>
        <row r="3851">
          <cell r="B3851" t="str">
            <v>RFP_EAI_Central_CCGT10614</v>
          </cell>
        </row>
        <row r="3852">
          <cell r="B3852" t="str">
            <v>RFP_EAI_Central_CCGT10614</v>
          </cell>
        </row>
        <row r="3853">
          <cell r="B3853" t="str">
            <v>RFP_EAI_Central_CCGT10614</v>
          </cell>
        </row>
        <row r="3854">
          <cell r="B3854" t="str">
            <v>RFP_EAI_Central_CCGT10614</v>
          </cell>
        </row>
        <row r="3855">
          <cell r="B3855" t="str">
            <v>RFP_EAI_Central_CCGT10614</v>
          </cell>
        </row>
        <row r="3856">
          <cell r="B3856" t="str">
            <v>RFP_EAI_Central_CCGT10614</v>
          </cell>
        </row>
        <row r="3857">
          <cell r="B3857" t="str">
            <v>RFP_EAI_Central_CCGT10614</v>
          </cell>
        </row>
        <row r="3858">
          <cell r="B3858" t="str">
            <v>RFP_EAI_Central_CCGT10614</v>
          </cell>
        </row>
        <row r="3859">
          <cell r="B3859" t="str">
            <v>RFP_EAI_Central_CCGT10614</v>
          </cell>
        </row>
        <row r="3860">
          <cell r="B3860" t="str">
            <v>RFP_EAI_Central_CCGT10614</v>
          </cell>
        </row>
        <row r="3861">
          <cell r="B3861" t="str">
            <v>RFP_EAI_Central_CCGT10614</v>
          </cell>
        </row>
        <row r="3862">
          <cell r="B3862" t="str">
            <v>RFP_EAI_Central_CCGT10614</v>
          </cell>
        </row>
        <row r="3863">
          <cell r="B3863" t="str">
            <v>RFP_EAI_Central_CCGT10614</v>
          </cell>
        </row>
        <row r="3864">
          <cell r="B3864" t="str">
            <v>RFP_EAI_Central_CCGT10614</v>
          </cell>
        </row>
        <row r="3865">
          <cell r="B3865" t="str">
            <v>RFP_EAI_Central_CCGT10614</v>
          </cell>
        </row>
        <row r="3866">
          <cell r="B3866" t="str">
            <v>RFP_EAI_Central_CCGT10614</v>
          </cell>
        </row>
        <row r="3867">
          <cell r="B3867" t="str">
            <v>RFP_EAI_Central_CCGT10614</v>
          </cell>
        </row>
        <row r="3868">
          <cell r="B3868" t="str">
            <v>RFP_EAI_Central_CCGT10614</v>
          </cell>
        </row>
        <row r="3869">
          <cell r="B3869" t="str">
            <v>RFP_EAI_Central_CCGT10614</v>
          </cell>
        </row>
        <row r="3870">
          <cell r="B3870" t="str">
            <v>RFP_EAI_Central_CCGT10614</v>
          </cell>
        </row>
        <row r="3871">
          <cell r="B3871" t="str">
            <v>RFP_EAI_Central_CCGT10614</v>
          </cell>
        </row>
        <row r="3872">
          <cell r="B3872" t="str">
            <v>RFP_EAI_Central_CCGT10614</v>
          </cell>
        </row>
        <row r="3873">
          <cell r="B3873" t="str">
            <v>RFP_EAI_Central_CCGT10614</v>
          </cell>
        </row>
        <row r="3874">
          <cell r="B3874" t="str">
            <v>RFP_EAI_Central_CCGT10614</v>
          </cell>
        </row>
        <row r="3875">
          <cell r="B3875" t="str">
            <v>RFP_EAI_Central_CCGT10614</v>
          </cell>
        </row>
        <row r="3876">
          <cell r="B3876" t="str">
            <v>RFP_EAI_Central_CCGT10614</v>
          </cell>
        </row>
        <row r="3877">
          <cell r="B3877" t="str">
            <v>RFP_EAI_Central_CCGT10614</v>
          </cell>
        </row>
        <row r="3878">
          <cell r="B3878" t="str">
            <v>RFP_EAI_Central_CCGT10614</v>
          </cell>
        </row>
        <row r="3879">
          <cell r="B3879" t="str">
            <v>RFP_EAI_Central_CCGT10614</v>
          </cell>
        </row>
        <row r="3880">
          <cell r="B3880" t="str">
            <v>RFP_EAI_Central_CCGT10614</v>
          </cell>
        </row>
        <row r="3881">
          <cell r="B3881" t="str">
            <v>RFP_EAI_Central_CCGT10614</v>
          </cell>
        </row>
        <row r="3882">
          <cell r="B3882" t="str">
            <v>RFP_EAI_Central_CCGT10614</v>
          </cell>
        </row>
        <row r="3883">
          <cell r="B3883" t="str">
            <v>RFP_EAI_Central_CCGT10614</v>
          </cell>
        </row>
        <row r="3884">
          <cell r="B3884" t="str">
            <v>RFP_EAI_Central_CCGT10614</v>
          </cell>
        </row>
        <row r="3885">
          <cell r="B3885" t="str">
            <v>RFP_EAI_Central_CCGT10614</v>
          </cell>
        </row>
        <row r="3886">
          <cell r="B3886" t="str">
            <v>RFP_EAI_Central_CCGT10614</v>
          </cell>
        </row>
        <row r="3887">
          <cell r="B3887" t="str">
            <v>RFP_EAI_Central_CCGT10614</v>
          </cell>
        </row>
        <row r="3888">
          <cell r="B3888" t="str">
            <v>RFP_EAI_Central_CCGT10614</v>
          </cell>
        </row>
        <row r="3889">
          <cell r="B3889" t="str">
            <v>RFP_EAI_Central_CCGT10614</v>
          </cell>
        </row>
        <row r="3890">
          <cell r="B3890" t="str">
            <v>RFP_EAI_Central_CCGT10614</v>
          </cell>
        </row>
        <row r="3891">
          <cell r="B3891" t="str">
            <v>RFP_EAI_Central_CCGT10614</v>
          </cell>
        </row>
        <row r="3892">
          <cell r="B3892" t="str">
            <v>RFP_EAI_Central_CCGT10614</v>
          </cell>
        </row>
        <row r="3893">
          <cell r="B3893" t="str">
            <v>RFP_EAI_Central_CCGT10614</v>
          </cell>
        </row>
        <row r="3894">
          <cell r="B3894" t="str">
            <v>RFP_EAI_Central_CCGT10614</v>
          </cell>
        </row>
        <row r="3895">
          <cell r="B3895" t="str">
            <v>RFP_EAI_Central_CCGT10614</v>
          </cell>
        </row>
        <row r="3896">
          <cell r="B3896" t="str">
            <v>RFP_EAI_Central_CCGT10614</v>
          </cell>
        </row>
        <row r="3897">
          <cell r="B3897" t="str">
            <v>RFP_EAI_Central_CCGT10614</v>
          </cell>
        </row>
        <row r="3898">
          <cell r="B3898" t="str">
            <v>RFP_EAI_Central_CCGT10614</v>
          </cell>
        </row>
        <row r="3899">
          <cell r="B3899" t="str">
            <v>RFP_EAI_Central_CCGT10614</v>
          </cell>
        </row>
        <row r="3900">
          <cell r="B3900" t="str">
            <v>RFP_EAI_Central_CCGT10614</v>
          </cell>
        </row>
        <row r="3901">
          <cell r="B3901" t="str">
            <v>RFP_EAI_Central_CCGT10614</v>
          </cell>
        </row>
        <row r="3902">
          <cell r="B3902" t="str">
            <v>RFP_EAI_Central_CCGT10614</v>
          </cell>
        </row>
        <row r="3903">
          <cell r="B3903" t="str">
            <v>RFP_EAI_Central_CCGT10614</v>
          </cell>
        </row>
        <row r="3904">
          <cell r="B3904" t="str">
            <v>RFP_EAI_Central_CCGT10614</v>
          </cell>
        </row>
        <row r="3905">
          <cell r="B3905" t="str">
            <v>RFP_EAI_Central_CCGT10614</v>
          </cell>
        </row>
        <row r="3906">
          <cell r="B3906" t="str">
            <v>RFP_EAI_Central_CCGT10614</v>
          </cell>
        </row>
        <row r="3907">
          <cell r="B3907" t="str">
            <v>RFP_EAI_Central_CCGT10614</v>
          </cell>
        </row>
        <row r="3908">
          <cell r="B3908" t="str">
            <v>RFP_EAI_Central_CCGT10614</v>
          </cell>
        </row>
        <row r="3909">
          <cell r="B3909" t="str">
            <v>RFP_EAI_Central_CCGT10614</v>
          </cell>
        </row>
        <row r="3910">
          <cell r="B3910" t="str">
            <v>RFP_EAI_Central_CCGT10614</v>
          </cell>
        </row>
        <row r="3911">
          <cell r="B3911" t="str">
            <v>RFP_EAI_Central_CCGT10614</v>
          </cell>
        </row>
        <row r="3912">
          <cell r="B3912" t="str">
            <v>RFP_EAI_Central_CCGT10614</v>
          </cell>
        </row>
        <row r="3913">
          <cell r="B3913" t="str">
            <v>RFP_EAI_Central_CCGT10614</v>
          </cell>
        </row>
        <row r="3914">
          <cell r="B3914" t="str">
            <v>RFP_EAI_Central_CCGT10614</v>
          </cell>
        </row>
        <row r="3915">
          <cell r="B3915" t="str">
            <v>RFP_EAI_Central_CCGT10614</v>
          </cell>
        </row>
        <row r="3916">
          <cell r="B3916" t="str">
            <v>RFP_EAI_Central_CCGT10614</v>
          </cell>
        </row>
        <row r="3917">
          <cell r="B3917" t="str">
            <v>RFP_EAI_Central_CCGT10614</v>
          </cell>
        </row>
        <row r="3918">
          <cell r="B3918" t="str">
            <v>RFP_EAI_Central_CCGT10614</v>
          </cell>
        </row>
        <row r="3919">
          <cell r="B3919" t="str">
            <v>RFP_EAI_Central_CCGT10614</v>
          </cell>
        </row>
        <row r="3920">
          <cell r="B3920" t="str">
            <v>RFP_EAI_Central_CCGT10614</v>
          </cell>
        </row>
        <row r="3921">
          <cell r="B3921" t="str">
            <v>RFP_EAI_Central_CCGT10614</v>
          </cell>
        </row>
        <row r="3922">
          <cell r="B3922" t="str">
            <v>RFP_EAI_Central_CCGT10614</v>
          </cell>
        </row>
        <row r="3923">
          <cell r="B3923" t="str">
            <v>RFP_EAI_Central_CCGT10614</v>
          </cell>
        </row>
        <row r="3924">
          <cell r="B3924" t="str">
            <v>RFP_EAI_Central_CCGT10614</v>
          </cell>
        </row>
        <row r="3925">
          <cell r="B3925" t="str">
            <v>RFP_EAI_Central_CCGT10614</v>
          </cell>
        </row>
        <row r="3926">
          <cell r="B3926" t="str">
            <v>RFP_EAI_Central_CCGT10614</v>
          </cell>
        </row>
        <row r="3927">
          <cell r="B3927" t="str">
            <v>RFP_EAI_Central_CCGT10614</v>
          </cell>
        </row>
        <row r="3928">
          <cell r="B3928" t="str">
            <v>RFP_EAI_Central_CCGT10614</v>
          </cell>
        </row>
        <row r="3929">
          <cell r="B3929" t="str">
            <v>RFP_EAI_Central_CCGT10614</v>
          </cell>
        </row>
        <row r="3930">
          <cell r="B3930" t="str">
            <v>RFP_EAI_Central_CCGT10614</v>
          </cell>
        </row>
        <row r="3931">
          <cell r="B3931" t="str">
            <v>RFP_EAI_Central_CCGT10614</v>
          </cell>
        </row>
        <row r="3932">
          <cell r="B3932" t="str">
            <v>RFP_EAI_Central_CCGT10614</v>
          </cell>
        </row>
        <row r="3933">
          <cell r="B3933" t="str">
            <v>RFP_EAI_Central_CCGT10614</v>
          </cell>
        </row>
        <row r="3934">
          <cell r="B3934" t="str">
            <v>RFP_EAI_Central_CCGT10614</v>
          </cell>
        </row>
        <row r="3935">
          <cell r="B3935" t="str">
            <v>RFP_EAI_Central_CCGT10614</v>
          </cell>
        </row>
        <row r="3936">
          <cell r="B3936" t="str">
            <v>RFP_EAI_Central_CCGT10614</v>
          </cell>
        </row>
        <row r="3937">
          <cell r="B3937" t="str">
            <v>RFP_EAI_Central_CCGT10614</v>
          </cell>
        </row>
        <row r="3938">
          <cell r="B3938" t="str">
            <v>RFP_EAI_Central_CCGT10614</v>
          </cell>
        </row>
        <row r="3939">
          <cell r="B3939" t="str">
            <v>RFP_EAI_Central_CCGT10614</v>
          </cell>
        </row>
        <row r="3940">
          <cell r="B3940" t="str">
            <v>RFP_EAI_Central_CCGT10614</v>
          </cell>
        </row>
        <row r="3941">
          <cell r="B3941" t="str">
            <v>RFP_EAI_Central_CCGT10614</v>
          </cell>
        </row>
        <row r="3942">
          <cell r="B3942" t="str">
            <v>RFP_EAI_Central_CCGT10614</v>
          </cell>
        </row>
        <row r="3943">
          <cell r="B3943" t="str">
            <v>RFP_EAI_Central_CCGT10614</v>
          </cell>
        </row>
        <row r="3944">
          <cell r="B3944" t="str">
            <v>RFP_EAI_Central_CCGT10614</v>
          </cell>
        </row>
        <row r="3945">
          <cell r="B3945" t="str">
            <v>RFP_EAI_Central_CCGT10614</v>
          </cell>
        </row>
        <row r="3946">
          <cell r="B3946" t="str">
            <v>RFP_EAI_Central_CCGT10614</v>
          </cell>
        </row>
        <row r="3947">
          <cell r="B3947" t="str">
            <v>RFP_EAI_Central_CCGT10614</v>
          </cell>
        </row>
        <row r="3948">
          <cell r="B3948" t="str">
            <v>RFP_EAI_Central_CCGT10614</v>
          </cell>
        </row>
        <row r="3949">
          <cell r="B3949" t="str">
            <v>RFP_EAI_Central_CCGT10614</v>
          </cell>
        </row>
        <row r="3950">
          <cell r="B3950" t="str">
            <v>RFP_EAI_Central_CCGT10614</v>
          </cell>
        </row>
        <row r="3951">
          <cell r="B3951" t="str">
            <v>RFP_EAI_Central_CCGT10614</v>
          </cell>
        </row>
        <row r="3952">
          <cell r="B3952" t="str">
            <v>RFP_EAI_Central_CCGT10614</v>
          </cell>
        </row>
        <row r="3953">
          <cell r="B3953" t="str">
            <v>RFP_EAI_Central_CCGT10614</v>
          </cell>
        </row>
        <row r="3954">
          <cell r="B3954" t="str">
            <v>RFP_EAI_Central_CCGT10614</v>
          </cell>
        </row>
        <row r="3955">
          <cell r="B3955" t="str">
            <v>RFP_EAI_Central_CCGT10614</v>
          </cell>
        </row>
        <row r="3956">
          <cell r="B3956" t="str">
            <v>RFP_EAI_Central_CCGT10614</v>
          </cell>
        </row>
        <row r="3957">
          <cell r="B3957" t="str">
            <v>RFP_EAI_Central_CCGT10614</v>
          </cell>
        </row>
        <row r="3958">
          <cell r="B3958" t="str">
            <v>RFP_EAI_Central_CCGT10614</v>
          </cell>
        </row>
        <row r="3959">
          <cell r="B3959" t="str">
            <v>RFP_EAI_Central_CCGT10614</v>
          </cell>
        </row>
        <row r="3960">
          <cell r="B3960" t="str">
            <v>RFP_EAI_Central_CCGT10614</v>
          </cell>
        </row>
        <row r="3961">
          <cell r="B3961" t="str">
            <v>RFP_EAI_Central_CCGT10614</v>
          </cell>
        </row>
        <row r="3962">
          <cell r="B3962" t="str">
            <v>RFP_EAI_Central_CCGT10614</v>
          </cell>
        </row>
        <row r="3963">
          <cell r="B3963" t="str">
            <v>RFP_EAI_Central_CCGT10614</v>
          </cell>
        </row>
        <row r="3964">
          <cell r="B3964" t="str">
            <v>RFP_EAI_Central_CCGT10614</v>
          </cell>
        </row>
        <row r="3965">
          <cell r="B3965" t="str">
            <v>RFP_EAI_Central_CCGT10614</v>
          </cell>
        </row>
        <row r="3966">
          <cell r="B3966" t="str">
            <v>RFP_EAI_Central_CCGT10614</v>
          </cell>
        </row>
        <row r="3967">
          <cell r="B3967" t="str">
            <v>RFP_EAI_Central_CCGT10614</v>
          </cell>
        </row>
        <row r="3968">
          <cell r="B3968" t="str">
            <v>RFP_EAI_Central_CCGT10614</v>
          </cell>
        </row>
        <row r="3969">
          <cell r="B3969" t="str">
            <v>RFP_EAI_Central_CCGT10614</v>
          </cell>
        </row>
        <row r="3970">
          <cell r="B3970" t="str">
            <v>RFP_EAI_Central_CCGT10614</v>
          </cell>
        </row>
        <row r="3971">
          <cell r="B3971" t="str">
            <v>RFP_EAI_Central_CCGT10614</v>
          </cell>
        </row>
        <row r="3972">
          <cell r="B3972" t="str">
            <v>RFP_EAI_Central_CCGT10614</v>
          </cell>
        </row>
        <row r="3973">
          <cell r="B3973" t="str">
            <v>RFP_EAI_Central_CCGT10614</v>
          </cell>
        </row>
        <row r="3974">
          <cell r="B3974" t="str">
            <v>RFP_EAI_Central_CCGT10614</v>
          </cell>
        </row>
        <row r="3975">
          <cell r="B3975" t="str">
            <v>RFP_EAI_Central_CCGT10614</v>
          </cell>
        </row>
        <row r="3976">
          <cell r="B3976" t="str">
            <v>RFP_EAI_Central_CCGT10614</v>
          </cell>
        </row>
        <row r="3977">
          <cell r="B3977" t="str">
            <v>RFP_EAI_Central_CCGT10614</v>
          </cell>
        </row>
        <row r="3978">
          <cell r="B3978" t="str">
            <v>RFP_EAI_Central_CCGT10614</v>
          </cell>
        </row>
        <row r="3979">
          <cell r="B3979" t="str">
            <v>RFP_EAI_Central_CCGT10614</v>
          </cell>
        </row>
        <row r="3980">
          <cell r="B3980" t="str">
            <v>RFP_EAI_Central_CCGT10614</v>
          </cell>
        </row>
        <row r="3981">
          <cell r="B3981" t="str">
            <v>RFP_EAI_Central_CCGT10614</v>
          </cell>
        </row>
        <row r="3982">
          <cell r="B3982" t="str">
            <v>RFP_EAI_Central_CCGT10614</v>
          </cell>
        </row>
        <row r="3983">
          <cell r="B3983" t="str">
            <v>RFP_EAI_Central_CCGT10614</v>
          </cell>
        </row>
        <row r="3984">
          <cell r="B3984" t="str">
            <v>RFP_EAI_Central_CCGT10614</v>
          </cell>
        </row>
        <row r="3985">
          <cell r="B3985" t="str">
            <v>RFP_EAI_Central_CCGT10614</v>
          </cell>
        </row>
        <row r="3986">
          <cell r="B3986" t="str">
            <v>RFP_EAI_Central_CCGT10614</v>
          </cell>
        </row>
        <row r="3987">
          <cell r="B3987" t="str">
            <v>RFP_EAI_Central_CCGT10614</v>
          </cell>
        </row>
        <row r="3988">
          <cell r="B3988" t="str">
            <v>RFP_EAI_Central_CCGT10614</v>
          </cell>
        </row>
        <row r="3989">
          <cell r="B3989" t="str">
            <v>RFP_EAI_Central_CCGT10614</v>
          </cell>
        </row>
        <row r="3990">
          <cell r="B3990" t="str">
            <v>RFP_EAI_Central_CCGT10614</v>
          </cell>
        </row>
        <row r="3991">
          <cell r="B3991" t="str">
            <v>RFP_EAI_Central_CCGT10614</v>
          </cell>
        </row>
        <row r="3992">
          <cell r="B3992" t="str">
            <v>RFP_EAI_Central_CCGT10614</v>
          </cell>
        </row>
        <row r="3993">
          <cell r="B3993" t="str">
            <v>RFP_EAI_Central_CCGT10614</v>
          </cell>
        </row>
        <row r="3994">
          <cell r="B3994" t="str">
            <v>RFP_EAI_Central_CCGT10614</v>
          </cell>
        </row>
        <row r="3995">
          <cell r="B3995" t="str">
            <v>RFP_EAI_Central_CCGT10614</v>
          </cell>
        </row>
        <row r="3996">
          <cell r="B3996" t="str">
            <v>RFP_EAI_Central_CCGT10614</v>
          </cell>
        </row>
        <row r="3997">
          <cell r="B3997" t="str">
            <v>RFP_EAI_Central_CCGT10614</v>
          </cell>
        </row>
        <row r="3998">
          <cell r="B3998" t="str">
            <v>RFP_EAI_Central_CCGT10614</v>
          </cell>
        </row>
        <row r="3999">
          <cell r="B3999" t="str">
            <v>RFP_EAI_Central_CCGT10614</v>
          </cell>
        </row>
        <row r="4000">
          <cell r="B4000" t="str">
            <v>RFP_EAI_Central_CCGT10614</v>
          </cell>
        </row>
        <row r="4001">
          <cell r="B4001" t="str">
            <v>RFP_EAI_Central_CCGT10614</v>
          </cell>
        </row>
        <row r="4002">
          <cell r="B4002" t="str">
            <v>RFP_EAI_Central_CCGT10614</v>
          </cell>
        </row>
        <row r="4003">
          <cell r="B4003" t="str">
            <v>RFP_EAI_Central_CCGT10614</v>
          </cell>
        </row>
        <row r="4004">
          <cell r="B4004" t="str">
            <v>RFP_EAI_Central_CCGT10614</v>
          </cell>
        </row>
        <row r="4005">
          <cell r="B4005" t="str">
            <v>RFP_EAI_Central_CCGT10614</v>
          </cell>
        </row>
        <row r="4006">
          <cell r="B4006" t="str">
            <v>RFP_EAI_Central_CCGT10614</v>
          </cell>
        </row>
        <row r="4007">
          <cell r="B4007" t="str">
            <v>RFP_EAI_Central_CCGT10614</v>
          </cell>
        </row>
        <row r="4008">
          <cell r="B4008" t="str">
            <v>RFP_EAI_Central_CCGT10614</v>
          </cell>
        </row>
        <row r="4009">
          <cell r="B4009" t="str">
            <v>RFP_EAI_Central_CCGT10614</v>
          </cell>
        </row>
        <row r="4010">
          <cell r="B4010" t="str">
            <v>RFP_EAI_Central_CCGT10614</v>
          </cell>
        </row>
        <row r="4011">
          <cell r="B4011" t="str">
            <v>RFP_EAI_Central_CCGT10614</v>
          </cell>
        </row>
        <row r="4012">
          <cell r="B4012" t="str">
            <v>RFP_EAI_Central_CCGT10614</v>
          </cell>
        </row>
        <row r="4013">
          <cell r="B4013" t="str">
            <v>RFP_EAI_Central_CCGT10614</v>
          </cell>
        </row>
        <row r="4014">
          <cell r="B4014" t="str">
            <v>RFP_EAI_Central_CCGT10614</v>
          </cell>
        </row>
        <row r="4015">
          <cell r="B4015" t="str">
            <v>RFP_EAI_Central_CCGT10614</v>
          </cell>
        </row>
        <row r="4016">
          <cell r="B4016" t="str">
            <v>RFP_EAI_Central_CCGT10614</v>
          </cell>
        </row>
        <row r="4017">
          <cell r="B4017" t="str">
            <v>RFP_EAI_Central_CCGT10614</v>
          </cell>
        </row>
        <row r="4018">
          <cell r="B4018" t="str">
            <v>RFP_EAI_Central_CCGT10614</v>
          </cell>
        </row>
        <row r="4019">
          <cell r="B4019" t="str">
            <v>RFP_EAI_Central_CCGT10614</v>
          </cell>
        </row>
        <row r="4020">
          <cell r="B4020" t="str">
            <v>RFP_EAI_Central_CCGT10614</v>
          </cell>
        </row>
        <row r="4021">
          <cell r="B4021" t="str">
            <v>RFP_EAI_Central_CCGT10614</v>
          </cell>
        </row>
        <row r="4022">
          <cell r="B4022" t="str">
            <v>RFP_EAI_Central_CCGT10614</v>
          </cell>
        </row>
        <row r="4023">
          <cell r="B4023" t="str">
            <v>RFP_EAI_Central_CCGT10614</v>
          </cell>
        </row>
        <row r="4024">
          <cell r="B4024" t="str">
            <v>RFP_EAI_Central_CCGT10614</v>
          </cell>
        </row>
        <row r="4025">
          <cell r="B4025" t="str">
            <v>RFP_EAI_Central_CCGT10614</v>
          </cell>
        </row>
        <row r="4026">
          <cell r="B4026" t="str">
            <v>RFP_EAI_Central_CCGT10614</v>
          </cell>
        </row>
        <row r="4027">
          <cell r="B4027" t="str">
            <v>RFP_EAI_Central_CCGT10614</v>
          </cell>
        </row>
        <row r="4028">
          <cell r="B4028" t="str">
            <v>RFP_EAI_Central_CCGT10614</v>
          </cell>
        </row>
        <row r="4029">
          <cell r="B4029" t="str">
            <v>RFP_EAI_Central_CCGT10614</v>
          </cell>
        </row>
        <row r="4030">
          <cell r="B4030" t="str">
            <v>RFP_EAI_Central_CCGT10614</v>
          </cell>
        </row>
        <row r="4031">
          <cell r="B4031" t="str">
            <v>RFP_EAI_Central_CCGT10614</v>
          </cell>
        </row>
        <row r="4032">
          <cell r="B4032" t="str">
            <v>RFP_EAI_Central_CCGT10614</v>
          </cell>
        </row>
        <row r="4033">
          <cell r="B4033" t="str">
            <v>RFP_EAI_Central_CCGT10614</v>
          </cell>
        </row>
        <row r="4034">
          <cell r="B4034" t="str">
            <v>RFP_EAI_Central_CCGT10614</v>
          </cell>
        </row>
        <row r="4035">
          <cell r="B4035" t="str">
            <v>RFP_EAI_Central_CCGT10614</v>
          </cell>
        </row>
        <row r="4036">
          <cell r="B4036" t="str">
            <v>RFP_EAI_Central_CCGT10614</v>
          </cell>
        </row>
        <row r="4037">
          <cell r="B4037" t="str">
            <v>RFP_EAI_Central_CCGT10614</v>
          </cell>
        </row>
        <row r="4038">
          <cell r="B4038" t="str">
            <v>RFP_EAI_Central_CCGT10614</v>
          </cell>
        </row>
        <row r="4039">
          <cell r="B4039" t="str">
            <v>RFP_EAI_Central_CCGT10614</v>
          </cell>
        </row>
        <row r="4040">
          <cell r="B4040" t="str">
            <v>RFP_EAI_Central_CCGT10614</v>
          </cell>
        </row>
        <row r="4041">
          <cell r="B4041" t="str">
            <v>RFP_EAI_Central_CCGT10614</v>
          </cell>
        </row>
        <row r="4042">
          <cell r="B4042" t="str">
            <v>RFP_EAI_Central_CCGT10614</v>
          </cell>
        </row>
        <row r="4043">
          <cell r="B4043" t="str">
            <v>RFP_EAI_Central_CCGT10614</v>
          </cell>
        </row>
        <row r="4044">
          <cell r="B4044" t="str">
            <v>RFP_EAI_Central_CCGT10614</v>
          </cell>
        </row>
        <row r="4045">
          <cell r="B4045" t="str">
            <v>RFP_EAI_Central_CCGT10614</v>
          </cell>
        </row>
        <row r="4046">
          <cell r="B4046" t="str">
            <v>RFP_EAI_Central_CCGT10614</v>
          </cell>
        </row>
        <row r="4047">
          <cell r="B4047" t="str">
            <v>RFP_EAI_Central_CCGT10614</v>
          </cell>
        </row>
        <row r="4048">
          <cell r="B4048" t="str">
            <v>RFP_EAI_Central_CCGT10614</v>
          </cell>
        </row>
        <row r="4049">
          <cell r="B4049" t="str">
            <v>RFP_EAI_Central_CCGT10614</v>
          </cell>
        </row>
        <row r="4050">
          <cell r="B4050" t="str">
            <v>RFP_EAI_Central_CCGT10614</v>
          </cell>
        </row>
        <row r="4051">
          <cell r="B4051" t="str">
            <v>RFP_EAI_Central_CCGT10614</v>
          </cell>
        </row>
        <row r="4052">
          <cell r="B4052" t="str">
            <v>RFP_EAI_Central_CCGT10614</v>
          </cell>
        </row>
        <row r="4053">
          <cell r="B4053" t="str">
            <v>RFP_EAI_Central_CCGT10614</v>
          </cell>
        </row>
        <row r="4054">
          <cell r="B4054" t="str">
            <v>RFP_EAI_Central_CCGT10614</v>
          </cell>
        </row>
        <row r="4055">
          <cell r="B4055" t="str">
            <v>RFP_EAI_Central_CCGT10614</v>
          </cell>
        </row>
        <row r="4056">
          <cell r="B4056" t="str">
            <v>RFP_EAI_Central_CCGT10614</v>
          </cell>
        </row>
        <row r="4057">
          <cell r="B4057" t="str">
            <v>RFP_EAI_Central_CCGT10614</v>
          </cell>
        </row>
        <row r="4058">
          <cell r="B4058" t="str">
            <v>RFP_EAI_Central_CCGT10614</v>
          </cell>
        </row>
        <row r="4059">
          <cell r="B4059" t="str">
            <v>RFP_EAI_Central_CCGT10614</v>
          </cell>
        </row>
        <row r="4060">
          <cell r="B4060" t="str">
            <v>RFP_EAI_Central_CCGT10614</v>
          </cell>
        </row>
        <row r="4061">
          <cell r="B4061" t="str">
            <v>RFP_EAI_Central_CCGT10614</v>
          </cell>
        </row>
        <row r="4062">
          <cell r="B4062" t="str">
            <v>RFP_EAI_Central_CCGT10614</v>
          </cell>
        </row>
        <row r="4063">
          <cell r="B4063" t="str">
            <v>RFP_EAI_Central_CCGT10614</v>
          </cell>
        </row>
        <row r="4064">
          <cell r="B4064" t="str">
            <v>RFP_EAI_Central_CCGT10614</v>
          </cell>
        </row>
        <row r="4065">
          <cell r="B4065" t="str">
            <v>RFP_EAI_Central_CCGT10614</v>
          </cell>
        </row>
        <row r="4066">
          <cell r="B4066" t="str">
            <v>RFP_EAI_Central_CCGT10614</v>
          </cell>
        </row>
        <row r="4067">
          <cell r="B4067" t="str">
            <v>RFP_EAI_Central_CCGT10614</v>
          </cell>
        </row>
        <row r="4068">
          <cell r="B4068" t="str">
            <v>RFP_EAI_Central_CCGT10614</v>
          </cell>
        </row>
        <row r="4069">
          <cell r="B4069" t="str">
            <v>RFP_EAI_Central_CCGT10614</v>
          </cell>
        </row>
        <row r="4070">
          <cell r="B4070" t="str">
            <v>RFP_EAI_Central_CCGT10614</v>
          </cell>
        </row>
        <row r="4071">
          <cell r="B4071" t="str">
            <v>RFP_EAI_Central_CCGT10614</v>
          </cell>
        </row>
        <row r="4072">
          <cell r="B4072" t="str">
            <v>RFP_EAI_Central_CCGT10614</v>
          </cell>
        </row>
        <row r="4073">
          <cell r="B4073" t="str">
            <v>RFP_EAI_Central_CCGT10614</v>
          </cell>
        </row>
        <row r="4074">
          <cell r="B4074" t="str">
            <v>RFP_EAI_Central_CCGT10614</v>
          </cell>
        </row>
        <row r="4075">
          <cell r="B4075" t="str">
            <v>RFP_EAI_Central_CCGT10614</v>
          </cell>
        </row>
        <row r="4076">
          <cell r="B4076" t="str">
            <v>RFP_EAI_Central_CCGT10614</v>
          </cell>
        </row>
        <row r="4077">
          <cell r="B4077" t="str">
            <v>RFP_EAI_Central_CCGT10614</v>
          </cell>
        </row>
        <row r="4078">
          <cell r="B4078" t="str">
            <v>RFP_EAI_Central_CCGT10614</v>
          </cell>
        </row>
        <row r="4079">
          <cell r="B4079" t="str">
            <v>RFP_EAI_Central_CCGT10614</v>
          </cell>
        </row>
        <row r="4080">
          <cell r="B4080" t="str">
            <v>RFP_EAI_Central_CCGT10614</v>
          </cell>
        </row>
        <row r="4081">
          <cell r="B4081" t="str">
            <v>RFP_EAI_Central_CCGT10614</v>
          </cell>
        </row>
        <row r="4082">
          <cell r="B4082" t="str">
            <v>RFP_EAI_Central_CCGT10614</v>
          </cell>
        </row>
        <row r="4083">
          <cell r="B4083" t="str">
            <v>RFP_EAI_Central_CCGT10614</v>
          </cell>
        </row>
        <row r="4084">
          <cell r="B4084" t="str">
            <v>RFP_EAI_Central_CCGT10614</v>
          </cell>
        </row>
        <row r="4085">
          <cell r="B4085" t="str">
            <v>RFP_EAI_Central_CCGT10614</v>
          </cell>
        </row>
        <row r="4086">
          <cell r="B4086" t="str">
            <v>RFP_EAI_Central_CCGT10614</v>
          </cell>
        </row>
        <row r="4087">
          <cell r="B4087" t="str">
            <v>RFP_EAI_Central_CCGT10614</v>
          </cell>
        </row>
        <row r="4088">
          <cell r="B4088" t="str">
            <v>RFP_EAI_Central_CCGT10614</v>
          </cell>
        </row>
        <row r="4089">
          <cell r="B4089" t="str">
            <v>RFP_EAI_Central_CCGT10614</v>
          </cell>
        </row>
        <row r="4090">
          <cell r="B4090" t="str">
            <v>RFP_EAI_Central_CCGT10614</v>
          </cell>
        </row>
        <row r="4091">
          <cell r="B4091" t="str">
            <v>RFP_EAI_Central_CCGT10614</v>
          </cell>
        </row>
        <row r="4092">
          <cell r="B4092" t="str">
            <v>RFP_EAI_Central_CCGT10614</v>
          </cell>
        </row>
        <row r="4093">
          <cell r="B4093" t="str">
            <v>RFP_EAI_Central_CCGT10614</v>
          </cell>
        </row>
        <row r="4094">
          <cell r="B4094" t="str">
            <v>RFP_EAI_Central_CCGT10614</v>
          </cell>
        </row>
        <row r="4095">
          <cell r="B4095" t="str">
            <v>RFP_EAI_Central_CCGT10614</v>
          </cell>
        </row>
        <row r="4096">
          <cell r="B4096" t="str">
            <v>RFP_EAI_Central_CCGT10614</v>
          </cell>
        </row>
        <row r="4097">
          <cell r="B4097" t="str">
            <v>RFP_EAI_Central_CCGT10614</v>
          </cell>
        </row>
        <row r="4098">
          <cell r="B4098" t="str">
            <v>RFP_EAI_Central_CCGT10614</v>
          </cell>
        </row>
        <row r="4099">
          <cell r="B4099" t="str">
            <v>RFP_EAI_Central_CCGT10614</v>
          </cell>
        </row>
        <row r="4100">
          <cell r="B4100" t="str">
            <v>RFP_EAI_Central_CCGT10614</v>
          </cell>
        </row>
        <row r="4101">
          <cell r="B4101" t="str">
            <v>RFP_EAI_Central_CCGT10614</v>
          </cell>
        </row>
        <row r="4102">
          <cell r="B4102" t="str">
            <v>RFP_EAI_Central_CCGT10614</v>
          </cell>
        </row>
        <row r="4103">
          <cell r="B4103" t="str">
            <v>RFP_EAI_Central_CCGT10614</v>
          </cell>
        </row>
        <row r="4104">
          <cell r="B4104" t="str">
            <v>RFP_EAI_Central_CCGT10614</v>
          </cell>
        </row>
        <row r="4105">
          <cell r="B4105" t="str">
            <v>RFP_EAI_Central_CCGT10614</v>
          </cell>
        </row>
        <row r="4106">
          <cell r="B4106" t="str">
            <v>RFP_EAI_Central_CCGT10614</v>
          </cell>
        </row>
        <row r="4107">
          <cell r="B4107" t="str">
            <v>RFP_EAI_Central_CCGT10614</v>
          </cell>
        </row>
        <row r="4108">
          <cell r="B4108" t="str">
            <v>RFP_EAI_Central_CCGT10614</v>
          </cell>
        </row>
        <row r="4109">
          <cell r="B4109" t="str">
            <v>RFP_EAI_Central_CCGT10614</v>
          </cell>
        </row>
        <row r="4110">
          <cell r="B4110" t="str">
            <v>RFP_EAI_Central_CCGT10614</v>
          </cell>
        </row>
        <row r="4111">
          <cell r="B4111" t="str">
            <v>RFP_EAI_Central_CCGT10614</v>
          </cell>
        </row>
        <row r="4112">
          <cell r="B4112" t="str">
            <v>RFP_EAI_Central_CCGT10614</v>
          </cell>
        </row>
        <row r="4113">
          <cell r="B4113" t="str">
            <v>RFP_EAI_Central_CCGT10614</v>
          </cell>
        </row>
        <row r="4114">
          <cell r="B4114" t="str">
            <v>RFP_EAI_Central_CCGT10614</v>
          </cell>
        </row>
        <row r="4115">
          <cell r="B4115" t="str">
            <v>RFP_EAI_Central_CCGT10614</v>
          </cell>
        </row>
        <row r="4116">
          <cell r="B4116" t="str">
            <v>RFP_EAI_Central_CCGT10614</v>
          </cell>
        </row>
        <row r="4117">
          <cell r="B4117" t="str">
            <v>RFP_EAI_Central_CCGT10614</v>
          </cell>
        </row>
        <row r="4118">
          <cell r="B4118" t="str">
            <v>RFP_EAI_Central_CCGT10614</v>
          </cell>
        </row>
        <row r="4119">
          <cell r="B4119" t="str">
            <v>RFP_EAI_Central_CCGT10614</v>
          </cell>
        </row>
        <row r="4120">
          <cell r="B4120" t="str">
            <v>RFP_EAI_Central_CCGT10614</v>
          </cell>
        </row>
        <row r="4121">
          <cell r="B4121" t="str">
            <v>RFP_EAI_Central_CCGT10614</v>
          </cell>
        </row>
        <row r="4122">
          <cell r="B4122" t="str">
            <v>RFP_EAI_Central_CCGT10614</v>
          </cell>
        </row>
        <row r="4123">
          <cell r="B4123" t="str">
            <v>RFP_EAI_Central_CCGT10614</v>
          </cell>
        </row>
        <row r="4124">
          <cell r="B4124" t="str">
            <v>RFP_EAI_Central_CCGT10614</v>
          </cell>
        </row>
        <row r="4125">
          <cell r="B4125" t="str">
            <v>RFP_EAI_Central_CCGT10614</v>
          </cell>
        </row>
        <row r="4126">
          <cell r="B4126" t="str">
            <v>RFP_EAI_Central_CCGT10614</v>
          </cell>
        </row>
        <row r="4127">
          <cell r="B4127" t="str">
            <v>RFP_EAI_Central_CCGT10614</v>
          </cell>
        </row>
        <row r="4128">
          <cell r="B4128" t="str">
            <v>RFP_EAI_Central_CCGT10614</v>
          </cell>
        </row>
        <row r="4129">
          <cell r="B4129" t="str">
            <v>RFP_EAI_Central_CCGT10614</v>
          </cell>
        </row>
        <row r="4130">
          <cell r="B4130" t="str">
            <v>RFP_EAI_Central_CCGT10614</v>
          </cell>
        </row>
        <row r="4131">
          <cell r="B4131" t="str">
            <v>RFP_EAI_Central_CCGT10614</v>
          </cell>
        </row>
        <row r="4132">
          <cell r="B4132" t="str">
            <v>RFP_EAI_Central_CCGT10614</v>
          </cell>
        </row>
        <row r="4133">
          <cell r="B4133" t="str">
            <v>RFP_EAI_Central_CCGT10614</v>
          </cell>
        </row>
        <row r="4134">
          <cell r="B4134" t="str">
            <v>RFP_EAI_Central_CCGT10614</v>
          </cell>
        </row>
        <row r="4135">
          <cell r="B4135" t="str">
            <v>RFP_EAI_Central_CCGT10614</v>
          </cell>
        </row>
        <row r="4136">
          <cell r="B4136" t="str">
            <v>RFP_EAI_Central_CCGT10614</v>
          </cell>
        </row>
        <row r="4137">
          <cell r="B4137" t="str">
            <v>RFP_EAI_Central_CCGT10614</v>
          </cell>
        </row>
        <row r="4138">
          <cell r="B4138" t="str">
            <v>RFP_EAI_Central_CCGT10614</v>
          </cell>
        </row>
        <row r="4139">
          <cell r="B4139" t="str">
            <v>RFP_EAI_Central_CCGT10614</v>
          </cell>
        </row>
        <row r="4140">
          <cell r="B4140" t="str">
            <v>RFP_EAI_Central_CCGT10614</v>
          </cell>
        </row>
        <row r="4141">
          <cell r="B4141" t="str">
            <v>RFP_EAI_Central_CCGT10614</v>
          </cell>
        </row>
        <row r="4142">
          <cell r="B4142" t="str">
            <v>RFP_EAI_Central_CCGT10614</v>
          </cell>
        </row>
        <row r="4143">
          <cell r="B4143" t="str">
            <v>RFP_EAI_Central_CCGT10614</v>
          </cell>
        </row>
        <row r="4144">
          <cell r="B4144" t="str">
            <v>RFP_EAI_Central_CCGT10614</v>
          </cell>
        </row>
        <row r="4145">
          <cell r="B4145" t="str">
            <v>RFP_EAI_Central_CCGT10614</v>
          </cell>
        </row>
        <row r="4146">
          <cell r="B4146" t="str">
            <v>RFP_EAI_Central_CCGT10614</v>
          </cell>
        </row>
        <row r="4147">
          <cell r="B4147" t="str">
            <v>RFP_EAI_Central_CCGT10614</v>
          </cell>
        </row>
        <row r="4148">
          <cell r="B4148" t="str">
            <v>RFP_EAI_Central_CCGT10614</v>
          </cell>
        </row>
        <row r="4149">
          <cell r="B4149" t="str">
            <v>RFP_EAI_Central_CCGT10614</v>
          </cell>
        </row>
        <row r="4150">
          <cell r="B4150" t="str">
            <v>RFP_EAI_Central_CCGT10614</v>
          </cell>
        </row>
        <row r="4151">
          <cell r="B4151" t="str">
            <v>RFP_EAI_Central_CCGT10614</v>
          </cell>
        </row>
        <row r="4152">
          <cell r="B4152" t="str">
            <v>RFP_EAI_Central_CCGT10614</v>
          </cell>
        </row>
        <row r="4153">
          <cell r="B4153" t="str">
            <v>RFP_EAI_Central_CCGT10614</v>
          </cell>
        </row>
        <row r="4154">
          <cell r="B4154" t="str">
            <v>RFP_EAI_Central_CCGT10614</v>
          </cell>
        </row>
        <row r="4155">
          <cell r="B4155" t="str">
            <v>RFP_EAI_Central_CCGT10614</v>
          </cell>
        </row>
        <row r="4156">
          <cell r="B4156" t="str">
            <v>RFP_EAI_Central_CCGT10614</v>
          </cell>
        </row>
        <row r="4157">
          <cell r="B4157" t="str">
            <v>RFP_EAI_Central_CCGT10614</v>
          </cell>
        </row>
        <row r="4158">
          <cell r="B4158" t="str">
            <v>RFP_EAI_Central_CCGT10614</v>
          </cell>
        </row>
        <row r="4159">
          <cell r="B4159" t="str">
            <v>RFP_EAI_Central_CCGT10614</v>
          </cell>
        </row>
        <row r="4160">
          <cell r="B4160" t="str">
            <v>RFP_EAI_Central_CCGT10614</v>
          </cell>
        </row>
        <row r="4161">
          <cell r="B4161" t="str">
            <v>RFP_EAI_Central_CCGT10614</v>
          </cell>
        </row>
        <row r="4162">
          <cell r="B4162" t="str">
            <v>RFP_EAI_Central_CCGT10614</v>
          </cell>
        </row>
        <row r="4163">
          <cell r="B4163" t="str">
            <v>RFP_EAI_Central_CCGT10614</v>
          </cell>
        </row>
        <row r="4164">
          <cell r="B4164" t="str">
            <v>RFP_EAI_Central_CCGT10614</v>
          </cell>
        </row>
        <row r="4165">
          <cell r="B4165" t="str">
            <v>RFP_EAI_Central_CCGT10614</v>
          </cell>
        </row>
        <row r="4166">
          <cell r="B4166" t="str">
            <v>RFP_EAI_Central_CCGT10614</v>
          </cell>
        </row>
        <row r="4167">
          <cell r="B4167" t="str">
            <v>RFP_EAI_Central_CCGT10614</v>
          </cell>
        </row>
        <row r="4168">
          <cell r="B4168" t="str">
            <v>RFP_EAI_Central_CCGT10614</v>
          </cell>
        </row>
        <row r="4169">
          <cell r="B4169" t="str">
            <v>RFP_EAI_Central_CCGT10614</v>
          </cell>
        </row>
        <row r="4170">
          <cell r="B4170" t="str">
            <v>RFP_EAI_Central_CCGT10614</v>
          </cell>
        </row>
        <row r="4171">
          <cell r="B4171" t="str">
            <v>RFP_EAI_Central_CCGT10614</v>
          </cell>
        </row>
        <row r="4172">
          <cell r="B4172" t="str">
            <v>RFP_EAI_Central_CCGT10614</v>
          </cell>
        </row>
        <row r="4173">
          <cell r="B4173" t="str">
            <v>RFP_EAI_Central_CCGT10614</v>
          </cell>
        </row>
        <row r="4174">
          <cell r="B4174" t="str">
            <v>RFP_EAI_Central_CCGT10614</v>
          </cell>
        </row>
        <row r="4175">
          <cell r="B4175" t="str">
            <v>RFP_EAI_Central_CCGT10614</v>
          </cell>
        </row>
        <row r="4176">
          <cell r="B4176" t="str">
            <v>RFP_EAI_Central_CCGT10614</v>
          </cell>
        </row>
        <row r="4177">
          <cell r="B4177" t="str">
            <v>RFP_EAI_Central_CCGT10614</v>
          </cell>
        </row>
        <row r="4178">
          <cell r="B4178" t="str">
            <v>RFP_EAI_Central_CCGT10614</v>
          </cell>
        </row>
        <row r="4179">
          <cell r="B4179" t="str">
            <v>RFP_EAI_Central_CCGT10614</v>
          </cell>
        </row>
        <row r="4180">
          <cell r="B4180" t="str">
            <v>RFP_EAI_Central_CCGT10614</v>
          </cell>
        </row>
        <row r="4181">
          <cell r="B4181" t="str">
            <v>RFP_EAI_Central_CCGT10614</v>
          </cell>
        </row>
        <row r="4182">
          <cell r="B4182" t="str">
            <v>RFP_EAI_Central_CCGT10614</v>
          </cell>
        </row>
        <row r="4183">
          <cell r="B4183" t="str">
            <v>RFP_EAI_Central_CCGT10614</v>
          </cell>
        </row>
        <row r="4184">
          <cell r="B4184" t="str">
            <v>RFP_EAI_Central_CCGT10614</v>
          </cell>
        </row>
        <row r="4185">
          <cell r="B4185" t="str">
            <v>RFP_EAI_Central_CCGT10614</v>
          </cell>
        </row>
        <row r="4186">
          <cell r="B4186" t="str">
            <v>RFP_EAI_Central_CCGT10614</v>
          </cell>
        </row>
        <row r="4187">
          <cell r="B4187" t="str">
            <v>RFP_EAI_Central_CCGT10614</v>
          </cell>
        </row>
        <row r="4188">
          <cell r="B4188" t="str">
            <v>RFP_EAI_Central_CCGT10614</v>
          </cell>
        </row>
        <row r="4189">
          <cell r="B4189" t="str">
            <v>RFP_EAI_Central_CCGT10614</v>
          </cell>
        </row>
        <row r="4190">
          <cell r="B4190" t="str">
            <v>RFP_EAI_Central_CCGT10614</v>
          </cell>
        </row>
        <row r="4191">
          <cell r="B4191" t="str">
            <v>RFP_EAI_Central_CCGT10614</v>
          </cell>
        </row>
        <row r="4192">
          <cell r="B4192" t="str">
            <v>RFP_EAI_Central_CCGT10614</v>
          </cell>
        </row>
        <row r="4193">
          <cell r="B4193" t="str">
            <v>RFP_EAI_Central_CCGT10614</v>
          </cell>
        </row>
        <row r="4194">
          <cell r="B4194" t="str">
            <v>RFP_EAI_Central_CCGT10614</v>
          </cell>
        </row>
        <row r="4195">
          <cell r="B4195" t="str">
            <v>RFP_EAI_Central_CCGT10614</v>
          </cell>
        </row>
        <row r="4196">
          <cell r="B4196" t="str">
            <v>RFP_EAI_Central_CCGT10614</v>
          </cell>
        </row>
        <row r="4197">
          <cell r="B4197" t="str">
            <v>RFP_EAI_Central_CCGT10614</v>
          </cell>
        </row>
        <row r="4198">
          <cell r="B4198" t="str">
            <v>RFP_EAI_Central_CCGT10614</v>
          </cell>
        </row>
        <row r="4199">
          <cell r="B4199" t="str">
            <v>RFP_EAI_Central_CCGT10614</v>
          </cell>
        </row>
        <row r="4200">
          <cell r="B4200" t="str">
            <v>RFP_EAI_Central_CCGT10614</v>
          </cell>
        </row>
        <row r="4201">
          <cell r="B4201" t="str">
            <v>RFP_EAI_Central_CCGT10614</v>
          </cell>
        </row>
        <row r="4202">
          <cell r="B4202" t="str">
            <v>RFP_EAI_Central_CCGT10614</v>
          </cell>
        </row>
        <row r="4203">
          <cell r="B4203" t="str">
            <v>RFP_EAI_Central_CCGT10614</v>
          </cell>
        </row>
        <row r="4204">
          <cell r="B4204" t="str">
            <v>RFP_EAI_Central_CCGT10614</v>
          </cell>
        </row>
        <row r="4205">
          <cell r="B4205" t="str">
            <v>RFP_EAI_Central_CCGT10614</v>
          </cell>
        </row>
        <row r="4206">
          <cell r="B4206" t="str">
            <v>RFP_EAI_Central_CCGT10614</v>
          </cell>
        </row>
        <row r="4207">
          <cell r="B4207" t="str">
            <v>RFP_EAI_Central_CCGT10614</v>
          </cell>
        </row>
        <row r="4208">
          <cell r="B4208" t="str">
            <v>RFP_EAI_Central_CCGT10614</v>
          </cell>
        </row>
        <row r="4209">
          <cell r="B4209" t="str">
            <v>RFP_EAI_Central_CCGT10614</v>
          </cell>
        </row>
        <row r="4210">
          <cell r="B4210" t="str">
            <v>RFP_EAI_Central_CCGT10614</v>
          </cell>
        </row>
        <row r="4211">
          <cell r="B4211" t="str">
            <v>RFP_EAI_Central_CCGT10614</v>
          </cell>
        </row>
        <row r="4212">
          <cell r="B4212" t="str">
            <v>RFP_EAI_Central_CCGT10614</v>
          </cell>
        </row>
        <row r="4213">
          <cell r="B4213" t="str">
            <v>RFP_EAI_Central_CCGT10614</v>
          </cell>
        </row>
        <row r="4214">
          <cell r="B4214" t="str">
            <v>RFP_EAI_Central_CCGT10614</v>
          </cell>
        </row>
        <row r="4215">
          <cell r="B4215" t="str">
            <v>RFP_EAI_Central_CCGT10614</v>
          </cell>
        </row>
        <row r="4216">
          <cell r="B4216" t="str">
            <v>RFP_EAI_Central_CCGT10614</v>
          </cell>
        </row>
        <row r="4217">
          <cell r="B4217" t="str">
            <v>RFP_EAI_Central_CCGT10614</v>
          </cell>
        </row>
        <row r="4218">
          <cell r="B4218" t="str">
            <v>RFP_EAI_Central_CCGT10614</v>
          </cell>
        </row>
        <row r="4219">
          <cell r="B4219" t="str">
            <v>RFP_EAI_Central_CCGT10614</v>
          </cell>
        </row>
        <row r="4220">
          <cell r="B4220" t="str">
            <v>RFP_EAI_Central_CCGT10614</v>
          </cell>
        </row>
        <row r="4221">
          <cell r="B4221" t="str">
            <v>RFP_EAI_Central_CCGT10614</v>
          </cell>
        </row>
        <row r="4222">
          <cell r="B4222" t="str">
            <v>RFP_EAI_Central_CCGT10614</v>
          </cell>
        </row>
        <row r="4223">
          <cell r="B4223" t="str">
            <v>RFP_EAI_Central_CCGT10614</v>
          </cell>
        </row>
        <row r="4224">
          <cell r="B4224" t="str">
            <v>RFP_EAI_Central_CCGT10614</v>
          </cell>
        </row>
        <row r="4225">
          <cell r="B4225" t="str">
            <v>RFP_EAI_Central_CCGT10614</v>
          </cell>
        </row>
        <row r="4226">
          <cell r="B4226" t="str">
            <v>RFP_EAI_Central_CCGT10614</v>
          </cell>
        </row>
        <row r="4227">
          <cell r="B4227" t="str">
            <v>RFP_EAI_Central_CCGT10614</v>
          </cell>
        </row>
        <row r="4228">
          <cell r="B4228" t="str">
            <v>RFP_EAI_Central_CCGT10614</v>
          </cell>
        </row>
        <row r="4229">
          <cell r="B4229" t="str">
            <v>RFP_EAI_Central_CCGT10614</v>
          </cell>
        </row>
        <row r="4230">
          <cell r="B4230" t="str">
            <v>RFP_EAI_Central_CCGT10614</v>
          </cell>
        </row>
        <row r="4231">
          <cell r="B4231" t="str">
            <v>RFP_EAI_Central_CCGT10614</v>
          </cell>
        </row>
        <row r="4232">
          <cell r="B4232" t="str">
            <v>RFP_EAI_Central_CCGT10614</v>
          </cell>
        </row>
        <row r="4233">
          <cell r="B4233" t="str">
            <v>RFP_EAI_Central_CCGT10614</v>
          </cell>
        </row>
        <row r="4234">
          <cell r="B4234" t="str">
            <v>RFP_EAI_Central_CCGT10614</v>
          </cell>
        </row>
        <row r="4235">
          <cell r="B4235" t="str">
            <v>RFP_EAI_Central_CCGT10614</v>
          </cell>
        </row>
        <row r="4236">
          <cell r="B4236" t="str">
            <v>RFP_EAI_Central_CCGT10614</v>
          </cell>
        </row>
        <row r="4237">
          <cell r="B4237" t="str">
            <v>RFP_EAI_Central_CCGT10614</v>
          </cell>
        </row>
        <row r="4238">
          <cell r="B4238" t="str">
            <v>RFP_EAI_Central_CCGT10614</v>
          </cell>
        </row>
        <row r="4239">
          <cell r="B4239" t="str">
            <v>RFP_EAI_Central_CCGT10614</v>
          </cell>
        </row>
        <row r="4240">
          <cell r="B4240" t="str">
            <v>RFP_EAI_Central_CCGT10614</v>
          </cell>
        </row>
        <row r="4241">
          <cell r="B4241" t="str">
            <v>RFP_EAI_Central_CCGT10614</v>
          </cell>
        </row>
        <row r="4242">
          <cell r="B4242" t="str">
            <v>RFP_EAI_Central_CCGT10614</v>
          </cell>
        </row>
        <row r="4243">
          <cell r="B4243" t="str">
            <v>RFP_EAI_Central_CCGT10614</v>
          </cell>
        </row>
        <row r="4244">
          <cell r="B4244" t="str">
            <v>RFP_EAI_Central_CCGT10614</v>
          </cell>
        </row>
        <row r="4245">
          <cell r="B4245" t="str">
            <v>RFP_EAI_Central_CCGT10614</v>
          </cell>
        </row>
        <row r="4246">
          <cell r="B4246" t="str">
            <v>RFP_EAI_Central_CCGT10614</v>
          </cell>
        </row>
        <row r="4247">
          <cell r="B4247" t="str">
            <v>RFP_EAI_Central_CCGT10614</v>
          </cell>
        </row>
        <row r="4248">
          <cell r="B4248" t="str">
            <v>RFP_EAI_Central_CCGT10614</v>
          </cell>
        </row>
        <row r="4249">
          <cell r="B4249" t="str">
            <v>RFP_EAI_Central_CCGT10614</v>
          </cell>
        </row>
        <row r="4250">
          <cell r="B4250" t="str">
            <v>RFP_EAI_Central_CCGT10614</v>
          </cell>
        </row>
        <row r="4251">
          <cell r="B4251" t="str">
            <v>RFP_EAI_Central_CCGT10614</v>
          </cell>
        </row>
        <row r="4252">
          <cell r="B4252" t="str">
            <v>RFP_EAI_Central_CCGT10614</v>
          </cell>
        </row>
        <row r="4253">
          <cell r="B4253" t="str">
            <v>RFP_EAI_Central_CCGT10614</v>
          </cell>
        </row>
        <row r="4254">
          <cell r="B4254" t="str">
            <v>RFP_EAI_Central_CCGT10614</v>
          </cell>
        </row>
        <row r="4255">
          <cell r="B4255" t="str">
            <v>RFP_EAI_Central_CCGT10614</v>
          </cell>
        </row>
        <row r="4256">
          <cell r="B4256" t="str">
            <v>RFP_EAI_Central_CCGT10614</v>
          </cell>
        </row>
        <row r="4257">
          <cell r="B4257" t="str">
            <v>RFP_EAI_Central_CCGT10614</v>
          </cell>
        </row>
        <row r="4258">
          <cell r="B4258" t="str">
            <v>RFP_EAI_Central_CCGT10614</v>
          </cell>
        </row>
        <row r="4259">
          <cell r="B4259" t="str">
            <v>RFP_EAI_Central_CCGT10614</v>
          </cell>
        </row>
        <row r="4260">
          <cell r="B4260" t="str">
            <v>RFP_EAI_Central_CCGT10614</v>
          </cell>
        </row>
        <row r="4261">
          <cell r="B4261" t="str">
            <v>RFP_EAI_Central_CCGT10614</v>
          </cell>
        </row>
        <row r="4262">
          <cell r="B4262" t="str">
            <v>RFP_EAI_Central_CCGT10614</v>
          </cell>
        </row>
        <row r="4263">
          <cell r="B4263" t="str">
            <v>RFP_EAI_Central_CCGT10614</v>
          </cell>
        </row>
        <row r="4264">
          <cell r="B4264" t="str">
            <v>RFP_EAI_Central_CCGT10614</v>
          </cell>
        </row>
        <row r="4265">
          <cell r="B4265" t="str">
            <v>RFP_EAI_Central_CCGT10614</v>
          </cell>
        </row>
        <row r="4266">
          <cell r="B4266" t="str">
            <v>RFP_EAI_Central_CCGT10614</v>
          </cell>
        </row>
        <row r="4267">
          <cell r="B4267" t="str">
            <v>RFP_EAI_Central_CCGT10614</v>
          </cell>
        </row>
        <row r="4268">
          <cell r="B4268" t="str">
            <v>RFP_EAI_Central_CCGT10614</v>
          </cell>
        </row>
        <row r="4269">
          <cell r="B4269" t="str">
            <v>RFP_EAI_Central_CCGT10614</v>
          </cell>
        </row>
        <row r="4270">
          <cell r="B4270" t="str">
            <v>RFP_EAI_Central_CCGT10614</v>
          </cell>
        </row>
        <row r="4271">
          <cell r="B4271" t="str">
            <v>RFP_EAI_Central_CCGT10614</v>
          </cell>
        </row>
        <row r="4272">
          <cell r="B4272" t="str">
            <v>RFP_EAI_Central_CCGT10614</v>
          </cell>
        </row>
        <row r="4273">
          <cell r="B4273" t="str">
            <v>RFP_EAI_Central_CCGT10614</v>
          </cell>
        </row>
        <row r="4274">
          <cell r="B4274" t="str">
            <v>RFP_EAI_Central_CCGT10614</v>
          </cell>
        </row>
        <row r="4275">
          <cell r="B4275" t="str">
            <v>RFP_EAI_Central_CCGT10614</v>
          </cell>
        </row>
        <row r="4276">
          <cell r="B4276" t="str">
            <v>RFP_EAI_Central_CCGT10614</v>
          </cell>
        </row>
        <row r="4277">
          <cell r="B4277" t="str">
            <v>RFP_EAI_Central_CCGT10614</v>
          </cell>
        </row>
        <row r="4278">
          <cell r="B4278" t="str">
            <v>RFP_EAI_Central_CCGT10614</v>
          </cell>
        </row>
        <row r="4279">
          <cell r="B4279" t="str">
            <v>RFP_EAI_Central_CCGT10614</v>
          </cell>
        </row>
        <row r="4280">
          <cell r="B4280" t="str">
            <v>RFP_EAI_Central_CCGT10614</v>
          </cell>
        </row>
        <row r="4281">
          <cell r="B4281" t="str">
            <v>RFP_EAI_Central_CCGT10614</v>
          </cell>
        </row>
        <row r="4282">
          <cell r="B4282" t="str">
            <v>RFP_EAI_Central_CCGT10614</v>
          </cell>
        </row>
        <row r="4283">
          <cell r="B4283" t="str">
            <v>RFP_EAI_Central_CCGT10614</v>
          </cell>
        </row>
        <row r="4284">
          <cell r="B4284" t="str">
            <v>RFP_EAI_Central_CCGT10614</v>
          </cell>
        </row>
        <row r="4285">
          <cell r="B4285" t="str">
            <v>RFP_EAI_Central_CCGT10614</v>
          </cell>
        </row>
        <row r="4286">
          <cell r="B4286" t="str">
            <v>RFP_EAI_Central_CCGT10614</v>
          </cell>
        </row>
        <row r="4287">
          <cell r="B4287" t="str">
            <v>RFP_EAI_Central_CCGT10614</v>
          </cell>
        </row>
        <row r="4288">
          <cell r="B4288" t="str">
            <v>RFP_EAI_Central_CCGT10614</v>
          </cell>
        </row>
        <row r="4289">
          <cell r="B4289" t="str">
            <v>RFP_EAI_Central_CCGT10614</v>
          </cell>
        </row>
        <row r="4290">
          <cell r="B4290" t="str">
            <v>RFP_EAI_Central_CCGT10614</v>
          </cell>
        </row>
        <row r="4291">
          <cell r="B4291" t="str">
            <v>RFP_EAI_Central_CCGT10614</v>
          </cell>
        </row>
        <row r="4292">
          <cell r="B4292" t="str">
            <v>RFP_EAI_Central_CCGT10614</v>
          </cell>
        </row>
        <row r="4293">
          <cell r="B4293" t="str">
            <v>RFP_EAI_Central_CCGT10614</v>
          </cell>
        </row>
        <row r="4294">
          <cell r="B4294" t="str">
            <v>RFP_EAI_Central_CCGT10614</v>
          </cell>
        </row>
        <row r="4295">
          <cell r="B4295" t="str">
            <v>RFP_EAI_Central_CCGT10614</v>
          </cell>
        </row>
        <row r="4296">
          <cell r="B4296" t="str">
            <v>RFP_EAI_Central_CCGT10614</v>
          </cell>
        </row>
        <row r="4297">
          <cell r="B4297" t="str">
            <v>RFP_EAI_Central_CCGT10614</v>
          </cell>
        </row>
        <row r="4298">
          <cell r="B4298" t="str">
            <v>RFP_EAI_Central_CCGT10614</v>
          </cell>
        </row>
        <row r="4299">
          <cell r="B4299" t="str">
            <v>RFP_EAI_Central_CCGT10614</v>
          </cell>
        </row>
        <row r="4300">
          <cell r="B4300" t="str">
            <v>RFP_EAI_Central_CCGT10614</v>
          </cell>
        </row>
        <row r="4301">
          <cell r="B4301" t="str">
            <v>RFP_EAI_Central_CCGT10614</v>
          </cell>
        </row>
        <row r="4302">
          <cell r="B4302" t="str">
            <v>RFP_EAI_Central_CCGT10614</v>
          </cell>
        </row>
        <row r="4303">
          <cell r="B4303" t="str">
            <v>RFP_EAI_Central_CCGT10614</v>
          </cell>
        </row>
        <row r="4304">
          <cell r="B4304" t="str">
            <v>RFP_EAI_Central_CCGT10614</v>
          </cell>
        </row>
        <row r="4305">
          <cell r="B4305" t="str">
            <v>RFP_EAI_Central_CCGT10614</v>
          </cell>
        </row>
        <row r="4306">
          <cell r="B4306" t="str">
            <v>RFP_EAI_Central_CCGT10614</v>
          </cell>
        </row>
        <row r="4307">
          <cell r="B4307" t="str">
            <v>RFP_EAI_Central_CCGT10614</v>
          </cell>
        </row>
        <row r="4308">
          <cell r="B4308" t="str">
            <v>RFP_EAI_Central_CCGT10614</v>
          </cell>
        </row>
        <row r="4309">
          <cell r="B4309" t="str">
            <v>RFP_EAI_Central_CCGT10614</v>
          </cell>
        </row>
        <row r="4310">
          <cell r="B4310" t="str">
            <v>RFP_EAI_Central_CCGT10614</v>
          </cell>
        </row>
        <row r="4311">
          <cell r="B4311" t="str">
            <v>RFP_EAI_Central_CCGT10614</v>
          </cell>
        </row>
        <row r="4312">
          <cell r="B4312" t="str">
            <v>RFP_EAI_Central_CCGT10614</v>
          </cell>
        </row>
        <row r="4313">
          <cell r="B4313" t="str">
            <v>RFP_EAI_Central_CCGT10614</v>
          </cell>
        </row>
        <row r="4314">
          <cell r="B4314" t="str">
            <v>RFP_EAI_Central_CCGT10614</v>
          </cell>
        </row>
        <row r="4315">
          <cell r="B4315" t="str">
            <v>RFP_EAI_Central_CCGT10614</v>
          </cell>
        </row>
        <row r="4316">
          <cell r="B4316" t="str">
            <v>RFP_EAI_Central_CCGT10614</v>
          </cell>
        </row>
        <row r="4317">
          <cell r="B4317" t="str">
            <v>RFP_EAI_Central_CCGT10614</v>
          </cell>
        </row>
        <row r="4318">
          <cell r="B4318" t="str">
            <v>RFP_EAI_Central_CCGT10614</v>
          </cell>
        </row>
        <row r="4319">
          <cell r="B4319" t="str">
            <v>RFP_EAI_Central_CCGT10614</v>
          </cell>
        </row>
        <row r="4320">
          <cell r="B4320" t="str">
            <v>RFP_EAI_Central_CCGT10614</v>
          </cell>
        </row>
        <row r="4321">
          <cell r="B4321" t="str">
            <v>RFP_EAI_Central_CCGT10614</v>
          </cell>
        </row>
        <row r="4322">
          <cell r="B4322" t="str">
            <v>RFP_EAI_Central_CCGT10614</v>
          </cell>
        </row>
        <row r="4323">
          <cell r="B4323" t="str">
            <v>RFP_EAI_Central_CCGT10614</v>
          </cell>
        </row>
        <row r="4324">
          <cell r="B4324" t="str">
            <v>RFP_EAI_Central_CCGT10614</v>
          </cell>
        </row>
        <row r="4325">
          <cell r="B4325" t="str">
            <v>RFP_EAI_Central_CCGT10614</v>
          </cell>
        </row>
        <row r="4326">
          <cell r="B4326" t="str">
            <v>RFP_EAI_Central_CCGT10614</v>
          </cell>
        </row>
        <row r="4327">
          <cell r="B4327" t="str">
            <v>RFP_EAI_Central_CCGT10614</v>
          </cell>
        </row>
        <row r="4328">
          <cell r="B4328" t="str">
            <v>RFP_EAI_Central_CCGT10614</v>
          </cell>
        </row>
        <row r="4329">
          <cell r="B4329" t="str">
            <v>RFP_EAI_Central_CCGT10614</v>
          </cell>
        </row>
        <row r="4330">
          <cell r="B4330" t="str">
            <v>RFP_EAI_Central_CCGT10614</v>
          </cell>
        </row>
        <row r="4331">
          <cell r="B4331" t="str">
            <v>RFP_EAI_Central_CCGT10614</v>
          </cell>
        </row>
        <row r="4332">
          <cell r="B4332" t="str">
            <v>RFP_EAI_Central_CCGT10614</v>
          </cell>
        </row>
        <row r="4333">
          <cell r="B4333" t="str">
            <v>RFP_EAI_Central_CCGT10614</v>
          </cell>
        </row>
        <row r="4334">
          <cell r="B4334" t="str">
            <v>RFP_EAI_Central_CCGT10614</v>
          </cell>
        </row>
        <row r="4335">
          <cell r="B4335" t="str">
            <v>RFP_EAI_Central_CCGT10614</v>
          </cell>
        </row>
        <row r="4336">
          <cell r="B4336" t="str">
            <v>RFP_EAI_Central_CCGT10614</v>
          </cell>
        </row>
        <row r="4337">
          <cell r="B4337" t="str">
            <v>RFP_EAI_Central_CCGT10614</v>
          </cell>
        </row>
        <row r="4338">
          <cell r="B4338" t="str">
            <v>RFP_EAI_Central_CCGT10614</v>
          </cell>
        </row>
        <row r="4339">
          <cell r="B4339" t="str">
            <v>RFP_EAI_Central_CCGT10614</v>
          </cell>
        </row>
        <row r="4340">
          <cell r="B4340" t="str">
            <v>RFP_EAI_Central_CCGT10614</v>
          </cell>
        </row>
        <row r="4341">
          <cell r="B4341" t="str">
            <v>RFP_EAI_Central_CCGT10614</v>
          </cell>
        </row>
        <row r="4342">
          <cell r="B4342" t="str">
            <v>RFP_EAI_Central_CCGT10614</v>
          </cell>
        </row>
        <row r="4343">
          <cell r="B4343" t="str">
            <v>RFP_EAI_Central_CCGT10614</v>
          </cell>
        </row>
        <row r="4344">
          <cell r="B4344" t="str">
            <v>RFP_EAI_Central_CCGT10614</v>
          </cell>
        </row>
        <row r="4345">
          <cell r="B4345" t="str">
            <v>RFP_EAI_Central_CCGT10614</v>
          </cell>
        </row>
        <row r="4346">
          <cell r="B4346" t="str">
            <v>RFP_EAI_Central_CCGT10614</v>
          </cell>
        </row>
        <row r="4347">
          <cell r="B4347" t="str">
            <v>RFP_EAI_Central_CCGT10614</v>
          </cell>
        </row>
        <row r="4348">
          <cell r="B4348" t="str">
            <v>RFP_EAI_Central_CCGT10614</v>
          </cell>
        </row>
        <row r="4349">
          <cell r="B4349" t="str">
            <v>RFP_EAI_Central_CCGT10614</v>
          </cell>
        </row>
        <row r="4350">
          <cell r="B4350" t="str">
            <v>RFP_EAI_Central_CCGT10614</v>
          </cell>
        </row>
        <row r="4351">
          <cell r="B4351" t="str">
            <v>RFP_EAI_Central_CCGT10614</v>
          </cell>
        </row>
        <row r="4352">
          <cell r="B4352" t="str">
            <v>RFP_EAI_Central_CCGT10614</v>
          </cell>
        </row>
        <row r="4353">
          <cell r="B4353" t="str">
            <v>RFP_EAI_Central_CCGT10614</v>
          </cell>
        </row>
        <row r="4354">
          <cell r="B4354" t="str">
            <v>RFP_EAI_Central_CCGT10614</v>
          </cell>
        </row>
        <row r="4355">
          <cell r="B4355" t="str">
            <v>RFP_EAI_Central_CCGT10614</v>
          </cell>
        </row>
        <row r="4356">
          <cell r="B4356" t="str">
            <v>RFP_EAI_Central_CCGT10614</v>
          </cell>
        </row>
        <row r="4357">
          <cell r="B4357" t="str">
            <v>RFP_EAI_Central_CCGT10614</v>
          </cell>
        </row>
        <row r="4358">
          <cell r="B4358" t="str">
            <v>RFP_EAI_Central_CCGT10614</v>
          </cell>
        </row>
        <row r="4359">
          <cell r="B4359" t="str">
            <v>RFP_EAI_Central_CCGT10614</v>
          </cell>
        </row>
        <row r="4360">
          <cell r="B4360" t="str">
            <v>RFP_EAI_Central_CCGT10614</v>
          </cell>
        </row>
        <row r="4361">
          <cell r="B4361" t="str">
            <v>RFP_EAI_Central_CCGT10614</v>
          </cell>
        </row>
        <row r="4362">
          <cell r="B4362" t="str">
            <v>RFP_EAI_Central_CCGT10614</v>
          </cell>
        </row>
        <row r="4363">
          <cell r="B4363" t="str">
            <v>RFP_EAI_Central_CCGT10614</v>
          </cell>
        </row>
        <row r="4364">
          <cell r="B4364" t="str">
            <v>RFP_EAI_Central_CCGT10614</v>
          </cell>
        </row>
        <row r="4365">
          <cell r="B4365" t="str">
            <v>RFP_EAI_Central_CCGT10614</v>
          </cell>
        </row>
        <row r="4366">
          <cell r="B4366" t="str">
            <v>RFP_EAI_Central_CCGT10614</v>
          </cell>
        </row>
        <row r="4367">
          <cell r="B4367" t="str">
            <v>RFP_EAI_Central_CCGT10614</v>
          </cell>
        </row>
        <row r="4368">
          <cell r="B4368" t="str">
            <v>RFP_EAI_Central_CCGT10614</v>
          </cell>
        </row>
        <row r="4369">
          <cell r="B4369" t="str">
            <v>RFP_EAI_Central_CCGT10614</v>
          </cell>
        </row>
        <row r="4370">
          <cell r="B4370" t="str">
            <v>RFP_EAI_Central_CCGT10614</v>
          </cell>
        </row>
        <row r="4371">
          <cell r="B4371" t="str">
            <v>RFP_EAI_Central_CCGT10614</v>
          </cell>
        </row>
        <row r="4372">
          <cell r="B4372" t="str">
            <v>RFP_EAI_Central_CCGT10614</v>
          </cell>
        </row>
        <row r="4373">
          <cell r="B4373" t="str">
            <v>RFP_EAI_Central_CCGT10614</v>
          </cell>
        </row>
        <row r="4374">
          <cell r="B4374" t="str">
            <v>RFP_EAI_Central_CCGT10614</v>
          </cell>
        </row>
        <row r="4375">
          <cell r="B4375" t="str">
            <v>RFP_EAI_Central_CCGT10614</v>
          </cell>
        </row>
        <row r="4376">
          <cell r="B4376" t="str">
            <v>RFP_EAI_Central_CCGT10614</v>
          </cell>
        </row>
        <row r="4377">
          <cell r="B4377" t="str">
            <v>RFP_EAI_Central_CCGT10614</v>
          </cell>
        </row>
        <row r="4378">
          <cell r="B4378" t="str">
            <v>RFP_EAI_Central_CCGT10614</v>
          </cell>
        </row>
        <row r="4379">
          <cell r="B4379" t="str">
            <v>RFP_EAI_Central_CCGT10614</v>
          </cell>
        </row>
        <row r="4380">
          <cell r="B4380" t="str">
            <v>RFP_EAI_Central_CCGT10614</v>
          </cell>
        </row>
        <row r="4381">
          <cell r="B4381" t="str">
            <v>RFP_EAI_Central_CCGT10614</v>
          </cell>
        </row>
        <row r="4382">
          <cell r="B4382" t="str">
            <v>RFP_EAI_Central_CCGT10614</v>
          </cell>
        </row>
        <row r="4383">
          <cell r="B4383" t="str">
            <v>RFP_EAI_Central_CCGT10614</v>
          </cell>
        </row>
        <row r="4384">
          <cell r="B4384" t="str">
            <v>RFP_EAI_Central_CCGT10614</v>
          </cell>
        </row>
        <row r="4385">
          <cell r="B4385" t="str">
            <v>RFP_EAI_Central_CCGT10614</v>
          </cell>
        </row>
        <row r="4386">
          <cell r="B4386" t="str">
            <v>RFP_EAI_Central_CCGT10614</v>
          </cell>
        </row>
        <row r="4387">
          <cell r="B4387" t="str">
            <v>RFP_EAI_Central_CCGT10614</v>
          </cell>
        </row>
        <row r="4388">
          <cell r="B4388" t="str">
            <v>RFP_EAI_Central_CCGT10614</v>
          </cell>
        </row>
        <row r="4389">
          <cell r="B4389" t="str">
            <v>RFP_EAI_Central_CCGT10614</v>
          </cell>
        </row>
        <row r="4390">
          <cell r="B4390" t="str">
            <v>RFP_EAI_Central_CCGT10614</v>
          </cell>
        </row>
        <row r="4391">
          <cell r="B4391" t="str">
            <v>RFP_EAI_Central_CCGT10614</v>
          </cell>
        </row>
        <row r="4392">
          <cell r="B4392" t="str">
            <v>RFP_EAI_Central_CCGT10614</v>
          </cell>
        </row>
        <row r="4393">
          <cell r="B4393" t="str">
            <v>RFP_EAI_Central_CCGT10614</v>
          </cell>
        </row>
        <row r="4394">
          <cell r="B4394" t="str">
            <v>RFP_EAI_Central_CCGT10614</v>
          </cell>
        </row>
        <row r="4395">
          <cell r="B4395" t="str">
            <v>RFP_EAI_Central_CCGT10614</v>
          </cell>
        </row>
        <row r="4396">
          <cell r="B4396" t="str">
            <v>RFP_EAI_Central_CCGT10614</v>
          </cell>
        </row>
        <row r="4397">
          <cell r="B4397" t="str">
            <v>RFP_EAI_Central_CCGT10614</v>
          </cell>
        </row>
        <row r="4398">
          <cell r="B4398" t="str">
            <v>RFP_EAI_Central_CCGT10614</v>
          </cell>
        </row>
        <row r="4399">
          <cell r="B4399" t="str">
            <v>RFP_EAI_Central_CCGT10614</v>
          </cell>
        </row>
        <row r="4400">
          <cell r="B4400" t="str">
            <v>RFP_EAI_Central_CCGT10614</v>
          </cell>
        </row>
        <row r="4401">
          <cell r="B4401" t="str">
            <v>RFP_EAI_Central_CCGT10614</v>
          </cell>
        </row>
        <row r="4402">
          <cell r="B4402" t="str">
            <v>RFP_EAI_Central_CCGT10614</v>
          </cell>
        </row>
        <row r="4403">
          <cell r="B4403" t="str">
            <v>RFP_EAI_Central_CCGT10614</v>
          </cell>
        </row>
        <row r="4404">
          <cell r="B4404" t="str">
            <v>RFP_EAI_Central_CCGT10614</v>
          </cell>
        </row>
        <row r="4405">
          <cell r="B4405" t="str">
            <v>RFP_EAI_Central_CCGT10614</v>
          </cell>
        </row>
        <row r="4406">
          <cell r="B4406" t="str">
            <v>RFP_EAI_Central_CCGT10614</v>
          </cell>
        </row>
        <row r="4407">
          <cell r="B4407" t="str">
            <v>RFP_EAI_Central_CCGT10614</v>
          </cell>
        </row>
        <row r="4408">
          <cell r="B4408" t="str">
            <v>RFP_EAI_Central_CCGT10614</v>
          </cell>
        </row>
        <row r="4409">
          <cell r="B4409" t="str">
            <v>RFP_EAI_Central_CCGT10614</v>
          </cell>
        </row>
        <row r="4410">
          <cell r="B4410" t="str">
            <v>RFP_EAI_Central_CCGT10614</v>
          </cell>
        </row>
        <row r="4411">
          <cell r="B4411" t="str">
            <v>RFP_EAI_Central_CCGT10614</v>
          </cell>
        </row>
        <row r="4412">
          <cell r="B4412" t="str">
            <v>RFP_EAI_Central_CCGT10614</v>
          </cell>
        </row>
        <row r="4413">
          <cell r="B4413" t="str">
            <v>RFP_EAI_Central_CCGT10614</v>
          </cell>
        </row>
        <row r="4414">
          <cell r="B4414" t="str">
            <v>RFP_EAI_Central_CCGT10614</v>
          </cell>
        </row>
        <row r="4415">
          <cell r="B4415" t="str">
            <v>RFP_EAI_Central_CCGT10614</v>
          </cell>
        </row>
        <row r="4416">
          <cell r="B4416" t="str">
            <v>RFP_EAI_Central_CCGT10614</v>
          </cell>
        </row>
        <row r="4417">
          <cell r="B4417" t="str">
            <v>RFP_EAI_Central_CCGT10614</v>
          </cell>
        </row>
        <row r="4418">
          <cell r="B4418" t="str">
            <v>RFP_EAI_Central_CCGT10614</v>
          </cell>
        </row>
        <row r="4419">
          <cell r="B4419" t="str">
            <v>RFP_EAI_Central_CCGT10614</v>
          </cell>
        </row>
        <row r="4420">
          <cell r="B4420" t="str">
            <v>RFP_EAI_Central_CCGT10614</v>
          </cell>
        </row>
        <row r="4421">
          <cell r="B4421" t="str">
            <v>RFP_EAI_Central_CCGT10614</v>
          </cell>
        </row>
        <row r="4422">
          <cell r="B4422" t="str">
            <v>RFP_EAI_Central_CCGT10614</v>
          </cell>
        </row>
        <row r="4423">
          <cell r="B4423" t="str">
            <v>RFP_EAI_Central_CCGT10614</v>
          </cell>
        </row>
        <row r="4424">
          <cell r="B4424" t="str">
            <v>RFP_EAI_Central_CCGT10614</v>
          </cell>
        </row>
        <row r="4425">
          <cell r="B4425" t="str">
            <v>RFP_EAI_Central_CCGT10614</v>
          </cell>
        </row>
        <row r="4426">
          <cell r="B4426" t="str">
            <v>RFP_EAI_Central_CCGT10614</v>
          </cell>
        </row>
        <row r="4427">
          <cell r="B4427" t="str">
            <v>RFP_EAI_Central_CCGT10614</v>
          </cell>
        </row>
        <row r="4428">
          <cell r="B4428" t="str">
            <v>RFP_EAI_Central_CCGT10614</v>
          </cell>
        </row>
        <row r="4429">
          <cell r="B4429" t="str">
            <v>RFP_EAI_Central_CCGT10614</v>
          </cell>
        </row>
        <row r="4430">
          <cell r="B4430" t="str">
            <v>RFP_EAI_Central_CCGT10614</v>
          </cell>
        </row>
        <row r="4431">
          <cell r="B4431" t="str">
            <v>RFP_EAI_Central_CCGT10614</v>
          </cell>
        </row>
        <row r="4432">
          <cell r="B4432" t="str">
            <v>RFP_EAI_Central_CCGT10614</v>
          </cell>
        </row>
        <row r="4433">
          <cell r="B4433" t="str">
            <v>RFP_EAI_Central_CCGT10614</v>
          </cell>
        </row>
        <row r="4434">
          <cell r="B4434" t="str">
            <v>RFP_EAI_Central_CCGT10614</v>
          </cell>
        </row>
        <row r="4435">
          <cell r="B4435" t="str">
            <v>RFP_EAI_Central_CCGT10614</v>
          </cell>
        </row>
        <row r="4436">
          <cell r="B4436" t="str">
            <v>RFP_EAI_Central_CCGT10614</v>
          </cell>
        </row>
        <row r="4437">
          <cell r="B4437" t="str">
            <v>RFP_EAI_Central_CCGT10614</v>
          </cell>
        </row>
        <row r="4438">
          <cell r="B4438" t="str">
            <v>RFP_EAI_Central_CCGT10614</v>
          </cell>
        </row>
        <row r="4439">
          <cell r="B4439" t="str">
            <v>RFP_EAI_Central_CCGT10614</v>
          </cell>
        </row>
        <row r="4440">
          <cell r="B4440" t="str">
            <v>RFP_EAI_Central_CCGT10614</v>
          </cell>
        </row>
        <row r="4441">
          <cell r="B4441" t="str">
            <v>RFP_EAI_Central_CCGT10614</v>
          </cell>
        </row>
        <row r="4442">
          <cell r="B4442" t="str">
            <v>RFP_EAI_Central_CCGT10614</v>
          </cell>
        </row>
        <row r="4443">
          <cell r="B4443" t="str">
            <v>RFP_EAI_Central_CCGT10614</v>
          </cell>
        </row>
        <row r="4444">
          <cell r="B4444" t="str">
            <v>RFP_EAI_Central_CCGT10614</v>
          </cell>
        </row>
        <row r="4445">
          <cell r="B4445" t="str">
            <v>RFP_EAI_Central_CCGT10614</v>
          </cell>
        </row>
        <row r="4446">
          <cell r="B4446" t="str">
            <v>RFP_EAI_Central_CCGT10614</v>
          </cell>
        </row>
        <row r="4447">
          <cell r="B4447" t="str">
            <v>RFP_EAI_Central_CCGT10614</v>
          </cell>
        </row>
        <row r="4448">
          <cell r="B4448" t="str">
            <v>RFP_EAI_Central_CCGT10614</v>
          </cell>
        </row>
        <row r="4449">
          <cell r="B4449" t="str">
            <v>RFP_EAI_Central_CCGT10614</v>
          </cell>
        </row>
        <row r="4450">
          <cell r="B4450" t="str">
            <v>RFP_EAI_Central_CCGT10614</v>
          </cell>
        </row>
        <row r="4451">
          <cell r="B4451" t="str">
            <v>RFP_EAI_Central_CCGT10614</v>
          </cell>
        </row>
        <row r="4452">
          <cell r="B4452" t="str">
            <v>RFP_EAI_Central_CCGT10614</v>
          </cell>
        </row>
        <row r="4453">
          <cell r="B4453" t="str">
            <v>RFP_EAI_Central_CCGT10614</v>
          </cell>
        </row>
        <row r="4454">
          <cell r="B4454" t="str">
            <v>RFP_EAI_Central_CCGT10614</v>
          </cell>
        </row>
        <row r="4455">
          <cell r="B4455" t="str">
            <v>RFP_EAI_Central_CCGT10614</v>
          </cell>
        </row>
        <row r="4456">
          <cell r="B4456" t="str">
            <v>RFP_EAI_Central_CCGT10614</v>
          </cell>
        </row>
        <row r="4457">
          <cell r="B4457" t="str">
            <v>RFP_EAI_Central_CCGT10614</v>
          </cell>
        </row>
        <row r="4458">
          <cell r="B4458" t="str">
            <v>RFP_EAI_Central_CCGT10614</v>
          </cell>
        </row>
        <row r="4459">
          <cell r="B4459" t="str">
            <v>RFP_EAI_Central_CCGT10614</v>
          </cell>
        </row>
        <row r="4460">
          <cell r="B4460" t="str">
            <v>RFP_EAI_Central_CCGT10614</v>
          </cell>
        </row>
        <row r="4461">
          <cell r="B4461" t="str">
            <v>RFP_EAI_Central_CCGT10614</v>
          </cell>
        </row>
        <row r="4462">
          <cell r="B4462" t="str">
            <v>RFP_EAI_Central_CCGT10614</v>
          </cell>
        </row>
        <row r="4463">
          <cell r="B4463" t="str">
            <v>RFP_EAI_Central_CCGT10614</v>
          </cell>
        </row>
        <row r="4464">
          <cell r="B4464" t="str">
            <v>RFP_EAI_Central_CCGT10614</v>
          </cell>
        </row>
        <row r="4465">
          <cell r="B4465" t="str">
            <v>RFP_EAI_Central_CCGT10614</v>
          </cell>
        </row>
        <row r="4466">
          <cell r="B4466" t="str">
            <v>RFP_EAI_Central_CCGT10614</v>
          </cell>
        </row>
        <row r="4467">
          <cell r="B4467" t="str">
            <v>RFP_EAI_Central_CCGT10614</v>
          </cell>
        </row>
        <row r="4468">
          <cell r="B4468" t="str">
            <v>RFP_EAI_Central_CCGT10614</v>
          </cell>
        </row>
        <row r="4469">
          <cell r="B4469" t="str">
            <v>RFP_EAI_Central_CCGT10614</v>
          </cell>
        </row>
        <row r="4470">
          <cell r="B4470" t="str">
            <v>RFP_EAI_Central_CCGT10614</v>
          </cell>
        </row>
        <row r="4471">
          <cell r="B4471" t="str">
            <v>RFP_EAI_Central_CCGT10614</v>
          </cell>
        </row>
        <row r="4472">
          <cell r="B4472" t="str">
            <v>RFP_EAI_Central_CCGT10614</v>
          </cell>
        </row>
        <row r="4473">
          <cell r="B4473" t="str">
            <v>RFP_EAI_Central_CCGT10614</v>
          </cell>
        </row>
        <row r="4474">
          <cell r="B4474" t="str">
            <v>RFP_EAI_Central_CCGT10614</v>
          </cell>
        </row>
        <row r="4475">
          <cell r="B4475" t="str">
            <v>RFP_EAI_Central_CCGT10614</v>
          </cell>
        </row>
        <row r="4476">
          <cell r="B4476" t="str">
            <v>RFP_EAI_Central_CCGT10614</v>
          </cell>
        </row>
        <row r="4477">
          <cell r="B4477" t="str">
            <v>RFP_EAI_Central_CCGT10614</v>
          </cell>
        </row>
        <row r="4478">
          <cell r="B4478" t="str">
            <v>RFP_EAI_Central_CCGT10614</v>
          </cell>
        </row>
        <row r="4479">
          <cell r="B4479" t="str">
            <v>RFP_EAI_Central_CCGT10614</v>
          </cell>
        </row>
        <row r="4480">
          <cell r="B4480" t="str">
            <v>RFP_EAI_Central_CCGT10614</v>
          </cell>
        </row>
        <row r="4481">
          <cell r="B4481" t="str">
            <v>RFP_EAI_Central_CCGT10614</v>
          </cell>
        </row>
        <row r="4482">
          <cell r="B4482" t="str">
            <v>RFP_EAI_Central_CCGT10614</v>
          </cell>
        </row>
        <row r="4483">
          <cell r="B4483" t="str">
            <v>RFP_EAI_Central_CCGT10614</v>
          </cell>
        </row>
        <row r="4484">
          <cell r="B4484" t="str">
            <v>RFP_EAI_Central_CCGT10614</v>
          </cell>
        </row>
        <row r="4485">
          <cell r="B4485" t="str">
            <v>RFP_EAI_Central_CCGT10614</v>
          </cell>
        </row>
        <row r="4486">
          <cell r="B4486" t="str">
            <v>RFP_EAI_Central_CCGT10614</v>
          </cell>
        </row>
        <row r="4487">
          <cell r="B4487" t="str">
            <v>RFP_EAI_Central_CCGT10614</v>
          </cell>
        </row>
        <row r="4488">
          <cell r="B4488" t="str">
            <v>RFP_EAI_Central_CCGT10614</v>
          </cell>
        </row>
        <row r="4489">
          <cell r="B4489" t="str">
            <v>RFP_EAI_Central_CCGT10614</v>
          </cell>
        </row>
        <row r="4490">
          <cell r="B4490" t="str">
            <v>RFP_EAI_Central_CCGT10614</v>
          </cell>
        </row>
        <row r="4491">
          <cell r="B4491" t="str">
            <v>RFP_EAI_Central_CCGT10614</v>
          </cell>
        </row>
        <row r="4492">
          <cell r="B4492" t="str">
            <v>RFP_EAI_Central_CCGT10614</v>
          </cell>
        </row>
        <row r="4493">
          <cell r="B4493" t="str">
            <v>RFP_EAI_Central_CCGT10614</v>
          </cell>
        </row>
        <row r="4494">
          <cell r="B4494" t="str">
            <v>RFP_EAI_Central_CCGT10614</v>
          </cell>
        </row>
        <row r="4495">
          <cell r="B4495" t="str">
            <v>RFP_EAI_Central_CCGT10614</v>
          </cell>
        </row>
        <row r="4496">
          <cell r="B4496" t="str">
            <v>RFP_EAI_Central_CCGT10614</v>
          </cell>
        </row>
        <row r="4497">
          <cell r="B4497" t="str">
            <v>RFP_EAI_Central_CCGT10614</v>
          </cell>
        </row>
        <row r="4498">
          <cell r="B4498" t="str">
            <v>RFP_EAI_Central_CCGT10614</v>
          </cell>
        </row>
        <row r="4499">
          <cell r="B4499" t="str">
            <v>RFP_EAI_Central_CCGT10614</v>
          </cell>
        </row>
        <row r="4500">
          <cell r="B4500" t="str">
            <v>RFP_EAI_Central_CCGT10614</v>
          </cell>
        </row>
        <row r="4501">
          <cell r="B4501" t="str">
            <v>RFP_EAI_Central_CCGT10614</v>
          </cell>
        </row>
        <row r="4502">
          <cell r="B4502" t="str">
            <v>RFP_EAI_Central_CCGT10614</v>
          </cell>
        </row>
        <row r="4503">
          <cell r="B4503" t="str">
            <v>RFP_EAI_Central_CCGT10614</v>
          </cell>
        </row>
        <row r="4504">
          <cell r="B4504" t="str">
            <v>RFP_EAI_Central_CCGT10614</v>
          </cell>
        </row>
        <row r="4505">
          <cell r="B4505" t="str">
            <v>RFP_EAI_Central_CCGT10614</v>
          </cell>
        </row>
        <row r="4506">
          <cell r="B4506" t="str">
            <v>RFP_EAI_Central_CCGT10614</v>
          </cell>
        </row>
        <row r="4507">
          <cell r="B4507" t="str">
            <v>RFP_EAI_Central_CCGT10614</v>
          </cell>
        </row>
        <row r="4508">
          <cell r="B4508" t="str">
            <v>RFP_EAI_Central_CCGT10614</v>
          </cell>
        </row>
        <row r="4509">
          <cell r="B4509" t="str">
            <v>RFP_EAI_Central_CCGT10614</v>
          </cell>
        </row>
        <row r="4510">
          <cell r="B4510" t="str">
            <v>RFP_EAI_Central_CCGT10614</v>
          </cell>
        </row>
        <row r="4511">
          <cell r="B4511" t="str">
            <v>RFP_EAI_Central_CCGT10614</v>
          </cell>
        </row>
        <row r="4512">
          <cell r="B4512" t="str">
            <v>RFP_EAI_Central_CCGT10614</v>
          </cell>
        </row>
        <row r="4513">
          <cell r="B4513" t="str">
            <v>RFP_EAI_Central_CCGT10614</v>
          </cell>
        </row>
        <row r="4514">
          <cell r="B4514" t="str">
            <v>RFP_EAI_Central_CCGT10614</v>
          </cell>
        </row>
        <row r="4515">
          <cell r="B4515" t="str">
            <v>RFP_EAI_Central_CCGT10614</v>
          </cell>
        </row>
        <row r="4516">
          <cell r="B4516" t="str">
            <v>RFP_EAI_Central_CCGT10614</v>
          </cell>
        </row>
        <row r="4517">
          <cell r="B4517" t="str">
            <v>RFP_EAI_Central_CCGT10614</v>
          </cell>
        </row>
        <row r="4518">
          <cell r="B4518" t="str">
            <v>RFP_EAI_Central_CCGT10614</v>
          </cell>
        </row>
        <row r="4519">
          <cell r="B4519" t="str">
            <v>RFP_EAI_Central_CCGT10614</v>
          </cell>
        </row>
        <row r="4520">
          <cell r="B4520" t="str">
            <v>RFP_EAI_Central_CCGT10614</v>
          </cell>
        </row>
        <row r="4521">
          <cell r="B4521" t="str">
            <v>RFP_EAI_Central_CCGT10614</v>
          </cell>
        </row>
        <row r="4522">
          <cell r="B4522" t="str">
            <v>RFP_EAI_Central_CCGT10614</v>
          </cell>
        </row>
        <row r="4523">
          <cell r="B4523" t="str">
            <v>RFP_EAI_Central_CCGT10614</v>
          </cell>
        </row>
        <row r="4524">
          <cell r="B4524" t="str">
            <v>RFP_EAI_Central_CCGT10614</v>
          </cell>
        </row>
        <row r="4525">
          <cell r="B4525" t="str">
            <v>RFP_EAI_Central_CCGT10614</v>
          </cell>
        </row>
        <row r="4526">
          <cell r="B4526" t="str">
            <v>RFP_EAI_Central_CCGT10614</v>
          </cell>
        </row>
        <row r="4527">
          <cell r="B4527" t="str">
            <v>RFP_EAI_Central_CCGT10614</v>
          </cell>
        </row>
        <row r="4528">
          <cell r="B4528" t="str">
            <v>RFP_EAI_Central_CCGT10614</v>
          </cell>
        </row>
        <row r="4529">
          <cell r="B4529" t="str">
            <v>RFP_EAI_Central_CCGT10614</v>
          </cell>
        </row>
        <row r="4530">
          <cell r="B4530" t="str">
            <v>RFP_EAI_Central_CCGT10614</v>
          </cell>
        </row>
        <row r="4531">
          <cell r="B4531" t="str">
            <v>RFP_EAI_Central_CCGT10614</v>
          </cell>
        </row>
        <row r="4532">
          <cell r="B4532" t="str">
            <v>RFP_EAI_Central_CCGT10614</v>
          </cell>
        </row>
        <row r="4533">
          <cell r="B4533" t="str">
            <v>RFP_EAI_Central_CCGT10614</v>
          </cell>
        </row>
        <row r="4534">
          <cell r="B4534" t="str">
            <v>RFP_EAI_Central_CCGT10614</v>
          </cell>
        </row>
        <row r="4535">
          <cell r="B4535" t="str">
            <v>RFP_EAI_Central_CCGT10614</v>
          </cell>
        </row>
        <row r="4536">
          <cell r="B4536" t="str">
            <v>RFP_EAI_Central_CCGT10614</v>
          </cell>
        </row>
        <row r="4537">
          <cell r="B4537" t="str">
            <v>RFP_EAI_Central_CCGT10614</v>
          </cell>
        </row>
        <row r="4538">
          <cell r="B4538" t="str">
            <v>RFP_EAI_Central_CCGT10614</v>
          </cell>
        </row>
        <row r="4539">
          <cell r="B4539" t="str">
            <v>RFP_EAI_Central_CCGT10614</v>
          </cell>
        </row>
        <row r="4540">
          <cell r="B4540" t="str">
            <v>RFP_EAI_Central_CCGT10614</v>
          </cell>
        </row>
        <row r="4541">
          <cell r="B4541" t="str">
            <v>RFP_EAI_Central_CCGT10614</v>
          </cell>
        </row>
        <row r="4542">
          <cell r="B4542" t="str">
            <v>RFP_EAI_Central_CCGT10614</v>
          </cell>
        </row>
        <row r="4543">
          <cell r="B4543" t="str">
            <v>RFP_EAI_Central_CCGT10614</v>
          </cell>
        </row>
        <row r="4544">
          <cell r="B4544" t="str">
            <v>RFP_EAI_Central_CCGT10614</v>
          </cell>
        </row>
        <row r="4545">
          <cell r="B4545" t="str">
            <v>RFP_EAI_Central_CCGT10614</v>
          </cell>
        </row>
        <row r="4546">
          <cell r="B4546" t="str">
            <v>RFP_EAI_Central_CCGT10614</v>
          </cell>
        </row>
        <row r="4547">
          <cell r="B4547" t="str">
            <v>RFP_EAI_Central_CCGT10614</v>
          </cell>
        </row>
        <row r="4548">
          <cell r="B4548" t="str">
            <v>RFP_EAI_Central_CCGT10614</v>
          </cell>
        </row>
        <row r="4549">
          <cell r="B4549" t="str">
            <v>RFP_EAI_Central_CCGT10614</v>
          </cell>
        </row>
        <row r="4550">
          <cell r="B4550" t="str">
            <v>RFP_EAI_Central_CCGT10614</v>
          </cell>
        </row>
        <row r="4551">
          <cell r="B4551" t="str">
            <v>RFP_EAI_Central_CCGT10614</v>
          </cell>
        </row>
        <row r="4552">
          <cell r="B4552" t="str">
            <v>RFP_EAI_Central_CCGT10614</v>
          </cell>
        </row>
        <row r="4553">
          <cell r="B4553" t="str">
            <v>RFP_EAI_Central_CCGT10614</v>
          </cell>
        </row>
        <row r="4554">
          <cell r="B4554" t="str">
            <v>RFP_EAI_Central_CCGT10614</v>
          </cell>
        </row>
        <row r="4555">
          <cell r="B4555" t="str">
            <v>RFP_EAI_Central_CCGT10614</v>
          </cell>
        </row>
        <row r="4556">
          <cell r="B4556" t="str">
            <v>RFP_EAI_Central_CCGT10614</v>
          </cell>
        </row>
        <row r="4557">
          <cell r="B4557" t="str">
            <v>RFP_EAI_Central_CCGT10614</v>
          </cell>
        </row>
        <row r="4558">
          <cell r="B4558" t="str">
            <v>RFP_EAI_Central_CCGT10614</v>
          </cell>
        </row>
        <row r="4559">
          <cell r="B4559" t="str">
            <v>RFP_EAI_Central_CCGT10614</v>
          </cell>
        </row>
        <row r="4560">
          <cell r="B4560" t="str">
            <v>RFP_EAI_Central_CCGT10614</v>
          </cell>
        </row>
        <row r="4561">
          <cell r="B4561" t="str">
            <v>RFP_EAI_Central_CCGT10614</v>
          </cell>
        </row>
        <row r="4562">
          <cell r="B4562" t="str">
            <v>RFP_EAI_Central_CCGT10614</v>
          </cell>
        </row>
        <row r="4563">
          <cell r="B4563" t="str">
            <v>RFP_EAI_Central_CCGT10614</v>
          </cell>
        </row>
        <row r="4564">
          <cell r="B4564" t="str">
            <v>RFP_EAI_Central_CCGT10614</v>
          </cell>
        </row>
        <row r="4565">
          <cell r="B4565" t="str">
            <v>RFP_EAI_Central_CCGT10614</v>
          </cell>
        </row>
        <row r="4566">
          <cell r="B4566" t="str">
            <v>RFP_EAI_Central_CCGT10614</v>
          </cell>
        </row>
        <row r="4567">
          <cell r="B4567" t="str">
            <v>RFP_EAI_Central_CCGT10614</v>
          </cell>
        </row>
        <row r="4568">
          <cell r="B4568" t="str">
            <v>RFP_EAI_Central_CCGT10614</v>
          </cell>
        </row>
        <row r="4569">
          <cell r="B4569" t="str">
            <v>RFP_EAI_Central_CCGT10614</v>
          </cell>
        </row>
        <row r="4570">
          <cell r="B4570" t="str">
            <v>RFP_EAI_Central_CCGT10614</v>
          </cell>
        </row>
        <row r="4571">
          <cell r="B4571" t="str">
            <v>RFP_EAI_Central_CCGT10614</v>
          </cell>
        </row>
        <row r="4572">
          <cell r="B4572" t="str">
            <v>RFP_EAI_Central_CCGT10614</v>
          </cell>
        </row>
        <row r="4573">
          <cell r="B4573" t="str">
            <v>RFP_EAI_Central_CCGT10614</v>
          </cell>
        </row>
        <row r="4574">
          <cell r="B4574" t="str">
            <v>RFP_EAI_Central_CCGT10614</v>
          </cell>
        </row>
        <row r="4575">
          <cell r="B4575" t="str">
            <v>RFP_EAI_Central_CCGT10614</v>
          </cell>
        </row>
        <row r="4576">
          <cell r="B4576" t="str">
            <v>RFP_EAI_Central_CCGT10614</v>
          </cell>
        </row>
        <row r="4577">
          <cell r="B4577" t="str">
            <v>RFP_EAI_Central_CCGT10614</v>
          </cell>
        </row>
        <row r="4578">
          <cell r="B4578" t="str">
            <v>RFP_EAI_Central_CCGT10614</v>
          </cell>
        </row>
        <row r="4579">
          <cell r="B4579" t="str">
            <v>RFP_EAI_Central_CCGT10614</v>
          </cell>
        </row>
        <row r="4580">
          <cell r="B4580" t="str">
            <v>RFP_EAI_Central_CCGT10614</v>
          </cell>
        </row>
        <row r="4581">
          <cell r="B4581" t="str">
            <v>RFP_EAI_Central_CCGT10614</v>
          </cell>
        </row>
        <row r="4582">
          <cell r="B4582" t="str">
            <v>RFP_EAI_Central_CCGT10614</v>
          </cell>
        </row>
        <row r="4583">
          <cell r="B4583" t="str">
            <v>RFP_EAI_Central_CCGT10614</v>
          </cell>
        </row>
        <row r="4584">
          <cell r="B4584" t="str">
            <v>RFP_EAI_Central_CCGT10614</v>
          </cell>
        </row>
        <row r="4585">
          <cell r="B4585" t="str">
            <v>RFP_EAI_Central_CCGT10614</v>
          </cell>
        </row>
        <row r="4586">
          <cell r="B4586" t="str">
            <v>RFP_EAI_Central_CCGT10614</v>
          </cell>
        </row>
        <row r="4587">
          <cell r="B4587" t="str">
            <v>RFP_EAI_Central_CCGT10614</v>
          </cell>
        </row>
        <row r="4588">
          <cell r="B4588" t="str">
            <v>RFP_EAI_Central_CCGT10614</v>
          </cell>
        </row>
        <row r="4589">
          <cell r="B4589" t="str">
            <v>RFP_EAI_Central_CCGT10614</v>
          </cell>
        </row>
        <row r="4590">
          <cell r="B4590" t="str">
            <v>RFP_EAI_Central_CCGT10614</v>
          </cell>
        </row>
        <row r="4591">
          <cell r="B4591" t="str">
            <v>RFP_EAI_Central_CCGT10614</v>
          </cell>
        </row>
        <row r="4592">
          <cell r="B4592" t="str">
            <v>RFP_EAI_Central_CCGT10614</v>
          </cell>
        </row>
        <row r="4593">
          <cell r="B4593" t="str">
            <v>RFP_EAI_Central_CCGT10614</v>
          </cell>
        </row>
        <row r="4594">
          <cell r="B4594" t="str">
            <v>RFP_EAI_Central_CCGT10614</v>
          </cell>
        </row>
        <row r="4595">
          <cell r="B4595" t="str">
            <v>RFP_EAI_Central_CCGT10614</v>
          </cell>
        </row>
        <row r="4596">
          <cell r="B4596" t="str">
            <v>RFP_EAI_Central_CCGT10614</v>
          </cell>
        </row>
        <row r="4597">
          <cell r="B4597" t="str">
            <v>RFP_EAI_Central_CCGT10614</v>
          </cell>
        </row>
        <row r="4598">
          <cell r="B4598" t="str">
            <v>RFP_EAI_Central_CCGT10614</v>
          </cell>
        </row>
        <row r="4599">
          <cell r="B4599" t="str">
            <v>RFP_EAI_Central_CCGT10614</v>
          </cell>
        </row>
        <row r="4600">
          <cell r="B4600" t="str">
            <v>RFP_EAI_Central_CCGT10614</v>
          </cell>
        </row>
        <row r="4601">
          <cell r="B4601" t="str">
            <v>RFP_EAI_Central_CCGT10614</v>
          </cell>
        </row>
        <row r="4602">
          <cell r="B4602" t="str">
            <v>RFP_EAI_Central_CCGT10614</v>
          </cell>
        </row>
        <row r="4603">
          <cell r="B4603" t="str">
            <v>RFP_EAI_Central_CCGT10614</v>
          </cell>
        </row>
        <row r="4604">
          <cell r="B4604" t="str">
            <v>RFP_EAI_Central_CCGT10614</v>
          </cell>
        </row>
        <row r="4605">
          <cell r="B4605" t="str">
            <v>RFP_EAI_Central_CCGT10614</v>
          </cell>
        </row>
        <row r="4606">
          <cell r="B4606" t="str">
            <v>RFP_EAI_Central_CCGT10614</v>
          </cell>
        </row>
        <row r="4607">
          <cell r="B4607" t="str">
            <v>RFP_EAI_Central_CCGT10614</v>
          </cell>
        </row>
        <row r="4608">
          <cell r="B4608" t="str">
            <v>RFP_EAI_Central_CCGT10614</v>
          </cell>
        </row>
        <row r="4609">
          <cell r="B4609" t="str">
            <v>RFP_EAI_Central_CCGT10614</v>
          </cell>
        </row>
        <row r="4610">
          <cell r="B4610" t="str">
            <v>RFP_EAI_Central_CCGT10614</v>
          </cell>
        </row>
        <row r="4611">
          <cell r="B4611" t="str">
            <v>RFP_EAI_Central_CCGT10614</v>
          </cell>
        </row>
        <row r="4612">
          <cell r="B4612" t="str">
            <v>RFP_EAI_Central_CCGT10614</v>
          </cell>
        </row>
        <row r="4613">
          <cell r="B4613" t="str">
            <v>RFP_EAI_Central_CCGT10614</v>
          </cell>
        </row>
        <row r="4614">
          <cell r="B4614" t="str">
            <v>RFP_EAI_Central_CCGT10614</v>
          </cell>
        </row>
        <row r="4615">
          <cell r="B4615" t="str">
            <v>RFP_EAI_Central_CCGT10614</v>
          </cell>
        </row>
        <row r="4616">
          <cell r="B4616" t="str">
            <v>RFP_EAI_Central_CCGT10614</v>
          </cell>
        </row>
        <row r="4617">
          <cell r="B4617" t="str">
            <v>RFP_EAI_Central_CCGT10614</v>
          </cell>
        </row>
        <row r="4618">
          <cell r="B4618" t="str">
            <v>RFP_EAI_Central_CCGT10614</v>
          </cell>
        </row>
        <row r="4619">
          <cell r="B4619" t="str">
            <v>RFP_EAI_Central_CCGT10614</v>
          </cell>
        </row>
        <row r="4620">
          <cell r="B4620" t="str">
            <v>RFP_EAI_Central_CCGT10614</v>
          </cell>
        </row>
        <row r="4621">
          <cell r="B4621" t="str">
            <v>RFP_EAI_Central_CCGT10614</v>
          </cell>
        </row>
        <row r="4622">
          <cell r="B4622" t="str">
            <v>RFP_EAI_Central_CCGT10614</v>
          </cell>
        </row>
        <row r="4623">
          <cell r="B4623" t="str">
            <v>RFP_EAI_Central_CCGT10614</v>
          </cell>
        </row>
        <row r="4624">
          <cell r="B4624" t="str">
            <v>RFP_EAI_Central_CCGT10614</v>
          </cell>
        </row>
        <row r="4625">
          <cell r="B4625" t="str">
            <v>RFP_EAI_Central_CCGT10614</v>
          </cell>
        </row>
        <row r="4626">
          <cell r="B4626" t="str">
            <v>RFP_EAI_Central_CCGT10614</v>
          </cell>
        </row>
        <row r="4627">
          <cell r="B4627" t="str">
            <v>RFP_EAI_Central_CCGT10614</v>
          </cell>
        </row>
        <row r="4628">
          <cell r="B4628" t="str">
            <v>RFP_EAI_Central_CCGT10614</v>
          </cell>
        </row>
        <row r="4629">
          <cell r="B4629" t="str">
            <v>RFP_EAI_Central_CCGT10614</v>
          </cell>
        </row>
        <row r="4630">
          <cell r="B4630" t="str">
            <v>RFP_EAI_Central_CCGT10614</v>
          </cell>
        </row>
        <row r="4631">
          <cell r="B4631" t="str">
            <v>RFP_EAI_Central_CCGT10614</v>
          </cell>
        </row>
        <row r="4632">
          <cell r="B4632" t="str">
            <v>RFP_EAI_Central_CCGT10614</v>
          </cell>
        </row>
        <row r="4633">
          <cell r="B4633" t="str">
            <v>RFP_EAI_Central_CCGT10614</v>
          </cell>
        </row>
        <row r="4634">
          <cell r="B4634" t="str">
            <v>RFP_EAI_Central_CCGT10614</v>
          </cell>
        </row>
        <row r="4635">
          <cell r="B4635" t="str">
            <v>RFP_EAI_Central_CCGT10614</v>
          </cell>
        </row>
        <row r="4636">
          <cell r="B4636" t="str">
            <v>RFP_EAI_Central_CCGT10614</v>
          </cell>
        </row>
        <row r="4637">
          <cell r="B4637" t="str">
            <v>RFP_EAI_Central_CCGT10614</v>
          </cell>
        </row>
        <row r="4638">
          <cell r="B4638" t="str">
            <v>RFP_EAI_Central_CCGT10614</v>
          </cell>
        </row>
        <row r="4639">
          <cell r="B4639" t="str">
            <v>RFP_EAI_Central_CCGT10614</v>
          </cell>
        </row>
        <row r="4640">
          <cell r="B4640" t="str">
            <v>RFP_EAI_Central_CCGT10614</v>
          </cell>
        </row>
        <row r="4641">
          <cell r="B4641" t="str">
            <v>RFP_EAI_Central_CCGT10614</v>
          </cell>
        </row>
        <row r="4642">
          <cell r="B4642" t="str">
            <v>RFP_EAI_Central_CCGT10614</v>
          </cell>
        </row>
        <row r="4643">
          <cell r="B4643" t="str">
            <v>RFP_EAI_Central_CCGT10614</v>
          </cell>
        </row>
        <row r="4644">
          <cell r="B4644" t="str">
            <v>RFP_EAI_Central_CCGT10614</v>
          </cell>
        </row>
        <row r="4645">
          <cell r="B4645" t="str">
            <v>RFP_EAI_Central_CCGT10614</v>
          </cell>
        </row>
        <row r="4646">
          <cell r="B4646" t="str">
            <v>RFP_EAI_Central_CCGT10614</v>
          </cell>
        </row>
        <row r="4647">
          <cell r="B4647" t="str">
            <v>RFP_EAI_Central_CCGT10614</v>
          </cell>
        </row>
        <row r="4648">
          <cell r="B4648" t="str">
            <v>RFP_EAI_Central_CCGT10614</v>
          </cell>
        </row>
        <row r="4649">
          <cell r="B4649" t="str">
            <v>RFP_EAI_Central_CCGT10614</v>
          </cell>
        </row>
        <row r="4650">
          <cell r="B4650" t="str">
            <v>RFP_EAI_Central_CCGT10614</v>
          </cell>
        </row>
        <row r="4651">
          <cell r="B4651" t="str">
            <v>RFP_EAI_Central_CCGT10614</v>
          </cell>
        </row>
        <row r="4652">
          <cell r="B4652" t="str">
            <v>RFP_EAI_Central_CCGT10614</v>
          </cell>
        </row>
        <row r="4653">
          <cell r="B4653" t="str">
            <v>RFP_EAI_Central_CCGT10614</v>
          </cell>
        </row>
        <row r="4654">
          <cell r="B4654" t="str">
            <v>RFP_EAI_Central_CCGT10614</v>
          </cell>
        </row>
        <row r="4655">
          <cell r="B4655" t="str">
            <v>RFP_EAI_Central_CCGT10614</v>
          </cell>
        </row>
        <row r="4656">
          <cell r="B4656" t="str">
            <v>RFP_EAI_Central_CCGT10614</v>
          </cell>
        </row>
        <row r="4657">
          <cell r="B4657" t="str">
            <v>RFP_EAI_Central_CCGT10614</v>
          </cell>
        </row>
        <row r="4658">
          <cell r="B4658" t="str">
            <v>RFP_EAI_Central_CCGT10614</v>
          </cell>
        </row>
        <row r="4659">
          <cell r="B4659" t="str">
            <v>RFP_EAI_Central_CCGT10614</v>
          </cell>
        </row>
        <row r="4660">
          <cell r="B4660" t="str">
            <v>RFP_EAI_Central_CCGT10614</v>
          </cell>
        </row>
        <row r="4661">
          <cell r="B4661" t="str">
            <v>RFP_EAI_Central_CCGT10614</v>
          </cell>
        </row>
        <row r="4662">
          <cell r="B4662" t="str">
            <v>RFP_EAI_Central_CCGT10614</v>
          </cell>
        </row>
        <row r="4663">
          <cell r="B4663" t="str">
            <v>RFP_EAI_Central_CCGT10614</v>
          </cell>
        </row>
        <row r="4664">
          <cell r="B4664" t="str">
            <v>RFP_EAI_Central_CCGT10614</v>
          </cell>
        </row>
        <row r="4665">
          <cell r="B4665" t="str">
            <v>RFP_EAI_Central_CCGT10614</v>
          </cell>
        </row>
        <row r="4666">
          <cell r="B4666" t="str">
            <v>RFP_EAI_Central_CCGT10614</v>
          </cell>
        </row>
        <row r="4667">
          <cell r="B4667" t="str">
            <v>RFP_EAI_Central_CCGT10614</v>
          </cell>
        </row>
        <row r="4668">
          <cell r="B4668" t="str">
            <v>RFP_EAI_Central_CCGT10614</v>
          </cell>
        </row>
        <row r="4669">
          <cell r="B4669" t="str">
            <v>RFP_EAI_Central_CCGT10614</v>
          </cell>
        </row>
        <row r="4670">
          <cell r="B4670" t="str">
            <v>RFP_EAI_Central_CCGT10614</v>
          </cell>
        </row>
        <row r="4671">
          <cell r="B4671" t="str">
            <v>RFP_EAI_Central_CCGT10614</v>
          </cell>
        </row>
        <row r="4672">
          <cell r="B4672" t="str">
            <v>RFP_EAI_Central_CCGT10614</v>
          </cell>
        </row>
        <row r="4673">
          <cell r="B4673" t="str">
            <v>RFP_EAI_Central_CCGT10614</v>
          </cell>
        </row>
        <row r="4674">
          <cell r="B4674" t="str">
            <v>RFP_EAI_Central_CCGT10614</v>
          </cell>
        </row>
        <row r="4675">
          <cell r="B4675" t="str">
            <v>RFP_EAI_Central_CCGT10614</v>
          </cell>
        </row>
        <row r="4676">
          <cell r="B4676" t="str">
            <v>RFP_EAI_Central_CCGT10614</v>
          </cell>
        </row>
        <row r="4677">
          <cell r="B4677" t="str">
            <v>RFP_EAI_Central_CCGT10614</v>
          </cell>
        </row>
        <row r="4678">
          <cell r="B4678" t="str">
            <v>RFP_EAI_Central_CCGT10614</v>
          </cell>
        </row>
        <row r="4679">
          <cell r="B4679" t="str">
            <v>RFP_EAI_Central_CCGT10614</v>
          </cell>
        </row>
        <row r="4680">
          <cell r="B4680" t="str">
            <v>RFP_EAI_Central_CCGT10614</v>
          </cell>
        </row>
        <row r="4681">
          <cell r="B4681" t="str">
            <v>RFP_EAI_Central_CCGT10614</v>
          </cell>
        </row>
        <row r="4682">
          <cell r="B4682" t="str">
            <v>RFP_EAI_Central_CCGT10614</v>
          </cell>
        </row>
        <row r="4683">
          <cell r="B4683" t="str">
            <v>RFP_EAI_Central_CCGT10614</v>
          </cell>
        </row>
        <row r="4684">
          <cell r="B4684" t="str">
            <v>RFP_EAI_Central_CCGT10614</v>
          </cell>
        </row>
        <row r="4685">
          <cell r="B4685" t="str">
            <v>RFP_EAI_Central_CCGT10614</v>
          </cell>
        </row>
        <row r="4686">
          <cell r="B4686" t="str">
            <v>RFP_EAI_Central_CCGT10614</v>
          </cell>
        </row>
        <row r="4687">
          <cell r="B4687" t="str">
            <v>RFP_EAI_Central_CCGT10614</v>
          </cell>
        </row>
        <row r="4688">
          <cell r="B4688" t="str">
            <v>RFP_EAI_Central_CCGT10614</v>
          </cell>
        </row>
        <row r="4689">
          <cell r="B4689" t="str">
            <v>RFP_EAI_Central_CCGT10614</v>
          </cell>
        </row>
        <row r="4690">
          <cell r="B4690" t="str">
            <v>RFP_EAI_Central_CCGT10614</v>
          </cell>
        </row>
        <row r="4691">
          <cell r="B4691" t="str">
            <v>RFP_EAI_Central_CCGT10614</v>
          </cell>
        </row>
        <row r="4692">
          <cell r="B4692" t="str">
            <v>RFP_EAI_Central_CCGT10614</v>
          </cell>
        </row>
        <row r="4693">
          <cell r="B4693" t="str">
            <v>RFP_EAI_Central_CCGT10614</v>
          </cell>
        </row>
        <row r="4694">
          <cell r="B4694" t="str">
            <v>RFP_EAI_Central_CCGT10614</v>
          </cell>
        </row>
        <row r="4695">
          <cell r="B4695" t="str">
            <v>RFP_EAI_Central_CCGT10614</v>
          </cell>
        </row>
        <row r="4696">
          <cell r="B4696" t="str">
            <v>RFP_EAI_Central_CCGT10614</v>
          </cell>
        </row>
        <row r="4697">
          <cell r="B4697" t="str">
            <v>RFP_EAI_Central_CCGT10614</v>
          </cell>
        </row>
        <row r="4698">
          <cell r="B4698" t="str">
            <v>RFP_EAI_Central_CCGT10614</v>
          </cell>
        </row>
        <row r="4699">
          <cell r="B4699" t="str">
            <v>RFP_EAI_Central_CCGT10614</v>
          </cell>
        </row>
        <row r="4700">
          <cell r="B4700" t="str">
            <v>RFP_EAI_Central_CCGT10614</v>
          </cell>
        </row>
        <row r="4701">
          <cell r="B4701" t="str">
            <v>RFP_EAI_Central_CCGT10614</v>
          </cell>
        </row>
        <row r="4702">
          <cell r="B4702" t="str">
            <v>RFP_EAI_Central_CCGT10614</v>
          </cell>
        </row>
        <row r="4703">
          <cell r="B4703" t="str">
            <v>RFP_EAI_Central_CCGT10614</v>
          </cell>
        </row>
        <row r="4704">
          <cell r="B4704" t="str">
            <v>RFP_EAI_Central_CCGT10614</v>
          </cell>
        </row>
        <row r="4705">
          <cell r="B4705" t="str">
            <v>RFP_EAI_Central_CCGT10614</v>
          </cell>
        </row>
        <row r="4706">
          <cell r="B4706" t="str">
            <v>RFP_EAI_Central_CCGT10614</v>
          </cell>
        </row>
        <row r="4707">
          <cell r="B4707" t="str">
            <v>RFP_EAI_Central_CCGT10614</v>
          </cell>
        </row>
        <row r="4708">
          <cell r="B4708" t="str">
            <v>RFP_EAI_Central_CCGT10614</v>
          </cell>
        </row>
        <row r="4709">
          <cell r="B4709" t="str">
            <v>RFP_EAI_Central_CCGT10614</v>
          </cell>
        </row>
        <row r="4710">
          <cell r="B4710" t="str">
            <v>RFP_EAI_Central_CCGT10614</v>
          </cell>
        </row>
        <row r="4711">
          <cell r="B4711" t="str">
            <v>RFP_EAI_Central_CCGT10614</v>
          </cell>
        </row>
        <row r="4712">
          <cell r="B4712" t="str">
            <v>RFP_EAI_Central_CCGT10614</v>
          </cell>
        </row>
        <row r="4713">
          <cell r="B4713" t="str">
            <v>RFP_EAI_Central_CCGT10614</v>
          </cell>
        </row>
        <row r="4714">
          <cell r="B4714" t="str">
            <v>RFP_EAI_Central_CCGT10614</v>
          </cell>
        </row>
        <row r="4715">
          <cell r="B4715" t="str">
            <v>RFP_EAI_Central_CCGT10614</v>
          </cell>
        </row>
        <row r="4716">
          <cell r="B4716" t="str">
            <v>RFP_EAI_Central_CCGT10614</v>
          </cell>
        </row>
        <row r="4717">
          <cell r="B4717" t="str">
            <v>RFP_EAI_Central_CCGT10614</v>
          </cell>
        </row>
        <row r="4718">
          <cell r="B4718" t="str">
            <v>RFP_EAI_Central_CCGT10614</v>
          </cell>
        </row>
        <row r="4719">
          <cell r="B4719" t="str">
            <v>RFP_EAI_Central_CCGT10614</v>
          </cell>
        </row>
        <row r="4720">
          <cell r="B4720" t="str">
            <v>RFP_EAI_Central_CCGT10614</v>
          </cell>
        </row>
        <row r="4721">
          <cell r="B4721" t="str">
            <v>RFP_EAI_Central_CCGT10614</v>
          </cell>
        </row>
        <row r="4722">
          <cell r="B4722" t="str">
            <v>RFP_EAI_Central_CCGT10614</v>
          </cell>
        </row>
        <row r="4723">
          <cell r="B4723" t="str">
            <v>RFP_EAI_Central_CCGT10614</v>
          </cell>
        </row>
        <row r="4724">
          <cell r="B4724" t="str">
            <v>RFP_EAI_Central_CCGT10614</v>
          </cell>
        </row>
        <row r="4725">
          <cell r="B4725" t="str">
            <v>RFP_EAI_Central_CCGT10614</v>
          </cell>
        </row>
        <row r="4726">
          <cell r="B4726" t="str">
            <v>RFP_EAI_Central_CCGT10614</v>
          </cell>
        </row>
        <row r="4727">
          <cell r="B4727" t="str">
            <v>RFP_EAI_Central_CCGT10614</v>
          </cell>
        </row>
        <row r="4728">
          <cell r="B4728" t="str">
            <v>RFP_EAI_Central_CCGT10614</v>
          </cell>
        </row>
        <row r="4729">
          <cell r="B4729" t="str">
            <v>RFP_EAI_Central_CCGT10614</v>
          </cell>
        </row>
        <row r="4730">
          <cell r="B4730" t="str">
            <v>RFP_EAI_Central_CCGT10614</v>
          </cell>
        </row>
        <row r="4731">
          <cell r="B4731" t="str">
            <v>RFP_EAI_Central_CCGT10614</v>
          </cell>
        </row>
        <row r="4732">
          <cell r="B4732" t="str">
            <v>RFP_EAI_Central_CCGT10614</v>
          </cell>
        </row>
        <row r="4733">
          <cell r="B4733" t="str">
            <v>RFP_EAI_Central_CCGT10614</v>
          </cell>
        </row>
        <row r="4734">
          <cell r="B4734" t="str">
            <v>RFP_EAI_Central_CCGT10614</v>
          </cell>
        </row>
        <row r="4735">
          <cell r="B4735" t="str">
            <v>RFP_EAI_Central_CCGT10614</v>
          </cell>
        </row>
        <row r="4736">
          <cell r="B4736" t="str">
            <v>RFP_EAI_Central_CCGT10614</v>
          </cell>
        </row>
        <row r="4737">
          <cell r="B4737" t="str">
            <v>RFP_EAI_Central_CCGT10614</v>
          </cell>
        </row>
        <row r="4738">
          <cell r="B4738" t="str">
            <v>RFP_EAI_Central_CCGT10614</v>
          </cell>
        </row>
        <row r="4739">
          <cell r="B4739" t="str">
            <v>RFP_EAI_Central_CCGT10614</v>
          </cell>
        </row>
        <row r="4740">
          <cell r="B4740" t="str">
            <v>RFP_EAI_Central_CCGT10614</v>
          </cell>
        </row>
        <row r="4741">
          <cell r="B4741" t="str">
            <v>RFP_EAI_Central_CCGT10614</v>
          </cell>
        </row>
        <row r="4742">
          <cell r="B4742" t="str">
            <v>RFP_EAI_Central_CCGT10614</v>
          </cell>
        </row>
        <row r="4743">
          <cell r="B4743" t="str">
            <v>RFP_EAI_Central_CCGT10614</v>
          </cell>
        </row>
        <row r="4744">
          <cell r="B4744" t="str">
            <v>RFP_EAI_Central_CCGT10614</v>
          </cell>
        </row>
        <row r="4745">
          <cell r="B4745" t="str">
            <v>RFP_EAI_Central_CCGT10614</v>
          </cell>
        </row>
        <row r="4746">
          <cell r="B4746" t="str">
            <v>RFP_EAI_Central_CCGT10614</v>
          </cell>
        </row>
        <row r="4747">
          <cell r="B4747" t="str">
            <v>RFP_EAI_Central_CCGT10614</v>
          </cell>
        </row>
        <row r="4748">
          <cell r="B4748" t="str">
            <v>RFP_EAI_Central_CCGT10614</v>
          </cell>
        </row>
        <row r="4749">
          <cell r="B4749" t="str">
            <v>RFP_EAI_Central_CCGT10614</v>
          </cell>
        </row>
        <row r="4750">
          <cell r="B4750" t="str">
            <v>RFP_EAI_Central_CCGT10614</v>
          </cell>
        </row>
        <row r="4751">
          <cell r="B4751" t="str">
            <v>RFP_EAI_Central_CCGT10614</v>
          </cell>
        </row>
        <row r="4752">
          <cell r="B4752" t="str">
            <v>RFP_EAI_Central_CCGT10614</v>
          </cell>
        </row>
        <row r="4753">
          <cell r="B4753" t="str">
            <v>RFP_EAI_Central_CCGT10614</v>
          </cell>
        </row>
        <row r="4754">
          <cell r="B4754" t="str">
            <v>RFP_EAI_Central_CCGT10614</v>
          </cell>
        </row>
        <row r="4755">
          <cell r="B4755" t="str">
            <v>RFP_EAI_Central_CCGT10614</v>
          </cell>
        </row>
        <row r="4756">
          <cell r="B4756" t="str">
            <v>RFP_EAI_Central_CCGT10614</v>
          </cell>
        </row>
        <row r="4757">
          <cell r="B4757" t="str">
            <v>RFP_EAI_Central_CCGT10614</v>
          </cell>
        </row>
        <row r="4758">
          <cell r="B4758" t="str">
            <v>RFP_EAI_Central_CCGT10614</v>
          </cell>
        </row>
        <row r="4759">
          <cell r="B4759" t="str">
            <v>RFP_EAI_Central_CCGT10614</v>
          </cell>
        </row>
        <row r="4760">
          <cell r="B4760" t="str">
            <v>RFP_EAI_Central_CCGT10614</v>
          </cell>
        </row>
        <row r="4761">
          <cell r="B4761" t="str">
            <v>RFP_EAI_Central_CCGT10614</v>
          </cell>
        </row>
        <row r="4762">
          <cell r="B4762" t="str">
            <v>RFP_EAI_Central_CCGT10614</v>
          </cell>
        </row>
        <row r="4763">
          <cell r="B4763" t="str">
            <v>RFP_EAI_Central_CCGT10614</v>
          </cell>
        </row>
        <row r="4764">
          <cell r="B4764" t="str">
            <v>RFP_EAI_Central_CCGT10614</v>
          </cell>
        </row>
        <row r="4765">
          <cell r="B4765" t="str">
            <v>RFP_EAI_Central_CCGT10614</v>
          </cell>
        </row>
        <row r="4766">
          <cell r="B4766" t="str">
            <v>RFP_EAI_Central_CCGT10614</v>
          </cell>
        </row>
        <row r="4767">
          <cell r="B4767" t="str">
            <v>RFP_EAI_Central_CCGT10614</v>
          </cell>
        </row>
        <row r="4768">
          <cell r="B4768" t="str">
            <v>RFP_EAI_Central_CCGT10614</v>
          </cell>
        </row>
        <row r="4769">
          <cell r="B4769" t="str">
            <v>RFP_EAI_Central_CCGT10614</v>
          </cell>
        </row>
        <row r="4770">
          <cell r="B4770" t="str">
            <v>RFP_EAI_Central_CCGT10614</v>
          </cell>
        </row>
        <row r="4771">
          <cell r="B4771" t="str">
            <v>RFP_EAI_Central_CCGT10614</v>
          </cell>
        </row>
        <row r="4772">
          <cell r="B4772" t="str">
            <v>RFP_EAI_Central_CCGT10614</v>
          </cell>
        </row>
        <row r="4773">
          <cell r="B4773" t="str">
            <v>RFP_EAI_Central_CCGT10614</v>
          </cell>
        </row>
        <row r="4774">
          <cell r="B4774" t="str">
            <v>RFP_EAI_Central_CCGT10614</v>
          </cell>
        </row>
        <row r="4775">
          <cell r="B4775" t="str">
            <v>RFP_EAI_Central_CCGT10614</v>
          </cell>
        </row>
        <row r="4776">
          <cell r="B4776" t="str">
            <v>RFP_EAI_Central_CCGT10614</v>
          </cell>
        </row>
        <row r="4777">
          <cell r="B4777" t="str">
            <v>RFP_EAI_Central_CCGT10614</v>
          </cell>
        </row>
        <row r="4778">
          <cell r="B4778" t="str">
            <v>RFP_EAI_Central_CCGT10614</v>
          </cell>
        </row>
        <row r="4779">
          <cell r="B4779" t="str">
            <v>RFP_EAI_Central_CCGT10614</v>
          </cell>
        </row>
        <row r="4780">
          <cell r="B4780" t="str">
            <v>RFP_EAI_Central_CCGT10614</v>
          </cell>
        </row>
        <row r="4781">
          <cell r="B4781" t="str">
            <v>RFP_EAI_Central_CCGT10614</v>
          </cell>
        </row>
        <row r="4782">
          <cell r="B4782" t="str">
            <v>RFP_EAI_Central_CCGT10614</v>
          </cell>
        </row>
        <row r="4783">
          <cell r="B4783" t="str">
            <v>RFP_EAI_Central_CCGT10614</v>
          </cell>
        </row>
        <row r="4784">
          <cell r="B4784" t="str">
            <v>RFP_EAI_Central_CCGT10614</v>
          </cell>
        </row>
        <row r="4785">
          <cell r="B4785" t="str">
            <v>RFP_EAI_Central_CCGT10614</v>
          </cell>
        </row>
        <row r="4786">
          <cell r="B4786" t="str">
            <v>RFP_EAI_Central_CCGT10614</v>
          </cell>
        </row>
        <row r="4787">
          <cell r="B4787" t="str">
            <v>RFP_EAI_Central_CCGT10614</v>
          </cell>
        </row>
        <row r="4788">
          <cell r="B4788" t="str">
            <v>RFP_EAI_Central_CCGT10614</v>
          </cell>
        </row>
        <row r="4789">
          <cell r="B4789" t="str">
            <v>RFP_EAI_Central_CCGT10614</v>
          </cell>
        </row>
        <row r="4790">
          <cell r="B4790" t="str">
            <v>RFP_EAI_Central_CCGT10614</v>
          </cell>
        </row>
        <row r="4791">
          <cell r="B4791" t="str">
            <v>RFP_EAI_Central_CCGT10614</v>
          </cell>
        </row>
        <row r="4792">
          <cell r="B4792" t="str">
            <v>RFP_EAI_Central_CCGT10614</v>
          </cell>
        </row>
        <row r="4793">
          <cell r="B4793" t="str">
            <v>RFP_EAI_Central_CCGT10614</v>
          </cell>
        </row>
        <row r="4794">
          <cell r="B4794" t="str">
            <v>RFP_EAI_Central_CCGT10614</v>
          </cell>
        </row>
        <row r="4795">
          <cell r="B4795" t="str">
            <v>RFP_EAI_Central_CCGT10614</v>
          </cell>
        </row>
        <row r="4796">
          <cell r="B4796" t="str">
            <v>RFP_EAI_Central_CCGT10614</v>
          </cell>
        </row>
        <row r="4797">
          <cell r="B4797" t="str">
            <v>RFP_EAI_Central_CCGT10614</v>
          </cell>
        </row>
        <row r="4798">
          <cell r="B4798" t="str">
            <v>RFP_EAI_Central_CCGT10614</v>
          </cell>
        </row>
        <row r="4799">
          <cell r="B4799" t="str">
            <v>RFP_EAI_Central_CCGT10614</v>
          </cell>
        </row>
        <row r="4800">
          <cell r="B4800" t="str">
            <v>RFP_EAI_Central_CCGT10614</v>
          </cell>
        </row>
        <row r="4801">
          <cell r="B4801" t="str">
            <v>RFP_EAI_Central_CCGT10614</v>
          </cell>
        </row>
        <row r="4802">
          <cell r="B4802" t="str">
            <v>RFP_EAI_Central_CCGT10614</v>
          </cell>
        </row>
        <row r="4803">
          <cell r="B4803" t="str">
            <v>RFP_EAI_Central_CCGT10614</v>
          </cell>
        </row>
        <row r="4804">
          <cell r="B4804" t="str">
            <v>RFP_EAI_Central_CCGT10614</v>
          </cell>
        </row>
        <row r="4805">
          <cell r="B4805" t="str">
            <v>RFP_EAI_Central_CCGT10614</v>
          </cell>
        </row>
        <row r="4806">
          <cell r="B4806" t="str">
            <v>RFP_EAI_Central_CCGT10614</v>
          </cell>
        </row>
        <row r="4807">
          <cell r="B4807" t="str">
            <v>RFP_EAI_Central_CCGT10614</v>
          </cell>
        </row>
        <row r="4808">
          <cell r="B4808" t="str">
            <v>RFP_EAI_Central_CCGT10614</v>
          </cell>
        </row>
        <row r="4809">
          <cell r="B4809" t="str">
            <v>RFP_EAI_Central_CCGT10614</v>
          </cell>
        </row>
        <row r="4810">
          <cell r="B4810" t="str">
            <v>RFP_EAI_Central_CCGT10614</v>
          </cell>
        </row>
        <row r="4811">
          <cell r="B4811" t="str">
            <v>RFP_EAI_Central_CCGT10614</v>
          </cell>
        </row>
        <row r="4812">
          <cell r="B4812" t="str">
            <v>RFP_EAI_Central_CCGT10614</v>
          </cell>
        </row>
        <row r="4813">
          <cell r="B4813" t="str">
            <v>RFP_EAI_Central_CCGT10614</v>
          </cell>
        </row>
        <row r="4814">
          <cell r="B4814" t="str">
            <v>RFP_EAI_Central_CCGT10614</v>
          </cell>
        </row>
        <row r="4815">
          <cell r="B4815" t="str">
            <v>RFP_EAI_Central_CCGT10614</v>
          </cell>
        </row>
        <row r="4816">
          <cell r="B4816" t="str">
            <v>RFP_EAI_Central_CCGT10614</v>
          </cell>
        </row>
        <row r="4817">
          <cell r="B4817" t="str">
            <v>RFP_EAI_Central_CCGT10614</v>
          </cell>
        </row>
        <row r="4818">
          <cell r="B4818" t="str">
            <v>RFP_EAI_Central_CCGT10614</v>
          </cell>
        </row>
        <row r="4819">
          <cell r="B4819" t="str">
            <v>RFP_EAI_Central_CCGT10614</v>
          </cell>
        </row>
        <row r="4820">
          <cell r="B4820" t="str">
            <v>RFP_EAI_Central_CCGT10614</v>
          </cell>
        </row>
        <row r="4821">
          <cell r="B4821" t="str">
            <v>RFP_EAI_Central_CCGT10614</v>
          </cell>
        </row>
        <row r="4822">
          <cell r="B4822" t="str">
            <v>RFP_EAI_Central_CCGT10614</v>
          </cell>
        </row>
        <row r="4823">
          <cell r="B4823" t="str">
            <v>RFP_EAI_Central_CCGT10614</v>
          </cell>
        </row>
        <row r="4824">
          <cell r="B4824" t="str">
            <v>RFP_EAI_Central_CCGT10614</v>
          </cell>
        </row>
        <row r="4825">
          <cell r="B4825" t="str">
            <v>RFP_EAI_Central_CCGT10614</v>
          </cell>
        </row>
        <row r="4826">
          <cell r="B4826" t="str">
            <v>RFP_EAI_Central_CCGT10614</v>
          </cell>
        </row>
        <row r="4827">
          <cell r="B4827" t="str">
            <v>RFP_EAI_Central_CCGT10614</v>
          </cell>
        </row>
        <row r="4828">
          <cell r="B4828" t="str">
            <v>RFP_EAI_Central_CCGT10614</v>
          </cell>
        </row>
        <row r="4829">
          <cell r="B4829" t="str">
            <v>RFP_EAI_Central_CCGT10614</v>
          </cell>
        </row>
        <row r="4830">
          <cell r="B4830" t="str">
            <v>RFP_EAI_Central_CCGT10614</v>
          </cell>
        </row>
        <row r="4831">
          <cell r="B4831" t="str">
            <v>RFP_EAI_Central_CCGT10614</v>
          </cell>
        </row>
        <row r="4832">
          <cell r="B4832" t="str">
            <v>RFP_EAI_Central_CCGT10614</v>
          </cell>
        </row>
        <row r="4833">
          <cell r="B4833" t="str">
            <v>RFP_EAI_Central_CCGT10614</v>
          </cell>
        </row>
        <row r="4834">
          <cell r="B4834" t="str">
            <v>RFP_EAI_Central_CCGT10614</v>
          </cell>
        </row>
        <row r="4835">
          <cell r="B4835" t="str">
            <v>RFP_EAI_Central_CCGT10614</v>
          </cell>
        </row>
        <row r="4836">
          <cell r="B4836" t="str">
            <v>RFP_EAI_Central_CCGT10614</v>
          </cell>
        </row>
        <row r="4837">
          <cell r="B4837" t="str">
            <v>RFP_EAI_Central_CCGT10614</v>
          </cell>
        </row>
        <row r="4838">
          <cell r="B4838" t="str">
            <v>RFP_EAI_Central_CCGT10614</v>
          </cell>
        </row>
        <row r="4839">
          <cell r="B4839" t="str">
            <v>RFP_EAI_Central_CCGT10614</v>
          </cell>
        </row>
        <row r="4840">
          <cell r="B4840" t="str">
            <v>RFP_EAI_Central_CCGT10614</v>
          </cell>
        </row>
        <row r="4841">
          <cell r="B4841" t="str">
            <v>RFP_EAI_Central_CCGT10614</v>
          </cell>
        </row>
        <row r="4842">
          <cell r="B4842" t="str">
            <v>RFP_EAI_Central_CCGT10614</v>
          </cell>
        </row>
        <row r="4843">
          <cell r="B4843" t="str">
            <v>RFP_EAI_Central_CCGT10614</v>
          </cell>
        </row>
        <row r="4844">
          <cell r="B4844" t="str">
            <v>RFP_EAI_Central_CCGT10614</v>
          </cell>
        </row>
        <row r="4845">
          <cell r="B4845" t="str">
            <v>RFP_EAI_Central_CCGT10614</v>
          </cell>
        </row>
        <row r="4846">
          <cell r="B4846" t="str">
            <v>RFP_EAI_Central_CCGT10614</v>
          </cell>
        </row>
        <row r="4847">
          <cell r="B4847" t="str">
            <v>RFP_EAI_Central_CCGT10614</v>
          </cell>
        </row>
        <row r="4848">
          <cell r="B4848" t="str">
            <v>RFP_EAI_Central_CCGT10614</v>
          </cell>
        </row>
        <row r="4849">
          <cell r="B4849" t="str">
            <v>RFP_EAI_Central_CCGT10614</v>
          </cell>
        </row>
        <row r="4850">
          <cell r="B4850" t="str">
            <v>RFP_EAI_Central_CCGT10614</v>
          </cell>
        </row>
        <row r="4851">
          <cell r="B4851" t="str">
            <v>RFP_EAI_Central_CCGT10614</v>
          </cell>
        </row>
        <row r="4852">
          <cell r="B4852" t="str">
            <v>RFP_EAI_Central_CCGT10614</v>
          </cell>
        </row>
        <row r="4853">
          <cell r="B4853" t="str">
            <v>RFP_EAI_Central_CCGT10614</v>
          </cell>
        </row>
        <row r="4854">
          <cell r="B4854" t="str">
            <v>RFP_EAI_Central_CCGT10614</v>
          </cell>
        </row>
        <row r="4855">
          <cell r="B4855" t="str">
            <v>RFP_EAI_Central_CCGT10614</v>
          </cell>
        </row>
        <row r="4856">
          <cell r="B4856" t="str">
            <v>RFP_EAI_Central_CCGT10614</v>
          </cell>
        </row>
        <row r="4857">
          <cell r="B4857" t="str">
            <v>RFP_EAI_Central_CCGT10614</v>
          </cell>
        </row>
        <row r="4858">
          <cell r="B4858" t="str">
            <v>RFP_EAI_Central_CCGT10614</v>
          </cell>
        </row>
        <row r="4859">
          <cell r="B4859" t="str">
            <v>RFP_EAI_Central_CCGT10614</v>
          </cell>
        </row>
        <row r="4860">
          <cell r="B4860" t="str">
            <v>RFP_EAI_Central_CCGT10614</v>
          </cell>
        </row>
        <row r="4861">
          <cell r="B4861" t="str">
            <v>RFP_EAI_Central_CCGT10614</v>
          </cell>
        </row>
        <row r="4862">
          <cell r="B4862" t="str">
            <v>RFP_EAI_Central_CCGT10614</v>
          </cell>
        </row>
        <row r="4863">
          <cell r="B4863" t="str">
            <v>RFP_EAI_Central_CCGT10614</v>
          </cell>
        </row>
        <row r="4864">
          <cell r="B4864" t="str">
            <v>RFP_EAI_Central_CCGT10614</v>
          </cell>
        </row>
        <row r="4865">
          <cell r="B4865" t="str">
            <v>RFP_EAI_Central_CCGT10614</v>
          </cell>
        </row>
        <row r="4866">
          <cell r="B4866" t="str">
            <v>RFP_EAI_Central_CCGT10614</v>
          </cell>
        </row>
        <row r="4867">
          <cell r="B4867" t="str">
            <v>RFP_EAI_Central_CCGT10614</v>
          </cell>
        </row>
        <row r="4868">
          <cell r="B4868" t="str">
            <v>RFP_EAI_Central_CCGT10614</v>
          </cell>
        </row>
        <row r="4869">
          <cell r="B4869" t="str">
            <v>RFP_EAI_Central_CCGT10614</v>
          </cell>
        </row>
        <row r="4870">
          <cell r="B4870" t="str">
            <v>RFP_EMI_Central_CCGT10615</v>
          </cell>
        </row>
        <row r="4871">
          <cell r="B4871" t="str">
            <v>RFP_EMI_Central_CCGT10615</v>
          </cell>
        </row>
        <row r="4872">
          <cell r="B4872" t="str">
            <v>RFP_EMI_Central_CCGT10615</v>
          </cell>
        </row>
        <row r="4873">
          <cell r="B4873" t="str">
            <v>RFP_EMI_Central_CCGT10615</v>
          </cell>
        </row>
        <row r="4874">
          <cell r="B4874" t="str">
            <v>RFP_EMI_Central_CCGT10615</v>
          </cell>
        </row>
        <row r="4875">
          <cell r="B4875" t="str">
            <v>RFP_EMI_Central_CCGT10615</v>
          </cell>
        </row>
        <row r="4876">
          <cell r="B4876" t="str">
            <v>RFP_EMI_Central_CCGT10615</v>
          </cell>
        </row>
        <row r="4877">
          <cell r="B4877" t="str">
            <v>RFP_EMI_Central_CCGT10615</v>
          </cell>
        </row>
        <row r="4878">
          <cell r="B4878" t="str">
            <v>RFP_EMI_Central_CCGT10615</v>
          </cell>
        </row>
        <row r="4879">
          <cell r="B4879" t="str">
            <v>RFP_EMI_Central_CCGT10615</v>
          </cell>
        </row>
        <row r="4880">
          <cell r="B4880" t="str">
            <v>RFP_EMI_Central_CCGT10615</v>
          </cell>
        </row>
        <row r="4881">
          <cell r="B4881" t="str">
            <v>RFP_EMI_Central_CCGT10615</v>
          </cell>
        </row>
        <row r="4882">
          <cell r="B4882" t="str">
            <v>RFP_EMI_Central_CCGT10615</v>
          </cell>
        </row>
        <row r="4883">
          <cell r="B4883" t="str">
            <v>RFP_EMI_Central_CCGT10615</v>
          </cell>
        </row>
        <row r="4884">
          <cell r="B4884" t="str">
            <v>RFP_EMI_Central_CCGT10615</v>
          </cell>
        </row>
        <row r="4885">
          <cell r="B4885" t="str">
            <v>RFP_EMI_Central_CCGT10615</v>
          </cell>
        </row>
        <row r="4886">
          <cell r="B4886" t="str">
            <v>RFP_EMI_Central_CCGT10615</v>
          </cell>
        </row>
        <row r="4887">
          <cell r="B4887" t="str">
            <v>RFP_EMI_Central_CCGT10615</v>
          </cell>
        </row>
        <row r="4888">
          <cell r="B4888" t="str">
            <v>RFP_EMI_Central_CCGT10615</v>
          </cell>
        </row>
        <row r="4889">
          <cell r="B4889" t="str">
            <v>RFP_EMI_Central_CCGT10615</v>
          </cell>
        </row>
        <row r="4890">
          <cell r="B4890" t="str">
            <v>RFP_EMI_Central_CCGT10615</v>
          </cell>
        </row>
        <row r="4891">
          <cell r="B4891" t="str">
            <v>RFP_EMI_Central_CCGT10615</v>
          </cell>
        </row>
        <row r="4892">
          <cell r="B4892" t="str">
            <v>RFP_EMI_Central_CCGT10615</v>
          </cell>
        </row>
        <row r="4893">
          <cell r="B4893" t="str">
            <v>RFP_EMI_Central_CCGT10615</v>
          </cell>
        </row>
        <row r="4894">
          <cell r="B4894" t="str">
            <v>RFP_EMI_Central_CCGT10615</v>
          </cell>
        </row>
        <row r="4895">
          <cell r="B4895" t="str">
            <v>RFP_EMI_Central_CCGT10615</v>
          </cell>
        </row>
        <row r="4896">
          <cell r="B4896" t="str">
            <v>RFP_EMI_Central_CCGT10615</v>
          </cell>
        </row>
        <row r="4897">
          <cell r="B4897" t="str">
            <v>RFP_EMI_Central_CCGT10615</v>
          </cell>
        </row>
        <row r="4898">
          <cell r="B4898" t="str">
            <v>RFP_EMI_Central_CCGT10615</v>
          </cell>
        </row>
        <row r="4899">
          <cell r="B4899" t="str">
            <v>RFP_EMI_Central_CCGT10615</v>
          </cell>
        </row>
        <row r="4900">
          <cell r="B4900" t="str">
            <v>RFP_EMI_Central_CCGT10615</v>
          </cell>
        </row>
        <row r="4901">
          <cell r="B4901" t="str">
            <v>RFP_EMI_Central_CCGT10615</v>
          </cell>
        </row>
        <row r="4902">
          <cell r="B4902" t="str">
            <v>RFP_EMI_Central_CCGT10615</v>
          </cell>
        </row>
        <row r="4903">
          <cell r="B4903" t="str">
            <v>RFP_EMI_Central_CCGT10615</v>
          </cell>
        </row>
        <row r="4904">
          <cell r="B4904" t="str">
            <v>RFP_EMI_Central_CCGT10615</v>
          </cell>
        </row>
        <row r="4905">
          <cell r="B4905" t="str">
            <v>RFP_EMI_Central_CCGT10615</v>
          </cell>
        </row>
        <row r="4906">
          <cell r="B4906" t="str">
            <v>RFP_EMI_Central_CCGT10615</v>
          </cell>
        </row>
        <row r="4907">
          <cell r="B4907" t="str">
            <v>RFP_EMI_Central_CCGT10615</v>
          </cell>
        </row>
        <row r="4908">
          <cell r="B4908" t="str">
            <v>RFP_EMI_Central_CCGT10615</v>
          </cell>
        </row>
        <row r="4909">
          <cell r="B4909" t="str">
            <v>RFP_EMI_Central_CCGT10615</v>
          </cell>
        </row>
        <row r="4910">
          <cell r="B4910" t="str">
            <v>RFP_EMI_Central_CCGT10615</v>
          </cell>
        </row>
        <row r="4911">
          <cell r="B4911" t="str">
            <v>RFP_EMI_Central_CCGT10615</v>
          </cell>
        </row>
        <row r="4912">
          <cell r="B4912" t="str">
            <v>RFP_EMI_Central_CCGT10615</v>
          </cell>
        </row>
        <row r="4913">
          <cell r="B4913" t="str">
            <v>RFP_EMI_Central_CCGT10615</v>
          </cell>
        </row>
        <row r="4914">
          <cell r="B4914" t="str">
            <v>RFP_EMI_Central_CCGT10615</v>
          </cell>
        </row>
        <row r="4915">
          <cell r="B4915" t="str">
            <v>RFP_EMI_Central_CCGT10615</v>
          </cell>
        </row>
        <row r="4916">
          <cell r="B4916" t="str">
            <v>RFP_EMI_Central_CCGT10615</v>
          </cell>
        </row>
        <row r="4917">
          <cell r="B4917" t="str">
            <v>RFP_EMI_Central_CCGT10615</v>
          </cell>
        </row>
        <row r="4918">
          <cell r="B4918" t="str">
            <v>RFP_EMI_Central_CCGT10615</v>
          </cell>
        </row>
        <row r="4919">
          <cell r="B4919" t="str">
            <v>RFP_EMI_Central_CCGT10615</v>
          </cell>
        </row>
        <row r="4920">
          <cell r="B4920" t="str">
            <v>RFP_EMI_Central_CCGT10615</v>
          </cell>
        </row>
        <row r="4921">
          <cell r="B4921" t="str">
            <v>RFP_EMI_Central_CCGT10615</v>
          </cell>
        </row>
        <row r="4922">
          <cell r="B4922" t="str">
            <v>RFP_EMI_Central_CCGT10615</v>
          </cell>
        </row>
        <row r="4923">
          <cell r="B4923" t="str">
            <v>RFP_EMI_Central_CCGT10615</v>
          </cell>
        </row>
        <row r="4924">
          <cell r="B4924" t="str">
            <v>RFP_EMI_Central_CCGT10615</v>
          </cell>
        </row>
        <row r="4925">
          <cell r="B4925" t="str">
            <v>RFP_EMI_Central_CCGT10615</v>
          </cell>
        </row>
        <row r="4926">
          <cell r="B4926" t="str">
            <v>RFP_EMI_Central_CCGT10615</v>
          </cell>
        </row>
        <row r="4927">
          <cell r="B4927" t="str">
            <v>RFP_EMI_Central_CCGT10615</v>
          </cell>
        </row>
        <row r="4928">
          <cell r="B4928" t="str">
            <v>RFP_EMI_Central_CCGT10615</v>
          </cell>
        </row>
        <row r="4929">
          <cell r="B4929" t="str">
            <v>RFP_EMI_Central_CCGT10615</v>
          </cell>
        </row>
        <row r="4930">
          <cell r="B4930" t="str">
            <v>RFP_EMI_Central_CCGT10615</v>
          </cell>
        </row>
        <row r="4931">
          <cell r="B4931" t="str">
            <v>RFP_EMI_Central_CCGT10615</v>
          </cell>
        </row>
        <row r="4932">
          <cell r="B4932" t="str">
            <v>RFP_EMI_Central_CCGT10615</v>
          </cell>
        </row>
        <row r="4933">
          <cell r="B4933" t="str">
            <v>RFP_EMI_Central_CCGT10615</v>
          </cell>
        </row>
        <row r="4934">
          <cell r="B4934" t="str">
            <v>RFP_EMI_Central_CCGT10615</v>
          </cell>
        </row>
        <row r="4935">
          <cell r="B4935" t="str">
            <v>RFP_EMI_Central_CCGT10615</v>
          </cell>
        </row>
        <row r="4936">
          <cell r="B4936" t="str">
            <v>RFP_EMI_Central_CCGT10615</v>
          </cell>
        </row>
        <row r="4937">
          <cell r="B4937" t="str">
            <v>RFP_EMI_Central_CCGT10615</v>
          </cell>
        </row>
        <row r="4938">
          <cell r="B4938" t="str">
            <v>RFP_EMI_Central_CCGT10615</v>
          </cell>
        </row>
        <row r="4939">
          <cell r="B4939" t="str">
            <v>RFP_EMI_Central_CCGT10615</v>
          </cell>
        </row>
        <row r="4940">
          <cell r="B4940" t="str">
            <v>RFP_EMI_Central_CCGT10615</v>
          </cell>
        </row>
        <row r="4941">
          <cell r="B4941" t="str">
            <v>RFP_EMI_Central_CCGT10615</v>
          </cell>
        </row>
        <row r="4942">
          <cell r="B4942" t="str">
            <v>RFP_EMI_Central_CCGT10615</v>
          </cell>
        </row>
        <row r="4943">
          <cell r="B4943" t="str">
            <v>RFP_EMI_Central_CCGT10615</v>
          </cell>
        </row>
        <row r="4944">
          <cell r="B4944" t="str">
            <v>RFP_EMI_Central_CCGT10615</v>
          </cell>
        </row>
        <row r="4945">
          <cell r="B4945" t="str">
            <v>RFP_EMI_Central_CCGT10615</v>
          </cell>
        </row>
        <row r="4946">
          <cell r="B4946" t="str">
            <v>RFP_EMI_Central_CCGT10615</v>
          </cell>
        </row>
        <row r="4947">
          <cell r="B4947" t="str">
            <v>RFP_EMI_Central_CCGT10615</v>
          </cell>
        </row>
        <row r="4948">
          <cell r="B4948" t="str">
            <v>RFP_EMI_Central_CCGT10615</v>
          </cell>
        </row>
        <row r="4949">
          <cell r="B4949" t="str">
            <v>RFP_EMI_Central_CCGT10615</v>
          </cell>
        </row>
        <row r="4950">
          <cell r="B4950" t="str">
            <v>RFP_EMI_Central_CCGT10615</v>
          </cell>
        </row>
        <row r="4951">
          <cell r="B4951" t="str">
            <v>RFP_EMI_Central_CCGT10615</v>
          </cell>
        </row>
        <row r="4952">
          <cell r="B4952" t="str">
            <v>RFP_EMI_Central_CCGT10615</v>
          </cell>
        </row>
        <row r="4953">
          <cell r="B4953" t="str">
            <v>RFP_EMI_Central_CCGT10615</v>
          </cell>
        </row>
        <row r="4954">
          <cell r="B4954" t="str">
            <v>RFP_EMI_Central_CCGT10615</v>
          </cell>
        </row>
        <row r="4955">
          <cell r="B4955" t="str">
            <v>RFP_EMI_Central_CCGT10615</v>
          </cell>
        </row>
        <row r="4956">
          <cell r="B4956" t="str">
            <v>RFP_EMI_Central_CCGT10615</v>
          </cell>
        </row>
        <row r="4957">
          <cell r="B4957" t="str">
            <v>RFP_EMI_Central_CCGT10615</v>
          </cell>
        </row>
        <row r="4958">
          <cell r="B4958" t="str">
            <v>RFP_EMI_Central_CCGT10615</v>
          </cell>
        </row>
        <row r="4959">
          <cell r="B4959" t="str">
            <v>RFP_EMI_Central_CCGT10615</v>
          </cell>
        </row>
        <row r="4960">
          <cell r="B4960" t="str">
            <v>RFP_EMI_Central_CCGT10615</v>
          </cell>
        </row>
        <row r="4961">
          <cell r="B4961" t="str">
            <v>RFP_EMI_Central_CCGT10615</v>
          </cell>
        </row>
        <row r="4962">
          <cell r="B4962" t="str">
            <v>RFP_EMI_Central_CCGT10615</v>
          </cell>
        </row>
        <row r="4963">
          <cell r="B4963" t="str">
            <v>RFP_EMI_Central_CCGT10615</v>
          </cell>
        </row>
        <row r="4964">
          <cell r="B4964" t="str">
            <v>RFP_EMI_Central_CCGT10615</v>
          </cell>
        </row>
        <row r="4965">
          <cell r="B4965" t="str">
            <v>RFP_EMI_Central_CCGT10615</v>
          </cell>
        </row>
        <row r="4966">
          <cell r="B4966" t="str">
            <v>RFP_EMI_Central_CCGT10615</v>
          </cell>
        </row>
        <row r="4967">
          <cell r="B4967" t="str">
            <v>RFP_EMI_Central_CCGT10615</v>
          </cell>
        </row>
        <row r="4968">
          <cell r="B4968" t="str">
            <v>RFP_EMI_Central_CCGT10615</v>
          </cell>
        </row>
        <row r="4969">
          <cell r="B4969" t="str">
            <v>RFP_EMI_Central_CCGT10615</v>
          </cell>
        </row>
        <row r="4970">
          <cell r="B4970" t="str">
            <v>RFP_EMI_Central_CCGT10615</v>
          </cell>
        </row>
        <row r="4971">
          <cell r="B4971" t="str">
            <v>RFP_EMI_Central_CCGT10615</v>
          </cell>
        </row>
        <row r="4972">
          <cell r="B4972" t="str">
            <v>RFP_EMI_Central_CCGT10615</v>
          </cell>
        </row>
        <row r="4973">
          <cell r="B4973" t="str">
            <v>RFP_EMI_Central_CCGT10615</v>
          </cell>
        </row>
        <row r="4974">
          <cell r="B4974" t="str">
            <v>RFP_EMI_Central_CCGT10615</v>
          </cell>
        </row>
        <row r="4975">
          <cell r="B4975" t="str">
            <v>RFP_EMI_Central_CCGT10615</v>
          </cell>
        </row>
        <row r="4976">
          <cell r="B4976" t="str">
            <v>RFP_EMI_Central_CCGT10615</v>
          </cell>
        </row>
        <row r="4977">
          <cell r="B4977" t="str">
            <v>RFP_EMI_Central_CCGT10615</v>
          </cell>
        </row>
        <row r="4978">
          <cell r="B4978" t="str">
            <v>RFP_EMI_Central_CCGT10615</v>
          </cell>
        </row>
        <row r="4979">
          <cell r="B4979" t="str">
            <v>RFP_EMI_Central_CCGT10615</v>
          </cell>
        </row>
        <row r="4980">
          <cell r="B4980" t="str">
            <v>RFP_EMI_Central_CCGT10615</v>
          </cell>
        </row>
        <row r="4981">
          <cell r="B4981" t="str">
            <v>RFP_EMI_Central_CCGT10615</v>
          </cell>
        </row>
        <row r="4982">
          <cell r="B4982" t="str">
            <v>RFP_EMI_Central_CCGT10615</v>
          </cell>
        </row>
        <row r="4983">
          <cell r="B4983" t="str">
            <v>RFP_EMI_Central_CCGT10615</v>
          </cell>
        </row>
        <row r="4984">
          <cell r="B4984" t="str">
            <v>RFP_EMI_Central_CCGT10615</v>
          </cell>
        </row>
        <row r="4985">
          <cell r="B4985" t="str">
            <v>RFP_EMI_Central_CCGT10615</v>
          </cell>
        </row>
        <row r="4986">
          <cell r="B4986" t="str">
            <v>RFP_EMI_Central_CCGT10615</v>
          </cell>
        </row>
        <row r="4987">
          <cell r="B4987" t="str">
            <v>RFP_EMI_Central_CCGT10615</v>
          </cell>
        </row>
        <row r="4988">
          <cell r="B4988" t="str">
            <v>RFP_EMI_Central_CCGT10615</v>
          </cell>
        </row>
        <row r="4989">
          <cell r="B4989" t="str">
            <v>RFP_EMI_Central_CCGT10615</v>
          </cell>
        </row>
        <row r="4990">
          <cell r="B4990" t="str">
            <v>RFP_EMI_Central_CCGT10615</v>
          </cell>
        </row>
        <row r="4991">
          <cell r="B4991" t="str">
            <v>RFP_EMI_Central_CCGT10615</v>
          </cell>
        </row>
        <row r="4992">
          <cell r="B4992" t="str">
            <v>RFP_EMI_Central_CCGT10615</v>
          </cell>
        </row>
        <row r="4993">
          <cell r="B4993" t="str">
            <v>RFP_EMI_Central_CCGT10615</v>
          </cell>
        </row>
        <row r="4994">
          <cell r="B4994" t="str">
            <v>RFP_EMI_Central_CCGT10615</v>
          </cell>
        </row>
        <row r="4995">
          <cell r="B4995" t="str">
            <v>RFP_EMI_Central_CCGT10615</v>
          </cell>
        </row>
        <row r="4996">
          <cell r="B4996" t="str">
            <v>RFP_EMI_Central_CCGT10615</v>
          </cell>
        </row>
        <row r="4997">
          <cell r="B4997" t="str">
            <v>RFP_EMI_Central_CCGT10615</v>
          </cell>
        </row>
        <row r="4998">
          <cell r="B4998" t="str">
            <v>RFP_EMI_Central_CCGT10615</v>
          </cell>
        </row>
        <row r="4999">
          <cell r="B4999" t="str">
            <v>RFP_EMI_Central_CCGT10615</v>
          </cell>
        </row>
        <row r="5000">
          <cell r="B5000" t="str">
            <v>RFP_EMI_Central_CCGT10615</v>
          </cell>
        </row>
        <row r="5001">
          <cell r="B5001" t="str">
            <v>RFP_EMI_Central_CCGT10615</v>
          </cell>
        </row>
        <row r="5002">
          <cell r="B5002" t="str">
            <v>RFP_EMI_Central_CCGT10615</v>
          </cell>
        </row>
        <row r="5003">
          <cell r="B5003" t="str">
            <v>RFP_EMI_Central_CCGT10615</v>
          </cell>
        </row>
        <row r="5004">
          <cell r="B5004" t="str">
            <v>RFP_EMI_Central_CCGT10615</v>
          </cell>
        </row>
        <row r="5005">
          <cell r="B5005" t="str">
            <v>RFP_EMI_Central_CCGT10615</v>
          </cell>
        </row>
        <row r="5006">
          <cell r="B5006" t="str">
            <v>RFP_EMI_Central_CCGT10615</v>
          </cell>
        </row>
        <row r="5007">
          <cell r="B5007" t="str">
            <v>RFP_EMI_Central_CCGT10615</v>
          </cell>
        </row>
        <row r="5008">
          <cell r="B5008" t="str">
            <v>RFP_EMI_Central_CCGT10615</v>
          </cell>
        </row>
        <row r="5009">
          <cell r="B5009" t="str">
            <v>RFP_EMI_Central_CCGT10615</v>
          </cell>
        </row>
        <row r="5010">
          <cell r="B5010" t="str">
            <v>RFP_EMI_Central_CCGT10615</v>
          </cell>
        </row>
        <row r="5011">
          <cell r="B5011" t="str">
            <v>RFP_EMI_Central_CCGT10615</v>
          </cell>
        </row>
        <row r="5012">
          <cell r="B5012" t="str">
            <v>RFP_EMI_Central_CCGT10615</v>
          </cell>
        </row>
        <row r="5013">
          <cell r="B5013" t="str">
            <v>RFP_EMI_Central_CCGT10615</v>
          </cell>
        </row>
        <row r="5014">
          <cell r="B5014" t="str">
            <v>RFP_EMI_Central_CCGT10615</v>
          </cell>
        </row>
        <row r="5015">
          <cell r="B5015" t="str">
            <v>RFP_EMI_Central_CCGT10615</v>
          </cell>
        </row>
        <row r="5016">
          <cell r="B5016" t="str">
            <v>RFP_EMI_Central_CCGT10615</v>
          </cell>
        </row>
        <row r="5017">
          <cell r="B5017" t="str">
            <v>RFP_EMI_Central_CCGT10615</v>
          </cell>
        </row>
        <row r="5018">
          <cell r="B5018" t="str">
            <v>RFP_EMI_Central_CCGT10615</v>
          </cell>
        </row>
        <row r="5019">
          <cell r="B5019" t="str">
            <v>RFP_EMI_Central_CCGT10615</v>
          </cell>
        </row>
        <row r="5020">
          <cell r="B5020" t="str">
            <v>RFP_EMI_Central_CCGT10615</v>
          </cell>
        </row>
        <row r="5021">
          <cell r="B5021" t="str">
            <v>RFP_EMI_Central_CCGT10615</v>
          </cell>
        </row>
        <row r="5022">
          <cell r="B5022" t="str">
            <v>RFP_EMI_Central_CCGT10615</v>
          </cell>
        </row>
        <row r="5023">
          <cell r="B5023" t="str">
            <v>RFP_EMI_Central_CCGT10615</v>
          </cell>
        </row>
        <row r="5024">
          <cell r="B5024" t="str">
            <v>RFP_EMI_Central_CCGT10615</v>
          </cell>
        </row>
        <row r="5025">
          <cell r="B5025" t="str">
            <v>RFP_EMI_Central_CCGT10615</v>
          </cell>
        </row>
        <row r="5026">
          <cell r="B5026" t="str">
            <v>RFP_EMI_Central_CCGT10615</v>
          </cell>
        </row>
        <row r="5027">
          <cell r="B5027" t="str">
            <v>RFP_EMI_Central_CCGT10615</v>
          </cell>
        </row>
        <row r="5028">
          <cell r="B5028" t="str">
            <v>RFP_EMI_Central_CCGT10615</v>
          </cell>
        </row>
        <row r="5029">
          <cell r="B5029" t="str">
            <v>RFP_EMI_Central_CCGT10615</v>
          </cell>
        </row>
        <row r="5030">
          <cell r="B5030" t="str">
            <v>RFP_EMI_Central_CCGT10615</v>
          </cell>
        </row>
        <row r="5031">
          <cell r="B5031" t="str">
            <v>RFP_EMI_Central_CCGT10615</v>
          </cell>
        </row>
        <row r="5032">
          <cell r="B5032" t="str">
            <v>RFP_EMI_Central_CCGT10615</v>
          </cell>
        </row>
        <row r="5033">
          <cell r="B5033" t="str">
            <v>RFP_EMI_Central_CCGT10615</v>
          </cell>
        </row>
        <row r="5034">
          <cell r="B5034" t="str">
            <v>RFP_EMI_Central_CCGT10615</v>
          </cell>
        </row>
        <row r="5035">
          <cell r="B5035" t="str">
            <v>RFP_EMI_Central_CCGT10615</v>
          </cell>
        </row>
        <row r="5036">
          <cell r="B5036" t="str">
            <v>RFP_EMI_Central_CCGT10615</v>
          </cell>
        </row>
        <row r="5037">
          <cell r="B5037" t="str">
            <v>RFP_EMI_Central_CCGT10615</v>
          </cell>
        </row>
        <row r="5038">
          <cell r="B5038" t="str">
            <v>RFP_EMI_Central_CCGT10615</v>
          </cell>
        </row>
        <row r="5039">
          <cell r="B5039" t="str">
            <v>RFP_EMI_Central_CCGT10615</v>
          </cell>
        </row>
        <row r="5040">
          <cell r="B5040" t="str">
            <v>RFP_EMI_Central_CCGT10615</v>
          </cell>
        </row>
        <row r="5041">
          <cell r="B5041" t="str">
            <v>RFP_EMI_Central_CCGT10615</v>
          </cell>
        </row>
        <row r="5042">
          <cell r="B5042" t="str">
            <v>RFP_EMI_Central_CCGT10615</v>
          </cell>
        </row>
        <row r="5043">
          <cell r="B5043" t="str">
            <v>RFP_EMI_Central_CCGT10615</v>
          </cell>
        </row>
        <row r="5044">
          <cell r="B5044" t="str">
            <v>RFP_EMI_Central_CCGT10615</v>
          </cell>
        </row>
        <row r="5045">
          <cell r="B5045" t="str">
            <v>RFP_EMI_Central_CCGT10615</v>
          </cell>
        </row>
        <row r="5046">
          <cell r="B5046" t="str">
            <v>RFP_EMI_Central_CCGT10615</v>
          </cell>
        </row>
        <row r="5047">
          <cell r="B5047" t="str">
            <v>RFP_EMI_Central_CCGT10615</v>
          </cell>
        </row>
        <row r="5048">
          <cell r="B5048" t="str">
            <v>RFP_EMI_Central_CCGT10615</v>
          </cell>
        </row>
        <row r="5049">
          <cell r="B5049" t="str">
            <v>RFP_EMI_Central_CCGT10615</v>
          </cell>
        </row>
        <row r="5050">
          <cell r="B5050" t="str">
            <v>RFP_EMI_Central_CCGT10615</v>
          </cell>
        </row>
        <row r="5051">
          <cell r="B5051" t="str">
            <v>RFP_EMI_Central_CCGT10615</v>
          </cell>
        </row>
        <row r="5052">
          <cell r="B5052" t="str">
            <v>RFP_EMI_Central_CCGT10615</v>
          </cell>
        </row>
        <row r="5053">
          <cell r="B5053" t="str">
            <v>RFP_EMI_Central_CCGT10615</v>
          </cell>
        </row>
        <row r="5054">
          <cell r="B5054" t="str">
            <v>RFP_EMI_Central_CCGT10615</v>
          </cell>
        </row>
        <row r="5055">
          <cell r="B5055" t="str">
            <v>RFP_EMI_Central_CCGT10615</v>
          </cell>
        </row>
        <row r="5056">
          <cell r="B5056" t="str">
            <v>RFP_EMI_Central_CCGT10615</v>
          </cell>
        </row>
        <row r="5057">
          <cell r="B5057" t="str">
            <v>RFP_EMI_Central_CCGT10615</v>
          </cell>
        </row>
        <row r="5058">
          <cell r="B5058" t="str">
            <v>RFP_EMI_Central_CCGT10615</v>
          </cell>
        </row>
        <row r="5059">
          <cell r="B5059" t="str">
            <v>RFP_EMI_Central_CCGT10615</v>
          </cell>
        </row>
        <row r="5060">
          <cell r="B5060" t="str">
            <v>RFP_EMI_Central_CCGT10615</v>
          </cell>
        </row>
        <row r="5061">
          <cell r="B5061" t="str">
            <v>RFP_EMI_Central_CCGT10615</v>
          </cell>
        </row>
        <row r="5062">
          <cell r="B5062" t="str">
            <v>RFP_EMI_Central_CCGT10615</v>
          </cell>
        </row>
        <row r="5063">
          <cell r="B5063" t="str">
            <v>RFP_EMI_Central_CCGT10615</v>
          </cell>
        </row>
        <row r="5064">
          <cell r="B5064" t="str">
            <v>RFP_EMI_Central_CCGT10615</v>
          </cell>
        </row>
        <row r="5065">
          <cell r="B5065" t="str">
            <v>RFP_EMI_Central_CCGT10615</v>
          </cell>
        </row>
        <row r="5066">
          <cell r="B5066" t="str">
            <v>RFP_EMI_Central_CCGT10615</v>
          </cell>
        </row>
        <row r="5067">
          <cell r="B5067" t="str">
            <v>RFP_EMI_Central_CCGT10615</v>
          </cell>
        </row>
        <row r="5068">
          <cell r="B5068" t="str">
            <v>RFP_EMI_Central_CCGT10615</v>
          </cell>
        </row>
        <row r="5069">
          <cell r="B5069" t="str">
            <v>RFP_EMI_Central_CCGT10615</v>
          </cell>
        </row>
        <row r="5070">
          <cell r="B5070" t="str">
            <v>RFP_EMI_Central_CCGT10615</v>
          </cell>
        </row>
        <row r="5071">
          <cell r="B5071" t="str">
            <v>RFP_EMI_Central_CCGT10615</v>
          </cell>
        </row>
        <row r="5072">
          <cell r="B5072" t="str">
            <v>RFP_EMI_Central_CCGT10615</v>
          </cell>
        </row>
        <row r="5073">
          <cell r="B5073" t="str">
            <v>RFP_EMI_Central_CCGT10615</v>
          </cell>
        </row>
        <row r="5074">
          <cell r="B5074" t="str">
            <v>RFP_EMI_Central_CCGT10615</v>
          </cell>
        </row>
        <row r="5075">
          <cell r="B5075" t="str">
            <v>RFP_EMI_Central_CCGT10615</v>
          </cell>
        </row>
        <row r="5076">
          <cell r="B5076" t="str">
            <v>RFP_EMI_Central_CCGT10615</v>
          </cell>
        </row>
        <row r="5077">
          <cell r="B5077" t="str">
            <v>RFP_EMI_Central_CCGT10615</v>
          </cell>
        </row>
        <row r="5078">
          <cell r="B5078" t="str">
            <v>RFP_EMI_Central_CCGT10615</v>
          </cell>
        </row>
        <row r="5079">
          <cell r="B5079" t="str">
            <v>RFP_EMI_Central_CCGT10615</v>
          </cell>
        </row>
        <row r="5080">
          <cell r="B5080" t="str">
            <v>RFP_EMI_Central_CCGT10615</v>
          </cell>
        </row>
        <row r="5081">
          <cell r="B5081" t="str">
            <v>RFP_EMI_Central_CCGT10615</v>
          </cell>
        </row>
        <row r="5082">
          <cell r="B5082" t="str">
            <v>RFP_EMI_Central_CCGT10615</v>
          </cell>
        </row>
        <row r="5083">
          <cell r="B5083" t="str">
            <v>RFP_EMI_Central_CCGT10615</v>
          </cell>
        </row>
        <row r="5084">
          <cell r="B5084" t="str">
            <v>RFP_EMI_Central_CCGT10615</v>
          </cell>
        </row>
        <row r="5085">
          <cell r="B5085" t="str">
            <v>RFP_EMI_Central_CCGT10615</v>
          </cell>
        </row>
        <row r="5086">
          <cell r="B5086" t="str">
            <v>RFP_EMI_Central_CCGT10615</v>
          </cell>
        </row>
        <row r="5087">
          <cell r="B5087" t="str">
            <v>RFP_EMI_Central_CCGT10615</v>
          </cell>
        </row>
        <row r="5088">
          <cell r="B5088" t="str">
            <v>RFP_EMI_Central_CCGT10615</v>
          </cell>
        </row>
        <row r="5089">
          <cell r="B5089" t="str">
            <v>RFP_EMI_Central_CCGT10615</v>
          </cell>
        </row>
        <row r="5090">
          <cell r="B5090" t="str">
            <v>RFP_EMI_Central_CCGT10615</v>
          </cell>
        </row>
        <row r="5091">
          <cell r="B5091" t="str">
            <v>RFP_EMI_Central_CCGT10615</v>
          </cell>
        </row>
        <row r="5092">
          <cell r="B5092" t="str">
            <v>RFP_EMI_Central_CCGT10615</v>
          </cell>
        </row>
        <row r="5093">
          <cell r="B5093" t="str">
            <v>RFP_EMI_Central_CCGT10615</v>
          </cell>
        </row>
        <row r="5094">
          <cell r="B5094" t="str">
            <v>RFP_EMI_Central_CCGT10615</v>
          </cell>
        </row>
        <row r="5095">
          <cell r="B5095" t="str">
            <v>RFP_EMI_Central_CCGT10615</v>
          </cell>
        </row>
        <row r="5096">
          <cell r="B5096" t="str">
            <v>RFP_EMI_Central_CCGT10615</v>
          </cell>
        </row>
        <row r="5097">
          <cell r="B5097" t="str">
            <v>RFP_EMI_Central_CCGT10615</v>
          </cell>
        </row>
        <row r="5098">
          <cell r="B5098" t="str">
            <v>RFP_EMI_Central_CCGT10615</v>
          </cell>
        </row>
        <row r="5099">
          <cell r="B5099" t="str">
            <v>RFP_EMI_Central_CCGT10615</v>
          </cell>
        </row>
        <row r="5100">
          <cell r="B5100" t="str">
            <v>RFP_EMI_Central_CCGT10615</v>
          </cell>
        </row>
        <row r="5101">
          <cell r="B5101" t="str">
            <v>RFP_EMI_Central_CCGT10615</v>
          </cell>
        </row>
        <row r="5102">
          <cell r="B5102" t="str">
            <v>RFP_EMI_Central_CCGT10615</v>
          </cell>
        </row>
        <row r="5103">
          <cell r="B5103" t="str">
            <v>RFP_EMI_Central_CCGT10615</v>
          </cell>
        </row>
        <row r="5104">
          <cell r="B5104" t="str">
            <v>RFP_EMI_Central_CCGT10615</v>
          </cell>
        </row>
        <row r="5105">
          <cell r="B5105" t="str">
            <v>RFP_EMI_Central_CCGT10615</v>
          </cell>
        </row>
        <row r="5106">
          <cell r="B5106" t="str">
            <v>RFP_EMI_Central_CCGT10615</v>
          </cell>
        </row>
        <row r="5107">
          <cell r="B5107" t="str">
            <v>RFP_EMI_Central_CCGT10615</v>
          </cell>
        </row>
        <row r="5108">
          <cell r="B5108" t="str">
            <v>RFP_EMI_Central_CCGT10615</v>
          </cell>
        </row>
        <row r="5109">
          <cell r="B5109" t="str">
            <v>RFP_EMI_Central_CCGT10615</v>
          </cell>
        </row>
        <row r="5110">
          <cell r="B5110" t="str">
            <v>RFP_EMI_Central_CCGT10615</v>
          </cell>
        </row>
        <row r="5111">
          <cell r="B5111" t="str">
            <v>RFP_EMI_Central_CCGT10615</v>
          </cell>
        </row>
        <row r="5112">
          <cell r="B5112" t="str">
            <v>RFP_EMI_Central_CCGT10615</v>
          </cell>
        </row>
        <row r="5113">
          <cell r="B5113" t="str">
            <v>RFP_EMI_Central_CCGT10615</v>
          </cell>
        </row>
        <row r="5114">
          <cell r="B5114" t="str">
            <v>RFP_EMI_Central_CCGT10615</v>
          </cell>
        </row>
        <row r="5115">
          <cell r="B5115" t="str">
            <v>RFP_EMI_Central_CCGT10615</v>
          </cell>
        </row>
        <row r="5116">
          <cell r="B5116" t="str">
            <v>RFP_EMI_Central_CCGT10615</v>
          </cell>
        </row>
        <row r="5117">
          <cell r="B5117" t="str">
            <v>RFP_EMI_Central_CCGT10615</v>
          </cell>
        </row>
        <row r="5118">
          <cell r="B5118" t="str">
            <v>RFP_EMI_Central_CCGT10615</v>
          </cell>
        </row>
        <row r="5119">
          <cell r="B5119" t="str">
            <v>RFP_EMI_Central_CCGT10615</v>
          </cell>
        </row>
        <row r="5120">
          <cell r="B5120" t="str">
            <v>RFP_EMI_Central_CCGT10615</v>
          </cell>
        </row>
        <row r="5121">
          <cell r="B5121" t="str">
            <v>RFP_EMI_Central_CCGT10615</v>
          </cell>
        </row>
        <row r="5122">
          <cell r="B5122" t="str">
            <v>RFP_EMI_Central_CCGT10615</v>
          </cell>
        </row>
        <row r="5123">
          <cell r="B5123" t="str">
            <v>RFP_EMI_Central_CCGT10615</v>
          </cell>
        </row>
        <row r="5124">
          <cell r="B5124" t="str">
            <v>RFP_EMI_Central_CCGT10615</v>
          </cell>
        </row>
        <row r="5125">
          <cell r="B5125" t="str">
            <v>RFP_EMI_Central_CCGT10615</v>
          </cell>
        </row>
        <row r="5126">
          <cell r="B5126" t="str">
            <v>RFP_EMI_Central_CCGT10615</v>
          </cell>
        </row>
        <row r="5127">
          <cell r="B5127" t="str">
            <v>RFP_EMI_Central_CCGT10615</v>
          </cell>
        </row>
        <row r="5128">
          <cell r="B5128" t="str">
            <v>RFP_EMI_Central_CCGT10615</v>
          </cell>
        </row>
        <row r="5129">
          <cell r="B5129" t="str">
            <v>RFP_EMI_Central_CCGT10615</v>
          </cell>
        </row>
        <row r="5130">
          <cell r="B5130" t="str">
            <v>RFP_EMI_Central_CCGT10615</v>
          </cell>
        </row>
        <row r="5131">
          <cell r="B5131" t="str">
            <v>RFP_EMI_Central_CCGT10615</v>
          </cell>
        </row>
        <row r="5132">
          <cell r="B5132" t="str">
            <v>RFP_EMI_Central_CCGT10615</v>
          </cell>
        </row>
        <row r="5133">
          <cell r="B5133" t="str">
            <v>RFP_EMI_Central_CCGT10615</v>
          </cell>
        </row>
        <row r="5134">
          <cell r="B5134" t="str">
            <v>RFP_EMI_Central_CCGT10615</v>
          </cell>
        </row>
        <row r="5135">
          <cell r="B5135" t="str">
            <v>RFP_EMI_Central_CCGT10615</v>
          </cell>
        </row>
        <row r="5136">
          <cell r="B5136" t="str">
            <v>RFP_EMI_Central_CCGT10615</v>
          </cell>
        </row>
        <row r="5137">
          <cell r="B5137" t="str">
            <v>RFP_EMI_Central_CCGT10615</v>
          </cell>
        </row>
        <row r="5138">
          <cell r="B5138" t="str">
            <v>RFP_EMI_Central_CCGT10615</v>
          </cell>
        </row>
        <row r="5139">
          <cell r="B5139" t="str">
            <v>RFP_EMI_Central_CCGT10615</v>
          </cell>
        </row>
        <row r="5140">
          <cell r="B5140" t="str">
            <v>RFP_EMI_Central_CCGT10615</v>
          </cell>
        </row>
        <row r="5141">
          <cell r="B5141" t="str">
            <v>RFP_EMI_Central_CCGT10615</v>
          </cell>
        </row>
        <row r="5142">
          <cell r="B5142" t="str">
            <v>RFP_EMI_Central_CCGT10615</v>
          </cell>
        </row>
        <row r="5143">
          <cell r="B5143" t="str">
            <v>RFP_EMI_Central_CCGT10615</v>
          </cell>
        </row>
        <row r="5144">
          <cell r="B5144" t="str">
            <v>RFP_EMI_Central_CCGT10615</v>
          </cell>
        </row>
        <row r="5145">
          <cell r="B5145" t="str">
            <v>RFP_EMI_Central_CCGT10615</v>
          </cell>
        </row>
        <row r="5146">
          <cell r="B5146" t="str">
            <v>RFP_EMI_Central_CCGT10615</v>
          </cell>
        </row>
        <row r="5147">
          <cell r="B5147" t="str">
            <v>RFP_EMI_Central_CCGT10615</v>
          </cell>
        </row>
        <row r="5148">
          <cell r="B5148" t="str">
            <v>RFP_EMI_Central_CCGT10615</v>
          </cell>
        </row>
        <row r="5149">
          <cell r="B5149" t="str">
            <v>RFP_EMI_Central_CCGT10615</v>
          </cell>
        </row>
        <row r="5150">
          <cell r="B5150" t="str">
            <v>RFP_EMI_Central_CCGT10615</v>
          </cell>
        </row>
        <row r="5151">
          <cell r="B5151" t="str">
            <v>RFP_EMI_Central_CCGT10615</v>
          </cell>
        </row>
        <row r="5152">
          <cell r="B5152" t="str">
            <v>RFP_EMI_Central_CCGT10615</v>
          </cell>
        </row>
        <row r="5153">
          <cell r="B5153" t="str">
            <v>RFP_EMI_Central_CCGT10615</v>
          </cell>
        </row>
        <row r="5154">
          <cell r="B5154" t="str">
            <v>RFP_EMI_Central_CCGT10615</v>
          </cell>
        </row>
        <row r="5155">
          <cell r="B5155" t="str">
            <v>RFP_EMI_Central_CCGT10615</v>
          </cell>
        </row>
        <row r="5156">
          <cell r="B5156" t="str">
            <v>RFP_EMI_Central_CCGT10615</v>
          </cell>
        </row>
        <row r="5157">
          <cell r="B5157" t="str">
            <v>RFP_EMI_Central_CCGT10615</v>
          </cell>
        </row>
        <row r="5158">
          <cell r="B5158" t="str">
            <v>RFP_EMI_Central_CCGT10615</v>
          </cell>
        </row>
        <row r="5159">
          <cell r="B5159" t="str">
            <v>RFP_EMI_Central_CCGT10615</v>
          </cell>
        </row>
        <row r="5160">
          <cell r="B5160" t="str">
            <v>RFP_EMI_Central_CCGT10615</v>
          </cell>
        </row>
        <row r="5161">
          <cell r="B5161" t="str">
            <v>RFP_EMI_Central_CCGT10615</v>
          </cell>
        </row>
        <row r="5162">
          <cell r="B5162" t="str">
            <v>RFP_EMI_Central_CCGT10615</v>
          </cell>
        </row>
        <row r="5163">
          <cell r="B5163" t="str">
            <v>RFP_EMI_Central_CCGT10615</v>
          </cell>
        </row>
        <row r="5164">
          <cell r="B5164" t="str">
            <v>RFP_EMI_Central_CCGT10615</v>
          </cell>
        </row>
        <row r="5165">
          <cell r="B5165" t="str">
            <v>RFP_EMI_Central_CCGT10615</v>
          </cell>
        </row>
        <row r="5166">
          <cell r="B5166" t="str">
            <v>RFP_EMI_Central_CCGT10615</v>
          </cell>
        </row>
        <row r="5167">
          <cell r="B5167" t="str">
            <v>RFP_EMI_Central_CCGT10615</v>
          </cell>
        </row>
        <row r="5168">
          <cell r="B5168" t="str">
            <v>RFP_EMI_Central_CCGT10615</v>
          </cell>
        </row>
        <row r="5169">
          <cell r="B5169" t="str">
            <v>RFP_EMI_Central_CCGT10615</v>
          </cell>
        </row>
        <row r="5170">
          <cell r="B5170" t="str">
            <v>RFP_EMI_Central_CCGT10615</v>
          </cell>
        </row>
        <row r="5171">
          <cell r="B5171" t="str">
            <v>RFP_EMI_Central_CCGT10615</v>
          </cell>
        </row>
        <row r="5172">
          <cell r="B5172" t="str">
            <v>RFP_EMI_Central_CCGT10615</v>
          </cell>
        </row>
        <row r="5173">
          <cell r="B5173" t="str">
            <v>RFP_EMI_Central_CCGT10615</v>
          </cell>
        </row>
        <row r="5174">
          <cell r="B5174" t="str">
            <v>RFP_EMI_Central_CCGT10615</v>
          </cell>
        </row>
        <row r="5175">
          <cell r="B5175" t="str">
            <v>RFP_EMI_Central_CCGT10615</v>
          </cell>
        </row>
        <row r="5176">
          <cell r="B5176" t="str">
            <v>RFP_EMI_Central_CCGT10615</v>
          </cell>
        </row>
        <row r="5177">
          <cell r="B5177" t="str">
            <v>RFP_EMI_Central_CCGT10615</v>
          </cell>
        </row>
        <row r="5178">
          <cell r="B5178" t="str">
            <v>RFP_EMI_Central_CCGT10615</v>
          </cell>
        </row>
        <row r="5179">
          <cell r="B5179" t="str">
            <v>RFP_EMI_Central_CCGT10615</v>
          </cell>
        </row>
        <row r="5180">
          <cell r="B5180" t="str">
            <v>RFP_EMI_Central_CCGT10615</v>
          </cell>
        </row>
        <row r="5181">
          <cell r="B5181" t="str">
            <v>RFP_EMI_Central_CCGT10615</v>
          </cell>
        </row>
        <row r="5182">
          <cell r="B5182" t="str">
            <v>RFP_EMI_Central_CCGT10615</v>
          </cell>
        </row>
        <row r="5183">
          <cell r="B5183" t="str">
            <v>RFP_EMI_Central_CCGT10615</v>
          </cell>
        </row>
        <row r="5184">
          <cell r="B5184" t="str">
            <v>RFP_EMI_Central_CCGT10615</v>
          </cell>
        </row>
        <row r="5185">
          <cell r="B5185" t="str">
            <v>RFP_EMI_Central_CCGT10615</v>
          </cell>
        </row>
        <row r="5186">
          <cell r="B5186" t="str">
            <v>RFP_EMI_Central_CCGT10615</v>
          </cell>
        </row>
        <row r="5187">
          <cell r="B5187" t="str">
            <v>RFP_EMI_Central_CCGT10615</v>
          </cell>
        </row>
        <row r="5188">
          <cell r="B5188" t="str">
            <v>RFP_EMI_Central_CCGT10615</v>
          </cell>
        </row>
        <row r="5189">
          <cell r="B5189" t="str">
            <v>RFP_EMI_Central_CCGT10615</v>
          </cell>
        </row>
        <row r="5190">
          <cell r="B5190" t="str">
            <v>RFP_EMI_Central_CCGT10615</v>
          </cell>
        </row>
        <row r="5191">
          <cell r="B5191" t="str">
            <v>RFP_EMI_Central_CCGT10615</v>
          </cell>
        </row>
        <row r="5192">
          <cell r="B5192" t="str">
            <v>RFP_EMI_Central_CCGT10615</v>
          </cell>
        </row>
        <row r="5193">
          <cell r="B5193" t="str">
            <v>RFP_EMI_Central_CCGT10615</v>
          </cell>
        </row>
        <row r="5194">
          <cell r="B5194" t="str">
            <v>RFP_EMI_Central_CCGT10615</v>
          </cell>
        </row>
        <row r="5195">
          <cell r="B5195" t="str">
            <v>RFP_EMI_Central_CCGT10615</v>
          </cell>
        </row>
        <row r="5196">
          <cell r="B5196" t="str">
            <v>RFP_EMI_Central_CCGT10615</v>
          </cell>
        </row>
        <row r="5197">
          <cell r="B5197" t="str">
            <v>RFP_EMI_Central_CCGT10615</v>
          </cell>
        </row>
        <row r="5198">
          <cell r="B5198" t="str">
            <v>RFP_EMI_Central_CCGT10615</v>
          </cell>
        </row>
        <row r="5199">
          <cell r="B5199" t="str">
            <v>RFP_EMI_Central_CCGT10615</v>
          </cell>
        </row>
        <row r="5200">
          <cell r="B5200" t="str">
            <v>RFP_EMI_Central_CCGT10615</v>
          </cell>
        </row>
        <row r="5201">
          <cell r="B5201" t="str">
            <v>RFP_EMI_Central_CCGT10615</v>
          </cell>
        </row>
        <row r="5202">
          <cell r="B5202" t="str">
            <v>RFP_EMI_Central_CCGT10615</v>
          </cell>
        </row>
        <row r="5203">
          <cell r="B5203" t="str">
            <v>RFP_EMI_Central_CCGT10615</v>
          </cell>
        </row>
        <row r="5204">
          <cell r="B5204" t="str">
            <v>RFP_EMI_Central_CCGT10615</v>
          </cell>
        </row>
        <row r="5205">
          <cell r="B5205" t="str">
            <v>RFP_EMI_Central_CCGT10615</v>
          </cell>
        </row>
        <row r="5206">
          <cell r="B5206" t="str">
            <v>RFP_EMI_Central_CCGT10615</v>
          </cell>
        </row>
        <row r="5207">
          <cell r="B5207" t="str">
            <v>RFP_EMI_Central_CCGT10615</v>
          </cell>
        </row>
        <row r="5208">
          <cell r="B5208" t="str">
            <v>RFP_EMI_Central_CCGT10615</v>
          </cell>
        </row>
        <row r="5209">
          <cell r="B5209" t="str">
            <v>RFP_EMI_Central_CCGT10615</v>
          </cell>
        </row>
        <row r="5210">
          <cell r="B5210" t="str">
            <v>RFP_EMI_Central_CCGT10615</v>
          </cell>
        </row>
        <row r="5211">
          <cell r="B5211" t="str">
            <v>RFP_EMI_Central_CCGT10615</v>
          </cell>
        </row>
        <row r="5212">
          <cell r="B5212" t="str">
            <v>RFP_EMI_Central_CCGT10615</v>
          </cell>
        </row>
        <row r="5213">
          <cell r="B5213" t="str">
            <v>RFP_EMI_Central_CCGT10615</v>
          </cell>
        </row>
        <row r="5214">
          <cell r="B5214" t="str">
            <v>RFP_EMI_Central_CCGT10615</v>
          </cell>
        </row>
        <row r="5215">
          <cell r="B5215" t="str">
            <v>RFP_EMI_Central_CCGT10615</v>
          </cell>
        </row>
        <row r="5216">
          <cell r="B5216" t="str">
            <v>RFP_EMI_Central_CCGT10615</v>
          </cell>
        </row>
        <row r="5217">
          <cell r="B5217" t="str">
            <v>RFP_EMI_Central_CCGT10615</v>
          </cell>
        </row>
        <row r="5218">
          <cell r="B5218" t="str">
            <v>RFP_EMI_Central_CCGT10615</v>
          </cell>
        </row>
        <row r="5219">
          <cell r="B5219" t="str">
            <v>RFP_EMI_Central_CCGT10615</v>
          </cell>
        </row>
        <row r="5220">
          <cell r="B5220" t="str">
            <v>RFP_EMI_Central_CCGT10615</v>
          </cell>
        </row>
        <row r="5221">
          <cell r="B5221" t="str">
            <v>RFP_EMI_Central_CCGT10615</v>
          </cell>
        </row>
        <row r="5222">
          <cell r="B5222" t="str">
            <v>RFP_EMI_Central_CCGT10615</v>
          </cell>
        </row>
        <row r="5223">
          <cell r="B5223" t="str">
            <v>RFP_EMI_Central_CCGT10615</v>
          </cell>
        </row>
        <row r="5224">
          <cell r="B5224" t="str">
            <v>RFP_EMI_Central_CCGT10615</v>
          </cell>
        </row>
        <row r="5225">
          <cell r="B5225" t="str">
            <v>RFP_EMI_Central_CCGT10615</v>
          </cell>
        </row>
        <row r="5226">
          <cell r="B5226" t="str">
            <v>RFP_EMI_Central_CCGT10615</v>
          </cell>
        </row>
        <row r="5227">
          <cell r="B5227" t="str">
            <v>RFP_EMI_Central_CCGT10615</v>
          </cell>
        </row>
        <row r="5228">
          <cell r="B5228" t="str">
            <v>RFP_EMI_Central_CCGT10615</v>
          </cell>
        </row>
        <row r="5229">
          <cell r="B5229" t="str">
            <v>RFP_EMI_Central_CCGT10615</v>
          </cell>
        </row>
        <row r="5230">
          <cell r="B5230" t="str">
            <v>RFP_EMI_Central_CCGT10615</v>
          </cell>
        </row>
        <row r="5231">
          <cell r="B5231" t="str">
            <v>RFP_EMI_Central_CCGT10615</v>
          </cell>
        </row>
        <row r="5232">
          <cell r="B5232" t="str">
            <v>RFP_EMI_Central_CCGT10615</v>
          </cell>
        </row>
        <row r="5233">
          <cell r="B5233" t="str">
            <v>RFP_EMI_Central_CCGT10615</v>
          </cell>
        </row>
        <row r="5234">
          <cell r="B5234" t="str">
            <v>RFP_EMI_Central_CCGT10615</v>
          </cell>
        </row>
        <row r="5235">
          <cell r="B5235" t="str">
            <v>RFP_EMI_Central_CCGT10615</v>
          </cell>
        </row>
        <row r="5236">
          <cell r="B5236" t="str">
            <v>RFP_EMI_Central_CCGT10615</v>
          </cell>
        </row>
        <row r="5237">
          <cell r="B5237" t="str">
            <v>RFP_EMI_Central_CCGT10615</v>
          </cell>
        </row>
        <row r="5238">
          <cell r="B5238" t="str">
            <v>RFP_EMI_Central_CCGT10615</v>
          </cell>
        </row>
        <row r="5239">
          <cell r="B5239" t="str">
            <v>RFP_EMI_Central_CCGT10615</v>
          </cell>
        </row>
        <row r="5240">
          <cell r="B5240" t="str">
            <v>RFP_EMI_Central_CCGT10615</v>
          </cell>
        </row>
        <row r="5241">
          <cell r="B5241" t="str">
            <v>RFP_EMI_Central_CCGT10615</v>
          </cell>
        </row>
        <row r="5242">
          <cell r="B5242" t="str">
            <v>RFP_EMI_Central_CCGT10615</v>
          </cell>
        </row>
        <row r="5243">
          <cell r="B5243" t="str">
            <v>RFP_EMI_Central_CCGT10615</v>
          </cell>
        </row>
        <row r="5244">
          <cell r="B5244" t="str">
            <v>RFP_EMI_Central_CCGT10615</v>
          </cell>
        </row>
        <row r="5245">
          <cell r="B5245" t="str">
            <v>RFP_EMI_Central_CCGT10615</v>
          </cell>
        </row>
        <row r="5246">
          <cell r="B5246" t="str">
            <v>RFP_EMI_Central_CCGT10615</v>
          </cell>
        </row>
        <row r="5247">
          <cell r="B5247" t="str">
            <v>RFP_EMI_Central_CCGT10615</v>
          </cell>
        </row>
        <row r="5248">
          <cell r="B5248" t="str">
            <v>RFP_EMI_Central_CCGT10615</v>
          </cell>
        </row>
        <row r="5249">
          <cell r="B5249" t="str">
            <v>RFP_EMI_Central_CCGT10615</v>
          </cell>
        </row>
        <row r="5250">
          <cell r="B5250" t="str">
            <v>RFP_EMI_Central_CCGT10615</v>
          </cell>
        </row>
        <row r="5251">
          <cell r="B5251" t="str">
            <v>RFP_EMI_Central_CCGT10615</v>
          </cell>
        </row>
        <row r="5252">
          <cell r="B5252" t="str">
            <v>RFP_EMI_Central_CCGT10615</v>
          </cell>
        </row>
        <row r="5253">
          <cell r="B5253" t="str">
            <v>RFP_EMI_Central_CCGT10615</v>
          </cell>
        </row>
        <row r="5254">
          <cell r="B5254" t="str">
            <v>RFP_EMI_Central_CCGT10615</v>
          </cell>
        </row>
        <row r="5255">
          <cell r="B5255" t="str">
            <v>RFP_EMI_Central_CCGT10615</v>
          </cell>
        </row>
        <row r="5256">
          <cell r="B5256" t="str">
            <v>RFP_EMI_Central_CCGT10615</v>
          </cell>
        </row>
        <row r="5257">
          <cell r="B5257" t="str">
            <v>RFP_EMI_Central_CCGT10615</v>
          </cell>
        </row>
        <row r="5258">
          <cell r="B5258" t="str">
            <v>RFP_EMI_Central_CCGT10615</v>
          </cell>
        </row>
        <row r="5259">
          <cell r="B5259" t="str">
            <v>RFP_EMI_Central_CCGT10615</v>
          </cell>
        </row>
        <row r="5260">
          <cell r="B5260" t="str">
            <v>RFP_EMI_Central_CCGT10615</v>
          </cell>
        </row>
        <row r="5261">
          <cell r="B5261" t="str">
            <v>RFP_EMI_Central_CCGT10615</v>
          </cell>
        </row>
        <row r="5262">
          <cell r="B5262" t="str">
            <v>RFP_EMI_Central_CCGT10615</v>
          </cell>
        </row>
        <row r="5263">
          <cell r="B5263" t="str">
            <v>RFP_EMI_Central_CCGT10615</v>
          </cell>
        </row>
        <row r="5264">
          <cell r="B5264" t="str">
            <v>RFP_EMI_Central_CCGT10615</v>
          </cell>
        </row>
        <row r="5265">
          <cell r="B5265" t="str">
            <v>RFP_EMI_Central_CCGT10615</v>
          </cell>
        </row>
        <row r="5266">
          <cell r="B5266" t="str">
            <v>RFP_EMI_Central_CCGT10615</v>
          </cell>
        </row>
        <row r="5267">
          <cell r="B5267" t="str">
            <v>RFP_EMI_Central_CCGT10615</v>
          </cell>
        </row>
        <row r="5268">
          <cell r="B5268" t="str">
            <v>RFP_EMI_Central_CCGT10615</v>
          </cell>
        </row>
        <row r="5269">
          <cell r="B5269" t="str">
            <v>RFP_EMI_Central_CCGT10615</v>
          </cell>
        </row>
        <row r="5270">
          <cell r="B5270" t="str">
            <v>RFP_EMI_Central_CCGT10615</v>
          </cell>
        </row>
        <row r="5271">
          <cell r="B5271" t="str">
            <v>RFP_EMI_Central_CCGT10615</v>
          </cell>
        </row>
        <row r="5272">
          <cell r="B5272" t="str">
            <v>RFP_EMI_Central_CCGT10615</v>
          </cell>
        </row>
        <row r="5273">
          <cell r="B5273" t="str">
            <v>RFP_EMI_Central_CCGT10615</v>
          </cell>
        </row>
        <row r="5274">
          <cell r="B5274" t="str">
            <v>RFP_EMI_Central_CCGT10615</v>
          </cell>
        </row>
        <row r="5275">
          <cell r="B5275" t="str">
            <v>RFP_EMI_Central_CCGT10615</v>
          </cell>
        </row>
        <row r="5276">
          <cell r="B5276" t="str">
            <v>RFP_EMI_Central_CCGT10615</v>
          </cell>
        </row>
        <row r="5277">
          <cell r="B5277" t="str">
            <v>RFP_EMI_Central_CCGT10615</v>
          </cell>
        </row>
        <row r="5278">
          <cell r="B5278" t="str">
            <v>RFP_EMI_Central_CCGT10615</v>
          </cell>
        </row>
        <row r="5279">
          <cell r="B5279" t="str">
            <v>RFP_EMI_Central_CCGT10615</v>
          </cell>
        </row>
        <row r="5280">
          <cell r="B5280" t="str">
            <v>RFP_EMI_Central_CCGT10615</v>
          </cell>
        </row>
        <row r="5281">
          <cell r="B5281" t="str">
            <v>RFP_EMI_Central_CCGT10615</v>
          </cell>
        </row>
        <row r="5282">
          <cell r="B5282" t="str">
            <v>RFP_EMI_Central_CCGT10615</v>
          </cell>
        </row>
        <row r="5283">
          <cell r="B5283" t="str">
            <v>RFP_EMI_Central_CCGT10615</v>
          </cell>
        </row>
        <row r="5284">
          <cell r="B5284" t="str">
            <v>RFP_EMI_Central_CCGT10615</v>
          </cell>
        </row>
        <row r="5285">
          <cell r="B5285" t="str">
            <v>RFP_EMI_Central_CCGT10615</v>
          </cell>
        </row>
        <row r="5286">
          <cell r="B5286" t="str">
            <v>RFP_EMI_Central_CCGT10615</v>
          </cell>
        </row>
        <row r="5287">
          <cell r="B5287" t="str">
            <v>RFP_EMI_Central_CCGT10615</v>
          </cell>
        </row>
        <row r="5288">
          <cell r="B5288" t="str">
            <v>RFP_EMI_Central_CCGT10615</v>
          </cell>
        </row>
        <row r="5289">
          <cell r="B5289" t="str">
            <v>RFP_EMI_Central_CCGT10615</v>
          </cell>
        </row>
        <row r="5290">
          <cell r="B5290" t="str">
            <v>RFP_EMI_Central_CCGT10615</v>
          </cell>
        </row>
        <row r="5291">
          <cell r="B5291" t="str">
            <v>RFP_EMI_Central_CCGT10615</v>
          </cell>
        </row>
        <row r="5292">
          <cell r="B5292" t="str">
            <v>RFP_EMI_Central_CCGT10615</v>
          </cell>
        </row>
        <row r="5293">
          <cell r="B5293" t="str">
            <v>RFP_EMI_Central_CCGT10615</v>
          </cell>
        </row>
        <row r="5294">
          <cell r="B5294" t="str">
            <v>RFP_EMI_Central_CCGT10615</v>
          </cell>
        </row>
        <row r="5295">
          <cell r="B5295" t="str">
            <v>RFP_EMI_Central_CCGT10615</v>
          </cell>
        </row>
        <row r="5296">
          <cell r="B5296" t="str">
            <v>RFP_EMI_Central_CCGT10615</v>
          </cell>
        </row>
        <row r="5297">
          <cell r="B5297" t="str">
            <v>RFP_EMI_Central_CCGT10615</v>
          </cell>
        </row>
        <row r="5298">
          <cell r="B5298" t="str">
            <v>RFP_EMI_Central_CCGT10615</v>
          </cell>
        </row>
        <row r="5299">
          <cell r="B5299" t="str">
            <v>RFP_EMI_Central_CCGT10615</v>
          </cell>
        </row>
        <row r="5300">
          <cell r="B5300" t="str">
            <v>RFP_EMI_Central_CCGT10615</v>
          </cell>
        </row>
        <row r="5301">
          <cell r="B5301" t="str">
            <v>RFP_EMI_Central_CCGT10615</v>
          </cell>
        </row>
        <row r="5302">
          <cell r="B5302" t="str">
            <v>RFP_EMI_Central_CCGT10615</v>
          </cell>
        </row>
        <row r="5303">
          <cell r="B5303" t="str">
            <v>RFP_EMI_Central_CCGT10615</v>
          </cell>
        </row>
        <row r="5304">
          <cell r="B5304" t="str">
            <v>RFP_EMI_Central_CCGT10615</v>
          </cell>
        </row>
        <row r="5305">
          <cell r="B5305" t="str">
            <v>RFP_EMI_Central_CCGT10615</v>
          </cell>
        </row>
        <row r="5306">
          <cell r="B5306" t="str">
            <v>RFP_EMI_Central_CCGT10615</v>
          </cell>
        </row>
        <row r="5307">
          <cell r="B5307" t="str">
            <v>RFP_EMI_Central_CCGT10615</v>
          </cell>
        </row>
        <row r="5308">
          <cell r="B5308" t="str">
            <v>RFP_EMI_Central_CCGT10615</v>
          </cell>
        </row>
        <row r="5309">
          <cell r="B5309" t="str">
            <v>RFP_EMI_Central_CCGT10615</v>
          </cell>
        </row>
        <row r="5310">
          <cell r="B5310" t="str">
            <v>RFP_EMI_Central_CCGT10615</v>
          </cell>
        </row>
        <row r="5311">
          <cell r="B5311" t="str">
            <v>RFP_EMI_Central_CCGT10615</v>
          </cell>
        </row>
        <row r="5312">
          <cell r="B5312" t="str">
            <v>RFP_EMI_Central_CCGT10615</v>
          </cell>
        </row>
        <row r="5313">
          <cell r="B5313" t="str">
            <v>RFP_EMI_Central_CCGT10615</v>
          </cell>
        </row>
        <row r="5314">
          <cell r="B5314" t="str">
            <v>RFP_EMI_Central_CCGT10615</v>
          </cell>
        </row>
        <row r="5315">
          <cell r="B5315" t="str">
            <v>RFP_EMI_Central_CCGT10615</v>
          </cell>
        </row>
        <row r="5316">
          <cell r="B5316" t="str">
            <v>RFP_EMI_Central_CCGT10615</v>
          </cell>
        </row>
        <row r="5317">
          <cell r="B5317" t="str">
            <v>RFP_EMI_Central_CCGT10615</v>
          </cell>
        </row>
        <row r="5318">
          <cell r="B5318" t="str">
            <v>RFP_EMI_Central_CCGT10615</v>
          </cell>
        </row>
        <row r="5319">
          <cell r="B5319" t="str">
            <v>RFP_EMI_Central_CCGT10615</v>
          </cell>
        </row>
        <row r="5320">
          <cell r="B5320" t="str">
            <v>RFP_EMI_Central_CCGT10615</v>
          </cell>
        </row>
        <row r="5321">
          <cell r="B5321" t="str">
            <v>RFP_EMI_Central_CCGT10615</v>
          </cell>
        </row>
        <row r="5322">
          <cell r="B5322" t="str">
            <v>RFP_EMI_Central_CCGT10615</v>
          </cell>
        </row>
        <row r="5323">
          <cell r="B5323" t="str">
            <v>RFP_EMI_Central_CCGT10615</v>
          </cell>
        </row>
        <row r="5324">
          <cell r="B5324" t="str">
            <v>RFP_EMI_Central_CCGT10615</v>
          </cell>
        </row>
        <row r="5325">
          <cell r="B5325" t="str">
            <v>RFP_EMI_Central_CCGT10615</v>
          </cell>
        </row>
        <row r="5326">
          <cell r="B5326" t="str">
            <v>RFP_EMI_Central_CCGT10615</v>
          </cell>
        </row>
        <row r="5327">
          <cell r="B5327" t="str">
            <v>RFP_EMI_Central_CCGT10615</v>
          </cell>
        </row>
        <row r="5328">
          <cell r="B5328" t="str">
            <v>RFP_EMI_Central_CCGT10615</v>
          </cell>
        </row>
        <row r="5329">
          <cell r="B5329" t="str">
            <v>RFP_EMI_Central_CCGT10615</v>
          </cell>
        </row>
        <row r="5330">
          <cell r="B5330" t="str">
            <v>RFP_EMI_Central_CCGT10615</v>
          </cell>
        </row>
        <row r="5331">
          <cell r="B5331" t="str">
            <v>RFP_EMI_Central_CCGT10615</v>
          </cell>
        </row>
        <row r="5332">
          <cell r="B5332" t="str">
            <v>RFP_EMI_Central_CCGT10615</v>
          </cell>
        </row>
        <row r="5333">
          <cell r="B5333" t="str">
            <v>RFP_EMI_Central_CCGT10615</v>
          </cell>
        </row>
        <row r="5334">
          <cell r="B5334" t="str">
            <v>RFP_EMI_Central_CCGT10615</v>
          </cell>
        </row>
        <row r="5335">
          <cell r="B5335" t="str">
            <v>RFP_EMI_Central_CCGT10615</v>
          </cell>
        </row>
        <row r="5336">
          <cell r="B5336" t="str">
            <v>RFP_EMI_Central_CCGT10615</v>
          </cell>
        </row>
        <row r="5337">
          <cell r="B5337" t="str">
            <v>RFP_EMI_Central_CCGT10615</v>
          </cell>
        </row>
        <row r="5338">
          <cell r="B5338" t="str">
            <v>RFP_EMI_Central_CCGT10615</v>
          </cell>
        </row>
        <row r="5339">
          <cell r="B5339" t="str">
            <v>RFP_EMI_Central_CCGT10615</v>
          </cell>
        </row>
        <row r="5340">
          <cell r="B5340" t="str">
            <v>RFP_EMI_Central_CCGT10615</v>
          </cell>
        </row>
        <row r="5341">
          <cell r="B5341" t="str">
            <v>RFP_EMI_Central_CCGT10615</v>
          </cell>
        </row>
        <row r="5342">
          <cell r="B5342" t="str">
            <v>RFP_EMI_Central_CCGT10615</v>
          </cell>
        </row>
        <row r="5343">
          <cell r="B5343" t="str">
            <v>RFP_EMI_Central_CCGT10615</v>
          </cell>
        </row>
        <row r="5344">
          <cell r="B5344" t="str">
            <v>RFP_EMI_Central_CCGT10615</v>
          </cell>
        </row>
        <row r="5345">
          <cell r="B5345" t="str">
            <v>RFP_EMI_Central_CCGT10615</v>
          </cell>
        </row>
        <row r="5346">
          <cell r="B5346" t="str">
            <v>RFP_EMI_Central_CCGT10615</v>
          </cell>
        </row>
        <row r="5347">
          <cell r="B5347" t="str">
            <v>RFP_EMI_Central_CCGT10615</v>
          </cell>
        </row>
        <row r="5348">
          <cell r="B5348" t="str">
            <v>RFP_EMI_Central_CCGT10615</v>
          </cell>
        </row>
        <row r="5349">
          <cell r="B5349" t="str">
            <v>RFP_EMI_Central_CCGT10615</v>
          </cell>
        </row>
        <row r="5350">
          <cell r="B5350" t="str">
            <v>RFP_EMI_Central_CCGT10615</v>
          </cell>
        </row>
        <row r="5351">
          <cell r="B5351" t="str">
            <v>RFP_EMI_Central_CCGT10615</v>
          </cell>
        </row>
        <row r="5352">
          <cell r="B5352" t="str">
            <v>RFP_EMI_Central_CCGT10615</v>
          </cell>
        </row>
        <row r="5353">
          <cell r="B5353" t="str">
            <v>RFP_EMI_Central_CCGT10615</v>
          </cell>
        </row>
        <row r="5354">
          <cell r="B5354" t="str">
            <v>RFP_EMI_Central_CCGT10615</v>
          </cell>
        </row>
        <row r="5355">
          <cell r="B5355" t="str">
            <v>RFP_EMI_Central_CCGT10615</v>
          </cell>
        </row>
        <row r="5356">
          <cell r="B5356" t="str">
            <v>RFP_EMI_Central_CCGT10615</v>
          </cell>
        </row>
        <row r="5357">
          <cell r="B5357" t="str">
            <v>RFP_EMI_Central_CCGT10615</v>
          </cell>
        </row>
        <row r="5358">
          <cell r="B5358" t="str">
            <v>RFP_EMI_Central_CCGT10615</v>
          </cell>
        </row>
        <row r="5359">
          <cell r="B5359" t="str">
            <v>RFP_EMI_Central_CCGT10615</v>
          </cell>
        </row>
        <row r="5360">
          <cell r="B5360" t="str">
            <v>RFP_EMI_Central_CCGT10615</v>
          </cell>
        </row>
        <row r="5361">
          <cell r="B5361" t="str">
            <v>RFP_EMI_Central_CCGT10615</v>
          </cell>
        </row>
        <row r="5362">
          <cell r="B5362" t="str">
            <v>RFP_EMI_Central_CCGT10615</v>
          </cell>
        </row>
        <row r="5363">
          <cell r="B5363" t="str">
            <v>RFP_EMI_Central_CCGT10615</v>
          </cell>
        </row>
        <row r="5364">
          <cell r="B5364" t="str">
            <v>RFP_EMI_Central_CCGT10615</v>
          </cell>
        </row>
        <row r="5365">
          <cell r="B5365" t="str">
            <v>RFP_EMI_Central_CCGT10615</v>
          </cell>
        </row>
        <row r="5366">
          <cell r="B5366" t="str">
            <v>RFP_EMI_Central_CCGT10615</v>
          </cell>
        </row>
        <row r="5367">
          <cell r="B5367" t="str">
            <v>RFP_EMI_Central_CCGT10615</v>
          </cell>
        </row>
        <row r="5368">
          <cell r="B5368" t="str">
            <v>RFP_EMI_Central_CCGT10615</v>
          </cell>
        </row>
        <row r="5369">
          <cell r="B5369" t="str">
            <v>RFP_EMI_Central_CCGT10615</v>
          </cell>
        </row>
        <row r="5370">
          <cell r="B5370" t="str">
            <v>RFP_EMI_Central_CCGT10615</v>
          </cell>
        </row>
        <row r="5371">
          <cell r="B5371" t="str">
            <v>RFP_EMI_Central_CCGT10615</v>
          </cell>
        </row>
        <row r="5372">
          <cell r="B5372" t="str">
            <v>RFP_EMI_Central_CCGT10615</v>
          </cell>
        </row>
        <row r="5373">
          <cell r="B5373" t="str">
            <v>RFP_EMI_Central_CCGT10615</v>
          </cell>
        </row>
        <row r="5374">
          <cell r="B5374" t="str">
            <v>RFP_EMI_Central_CCGT10615</v>
          </cell>
        </row>
        <row r="5375">
          <cell r="B5375" t="str">
            <v>RFP_EMI_Central_CCGT10615</v>
          </cell>
        </row>
        <row r="5376">
          <cell r="B5376" t="str">
            <v>RFP_EMI_Central_CCGT10615</v>
          </cell>
        </row>
        <row r="5377">
          <cell r="B5377" t="str">
            <v>RFP_EMI_Central_CCGT10615</v>
          </cell>
        </row>
        <row r="5378">
          <cell r="B5378" t="str">
            <v>RFP_EMI_Central_CCGT10615</v>
          </cell>
        </row>
        <row r="5379">
          <cell r="B5379" t="str">
            <v>RFP_EMI_Central_CCGT10615</v>
          </cell>
        </row>
        <row r="5380">
          <cell r="B5380" t="str">
            <v>RFP_EMI_Central_CCGT10615</v>
          </cell>
        </row>
        <row r="5381">
          <cell r="B5381" t="str">
            <v>RFP_EMI_Central_CCGT10615</v>
          </cell>
        </row>
        <row r="5382">
          <cell r="B5382" t="str">
            <v>RFP_EMI_Central_CCGT10615</v>
          </cell>
        </row>
        <row r="5383">
          <cell r="B5383" t="str">
            <v>RFP_EMI_Central_CCGT10615</v>
          </cell>
        </row>
        <row r="5384">
          <cell r="B5384" t="str">
            <v>RFP_EMI_Central_CCGT10615</v>
          </cell>
        </row>
        <row r="5385">
          <cell r="B5385" t="str">
            <v>RFP_EMI_Central_CCGT10615</v>
          </cell>
        </row>
        <row r="5386">
          <cell r="B5386" t="str">
            <v>RFP_EMI_Central_CCGT10615</v>
          </cell>
        </row>
        <row r="5387">
          <cell r="B5387" t="str">
            <v>RFP_EMI_Central_CCGT10615</v>
          </cell>
        </row>
        <row r="5388">
          <cell r="B5388" t="str">
            <v>RFP_EMI_Central_CCGT10615</v>
          </cell>
        </row>
        <row r="5389">
          <cell r="B5389" t="str">
            <v>RFP_EMI_Central_CCGT10615</v>
          </cell>
        </row>
        <row r="5390">
          <cell r="B5390" t="str">
            <v>RFP_EMI_Central_CCGT10615</v>
          </cell>
        </row>
        <row r="5391">
          <cell r="B5391" t="str">
            <v>RFP_EMI_Central_CCGT10615</v>
          </cell>
        </row>
        <row r="5392">
          <cell r="B5392" t="str">
            <v>RFP_EMI_Central_CCGT10615</v>
          </cell>
        </row>
        <row r="5393">
          <cell r="B5393" t="str">
            <v>RFP_EMI_Central_CCGT10615</v>
          </cell>
        </row>
        <row r="5394">
          <cell r="B5394" t="str">
            <v>RFP_EMI_Central_CCGT10615</v>
          </cell>
        </row>
        <row r="5395">
          <cell r="B5395" t="str">
            <v>RFP_EMI_Central_CCGT10615</v>
          </cell>
        </row>
        <row r="5396">
          <cell r="B5396" t="str">
            <v>RFP_EMI_Central_CCGT10615</v>
          </cell>
        </row>
        <row r="5397">
          <cell r="B5397" t="str">
            <v>RFP_EMI_Central_CCGT10615</v>
          </cell>
        </row>
        <row r="5398">
          <cell r="B5398" t="str">
            <v>RFP_EMI_Central_CCGT10615</v>
          </cell>
        </row>
        <row r="5399">
          <cell r="B5399" t="str">
            <v>RFP_EMI_Central_CCGT10615</v>
          </cell>
        </row>
        <row r="5400">
          <cell r="B5400" t="str">
            <v>RFP_EMI_Central_CCGT10615</v>
          </cell>
        </row>
        <row r="5401">
          <cell r="B5401" t="str">
            <v>RFP_EMI_Central_CCGT10615</v>
          </cell>
        </row>
        <row r="5402">
          <cell r="B5402" t="str">
            <v>RFP_EMI_Central_CCGT10615</v>
          </cell>
        </row>
        <row r="5403">
          <cell r="B5403" t="str">
            <v>RFP_EMI_Central_CCGT10615</v>
          </cell>
        </row>
        <row r="5404">
          <cell r="B5404" t="str">
            <v>RFP_EMI_Central_CCGT10615</v>
          </cell>
        </row>
        <row r="5405">
          <cell r="B5405" t="str">
            <v>RFP_EMI_Central_CCGT10615</v>
          </cell>
        </row>
        <row r="5406">
          <cell r="B5406" t="str">
            <v>RFP_EMI_Central_CCGT10615</v>
          </cell>
        </row>
        <row r="5407">
          <cell r="B5407" t="str">
            <v>RFP_EMI_Central_CCGT10615</v>
          </cell>
        </row>
        <row r="5408">
          <cell r="B5408" t="str">
            <v>RFP_EMI_Central_CCGT10615</v>
          </cell>
        </row>
        <row r="5409">
          <cell r="B5409" t="str">
            <v>RFP_EMI_Central_CCGT10615</v>
          </cell>
        </row>
        <row r="5410">
          <cell r="B5410" t="str">
            <v>RFP_EMI_Central_CCGT10615</v>
          </cell>
        </row>
        <row r="5411">
          <cell r="B5411" t="str">
            <v>RFP_EMI_Central_CCGT10615</v>
          </cell>
        </row>
        <row r="5412">
          <cell r="B5412" t="str">
            <v>RFP_EMI_Central_CCGT10615</v>
          </cell>
        </row>
        <row r="5413">
          <cell r="B5413" t="str">
            <v>RFP_EMI_Central_CCGT10615</v>
          </cell>
        </row>
        <row r="5414">
          <cell r="B5414" t="str">
            <v>RFP_EMI_Central_CCGT10615</v>
          </cell>
        </row>
        <row r="5415">
          <cell r="B5415" t="str">
            <v>RFP_EMI_Central_CCGT10615</v>
          </cell>
        </row>
        <row r="5416">
          <cell r="B5416" t="str">
            <v>RFP_EMI_Central_CCGT10615</v>
          </cell>
        </row>
        <row r="5417">
          <cell r="B5417" t="str">
            <v>RFP_EMI_Central_CCGT10615</v>
          </cell>
        </row>
        <row r="5418">
          <cell r="B5418" t="str">
            <v>RFP_EMI_Central_CCGT10615</v>
          </cell>
        </row>
        <row r="5419">
          <cell r="B5419" t="str">
            <v>RFP_EMI_Central_CCGT10615</v>
          </cell>
        </row>
        <row r="5420">
          <cell r="B5420" t="str">
            <v>RFP_EMI_Central_CCGT10615</v>
          </cell>
        </row>
        <row r="5421">
          <cell r="B5421" t="str">
            <v>RFP_EMI_Central_CCGT10615</v>
          </cell>
        </row>
        <row r="5422">
          <cell r="B5422" t="str">
            <v>RFP_EMI_Central_CCGT10615</v>
          </cell>
        </row>
        <row r="5423">
          <cell r="B5423" t="str">
            <v>RFP_EMI_Central_CCGT10615</v>
          </cell>
        </row>
        <row r="5424">
          <cell r="B5424" t="str">
            <v>RFP_EMI_Central_CCGT10615</v>
          </cell>
        </row>
        <row r="5425">
          <cell r="B5425" t="str">
            <v>RFP_EMI_Central_CCGT10615</v>
          </cell>
        </row>
        <row r="5426">
          <cell r="B5426" t="str">
            <v>RFP_EMI_Central_CCGT10615</v>
          </cell>
        </row>
        <row r="5427">
          <cell r="B5427" t="str">
            <v>RFP_EMI_Central_CCGT10615</v>
          </cell>
        </row>
        <row r="5428">
          <cell r="B5428" t="str">
            <v>RFP_EMI_Central_CCGT10615</v>
          </cell>
        </row>
        <row r="5429">
          <cell r="B5429" t="str">
            <v>RFP_EMI_Central_CCGT10615</v>
          </cell>
        </row>
        <row r="5430">
          <cell r="B5430" t="str">
            <v>RFP_EMI_Central_CCGT10615</v>
          </cell>
        </row>
        <row r="5431">
          <cell r="B5431" t="str">
            <v>RFP_EMI_Central_CCGT10615</v>
          </cell>
        </row>
        <row r="5432">
          <cell r="B5432" t="str">
            <v>RFP_EMI_Central_CCGT10615</v>
          </cell>
        </row>
        <row r="5433">
          <cell r="B5433" t="str">
            <v>RFP_EMI_Central_CCGT10615</v>
          </cell>
        </row>
        <row r="5434">
          <cell r="B5434" t="str">
            <v>RFP_EMI_Central_CCGT10615</v>
          </cell>
        </row>
        <row r="5435">
          <cell r="B5435" t="str">
            <v>RFP_EMI_Central_CCGT10615</v>
          </cell>
        </row>
        <row r="5436">
          <cell r="B5436" t="str">
            <v>RFP_EMI_Central_CCGT10615</v>
          </cell>
        </row>
        <row r="5437">
          <cell r="B5437" t="str">
            <v>RFP_EMI_Central_CCGT10615</v>
          </cell>
        </row>
        <row r="5438">
          <cell r="B5438" t="str">
            <v>RFP_EMI_Central_CCGT10615</v>
          </cell>
        </row>
        <row r="5439">
          <cell r="B5439" t="str">
            <v>RFP_EMI_Central_CCGT10615</v>
          </cell>
        </row>
        <row r="5440">
          <cell r="B5440" t="str">
            <v>RFP_EMI_Central_CCGT10615</v>
          </cell>
        </row>
        <row r="5441">
          <cell r="B5441" t="str">
            <v>RFP_EMI_Central_CCGT10615</v>
          </cell>
        </row>
        <row r="5442">
          <cell r="B5442" t="str">
            <v>RFP_EMI_Central_CCGT10615</v>
          </cell>
        </row>
        <row r="5443">
          <cell r="B5443" t="str">
            <v>RFP_EMI_Central_CCGT10615</v>
          </cell>
        </row>
        <row r="5444">
          <cell r="B5444" t="str">
            <v>RFP_EMI_Central_CCGT10615</v>
          </cell>
        </row>
        <row r="5445">
          <cell r="B5445" t="str">
            <v>RFP_EMI_Central_CCGT10615</v>
          </cell>
        </row>
        <row r="5446">
          <cell r="B5446" t="str">
            <v>RFP_EMI_Central_CCGT10615</v>
          </cell>
        </row>
        <row r="5447">
          <cell r="B5447" t="str">
            <v>RFP_EMI_Central_CCGT10615</v>
          </cell>
        </row>
        <row r="5448">
          <cell r="B5448" t="str">
            <v>RFP_EMI_Central_CCGT10615</v>
          </cell>
        </row>
        <row r="5449">
          <cell r="B5449" t="str">
            <v>RFP_EMI_Central_CCGT10615</v>
          </cell>
        </row>
        <row r="5450">
          <cell r="B5450" t="str">
            <v>RFP_EMI_Central_CCGT10615</v>
          </cell>
        </row>
        <row r="5451">
          <cell r="B5451" t="str">
            <v>RFP_EMI_Central_CCGT10615</v>
          </cell>
        </row>
        <row r="5452">
          <cell r="B5452" t="str">
            <v>RFP_EMI_Central_CCGT10615</v>
          </cell>
        </row>
        <row r="5453">
          <cell r="B5453" t="str">
            <v>RFP_EMI_Central_CCGT10615</v>
          </cell>
        </row>
        <row r="5454">
          <cell r="B5454" t="str">
            <v>RFP_EMI_Central_CCGT10615</v>
          </cell>
        </row>
        <row r="5455">
          <cell r="B5455" t="str">
            <v>RFP_EMI_Central_CCGT10615</v>
          </cell>
        </row>
        <row r="5456">
          <cell r="B5456" t="str">
            <v>RFP_EMI_Central_CCGT10615</v>
          </cell>
        </row>
        <row r="5457">
          <cell r="B5457" t="str">
            <v>RFP_EMI_Central_CCGT10615</v>
          </cell>
        </row>
        <row r="5458">
          <cell r="B5458" t="str">
            <v>RFP_EMI_Central_CCGT10615</v>
          </cell>
        </row>
        <row r="5459">
          <cell r="B5459" t="str">
            <v>RFP_EMI_Central_CCGT10615</v>
          </cell>
        </row>
        <row r="5460">
          <cell r="B5460" t="str">
            <v>RFP_EMI_Central_CCGT10615</v>
          </cell>
        </row>
        <row r="5461">
          <cell r="B5461" t="str">
            <v>RFP_EMI_Central_CCGT10615</v>
          </cell>
        </row>
        <row r="5462">
          <cell r="B5462" t="str">
            <v>RFP_EMI_Central_CCGT10615</v>
          </cell>
        </row>
        <row r="5463">
          <cell r="B5463" t="str">
            <v>RFP_EMI_Central_CCGT10615</v>
          </cell>
        </row>
        <row r="5464">
          <cell r="B5464" t="str">
            <v>RFP_EMI_Central_CCGT10615</v>
          </cell>
        </row>
        <row r="5465">
          <cell r="B5465" t="str">
            <v>RFP_EMI_Central_CCGT10615</v>
          </cell>
        </row>
        <row r="5466">
          <cell r="B5466" t="str">
            <v>RFP_EMI_Central_CCGT10615</v>
          </cell>
        </row>
        <row r="5467">
          <cell r="B5467" t="str">
            <v>RFP_EMI_Central_CCGT10615</v>
          </cell>
        </row>
        <row r="5468">
          <cell r="B5468" t="str">
            <v>RFP_EMI_Central_CCGT10615</v>
          </cell>
        </row>
        <row r="5469">
          <cell r="B5469" t="str">
            <v>RFP_EMI_Central_CCGT10615</v>
          </cell>
        </row>
        <row r="5470">
          <cell r="B5470" t="str">
            <v>RFP_EMI_Central_CCGT10615</v>
          </cell>
        </row>
        <row r="5471">
          <cell r="B5471" t="str">
            <v>RFP_EMI_Central_CCGT10615</v>
          </cell>
        </row>
        <row r="5472">
          <cell r="B5472" t="str">
            <v>RFP_EMI_Central_CCGT10615</v>
          </cell>
        </row>
        <row r="5473">
          <cell r="B5473" t="str">
            <v>RFP_EMI_Central_CCGT10615</v>
          </cell>
        </row>
        <row r="5474">
          <cell r="B5474" t="str">
            <v>RFP_EMI_Central_CCGT10615</v>
          </cell>
        </row>
        <row r="5475">
          <cell r="B5475" t="str">
            <v>RFP_EMI_Central_CCGT10615</v>
          </cell>
        </row>
        <row r="5476">
          <cell r="B5476" t="str">
            <v>RFP_EMI_Central_CCGT10615</v>
          </cell>
        </row>
        <row r="5477">
          <cell r="B5477" t="str">
            <v>RFP_EMI_Central_CCGT10615</v>
          </cell>
        </row>
        <row r="5478">
          <cell r="B5478" t="str">
            <v>RFP_EMI_Central_CCGT10615</v>
          </cell>
        </row>
        <row r="5479">
          <cell r="B5479" t="str">
            <v>RFP_EMI_Central_CCGT10615</v>
          </cell>
        </row>
        <row r="5480">
          <cell r="B5480" t="str">
            <v>RFP_EMI_Central_CCGT10615</v>
          </cell>
        </row>
        <row r="5481">
          <cell r="B5481" t="str">
            <v>RFP_EMI_Central_CCGT10615</v>
          </cell>
        </row>
        <row r="5482">
          <cell r="B5482" t="str">
            <v>RFP_EMI_Central_CCGT10615</v>
          </cell>
        </row>
        <row r="5483">
          <cell r="B5483" t="str">
            <v>RFP_EMI_Central_CCGT10615</v>
          </cell>
        </row>
        <row r="5484">
          <cell r="B5484" t="str">
            <v>RFP_EMI_Central_CCGT10615</v>
          </cell>
        </row>
        <row r="5485">
          <cell r="B5485" t="str">
            <v>RFP_EMI_Central_CCGT10615</v>
          </cell>
        </row>
        <row r="5486">
          <cell r="B5486" t="str">
            <v>RFP_EMI_Central_CCGT10615</v>
          </cell>
        </row>
        <row r="5487">
          <cell r="B5487" t="str">
            <v>RFP_EMI_Central_CCGT10615</v>
          </cell>
        </row>
        <row r="5488">
          <cell r="B5488" t="str">
            <v>RFP_EMI_Central_CCGT10615</v>
          </cell>
        </row>
        <row r="5489">
          <cell r="B5489" t="str">
            <v>RFP_EMI_Central_CCGT10615</v>
          </cell>
        </row>
        <row r="5490">
          <cell r="B5490" t="str">
            <v>RFP_EMI_Central_CCGT10615</v>
          </cell>
        </row>
        <row r="5491">
          <cell r="B5491" t="str">
            <v>RFP_EMI_Central_CCGT10615</v>
          </cell>
        </row>
        <row r="5492">
          <cell r="B5492" t="str">
            <v>RFP_EMI_Central_CCGT10615</v>
          </cell>
        </row>
        <row r="5493">
          <cell r="B5493" t="str">
            <v>RFP_EMI_Central_CCGT10615</v>
          </cell>
        </row>
        <row r="5494">
          <cell r="B5494" t="str">
            <v>RFP_EMI_Central_CCGT10615</v>
          </cell>
        </row>
        <row r="5495">
          <cell r="B5495" t="str">
            <v>RFP_EMI_Central_CCGT10615</v>
          </cell>
        </row>
        <row r="5496">
          <cell r="B5496" t="str">
            <v>RFP_EMI_Central_CCGT10615</v>
          </cell>
        </row>
        <row r="5497">
          <cell r="B5497" t="str">
            <v>RFP_EMI_Central_CCGT10615</v>
          </cell>
        </row>
        <row r="5498">
          <cell r="B5498" t="str">
            <v>RFP_EMI_Central_CCGT10615</v>
          </cell>
        </row>
        <row r="5499">
          <cell r="B5499" t="str">
            <v>RFP_EMI_Central_CCGT10615</v>
          </cell>
        </row>
        <row r="5500">
          <cell r="B5500" t="str">
            <v>RFP_EMI_Central_CCGT10615</v>
          </cell>
        </row>
        <row r="5501">
          <cell r="B5501" t="str">
            <v>RFP_EMI_Central_CCGT10615</v>
          </cell>
        </row>
        <row r="5502">
          <cell r="B5502" t="str">
            <v>RFP_EMI_Central_CCGT10615</v>
          </cell>
        </row>
        <row r="5503">
          <cell r="B5503" t="str">
            <v>RFP_EMI_Central_CCGT10615</v>
          </cell>
        </row>
        <row r="5504">
          <cell r="B5504" t="str">
            <v>RFP_EMI_Central_CCGT10615</v>
          </cell>
        </row>
        <row r="5505">
          <cell r="B5505" t="str">
            <v>RFP_EMI_Central_CCGT10615</v>
          </cell>
        </row>
        <row r="5506">
          <cell r="B5506" t="str">
            <v>RFP_EMI_Central_CCGT10615</v>
          </cell>
        </row>
        <row r="5507">
          <cell r="B5507" t="str">
            <v>RFP_EMI_Central_CCGT10615</v>
          </cell>
        </row>
        <row r="5508">
          <cell r="B5508" t="str">
            <v>RFP_EMI_Central_CCGT10615</v>
          </cell>
        </row>
        <row r="5509">
          <cell r="B5509" t="str">
            <v>RFP_EMI_Central_CCGT10615</v>
          </cell>
        </row>
        <row r="5510">
          <cell r="B5510" t="str">
            <v>RFP_EMI_Central_CCGT10615</v>
          </cell>
        </row>
        <row r="5511">
          <cell r="B5511" t="str">
            <v>RFP_EMI_Central_CCGT10615</v>
          </cell>
        </row>
        <row r="5512">
          <cell r="B5512" t="str">
            <v>RFP_EMI_Central_CCGT10615</v>
          </cell>
        </row>
        <row r="5513">
          <cell r="B5513" t="str">
            <v>RFP_EMI_Central_CCGT10615</v>
          </cell>
        </row>
        <row r="5514">
          <cell r="B5514" t="str">
            <v>RFP_EMI_Central_CCGT10615</v>
          </cell>
        </row>
        <row r="5515">
          <cell r="B5515" t="str">
            <v>RFP_EMI_Central_CCGT10615</v>
          </cell>
        </row>
        <row r="5516">
          <cell r="B5516" t="str">
            <v>RFP_EMI_Central_CCGT10615</v>
          </cell>
        </row>
        <row r="5517">
          <cell r="B5517" t="str">
            <v>RFP_EMI_Central_CCGT10615</v>
          </cell>
        </row>
        <row r="5518">
          <cell r="B5518" t="str">
            <v>RFP_EMI_Central_CCGT10615</v>
          </cell>
        </row>
        <row r="5519">
          <cell r="B5519" t="str">
            <v>RFP_EMI_Central_CCGT10615</v>
          </cell>
        </row>
        <row r="5520">
          <cell r="B5520" t="str">
            <v>RFP_EMI_Central_CCGT10615</v>
          </cell>
        </row>
        <row r="5521">
          <cell r="B5521" t="str">
            <v>RFP_EMI_Central_CCGT10615</v>
          </cell>
        </row>
        <row r="5522">
          <cell r="B5522" t="str">
            <v>RFP_EMI_Central_CCGT10615</v>
          </cell>
        </row>
        <row r="5523">
          <cell r="B5523" t="str">
            <v>RFP_EMI_Central_CCGT10615</v>
          </cell>
        </row>
        <row r="5524">
          <cell r="B5524" t="str">
            <v>RFP_EMI_Central_CCGT10615</v>
          </cell>
        </row>
        <row r="5525">
          <cell r="B5525" t="str">
            <v>RFP_EMI_Central_CCGT10615</v>
          </cell>
        </row>
        <row r="5526">
          <cell r="B5526" t="str">
            <v>RFP_EMI_Central_CCGT10615</v>
          </cell>
        </row>
        <row r="5527">
          <cell r="B5527" t="str">
            <v>RFP_EMI_Central_CCGT10615</v>
          </cell>
        </row>
        <row r="5528">
          <cell r="B5528" t="str">
            <v>RFP_EMI_Central_CCGT10615</v>
          </cell>
        </row>
        <row r="5529">
          <cell r="B5529" t="str">
            <v>RFP_EMI_Central_CCGT10615</v>
          </cell>
        </row>
        <row r="5530">
          <cell r="B5530" t="str">
            <v>RFP_EMI_Central_CCGT10615</v>
          </cell>
        </row>
        <row r="5531">
          <cell r="B5531" t="str">
            <v>RFP_EMI_Central_CCGT10615</v>
          </cell>
        </row>
        <row r="5532">
          <cell r="B5532" t="str">
            <v>RFP_EMI_Central_CCGT10615</v>
          </cell>
        </row>
        <row r="5533">
          <cell r="B5533" t="str">
            <v>RFP_EMI_Central_CCGT10615</v>
          </cell>
        </row>
        <row r="5534">
          <cell r="B5534" t="str">
            <v>RFP_EMI_Central_CCGT10615</v>
          </cell>
        </row>
        <row r="5535">
          <cell r="B5535" t="str">
            <v>RFP_EMI_Central_CCGT10615</v>
          </cell>
        </row>
        <row r="5536">
          <cell r="B5536" t="str">
            <v>RFP_EMI_Central_CCGT10615</v>
          </cell>
        </row>
        <row r="5537">
          <cell r="B5537" t="str">
            <v>RFP_EMI_Central_CCGT10615</v>
          </cell>
        </row>
        <row r="5538">
          <cell r="B5538" t="str">
            <v>RFP_EMI_Central_CCGT10615</v>
          </cell>
        </row>
        <row r="5539">
          <cell r="B5539" t="str">
            <v>RFP_EMI_Central_CCGT10615</v>
          </cell>
        </row>
        <row r="5540">
          <cell r="B5540" t="str">
            <v>RFP_EMI_Central_CCGT10615</v>
          </cell>
        </row>
        <row r="5541">
          <cell r="B5541" t="str">
            <v>RFP_EMI_Central_CCGT10615</v>
          </cell>
        </row>
        <row r="5542">
          <cell r="B5542" t="str">
            <v>RFP_EMI_Central_CCGT10615</v>
          </cell>
        </row>
        <row r="5543">
          <cell r="B5543" t="str">
            <v>RFP_EMI_Central_CCGT10615</v>
          </cell>
        </row>
        <row r="5544">
          <cell r="B5544" t="str">
            <v>RFP_EMI_Central_CCGT10615</v>
          </cell>
        </row>
        <row r="5545">
          <cell r="B5545" t="str">
            <v>RFP_EMI_Central_CCGT10615</v>
          </cell>
        </row>
        <row r="5546">
          <cell r="B5546" t="str">
            <v>RFP_EMI_Central_CCGT10615</v>
          </cell>
        </row>
        <row r="5547">
          <cell r="B5547" t="str">
            <v>RFP_EMI_Central_CCGT10615</v>
          </cell>
        </row>
        <row r="5548">
          <cell r="B5548" t="str">
            <v>RFP_EMI_Central_CCGT10615</v>
          </cell>
        </row>
        <row r="5549">
          <cell r="B5549" t="str">
            <v>RFP_EMI_Central_CCGT10615</v>
          </cell>
        </row>
        <row r="5550">
          <cell r="B5550" t="str">
            <v>RFP_EMI_Central_CCGT10615</v>
          </cell>
        </row>
        <row r="5551">
          <cell r="B5551" t="str">
            <v>RFP_EMI_Central_CCGT10615</v>
          </cell>
        </row>
        <row r="5552">
          <cell r="B5552" t="str">
            <v>RFP_EMI_Central_CCGT10615</v>
          </cell>
        </row>
        <row r="5553">
          <cell r="B5553" t="str">
            <v>RFP_EMI_Central_CCGT10615</v>
          </cell>
        </row>
        <row r="5554">
          <cell r="B5554" t="str">
            <v>RFP_EMI_Central_CCGT10615</v>
          </cell>
        </row>
        <row r="5555">
          <cell r="B5555" t="str">
            <v>RFP_EMI_Central_CCGT10615</v>
          </cell>
        </row>
        <row r="5556">
          <cell r="B5556" t="str">
            <v>RFP_EMI_Central_CCGT10615</v>
          </cell>
        </row>
        <row r="5557">
          <cell r="B5557" t="str">
            <v>RFP_EMI_Central_CCGT10615</v>
          </cell>
        </row>
        <row r="5558">
          <cell r="B5558" t="str">
            <v>RFP_EMI_Central_CCGT10615</v>
          </cell>
        </row>
        <row r="5559">
          <cell r="B5559" t="str">
            <v>RFP_EMI_Central_CCGT10615</v>
          </cell>
        </row>
        <row r="5560">
          <cell r="B5560" t="str">
            <v>RFP_EMI_Central_CCGT10615</v>
          </cell>
        </row>
        <row r="5561">
          <cell r="B5561" t="str">
            <v>RFP_EMI_Central_CCGT10615</v>
          </cell>
        </row>
        <row r="5562">
          <cell r="B5562" t="str">
            <v>RFP_EMI_Central_CCGT10615</v>
          </cell>
        </row>
        <row r="5563">
          <cell r="B5563" t="str">
            <v>RFP_EMI_Central_CCGT10615</v>
          </cell>
        </row>
        <row r="5564">
          <cell r="B5564" t="str">
            <v>RFP_EMI_Central_CCGT10615</v>
          </cell>
        </row>
        <row r="5565">
          <cell r="B5565" t="str">
            <v>RFP_EMI_Central_CCGT10615</v>
          </cell>
        </row>
        <row r="5566">
          <cell r="B5566" t="str">
            <v>RFP_EMI_Central_CCGT10615</v>
          </cell>
        </row>
        <row r="5567">
          <cell r="B5567" t="str">
            <v>RFP_EMI_Central_CCGT10615</v>
          </cell>
        </row>
        <row r="5568">
          <cell r="B5568" t="str">
            <v>RFP_EMI_Central_CCGT10615</v>
          </cell>
        </row>
        <row r="5569">
          <cell r="B5569" t="str">
            <v>RFP_EMI_Central_CCGT10615</v>
          </cell>
        </row>
        <row r="5570">
          <cell r="B5570" t="str">
            <v>RFP_EMI_Central_CCGT10615</v>
          </cell>
        </row>
        <row r="5571">
          <cell r="B5571" t="str">
            <v>RFP_EMI_Central_CCGT10615</v>
          </cell>
        </row>
        <row r="5572">
          <cell r="B5572" t="str">
            <v>RFP_EMI_Central_CCGT10615</v>
          </cell>
        </row>
        <row r="5573">
          <cell r="B5573" t="str">
            <v>RFP_EMI_Central_CCGT10615</v>
          </cell>
        </row>
        <row r="5574">
          <cell r="B5574" t="str">
            <v>RFP_EMI_Central_CCGT10615</v>
          </cell>
        </row>
        <row r="5575">
          <cell r="B5575" t="str">
            <v>RFP_EMI_Central_CCGT10615</v>
          </cell>
        </row>
        <row r="5576">
          <cell r="B5576" t="str">
            <v>RFP_EMI_Central_CCGT10615</v>
          </cell>
        </row>
        <row r="5577">
          <cell r="B5577" t="str">
            <v>RFP_EMI_Central_CCGT10615</v>
          </cell>
        </row>
        <row r="5578">
          <cell r="B5578" t="str">
            <v>RFP_EMI_Central_CCGT10615</v>
          </cell>
        </row>
        <row r="5579">
          <cell r="B5579" t="str">
            <v>RFP_EMI_Central_CCGT10615</v>
          </cell>
        </row>
        <row r="5580">
          <cell r="B5580" t="str">
            <v>RFP_EMI_Central_CCGT10615</v>
          </cell>
        </row>
        <row r="5581">
          <cell r="B5581" t="str">
            <v>RFP_EMI_Central_CCGT10615</v>
          </cell>
        </row>
        <row r="5582">
          <cell r="B5582" t="str">
            <v>RFP_EMI_Central_CCGT10615</v>
          </cell>
        </row>
        <row r="5583">
          <cell r="B5583" t="str">
            <v>RFP_EMI_Central_CCGT10615</v>
          </cell>
        </row>
        <row r="5584">
          <cell r="B5584" t="str">
            <v>RFP_EMI_Central_CCGT10615</v>
          </cell>
        </row>
        <row r="5585">
          <cell r="B5585" t="str">
            <v>RFP_EMI_Central_CCGT10615</v>
          </cell>
        </row>
        <row r="5586">
          <cell r="B5586" t="str">
            <v>RFP_EMI_Central_CCGT10615</v>
          </cell>
        </row>
        <row r="5587">
          <cell r="B5587" t="str">
            <v>RFP_EMI_Central_CCGT10615</v>
          </cell>
        </row>
        <row r="5588">
          <cell r="B5588" t="str">
            <v>RFP_EMI_Central_CCGT10615</v>
          </cell>
        </row>
        <row r="5589">
          <cell r="B5589" t="str">
            <v>RFP_EMI_Central_CCGT10615</v>
          </cell>
        </row>
        <row r="5590">
          <cell r="B5590" t="str">
            <v>RFP_EMI_Central_CCGT10615</v>
          </cell>
        </row>
        <row r="5591">
          <cell r="B5591" t="str">
            <v>RFP_EMI_Central_CCGT10615</v>
          </cell>
        </row>
        <row r="5592">
          <cell r="B5592" t="str">
            <v>RFP_EMI_Central_CCGT10615</v>
          </cell>
        </row>
        <row r="5593">
          <cell r="B5593" t="str">
            <v>RFP_EMI_Central_CCGT10615</v>
          </cell>
        </row>
        <row r="5594">
          <cell r="B5594" t="str">
            <v>RFP_EMI_Central_CCGT10615</v>
          </cell>
        </row>
        <row r="5595">
          <cell r="B5595" t="str">
            <v>RFP_EMI_Central_CCGT10615</v>
          </cell>
        </row>
        <row r="5596">
          <cell r="B5596" t="str">
            <v>RFP_EMI_Central_CCGT10615</v>
          </cell>
        </row>
        <row r="5597">
          <cell r="B5597" t="str">
            <v>RFP_EMI_Central_CCGT10615</v>
          </cell>
        </row>
        <row r="5598">
          <cell r="B5598" t="str">
            <v>RFP_EMI_Central_CCGT10615</v>
          </cell>
        </row>
        <row r="5599">
          <cell r="B5599" t="str">
            <v>RFP_EMI_Central_CCGT10615</v>
          </cell>
        </row>
        <row r="5600">
          <cell r="B5600" t="str">
            <v>RFP_EMI_Central_CCGT10615</v>
          </cell>
        </row>
        <row r="5601">
          <cell r="B5601" t="str">
            <v>RFP_EMI_Central_CCGT10615</v>
          </cell>
        </row>
        <row r="5602">
          <cell r="B5602" t="str">
            <v>RFP_EMI_Central_CCGT10615</v>
          </cell>
        </row>
        <row r="5603">
          <cell r="B5603" t="str">
            <v>RFP_EMI_Central_CCGT10615</v>
          </cell>
        </row>
        <row r="5604">
          <cell r="B5604" t="str">
            <v>RFP_EMI_Central_CCGT10615</v>
          </cell>
        </row>
        <row r="5605">
          <cell r="B5605" t="str">
            <v>RFP_EMI_Central_CCGT10615</v>
          </cell>
        </row>
        <row r="5606">
          <cell r="B5606" t="str">
            <v>RFP_EMI_Central_CCGT10615</v>
          </cell>
        </row>
        <row r="5607">
          <cell r="B5607" t="str">
            <v>RFP_EMI_Central_CCGT10615</v>
          </cell>
        </row>
        <row r="5608">
          <cell r="B5608" t="str">
            <v>RFP_EMI_Central_CCGT10615</v>
          </cell>
        </row>
        <row r="5609">
          <cell r="B5609" t="str">
            <v>RFP_EMI_Central_CCGT10615</v>
          </cell>
        </row>
        <row r="5610">
          <cell r="B5610" t="str">
            <v>RFP_EMI_Central_CCGT10615</v>
          </cell>
        </row>
        <row r="5611">
          <cell r="B5611" t="str">
            <v>RFP_EMI_Central_CCGT10615</v>
          </cell>
        </row>
        <row r="5612">
          <cell r="B5612" t="str">
            <v>RFP_EMI_Central_CCGT10615</v>
          </cell>
        </row>
        <row r="5613">
          <cell r="B5613" t="str">
            <v>RFP_EMI_Central_CCGT10615</v>
          </cell>
        </row>
        <row r="5614">
          <cell r="B5614" t="str">
            <v>RFP_EMI_Central_CCGT10615</v>
          </cell>
        </row>
        <row r="5615">
          <cell r="B5615" t="str">
            <v>RFP_EMI_Central_CCGT10615</v>
          </cell>
        </row>
        <row r="5616">
          <cell r="B5616" t="str">
            <v>RFP_EMI_Central_CCGT10615</v>
          </cell>
        </row>
        <row r="5617">
          <cell r="B5617" t="str">
            <v>RFP_EMI_Central_CCGT10615</v>
          </cell>
        </row>
        <row r="5618">
          <cell r="B5618" t="str">
            <v>RFP_EMI_Central_CCGT10615</v>
          </cell>
        </row>
        <row r="5619">
          <cell r="B5619" t="str">
            <v>RFP_EMI_Central_CCGT10615</v>
          </cell>
        </row>
        <row r="5620">
          <cell r="B5620" t="str">
            <v>RFP_EMI_Central_CCGT10615</v>
          </cell>
        </row>
        <row r="5621">
          <cell r="B5621" t="str">
            <v>RFP_EMI_Central_CCGT10615</v>
          </cell>
        </row>
        <row r="5622">
          <cell r="B5622" t="str">
            <v>RFP_EMI_Central_CCGT10615</v>
          </cell>
        </row>
        <row r="5623">
          <cell r="B5623" t="str">
            <v>RFP_EMI_Central_CCGT10615</v>
          </cell>
        </row>
        <row r="5624">
          <cell r="B5624" t="str">
            <v>RFP_EMI_Central_CCGT10615</v>
          </cell>
        </row>
        <row r="5625">
          <cell r="B5625" t="str">
            <v>RFP_EMI_Central_CCGT10615</v>
          </cell>
        </row>
        <row r="5626">
          <cell r="B5626" t="str">
            <v>RFP_EMI_Central_CCGT10615</v>
          </cell>
        </row>
        <row r="5627">
          <cell r="B5627" t="str">
            <v>RFP_EMI_Central_CCGT10615</v>
          </cell>
        </row>
        <row r="5628">
          <cell r="B5628" t="str">
            <v>RFP_EMI_Central_CCGT10615</v>
          </cell>
        </row>
        <row r="5629">
          <cell r="B5629" t="str">
            <v>RFP_EMI_Central_CCGT10615</v>
          </cell>
        </row>
        <row r="5630">
          <cell r="B5630" t="str">
            <v>RFP_EMI_Central_CCGT10615</v>
          </cell>
        </row>
        <row r="5631">
          <cell r="B5631" t="str">
            <v>RFP_EMI_Central_CCGT10615</v>
          </cell>
        </row>
        <row r="5632">
          <cell r="B5632" t="str">
            <v>RFP_EMI_Central_CCGT10615</v>
          </cell>
        </row>
        <row r="5633">
          <cell r="B5633" t="str">
            <v>RFP_EMI_Central_CCGT10615</v>
          </cell>
        </row>
        <row r="5634">
          <cell r="B5634" t="str">
            <v>RFP_EMI_Central_CCGT10615</v>
          </cell>
        </row>
        <row r="5635">
          <cell r="B5635" t="str">
            <v>RFP_EMI_Central_CCGT10615</v>
          </cell>
        </row>
        <row r="5636">
          <cell r="B5636" t="str">
            <v>RFP_EMI_Central_CCGT10615</v>
          </cell>
        </row>
        <row r="5637">
          <cell r="B5637" t="str">
            <v>RFP_EMI_Central_CCGT10615</v>
          </cell>
        </row>
        <row r="5638">
          <cell r="B5638" t="str">
            <v>RFP_EMI_Central_CCGT10615</v>
          </cell>
        </row>
        <row r="5639">
          <cell r="B5639" t="str">
            <v>RFP_EMI_Central_CCGT10615</v>
          </cell>
        </row>
        <row r="5640">
          <cell r="B5640" t="str">
            <v>RFP_EMI_Central_CCGT10615</v>
          </cell>
        </row>
        <row r="5641">
          <cell r="B5641" t="str">
            <v>RFP_EMI_Central_CCGT10615</v>
          </cell>
        </row>
        <row r="5642">
          <cell r="B5642" t="str">
            <v>RFP_EMI_Central_CCGT10615</v>
          </cell>
        </row>
        <row r="5643">
          <cell r="B5643" t="str">
            <v>RFP_EMI_Central_CCGT10615</v>
          </cell>
        </row>
        <row r="5644">
          <cell r="B5644" t="str">
            <v>RFP_EMI_Central_CCGT10615</v>
          </cell>
        </row>
        <row r="5645">
          <cell r="B5645" t="str">
            <v>RFP_EMI_Central_CCGT10615</v>
          </cell>
        </row>
        <row r="5646">
          <cell r="B5646" t="str">
            <v>RFP_EMI_Central_CCGT10615</v>
          </cell>
        </row>
        <row r="5647">
          <cell r="B5647" t="str">
            <v>RFP_EMI_Central_CCGT10615</v>
          </cell>
        </row>
        <row r="5648">
          <cell r="B5648" t="str">
            <v>RFP_EMI_Central_CCGT10615</v>
          </cell>
        </row>
        <row r="5649">
          <cell r="B5649" t="str">
            <v>RFP_EMI_Central_CCGT10615</v>
          </cell>
        </row>
        <row r="5650">
          <cell r="B5650" t="str">
            <v>RFP_EMI_Central_CCGT10615</v>
          </cell>
        </row>
        <row r="5651">
          <cell r="B5651" t="str">
            <v>RFP_EMI_Central_CCGT10615</v>
          </cell>
        </row>
        <row r="5652">
          <cell r="B5652" t="str">
            <v>RFP_EMI_Central_CCGT10615</v>
          </cell>
        </row>
        <row r="5653">
          <cell r="B5653" t="str">
            <v>RFP_EMI_Central_CCGT10615</v>
          </cell>
        </row>
        <row r="5654">
          <cell r="B5654" t="str">
            <v>RFP_EMI_Central_CCGT10615</v>
          </cell>
        </row>
        <row r="5655">
          <cell r="B5655" t="str">
            <v>RFP_EMI_Central_CCGT10615</v>
          </cell>
        </row>
        <row r="5656">
          <cell r="B5656" t="str">
            <v>RFP_EMI_Central_CCGT10615</v>
          </cell>
        </row>
        <row r="5657">
          <cell r="B5657" t="str">
            <v>RFP_EMI_Central_CCGT10615</v>
          </cell>
        </row>
        <row r="5658">
          <cell r="B5658" t="str">
            <v>RFP_EMI_Central_CCGT10615</v>
          </cell>
        </row>
        <row r="5659">
          <cell r="B5659" t="str">
            <v>RFP_EMI_Central_CCGT10615</v>
          </cell>
        </row>
        <row r="5660">
          <cell r="B5660" t="str">
            <v>RFP_EMI_Central_CCGT10615</v>
          </cell>
        </row>
        <row r="5661">
          <cell r="B5661" t="str">
            <v>RFP_EMI_Central_CCGT10615</v>
          </cell>
        </row>
        <row r="5662">
          <cell r="B5662" t="str">
            <v>RFP_EMI_Central_CCGT10615</v>
          </cell>
        </row>
        <row r="5663">
          <cell r="B5663" t="str">
            <v>RFP_EMI_Central_CCGT10615</v>
          </cell>
        </row>
        <row r="5664">
          <cell r="B5664" t="str">
            <v>RFP_EMI_Central_CCGT10615</v>
          </cell>
        </row>
        <row r="5665">
          <cell r="B5665" t="str">
            <v>RFP_EMI_Central_CCGT10615</v>
          </cell>
        </row>
        <row r="5666">
          <cell r="B5666" t="str">
            <v>RFP_EMI_Central_CCGT10615</v>
          </cell>
        </row>
        <row r="5667">
          <cell r="B5667" t="str">
            <v>RFP_EMI_Central_CCGT10615</v>
          </cell>
        </row>
        <row r="5668">
          <cell r="B5668" t="str">
            <v>RFP_EMI_Central_CCGT10615</v>
          </cell>
        </row>
        <row r="5669">
          <cell r="B5669" t="str">
            <v>RFP_EMI_Central_CCGT10615</v>
          </cell>
        </row>
        <row r="5670">
          <cell r="B5670" t="str">
            <v>RFP_EMI_Central_CCGT10615</v>
          </cell>
        </row>
        <row r="5671">
          <cell r="B5671" t="str">
            <v>RFP_EMI_Central_CCGT10615</v>
          </cell>
        </row>
        <row r="5672">
          <cell r="B5672" t="str">
            <v>RFP_EMI_Central_CCGT10615</v>
          </cell>
        </row>
        <row r="5673">
          <cell r="B5673" t="str">
            <v>RFP_EMI_Central_CCGT10615</v>
          </cell>
        </row>
        <row r="5674">
          <cell r="B5674" t="str">
            <v>RFP_EMI_Central_CCGT10615</v>
          </cell>
        </row>
        <row r="5675">
          <cell r="B5675" t="str">
            <v>RFP_EMI_Central_CCGT10615</v>
          </cell>
        </row>
        <row r="5676">
          <cell r="B5676" t="str">
            <v>RFP_EMI_Central_CCGT10615</v>
          </cell>
        </row>
        <row r="5677">
          <cell r="B5677" t="str">
            <v>RFP_EMI_Central_CCGT10615</v>
          </cell>
        </row>
        <row r="5678">
          <cell r="B5678" t="str">
            <v>RFP_EMI_Central_CCGT10615</v>
          </cell>
        </row>
        <row r="5679">
          <cell r="B5679" t="str">
            <v>RFP_EMI_Central_CCGT10615</v>
          </cell>
        </row>
        <row r="5680">
          <cell r="B5680" t="str">
            <v>RFP_EMI_Central_CCGT10615</v>
          </cell>
        </row>
        <row r="5681">
          <cell r="B5681" t="str">
            <v>RFP_EMI_Central_CCGT10615</v>
          </cell>
        </row>
        <row r="5682">
          <cell r="B5682" t="str">
            <v>RFP_EMI_Central_CCGT10615</v>
          </cell>
        </row>
        <row r="5683">
          <cell r="B5683" t="str">
            <v>RFP_EMI_Central_CCGT10615</v>
          </cell>
        </row>
        <row r="5684">
          <cell r="B5684" t="str">
            <v>RFP_EMI_Central_CCGT10615</v>
          </cell>
        </row>
        <row r="5685">
          <cell r="B5685" t="str">
            <v>RFP_EMI_Central_CCGT10615</v>
          </cell>
        </row>
        <row r="5686">
          <cell r="B5686" t="str">
            <v>RFP_EMI_Central_CCGT10615</v>
          </cell>
        </row>
        <row r="5687">
          <cell r="B5687" t="str">
            <v>RFP_EMI_Central_CCGT10615</v>
          </cell>
        </row>
        <row r="5688">
          <cell r="B5688" t="str">
            <v>RFP_EMI_Central_CCGT10615</v>
          </cell>
        </row>
        <row r="5689">
          <cell r="B5689" t="str">
            <v>RFP_EMI_Central_CCGT10615</v>
          </cell>
        </row>
        <row r="5690">
          <cell r="B5690" t="str">
            <v>RFP_EMI_Central_CCGT10615</v>
          </cell>
        </row>
        <row r="5691">
          <cell r="B5691" t="str">
            <v>RFP_EMI_Central_CCGT10615</v>
          </cell>
        </row>
        <row r="5692">
          <cell r="B5692" t="str">
            <v>RFP_EMI_Central_CCGT10615</v>
          </cell>
        </row>
        <row r="5693">
          <cell r="B5693" t="str">
            <v>RFP_EMI_Central_CCGT10615</v>
          </cell>
        </row>
        <row r="5694">
          <cell r="B5694" t="str">
            <v>RFP_EMI_Central_CCGT10615</v>
          </cell>
        </row>
        <row r="5695">
          <cell r="B5695" t="str">
            <v>RFP_EMI_Central_CCGT10615</v>
          </cell>
        </row>
        <row r="5696">
          <cell r="B5696" t="str">
            <v>RFP_EMI_Central_CCGT10615</v>
          </cell>
        </row>
        <row r="5697">
          <cell r="B5697" t="str">
            <v>RFP_EMI_Central_CCGT10615</v>
          </cell>
        </row>
        <row r="5698">
          <cell r="B5698" t="str">
            <v>RFP_EMI_Central_CCGT10615</v>
          </cell>
        </row>
        <row r="5699">
          <cell r="B5699" t="str">
            <v>RFP_EMI_Central_CCGT10615</v>
          </cell>
        </row>
        <row r="5700">
          <cell r="B5700" t="str">
            <v>RFP_EMI_Central_CCGT10615</v>
          </cell>
        </row>
        <row r="5701">
          <cell r="B5701" t="str">
            <v>RFP_EMI_Central_CCGT10615</v>
          </cell>
        </row>
        <row r="5702">
          <cell r="B5702" t="str">
            <v>RFP_EMI_Central_CCGT10615</v>
          </cell>
        </row>
        <row r="5703">
          <cell r="B5703" t="str">
            <v>RFP_EMI_Central_CCGT10615</v>
          </cell>
        </row>
        <row r="5704">
          <cell r="B5704" t="str">
            <v>RFP_EMI_Central_CCGT10615</v>
          </cell>
        </row>
        <row r="5705">
          <cell r="B5705" t="str">
            <v>RFP_EMI_Central_CCGT10615</v>
          </cell>
        </row>
        <row r="5706">
          <cell r="B5706" t="str">
            <v>RFP_EMI_Central_CCGT10615</v>
          </cell>
        </row>
        <row r="5707">
          <cell r="B5707" t="str">
            <v>RFP_EMI_Central_CCGT10615</v>
          </cell>
        </row>
        <row r="5708">
          <cell r="B5708" t="str">
            <v>RFP_EMI_Central_CCGT10615</v>
          </cell>
        </row>
        <row r="5709">
          <cell r="B5709" t="str">
            <v>RFP_EMI_Central_CCGT10615</v>
          </cell>
        </row>
        <row r="5710">
          <cell r="B5710" t="str">
            <v>RFP_EMI_Central_CCGT10615</v>
          </cell>
        </row>
        <row r="5711">
          <cell r="B5711" t="str">
            <v>RFP_EMI_Central_CCGT10615</v>
          </cell>
        </row>
        <row r="5712">
          <cell r="B5712" t="str">
            <v>RFP_EMI_Central_CCGT10615</v>
          </cell>
        </row>
        <row r="5713">
          <cell r="B5713" t="str">
            <v>RFP_EMI_Central_CCGT10615</v>
          </cell>
        </row>
        <row r="5714">
          <cell r="B5714" t="str">
            <v>RFP_EMI_Central_CCGT10615</v>
          </cell>
        </row>
        <row r="5715">
          <cell r="B5715" t="str">
            <v>RFP_EMI_Central_CCGT10615</v>
          </cell>
        </row>
        <row r="5716">
          <cell r="B5716" t="str">
            <v>RFP_EMI_Central_CCGT10615</v>
          </cell>
        </row>
        <row r="5717">
          <cell r="B5717" t="str">
            <v>RFP_EMI_Central_CCGT10615</v>
          </cell>
        </row>
        <row r="5718">
          <cell r="B5718" t="str">
            <v>RFP_EMI_Central_CCGT10615</v>
          </cell>
        </row>
        <row r="5719">
          <cell r="B5719" t="str">
            <v>RFP_EMI_Central_CCGT10615</v>
          </cell>
        </row>
        <row r="5720">
          <cell r="B5720" t="str">
            <v>RFP_EMI_Central_CCGT10615</v>
          </cell>
        </row>
        <row r="5721">
          <cell r="B5721" t="str">
            <v>RFP_EMI_Central_CCGT10615</v>
          </cell>
        </row>
        <row r="5722">
          <cell r="B5722" t="str">
            <v>RFP_EMI_Central_CCGT10615</v>
          </cell>
        </row>
        <row r="5723">
          <cell r="B5723" t="str">
            <v>RFP_EMI_Central_CCGT10615</v>
          </cell>
        </row>
        <row r="5724">
          <cell r="B5724" t="str">
            <v>RFP_EMI_Central_CCGT10615</v>
          </cell>
        </row>
        <row r="5725">
          <cell r="B5725" t="str">
            <v>RFP_EMI_Central_CCGT10615</v>
          </cell>
        </row>
        <row r="5726">
          <cell r="B5726" t="str">
            <v>RFP_EMI_Central_CCGT10615</v>
          </cell>
        </row>
        <row r="5727">
          <cell r="B5727" t="str">
            <v>RFP_EMI_Central_CCGT10615</v>
          </cell>
        </row>
        <row r="5728">
          <cell r="B5728" t="str">
            <v>RFP_EMI_Central_CCGT10615</v>
          </cell>
        </row>
        <row r="5729">
          <cell r="B5729" t="str">
            <v>RFP_EMI_Central_CCGT10615</v>
          </cell>
        </row>
        <row r="5730">
          <cell r="B5730" t="str">
            <v>RFP_EMI_Central_CCGT10615</v>
          </cell>
        </row>
        <row r="5731">
          <cell r="B5731" t="str">
            <v>RFP_EMI_Central_CCGT10615</v>
          </cell>
        </row>
        <row r="5732">
          <cell r="B5732" t="str">
            <v>RFP_EMI_Central_CCGT10615</v>
          </cell>
        </row>
        <row r="5733">
          <cell r="B5733" t="str">
            <v>RFP_EMI_Central_CCGT10615</v>
          </cell>
        </row>
        <row r="5734">
          <cell r="B5734" t="str">
            <v>RFP_EMI_Central_CCGT10615</v>
          </cell>
        </row>
        <row r="5735">
          <cell r="B5735" t="str">
            <v>RFP_EMI_Central_CCGT10615</v>
          </cell>
        </row>
        <row r="5736">
          <cell r="B5736" t="str">
            <v>RFP_EMI_Central_CCGT10615</v>
          </cell>
        </row>
        <row r="5737">
          <cell r="B5737" t="str">
            <v>RFP_EMI_Central_CCGT10615</v>
          </cell>
        </row>
        <row r="5738">
          <cell r="B5738" t="str">
            <v>RFP_EMI_Central_CCGT10615</v>
          </cell>
        </row>
        <row r="5739">
          <cell r="B5739" t="str">
            <v>RFP_EMI_Central_CCGT10615</v>
          </cell>
        </row>
        <row r="5740">
          <cell r="B5740" t="str">
            <v>RFP_EMI_Central_CCGT10615</v>
          </cell>
        </row>
        <row r="5741">
          <cell r="B5741" t="str">
            <v>RFP_EMI_Central_CCGT10615</v>
          </cell>
        </row>
        <row r="5742">
          <cell r="B5742" t="str">
            <v>RFP_EMI_Central_CCGT10615</v>
          </cell>
        </row>
        <row r="5743">
          <cell r="B5743" t="str">
            <v>RFP_EMI_Central_CCGT10615</v>
          </cell>
        </row>
        <row r="5744">
          <cell r="B5744" t="str">
            <v>RFP_EMI_Central_CCGT10615</v>
          </cell>
        </row>
        <row r="5745">
          <cell r="B5745" t="str">
            <v>RFP_EMI_Central_CCGT10615</v>
          </cell>
        </row>
        <row r="5746">
          <cell r="B5746" t="str">
            <v>RFP_EMI_Central_CCGT10615</v>
          </cell>
        </row>
        <row r="5747">
          <cell r="B5747" t="str">
            <v>RFP_EMI_Central_CCGT10615</v>
          </cell>
        </row>
        <row r="5748">
          <cell r="B5748" t="str">
            <v>RFP_EMI_Central_CCGT10615</v>
          </cell>
        </row>
        <row r="5749">
          <cell r="B5749" t="str">
            <v>RFP_EMI_Central_CCGT10615</v>
          </cell>
        </row>
        <row r="5750">
          <cell r="B5750" t="str">
            <v>RFP_EMI_Central_CCGT10615</v>
          </cell>
        </row>
        <row r="5751">
          <cell r="B5751" t="str">
            <v>RFP_EMI_Central_CCGT10615</v>
          </cell>
        </row>
        <row r="5752">
          <cell r="B5752" t="str">
            <v>RFP_EMI_Central_CCGT10615</v>
          </cell>
        </row>
        <row r="5753">
          <cell r="B5753" t="str">
            <v>RFP_EMI_Central_CCGT10615</v>
          </cell>
        </row>
        <row r="5754">
          <cell r="B5754" t="str">
            <v>RFP_EMI_Central_CCGT10615</v>
          </cell>
        </row>
        <row r="5755">
          <cell r="B5755" t="str">
            <v>RFP_EMI_Central_CCGT10615</v>
          </cell>
        </row>
        <row r="5756">
          <cell r="B5756" t="str">
            <v>RFP_EMI_Central_CCGT10615</v>
          </cell>
        </row>
        <row r="5757">
          <cell r="B5757" t="str">
            <v>RFP_EMI_Central_CCGT10615</v>
          </cell>
        </row>
        <row r="5758">
          <cell r="B5758" t="str">
            <v>RFP_EMI_Central_CCGT10615</v>
          </cell>
        </row>
        <row r="5759">
          <cell r="B5759" t="str">
            <v>RFP_EMI_Central_CCGT10615</v>
          </cell>
        </row>
        <row r="5760">
          <cell r="B5760" t="str">
            <v>RFP_EMI_Central_CCGT10615</v>
          </cell>
        </row>
        <row r="5761">
          <cell r="B5761" t="str">
            <v>RFP_EMI_Central_CCGT10615</v>
          </cell>
        </row>
        <row r="5762">
          <cell r="B5762" t="str">
            <v>RFP_EMI_Central_CCGT10615</v>
          </cell>
        </row>
        <row r="5763">
          <cell r="B5763" t="str">
            <v>RFP_EMI_Central_CCGT10615</v>
          </cell>
        </row>
        <row r="5764">
          <cell r="B5764" t="str">
            <v>RFP_EMI_Central_CCGT10615</v>
          </cell>
        </row>
        <row r="5765">
          <cell r="B5765" t="str">
            <v>RFP_EMI_Central_CCGT10615</v>
          </cell>
        </row>
        <row r="5766">
          <cell r="B5766" t="str">
            <v>RFP_EMI_Central_CCGT10615</v>
          </cell>
        </row>
        <row r="5767">
          <cell r="B5767" t="str">
            <v>RFP_EMI_Central_CCGT10615</v>
          </cell>
        </row>
        <row r="5768">
          <cell r="B5768" t="str">
            <v>RFP_EMI_Central_CCGT10615</v>
          </cell>
        </row>
        <row r="5769">
          <cell r="B5769" t="str">
            <v>RFP_EMI_Central_CCGT10615</v>
          </cell>
        </row>
        <row r="5770">
          <cell r="B5770" t="str">
            <v>RFP_EMI_Central_CCGT10615</v>
          </cell>
        </row>
        <row r="5771">
          <cell r="B5771" t="str">
            <v>RFP_EMI_Central_CCGT10615</v>
          </cell>
        </row>
        <row r="5772">
          <cell r="B5772" t="str">
            <v>RFP_EMI_Central_CCGT10615</v>
          </cell>
        </row>
        <row r="5773">
          <cell r="B5773" t="str">
            <v>RFP_EMI_Central_CCGT10615</v>
          </cell>
        </row>
        <row r="5774">
          <cell r="B5774" t="str">
            <v>RFP_EMI_Central_CCGT10615</v>
          </cell>
        </row>
        <row r="5775">
          <cell r="B5775" t="str">
            <v>RFP_EMI_Central_CCGT10615</v>
          </cell>
        </row>
        <row r="5776">
          <cell r="B5776" t="str">
            <v>RFP_EMI_Central_CCGT10615</v>
          </cell>
        </row>
        <row r="5777">
          <cell r="B5777" t="str">
            <v>RFP_EMI_Central_CCGT10615</v>
          </cell>
        </row>
        <row r="5778">
          <cell r="B5778" t="str">
            <v>RFP_EMI_Central_CCGT10615</v>
          </cell>
        </row>
        <row r="5779">
          <cell r="B5779" t="str">
            <v>RFP_EMI_Central_CCGT10615</v>
          </cell>
        </row>
        <row r="5780">
          <cell r="B5780" t="str">
            <v>RFP_EMI_Central_CCGT10615</v>
          </cell>
        </row>
        <row r="5781">
          <cell r="B5781" t="str">
            <v>RFP_EMI_Central_CCGT10615</v>
          </cell>
        </row>
        <row r="5782">
          <cell r="B5782" t="str">
            <v>RFP_EMI_Central_CCGT10615</v>
          </cell>
        </row>
        <row r="5783">
          <cell r="B5783" t="str">
            <v>RFP_EMI_Central_CCGT10615</v>
          </cell>
        </row>
        <row r="5784">
          <cell r="B5784" t="str">
            <v>RFP_EMI_Central_CCGT10615</v>
          </cell>
        </row>
        <row r="5785">
          <cell r="B5785" t="str">
            <v>RFP_EMI_Central_CCGT10615</v>
          </cell>
        </row>
        <row r="5786">
          <cell r="B5786" t="str">
            <v>RFP_EMI_Central_CCGT10615</v>
          </cell>
        </row>
        <row r="5787">
          <cell r="B5787" t="str">
            <v>RFP_EMI_Central_CCGT10615</v>
          </cell>
        </row>
        <row r="5788">
          <cell r="B5788" t="str">
            <v>RFP_EMI_Central_CCGT10615</v>
          </cell>
        </row>
        <row r="5789">
          <cell r="B5789" t="str">
            <v>RFP_EMI_Central_CCGT10615</v>
          </cell>
        </row>
        <row r="5790">
          <cell r="B5790" t="str">
            <v>RFP_EMI_Central_CCGT10615</v>
          </cell>
        </row>
        <row r="5791">
          <cell r="B5791" t="str">
            <v>RFP_EMI_Central_CCGT10615</v>
          </cell>
        </row>
        <row r="5792">
          <cell r="B5792" t="str">
            <v>RFP_EMI_Central_CCGT10615</v>
          </cell>
        </row>
        <row r="5793">
          <cell r="B5793" t="str">
            <v>RFP_EMI_Central_CCGT10615</v>
          </cell>
        </row>
        <row r="5794">
          <cell r="B5794" t="str">
            <v>RFP_EMI_Central_CCGT10615</v>
          </cell>
        </row>
        <row r="5795">
          <cell r="B5795" t="str">
            <v>RFP_EMI_Central_CCGT10615</v>
          </cell>
        </row>
        <row r="5796">
          <cell r="B5796" t="str">
            <v>RFP_EMI_Central_CCGT10615</v>
          </cell>
        </row>
        <row r="5797">
          <cell r="B5797" t="str">
            <v>RFP_EMI_Central_CCGT10615</v>
          </cell>
        </row>
        <row r="5798">
          <cell r="B5798" t="str">
            <v>RFP_EMI_Central_CCGT10615</v>
          </cell>
        </row>
        <row r="5799">
          <cell r="B5799" t="str">
            <v>RFP_EMI_Central_CCGT10615</v>
          </cell>
        </row>
        <row r="5800">
          <cell r="B5800" t="str">
            <v>RFP_EMI_Central_CCGT10615</v>
          </cell>
        </row>
        <row r="5801">
          <cell r="B5801" t="str">
            <v>RFP_EMI_Central_CCGT10615</v>
          </cell>
        </row>
        <row r="5802">
          <cell r="B5802" t="str">
            <v>RFP_EMI_Central_CCGT10615</v>
          </cell>
        </row>
        <row r="5803">
          <cell r="B5803" t="str">
            <v>RFP_EMI_Central_CCGT10615</v>
          </cell>
        </row>
        <row r="5804">
          <cell r="B5804" t="str">
            <v>RFP_EMI_Central_CCGT10615</v>
          </cell>
        </row>
        <row r="5805">
          <cell r="B5805" t="str">
            <v>RFP_EMI_Central_CCGT10615</v>
          </cell>
        </row>
        <row r="5806">
          <cell r="B5806" t="str">
            <v>RFP_EMI_Central_CCGT10615</v>
          </cell>
        </row>
        <row r="5807">
          <cell r="B5807" t="str">
            <v>RFP_EMI_Central_CCGT10615</v>
          </cell>
        </row>
        <row r="5808">
          <cell r="B5808" t="str">
            <v>RFP_EMI_Central_CCGT10615</v>
          </cell>
        </row>
        <row r="5809">
          <cell r="B5809" t="str">
            <v>RFP_EMI_Central_CCGT10615</v>
          </cell>
        </row>
        <row r="5810">
          <cell r="B5810" t="str">
            <v>RFP_EMI_Central_CCGT10615</v>
          </cell>
        </row>
        <row r="5811">
          <cell r="B5811" t="str">
            <v>RFP_EMI_Central_CCGT10615</v>
          </cell>
        </row>
        <row r="5812">
          <cell r="B5812" t="str">
            <v>RFP_EMI_Central_CCGT10615</v>
          </cell>
        </row>
        <row r="5813">
          <cell r="B5813" t="str">
            <v>RFP_EMI_Central_CCGT10615</v>
          </cell>
        </row>
        <row r="5814">
          <cell r="B5814" t="str">
            <v>RFP_EMI_Central_CCGT10615</v>
          </cell>
        </row>
        <row r="5815">
          <cell r="B5815" t="str">
            <v>RFP_EMI_Central_CCGT10615</v>
          </cell>
        </row>
        <row r="5816">
          <cell r="B5816" t="str">
            <v>RFP_EMI_Central_CCGT10615</v>
          </cell>
        </row>
        <row r="5817">
          <cell r="B5817" t="str">
            <v>RFP_EMI_Central_CCGT10615</v>
          </cell>
        </row>
        <row r="5818">
          <cell r="B5818" t="str">
            <v>RFP_EMI_Central_CCGT10615</v>
          </cell>
        </row>
        <row r="5819">
          <cell r="B5819" t="str">
            <v>RFP_EMI_Central_CCGT10615</v>
          </cell>
        </row>
        <row r="5820">
          <cell r="B5820" t="str">
            <v>RFP_EMI_Central_CCGT10615</v>
          </cell>
        </row>
        <row r="5821">
          <cell r="B5821" t="str">
            <v>RFP_EMI_Central_CCGT10615</v>
          </cell>
        </row>
        <row r="5822">
          <cell r="B5822" t="str">
            <v>RFP_EMI_Central_CCGT10615</v>
          </cell>
        </row>
        <row r="5823">
          <cell r="B5823" t="str">
            <v>RFP_EMI_Central_CCGT10615</v>
          </cell>
        </row>
        <row r="5824">
          <cell r="B5824" t="str">
            <v>RFP_EMI_Central_CCGT10615</v>
          </cell>
        </row>
        <row r="5825">
          <cell r="B5825" t="str">
            <v>RFP_EMI_Central_CCGT10615</v>
          </cell>
        </row>
        <row r="5826">
          <cell r="B5826" t="str">
            <v>RFP_EMI_Central_CCGT10615</v>
          </cell>
        </row>
        <row r="5827">
          <cell r="B5827" t="str">
            <v>RFP_EMI_Central_CCGT10615</v>
          </cell>
        </row>
        <row r="5828">
          <cell r="B5828" t="str">
            <v>RFP_EMI_Central_CCGT10615</v>
          </cell>
        </row>
        <row r="5829">
          <cell r="B5829" t="str">
            <v>RFP_EMI_Central_CCGT10615</v>
          </cell>
        </row>
        <row r="5830">
          <cell r="B5830" t="str">
            <v>RFP_EMI_Central_CCGT10615</v>
          </cell>
        </row>
        <row r="5831">
          <cell r="B5831" t="str">
            <v>RFP_EMI_Central_CCGT10615</v>
          </cell>
        </row>
        <row r="5832">
          <cell r="B5832" t="str">
            <v>RFP_EMI_Central_CCGT10615</v>
          </cell>
        </row>
        <row r="5833">
          <cell r="B5833" t="str">
            <v>RFP_EMI_Central_CCGT10615</v>
          </cell>
        </row>
        <row r="5834">
          <cell r="B5834" t="str">
            <v>RFP_EMI_Central_CCGT10615</v>
          </cell>
        </row>
        <row r="5835">
          <cell r="B5835" t="str">
            <v>RFP_EMI_Central_CCGT10615</v>
          </cell>
        </row>
        <row r="5836">
          <cell r="B5836" t="str">
            <v>RFP_EMI_Central_CCGT10615</v>
          </cell>
        </row>
        <row r="5837">
          <cell r="B5837" t="str">
            <v>RFP_EMI_Central_CCGT10615</v>
          </cell>
        </row>
        <row r="5838">
          <cell r="B5838" t="str">
            <v>RFP_EMI_Central_CCGT10615</v>
          </cell>
        </row>
        <row r="5839">
          <cell r="B5839" t="str">
            <v>RFP_EMI_Central_CCGT10615</v>
          </cell>
        </row>
        <row r="5840">
          <cell r="B5840" t="str">
            <v>RFP_EMI_Central_CCGT10615</v>
          </cell>
        </row>
        <row r="5841">
          <cell r="B5841" t="str">
            <v>RFP_EMI_Central_CCGT10615</v>
          </cell>
        </row>
        <row r="5842">
          <cell r="B5842" t="str">
            <v>RFP_EMI_Central_CCGT10615</v>
          </cell>
        </row>
        <row r="5843">
          <cell r="B5843" t="str">
            <v>RFP_EMI_Central_CCGT10615</v>
          </cell>
        </row>
        <row r="5844">
          <cell r="B5844" t="str">
            <v>RFP_EMI_Central_CCGT10615</v>
          </cell>
        </row>
        <row r="5845">
          <cell r="B5845" t="str">
            <v>RFP_EMI_Central_CCGT10615</v>
          </cell>
        </row>
        <row r="5846">
          <cell r="B5846" t="str">
            <v>RFP_EMI_Central_CCGT10615</v>
          </cell>
        </row>
        <row r="5847">
          <cell r="B5847" t="str">
            <v>RFP_EMI_Central_CCGT10615</v>
          </cell>
        </row>
        <row r="5848">
          <cell r="B5848" t="str">
            <v>RFP_EMI_Central_CCGT10615</v>
          </cell>
        </row>
        <row r="5849">
          <cell r="B5849" t="str">
            <v>RFP_EMI_Central_CCGT10615</v>
          </cell>
        </row>
        <row r="5850">
          <cell r="B5850" t="str">
            <v>RFP_EMI_Central_CCGT10615</v>
          </cell>
        </row>
        <row r="5851">
          <cell r="B5851" t="str">
            <v>RFP_EMI_Central_CCGT10615</v>
          </cell>
        </row>
        <row r="5852">
          <cell r="B5852" t="str">
            <v>RFP_EMI_Central_CCGT10615</v>
          </cell>
        </row>
        <row r="5853">
          <cell r="B5853" t="str">
            <v>RFP_EMI_Central_CCGT10615</v>
          </cell>
        </row>
      </sheetData>
      <sheetData sheetId="12" refreshError="1">
        <row r="1">
          <cell r="B1" t="str">
            <v xml:space="preserve">PROSYM Cases : </v>
          </cell>
        </row>
        <row r="18">
          <cell r="B18">
            <v>3</v>
          </cell>
        </row>
        <row r="19">
          <cell r="B19" t="str">
            <v>Year</v>
          </cell>
        </row>
        <row r="20">
          <cell r="A20" t="str">
            <v>RFP_6Co_Base106052010</v>
          </cell>
          <cell r="B20">
            <v>2010</v>
          </cell>
          <cell r="C20">
            <v>1</v>
          </cell>
          <cell r="E20">
            <v>0</v>
          </cell>
          <cell r="G20">
            <v>309146.34000000003</v>
          </cell>
        </row>
        <row r="21">
          <cell r="B21">
            <v>2010</v>
          </cell>
        </row>
        <row r="22">
          <cell r="B22">
            <v>2010</v>
          </cell>
        </row>
        <row r="23">
          <cell r="B23">
            <v>2010</v>
          </cell>
        </row>
        <row r="24">
          <cell r="B24">
            <v>2010</v>
          </cell>
        </row>
        <row r="25">
          <cell r="B25">
            <v>2010</v>
          </cell>
        </row>
        <row r="26">
          <cell r="B26">
            <v>2010</v>
          </cell>
        </row>
        <row r="27">
          <cell r="B27">
            <v>2010</v>
          </cell>
        </row>
        <row r="28">
          <cell r="B28">
            <v>2010</v>
          </cell>
        </row>
        <row r="29">
          <cell r="B29">
            <v>2010</v>
          </cell>
        </row>
        <row r="30">
          <cell r="B30">
            <v>2010</v>
          </cell>
        </row>
        <row r="31">
          <cell r="B31">
            <v>2010</v>
          </cell>
        </row>
        <row r="32">
          <cell r="B32">
            <v>2011</v>
          </cell>
        </row>
        <row r="33">
          <cell r="B33">
            <v>2011</v>
          </cell>
        </row>
        <row r="34">
          <cell r="B34">
            <v>2011</v>
          </cell>
        </row>
        <row r="35">
          <cell r="B35">
            <v>2011</v>
          </cell>
        </row>
        <row r="36">
          <cell r="B36">
            <v>2011</v>
          </cell>
        </row>
        <row r="37">
          <cell r="B37">
            <v>2011</v>
          </cell>
        </row>
        <row r="38">
          <cell r="B38">
            <v>2011</v>
          </cell>
        </row>
        <row r="39">
          <cell r="B39">
            <v>2011</v>
          </cell>
        </row>
        <row r="40">
          <cell r="B40">
            <v>2011</v>
          </cell>
        </row>
        <row r="41">
          <cell r="B41">
            <v>2011</v>
          </cell>
        </row>
        <row r="42">
          <cell r="B42">
            <v>2011</v>
          </cell>
        </row>
        <row r="43">
          <cell r="B43">
            <v>2011</v>
          </cell>
        </row>
        <row r="44">
          <cell r="B44">
            <v>2012</v>
          </cell>
        </row>
        <row r="45">
          <cell r="B45">
            <v>2012</v>
          </cell>
        </row>
        <row r="46">
          <cell r="B46">
            <v>2012</v>
          </cell>
        </row>
        <row r="47">
          <cell r="B47">
            <v>2012</v>
          </cell>
        </row>
        <row r="48">
          <cell r="B48">
            <v>2012</v>
          </cell>
        </row>
        <row r="49">
          <cell r="B49">
            <v>2012</v>
          </cell>
        </row>
        <row r="50">
          <cell r="B50">
            <v>2012</v>
          </cell>
        </row>
        <row r="51">
          <cell r="B51">
            <v>2012</v>
          </cell>
        </row>
        <row r="52">
          <cell r="B52">
            <v>2012</v>
          </cell>
        </row>
        <row r="53">
          <cell r="B53">
            <v>2012</v>
          </cell>
        </row>
        <row r="54">
          <cell r="B54">
            <v>2012</v>
          </cell>
        </row>
        <row r="55">
          <cell r="B55">
            <v>2012</v>
          </cell>
        </row>
        <row r="56">
          <cell r="B56">
            <v>2013</v>
          </cell>
        </row>
        <row r="57">
          <cell r="B57">
            <v>2013</v>
          </cell>
        </row>
        <row r="58">
          <cell r="B58">
            <v>2013</v>
          </cell>
        </row>
        <row r="59">
          <cell r="B59">
            <v>2013</v>
          </cell>
        </row>
        <row r="60">
          <cell r="B60">
            <v>2013</v>
          </cell>
        </row>
        <row r="61">
          <cell r="B61">
            <v>2013</v>
          </cell>
        </row>
        <row r="62">
          <cell r="B62">
            <v>2013</v>
          </cell>
        </row>
        <row r="63">
          <cell r="B63">
            <v>2013</v>
          </cell>
        </row>
        <row r="64">
          <cell r="B64">
            <v>2013</v>
          </cell>
        </row>
        <row r="65">
          <cell r="B65">
            <v>2013</v>
          </cell>
        </row>
        <row r="66">
          <cell r="B66">
            <v>2013</v>
          </cell>
        </row>
        <row r="67">
          <cell r="B67">
            <v>2013</v>
          </cell>
        </row>
        <row r="68">
          <cell r="B68">
            <v>2014</v>
          </cell>
        </row>
        <row r="69">
          <cell r="B69">
            <v>2014</v>
          </cell>
        </row>
        <row r="70">
          <cell r="B70">
            <v>2014</v>
          </cell>
        </row>
        <row r="71">
          <cell r="B71">
            <v>2014</v>
          </cell>
        </row>
        <row r="72">
          <cell r="B72">
            <v>2014</v>
          </cell>
        </row>
        <row r="73">
          <cell r="B73">
            <v>2014</v>
          </cell>
        </row>
        <row r="74">
          <cell r="B74">
            <v>2014</v>
          </cell>
        </row>
        <row r="75">
          <cell r="B75">
            <v>2014</v>
          </cell>
        </row>
        <row r="76">
          <cell r="B76">
            <v>2014</v>
          </cell>
        </row>
        <row r="77">
          <cell r="B77">
            <v>2014</v>
          </cell>
        </row>
        <row r="78">
          <cell r="B78">
            <v>2014</v>
          </cell>
        </row>
        <row r="79">
          <cell r="B79">
            <v>2014</v>
          </cell>
        </row>
        <row r="80">
          <cell r="B80">
            <v>2015</v>
          </cell>
        </row>
        <row r="81">
          <cell r="B81">
            <v>2015</v>
          </cell>
        </row>
        <row r="82">
          <cell r="B82">
            <v>2015</v>
          </cell>
        </row>
        <row r="83">
          <cell r="B83">
            <v>2015</v>
          </cell>
        </row>
        <row r="84">
          <cell r="B84">
            <v>2015</v>
          </cell>
        </row>
        <row r="85">
          <cell r="B85">
            <v>2015</v>
          </cell>
        </row>
        <row r="86">
          <cell r="B86">
            <v>2015</v>
          </cell>
        </row>
        <row r="87">
          <cell r="B87">
            <v>2015</v>
          </cell>
        </row>
        <row r="88">
          <cell r="B88">
            <v>2015</v>
          </cell>
        </row>
        <row r="89">
          <cell r="B89">
            <v>2015</v>
          </cell>
        </row>
        <row r="90">
          <cell r="B90">
            <v>2015</v>
          </cell>
        </row>
        <row r="91">
          <cell r="B91">
            <v>2015</v>
          </cell>
        </row>
        <row r="92">
          <cell r="B92">
            <v>2016</v>
          </cell>
        </row>
        <row r="93">
          <cell r="B93">
            <v>2016</v>
          </cell>
        </row>
        <row r="94">
          <cell r="B94">
            <v>2016</v>
          </cell>
        </row>
        <row r="95">
          <cell r="B95">
            <v>2016</v>
          </cell>
        </row>
        <row r="96">
          <cell r="B96">
            <v>2016</v>
          </cell>
        </row>
        <row r="97">
          <cell r="B97">
            <v>2016</v>
          </cell>
        </row>
        <row r="98">
          <cell r="B98">
            <v>2016</v>
          </cell>
        </row>
        <row r="99">
          <cell r="B99">
            <v>2016</v>
          </cell>
        </row>
        <row r="100">
          <cell r="B100">
            <v>2016</v>
          </cell>
        </row>
        <row r="101">
          <cell r="B101">
            <v>2016</v>
          </cell>
        </row>
        <row r="102">
          <cell r="B102">
            <v>2016</v>
          </cell>
        </row>
        <row r="103">
          <cell r="B103">
            <v>2016</v>
          </cell>
        </row>
        <row r="104">
          <cell r="B104">
            <v>2017</v>
          </cell>
        </row>
        <row r="105">
          <cell r="B105">
            <v>2017</v>
          </cell>
        </row>
        <row r="106">
          <cell r="B106">
            <v>2017</v>
          </cell>
        </row>
        <row r="107">
          <cell r="B107">
            <v>2017</v>
          </cell>
        </row>
        <row r="108">
          <cell r="B108">
            <v>2017</v>
          </cell>
        </row>
        <row r="109">
          <cell r="B109">
            <v>2017</v>
          </cell>
        </row>
        <row r="110">
          <cell r="B110">
            <v>2017</v>
          </cell>
        </row>
        <row r="111">
          <cell r="B111">
            <v>2017</v>
          </cell>
        </row>
        <row r="112">
          <cell r="B112">
            <v>2017</v>
          </cell>
        </row>
        <row r="113">
          <cell r="B113">
            <v>2017</v>
          </cell>
        </row>
        <row r="114">
          <cell r="B114">
            <v>2017</v>
          </cell>
        </row>
        <row r="115">
          <cell r="B115">
            <v>2017</v>
          </cell>
        </row>
        <row r="116">
          <cell r="B116">
            <v>2018</v>
          </cell>
        </row>
        <row r="117">
          <cell r="B117">
            <v>2018</v>
          </cell>
        </row>
        <row r="118">
          <cell r="B118">
            <v>2018</v>
          </cell>
        </row>
        <row r="119">
          <cell r="B119">
            <v>2018</v>
          </cell>
        </row>
        <row r="120">
          <cell r="B120">
            <v>2018</v>
          </cell>
        </row>
        <row r="121">
          <cell r="B121">
            <v>2018</v>
          </cell>
        </row>
        <row r="122">
          <cell r="B122">
            <v>2018</v>
          </cell>
        </row>
        <row r="123">
          <cell r="B123">
            <v>2018</v>
          </cell>
        </row>
        <row r="124">
          <cell r="B124">
            <v>2018</v>
          </cell>
        </row>
        <row r="125">
          <cell r="B125">
            <v>2018</v>
          </cell>
        </row>
        <row r="126">
          <cell r="B126">
            <v>2018</v>
          </cell>
        </row>
        <row r="127">
          <cell r="B127">
            <v>2018</v>
          </cell>
        </row>
        <row r="128">
          <cell r="B128">
            <v>2019</v>
          </cell>
        </row>
        <row r="129">
          <cell r="B129">
            <v>2019</v>
          </cell>
        </row>
        <row r="130">
          <cell r="B130">
            <v>2019</v>
          </cell>
        </row>
        <row r="131">
          <cell r="B131">
            <v>2019</v>
          </cell>
        </row>
        <row r="132">
          <cell r="B132">
            <v>2019</v>
          </cell>
        </row>
        <row r="133">
          <cell r="B133">
            <v>2019</v>
          </cell>
        </row>
        <row r="134">
          <cell r="B134">
            <v>2019</v>
          </cell>
        </row>
        <row r="135">
          <cell r="B135">
            <v>2019</v>
          </cell>
        </row>
        <row r="136">
          <cell r="B136">
            <v>2019</v>
          </cell>
        </row>
        <row r="137">
          <cell r="B137">
            <v>2019</v>
          </cell>
        </row>
        <row r="138">
          <cell r="B138">
            <v>2019</v>
          </cell>
        </row>
        <row r="139">
          <cell r="B139">
            <v>2019</v>
          </cell>
        </row>
        <row r="140">
          <cell r="B140">
            <v>2020</v>
          </cell>
        </row>
        <row r="141">
          <cell r="B141">
            <v>2020</v>
          </cell>
        </row>
        <row r="142">
          <cell r="B142">
            <v>2020</v>
          </cell>
        </row>
        <row r="143">
          <cell r="B143">
            <v>2020</v>
          </cell>
        </row>
        <row r="144">
          <cell r="B144">
            <v>2020</v>
          </cell>
        </row>
        <row r="145">
          <cell r="B145">
            <v>2020</v>
          </cell>
        </row>
        <row r="146">
          <cell r="B146">
            <v>2020</v>
          </cell>
        </row>
        <row r="147">
          <cell r="B147">
            <v>2020</v>
          </cell>
        </row>
        <row r="148">
          <cell r="B148">
            <v>2020</v>
          </cell>
        </row>
        <row r="149">
          <cell r="B149">
            <v>2020</v>
          </cell>
        </row>
        <row r="150">
          <cell r="B150">
            <v>2020</v>
          </cell>
        </row>
        <row r="151">
          <cell r="B151">
            <v>2020</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2022</v>
          </cell>
        </row>
        <row r="165">
          <cell r="B165">
            <v>2022</v>
          </cell>
        </row>
        <row r="166">
          <cell r="B166">
            <v>2022</v>
          </cell>
        </row>
        <row r="167">
          <cell r="B167">
            <v>2022</v>
          </cell>
        </row>
        <row r="168">
          <cell r="B168">
            <v>2022</v>
          </cell>
        </row>
        <row r="169">
          <cell r="B169">
            <v>2022</v>
          </cell>
        </row>
        <row r="170">
          <cell r="B170">
            <v>2022</v>
          </cell>
        </row>
        <row r="171">
          <cell r="B171">
            <v>2022</v>
          </cell>
        </row>
        <row r="172">
          <cell r="B172">
            <v>2022</v>
          </cell>
        </row>
        <row r="173">
          <cell r="B173">
            <v>2022</v>
          </cell>
        </row>
        <row r="174">
          <cell r="B174">
            <v>2022</v>
          </cell>
        </row>
        <row r="175">
          <cell r="B175">
            <v>2022</v>
          </cell>
        </row>
        <row r="176">
          <cell r="B176">
            <v>2023</v>
          </cell>
        </row>
        <row r="177">
          <cell r="B177">
            <v>2023</v>
          </cell>
        </row>
        <row r="178">
          <cell r="B178">
            <v>2023</v>
          </cell>
        </row>
        <row r="179">
          <cell r="B179">
            <v>2023</v>
          </cell>
        </row>
        <row r="180">
          <cell r="B180">
            <v>2023</v>
          </cell>
        </row>
        <row r="181">
          <cell r="B181">
            <v>2023</v>
          </cell>
        </row>
        <row r="182">
          <cell r="B182">
            <v>2023</v>
          </cell>
        </row>
        <row r="183">
          <cell r="B183">
            <v>2023</v>
          </cell>
        </row>
        <row r="184">
          <cell r="B184">
            <v>2023</v>
          </cell>
        </row>
        <row r="185">
          <cell r="B185">
            <v>2023</v>
          </cell>
        </row>
        <row r="186">
          <cell r="B186">
            <v>2023</v>
          </cell>
        </row>
        <row r="187">
          <cell r="B187">
            <v>2023</v>
          </cell>
        </row>
        <row r="188">
          <cell r="B188">
            <v>2024</v>
          </cell>
        </row>
        <row r="189">
          <cell r="B189">
            <v>2024</v>
          </cell>
        </row>
        <row r="190">
          <cell r="B190">
            <v>2024</v>
          </cell>
        </row>
        <row r="191">
          <cell r="B191">
            <v>2024</v>
          </cell>
        </row>
        <row r="192">
          <cell r="B192">
            <v>2024</v>
          </cell>
        </row>
        <row r="193">
          <cell r="B193">
            <v>2024</v>
          </cell>
        </row>
        <row r="194">
          <cell r="B194">
            <v>2024</v>
          </cell>
        </row>
        <row r="195">
          <cell r="B195">
            <v>2024</v>
          </cell>
        </row>
        <row r="196">
          <cell r="B196">
            <v>2024</v>
          </cell>
        </row>
        <row r="197">
          <cell r="B197">
            <v>2024</v>
          </cell>
        </row>
        <row r="198">
          <cell r="B198">
            <v>2024</v>
          </cell>
        </row>
        <row r="199">
          <cell r="B199">
            <v>2024</v>
          </cell>
        </row>
        <row r="200">
          <cell r="B200">
            <v>2025</v>
          </cell>
        </row>
        <row r="201">
          <cell r="B201">
            <v>2025</v>
          </cell>
        </row>
        <row r="202">
          <cell r="B202">
            <v>2025</v>
          </cell>
        </row>
        <row r="203">
          <cell r="B203">
            <v>2025</v>
          </cell>
        </row>
        <row r="204">
          <cell r="B204">
            <v>2025</v>
          </cell>
        </row>
        <row r="205">
          <cell r="B205">
            <v>2025</v>
          </cell>
        </row>
        <row r="206">
          <cell r="B206">
            <v>2025</v>
          </cell>
        </row>
        <row r="207">
          <cell r="B207">
            <v>2025</v>
          </cell>
        </row>
        <row r="208">
          <cell r="B208">
            <v>2025</v>
          </cell>
        </row>
        <row r="209">
          <cell r="B209">
            <v>2025</v>
          </cell>
        </row>
        <row r="210">
          <cell r="B210">
            <v>2025</v>
          </cell>
        </row>
        <row r="211">
          <cell r="B211">
            <v>2025</v>
          </cell>
        </row>
        <row r="212">
          <cell r="B212">
            <v>2026</v>
          </cell>
        </row>
        <row r="213">
          <cell r="B213">
            <v>2026</v>
          </cell>
        </row>
        <row r="214">
          <cell r="B214">
            <v>2026</v>
          </cell>
        </row>
        <row r="215">
          <cell r="B215">
            <v>2026</v>
          </cell>
        </row>
        <row r="216">
          <cell r="B216">
            <v>2026</v>
          </cell>
        </row>
        <row r="217">
          <cell r="B217">
            <v>2026</v>
          </cell>
        </row>
        <row r="218">
          <cell r="B218">
            <v>2026</v>
          </cell>
        </row>
        <row r="219">
          <cell r="B219">
            <v>2026</v>
          </cell>
        </row>
        <row r="220">
          <cell r="B220">
            <v>2026</v>
          </cell>
        </row>
        <row r="221">
          <cell r="B221">
            <v>2026</v>
          </cell>
        </row>
        <row r="222">
          <cell r="B222">
            <v>2026</v>
          </cell>
        </row>
        <row r="223">
          <cell r="B223">
            <v>2026</v>
          </cell>
        </row>
        <row r="224">
          <cell r="B224">
            <v>2027</v>
          </cell>
        </row>
        <row r="225">
          <cell r="B225">
            <v>2027</v>
          </cell>
        </row>
        <row r="226">
          <cell r="B226">
            <v>2027</v>
          </cell>
        </row>
        <row r="227">
          <cell r="B227">
            <v>2027</v>
          </cell>
        </row>
        <row r="228">
          <cell r="B228">
            <v>2027</v>
          </cell>
        </row>
        <row r="229">
          <cell r="B229">
            <v>2027</v>
          </cell>
        </row>
        <row r="230">
          <cell r="B230">
            <v>2027</v>
          </cell>
        </row>
        <row r="231">
          <cell r="B231">
            <v>2027</v>
          </cell>
        </row>
        <row r="232">
          <cell r="B232">
            <v>2027</v>
          </cell>
        </row>
        <row r="233">
          <cell r="B233">
            <v>2027</v>
          </cell>
        </row>
        <row r="234">
          <cell r="B234">
            <v>2027</v>
          </cell>
        </row>
        <row r="235">
          <cell r="B235">
            <v>2027</v>
          </cell>
        </row>
        <row r="236">
          <cell r="B236">
            <v>2028</v>
          </cell>
        </row>
        <row r="237">
          <cell r="B237">
            <v>2028</v>
          </cell>
        </row>
        <row r="238">
          <cell r="B238">
            <v>2028</v>
          </cell>
        </row>
        <row r="239">
          <cell r="B239">
            <v>2028</v>
          </cell>
        </row>
        <row r="240">
          <cell r="B240">
            <v>2028</v>
          </cell>
        </row>
        <row r="241">
          <cell r="B241">
            <v>2028</v>
          </cell>
        </row>
        <row r="242">
          <cell r="B242">
            <v>2028</v>
          </cell>
        </row>
        <row r="243">
          <cell r="B243">
            <v>2028</v>
          </cell>
        </row>
        <row r="244">
          <cell r="B244">
            <v>2028</v>
          </cell>
        </row>
        <row r="245">
          <cell r="B245">
            <v>2028</v>
          </cell>
        </row>
        <row r="246">
          <cell r="B246">
            <v>2028</v>
          </cell>
        </row>
        <row r="247">
          <cell r="B247">
            <v>2028</v>
          </cell>
        </row>
        <row r="248">
          <cell r="B248">
            <v>2029</v>
          </cell>
        </row>
        <row r="249">
          <cell r="B249">
            <v>2029</v>
          </cell>
        </row>
        <row r="250">
          <cell r="B250">
            <v>2029</v>
          </cell>
        </row>
        <row r="251">
          <cell r="B251">
            <v>2029</v>
          </cell>
        </row>
        <row r="252">
          <cell r="B252">
            <v>2029</v>
          </cell>
        </row>
        <row r="253">
          <cell r="B253">
            <v>2029</v>
          </cell>
        </row>
        <row r="254">
          <cell r="B254">
            <v>2029</v>
          </cell>
        </row>
        <row r="255">
          <cell r="B255">
            <v>2029</v>
          </cell>
        </row>
        <row r="256">
          <cell r="B256">
            <v>2029</v>
          </cell>
        </row>
        <row r="257">
          <cell r="B257">
            <v>2029</v>
          </cell>
        </row>
        <row r="258">
          <cell r="B258">
            <v>2029</v>
          </cell>
        </row>
        <row r="259">
          <cell r="B259">
            <v>2029</v>
          </cell>
        </row>
        <row r="260">
          <cell r="B260">
            <v>2030</v>
          </cell>
        </row>
        <row r="261">
          <cell r="B261">
            <v>2030</v>
          </cell>
        </row>
        <row r="262">
          <cell r="B262">
            <v>2030</v>
          </cell>
        </row>
        <row r="263">
          <cell r="B263">
            <v>2030</v>
          </cell>
        </row>
        <row r="264">
          <cell r="B264">
            <v>2030</v>
          </cell>
        </row>
        <row r="265">
          <cell r="B265">
            <v>2030</v>
          </cell>
        </row>
        <row r="266">
          <cell r="B266">
            <v>2030</v>
          </cell>
        </row>
        <row r="267">
          <cell r="B267">
            <v>2030</v>
          </cell>
        </row>
        <row r="268">
          <cell r="B268">
            <v>2030</v>
          </cell>
        </row>
        <row r="269">
          <cell r="B269">
            <v>2030</v>
          </cell>
        </row>
        <row r="270">
          <cell r="B270">
            <v>2030</v>
          </cell>
        </row>
        <row r="271">
          <cell r="B271">
            <v>2030</v>
          </cell>
        </row>
        <row r="272">
          <cell r="B272">
            <v>2031</v>
          </cell>
        </row>
        <row r="273">
          <cell r="B273">
            <v>2031</v>
          </cell>
        </row>
        <row r="274">
          <cell r="B274">
            <v>2031</v>
          </cell>
        </row>
        <row r="275">
          <cell r="B275">
            <v>2031</v>
          </cell>
        </row>
        <row r="276">
          <cell r="B276">
            <v>2031</v>
          </cell>
        </row>
        <row r="277">
          <cell r="B277">
            <v>2031</v>
          </cell>
        </row>
        <row r="278">
          <cell r="B278">
            <v>2031</v>
          </cell>
        </row>
        <row r="279">
          <cell r="B279">
            <v>2031</v>
          </cell>
        </row>
        <row r="280">
          <cell r="B280">
            <v>2031</v>
          </cell>
        </row>
        <row r="281">
          <cell r="B281">
            <v>2031</v>
          </cell>
        </row>
        <row r="282">
          <cell r="B282">
            <v>2031</v>
          </cell>
        </row>
        <row r="283">
          <cell r="B283">
            <v>2031</v>
          </cell>
        </row>
        <row r="284">
          <cell r="B284">
            <v>2032</v>
          </cell>
        </row>
        <row r="285">
          <cell r="B285">
            <v>2032</v>
          </cell>
        </row>
        <row r="286">
          <cell r="B286">
            <v>2032</v>
          </cell>
        </row>
        <row r="287">
          <cell r="B287">
            <v>2032</v>
          </cell>
        </row>
        <row r="288">
          <cell r="B288">
            <v>2032</v>
          </cell>
        </row>
        <row r="289">
          <cell r="B289">
            <v>2032</v>
          </cell>
        </row>
        <row r="290">
          <cell r="B290">
            <v>2032</v>
          </cell>
        </row>
        <row r="291">
          <cell r="B291">
            <v>2032</v>
          </cell>
        </row>
        <row r="292">
          <cell r="B292">
            <v>2032</v>
          </cell>
        </row>
        <row r="293">
          <cell r="B293">
            <v>2032</v>
          </cell>
        </row>
        <row r="294">
          <cell r="B294">
            <v>2032</v>
          </cell>
        </row>
        <row r="295">
          <cell r="B295">
            <v>2032</v>
          </cell>
        </row>
        <row r="296">
          <cell r="B296">
            <v>2033</v>
          </cell>
        </row>
        <row r="297">
          <cell r="B297">
            <v>2033</v>
          </cell>
        </row>
        <row r="298">
          <cell r="B298">
            <v>2033</v>
          </cell>
        </row>
        <row r="299">
          <cell r="B299">
            <v>2033</v>
          </cell>
        </row>
        <row r="300">
          <cell r="B300">
            <v>2033</v>
          </cell>
        </row>
        <row r="301">
          <cell r="B301">
            <v>2033</v>
          </cell>
        </row>
        <row r="302">
          <cell r="B302">
            <v>2033</v>
          </cell>
        </row>
        <row r="303">
          <cell r="B303">
            <v>2033</v>
          </cell>
        </row>
        <row r="304">
          <cell r="B304">
            <v>2033</v>
          </cell>
        </row>
        <row r="305">
          <cell r="B305">
            <v>2033</v>
          </cell>
        </row>
        <row r="306">
          <cell r="B306">
            <v>2033</v>
          </cell>
        </row>
        <row r="307">
          <cell r="B307">
            <v>2033</v>
          </cell>
        </row>
        <row r="308">
          <cell r="B308">
            <v>2034</v>
          </cell>
        </row>
        <row r="309">
          <cell r="B309">
            <v>2034</v>
          </cell>
        </row>
        <row r="310">
          <cell r="B310">
            <v>2034</v>
          </cell>
        </row>
        <row r="311">
          <cell r="B311">
            <v>2034</v>
          </cell>
        </row>
        <row r="312">
          <cell r="B312">
            <v>2034</v>
          </cell>
        </row>
        <row r="313">
          <cell r="B313">
            <v>2034</v>
          </cell>
        </row>
        <row r="314">
          <cell r="B314">
            <v>2034</v>
          </cell>
        </row>
        <row r="315">
          <cell r="B315">
            <v>2034</v>
          </cell>
        </row>
        <row r="316">
          <cell r="B316">
            <v>2034</v>
          </cell>
        </row>
        <row r="317">
          <cell r="B317">
            <v>2034</v>
          </cell>
        </row>
        <row r="318">
          <cell r="B318">
            <v>2034</v>
          </cell>
        </row>
        <row r="319">
          <cell r="B319">
            <v>2034</v>
          </cell>
        </row>
        <row r="320">
          <cell r="B320">
            <v>2035</v>
          </cell>
        </row>
        <row r="321">
          <cell r="B321">
            <v>2035</v>
          </cell>
        </row>
        <row r="322">
          <cell r="B322">
            <v>2035</v>
          </cell>
        </row>
        <row r="323">
          <cell r="B323">
            <v>2035</v>
          </cell>
        </row>
        <row r="324">
          <cell r="B324">
            <v>2035</v>
          </cell>
        </row>
        <row r="325">
          <cell r="B325">
            <v>2035</v>
          </cell>
        </row>
        <row r="326">
          <cell r="B326">
            <v>2035</v>
          </cell>
        </row>
        <row r="327">
          <cell r="B327">
            <v>2035</v>
          </cell>
        </row>
        <row r="328">
          <cell r="B328">
            <v>2035</v>
          </cell>
        </row>
        <row r="329">
          <cell r="B329">
            <v>2035</v>
          </cell>
        </row>
        <row r="330">
          <cell r="B330">
            <v>2035</v>
          </cell>
        </row>
        <row r="331">
          <cell r="B331">
            <v>2035</v>
          </cell>
        </row>
        <row r="332">
          <cell r="B332">
            <v>2036</v>
          </cell>
        </row>
        <row r="333">
          <cell r="B333">
            <v>2036</v>
          </cell>
        </row>
        <row r="334">
          <cell r="B334">
            <v>2036</v>
          </cell>
        </row>
        <row r="335">
          <cell r="B335">
            <v>2036</v>
          </cell>
        </row>
        <row r="336">
          <cell r="B336">
            <v>2036</v>
          </cell>
        </row>
        <row r="337">
          <cell r="B337">
            <v>2036</v>
          </cell>
        </row>
        <row r="338">
          <cell r="B338">
            <v>2036</v>
          </cell>
        </row>
        <row r="339">
          <cell r="B339">
            <v>2036</v>
          </cell>
        </row>
        <row r="340">
          <cell r="B340">
            <v>2036</v>
          </cell>
        </row>
        <row r="341">
          <cell r="B341">
            <v>2036</v>
          </cell>
        </row>
        <row r="342">
          <cell r="B342">
            <v>2036</v>
          </cell>
        </row>
        <row r="343">
          <cell r="B343">
            <v>2036</v>
          </cell>
        </row>
        <row r="344">
          <cell r="B344">
            <v>2037</v>
          </cell>
        </row>
        <row r="345">
          <cell r="B345">
            <v>2037</v>
          </cell>
        </row>
        <row r="346">
          <cell r="B346">
            <v>2037</v>
          </cell>
        </row>
        <row r="347">
          <cell r="B347">
            <v>2037</v>
          </cell>
        </row>
        <row r="348">
          <cell r="B348">
            <v>2037</v>
          </cell>
        </row>
        <row r="349">
          <cell r="B349">
            <v>2037</v>
          </cell>
        </row>
        <row r="350">
          <cell r="B350">
            <v>2037</v>
          </cell>
        </row>
        <row r="351">
          <cell r="B351">
            <v>2037</v>
          </cell>
        </row>
        <row r="352">
          <cell r="B352">
            <v>2037</v>
          </cell>
        </row>
        <row r="353">
          <cell r="B353">
            <v>2037</v>
          </cell>
        </row>
        <row r="354">
          <cell r="B354">
            <v>2037</v>
          </cell>
        </row>
        <row r="355">
          <cell r="B355">
            <v>2037</v>
          </cell>
        </row>
        <row r="356">
          <cell r="B356">
            <v>2038</v>
          </cell>
        </row>
        <row r="357">
          <cell r="B357">
            <v>2038</v>
          </cell>
        </row>
        <row r="358">
          <cell r="B358">
            <v>2038</v>
          </cell>
        </row>
        <row r="359">
          <cell r="B359">
            <v>2038</v>
          </cell>
        </row>
        <row r="360">
          <cell r="B360">
            <v>2038</v>
          </cell>
        </row>
        <row r="361">
          <cell r="B361">
            <v>2038</v>
          </cell>
        </row>
        <row r="362">
          <cell r="B362">
            <v>2038</v>
          </cell>
        </row>
        <row r="363">
          <cell r="B363">
            <v>2038</v>
          </cell>
        </row>
        <row r="364">
          <cell r="B364">
            <v>2038</v>
          </cell>
        </row>
        <row r="365">
          <cell r="B365">
            <v>2038</v>
          </cell>
        </row>
        <row r="366">
          <cell r="B366">
            <v>2038</v>
          </cell>
        </row>
        <row r="367">
          <cell r="B367">
            <v>2038</v>
          </cell>
        </row>
        <row r="368">
          <cell r="B368">
            <v>2039</v>
          </cell>
        </row>
        <row r="369">
          <cell r="B369">
            <v>2039</v>
          </cell>
        </row>
        <row r="370">
          <cell r="B370">
            <v>2039</v>
          </cell>
        </row>
        <row r="371">
          <cell r="B371">
            <v>2039</v>
          </cell>
        </row>
        <row r="372">
          <cell r="B372">
            <v>2039</v>
          </cell>
        </row>
        <row r="373">
          <cell r="B373">
            <v>2039</v>
          </cell>
        </row>
        <row r="374">
          <cell r="B374">
            <v>2039</v>
          </cell>
        </row>
        <row r="375">
          <cell r="B375">
            <v>2039</v>
          </cell>
        </row>
        <row r="376">
          <cell r="B376">
            <v>2039</v>
          </cell>
        </row>
        <row r="377">
          <cell r="B377">
            <v>2039</v>
          </cell>
        </row>
        <row r="378">
          <cell r="B378">
            <v>2039</v>
          </cell>
        </row>
        <row r="379">
          <cell r="B379">
            <v>2039</v>
          </cell>
        </row>
        <row r="380">
          <cell r="B380">
            <v>2014</v>
          </cell>
        </row>
        <row r="381">
          <cell r="B381">
            <v>2014</v>
          </cell>
        </row>
        <row r="382">
          <cell r="B382">
            <v>2014</v>
          </cell>
        </row>
        <row r="383">
          <cell r="B383">
            <v>2014</v>
          </cell>
        </row>
        <row r="384">
          <cell r="B384">
            <v>2014</v>
          </cell>
        </row>
        <row r="385">
          <cell r="B385">
            <v>2014</v>
          </cell>
        </row>
        <row r="386">
          <cell r="B386">
            <v>2014</v>
          </cell>
        </row>
        <row r="387">
          <cell r="B387">
            <v>2014</v>
          </cell>
        </row>
        <row r="388">
          <cell r="B388">
            <v>2014</v>
          </cell>
        </row>
        <row r="389">
          <cell r="B389">
            <v>2014</v>
          </cell>
        </row>
        <row r="390">
          <cell r="B390">
            <v>2014</v>
          </cell>
        </row>
        <row r="391">
          <cell r="B391">
            <v>2014</v>
          </cell>
        </row>
        <row r="392">
          <cell r="B392">
            <v>2015</v>
          </cell>
        </row>
        <row r="393">
          <cell r="B393">
            <v>2015</v>
          </cell>
        </row>
        <row r="394">
          <cell r="B394">
            <v>2015</v>
          </cell>
        </row>
        <row r="395">
          <cell r="B395">
            <v>2015</v>
          </cell>
        </row>
        <row r="396">
          <cell r="B396">
            <v>2015</v>
          </cell>
        </row>
        <row r="397">
          <cell r="B397">
            <v>2015</v>
          </cell>
        </row>
        <row r="398">
          <cell r="B398">
            <v>2015</v>
          </cell>
        </row>
        <row r="399">
          <cell r="B399">
            <v>2015</v>
          </cell>
        </row>
        <row r="400">
          <cell r="B400">
            <v>2015</v>
          </cell>
        </row>
        <row r="401">
          <cell r="B401">
            <v>2015</v>
          </cell>
        </row>
        <row r="402">
          <cell r="B402">
            <v>2015</v>
          </cell>
        </row>
        <row r="403">
          <cell r="B403">
            <v>2015</v>
          </cell>
        </row>
        <row r="404">
          <cell r="B404">
            <v>2016</v>
          </cell>
        </row>
        <row r="405">
          <cell r="B405">
            <v>2016</v>
          </cell>
        </row>
        <row r="406">
          <cell r="B406">
            <v>2016</v>
          </cell>
        </row>
        <row r="407">
          <cell r="B407">
            <v>2016</v>
          </cell>
        </row>
        <row r="408">
          <cell r="B408">
            <v>2016</v>
          </cell>
        </row>
        <row r="409">
          <cell r="B409">
            <v>2016</v>
          </cell>
        </row>
        <row r="410">
          <cell r="B410">
            <v>2016</v>
          </cell>
        </row>
        <row r="411">
          <cell r="B411">
            <v>2016</v>
          </cell>
        </row>
        <row r="412">
          <cell r="B412">
            <v>2016</v>
          </cell>
        </row>
        <row r="413">
          <cell r="B413">
            <v>2016</v>
          </cell>
        </row>
        <row r="414">
          <cell r="B414">
            <v>2016</v>
          </cell>
        </row>
        <row r="415">
          <cell r="B415">
            <v>2016</v>
          </cell>
        </row>
        <row r="416">
          <cell r="B416">
            <v>2017</v>
          </cell>
        </row>
        <row r="417">
          <cell r="B417">
            <v>2017</v>
          </cell>
        </row>
        <row r="418">
          <cell r="B418">
            <v>2017</v>
          </cell>
        </row>
        <row r="419">
          <cell r="B419">
            <v>2017</v>
          </cell>
        </row>
        <row r="420">
          <cell r="B420">
            <v>2017</v>
          </cell>
        </row>
        <row r="421">
          <cell r="B421">
            <v>2017</v>
          </cell>
        </row>
        <row r="422">
          <cell r="B422">
            <v>2017</v>
          </cell>
        </row>
        <row r="423">
          <cell r="B423">
            <v>2017</v>
          </cell>
        </row>
        <row r="424">
          <cell r="B424">
            <v>2017</v>
          </cell>
        </row>
        <row r="425">
          <cell r="B425">
            <v>2017</v>
          </cell>
        </row>
        <row r="426">
          <cell r="B426">
            <v>2017</v>
          </cell>
        </row>
        <row r="427">
          <cell r="B427">
            <v>2017</v>
          </cell>
        </row>
        <row r="428">
          <cell r="B428">
            <v>2018</v>
          </cell>
        </row>
        <row r="429">
          <cell r="B429">
            <v>2018</v>
          </cell>
        </row>
        <row r="430">
          <cell r="B430">
            <v>2018</v>
          </cell>
        </row>
        <row r="431">
          <cell r="B431">
            <v>2018</v>
          </cell>
        </row>
        <row r="432">
          <cell r="B432">
            <v>2018</v>
          </cell>
        </row>
        <row r="433">
          <cell r="B433">
            <v>2018</v>
          </cell>
        </row>
        <row r="434">
          <cell r="B434">
            <v>2018</v>
          </cell>
        </row>
        <row r="435">
          <cell r="B435">
            <v>2018</v>
          </cell>
        </row>
        <row r="436">
          <cell r="B436">
            <v>2018</v>
          </cell>
        </row>
        <row r="437">
          <cell r="B437">
            <v>2018</v>
          </cell>
        </row>
        <row r="438">
          <cell r="B438">
            <v>2018</v>
          </cell>
        </row>
        <row r="439">
          <cell r="B439">
            <v>2018</v>
          </cell>
        </row>
        <row r="440">
          <cell r="B440">
            <v>2019</v>
          </cell>
        </row>
        <row r="441">
          <cell r="B441">
            <v>2019</v>
          </cell>
        </row>
        <row r="442">
          <cell r="B442">
            <v>2019</v>
          </cell>
        </row>
        <row r="443">
          <cell r="B443">
            <v>2019</v>
          </cell>
        </row>
        <row r="444">
          <cell r="B444">
            <v>2019</v>
          </cell>
        </row>
        <row r="445">
          <cell r="B445">
            <v>2019</v>
          </cell>
        </row>
        <row r="446">
          <cell r="B446">
            <v>2019</v>
          </cell>
        </row>
        <row r="447">
          <cell r="B447">
            <v>2019</v>
          </cell>
        </row>
        <row r="448">
          <cell r="B448">
            <v>2019</v>
          </cell>
        </row>
        <row r="449">
          <cell r="B449">
            <v>2019</v>
          </cell>
        </row>
        <row r="450">
          <cell r="B450">
            <v>2019</v>
          </cell>
        </row>
        <row r="451">
          <cell r="B451">
            <v>2019</v>
          </cell>
        </row>
        <row r="452">
          <cell r="B452">
            <v>2020</v>
          </cell>
        </row>
        <row r="453">
          <cell r="B453">
            <v>2020</v>
          </cell>
        </row>
        <row r="454">
          <cell r="B454">
            <v>2020</v>
          </cell>
        </row>
        <row r="455">
          <cell r="B455">
            <v>2020</v>
          </cell>
        </row>
        <row r="456">
          <cell r="B456">
            <v>2020</v>
          </cell>
        </row>
        <row r="457">
          <cell r="B457">
            <v>2020</v>
          </cell>
        </row>
        <row r="458">
          <cell r="B458">
            <v>2020</v>
          </cell>
        </row>
        <row r="459">
          <cell r="B459">
            <v>2020</v>
          </cell>
        </row>
        <row r="460">
          <cell r="B460">
            <v>2020</v>
          </cell>
        </row>
        <row r="461">
          <cell r="B461">
            <v>2020</v>
          </cell>
        </row>
        <row r="462">
          <cell r="B462">
            <v>2020</v>
          </cell>
        </row>
        <row r="463">
          <cell r="B463">
            <v>2020</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2022</v>
          </cell>
        </row>
        <row r="477">
          <cell r="B477">
            <v>2022</v>
          </cell>
        </row>
        <row r="478">
          <cell r="B478">
            <v>2022</v>
          </cell>
        </row>
        <row r="479">
          <cell r="B479">
            <v>2022</v>
          </cell>
        </row>
        <row r="480">
          <cell r="B480">
            <v>2022</v>
          </cell>
        </row>
        <row r="481">
          <cell r="B481">
            <v>2022</v>
          </cell>
        </row>
        <row r="482">
          <cell r="B482">
            <v>2022</v>
          </cell>
        </row>
        <row r="483">
          <cell r="B483">
            <v>2022</v>
          </cell>
        </row>
        <row r="484">
          <cell r="B484">
            <v>2022</v>
          </cell>
        </row>
        <row r="485">
          <cell r="B485">
            <v>2022</v>
          </cell>
        </row>
        <row r="486">
          <cell r="B486">
            <v>2022</v>
          </cell>
        </row>
        <row r="487">
          <cell r="B487">
            <v>2022</v>
          </cell>
        </row>
        <row r="488">
          <cell r="B488">
            <v>2023</v>
          </cell>
        </row>
        <row r="489">
          <cell r="B489">
            <v>2023</v>
          </cell>
        </row>
        <row r="490">
          <cell r="B490">
            <v>2023</v>
          </cell>
        </row>
        <row r="491">
          <cell r="B491">
            <v>2023</v>
          </cell>
        </row>
        <row r="492">
          <cell r="B492">
            <v>2023</v>
          </cell>
        </row>
        <row r="493">
          <cell r="B493">
            <v>2023</v>
          </cell>
        </row>
        <row r="494">
          <cell r="B494">
            <v>2023</v>
          </cell>
        </row>
        <row r="495">
          <cell r="B495">
            <v>2023</v>
          </cell>
        </row>
        <row r="496">
          <cell r="B496">
            <v>2023</v>
          </cell>
        </row>
        <row r="497">
          <cell r="B497">
            <v>2023</v>
          </cell>
        </row>
        <row r="498">
          <cell r="B498">
            <v>2023</v>
          </cell>
        </row>
        <row r="499">
          <cell r="B499">
            <v>2023</v>
          </cell>
        </row>
        <row r="500">
          <cell r="B500">
            <v>2024</v>
          </cell>
        </row>
        <row r="501">
          <cell r="B501">
            <v>2024</v>
          </cell>
        </row>
        <row r="502">
          <cell r="B502">
            <v>2024</v>
          </cell>
        </row>
        <row r="503">
          <cell r="B503">
            <v>2024</v>
          </cell>
        </row>
        <row r="504">
          <cell r="B504">
            <v>2024</v>
          </cell>
        </row>
        <row r="505">
          <cell r="B505">
            <v>2024</v>
          </cell>
        </row>
        <row r="506">
          <cell r="B506">
            <v>2024</v>
          </cell>
        </row>
        <row r="507">
          <cell r="B507">
            <v>2024</v>
          </cell>
        </row>
        <row r="508">
          <cell r="B508">
            <v>2024</v>
          </cell>
        </row>
        <row r="509">
          <cell r="B509">
            <v>2024</v>
          </cell>
        </row>
        <row r="510">
          <cell r="B510">
            <v>2024</v>
          </cell>
        </row>
        <row r="511">
          <cell r="B511">
            <v>2024</v>
          </cell>
        </row>
        <row r="512">
          <cell r="B512">
            <v>2025</v>
          </cell>
        </row>
        <row r="513">
          <cell r="B513">
            <v>2025</v>
          </cell>
        </row>
        <row r="514">
          <cell r="B514">
            <v>2025</v>
          </cell>
        </row>
        <row r="515">
          <cell r="B515">
            <v>2025</v>
          </cell>
        </row>
        <row r="516">
          <cell r="B516">
            <v>2025</v>
          </cell>
        </row>
        <row r="517">
          <cell r="B517">
            <v>2025</v>
          </cell>
        </row>
        <row r="518">
          <cell r="B518">
            <v>2025</v>
          </cell>
        </row>
        <row r="519">
          <cell r="B519">
            <v>2025</v>
          </cell>
        </row>
        <row r="520">
          <cell r="B520">
            <v>2025</v>
          </cell>
        </row>
        <row r="521">
          <cell r="B521">
            <v>2025</v>
          </cell>
        </row>
        <row r="522">
          <cell r="B522">
            <v>2025</v>
          </cell>
        </row>
        <row r="523">
          <cell r="B523">
            <v>2025</v>
          </cell>
        </row>
        <row r="524">
          <cell r="B524">
            <v>2026</v>
          </cell>
        </row>
        <row r="525">
          <cell r="B525">
            <v>2026</v>
          </cell>
        </row>
        <row r="526">
          <cell r="B526">
            <v>2026</v>
          </cell>
        </row>
        <row r="527">
          <cell r="B527">
            <v>2026</v>
          </cell>
        </row>
        <row r="528">
          <cell r="B528">
            <v>2026</v>
          </cell>
        </row>
        <row r="529">
          <cell r="B529">
            <v>2026</v>
          </cell>
        </row>
        <row r="530">
          <cell r="B530">
            <v>2026</v>
          </cell>
        </row>
        <row r="531">
          <cell r="B531">
            <v>2026</v>
          </cell>
        </row>
        <row r="532">
          <cell r="B532">
            <v>2026</v>
          </cell>
        </row>
        <row r="533">
          <cell r="B533">
            <v>2026</v>
          </cell>
        </row>
        <row r="534">
          <cell r="B534">
            <v>2026</v>
          </cell>
        </row>
        <row r="535">
          <cell r="B535">
            <v>2026</v>
          </cell>
        </row>
        <row r="536">
          <cell r="B536">
            <v>2027</v>
          </cell>
        </row>
        <row r="537">
          <cell r="B537">
            <v>2027</v>
          </cell>
        </row>
        <row r="538">
          <cell r="B538">
            <v>2027</v>
          </cell>
        </row>
        <row r="539">
          <cell r="B539">
            <v>2027</v>
          </cell>
        </row>
        <row r="540">
          <cell r="B540">
            <v>2027</v>
          </cell>
        </row>
        <row r="541">
          <cell r="B541">
            <v>2027</v>
          </cell>
        </row>
        <row r="542">
          <cell r="B542">
            <v>2027</v>
          </cell>
        </row>
        <row r="543">
          <cell r="B543">
            <v>2027</v>
          </cell>
        </row>
        <row r="544">
          <cell r="B544">
            <v>2027</v>
          </cell>
        </row>
        <row r="545">
          <cell r="B545">
            <v>2027</v>
          </cell>
        </row>
        <row r="546">
          <cell r="B546">
            <v>2027</v>
          </cell>
        </row>
        <row r="547">
          <cell r="B547">
            <v>2027</v>
          </cell>
        </row>
        <row r="548">
          <cell r="B548">
            <v>2028</v>
          </cell>
        </row>
        <row r="549">
          <cell r="B549">
            <v>2028</v>
          </cell>
        </row>
        <row r="550">
          <cell r="B550">
            <v>2028</v>
          </cell>
        </row>
        <row r="551">
          <cell r="B551">
            <v>2028</v>
          </cell>
        </row>
        <row r="552">
          <cell r="B552">
            <v>2028</v>
          </cell>
        </row>
        <row r="553">
          <cell r="B553">
            <v>2028</v>
          </cell>
        </row>
        <row r="554">
          <cell r="B554">
            <v>2028</v>
          </cell>
        </row>
        <row r="555">
          <cell r="B555">
            <v>2028</v>
          </cell>
        </row>
        <row r="556">
          <cell r="B556">
            <v>2028</v>
          </cell>
        </row>
        <row r="557">
          <cell r="B557">
            <v>2028</v>
          </cell>
        </row>
        <row r="558">
          <cell r="B558">
            <v>2028</v>
          </cell>
        </row>
        <row r="559">
          <cell r="B559">
            <v>2028</v>
          </cell>
        </row>
        <row r="560">
          <cell r="B560">
            <v>2029</v>
          </cell>
        </row>
        <row r="561">
          <cell r="B561">
            <v>2029</v>
          </cell>
        </row>
        <row r="562">
          <cell r="B562">
            <v>2029</v>
          </cell>
        </row>
        <row r="563">
          <cell r="B563">
            <v>2029</v>
          </cell>
        </row>
        <row r="564">
          <cell r="B564">
            <v>2029</v>
          </cell>
        </row>
        <row r="565">
          <cell r="B565">
            <v>2029</v>
          </cell>
        </row>
        <row r="566">
          <cell r="B566">
            <v>2029</v>
          </cell>
        </row>
        <row r="567">
          <cell r="B567">
            <v>2029</v>
          </cell>
        </row>
        <row r="568">
          <cell r="B568">
            <v>2029</v>
          </cell>
        </row>
        <row r="569">
          <cell r="B569">
            <v>2029</v>
          </cell>
        </row>
        <row r="570">
          <cell r="B570">
            <v>2029</v>
          </cell>
        </row>
        <row r="571">
          <cell r="B571">
            <v>2029</v>
          </cell>
        </row>
        <row r="572">
          <cell r="B572">
            <v>2030</v>
          </cell>
        </row>
        <row r="573">
          <cell r="B573">
            <v>2030</v>
          </cell>
        </row>
        <row r="574">
          <cell r="B574">
            <v>2030</v>
          </cell>
        </row>
        <row r="575">
          <cell r="B575">
            <v>2030</v>
          </cell>
        </row>
        <row r="576">
          <cell r="B576">
            <v>2030</v>
          </cell>
        </row>
        <row r="577">
          <cell r="B577">
            <v>2030</v>
          </cell>
        </row>
        <row r="578">
          <cell r="B578">
            <v>2030</v>
          </cell>
        </row>
        <row r="579">
          <cell r="B579">
            <v>2030</v>
          </cell>
        </row>
        <row r="580">
          <cell r="B580">
            <v>2030</v>
          </cell>
        </row>
        <row r="581">
          <cell r="B581">
            <v>2030</v>
          </cell>
        </row>
        <row r="582">
          <cell r="B582">
            <v>2030</v>
          </cell>
        </row>
        <row r="583">
          <cell r="B583">
            <v>2030</v>
          </cell>
        </row>
        <row r="584">
          <cell r="B584">
            <v>2031</v>
          </cell>
        </row>
        <row r="585">
          <cell r="B585">
            <v>2031</v>
          </cell>
        </row>
        <row r="586">
          <cell r="B586">
            <v>2031</v>
          </cell>
        </row>
        <row r="587">
          <cell r="B587">
            <v>2031</v>
          </cell>
        </row>
        <row r="588">
          <cell r="B588">
            <v>2031</v>
          </cell>
        </row>
        <row r="589">
          <cell r="B589">
            <v>2031</v>
          </cell>
        </row>
        <row r="590">
          <cell r="B590">
            <v>2031</v>
          </cell>
        </row>
        <row r="591">
          <cell r="B591">
            <v>2031</v>
          </cell>
        </row>
        <row r="592">
          <cell r="B592">
            <v>2031</v>
          </cell>
        </row>
        <row r="593">
          <cell r="B593">
            <v>2031</v>
          </cell>
        </row>
        <row r="594">
          <cell r="B594">
            <v>2031</v>
          </cell>
        </row>
        <row r="595">
          <cell r="B595">
            <v>2031</v>
          </cell>
        </row>
        <row r="596">
          <cell r="B596">
            <v>2032</v>
          </cell>
        </row>
        <row r="597">
          <cell r="B597">
            <v>2032</v>
          </cell>
        </row>
        <row r="598">
          <cell r="B598">
            <v>2032</v>
          </cell>
        </row>
        <row r="599">
          <cell r="B599">
            <v>2032</v>
          </cell>
        </row>
        <row r="600">
          <cell r="B600">
            <v>2032</v>
          </cell>
        </row>
        <row r="601">
          <cell r="B601">
            <v>2032</v>
          </cell>
        </row>
        <row r="602">
          <cell r="B602">
            <v>2032</v>
          </cell>
        </row>
        <row r="603">
          <cell r="B603">
            <v>2032</v>
          </cell>
        </row>
        <row r="604">
          <cell r="B604">
            <v>2032</v>
          </cell>
        </row>
        <row r="605">
          <cell r="B605">
            <v>2032</v>
          </cell>
        </row>
        <row r="606">
          <cell r="B606">
            <v>2032</v>
          </cell>
        </row>
        <row r="607">
          <cell r="B607">
            <v>2032</v>
          </cell>
        </row>
        <row r="608">
          <cell r="B608">
            <v>2033</v>
          </cell>
        </row>
        <row r="609">
          <cell r="B609">
            <v>2033</v>
          </cell>
        </row>
        <row r="610">
          <cell r="B610">
            <v>2033</v>
          </cell>
        </row>
        <row r="611">
          <cell r="B611">
            <v>2033</v>
          </cell>
        </row>
        <row r="612">
          <cell r="B612">
            <v>2033</v>
          </cell>
        </row>
        <row r="613">
          <cell r="B613">
            <v>2033</v>
          </cell>
        </row>
        <row r="614">
          <cell r="B614">
            <v>2033</v>
          </cell>
        </row>
        <row r="615">
          <cell r="B615">
            <v>2033</v>
          </cell>
        </row>
        <row r="616">
          <cell r="B616">
            <v>2033</v>
          </cell>
        </row>
        <row r="617">
          <cell r="B617">
            <v>2033</v>
          </cell>
        </row>
        <row r="618">
          <cell r="B618">
            <v>2033</v>
          </cell>
        </row>
        <row r="619">
          <cell r="B619">
            <v>2033</v>
          </cell>
        </row>
        <row r="620">
          <cell r="B620">
            <v>2034</v>
          </cell>
        </row>
        <row r="621">
          <cell r="B621">
            <v>2034</v>
          </cell>
        </row>
        <row r="622">
          <cell r="B622">
            <v>2034</v>
          </cell>
        </row>
        <row r="623">
          <cell r="B623">
            <v>2034</v>
          </cell>
        </row>
        <row r="624">
          <cell r="B624">
            <v>2034</v>
          </cell>
        </row>
        <row r="625">
          <cell r="B625">
            <v>2034</v>
          </cell>
        </row>
        <row r="626">
          <cell r="B626">
            <v>2034</v>
          </cell>
        </row>
        <row r="627">
          <cell r="B627">
            <v>2034</v>
          </cell>
        </row>
        <row r="628">
          <cell r="B628">
            <v>2034</v>
          </cell>
        </row>
        <row r="629">
          <cell r="B629">
            <v>2034</v>
          </cell>
        </row>
        <row r="630">
          <cell r="B630">
            <v>2034</v>
          </cell>
        </row>
        <row r="631">
          <cell r="B631">
            <v>2034</v>
          </cell>
        </row>
        <row r="632">
          <cell r="B632">
            <v>2035</v>
          </cell>
        </row>
        <row r="633">
          <cell r="B633">
            <v>2035</v>
          </cell>
        </row>
        <row r="634">
          <cell r="B634">
            <v>2035</v>
          </cell>
        </row>
        <row r="635">
          <cell r="B635">
            <v>2035</v>
          </cell>
        </row>
        <row r="636">
          <cell r="B636">
            <v>2035</v>
          </cell>
        </row>
        <row r="637">
          <cell r="B637">
            <v>2035</v>
          </cell>
        </row>
        <row r="638">
          <cell r="B638">
            <v>2035</v>
          </cell>
        </row>
        <row r="639">
          <cell r="B639">
            <v>2035</v>
          </cell>
        </row>
        <row r="640">
          <cell r="B640">
            <v>2035</v>
          </cell>
        </row>
        <row r="641">
          <cell r="B641">
            <v>2035</v>
          </cell>
        </row>
        <row r="642">
          <cell r="B642">
            <v>2035</v>
          </cell>
        </row>
        <row r="643">
          <cell r="B643">
            <v>2035</v>
          </cell>
        </row>
        <row r="644">
          <cell r="B644">
            <v>2036</v>
          </cell>
        </row>
        <row r="645">
          <cell r="B645">
            <v>2036</v>
          </cell>
        </row>
        <row r="646">
          <cell r="B646">
            <v>2036</v>
          </cell>
        </row>
        <row r="647">
          <cell r="B647">
            <v>2036</v>
          </cell>
        </row>
        <row r="648">
          <cell r="B648">
            <v>2036</v>
          </cell>
        </row>
        <row r="649">
          <cell r="B649">
            <v>2036</v>
          </cell>
        </row>
        <row r="650">
          <cell r="B650">
            <v>2036</v>
          </cell>
        </row>
        <row r="651">
          <cell r="B651">
            <v>2036</v>
          </cell>
        </row>
        <row r="652">
          <cell r="B652">
            <v>2036</v>
          </cell>
        </row>
        <row r="653">
          <cell r="B653">
            <v>2036</v>
          </cell>
        </row>
        <row r="654">
          <cell r="B654">
            <v>2036</v>
          </cell>
        </row>
        <row r="655">
          <cell r="B655">
            <v>2036</v>
          </cell>
        </row>
        <row r="656">
          <cell r="B656">
            <v>2037</v>
          </cell>
        </row>
        <row r="657">
          <cell r="B657">
            <v>2037</v>
          </cell>
        </row>
        <row r="658">
          <cell r="B658">
            <v>2037</v>
          </cell>
        </row>
        <row r="659">
          <cell r="B659">
            <v>2037</v>
          </cell>
        </row>
        <row r="660">
          <cell r="B660">
            <v>2037</v>
          </cell>
        </row>
        <row r="661">
          <cell r="B661">
            <v>2037</v>
          </cell>
        </row>
        <row r="662">
          <cell r="B662">
            <v>2037</v>
          </cell>
        </row>
        <row r="663">
          <cell r="B663">
            <v>2037</v>
          </cell>
        </row>
        <row r="664">
          <cell r="B664">
            <v>2037</v>
          </cell>
        </row>
        <row r="665">
          <cell r="B665">
            <v>2037</v>
          </cell>
        </row>
        <row r="666">
          <cell r="B666">
            <v>2037</v>
          </cell>
        </row>
        <row r="667">
          <cell r="B667">
            <v>2037</v>
          </cell>
        </row>
        <row r="668">
          <cell r="B668">
            <v>2038</v>
          </cell>
        </row>
        <row r="669">
          <cell r="B669">
            <v>2038</v>
          </cell>
        </row>
        <row r="670">
          <cell r="B670">
            <v>2038</v>
          </cell>
        </row>
        <row r="671">
          <cell r="B671">
            <v>2038</v>
          </cell>
        </row>
        <row r="672">
          <cell r="B672">
            <v>2038</v>
          </cell>
        </row>
        <row r="673">
          <cell r="B673">
            <v>2038</v>
          </cell>
        </row>
        <row r="674">
          <cell r="B674">
            <v>2038</v>
          </cell>
        </row>
        <row r="675">
          <cell r="B675">
            <v>2038</v>
          </cell>
        </row>
        <row r="676">
          <cell r="B676">
            <v>2038</v>
          </cell>
        </row>
        <row r="677">
          <cell r="B677">
            <v>2038</v>
          </cell>
        </row>
        <row r="678">
          <cell r="B678">
            <v>2038</v>
          </cell>
        </row>
        <row r="679">
          <cell r="B679">
            <v>2038</v>
          </cell>
        </row>
        <row r="680">
          <cell r="B680">
            <v>2039</v>
          </cell>
        </row>
        <row r="681">
          <cell r="B681">
            <v>2039</v>
          </cell>
        </row>
        <row r="682">
          <cell r="B682">
            <v>2039</v>
          </cell>
        </row>
        <row r="683">
          <cell r="B683">
            <v>2039</v>
          </cell>
        </row>
        <row r="684">
          <cell r="B684">
            <v>2039</v>
          </cell>
        </row>
        <row r="685">
          <cell r="B685">
            <v>2039</v>
          </cell>
        </row>
        <row r="686">
          <cell r="B686">
            <v>2039</v>
          </cell>
        </row>
        <row r="687">
          <cell r="B687">
            <v>2039</v>
          </cell>
        </row>
        <row r="688">
          <cell r="B688">
            <v>2039</v>
          </cell>
        </row>
        <row r="689">
          <cell r="B689">
            <v>2039</v>
          </cell>
        </row>
        <row r="690">
          <cell r="B690">
            <v>2039</v>
          </cell>
        </row>
        <row r="691">
          <cell r="B691">
            <v>2039</v>
          </cell>
        </row>
        <row r="692">
          <cell r="B692">
            <v>2016</v>
          </cell>
        </row>
        <row r="693">
          <cell r="B693">
            <v>2016</v>
          </cell>
        </row>
        <row r="694">
          <cell r="B694">
            <v>2016</v>
          </cell>
        </row>
        <row r="695">
          <cell r="B695">
            <v>2016</v>
          </cell>
        </row>
        <row r="696">
          <cell r="B696">
            <v>2016</v>
          </cell>
        </row>
        <row r="697">
          <cell r="B697">
            <v>2016</v>
          </cell>
        </row>
        <row r="698">
          <cell r="B698">
            <v>2016</v>
          </cell>
        </row>
        <row r="699">
          <cell r="B699">
            <v>2016</v>
          </cell>
        </row>
        <row r="700">
          <cell r="B700">
            <v>2016</v>
          </cell>
        </row>
        <row r="701">
          <cell r="B701">
            <v>2016</v>
          </cell>
        </row>
        <row r="702">
          <cell r="B702">
            <v>2016</v>
          </cell>
        </row>
        <row r="703">
          <cell r="B703">
            <v>2016</v>
          </cell>
        </row>
        <row r="704">
          <cell r="B704">
            <v>2017</v>
          </cell>
        </row>
        <row r="705">
          <cell r="B705">
            <v>2017</v>
          </cell>
        </row>
        <row r="706">
          <cell r="B706">
            <v>2017</v>
          </cell>
        </row>
        <row r="707">
          <cell r="B707">
            <v>2017</v>
          </cell>
        </row>
        <row r="708">
          <cell r="B708">
            <v>2017</v>
          </cell>
        </row>
        <row r="709">
          <cell r="B709">
            <v>2017</v>
          </cell>
        </row>
        <row r="710">
          <cell r="B710">
            <v>2017</v>
          </cell>
        </row>
        <row r="711">
          <cell r="B711">
            <v>2017</v>
          </cell>
        </row>
        <row r="712">
          <cell r="B712">
            <v>2017</v>
          </cell>
        </row>
        <row r="713">
          <cell r="B713">
            <v>2017</v>
          </cell>
        </row>
        <row r="714">
          <cell r="B714">
            <v>2017</v>
          </cell>
        </row>
        <row r="715">
          <cell r="B715">
            <v>2017</v>
          </cell>
        </row>
        <row r="716">
          <cell r="B716">
            <v>2018</v>
          </cell>
        </row>
        <row r="717">
          <cell r="B717">
            <v>2018</v>
          </cell>
        </row>
        <row r="718">
          <cell r="B718">
            <v>2018</v>
          </cell>
        </row>
        <row r="719">
          <cell r="B719">
            <v>2018</v>
          </cell>
        </row>
        <row r="720">
          <cell r="B720">
            <v>2018</v>
          </cell>
        </row>
        <row r="721">
          <cell r="B721">
            <v>2018</v>
          </cell>
        </row>
        <row r="722">
          <cell r="B722">
            <v>2018</v>
          </cell>
        </row>
        <row r="723">
          <cell r="B723">
            <v>2018</v>
          </cell>
        </row>
        <row r="724">
          <cell r="B724">
            <v>2018</v>
          </cell>
        </row>
        <row r="725">
          <cell r="B725">
            <v>2018</v>
          </cell>
        </row>
        <row r="726">
          <cell r="B726">
            <v>2018</v>
          </cell>
        </row>
        <row r="727">
          <cell r="B727">
            <v>2018</v>
          </cell>
        </row>
        <row r="728">
          <cell r="B728">
            <v>2019</v>
          </cell>
        </row>
        <row r="729">
          <cell r="B729">
            <v>2019</v>
          </cell>
        </row>
        <row r="730">
          <cell r="B730">
            <v>2019</v>
          </cell>
        </row>
        <row r="731">
          <cell r="B731">
            <v>2019</v>
          </cell>
        </row>
        <row r="732">
          <cell r="B732">
            <v>2019</v>
          </cell>
        </row>
        <row r="733">
          <cell r="B733">
            <v>2019</v>
          </cell>
        </row>
        <row r="734">
          <cell r="B734">
            <v>2019</v>
          </cell>
        </row>
        <row r="735">
          <cell r="B735">
            <v>2019</v>
          </cell>
        </row>
        <row r="736">
          <cell r="B736">
            <v>2019</v>
          </cell>
        </row>
        <row r="737">
          <cell r="B737">
            <v>2019</v>
          </cell>
        </row>
        <row r="738">
          <cell r="B738">
            <v>2019</v>
          </cell>
        </row>
        <row r="739">
          <cell r="B739">
            <v>2019</v>
          </cell>
        </row>
        <row r="740">
          <cell r="B740">
            <v>2020</v>
          </cell>
        </row>
        <row r="741">
          <cell r="B741">
            <v>2020</v>
          </cell>
        </row>
        <row r="742">
          <cell r="B742">
            <v>2020</v>
          </cell>
        </row>
        <row r="743">
          <cell r="B743">
            <v>2020</v>
          </cell>
        </row>
        <row r="744">
          <cell r="B744">
            <v>2020</v>
          </cell>
        </row>
        <row r="745">
          <cell r="B745">
            <v>2020</v>
          </cell>
        </row>
        <row r="746">
          <cell r="B746">
            <v>2020</v>
          </cell>
        </row>
        <row r="747">
          <cell r="B747">
            <v>2020</v>
          </cell>
        </row>
        <row r="748">
          <cell r="B748">
            <v>2020</v>
          </cell>
        </row>
        <row r="749">
          <cell r="B749">
            <v>2020</v>
          </cell>
        </row>
        <row r="750">
          <cell r="B750">
            <v>2020</v>
          </cell>
        </row>
        <row r="751">
          <cell r="B751">
            <v>2020</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2022</v>
          </cell>
        </row>
        <row r="765">
          <cell r="B765">
            <v>2022</v>
          </cell>
        </row>
        <row r="766">
          <cell r="B766">
            <v>2022</v>
          </cell>
        </row>
        <row r="767">
          <cell r="B767">
            <v>2022</v>
          </cell>
        </row>
        <row r="768">
          <cell r="B768">
            <v>2022</v>
          </cell>
        </row>
        <row r="769">
          <cell r="B769">
            <v>2022</v>
          </cell>
        </row>
        <row r="770">
          <cell r="B770">
            <v>2022</v>
          </cell>
        </row>
        <row r="771">
          <cell r="B771">
            <v>2022</v>
          </cell>
        </row>
        <row r="772">
          <cell r="B772">
            <v>2022</v>
          </cell>
        </row>
        <row r="773">
          <cell r="B773">
            <v>2022</v>
          </cell>
        </row>
        <row r="774">
          <cell r="B774">
            <v>2022</v>
          </cell>
        </row>
        <row r="775">
          <cell r="B775">
            <v>2022</v>
          </cell>
        </row>
        <row r="776">
          <cell r="B776">
            <v>2023</v>
          </cell>
        </row>
        <row r="777">
          <cell r="B777">
            <v>2023</v>
          </cell>
        </row>
        <row r="778">
          <cell r="B778">
            <v>2023</v>
          </cell>
        </row>
        <row r="779">
          <cell r="B779">
            <v>2023</v>
          </cell>
        </row>
        <row r="780">
          <cell r="B780">
            <v>2023</v>
          </cell>
        </row>
        <row r="781">
          <cell r="B781">
            <v>2023</v>
          </cell>
        </row>
        <row r="782">
          <cell r="B782">
            <v>2023</v>
          </cell>
        </row>
        <row r="783">
          <cell r="B783">
            <v>2023</v>
          </cell>
        </row>
        <row r="784">
          <cell r="B784">
            <v>2023</v>
          </cell>
        </row>
        <row r="785">
          <cell r="B785">
            <v>2023</v>
          </cell>
        </row>
        <row r="786">
          <cell r="B786">
            <v>2023</v>
          </cell>
        </row>
        <row r="787">
          <cell r="B787">
            <v>2023</v>
          </cell>
        </row>
        <row r="788">
          <cell r="B788">
            <v>2024</v>
          </cell>
        </row>
        <row r="789">
          <cell r="B789">
            <v>2024</v>
          </cell>
        </row>
        <row r="790">
          <cell r="B790">
            <v>2024</v>
          </cell>
        </row>
        <row r="791">
          <cell r="B791">
            <v>2024</v>
          </cell>
        </row>
        <row r="792">
          <cell r="B792">
            <v>2024</v>
          </cell>
        </row>
        <row r="793">
          <cell r="B793">
            <v>2024</v>
          </cell>
        </row>
        <row r="794">
          <cell r="B794">
            <v>2024</v>
          </cell>
        </row>
        <row r="795">
          <cell r="B795">
            <v>2024</v>
          </cell>
        </row>
        <row r="796">
          <cell r="B796">
            <v>2024</v>
          </cell>
        </row>
        <row r="797">
          <cell r="B797">
            <v>2024</v>
          </cell>
        </row>
        <row r="798">
          <cell r="B798">
            <v>2024</v>
          </cell>
        </row>
        <row r="799">
          <cell r="B799">
            <v>2024</v>
          </cell>
        </row>
        <row r="800">
          <cell r="B800">
            <v>2025</v>
          </cell>
        </row>
        <row r="801">
          <cell r="B801">
            <v>2025</v>
          </cell>
        </row>
        <row r="802">
          <cell r="B802">
            <v>2025</v>
          </cell>
        </row>
        <row r="803">
          <cell r="B803">
            <v>2025</v>
          </cell>
        </row>
        <row r="804">
          <cell r="B804">
            <v>2025</v>
          </cell>
        </row>
        <row r="805">
          <cell r="B805">
            <v>2025</v>
          </cell>
        </row>
        <row r="806">
          <cell r="B806">
            <v>2025</v>
          </cell>
        </row>
        <row r="807">
          <cell r="B807">
            <v>2025</v>
          </cell>
        </row>
        <row r="808">
          <cell r="B808">
            <v>2025</v>
          </cell>
        </row>
        <row r="809">
          <cell r="B809">
            <v>2025</v>
          </cell>
        </row>
        <row r="810">
          <cell r="B810">
            <v>2025</v>
          </cell>
        </row>
        <row r="811">
          <cell r="B811">
            <v>2025</v>
          </cell>
        </row>
        <row r="812">
          <cell r="B812">
            <v>2026</v>
          </cell>
        </row>
        <row r="813">
          <cell r="B813">
            <v>2026</v>
          </cell>
        </row>
        <row r="814">
          <cell r="B814">
            <v>2026</v>
          </cell>
        </row>
        <row r="815">
          <cell r="B815">
            <v>2026</v>
          </cell>
        </row>
        <row r="816">
          <cell r="B816">
            <v>2026</v>
          </cell>
        </row>
        <row r="817">
          <cell r="B817">
            <v>2026</v>
          </cell>
        </row>
        <row r="818">
          <cell r="B818">
            <v>2026</v>
          </cell>
        </row>
        <row r="819">
          <cell r="B819">
            <v>2026</v>
          </cell>
        </row>
        <row r="820">
          <cell r="B820">
            <v>2026</v>
          </cell>
        </row>
        <row r="821">
          <cell r="B821">
            <v>2026</v>
          </cell>
        </row>
        <row r="822">
          <cell r="B822">
            <v>2026</v>
          </cell>
        </row>
        <row r="823">
          <cell r="B823">
            <v>2026</v>
          </cell>
        </row>
        <row r="824">
          <cell r="B824">
            <v>2027</v>
          </cell>
        </row>
        <row r="825">
          <cell r="B825">
            <v>2027</v>
          </cell>
        </row>
        <row r="826">
          <cell r="B826">
            <v>2027</v>
          </cell>
        </row>
        <row r="827">
          <cell r="B827">
            <v>2027</v>
          </cell>
        </row>
        <row r="828">
          <cell r="B828">
            <v>2027</v>
          </cell>
        </row>
        <row r="829">
          <cell r="B829">
            <v>2027</v>
          </cell>
        </row>
        <row r="830">
          <cell r="B830">
            <v>2027</v>
          </cell>
        </row>
        <row r="831">
          <cell r="B831">
            <v>2027</v>
          </cell>
        </row>
        <row r="832">
          <cell r="B832">
            <v>2027</v>
          </cell>
        </row>
        <row r="833">
          <cell r="B833">
            <v>2027</v>
          </cell>
        </row>
        <row r="834">
          <cell r="B834">
            <v>2027</v>
          </cell>
        </row>
        <row r="835">
          <cell r="B835">
            <v>2027</v>
          </cell>
        </row>
        <row r="836">
          <cell r="B836">
            <v>2028</v>
          </cell>
        </row>
        <row r="837">
          <cell r="B837">
            <v>2028</v>
          </cell>
        </row>
        <row r="838">
          <cell r="B838">
            <v>2028</v>
          </cell>
        </row>
        <row r="839">
          <cell r="B839">
            <v>2028</v>
          </cell>
        </row>
        <row r="840">
          <cell r="B840">
            <v>2028</v>
          </cell>
        </row>
        <row r="841">
          <cell r="B841">
            <v>2028</v>
          </cell>
        </row>
        <row r="842">
          <cell r="B842">
            <v>2028</v>
          </cell>
        </row>
        <row r="843">
          <cell r="B843">
            <v>2028</v>
          </cell>
        </row>
        <row r="844">
          <cell r="B844">
            <v>2028</v>
          </cell>
        </row>
        <row r="845">
          <cell r="B845">
            <v>2028</v>
          </cell>
        </row>
        <row r="846">
          <cell r="B846">
            <v>2028</v>
          </cell>
        </row>
        <row r="847">
          <cell r="B847">
            <v>2028</v>
          </cell>
        </row>
        <row r="848">
          <cell r="B848">
            <v>2029</v>
          </cell>
        </row>
        <row r="849">
          <cell r="B849">
            <v>2029</v>
          </cell>
        </row>
        <row r="850">
          <cell r="B850">
            <v>2029</v>
          </cell>
        </row>
        <row r="851">
          <cell r="B851">
            <v>2029</v>
          </cell>
        </row>
        <row r="852">
          <cell r="B852">
            <v>2029</v>
          </cell>
        </row>
        <row r="853">
          <cell r="B853">
            <v>2029</v>
          </cell>
        </row>
        <row r="854">
          <cell r="B854">
            <v>2029</v>
          </cell>
        </row>
        <row r="855">
          <cell r="B855">
            <v>2029</v>
          </cell>
        </row>
        <row r="856">
          <cell r="B856">
            <v>2029</v>
          </cell>
        </row>
        <row r="857">
          <cell r="B857">
            <v>2029</v>
          </cell>
        </row>
        <row r="858">
          <cell r="B858">
            <v>2029</v>
          </cell>
        </row>
        <row r="859">
          <cell r="B859">
            <v>2029</v>
          </cell>
        </row>
        <row r="860">
          <cell r="B860">
            <v>2030</v>
          </cell>
        </row>
        <row r="861">
          <cell r="B861">
            <v>2030</v>
          </cell>
        </row>
        <row r="862">
          <cell r="B862">
            <v>2030</v>
          </cell>
        </row>
        <row r="863">
          <cell r="B863">
            <v>2030</v>
          </cell>
        </row>
        <row r="864">
          <cell r="B864">
            <v>2030</v>
          </cell>
        </row>
        <row r="865">
          <cell r="B865">
            <v>2030</v>
          </cell>
        </row>
        <row r="866">
          <cell r="B866">
            <v>2030</v>
          </cell>
        </row>
        <row r="867">
          <cell r="B867">
            <v>2030</v>
          </cell>
        </row>
        <row r="868">
          <cell r="B868">
            <v>2030</v>
          </cell>
        </row>
        <row r="869">
          <cell r="B869">
            <v>2030</v>
          </cell>
        </row>
        <row r="870">
          <cell r="B870">
            <v>2030</v>
          </cell>
        </row>
        <row r="871">
          <cell r="B871">
            <v>2030</v>
          </cell>
        </row>
        <row r="872">
          <cell r="B872">
            <v>2031</v>
          </cell>
        </row>
        <row r="873">
          <cell r="B873">
            <v>2031</v>
          </cell>
        </row>
        <row r="874">
          <cell r="B874">
            <v>2031</v>
          </cell>
        </row>
        <row r="875">
          <cell r="B875">
            <v>2031</v>
          </cell>
        </row>
        <row r="876">
          <cell r="B876">
            <v>2031</v>
          </cell>
        </row>
        <row r="877">
          <cell r="B877">
            <v>2031</v>
          </cell>
        </row>
        <row r="878">
          <cell r="B878">
            <v>2031</v>
          </cell>
        </row>
        <row r="879">
          <cell r="B879">
            <v>2031</v>
          </cell>
        </row>
        <row r="880">
          <cell r="B880">
            <v>2031</v>
          </cell>
        </row>
        <row r="881">
          <cell r="B881">
            <v>2031</v>
          </cell>
        </row>
        <row r="882">
          <cell r="B882">
            <v>2031</v>
          </cell>
        </row>
        <row r="883">
          <cell r="B883">
            <v>2031</v>
          </cell>
        </row>
        <row r="884">
          <cell r="B884">
            <v>2032</v>
          </cell>
        </row>
        <row r="885">
          <cell r="B885">
            <v>2032</v>
          </cell>
        </row>
        <row r="886">
          <cell r="B886">
            <v>2032</v>
          </cell>
        </row>
        <row r="887">
          <cell r="B887">
            <v>2032</v>
          </cell>
        </row>
        <row r="888">
          <cell r="B888">
            <v>2032</v>
          </cell>
        </row>
        <row r="889">
          <cell r="B889">
            <v>2032</v>
          </cell>
        </row>
        <row r="890">
          <cell r="B890">
            <v>2032</v>
          </cell>
        </row>
        <row r="891">
          <cell r="B891">
            <v>2032</v>
          </cell>
        </row>
        <row r="892">
          <cell r="B892">
            <v>2032</v>
          </cell>
        </row>
        <row r="893">
          <cell r="B893">
            <v>2032</v>
          </cell>
        </row>
        <row r="894">
          <cell r="B894">
            <v>2032</v>
          </cell>
        </row>
        <row r="895">
          <cell r="B895">
            <v>2032</v>
          </cell>
        </row>
        <row r="896">
          <cell r="B896">
            <v>2033</v>
          </cell>
        </row>
        <row r="897">
          <cell r="B897">
            <v>2033</v>
          </cell>
        </row>
        <row r="898">
          <cell r="B898">
            <v>2033</v>
          </cell>
        </row>
        <row r="899">
          <cell r="B899">
            <v>2033</v>
          </cell>
        </row>
        <row r="900">
          <cell r="B900">
            <v>2033</v>
          </cell>
        </row>
        <row r="901">
          <cell r="B901">
            <v>2033</v>
          </cell>
        </row>
        <row r="902">
          <cell r="B902">
            <v>2033</v>
          </cell>
        </row>
        <row r="903">
          <cell r="B903">
            <v>2033</v>
          </cell>
        </row>
        <row r="904">
          <cell r="B904">
            <v>2033</v>
          </cell>
        </row>
        <row r="905">
          <cell r="B905">
            <v>2033</v>
          </cell>
        </row>
        <row r="906">
          <cell r="B906">
            <v>2033</v>
          </cell>
        </row>
        <row r="907">
          <cell r="B907">
            <v>2033</v>
          </cell>
        </row>
        <row r="908">
          <cell r="B908">
            <v>2034</v>
          </cell>
        </row>
        <row r="909">
          <cell r="B909">
            <v>2034</v>
          </cell>
        </row>
        <row r="910">
          <cell r="B910">
            <v>2034</v>
          </cell>
        </row>
        <row r="911">
          <cell r="B911">
            <v>2034</v>
          </cell>
        </row>
        <row r="912">
          <cell r="B912">
            <v>2034</v>
          </cell>
        </row>
        <row r="913">
          <cell r="B913">
            <v>2034</v>
          </cell>
        </row>
        <row r="914">
          <cell r="B914">
            <v>2034</v>
          </cell>
        </row>
        <row r="915">
          <cell r="B915">
            <v>2034</v>
          </cell>
        </row>
        <row r="916">
          <cell r="B916">
            <v>2034</v>
          </cell>
        </row>
        <row r="917">
          <cell r="B917">
            <v>2034</v>
          </cell>
        </row>
        <row r="918">
          <cell r="B918">
            <v>2034</v>
          </cell>
        </row>
        <row r="919">
          <cell r="B919">
            <v>2034</v>
          </cell>
        </row>
        <row r="920">
          <cell r="B920">
            <v>2035</v>
          </cell>
        </row>
        <row r="921">
          <cell r="B921">
            <v>2035</v>
          </cell>
        </row>
        <row r="922">
          <cell r="B922">
            <v>2035</v>
          </cell>
        </row>
        <row r="923">
          <cell r="B923">
            <v>2035</v>
          </cell>
        </row>
        <row r="924">
          <cell r="B924">
            <v>2035</v>
          </cell>
        </row>
        <row r="925">
          <cell r="B925">
            <v>2035</v>
          </cell>
        </row>
        <row r="926">
          <cell r="B926">
            <v>2035</v>
          </cell>
        </row>
        <row r="927">
          <cell r="B927">
            <v>2035</v>
          </cell>
        </row>
        <row r="928">
          <cell r="B928">
            <v>2035</v>
          </cell>
        </row>
        <row r="929">
          <cell r="B929">
            <v>2035</v>
          </cell>
        </row>
        <row r="930">
          <cell r="B930">
            <v>2035</v>
          </cell>
        </row>
        <row r="931">
          <cell r="B931">
            <v>2035</v>
          </cell>
        </row>
        <row r="932">
          <cell r="B932">
            <v>2036</v>
          </cell>
        </row>
        <row r="933">
          <cell r="B933">
            <v>2036</v>
          </cell>
        </row>
        <row r="934">
          <cell r="B934">
            <v>2036</v>
          </cell>
        </row>
        <row r="935">
          <cell r="B935">
            <v>2036</v>
          </cell>
        </row>
        <row r="936">
          <cell r="B936">
            <v>2036</v>
          </cell>
        </row>
        <row r="937">
          <cell r="B937">
            <v>2036</v>
          </cell>
        </row>
        <row r="938">
          <cell r="B938">
            <v>2036</v>
          </cell>
        </row>
        <row r="939">
          <cell r="B939">
            <v>2036</v>
          </cell>
        </row>
        <row r="940">
          <cell r="B940">
            <v>2036</v>
          </cell>
        </row>
        <row r="941">
          <cell r="B941">
            <v>2036</v>
          </cell>
        </row>
        <row r="942">
          <cell r="B942">
            <v>2036</v>
          </cell>
        </row>
        <row r="943">
          <cell r="B943">
            <v>2036</v>
          </cell>
        </row>
        <row r="944">
          <cell r="B944">
            <v>2037</v>
          </cell>
        </row>
        <row r="945">
          <cell r="B945">
            <v>2037</v>
          </cell>
        </row>
        <row r="946">
          <cell r="B946">
            <v>2037</v>
          </cell>
        </row>
        <row r="947">
          <cell r="B947">
            <v>2037</v>
          </cell>
        </row>
        <row r="948">
          <cell r="B948">
            <v>2037</v>
          </cell>
        </row>
        <row r="949">
          <cell r="B949">
            <v>2037</v>
          </cell>
        </row>
        <row r="950">
          <cell r="B950">
            <v>2037</v>
          </cell>
        </row>
        <row r="951">
          <cell r="B951">
            <v>2037</v>
          </cell>
        </row>
        <row r="952">
          <cell r="B952">
            <v>2037</v>
          </cell>
        </row>
        <row r="953">
          <cell r="B953">
            <v>2037</v>
          </cell>
        </row>
        <row r="954">
          <cell r="B954">
            <v>2037</v>
          </cell>
        </row>
        <row r="955">
          <cell r="B955">
            <v>2037</v>
          </cell>
        </row>
        <row r="956">
          <cell r="B956">
            <v>2038</v>
          </cell>
        </row>
        <row r="957">
          <cell r="B957">
            <v>2038</v>
          </cell>
        </row>
        <row r="958">
          <cell r="B958">
            <v>2038</v>
          </cell>
        </row>
        <row r="959">
          <cell r="B959">
            <v>2038</v>
          </cell>
        </row>
        <row r="960">
          <cell r="B960">
            <v>2038</v>
          </cell>
        </row>
        <row r="961">
          <cell r="B961">
            <v>2038</v>
          </cell>
        </row>
        <row r="962">
          <cell r="B962">
            <v>2038</v>
          </cell>
        </row>
        <row r="963">
          <cell r="B963">
            <v>2038</v>
          </cell>
        </row>
        <row r="964">
          <cell r="B964">
            <v>2038</v>
          </cell>
        </row>
        <row r="965">
          <cell r="B965">
            <v>2038</v>
          </cell>
        </row>
        <row r="966">
          <cell r="B966">
            <v>2038</v>
          </cell>
        </row>
        <row r="967">
          <cell r="B967">
            <v>2038</v>
          </cell>
        </row>
        <row r="968">
          <cell r="B968">
            <v>2039</v>
          </cell>
        </row>
        <row r="969">
          <cell r="B969">
            <v>2039</v>
          </cell>
        </row>
        <row r="970">
          <cell r="B970">
            <v>2039</v>
          </cell>
        </row>
        <row r="971">
          <cell r="B971">
            <v>2039</v>
          </cell>
        </row>
        <row r="972">
          <cell r="B972">
            <v>2039</v>
          </cell>
        </row>
        <row r="973">
          <cell r="B973">
            <v>2039</v>
          </cell>
        </row>
        <row r="974">
          <cell r="B974">
            <v>2039</v>
          </cell>
        </row>
        <row r="975">
          <cell r="B975">
            <v>2039</v>
          </cell>
        </row>
        <row r="976">
          <cell r="B976">
            <v>2039</v>
          </cell>
        </row>
        <row r="977">
          <cell r="B977">
            <v>2039</v>
          </cell>
        </row>
        <row r="978">
          <cell r="B978">
            <v>2039</v>
          </cell>
        </row>
        <row r="979">
          <cell r="B979">
            <v>2039</v>
          </cell>
        </row>
      </sheetData>
      <sheetData sheetId="13" refreshError="1">
        <row r="1">
          <cell r="B1" t="str">
            <v xml:space="preserve">PROSYM Cases : </v>
          </cell>
        </row>
        <row r="18">
          <cell r="B18">
            <v>2</v>
          </cell>
        </row>
        <row r="19">
          <cell r="B19" t="str">
            <v>Year</v>
          </cell>
        </row>
        <row r="20">
          <cell r="A20" t="str">
            <v>RFP_6Co_Central_CCGT106112010</v>
          </cell>
          <cell r="B20">
            <v>2010</v>
          </cell>
          <cell r="C20">
            <v>1</v>
          </cell>
          <cell r="E20">
            <v>0</v>
          </cell>
          <cell r="G20">
            <v>309536.09000000003</v>
          </cell>
        </row>
        <row r="21">
          <cell r="B21">
            <v>2010</v>
          </cell>
        </row>
        <row r="22">
          <cell r="B22">
            <v>2010</v>
          </cell>
        </row>
        <row r="23">
          <cell r="B23">
            <v>2010</v>
          </cell>
        </row>
        <row r="24">
          <cell r="B24">
            <v>2010</v>
          </cell>
        </row>
        <row r="25">
          <cell r="B25">
            <v>2010</v>
          </cell>
        </row>
        <row r="26">
          <cell r="B26">
            <v>2010</v>
          </cell>
        </row>
        <row r="27">
          <cell r="B27">
            <v>2010</v>
          </cell>
        </row>
        <row r="28">
          <cell r="B28">
            <v>2010</v>
          </cell>
        </row>
        <row r="29">
          <cell r="B29">
            <v>2010</v>
          </cell>
        </row>
        <row r="30">
          <cell r="B30">
            <v>2010</v>
          </cell>
        </row>
        <row r="31">
          <cell r="B31">
            <v>2010</v>
          </cell>
        </row>
        <row r="32">
          <cell r="B32">
            <v>2011</v>
          </cell>
        </row>
        <row r="33">
          <cell r="B33">
            <v>2011</v>
          </cell>
        </row>
        <row r="34">
          <cell r="B34">
            <v>2011</v>
          </cell>
        </row>
        <row r="35">
          <cell r="B35">
            <v>2011</v>
          </cell>
        </row>
        <row r="36">
          <cell r="B36">
            <v>2011</v>
          </cell>
        </row>
        <row r="37">
          <cell r="B37">
            <v>2011</v>
          </cell>
        </row>
        <row r="38">
          <cell r="B38">
            <v>2011</v>
          </cell>
        </row>
        <row r="39">
          <cell r="B39">
            <v>2011</v>
          </cell>
        </row>
        <row r="40">
          <cell r="B40">
            <v>2011</v>
          </cell>
        </row>
        <row r="41">
          <cell r="B41">
            <v>2011</v>
          </cell>
        </row>
        <row r="42">
          <cell r="B42">
            <v>2011</v>
          </cell>
        </row>
        <row r="43">
          <cell r="B43">
            <v>2011</v>
          </cell>
        </row>
        <row r="44">
          <cell r="B44">
            <v>2012</v>
          </cell>
        </row>
        <row r="45">
          <cell r="B45">
            <v>2012</v>
          </cell>
        </row>
        <row r="46">
          <cell r="B46">
            <v>2012</v>
          </cell>
        </row>
        <row r="47">
          <cell r="B47">
            <v>2012</v>
          </cell>
        </row>
        <row r="48">
          <cell r="B48">
            <v>2012</v>
          </cell>
        </row>
        <row r="49">
          <cell r="B49">
            <v>2012</v>
          </cell>
        </row>
        <row r="50">
          <cell r="B50">
            <v>2012</v>
          </cell>
        </row>
        <row r="51">
          <cell r="B51">
            <v>2012</v>
          </cell>
        </row>
        <row r="52">
          <cell r="B52">
            <v>2012</v>
          </cell>
        </row>
        <row r="53">
          <cell r="B53">
            <v>2012</v>
          </cell>
        </row>
        <row r="54">
          <cell r="B54">
            <v>2012</v>
          </cell>
        </row>
        <row r="55">
          <cell r="B55">
            <v>2012</v>
          </cell>
        </row>
        <row r="56">
          <cell r="B56">
            <v>2013</v>
          </cell>
        </row>
        <row r="57">
          <cell r="B57">
            <v>2013</v>
          </cell>
        </row>
        <row r="58">
          <cell r="B58">
            <v>2013</v>
          </cell>
        </row>
        <row r="59">
          <cell r="B59">
            <v>2013</v>
          </cell>
        </row>
        <row r="60">
          <cell r="B60">
            <v>2013</v>
          </cell>
        </row>
        <row r="61">
          <cell r="B61">
            <v>2013</v>
          </cell>
        </row>
        <row r="62">
          <cell r="B62">
            <v>2013</v>
          </cell>
        </row>
        <row r="63">
          <cell r="B63">
            <v>2013</v>
          </cell>
        </row>
        <row r="64">
          <cell r="B64">
            <v>2013</v>
          </cell>
        </row>
        <row r="65">
          <cell r="B65">
            <v>2013</v>
          </cell>
        </row>
        <row r="66">
          <cell r="B66">
            <v>2013</v>
          </cell>
        </row>
        <row r="67">
          <cell r="B67">
            <v>2013</v>
          </cell>
        </row>
        <row r="68">
          <cell r="B68">
            <v>2014</v>
          </cell>
        </row>
        <row r="69">
          <cell r="B69">
            <v>2014</v>
          </cell>
        </row>
        <row r="70">
          <cell r="B70">
            <v>2014</v>
          </cell>
        </row>
        <row r="71">
          <cell r="B71">
            <v>2014</v>
          </cell>
        </row>
        <row r="72">
          <cell r="B72">
            <v>2014</v>
          </cell>
        </row>
        <row r="73">
          <cell r="B73">
            <v>2014</v>
          </cell>
        </row>
        <row r="74">
          <cell r="B74">
            <v>2014</v>
          </cell>
        </row>
        <row r="75">
          <cell r="B75">
            <v>2014</v>
          </cell>
        </row>
        <row r="76">
          <cell r="B76">
            <v>2014</v>
          </cell>
        </row>
        <row r="77">
          <cell r="B77">
            <v>2014</v>
          </cell>
        </row>
        <row r="78">
          <cell r="B78">
            <v>2014</v>
          </cell>
        </row>
        <row r="79">
          <cell r="B79">
            <v>2014</v>
          </cell>
        </row>
        <row r="80">
          <cell r="B80">
            <v>2015</v>
          </cell>
        </row>
        <row r="81">
          <cell r="B81">
            <v>2015</v>
          </cell>
        </row>
        <row r="82">
          <cell r="B82">
            <v>2015</v>
          </cell>
        </row>
        <row r="83">
          <cell r="B83">
            <v>2015</v>
          </cell>
        </row>
        <row r="84">
          <cell r="B84">
            <v>2015</v>
          </cell>
        </row>
        <row r="85">
          <cell r="B85">
            <v>2015</v>
          </cell>
        </row>
        <row r="86">
          <cell r="B86">
            <v>2015</v>
          </cell>
        </row>
        <row r="87">
          <cell r="B87">
            <v>2015</v>
          </cell>
        </row>
        <row r="88">
          <cell r="B88">
            <v>2015</v>
          </cell>
        </row>
        <row r="89">
          <cell r="B89">
            <v>2015</v>
          </cell>
        </row>
        <row r="90">
          <cell r="B90">
            <v>2015</v>
          </cell>
        </row>
        <row r="91">
          <cell r="B91">
            <v>2015</v>
          </cell>
        </row>
        <row r="92">
          <cell r="B92">
            <v>2016</v>
          </cell>
        </row>
        <row r="93">
          <cell r="B93">
            <v>2016</v>
          </cell>
        </row>
        <row r="94">
          <cell r="B94">
            <v>2016</v>
          </cell>
        </row>
        <row r="95">
          <cell r="B95">
            <v>2016</v>
          </cell>
        </row>
        <row r="96">
          <cell r="B96">
            <v>2016</v>
          </cell>
        </row>
        <row r="97">
          <cell r="B97">
            <v>2016</v>
          </cell>
        </row>
        <row r="98">
          <cell r="B98">
            <v>2016</v>
          </cell>
        </row>
        <row r="99">
          <cell r="B99">
            <v>2016</v>
          </cell>
        </row>
        <row r="100">
          <cell r="B100">
            <v>2016</v>
          </cell>
        </row>
        <row r="101">
          <cell r="B101">
            <v>2016</v>
          </cell>
        </row>
        <row r="102">
          <cell r="B102">
            <v>2016</v>
          </cell>
        </row>
        <row r="103">
          <cell r="B103">
            <v>2016</v>
          </cell>
        </row>
        <row r="104">
          <cell r="B104">
            <v>2017</v>
          </cell>
        </row>
        <row r="105">
          <cell r="B105">
            <v>2017</v>
          </cell>
        </row>
        <row r="106">
          <cell r="B106">
            <v>2017</v>
          </cell>
        </row>
        <row r="107">
          <cell r="B107">
            <v>2017</v>
          </cell>
        </row>
        <row r="108">
          <cell r="B108">
            <v>2017</v>
          </cell>
        </row>
        <row r="109">
          <cell r="B109">
            <v>2017</v>
          </cell>
        </row>
        <row r="110">
          <cell r="B110">
            <v>2017</v>
          </cell>
        </row>
        <row r="111">
          <cell r="B111">
            <v>2017</v>
          </cell>
        </row>
        <row r="112">
          <cell r="B112">
            <v>2017</v>
          </cell>
        </row>
        <row r="113">
          <cell r="B113">
            <v>2017</v>
          </cell>
        </row>
        <row r="114">
          <cell r="B114">
            <v>2017</v>
          </cell>
        </row>
        <row r="115">
          <cell r="B115">
            <v>2017</v>
          </cell>
        </row>
        <row r="116">
          <cell r="B116">
            <v>2018</v>
          </cell>
        </row>
        <row r="117">
          <cell r="B117">
            <v>2018</v>
          </cell>
        </row>
        <row r="118">
          <cell r="B118">
            <v>2018</v>
          </cell>
        </row>
        <row r="119">
          <cell r="B119">
            <v>2018</v>
          </cell>
        </row>
        <row r="120">
          <cell r="B120">
            <v>2018</v>
          </cell>
        </row>
        <row r="121">
          <cell r="B121">
            <v>2018</v>
          </cell>
        </row>
        <row r="122">
          <cell r="B122">
            <v>2018</v>
          </cell>
        </row>
        <row r="123">
          <cell r="B123">
            <v>2018</v>
          </cell>
        </row>
        <row r="124">
          <cell r="B124">
            <v>2018</v>
          </cell>
        </row>
        <row r="125">
          <cell r="B125">
            <v>2018</v>
          </cell>
        </row>
        <row r="126">
          <cell r="B126">
            <v>2018</v>
          </cell>
        </row>
        <row r="127">
          <cell r="B127">
            <v>2018</v>
          </cell>
        </row>
        <row r="128">
          <cell r="B128">
            <v>2019</v>
          </cell>
        </row>
        <row r="129">
          <cell r="B129">
            <v>2019</v>
          </cell>
        </row>
        <row r="130">
          <cell r="B130">
            <v>2019</v>
          </cell>
        </row>
        <row r="131">
          <cell r="B131">
            <v>2019</v>
          </cell>
        </row>
        <row r="132">
          <cell r="B132">
            <v>2019</v>
          </cell>
        </row>
        <row r="133">
          <cell r="B133">
            <v>2019</v>
          </cell>
        </row>
        <row r="134">
          <cell r="B134">
            <v>2019</v>
          </cell>
        </row>
        <row r="135">
          <cell r="B135">
            <v>2019</v>
          </cell>
        </row>
        <row r="136">
          <cell r="B136">
            <v>2019</v>
          </cell>
        </row>
        <row r="137">
          <cell r="B137">
            <v>2019</v>
          </cell>
        </row>
        <row r="138">
          <cell r="B138">
            <v>2019</v>
          </cell>
        </row>
        <row r="139">
          <cell r="B139">
            <v>2019</v>
          </cell>
        </row>
        <row r="140">
          <cell r="B140">
            <v>2020</v>
          </cell>
        </row>
        <row r="141">
          <cell r="B141">
            <v>2020</v>
          </cell>
        </row>
        <row r="142">
          <cell r="B142">
            <v>2020</v>
          </cell>
        </row>
        <row r="143">
          <cell r="B143">
            <v>2020</v>
          </cell>
        </row>
        <row r="144">
          <cell r="B144">
            <v>2020</v>
          </cell>
        </row>
        <row r="145">
          <cell r="B145">
            <v>2020</v>
          </cell>
        </row>
        <row r="146">
          <cell r="B146">
            <v>2020</v>
          </cell>
        </row>
        <row r="147">
          <cell r="B147">
            <v>2020</v>
          </cell>
        </row>
        <row r="148">
          <cell r="B148">
            <v>2020</v>
          </cell>
        </row>
        <row r="149">
          <cell r="B149">
            <v>2020</v>
          </cell>
        </row>
        <row r="150">
          <cell r="B150">
            <v>2020</v>
          </cell>
        </row>
        <row r="151">
          <cell r="B151">
            <v>2020</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2022</v>
          </cell>
        </row>
        <row r="165">
          <cell r="B165">
            <v>2022</v>
          </cell>
        </row>
        <row r="166">
          <cell r="B166">
            <v>2022</v>
          </cell>
        </row>
        <row r="167">
          <cell r="B167">
            <v>2022</v>
          </cell>
        </row>
        <row r="168">
          <cell r="B168">
            <v>2022</v>
          </cell>
        </row>
        <row r="169">
          <cell r="B169">
            <v>2022</v>
          </cell>
        </row>
        <row r="170">
          <cell r="B170">
            <v>2022</v>
          </cell>
        </row>
        <row r="171">
          <cell r="B171">
            <v>2022</v>
          </cell>
        </row>
        <row r="172">
          <cell r="B172">
            <v>2022</v>
          </cell>
        </row>
        <row r="173">
          <cell r="B173">
            <v>2022</v>
          </cell>
        </row>
        <row r="174">
          <cell r="B174">
            <v>2022</v>
          </cell>
        </row>
        <row r="175">
          <cell r="B175">
            <v>2022</v>
          </cell>
        </row>
        <row r="176">
          <cell r="B176">
            <v>2023</v>
          </cell>
        </row>
        <row r="177">
          <cell r="B177">
            <v>2023</v>
          </cell>
        </row>
        <row r="178">
          <cell r="B178">
            <v>2023</v>
          </cell>
        </row>
        <row r="179">
          <cell r="B179">
            <v>2023</v>
          </cell>
        </row>
        <row r="180">
          <cell r="B180">
            <v>2023</v>
          </cell>
        </row>
        <row r="181">
          <cell r="B181">
            <v>2023</v>
          </cell>
        </row>
        <row r="182">
          <cell r="B182">
            <v>2023</v>
          </cell>
        </row>
        <row r="183">
          <cell r="B183">
            <v>2023</v>
          </cell>
        </row>
        <row r="184">
          <cell r="B184">
            <v>2023</v>
          </cell>
        </row>
        <row r="185">
          <cell r="B185">
            <v>2023</v>
          </cell>
        </row>
        <row r="186">
          <cell r="B186">
            <v>2023</v>
          </cell>
        </row>
        <row r="187">
          <cell r="B187">
            <v>2023</v>
          </cell>
        </row>
        <row r="188">
          <cell r="B188">
            <v>2024</v>
          </cell>
        </row>
        <row r="189">
          <cell r="B189">
            <v>2024</v>
          </cell>
        </row>
        <row r="190">
          <cell r="B190">
            <v>2024</v>
          </cell>
        </row>
        <row r="191">
          <cell r="B191">
            <v>2024</v>
          </cell>
        </row>
        <row r="192">
          <cell r="B192">
            <v>2024</v>
          </cell>
        </row>
        <row r="193">
          <cell r="B193">
            <v>2024</v>
          </cell>
        </row>
        <row r="194">
          <cell r="B194">
            <v>2024</v>
          </cell>
        </row>
        <row r="195">
          <cell r="B195">
            <v>2024</v>
          </cell>
        </row>
        <row r="196">
          <cell r="B196">
            <v>2024</v>
          </cell>
        </row>
        <row r="197">
          <cell r="B197">
            <v>2024</v>
          </cell>
        </row>
        <row r="198">
          <cell r="B198">
            <v>2024</v>
          </cell>
        </row>
        <row r="199">
          <cell r="B199">
            <v>2024</v>
          </cell>
        </row>
        <row r="200">
          <cell r="B200">
            <v>2025</v>
          </cell>
        </row>
        <row r="201">
          <cell r="B201">
            <v>2025</v>
          </cell>
        </row>
        <row r="202">
          <cell r="B202">
            <v>2025</v>
          </cell>
        </row>
        <row r="203">
          <cell r="B203">
            <v>2025</v>
          </cell>
        </row>
        <row r="204">
          <cell r="B204">
            <v>2025</v>
          </cell>
        </row>
        <row r="205">
          <cell r="B205">
            <v>2025</v>
          </cell>
        </row>
        <row r="206">
          <cell r="B206">
            <v>2025</v>
          </cell>
        </row>
        <row r="207">
          <cell r="B207">
            <v>2025</v>
          </cell>
        </row>
        <row r="208">
          <cell r="B208">
            <v>2025</v>
          </cell>
        </row>
        <row r="209">
          <cell r="B209">
            <v>2025</v>
          </cell>
        </row>
        <row r="210">
          <cell r="B210">
            <v>2025</v>
          </cell>
        </row>
        <row r="211">
          <cell r="B211">
            <v>2025</v>
          </cell>
        </row>
        <row r="212">
          <cell r="B212">
            <v>2026</v>
          </cell>
        </row>
        <row r="213">
          <cell r="B213">
            <v>2026</v>
          </cell>
        </row>
        <row r="214">
          <cell r="B214">
            <v>2026</v>
          </cell>
        </row>
        <row r="215">
          <cell r="B215">
            <v>2026</v>
          </cell>
        </row>
        <row r="216">
          <cell r="B216">
            <v>2026</v>
          </cell>
        </row>
        <row r="217">
          <cell r="B217">
            <v>2026</v>
          </cell>
        </row>
        <row r="218">
          <cell r="B218">
            <v>2026</v>
          </cell>
        </row>
        <row r="219">
          <cell r="B219">
            <v>2026</v>
          </cell>
        </row>
        <row r="220">
          <cell r="B220">
            <v>2026</v>
          </cell>
        </row>
        <row r="221">
          <cell r="B221">
            <v>2026</v>
          </cell>
        </row>
        <row r="222">
          <cell r="B222">
            <v>2026</v>
          </cell>
        </row>
        <row r="223">
          <cell r="B223">
            <v>2026</v>
          </cell>
        </row>
        <row r="224">
          <cell r="B224">
            <v>2027</v>
          </cell>
        </row>
        <row r="225">
          <cell r="B225">
            <v>2027</v>
          </cell>
        </row>
        <row r="226">
          <cell r="B226">
            <v>2027</v>
          </cell>
        </row>
        <row r="227">
          <cell r="B227">
            <v>2027</v>
          </cell>
        </row>
        <row r="228">
          <cell r="B228">
            <v>2027</v>
          </cell>
        </row>
        <row r="229">
          <cell r="B229">
            <v>2027</v>
          </cell>
        </row>
        <row r="230">
          <cell r="B230">
            <v>2027</v>
          </cell>
        </row>
        <row r="231">
          <cell r="B231">
            <v>2027</v>
          </cell>
        </row>
        <row r="232">
          <cell r="B232">
            <v>2027</v>
          </cell>
        </row>
        <row r="233">
          <cell r="B233">
            <v>2027</v>
          </cell>
        </row>
        <row r="234">
          <cell r="B234">
            <v>2027</v>
          </cell>
        </row>
        <row r="235">
          <cell r="B235">
            <v>2027</v>
          </cell>
        </row>
        <row r="236">
          <cell r="B236">
            <v>2028</v>
          </cell>
        </row>
        <row r="237">
          <cell r="B237">
            <v>2028</v>
          </cell>
        </row>
        <row r="238">
          <cell r="B238">
            <v>2028</v>
          </cell>
        </row>
        <row r="239">
          <cell r="B239">
            <v>2028</v>
          </cell>
        </row>
        <row r="240">
          <cell r="B240">
            <v>2028</v>
          </cell>
        </row>
        <row r="241">
          <cell r="B241">
            <v>2028</v>
          </cell>
        </row>
        <row r="242">
          <cell r="B242">
            <v>2028</v>
          </cell>
        </row>
        <row r="243">
          <cell r="B243">
            <v>2028</v>
          </cell>
        </row>
        <row r="244">
          <cell r="B244">
            <v>2028</v>
          </cell>
        </row>
        <row r="245">
          <cell r="B245">
            <v>2028</v>
          </cell>
        </row>
        <row r="246">
          <cell r="B246">
            <v>2028</v>
          </cell>
        </row>
        <row r="247">
          <cell r="B247">
            <v>2028</v>
          </cell>
        </row>
        <row r="248">
          <cell r="B248">
            <v>2029</v>
          </cell>
        </row>
        <row r="249">
          <cell r="B249">
            <v>2029</v>
          </cell>
        </row>
        <row r="250">
          <cell r="B250">
            <v>2029</v>
          </cell>
        </row>
        <row r="251">
          <cell r="B251">
            <v>2029</v>
          </cell>
        </row>
        <row r="252">
          <cell r="B252">
            <v>2029</v>
          </cell>
        </row>
        <row r="253">
          <cell r="B253">
            <v>2029</v>
          </cell>
        </row>
        <row r="254">
          <cell r="B254">
            <v>2029</v>
          </cell>
        </row>
        <row r="255">
          <cell r="B255">
            <v>2029</v>
          </cell>
        </row>
        <row r="256">
          <cell r="B256">
            <v>2029</v>
          </cell>
        </row>
        <row r="257">
          <cell r="B257">
            <v>2029</v>
          </cell>
        </row>
        <row r="258">
          <cell r="B258">
            <v>2029</v>
          </cell>
        </row>
        <row r="259">
          <cell r="B259">
            <v>2029</v>
          </cell>
        </row>
        <row r="260">
          <cell r="B260">
            <v>2030</v>
          </cell>
        </row>
        <row r="261">
          <cell r="B261">
            <v>2030</v>
          </cell>
        </row>
        <row r="262">
          <cell r="B262">
            <v>2030</v>
          </cell>
        </row>
        <row r="263">
          <cell r="B263">
            <v>2030</v>
          </cell>
        </row>
        <row r="264">
          <cell r="B264">
            <v>2030</v>
          </cell>
        </row>
        <row r="265">
          <cell r="B265">
            <v>2030</v>
          </cell>
        </row>
        <row r="266">
          <cell r="B266">
            <v>2030</v>
          </cell>
        </row>
        <row r="267">
          <cell r="B267">
            <v>2030</v>
          </cell>
        </row>
        <row r="268">
          <cell r="B268">
            <v>2030</v>
          </cell>
        </row>
        <row r="269">
          <cell r="B269">
            <v>2030</v>
          </cell>
        </row>
        <row r="270">
          <cell r="B270">
            <v>2030</v>
          </cell>
        </row>
        <row r="271">
          <cell r="B271">
            <v>2030</v>
          </cell>
        </row>
        <row r="272">
          <cell r="B272">
            <v>2031</v>
          </cell>
        </row>
        <row r="273">
          <cell r="B273">
            <v>2031</v>
          </cell>
        </row>
        <row r="274">
          <cell r="B274">
            <v>2031</v>
          </cell>
        </row>
        <row r="275">
          <cell r="B275">
            <v>2031</v>
          </cell>
        </row>
        <row r="276">
          <cell r="B276">
            <v>2031</v>
          </cell>
        </row>
        <row r="277">
          <cell r="B277">
            <v>2031</v>
          </cell>
        </row>
        <row r="278">
          <cell r="B278">
            <v>2031</v>
          </cell>
        </row>
        <row r="279">
          <cell r="B279">
            <v>2031</v>
          </cell>
        </row>
        <row r="280">
          <cell r="B280">
            <v>2031</v>
          </cell>
        </row>
        <row r="281">
          <cell r="B281">
            <v>2031</v>
          </cell>
        </row>
        <row r="282">
          <cell r="B282">
            <v>2031</v>
          </cell>
        </row>
        <row r="283">
          <cell r="B283">
            <v>2031</v>
          </cell>
        </row>
        <row r="284">
          <cell r="B284">
            <v>2032</v>
          </cell>
        </row>
        <row r="285">
          <cell r="B285">
            <v>2032</v>
          </cell>
        </row>
        <row r="286">
          <cell r="B286">
            <v>2032</v>
          </cell>
        </row>
        <row r="287">
          <cell r="B287">
            <v>2032</v>
          </cell>
        </row>
        <row r="288">
          <cell r="B288">
            <v>2032</v>
          </cell>
        </row>
        <row r="289">
          <cell r="B289">
            <v>2032</v>
          </cell>
        </row>
        <row r="290">
          <cell r="B290">
            <v>2032</v>
          </cell>
        </row>
        <row r="291">
          <cell r="B291">
            <v>2032</v>
          </cell>
        </row>
        <row r="292">
          <cell r="B292">
            <v>2032</v>
          </cell>
        </row>
        <row r="293">
          <cell r="B293">
            <v>2032</v>
          </cell>
        </row>
        <row r="294">
          <cell r="B294">
            <v>2032</v>
          </cell>
        </row>
        <row r="295">
          <cell r="B295">
            <v>2032</v>
          </cell>
        </row>
        <row r="296">
          <cell r="B296">
            <v>2033</v>
          </cell>
        </row>
        <row r="297">
          <cell r="B297">
            <v>2033</v>
          </cell>
        </row>
        <row r="298">
          <cell r="B298">
            <v>2033</v>
          </cell>
        </row>
        <row r="299">
          <cell r="B299">
            <v>2033</v>
          </cell>
        </row>
        <row r="300">
          <cell r="B300">
            <v>2033</v>
          </cell>
        </row>
        <row r="301">
          <cell r="B301">
            <v>2033</v>
          </cell>
        </row>
        <row r="302">
          <cell r="B302">
            <v>2033</v>
          </cell>
        </row>
        <row r="303">
          <cell r="B303">
            <v>2033</v>
          </cell>
        </row>
        <row r="304">
          <cell r="B304">
            <v>2033</v>
          </cell>
        </row>
        <row r="305">
          <cell r="B305">
            <v>2033</v>
          </cell>
        </row>
        <row r="306">
          <cell r="B306">
            <v>2033</v>
          </cell>
        </row>
        <row r="307">
          <cell r="B307">
            <v>2033</v>
          </cell>
        </row>
        <row r="308">
          <cell r="B308">
            <v>2034</v>
          </cell>
        </row>
        <row r="309">
          <cell r="B309">
            <v>2034</v>
          </cell>
        </row>
        <row r="310">
          <cell r="B310">
            <v>2034</v>
          </cell>
        </row>
        <row r="311">
          <cell r="B311">
            <v>2034</v>
          </cell>
        </row>
        <row r="312">
          <cell r="B312">
            <v>2034</v>
          </cell>
        </row>
        <row r="313">
          <cell r="B313">
            <v>2034</v>
          </cell>
        </row>
        <row r="314">
          <cell r="B314">
            <v>2034</v>
          </cell>
        </row>
        <row r="315">
          <cell r="B315">
            <v>2034</v>
          </cell>
        </row>
        <row r="316">
          <cell r="B316">
            <v>2034</v>
          </cell>
        </row>
        <row r="317">
          <cell r="B317">
            <v>2034</v>
          </cell>
        </row>
        <row r="318">
          <cell r="B318">
            <v>2034</v>
          </cell>
        </row>
        <row r="319">
          <cell r="B319">
            <v>2034</v>
          </cell>
        </row>
        <row r="320">
          <cell r="B320">
            <v>2035</v>
          </cell>
        </row>
        <row r="321">
          <cell r="B321">
            <v>2035</v>
          </cell>
        </row>
        <row r="322">
          <cell r="B322">
            <v>2035</v>
          </cell>
        </row>
        <row r="323">
          <cell r="B323">
            <v>2035</v>
          </cell>
        </row>
        <row r="324">
          <cell r="B324">
            <v>2035</v>
          </cell>
        </row>
        <row r="325">
          <cell r="B325">
            <v>2035</v>
          </cell>
        </row>
        <row r="326">
          <cell r="B326">
            <v>2035</v>
          </cell>
        </row>
        <row r="327">
          <cell r="B327">
            <v>2035</v>
          </cell>
        </row>
        <row r="328">
          <cell r="B328">
            <v>2035</v>
          </cell>
        </row>
        <row r="329">
          <cell r="B329">
            <v>2035</v>
          </cell>
        </row>
        <row r="330">
          <cell r="B330">
            <v>2035</v>
          </cell>
        </row>
        <row r="331">
          <cell r="B331">
            <v>2035</v>
          </cell>
        </row>
        <row r="332">
          <cell r="B332">
            <v>2036</v>
          </cell>
        </row>
        <row r="333">
          <cell r="B333">
            <v>2036</v>
          </cell>
        </row>
        <row r="334">
          <cell r="B334">
            <v>2036</v>
          </cell>
        </row>
        <row r="335">
          <cell r="B335">
            <v>2036</v>
          </cell>
        </row>
        <row r="336">
          <cell r="B336">
            <v>2036</v>
          </cell>
        </row>
        <row r="337">
          <cell r="B337">
            <v>2036</v>
          </cell>
        </row>
        <row r="338">
          <cell r="B338">
            <v>2036</v>
          </cell>
        </row>
        <row r="339">
          <cell r="B339">
            <v>2036</v>
          </cell>
        </row>
        <row r="340">
          <cell r="B340">
            <v>2036</v>
          </cell>
        </row>
        <row r="341">
          <cell r="B341">
            <v>2036</v>
          </cell>
        </row>
        <row r="342">
          <cell r="B342">
            <v>2036</v>
          </cell>
        </row>
        <row r="343">
          <cell r="B343">
            <v>2036</v>
          </cell>
        </row>
        <row r="344">
          <cell r="B344">
            <v>2037</v>
          </cell>
        </row>
        <row r="345">
          <cell r="B345">
            <v>2037</v>
          </cell>
        </row>
        <row r="346">
          <cell r="B346">
            <v>2037</v>
          </cell>
        </row>
        <row r="347">
          <cell r="B347">
            <v>2037</v>
          </cell>
        </row>
        <row r="348">
          <cell r="B348">
            <v>2037</v>
          </cell>
        </row>
        <row r="349">
          <cell r="B349">
            <v>2037</v>
          </cell>
        </row>
        <row r="350">
          <cell r="B350">
            <v>2037</v>
          </cell>
        </row>
        <row r="351">
          <cell r="B351">
            <v>2037</v>
          </cell>
        </row>
        <row r="352">
          <cell r="B352">
            <v>2037</v>
          </cell>
        </row>
        <row r="353">
          <cell r="B353">
            <v>2037</v>
          </cell>
        </row>
        <row r="354">
          <cell r="B354">
            <v>2037</v>
          </cell>
        </row>
        <row r="355">
          <cell r="B355">
            <v>2037</v>
          </cell>
        </row>
        <row r="356">
          <cell r="B356">
            <v>2038</v>
          </cell>
        </row>
        <row r="357">
          <cell r="B357">
            <v>2038</v>
          </cell>
        </row>
        <row r="358">
          <cell r="B358">
            <v>2038</v>
          </cell>
        </row>
        <row r="359">
          <cell r="B359">
            <v>2038</v>
          </cell>
        </row>
        <row r="360">
          <cell r="B360">
            <v>2038</v>
          </cell>
        </row>
        <row r="361">
          <cell r="B361">
            <v>2038</v>
          </cell>
        </row>
        <row r="362">
          <cell r="B362">
            <v>2038</v>
          </cell>
        </row>
        <row r="363">
          <cell r="B363">
            <v>2038</v>
          </cell>
        </row>
        <row r="364">
          <cell r="B364">
            <v>2038</v>
          </cell>
        </row>
        <row r="365">
          <cell r="B365">
            <v>2038</v>
          </cell>
        </row>
        <row r="366">
          <cell r="B366">
            <v>2038</v>
          </cell>
        </row>
        <row r="367">
          <cell r="B367">
            <v>2038</v>
          </cell>
        </row>
        <row r="368">
          <cell r="B368">
            <v>2039</v>
          </cell>
        </row>
        <row r="369">
          <cell r="B369">
            <v>2039</v>
          </cell>
        </row>
        <row r="370">
          <cell r="B370">
            <v>2039</v>
          </cell>
        </row>
        <row r="371">
          <cell r="B371">
            <v>2039</v>
          </cell>
        </row>
        <row r="372">
          <cell r="B372">
            <v>2039</v>
          </cell>
        </row>
        <row r="373">
          <cell r="B373">
            <v>2039</v>
          </cell>
        </row>
        <row r="374">
          <cell r="B374">
            <v>2039</v>
          </cell>
        </row>
        <row r="375">
          <cell r="B375">
            <v>2039</v>
          </cell>
        </row>
        <row r="376">
          <cell r="B376">
            <v>2039</v>
          </cell>
        </row>
        <row r="377">
          <cell r="B377">
            <v>2039</v>
          </cell>
        </row>
        <row r="378">
          <cell r="B378">
            <v>2039</v>
          </cell>
        </row>
        <row r="379">
          <cell r="B379">
            <v>2039</v>
          </cell>
        </row>
        <row r="380">
          <cell r="B380">
            <v>2014</v>
          </cell>
        </row>
        <row r="381">
          <cell r="B381">
            <v>2014</v>
          </cell>
        </row>
        <row r="382">
          <cell r="B382">
            <v>2014</v>
          </cell>
        </row>
        <row r="383">
          <cell r="B383">
            <v>2014</v>
          </cell>
        </row>
        <row r="384">
          <cell r="B384">
            <v>2014</v>
          </cell>
        </row>
        <row r="385">
          <cell r="B385">
            <v>2014</v>
          </cell>
        </row>
        <row r="386">
          <cell r="B386">
            <v>2014</v>
          </cell>
        </row>
        <row r="387">
          <cell r="B387">
            <v>2014</v>
          </cell>
        </row>
        <row r="388">
          <cell r="B388">
            <v>2014</v>
          </cell>
        </row>
        <row r="389">
          <cell r="B389">
            <v>2014</v>
          </cell>
        </row>
        <row r="390">
          <cell r="B390">
            <v>2014</v>
          </cell>
        </row>
        <row r="391">
          <cell r="B391">
            <v>2014</v>
          </cell>
        </row>
        <row r="392">
          <cell r="B392">
            <v>2015</v>
          </cell>
        </row>
        <row r="393">
          <cell r="B393">
            <v>2015</v>
          </cell>
        </row>
        <row r="394">
          <cell r="B394">
            <v>2015</v>
          </cell>
        </row>
        <row r="395">
          <cell r="B395">
            <v>2015</v>
          </cell>
        </row>
        <row r="396">
          <cell r="B396">
            <v>2015</v>
          </cell>
        </row>
        <row r="397">
          <cell r="B397">
            <v>2015</v>
          </cell>
        </row>
        <row r="398">
          <cell r="B398">
            <v>2015</v>
          </cell>
        </row>
        <row r="399">
          <cell r="B399">
            <v>2015</v>
          </cell>
        </row>
        <row r="400">
          <cell r="B400">
            <v>2015</v>
          </cell>
        </row>
        <row r="401">
          <cell r="B401">
            <v>2015</v>
          </cell>
        </row>
        <row r="402">
          <cell r="B402">
            <v>2015</v>
          </cell>
        </row>
        <row r="403">
          <cell r="B403">
            <v>2015</v>
          </cell>
        </row>
        <row r="404">
          <cell r="B404">
            <v>2016</v>
          </cell>
        </row>
        <row r="405">
          <cell r="B405">
            <v>2016</v>
          </cell>
        </row>
        <row r="406">
          <cell r="B406">
            <v>2016</v>
          </cell>
        </row>
        <row r="407">
          <cell r="B407">
            <v>2016</v>
          </cell>
        </row>
        <row r="408">
          <cell r="B408">
            <v>2016</v>
          </cell>
        </row>
        <row r="409">
          <cell r="B409">
            <v>2016</v>
          </cell>
        </row>
        <row r="410">
          <cell r="B410">
            <v>2016</v>
          </cell>
        </row>
        <row r="411">
          <cell r="B411">
            <v>2016</v>
          </cell>
        </row>
        <row r="412">
          <cell r="B412">
            <v>2016</v>
          </cell>
        </row>
        <row r="413">
          <cell r="B413">
            <v>2016</v>
          </cell>
        </row>
        <row r="414">
          <cell r="B414">
            <v>2016</v>
          </cell>
        </row>
        <row r="415">
          <cell r="B415">
            <v>2016</v>
          </cell>
        </row>
        <row r="416">
          <cell r="B416">
            <v>2017</v>
          </cell>
        </row>
        <row r="417">
          <cell r="B417">
            <v>2017</v>
          </cell>
        </row>
        <row r="418">
          <cell r="B418">
            <v>2017</v>
          </cell>
        </row>
        <row r="419">
          <cell r="B419">
            <v>2017</v>
          </cell>
        </row>
        <row r="420">
          <cell r="B420">
            <v>2017</v>
          </cell>
        </row>
        <row r="421">
          <cell r="B421">
            <v>2017</v>
          </cell>
        </row>
        <row r="422">
          <cell r="B422">
            <v>2017</v>
          </cell>
        </row>
        <row r="423">
          <cell r="B423">
            <v>2017</v>
          </cell>
        </row>
        <row r="424">
          <cell r="B424">
            <v>2017</v>
          </cell>
        </row>
        <row r="425">
          <cell r="B425">
            <v>2017</v>
          </cell>
        </row>
        <row r="426">
          <cell r="B426">
            <v>2017</v>
          </cell>
        </row>
        <row r="427">
          <cell r="B427">
            <v>2017</v>
          </cell>
        </row>
        <row r="428">
          <cell r="B428">
            <v>2018</v>
          </cell>
        </row>
        <row r="429">
          <cell r="B429">
            <v>2018</v>
          </cell>
        </row>
        <row r="430">
          <cell r="B430">
            <v>2018</v>
          </cell>
        </row>
        <row r="431">
          <cell r="B431">
            <v>2018</v>
          </cell>
        </row>
        <row r="432">
          <cell r="B432">
            <v>2018</v>
          </cell>
        </row>
        <row r="433">
          <cell r="B433">
            <v>2018</v>
          </cell>
        </row>
        <row r="434">
          <cell r="B434">
            <v>2018</v>
          </cell>
        </row>
        <row r="435">
          <cell r="B435">
            <v>2018</v>
          </cell>
        </row>
        <row r="436">
          <cell r="B436">
            <v>2018</v>
          </cell>
        </row>
        <row r="437">
          <cell r="B437">
            <v>2018</v>
          </cell>
        </row>
        <row r="438">
          <cell r="B438">
            <v>2018</v>
          </cell>
        </row>
        <row r="439">
          <cell r="B439">
            <v>2018</v>
          </cell>
        </row>
        <row r="440">
          <cell r="B440">
            <v>2019</v>
          </cell>
        </row>
        <row r="441">
          <cell r="B441">
            <v>2019</v>
          </cell>
        </row>
        <row r="442">
          <cell r="B442">
            <v>2019</v>
          </cell>
        </row>
        <row r="443">
          <cell r="B443">
            <v>2019</v>
          </cell>
        </row>
        <row r="444">
          <cell r="B444">
            <v>2019</v>
          </cell>
        </row>
        <row r="445">
          <cell r="B445">
            <v>2019</v>
          </cell>
        </row>
        <row r="446">
          <cell r="B446">
            <v>2019</v>
          </cell>
        </row>
        <row r="447">
          <cell r="B447">
            <v>2019</v>
          </cell>
        </row>
        <row r="448">
          <cell r="B448">
            <v>2019</v>
          </cell>
        </row>
        <row r="449">
          <cell r="B449">
            <v>2019</v>
          </cell>
        </row>
        <row r="450">
          <cell r="B450">
            <v>2019</v>
          </cell>
        </row>
        <row r="451">
          <cell r="B451">
            <v>2019</v>
          </cell>
        </row>
        <row r="452">
          <cell r="B452">
            <v>2020</v>
          </cell>
        </row>
        <row r="453">
          <cell r="B453">
            <v>2020</v>
          </cell>
        </row>
        <row r="454">
          <cell r="B454">
            <v>2020</v>
          </cell>
        </row>
        <row r="455">
          <cell r="B455">
            <v>2020</v>
          </cell>
        </row>
        <row r="456">
          <cell r="B456">
            <v>2020</v>
          </cell>
        </row>
        <row r="457">
          <cell r="B457">
            <v>2020</v>
          </cell>
        </row>
        <row r="458">
          <cell r="B458">
            <v>2020</v>
          </cell>
        </row>
        <row r="459">
          <cell r="B459">
            <v>2020</v>
          </cell>
        </row>
        <row r="460">
          <cell r="B460">
            <v>2020</v>
          </cell>
        </row>
        <row r="461">
          <cell r="B461">
            <v>2020</v>
          </cell>
        </row>
        <row r="462">
          <cell r="B462">
            <v>2020</v>
          </cell>
        </row>
        <row r="463">
          <cell r="B463">
            <v>2020</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2022</v>
          </cell>
        </row>
        <row r="477">
          <cell r="B477">
            <v>2022</v>
          </cell>
        </row>
        <row r="478">
          <cell r="B478">
            <v>2022</v>
          </cell>
        </row>
        <row r="479">
          <cell r="B479">
            <v>2022</v>
          </cell>
        </row>
        <row r="480">
          <cell r="B480">
            <v>2022</v>
          </cell>
        </row>
        <row r="481">
          <cell r="B481">
            <v>2022</v>
          </cell>
        </row>
        <row r="482">
          <cell r="B482">
            <v>2022</v>
          </cell>
        </row>
        <row r="483">
          <cell r="B483">
            <v>2022</v>
          </cell>
        </row>
        <row r="484">
          <cell r="B484">
            <v>2022</v>
          </cell>
        </row>
        <row r="485">
          <cell r="B485">
            <v>2022</v>
          </cell>
        </row>
        <row r="486">
          <cell r="B486">
            <v>2022</v>
          </cell>
        </row>
        <row r="487">
          <cell r="B487">
            <v>2022</v>
          </cell>
        </row>
        <row r="488">
          <cell r="B488">
            <v>2023</v>
          </cell>
        </row>
        <row r="489">
          <cell r="B489">
            <v>2023</v>
          </cell>
        </row>
        <row r="490">
          <cell r="B490">
            <v>2023</v>
          </cell>
        </row>
        <row r="491">
          <cell r="B491">
            <v>2023</v>
          </cell>
        </row>
        <row r="492">
          <cell r="B492">
            <v>2023</v>
          </cell>
        </row>
        <row r="493">
          <cell r="B493">
            <v>2023</v>
          </cell>
        </row>
        <row r="494">
          <cell r="B494">
            <v>2023</v>
          </cell>
        </row>
        <row r="495">
          <cell r="B495">
            <v>2023</v>
          </cell>
        </row>
        <row r="496">
          <cell r="B496">
            <v>2023</v>
          </cell>
        </row>
        <row r="497">
          <cell r="B497">
            <v>2023</v>
          </cell>
        </row>
        <row r="498">
          <cell r="B498">
            <v>2023</v>
          </cell>
        </row>
        <row r="499">
          <cell r="B499">
            <v>2023</v>
          </cell>
        </row>
        <row r="500">
          <cell r="B500">
            <v>2024</v>
          </cell>
        </row>
        <row r="501">
          <cell r="B501">
            <v>2024</v>
          </cell>
        </row>
        <row r="502">
          <cell r="B502">
            <v>2024</v>
          </cell>
        </row>
        <row r="503">
          <cell r="B503">
            <v>2024</v>
          </cell>
        </row>
        <row r="504">
          <cell r="B504">
            <v>2024</v>
          </cell>
        </row>
        <row r="505">
          <cell r="B505">
            <v>2024</v>
          </cell>
        </row>
        <row r="506">
          <cell r="B506">
            <v>2024</v>
          </cell>
        </row>
        <row r="507">
          <cell r="B507">
            <v>2024</v>
          </cell>
        </row>
        <row r="508">
          <cell r="B508">
            <v>2024</v>
          </cell>
        </row>
        <row r="509">
          <cell r="B509">
            <v>2024</v>
          </cell>
        </row>
        <row r="510">
          <cell r="B510">
            <v>2024</v>
          </cell>
        </row>
        <row r="511">
          <cell r="B511">
            <v>2024</v>
          </cell>
        </row>
        <row r="512">
          <cell r="B512">
            <v>2025</v>
          </cell>
        </row>
        <row r="513">
          <cell r="B513">
            <v>2025</v>
          </cell>
        </row>
        <row r="514">
          <cell r="B514">
            <v>2025</v>
          </cell>
        </row>
        <row r="515">
          <cell r="B515">
            <v>2025</v>
          </cell>
        </row>
        <row r="516">
          <cell r="B516">
            <v>2025</v>
          </cell>
        </row>
        <row r="517">
          <cell r="B517">
            <v>2025</v>
          </cell>
        </row>
        <row r="518">
          <cell r="B518">
            <v>2025</v>
          </cell>
        </row>
        <row r="519">
          <cell r="B519">
            <v>2025</v>
          </cell>
        </row>
        <row r="520">
          <cell r="B520">
            <v>2025</v>
          </cell>
        </row>
        <row r="521">
          <cell r="B521">
            <v>2025</v>
          </cell>
        </row>
        <row r="522">
          <cell r="B522">
            <v>2025</v>
          </cell>
        </row>
        <row r="523">
          <cell r="B523">
            <v>2025</v>
          </cell>
        </row>
        <row r="524">
          <cell r="B524">
            <v>2026</v>
          </cell>
        </row>
        <row r="525">
          <cell r="B525">
            <v>2026</v>
          </cell>
        </row>
        <row r="526">
          <cell r="B526">
            <v>2026</v>
          </cell>
        </row>
        <row r="527">
          <cell r="B527">
            <v>2026</v>
          </cell>
        </row>
        <row r="528">
          <cell r="B528">
            <v>2026</v>
          </cell>
        </row>
        <row r="529">
          <cell r="B529">
            <v>2026</v>
          </cell>
        </row>
        <row r="530">
          <cell r="B530">
            <v>2026</v>
          </cell>
        </row>
        <row r="531">
          <cell r="B531">
            <v>2026</v>
          </cell>
        </row>
        <row r="532">
          <cell r="B532">
            <v>2026</v>
          </cell>
        </row>
        <row r="533">
          <cell r="B533">
            <v>2026</v>
          </cell>
        </row>
        <row r="534">
          <cell r="B534">
            <v>2026</v>
          </cell>
        </row>
        <row r="535">
          <cell r="B535">
            <v>2026</v>
          </cell>
        </row>
        <row r="536">
          <cell r="B536">
            <v>2027</v>
          </cell>
        </row>
        <row r="537">
          <cell r="B537">
            <v>2027</v>
          </cell>
        </row>
        <row r="538">
          <cell r="B538">
            <v>2027</v>
          </cell>
        </row>
        <row r="539">
          <cell r="B539">
            <v>2027</v>
          </cell>
        </row>
        <row r="540">
          <cell r="B540">
            <v>2027</v>
          </cell>
        </row>
        <row r="541">
          <cell r="B541">
            <v>2027</v>
          </cell>
        </row>
        <row r="542">
          <cell r="B542">
            <v>2027</v>
          </cell>
        </row>
        <row r="543">
          <cell r="B543">
            <v>2027</v>
          </cell>
        </row>
        <row r="544">
          <cell r="B544">
            <v>2027</v>
          </cell>
        </row>
        <row r="545">
          <cell r="B545">
            <v>2027</v>
          </cell>
        </row>
        <row r="546">
          <cell r="B546">
            <v>2027</v>
          </cell>
        </row>
        <row r="547">
          <cell r="B547">
            <v>2027</v>
          </cell>
        </row>
        <row r="548">
          <cell r="B548">
            <v>2028</v>
          </cell>
        </row>
        <row r="549">
          <cell r="B549">
            <v>2028</v>
          </cell>
        </row>
        <row r="550">
          <cell r="B550">
            <v>2028</v>
          </cell>
        </row>
        <row r="551">
          <cell r="B551">
            <v>2028</v>
          </cell>
        </row>
        <row r="552">
          <cell r="B552">
            <v>2028</v>
          </cell>
        </row>
        <row r="553">
          <cell r="B553">
            <v>2028</v>
          </cell>
        </row>
        <row r="554">
          <cell r="B554">
            <v>2028</v>
          </cell>
        </row>
        <row r="555">
          <cell r="B555">
            <v>2028</v>
          </cell>
        </row>
        <row r="556">
          <cell r="B556">
            <v>2028</v>
          </cell>
        </row>
        <row r="557">
          <cell r="B557">
            <v>2028</v>
          </cell>
        </row>
        <row r="558">
          <cell r="B558">
            <v>2028</v>
          </cell>
        </row>
        <row r="559">
          <cell r="B559">
            <v>2028</v>
          </cell>
        </row>
        <row r="560">
          <cell r="B560">
            <v>2029</v>
          </cell>
        </row>
        <row r="561">
          <cell r="B561">
            <v>2029</v>
          </cell>
        </row>
        <row r="562">
          <cell r="B562">
            <v>2029</v>
          </cell>
        </row>
        <row r="563">
          <cell r="B563">
            <v>2029</v>
          </cell>
        </row>
        <row r="564">
          <cell r="B564">
            <v>2029</v>
          </cell>
        </row>
        <row r="565">
          <cell r="B565">
            <v>2029</v>
          </cell>
        </row>
        <row r="566">
          <cell r="B566">
            <v>2029</v>
          </cell>
        </row>
        <row r="567">
          <cell r="B567">
            <v>2029</v>
          </cell>
        </row>
        <row r="568">
          <cell r="B568">
            <v>2029</v>
          </cell>
        </row>
        <row r="569">
          <cell r="B569">
            <v>2029</v>
          </cell>
        </row>
        <row r="570">
          <cell r="B570">
            <v>2029</v>
          </cell>
        </row>
        <row r="571">
          <cell r="B571">
            <v>2029</v>
          </cell>
        </row>
        <row r="572">
          <cell r="B572">
            <v>2030</v>
          </cell>
        </row>
        <row r="573">
          <cell r="B573">
            <v>2030</v>
          </cell>
        </row>
        <row r="574">
          <cell r="B574">
            <v>2030</v>
          </cell>
        </row>
        <row r="575">
          <cell r="B575">
            <v>2030</v>
          </cell>
        </row>
        <row r="576">
          <cell r="B576">
            <v>2030</v>
          </cell>
        </row>
        <row r="577">
          <cell r="B577">
            <v>2030</v>
          </cell>
        </row>
        <row r="578">
          <cell r="B578">
            <v>2030</v>
          </cell>
        </row>
        <row r="579">
          <cell r="B579">
            <v>2030</v>
          </cell>
        </row>
        <row r="580">
          <cell r="B580">
            <v>2030</v>
          </cell>
        </row>
        <row r="581">
          <cell r="B581">
            <v>2030</v>
          </cell>
        </row>
        <row r="582">
          <cell r="B582">
            <v>2030</v>
          </cell>
        </row>
        <row r="583">
          <cell r="B583">
            <v>2030</v>
          </cell>
        </row>
        <row r="584">
          <cell r="B584">
            <v>2031</v>
          </cell>
        </row>
        <row r="585">
          <cell r="B585">
            <v>2031</v>
          </cell>
        </row>
        <row r="586">
          <cell r="B586">
            <v>2031</v>
          </cell>
        </row>
        <row r="587">
          <cell r="B587">
            <v>2031</v>
          </cell>
        </row>
        <row r="588">
          <cell r="B588">
            <v>2031</v>
          </cell>
        </row>
        <row r="589">
          <cell r="B589">
            <v>2031</v>
          </cell>
        </row>
        <row r="590">
          <cell r="B590">
            <v>2031</v>
          </cell>
        </row>
        <row r="591">
          <cell r="B591">
            <v>2031</v>
          </cell>
        </row>
        <row r="592">
          <cell r="B592">
            <v>2031</v>
          </cell>
        </row>
        <row r="593">
          <cell r="B593">
            <v>2031</v>
          </cell>
        </row>
        <row r="594">
          <cell r="B594">
            <v>2031</v>
          </cell>
        </row>
        <row r="595">
          <cell r="B595">
            <v>2031</v>
          </cell>
        </row>
        <row r="596">
          <cell r="B596">
            <v>2032</v>
          </cell>
        </row>
        <row r="597">
          <cell r="B597">
            <v>2032</v>
          </cell>
        </row>
        <row r="598">
          <cell r="B598">
            <v>2032</v>
          </cell>
        </row>
        <row r="599">
          <cell r="B599">
            <v>2032</v>
          </cell>
        </row>
        <row r="600">
          <cell r="B600">
            <v>2032</v>
          </cell>
        </row>
        <row r="601">
          <cell r="B601">
            <v>2032</v>
          </cell>
        </row>
        <row r="602">
          <cell r="B602">
            <v>2032</v>
          </cell>
        </row>
        <row r="603">
          <cell r="B603">
            <v>2032</v>
          </cell>
        </row>
        <row r="604">
          <cell r="B604">
            <v>2032</v>
          </cell>
        </row>
        <row r="605">
          <cell r="B605">
            <v>2032</v>
          </cell>
        </row>
        <row r="606">
          <cell r="B606">
            <v>2032</v>
          </cell>
        </row>
        <row r="607">
          <cell r="B607">
            <v>2032</v>
          </cell>
        </row>
        <row r="608">
          <cell r="B608">
            <v>2033</v>
          </cell>
        </row>
        <row r="609">
          <cell r="B609">
            <v>2033</v>
          </cell>
        </row>
        <row r="610">
          <cell r="B610">
            <v>2033</v>
          </cell>
        </row>
        <row r="611">
          <cell r="B611">
            <v>2033</v>
          </cell>
        </row>
        <row r="612">
          <cell r="B612">
            <v>2033</v>
          </cell>
        </row>
        <row r="613">
          <cell r="B613">
            <v>2033</v>
          </cell>
        </row>
        <row r="614">
          <cell r="B614">
            <v>2033</v>
          </cell>
        </row>
        <row r="615">
          <cell r="B615">
            <v>2033</v>
          </cell>
        </row>
        <row r="616">
          <cell r="B616">
            <v>2033</v>
          </cell>
        </row>
        <row r="617">
          <cell r="B617">
            <v>2033</v>
          </cell>
        </row>
        <row r="618">
          <cell r="B618">
            <v>2033</v>
          </cell>
        </row>
        <row r="619">
          <cell r="B619">
            <v>2033</v>
          </cell>
        </row>
        <row r="620">
          <cell r="B620">
            <v>2034</v>
          </cell>
        </row>
        <row r="621">
          <cell r="B621">
            <v>2034</v>
          </cell>
        </row>
        <row r="622">
          <cell r="B622">
            <v>2034</v>
          </cell>
        </row>
        <row r="623">
          <cell r="B623">
            <v>2034</v>
          </cell>
        </row>
        <row r="624">
          <cell r="B624">
            <v>2034</v>
          </cell>
        </row>
        <row r="625">
          <cell r="B625">
            <v>2034</v>
          </cell>
        </row>
        <row r="626">
          <cell r="B626">
            <v>2034</v>
          </cell>
        </row>
        <row r="627">
          <cell r="B627">
            <v>2034</v>
          </cell>
        </row>
        <row r="628">
          <cell r="B628">
            <v>2034</v>
          </cell>
        </row>
        <row r="629">
          <cell r="B629">
            <v>2034</v>
          </cell>
        </row>
        <row r="630">
          <cell r="B630">
            <v>2034</v>
          </cell>
        </row>
        <row r="631">
          <cell r="B631">
            <v>2034</v>
          </cell>
        </row>
        <row r="632">
          <cell r="B632">
            <v>2035</v>
          </cell>
        </row>
        <row r="633">
          <cell r="B633">
            <v>2035</v>
          </cell>
        </row>
        <row r="634">
          <cell r="B634">
            <v>2035</v>
          </cell>
        </row>
        <row r="635">
          <cell r="B635">
            <v>2035</v>
          </cell>
        </row>
        <row r="636">
          <cell r="B636">
            <v>2035</v>
          </cell>
        </row>
        <row r="637">
          <cell r="B637">
            <v>2035</v>
          </cell>
        </row>
        <row r="638">
          <cell r="B638">
            <v>2035</v>
          </cell>
        </row>
        <row r="639">
          <cell r="B639">
            <v>2035</v>
          </cell>
        </row>
        <row r="640">
          <cell r="B640">
            <v>2035</v>
          </cell>
        </row>
        <row r="641">
          <cell r="B641">
            <v>2035</v>
          </cell>
        </row>
        <row r="642">
          <cell r="B642">
            <v>2035</v>
          </cell>
        </row>
        <row r="643">
          <cell r="B643">
            <v>2035</v>
          </cell>
        </row>
        <row r="644">
          <cell r="B644">
            <v>2036</v>
          </cell>
        </row>
        <row r="645">
          <cell r="B645">
            <v>2036</v>
          </cell>
        </row>
        <row r="646">
          <cell r="B646">
            <v>2036</v>
          </cell>
        </row>
        <row r="647">
          <cell r="B647">
            <v>2036</v>
          </cell>
        </row>
        <row r="648">
          <cell r="B648">
            <v>2036</v>
          </cell>
        </row>
        <row r="649">
          <cell r="B649">
            <v>2036</v>
          </cell>
        </row>
        <row r="650">
          <cell r="B650">
            <v>2036</v>
          </cell>
        </row>
        <row r="651">
          <cell r="B651">
            <v>2036</v>
          </cell>
        </row>
        <row r="652">
          <cell r="B652">
            <v>2036</v>
          </cell>
        </row>
        <row r="653">
          <cell r="B653">
            <v>2036</v>
          </cell>
        </row>
        <row r="654">
          <cell r="B654">
            <v>2036</v>
          </cell>
        </row>
        <row r="655">
          <cell r="B655">
            <v>2036</v>
          </cell>
        </row>
        <row r="656">
          <cell r="B656">
            <v>2037</v>
          </cell>
        </row>
        <row r="657">
          <cell r="B657">
            <v>2037</v>
          </cell>
        </row>
        <row r="658">
          <cell r="B658">
            <v>2037</v>
          </cell>
        </row>
        <row r="659">
          <cell r="B659">
            <v>2037</v>
          </cell>
        </row>
        <row r="660">
          <cell r="B660">
            <v>2037</v>
          </cell>
        </row>
        <row r="661">
          <cell r="B661">
            <v>2037</v>
          </cell>
        </row>
        <row r="662">
          <cell r="B662">
            <v>2037</v>
          </cell>
        </row>
        <row r="663">
          <cell r="B663">
            <v>2037</v>
          </cell>
        </row>
        <row r="664">
          <cell r="B664">
            <v>2037</v>
          </cell>
        </row>
        <row r="665">
          <cell r="B665">
            <v>2037</v>
          </cell>
        </row>
        <row r="666">
          <cell r="B666">
            <v>2037</v>
          </cell>
        </row>
        <row r="667">
          <cell r="B667">
            <v>2037</v>
          </cell>
        </row>
        <row r="668">
          <cell r="B668">
            <v>2038</v>
          </cell>
        </row>
        <row r="669">
          <cell r="B669">
            <v>2038</v>
          </cell>
        </row>
        <row r="670">
          <cell r="B670">
            <v>2038</v>
          </cell>
        </row>
        <row r="671">
          <cell r="B671">
            <v>2038</v>
          </cell>
        </row>
        <row r="672">
          <cell r="B672">
            <v>2038</v>
          </cell>
        </row>
        <row r="673">
          <cell r="B673">
            <v>2038</v>
          </cell>
        </row>
        <row r="674">
          <cell r="B674">
            <v>2038</v>
          </cell>
        </row>
        <row r="675">
          <cell r="B675">
            <v>2038</v>
          </cell>
        </row>
        <row r="676">
          <cell r="B676">
            <v>2038</v>
          </cell>
        </row>
        <row r="677">
          <cell r="B677">
            <v>2038</v>
          </cell>
        </row>
        <row r="678">
          <cell r="B678">
            <v>2038</v>
          </cell>
        </row>
        <row r="679">
          <cell r="B679">
            <v>2038</v>
          </cell>
        </row>
        <row r="680">
          <cell r="B680">
            <v>2039</v>
          </cell>
        </row>
        <row r="681">
          <cell r="B681">
            <v>2039</v>
          </cell>
        </row>
        <row r="682">
          <cell r="B682">
            <v>2039</v>
          </cell>
        </row>
        <row r="683">
          <cell r="B683">
            <v>2039</v>
          </cell>
        </row>
        <row r="684">
          <cell r="B684">
            <v>2039</v>
          </cell>
        </row>
        <row r="685">
          <cell r="B685">
            <v>2039</v>
          </cell>
        </row>
        <row r="686">
          <cell r="B686">
            <v>2039</v>
          </cell>
        </row>
        <row r="687">
          <cell r="B687">
            <v>2039</v>
          </cell>
        </row>
        <row r="688">
          <cell r="B688">
            <v>2039</v>
          </cell>
        </row>
        <row r="689">
          <cell r="B689">
            <v>2039</v>
          </cell>
        </row>
        <row r="690">
          <cell r="B690">
            <v>2039</v>
          </cell>
        </row>
        <row r="691">
          <cell r="B691">
            <v>2039</v>
          </cell>
        </row>
        <row r="692">
          <cell r="B692">
            <v>2016</v>
          </cell>
        </row>
        <row r="693">
          <cell r="B693">
            <v>2016</v>
          </cell>
        </row>
        <row r="694">
          <cell r="B694">
            <v>2016</v>
          </cell>
        </row>
        <row r="695">
          <cell r="B695">
            <v>2016</v>
          </cell>
        </row>
        <row r="696">
          <cell r="B696">
            <v>2016</v>
          </cell>
        </row>
        <row r="697">
          <cell r="B697">
            <v>2016</v>
          </cell>
        </row>
        <row r="698">
          <cell r="B698">
            <v>2016</v>
          </cell>
        </row>
        <row r="699">
          <cell r="B699">
            <v>2016</v>
          </cell>
        </row>
        <row r="700">
          <cell r="B700">
            <v>2016</v>
          </cell>
        </row>
        <row r="701">
          <cell r="B701">
            <v>2016</v>
          </cell>
        </row>
        <row r="702">
          <cell r="B702">
            <v>2016</v>
          </cell>
        </row>
        <row r="703">
          <cell r="B703">
            <v>2016</v>
          </cell>
        </row>
        <row r="704">
          <cell r="B704">
            <v>2017</v>
          </cell>
        </row>
        <row r="705">
          <cell r="B705">
            <v>2017</v>
          </cell>
        </row>
        <row r="706">
          <cell r="B706">
            <v>2017</v>
          </cell>
        </row>
        <row r="707">
          <cell r="B707">
            <v>2017</v>
          </cell>
        </row>
        <row r="708">
          <cell r="B708">
            <v>2017</v>
          </cell>
        </row>
        <row r="709">
          <cell r="B709">
            <v>2017</v>
          </cell>
        </row>
        <row r="710">
          <cell r="B710">
            <v>2017</v>
          </cell>
        </row>
        <row r="711">
          <cell r="B711">
            <v>2017</v>
          </cell>
        </row>
        <row r="712">
          <cell r="B712">
            <v>2017</v>
          </cell>
        </row>
        <row r="713">
          <cell r="B713">
            <v>2017</v>
          </cell>
        </row>
        <row r="714">
          <cell r="B714">
            <v>2017</v>
          </cell>
        </row>
        <row r="715">
          <cell r="B715">
            <v>2017</v>
          </cell>
        </row>
        <row r="716">
          <cell r="B716">
            <v>2018</v>
          </cell>
        </row>
        <row r="717">
          <cell r="B717">
            <v>2018</v>
          </cell>
        </row>
        <row r="718">
          <cell r="B718">
            <v>2018</v>
          </cell>
        </row>
        <row r="719">
          <cell r="B719">
            <v>2018</v>
          </cell>
        </row>
        <row r="720">
          <cell r="B720">
            <v>2018</v>
          </cell>
        </row>
        <row r="721">
          <cell r="B721">
            <v>2018</v>
          </cell>
        </row>
        <row r="722">
          <cell r="B722">
            <v>2018</v>
          </cell>
        </row>
        <row r="723">
          <cell r="B723">
            <v>2018</v>
          </cell>
        </row>
        <row r="724">
          <cell r="B724">
            <v>2018</v>
          </cell>
        </row>
        <row r="725">
          <cell r="B725">
            <v>2018</v>
          </cell>
        </row>
        <row r="726">
          <cell r="B726">
            <v>2018</v>
          </cell>
        </row>
        <row r="727">
          <cell r="B727">
            <v>2018</v>
          </cell>
        </row>
        <row r="728">
          <cell r="B728">
            <v>2019</v>
          </cell>
        </row>
        <row r="729">
          <cell r="B729">
            <v>2019</v>
          </cell>
        </row>
        <row r="730">
          <cell r="B730">
            <v>2019</v>
          </cell>
        </row>
        <row r="731">
          <cell r="B731">
            <v>2019</v>
          </cell>
        </row>
        <row r="732">
          <cell r="B732">
            <v>2019</v>
          </cell>
        </row>
        <row r="733">
          <cell r="B733">
            <v>2019</v>
          </cell>
        </row>
        <row r="734">
          <cell r="B734">
            <v>2019</v>
          </cell>
        </row>
        <row r="735">
          <cell r="B735">
            <v>2019</v>
          </cell>
        </row>
        <row r="736">
          <cell r="B736">
            <v>2019</v>
          </cell>
        </row>
        <row r="737">
          <cell r="B737">
            <v>2019</v>
          </cell>
        </row>
        <row r="738">
          <cell r="B738">
            <v>2019</v>
          </cell>
        </row>
        <row r="739">
          <cell r="B739">
            <v>2019</v>
          </cell>
        </row>
        <row r="740">
          <cell r="B740">
            <v>2020</v>
          </cell>
        </row>
        <row r="741">
          <cell r="B741">
            <v>2020</v>
          </cell>
        </row>
        <row r="742">
          <cell r="B742">
            <v>2020</v>
          </cell>
        </row>
        <row r="743">
          <cell r="B743">
            <v>2020</v>
          </cell>
        </row>
        <row r="744">
          <cell r="B744">
            <v>2020</v>
          </cell>
        </row>
        <row r="745">
          <cell r="B745">
            <v>2020</v>
          </cell>
        </row>
        <row r="746">
          <cell r="B746">
            <v>2020</v>
          </cell>
        </row>
        <row r="747">
          <cell r="B747">
            <v>2020</v>
          </cell>
        </row>
        <row r="748">
          <cell r="B748">
            <v>2020</v>
          </cell>
        </row>
        <row r="749">
          <cell r="B749">
            <v>2020</v>
          </cell>
        </row>
        <row r="750">
          <cell r="B750">
            <v>2020</v>
          </cell>
        </row>
        <row r="751">
          <cell r="B751">
            <v>2020</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2022</v>
          </cell>
        </row>
        <row r="765">
          <cell r="B765">
            <v>2022</v>
          </cell>
        </row>
        <row r="766">
          <cell r="B766">
            <v>2022</v>
          </cell>
        </row>
        <row r="767">
          <cell r="B767">
            <v>2022</v>
          </cell>
        </row>
        <row r="768">
          <cell r="B768">
            <v>2022</v>
          </cell>
        </row>
        <row r="769">
          <cell r="B769">
            <v>2022</v>
          </cell>
        </row>
        <row r="770">
          <cell r="B770">
            <v>2022</v>
          </cell>
        </row>
        <row r="771">
          <cell r="B771">
            <v>2022</v>
          </cell>
        </row>
        <row r="772">
          <cell r="B772">
            <v>2022</v>
          </cell>
        </row>
        <row r="773">
          <cell r="B773">
            <v>2022</v>
          </cell>
        </row>
        <row r="774">
          <cell r="B774">
            <v>2022</v>
          </cell>
        </row>
        <row r="775">
          <cell r="B775">
            <v>2022</v>
          </cell>
        </row>
        <row r="776">
          <cell r="B776">
            <v>2023</v>
          </cell>
        </row>
        <row r="777">
          <cell r="B777">
            <v>2023</v>
          </cell>
        </row>
        <row r="778">
          <cell r="B778">
            <v>2023</v>
          </cell>
        </row>
        <row r="779">
          <cell r="B779">
            <v>2023</v>
          </cell>
        </row>
        <row r="780">
          <cell r="B780">
            <v>2023</v>
          </cell>
        </row>
        <row r="781">
          <cell r="B781">
            <v>2023</v>
          </cell>
        </row>
        <row r="782">
          <cell r="B782">
            <v>2023</v>
          </cell>
        </row>
        <row r="783">
          <cell r="B783">
            <v>2023</v>
          </cell>
        </row>
        <row r="784">
          <cell r="B784">
            <v>2023</v>
          </cell>
        </row>
        <row r="785">
          <cell r="B785">
            <v>2023</v>
          </cell>
        </row>
        <row r="786">
          <cell r="B786">
            <v>2023</v>
          </cell>
        </row>
        <row r="787">
          <cell r="B787">
            <v>2023</v>
          </cell>
        </row>
        <row r="788">
          <cell r="B788">
            <v>2024</v>
          </cell>
        </row>
        <row r="789">
          <cell r="B789">
            <v>2024</v>
          </cell>
        </row>
        <row r="790">
          <cell r="B790">
            <v>2024</v>
          </cell>
        </row>
        <row r="791">
          <cell r="B791">
            <v>2024</v>
          </cell>
        </row>
        <row r="792">
          <cell r="B792">
            <v>2024</v>
          </cell>
        </row>
        <row r="793">
          <cell r="B793">
            <v>2024</v>
          </cell>
        </row>
        <row r="794">
          <cell r="B794">
            <v>2024</v>
          </cell>
        </row>
        <row r="795">
          <cell r="B795">
            <v>2024</v>
          </cell>
        </row>
        <row r="796">
          <cell r="B796">
            <v>2024</v>
          </cell>
        </row>
        <row r="797">
          <cell r="B797">
            <v>2024</v>
          </cell>
        </row>
        <row r="798">
          <cell r="B798">
            <v>2024</v>
          </cell>
        </row>
        <row r="799">
          <cell r="B799">
            <v>2024</v>
          </cell>
        </row>
        <row r="800">
          <cell r="B800">
            <v>2025</v>
          </cell>
        </row>
        <row r="801">
          <cell r="B801">
            <v>2025</v>
          </cell>
        </row>
        <row r="802">
          <cell r="B802">
            <v>2025</v>
          </cell>
        </row>
        <row r="803">
          <cell r="B803">
            <v>2025</v>
          </cell>
        </row>
        <row r="804">
          <cell r="B804">
            <v>2025</v>
          </cell>
        </row>
        <row r="805">
          <cell r="B805">
            <v>2025</v>
          </cell>
        </row>
        <row r="806">
          <cell r="B806">
            <v>2025</v>
          </cell>
        </row>
        <row r="807">
          <cell r="B807">
            <v>2025</v>
          </cell>
        </row>
        <row r="808">
          <cell r="B808">
            <v>2025</v>
          </cell>
        </row>
        <row r="809">
          <cell r="B809">
            <v>2025</v>
          </cell>
        </row>
        <row r="810">
          <cell r="B810">
            <v>2025</v>
          </cell>
        </row>
        <row r="811">
          <cell r="B811">
            <v>2025</v>
          </cell>
        </row>
        <row r="812">
          <cell r="B812">
            <v>2026</v>
          </cell>
        </row>
        <row r="813">
          <cell r="B813">
            <v>2026</v>
          </cell>
        </row>
        <row r="814">
          <cell r="B814">
            <v>2026</v>
          </cell>
        </row>
        <row r="815">
          <cell r="B815">
            <v>2026</v>
          </cell>
        </row>
        <row r="816">
          <cell r="B816">
            <v>2026</v>
          </cell>
        </row>
        <row r="817">
          <cell r="B817">
            <v>2026</v>
          </cell>
        </row>
        <row r="818">
          <cell r="B818">
            <v>2026</v>
          </cell>
        </row>
        <row r="819">
          <cell r="B819">
            <v>2026</v>
          </cell>
        </row>
        <row r="820">
          <cell r="B820">
            <v>2026</v>
          </cell>
        </row>
        <row r="821">
          <cell r="B821">
            <v>2026</v>
          </cell>
        </row>
        <row r="822">
          <cell r="B822">
            <v>2026</v>
          </cell>
        </row>
        <row r="823">
          <cell r="B823">
            <v>2026</v>
          </cell>
        </row>
        <row r="824">
          <cell r="B824">
            <v>2027</v>
          </cell>
        </row>
        <row r="825">
          <cell r="B825">
            <v>2027</v>
          </cell>
        </row>
        <row r="826">
          <cell r="B826">
            <v>2027</v>
          </cell>
        </row>
        <row r="827">
          <cell r="B827">
            <v>2027</v>
          </cell>
        </row>
        <row r="828">
          <cell r="B828">
            <v>2027</v>
          </cell>
        </row>
        <row r="829">
          <cell r="B829">
            <v>2027</v>
          </cell>
        </row>
        <row r="830">
          <cell r="B830">
            <v>2027</v>
          </cell>
        </row>
        <row r="831">
          <cell r="B831">
            <v>2027</v>
          </cell>
        </row>
        <row r="832">
          <cell r="B832">
            <v>2027</v>
          </cell>
        </row>
        <row r="833">
          <cell r="B833">
            <v>2027</v>
          </cell>
        </row>
        <row r="834">
          <cell r="B834">
            <v>2027</v>
          </cell>
        </row>
        <row r="835">
          <cell r="B835">
            <v>2027</v>
          </cell>
        </row>
        <row r="836">
          <cell r="B836">
            <v>2028</v>
          </cell>
        </row>
        <row r="837">
          <cell r="B837">
            <v>2028</v>
          </cell>
        </row>
        <row r="838">
          <cell r="B838">
            <v>2028</v>
          </cell>
        </row>
        <row r="839">
          <cell r="B839">
            <v>2028</v>
          </cell>
        </row>
        <row r="840">
          <cell r="B840">
            <v>2028</v>
          </cell>
        </row>
        <row r="841">
          <cell r="B841">
            <v>2028</v>
          </cell>
        </row>
        <row r="842">
          <cell r="B842">
            <v>2028</v>
          </cell>
        </row>
        <row r="843">
          <cell r="B843">
            <v>2028</v>
          </cell>
        </row>
        <row r="844">
          <cell r="B844">
            <v>2028</v>
          </cell>
        </row>
        <row r="845">
          <cell r="B845">
            <v>2028</v>
          </cell>
        </row>
        <row r="846">
          <cell r="B846">
            <v>2028</v>
          </cell>
        </row>
        <row r="847">
          <cell r="B847">
            <v>2028</v>
          </cell>
        </row>
        <row r="848">
          <cell r="B848">
            <v>2029</v>
          </cell>
        </row>
        <row r="849">
          <cell r="B849">
            <v>2029</v>
          </cell>
        </row>
        <row r="850">
          <cell r="B850">
            <v>2029</v>
          </cell>
        </row>
        <row r="851">
          <cell r="B851">
            <v>2029</v>
          </cell>
        </row>
        <row r="852">
          <cell r="B852">
            <v>2029</v>
          </cell>
        </row>
        <row r="853">
          <cell r="B853">
            <v>2029</v>
          </cell>
        </row>
        <row r="854">
          <cell r="B854">
            <v>2029</v>
          </cell>
        </row>
        <row r="855">
          <cell r="B855">
            <v>2029</v>
          </cell>
        </row>
        <row r="856">
          <cell r="B856">
            <v>2029</v>
          </cell>
        </row>
        <row r="857">
          <cell r="B857">
            <v>2029</v>
          </cell>
        </row>
        <row r="858">
          <cell r="B858">
            <v>2029</v>
          </cell>
        </row>
        <row r="859">
          <cell r="B859">
            <v>2029</v>
          </cell>
        </row>
        <row r="860">
          <cell r="B860">
            <v>2030</v>
          </cell>
        </row>
        <row r="861">
          <cell r="B861">
            <v>2030</v>
          </cell>
        </row>
        <row r="862">
          <cell r="B862">
            <v>2030</v>
          </cell>
        </row>
        <row r="863">
          <cell r="B863">
            <v>2030</v>
          </cell>
        </row>
        <row r="864">
          <cell r="B864">
            <v>2030</v>
          </cell>
        </row>
        <row r="865">
          <cell r="B865">
            <v>2030</v>
          </cell>
        </row>
        <row r="866">
          <cell r="B866">
            <v>2030</v>
          </cell>
        </row>
        <row r="867">
          <cell r="B867">
            <v>2030</v>
          </cell>
        </row>
        <row r="868">
          <cell r="B868">
            <v>2030</v>
          </cell>
        </row>
        <row r="869">
          <cell r="B869">
            <v>2030</v>
          </cell>
        </row>
        <row r="870">
          <cell r="B870">
            <v>2030</v>
          </cell>
        </row>
        <row r="871">
          <cell r="B871">
            <v>2030</v>
          </cell>
        </row>
        <row r="872">
          <cell r="B872">
            <v>2031</v>
          </cell>
        </row>
        <row r="873">
          <cell r="B873">
            <v>2031</v>
          </cell>
        </row>
        <row r="874">
          <cell r="B874">
            <v>2031</v>
          </cell>
        </row>
        <row r="875">
          <cell r="B875">
            <v>2031</v>
          </cell>
        </row>
        <row r="876">
          <cell r="B876">
            <v>2031</v>
          </cell>
        </row>
        <row r="877">
          <cell r="B877">
            <v>2031</v>
          </cell>
        </row>
        <row r="878">
          <cell r="B878">
            <v>2031</v>
          </cell>
        </row>
        <row r="879">
          <cell r="B879">
            <v>2031</v>
          </cell>
        </row>
        <row r="880">
          <cell r="B880">
            <v>2031</v>
          </cell>
        </row>
        <row r="881">
          <cell r="B881">
            <v>2031</v>
          </cell>
        </row>
        <row r="882">
          <cell r="B882">
            <v>2031</v>
          </cell>
        </row>
        <row r="883">
          <cell r="B883">
            <v>2031</v>
          </cell>
        </row>
        <row r="884">
          <cell r="B884">
            <v>2032</v>
          </cell>
        </row>
        <row r="885">
          <cell r="B885">
            <v>2032</v>
          </cell>
        </row>
        <row r="886">
          <cell r="B886">
            <v>2032</v>
          </cell>
        </row>
        <row r="887">
          <cell r="B887">
            <v>2032</v>
          </cell>
        </row>
        <row r="888">
          <cell r="B888">
            <v>2032</v>
          </cell>
        </row>
        <row r="889">
          <cell r="B889">
            <v>2032</v>
          </cell>
        </row>
        <row r="890">
          <cell r="B890">
            <v>2032</v>
          </cell>
        </row>
        <row r="891">
          <cell r="B891">
            <v>2032</v>
          </cell>
        </row>
        <row r="892">
          <cell r="B892">
            <v>2032</v>
          </cell>
        </row>
        <row r="893">
          <cell r="B893">
            <v>2032</v>
          </cell>
        </row>
        <row r="894">
          <cell r="B894">
            <v>2032</v>
          </cell>
        </row>
        <row r="895">
          <cell r="B895">
            <v>2032</v>
          </cell>
        </row>
        <row r="896">
          <cell r="B896">
            <v>2033</v>
          </cell>
        </row>
        <row r="897">
          <cell r="B897">
            <v>2033</v>
          </cell>
        </row>
        <row r="898">
          <cell r="B898">
            <v>2033</v>
          </cell>
        </row>
        <row r="899">
          <cell r="B899">
            <v>2033</v>
          </cell>
        </row>
        <row r="900">
          <cell r="B900">
            <v>2033</v>
          </cell>
        </row>
        <row r="901">
          <cell r="B901">
            <v>2033</v>
          </cell>
        </row>
        <row r="902">
          <cell r="B902">
            <v>2033</v>
          </cell>
        </row>
        <row r="903">
          <cell r="B903">
            <v>2033</v>
          </cell>
        </row>
        <row r="904">
          <cell r="B904">
            <v>2033</v>
          </cell>
        </row>
        <row r="905">
          <cell r="B905">
            <v>2033</v>
          </cell>
        </row>
        <row r="906">
          <cell r="B906">
            <v>2033</v>
          </cell>
        </row>
        <row r="907">
          <cell r="B907">
            <v>2033</v>
          </cell>
        </row>
        <row r="908">
          <cell r="B908">
            <v>2034</v>
          </cell>
        </row>
        <row r="909">
          <cell r="B909">
            <v>2034</v>
          </cell>
        </row>
        <row r="910">
          <cell r="B910">
            <v>2034</v>
          </cell>
        </row>
        <row r="911">
          <cell r="B911">
            <v>2034</v>
          </cell>
        </row>
        <row r="912">
          <cell r="B912">
            <v>2034</v>
          </cell>
        </row>
        <row r="913">
          <cell r="B913">
            <v>2034</v>
          </cell>
        </row>
        <row r="914">
          <cell r="B914">
            <v>2034</v>
          </cell>
        </row>
        <row r="915">
          <cell r="B915">
            <v>2034</v>
          </cell>
        </row>
        <row r="916">
          <cell r="B916">
            <v>2034</v>
          </cell>
        </row>
        <row r="917">
          <cell r="B917">
            <v>2034</v>
          </cell>
        </row>
        <row r="918">
          <cell r="B918">
            <v>2034</v>
          </cell>
        </row>
        <row r="919">
          <cell r="B919">
            <v>2034</v>
          </cell>
        </row>
        <row r="920">
          <cell r="B920">
            <v>2035</v>
          </cell>
        </row>
        <row r="921">
          <cell r="B921">
            <v>2035</v>
          </cell>
        </row>
        <row r="922">
          <cell r="B922">
            <v>2035</v>
          </cell>
        </row>
        <row r="923">
          <cell r="B923">
            <v>2035</v>
          </cell>
        </row>
        <row r="924">
          <cell r="B924">
            <v>2035</v>
          </cell>
        </row>
        <row r="925">
          <cell r="B925">
            <v>2035</v>
          </cell>
        </row>
        <row r="926">
          <cell r="B926">
            <v>2035</v>
          </cell>
        </row>
        <row r="927">
          <cell r="B927">
            <v>2035</v>
          </cell>
        </row>
        <row r="928">
          <cell r="B928">
            <v>2035</v>
          </cell>
        </row>
        <row r="929">
          <cell r="B929">
            <v>2035</v>
          </cell>
        </row>
        <row r="930">
          <cell r="B930">
            <v>2035</v>
          </cell>
        </row>
        <row r="931">
          <cell r="B931">
            <v>2035</v>
          </cell>
        </row>
        <row r="932">
          <cell r="B932">
            <v>2036</v>
          </cell>
        </row>
        <row r="933">
          <cell r="B933">
            <v>2036</v>
          </cell>
        </row>
        <row r="934">
          <cell r="B934">
            <v>2036</v>
          </cell>
        </row>
        <row r="935">
          <cell r="B935">
            <v>2036</v>
          </cell>
        </row>
        <row r="936">
          <cell r="B936">
            <v>2036</v>
          </cell>
        </row>
        <row r="937">
          <cell r="B937">
            <v>2036</v>
          </cell>
        </row>
        <row r="938">
          <cell r="B938">
            <v>2036</v>
          </cell>
        </row>
        <row r="939">
          <cell r="B939">
            <v>2036</v>
          </cell>
        </row>
        <row r="940">
          <cell r="B940">
            <v>2036</v>
          </cell>
        </row>
        <row r="941">
          <cell r="B941">
            <v>2036</v>
          </cell>
        </row>
        <row r="942">
          <cell r="B942">
            <v>2036</v>
          </cell>
        </row>
        <row r="943">
          <cell r="B943">
            <v>2036</v>
          </cell>
        </row>
        <row r="944">
          <cell r="B944">
            <v>2037</v>
          </cell>
        </row>
        <row r="945">
          <cell r="B945">
            <v>2037</v>
          </cell>
        </row>
        <row r="946">
          <cell r="B946">
            <v>2037</v>
          </cell>
        </row>
        <row r="947">
          <cell r="B947">
            <v>2037</v>
          </cell>
        </row>
        <row r="948">
          <cell r="B948">
            <v>2037</v>
          </cell>
        </row>
        <row r="949">
          <cell r="B949">
            <v>2037</v>
          </cell>
        </row>
        <row r="950">
          <cell r="B950">
            <v>2037</v>
          </cell>
        </row>
        <row r="951">
          <cell r="B951">
            <v>2037</v>
          </cell>
        </row>
        <row r="952">
          <cell r="B952">
            <v>2037</v>
          </cell>
        </row>
        <row r="953">
          <cell r="B953">
            <v>2037</v>
          </cell>
        </row>
        <row r="954">
          <cell r="B954">
            <v>2037</v>
          </cell>
        </row>
        <row r="955">
          <cell r="B955">
            <v>2037</v>
          </cell>
        </row>
        <row r="956">
          <cell r="B956">
            <v>2038</v>
          </cell>
        </row>
        <row r="957">
          <cell r="B957">
            <v>2038</v>
          </cell>
        </row>
        <row r="958">
          <cell r="B958">
            <v>2038</v>
          </cell>
        </row>
        <row r="959">
          <cell r="B959">
            <v>2038</v>
          </cell>
        </row>
        <row r="960">
          <cell r="B960">
            <v>2038</v>
          </cell>
        </row>
        <row r="961">
          <cell r="B961">
            <v>2038</v>
          </cell>
        </row>
        <row r="962">
          <cell r="B962">
            <v>2038</v>
          </cell>
        </row>
        <row r="963">
          <cell r="B963">
            <v>2038</v>
          </cell>
        </row>
        <row r="964">
          <cell r="B964">
            <v>2038</v>
          </cell>
        </row>
        <row r="965">
          <cell r="B965">
            <v>2038</v>
          </cell>
        </row>
        <row r="966">
          <cell r="B966">
            <v>2038</v>
          </cell>
        </row>
        <row r="967">
          <cell r="B967">
            <v>2038</v>
          </cell>
        </row>
        <row r="968">
          <cell r="B968">
            <v>2039</v>
          </cell>
        </row>
        <row r="969">
          <cell r="B969">
            <v>2039</v>
          </cell>
        </row>
        <row r="970">
          <cell r="B970">
            <v>2039</v>
          </cell>
        </row>
        <row r="971">
          <cell r="B971">
            <v>2039</v>
          </cell>
        </row>
        <row r="972">
          <cell r="B972">
            <v>2039</v>
          </cell>
        </row>
        <row r="973">
          <cell r="B973">
            <v>2039</v>
          </cell>
        </row>
        <row r="974">
          <cell r="B974">
            <v>2039</v>
          </cell>
        </row>
        <row r="975">
          <cell r="B975">
            <v>2039</v>
          </cell>
        </row>
        <row r="976">
          <cell r="B976">
            <v>2039</v>
          </cell>
        </row>
        <row r="977">
          <cell r="B977">
            <v>2039</v>
          </cell>
        </row>
        <row r="978">
          <cell r="B978">
            <v>2039</v>
          </cell>
        </row>
        <row r="979">
          <cell r="B979">
            <v>2039</v>
          </cell>
        </row>
      </sheetData>
      <sheetData sheetId="14" refreshError="1">
        <row r="1">
          <cell r="B1" t="str">
            <v xml:space="preserve">PROSYM Cases : </v>
          </cell>
        </row>
        <row r="18">
          <cell r="B18">
            <v>2</v>
          </cell>
        </row>
        <row r="19">
          <cell r="B19" t="str">
            <v>Year</v>
          </cell>
          <cell r="C19" t="str">
            <v>Name</v>
          </cell>
          <cell r="D19" t="str">
            <v>From</v>
          </cell>
          <cell r="E19" t="str">
            <v>To</v>
          </cell>
          <cell r="F19" t="str">
            <v>Hrs at full ld</v>
          </cell>
          <cell r="G19" t="str">
            <v>Max flow</v>
          </cell>
          <cell r="H19" t="str">
            <v>Total flow</v>
          </cell>
          <cell r="I19" t="str">
            <v>Util_Factor</v>
          </cell>
          <cell r="J19" t="str">
            <v>Case#</v>
          </cell>
        </row>
        <row r="20">
          <cell r="A20" t="str">
            <v>RFP_6Co_Base106052010DSGAMITESOUTH</v>
          </cell>
          <cell r="B20">
            <v>2010</v>
          </cell>
        </row>
        <row r="21">
          <cell r="B21">
            <v>2010</v>
          </cell>
        </row>
        <row r="22">
          <cell r="B22">
            <v>2010</v>
          </cell>
        </row>
        <row r="23">
          <cell r="B23">
            <v>2010</v>
          </cell>
        </row>
        <row r="24">
          <cell r="B24">
            <v>2010</v>
          </cell>
        </row>
        <row r="25">
          <cell r="B25">
            <v>2010</v>
          </cell>
        </row>
        <row r="26">
          <cell r="B26">
            <v>2010</v>
          </cell>
        </row>
        <row r="27">
          <cell r="B27">
            <v>2010</v>
          </cell>
        </row>
        <row r="28">
          <cell r="B28">
            <v>2010</v>
          </cell>
        </row>
        <row r="29">
          <cell r="B29">
            <v>2010</v>
          </cell>
        </row>
        <row r="30">
          <cell r="B30">
            <v>2010</v>
          </cell>
        </row>
        <row r="31">
          <cell r="B31">
            <v>2010</v>
          </cell>
        </row>
        <row r="32">
          <cell r="B32">
            <v>2011</v>
          </cell>
        </row>
        <row r="33">
          <cell r="B33">
            <v>2011</v>
          </cell>
        </row>
        <row r="34">
          <cell r="B34">
            <v>2011</v>
          </cell>
        </row>
        <row r="35">
          <cell r="B35">
            <v>2011</v>
          </cell>
        </row>
        <row r="36">
          <cell r="B36">
            <v>2011</v>
          </cell>
        </row>
        <row r="37">
          <cell r="B37">
            <v>2011</v>
          </cell>
        </row>
        <row r="38">
          <cell r="B38">
            <v>2011</v>
          </cell>
        </row>
        <row r="39">
          <cell r="B39">
            <v>2011</v>
          </cell>
        </row>
        <row r="40">
          <cell r="B40">
            <v>2011</v>
          </cell>
        </row>
        <row r="41">
          <cell r="B41">
            <v>2011</v>
          </cell>
        </row>
        <row r="42">
          <cell r="B42">
            <v>2011</v>
          </cell>
        </row>
        <row r="43">
          <cell r="B43">
            <v>2011</v>
          </cell>
        </row>
        <row r="44">
          <cell r="B44">
            <v>2012</v>
          </cell>
        </row>
        <row r="45">
          <cell r="B45">
            <v>2012</v>
          </cell>
        </row>
        <row r="46">
          <cell r="B46">
            <v>2012</v>
          </cell>
        </row>
        <row r="47">
          <cell r="B47">
            <v>2012</v>
          </cell>
        </row>
        <row r="48">
          <cell r="B48">
            <v>2012</v>
          </cell>
        </row>
        <row r="49">
          <cell r="B49">
            <v>2012</v>
          </cell>
        </row>
        <row r="50">
          <cell r="B50">
            <v>2012</v>
          </cell>
        </row>
        <row r="51">
          <cell r="B51">
            <v>2012</v>
          </cell>
        </row>
        <row r="52">
          <cell r="B52">
            <v>2012</v>
          </cell>
        </row>
        <row r="53">
          <cell r="B53">
            <v>2012</v>
          </cell>
        </row>
        <row r="54">
          <cell r="B54">
            <v>2012</v>
          </cell>
        </row>
        <row r="55">
          <cell r="B55">
            <v>2012</v>
          </cell>
        </row>
        <row r="56">
          <cell r="B56">
            <v>2013</v>
          </cell>
        </row>
        <row r="57">
          <cell r="B57">
            <v>2013</v>
          </cell>
        </row>
        <row r="58">
          <cell r="B58">
            <v>2013</v>
          </cell>
        </row>
        <row r="59">
          <cell r="B59">
            <v>2013</v>
          </cell>
        </row>
        <row r="60">
          <cell r="B60">
            <v>2013</v>
          </cell>
        </row>
        <row r="61">
          <cell r="B61">
            <v>2013</v>
          </cell>
        </row>
        <row r="62">
          <cell r="B62">
            <v>2013</v>
          </cell>
        </row>
        <row r="63">
          <cell r="B63">
            <v>2013</v>
          </cell>
        </row>
        <row r="64">
          <cell r="B64">
            <v>2013</v>
          </cell>
        </row>
        <row r="65">
          <cell r="B65">
            <v>2013</v>
          </cell>
        </row>
        <row r="66">
          <cell r="B66">
            <v>2013</v>
          </cell>
        </row>
        <row r="67">
          <cell r="B67">
            <v>2013</v>
          </cell>
        </row>
        <row r="68">
          <cell r="B68">
            <v>2014</v>
          </cell>
        </row>
        <row r="69">
          <cell r="B69">
            <v>2014</v>
          </cell>
        </row>
        <row r="70">
          <cell r="B70">
            <v>2014</v>
          </cell>
        </row>
        <row r="71">
          <cell r="B71">
            <v>2014</v>
          </cell>
        </row>
        <row r="72">
          <cell r="B72">
            <v>2014</v>
          </cell>
        </row>
        <row r="73">
          <cell r="B73">
            <v>2014</v>
          </cell>
        </row>
        <row r="74">
          <cell r="B74">
            <v>2014</v>
          </cell>
        </row>
        <row r="75">
          <cell r="B75">
            <v>2014</v>
          </cell>
        </row>
        <row r="76">
          <cell r="B76">
            <v>2014</v>
          </cell>
        </row>
        <row r="77">
          <cell r="B77">
            <v>2014</v>
          </cell>
        </row>
        <row r="78">
          <cell r="B78">
            <v>2014</v>
          </cell>
        </row>
        <row r="79">
          <cell r="B79">
            <v>2014</v>
          </cell>
        </row>
        <row r="80">
          <cell r="B80">
            <v>2015</v>
          </cell>
        </row>
        <row r="81">
          <cell r="B81">
            <v>2015</v>
          </cell>
        </row>
        <row r="82">
          <cell r="B82">
            <v>2015</v>
          </cell>
        </row>
        <row r="83">
          <cell r="B83">
            <v>2015</v>
          </cell>
        </row>
        <row r="84">
          <cell r="B84">
            <v>2015</v>
          </cell>
        </row>
        <row r="85">
          <cell r="B85">
            <v>2015</v>
          </cell>
        </row>
        <row r="86">
          <cell r="B86">
            <v>2015</v>
          </cell>
        </row>
        <row r="87">
          <cell r="B87">
            <v>2015</v>
          </cell>
        </row>
        <row r="88">
          <cell r="B88">
            <v>2015</v>
          </cell>
        </row>
        <row r="89">
          <cell r="B89">
            <v>2015</v>
          </cell>
        </row>
        <row r="90">
          <cell r="B90">
            <v>2015</v>
          </cell>
        </row>
        <row r="91">
          <cell r="B91">
            <v>2015</v>
          </cell>
        </row>
        <row r="92">
          <cell r="B92">
            <v>2016</v>
          </cell>
        </row>
        <row r="93">
          <cell r="B93">
            <v>2016</v>
          </cell>
        </row>
        <row r="94">
          <cell r="B94">
            <v>2016</v>
          </cell>
        </row>
        <row r="95">
          <cell r="B95">
            <v>2016</v>
          </cell>
        </row>
        <row r="96">
          <cell r="B96">
            <v>2016</v>
          </cell>
        </row>
        <row r="97">
          <cell r="B97">
            <v>2016</v>
          </cell>
        </row>
        <row r="98">
          <cell r="B98">
            <v>2016</v>
          </cell>
        </row>
        <row r="99">
          <cell r="B99">
            <v>2016</v>
          </cell>
        </row>
        <row r="100">
          <cell r="B100">
            <v>2016</v>
          </cell>
        </row>
        <row r="101">
          <cell r="B101">
            <v>2016</v>
          </cell>
        </row>
        <row r="102">
          <cell r="B102">
            <v>2016</v>
          </cell>
        </row>
        <row r="103">
          <cell r="B103">
            <v>2016</v>
          </cell>
        </row>
        <row r="104">
          <cell r="B104">
            <v>2017</v>
          </cell>
        </row>
        <row r="105">
          <cell r="B105">
            <v>2017</v>
          </cell>
        </row>
        <row r="106">
          <cell r="B106">
            <v>2017</v>
          </cell>
        </row>
        <row r="107">
          <cell r="B107">
            <v>2017</v>
          </cell>
        </row>
        <row r="108">
          <cell r="B108">
            <v>2017</v>
          </cell>
        </row>
        <row r="109">
          <cell r="B109">
            <v>2017</v>
          </cell>
        </row>
        <row r="110">
          <cell r="B110">
            <v>2017</v>
          </cell>
        </row>
        <row r="111">
          <cell r="B111">
            <v>2017</v>
          </cell>
        </row>
        <row r="112">
          <cell r="B112">
            <v>2017</v>
          </cell>
        </row>
        <row r="113">
          <cell r="B113">
            <v>2017</v>
          </cell>
        </row>
        <row r="114">
          <cell r="B114">
            <v>2017</v>
          </cell>
        </row>
        <row r="115">
          <cell r="B115">
            <v>2017</v>
          </cell>
        </row>
        <row r="116">
          <cell r="B116">
            <v>2018</v>
          </cell>
        </row>
        <row r="117">
          <cell r="B117">
            <v>2018</v>
          </cell>
        </row>
        <row r="118">
          <cell r="B118">
            <v>2018</v>
          </cell>
        </row>
        <row r="119">
          <cell r="B119">
            <v>2018</v>
          </cell>
        </row>
        <row r="120">
          <cell r="B120">
            <v>2018</v>
          </cell>
        </row>
        <row r="121">
          <cell r="B121">
            <v>2018</v>
          </cell>
        </row>
        <row r="122">
          <cell r="B122">
            <v>2018</v>
          </cell>
        </row>
        <row r="123">
          <cell r="B123">
            <v>2018</v>
          </cell>
        </row>
        <row r="124">
          <cell r="B124">
            <v>2018</v>
          </cell>
        </row>
        <row r="125">
          <cell r="B125">
            <v>2018</v>
          </cell>
        </row>
        <row r="126">
          <cell r="B126">
            <v>2018</v>
          </cell>
        </row>
        <row r="127">
          <cell r="B127">
            <v>2018</v>
          </cell>
        </row>
        <row r="128">
          <cell r="B128">
            <v>2019</v>
          </cell>
        </row>
        <row r="129">
          <cell r="B129">
            <v>2019</v>
          </cell>
        </row>
        <row r="130">
          <cell r="B130">
            <v>2019</v>
          </cell>
        </row>
        <row r="131">
          <cell r="B131">
            <v>2019</v>
          </cell>
        </row>
        <row r="132">
          <cell r="B132">
            <v>2019</v>
          </cell>
        </row>
        <row r="133">
          <cell r="B133">
            <v>2019</v>
          </cell>
        </row>
        <row r="134">
          <cell r="B134">
            <v>2019</v>
          </cell>
        </row>
        <row r="135">
          <cell r="B135">
            <v>2019</v>
          </cell>
        </row>
        <row r="136">
          <cell r="B136">
            <v>2019</v>
          </cell>
        </row>
        <row r="137">
          <cell r="B137">
            <v>2019</v>
          </cell>
        </row>
        <row r="138">
          <cell r="B138">
            <v>2019</v>
          </cell>
        </row>
        <row r="139">
          <cell r="B139">
            <v>2019</v>
          </cell>
        </row>
        <row r="140">
          <cell r="B140">
            <v>2020</v>
          </cell>
        </row>
        <row r="141">
          <cell r="B141">
            <v>2020</v>
          </cell>
        </row>
        <row r="142">
          <cell r="B142">
            <v>2020</v>
          </cell>
        </row>
        <row r="143">
          <cell r="B143">
            <v>2020</v>
          </cell>
        </row>
        <row r="144">
          <cell r="B144">
            <v>2020</v>
          </cell>
        </row>
        <row r="145">
          <cell r="B145">
            <v>2020</v>
          </cell>
        </row>
        <row r="146">
          <cell r="B146">
            <v>2020</v>
          </cell>
        </row>
        <row r="147">
          <cell r="B147">
            <v>2020</v>
          </cell>
        </row>
        <row r="148">
          <cell r="B148">
            <v>2020</v>
          </cell>
        </row>
        <row r="149">
          <cell r="B149">
            <v>2020</v>
          </cell>
        </row>
        <row r="150">
          <cell r="B150">
            <v>2020</v>
          </cell>
        </row>
        <row r="151">
          <cell r="B151">
            <v>2020</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2022</v>
          </cell>
        </row>
        <row r="165">
          <cell r="B165">
            <v>2022</v>
          </cell>
        </row>
        <row r="166">
          <cell r="B166">
            <v>2022</v>
          </cell>
        </row>
        <row r="167">
          <cell r="B167">
            <v>2022</v>
          </cell>
        </row>
        <row r="168">
          <cell r="B168">
            <v>2022</v>
          </cell>
        </row>
        <row r="169">
          <cell r="B169">
            <v>2022</v>
          </cell>
        </row>
        <row r="170">
          <cell r="B170">
            <v>2022</v>
          </cell>
        </row>
        <row r="171">
          <cell r="B171">
            <v>2022</v>
          </cell>
        </row>
        <row r="172">
          <cell r="B172">
            <v>2022</v>
          </cell>
        </row>
        <row r="173">
          <cell r="B173">
            <v>2022</v>
          </cell>
        </row>
        <row r="174">
          <cell r="B174">
            <v>2022</v>
          </cell>
        </row>
        <row r="175">
          <cell r="B175">
            <v>2022</v>
          </cell>
        </row>
        <row r="176">
          <cell r="B176">
            <v>2023</v>
          </cell>
        </row>
        <row r="177">
          <cell r="B177">
            <v>2023</v>
          </cell>
        </row>
        <row r="178">
          <cell r="B178">
            <v>2023</v>
          </cell>
        </row>
        <row r="179">
          <cell r="B179">
            <v>2023</v>
          </cell>
        </row>
        <row r="180">
          <cell r="B180">
            <v>2023</v>
          </cell>
        </row>
        <row r="181">
          <cell r="B181">
            <v>2023</v>
          </cell>
        </row>
        <row r="182">
          <cell r="B182">
            <v>2023</v>
          </cell>
        </row>
        <row r="183">
          <cell r="B183">
            <v>2023</v>
          </cell>
        </row>
        <row r="184">
          <cell r="B184">
            <v>2023</v>
          </cell>
        </row>
        <row r="185">
          <cell r="B185">
            <v>2023</v>
          </cell>
        </row>
        <row r="186">
          <cell r="B186">
            <v>2023</v>
          </cell>
        </row>
        <row r="187">
          <cell r="B187">
            <v>2023</v>
          </cell>
        </row>
        <row r="188">
          <cell r="B188">
            <v>2024</v>
          </cell>
        </row>
        <row r="189">
          <cell r="B189">
            <v>2024</v>
          </cell>
        </row>
        <row r="190">
          <cell r="B190">
            <v>2024</v>
          </cell>
        </row>
        <row r="191">
          <cell r="B191">
            <v>2024</v>
          </cell>
        </row>
        <row r="192">
          <cell r="B192">
            <v>2024</v>
          </cell>
        </row>
        <row r="193">
          <cell r="B193">
            <v>2024</v>
          </cell>
        </row>
        <row r="194">
          <cell r="B194">
            <v>2024</v>
          </cell>
        </row>
        <row r="195">
          <cell r="B195">
            <v>2024</v>
          </cell>
        </row>
        <row r="196">
          <cell r="B196">
            <v>2024</v>
          </cell>
        </row>
        <row r="197">
          <cell r="B197">
            <v>2024</v>
          </cell>
        </row>
        <row r="198">
          <cell r="B198">
            <v>2024</v>
          </cell>
        </row>
        <row r="199">
          <cell r="B199">
            <v>2024</v>
          </cell>
        </row>
        <row r="200">
          <cell r="B200">
            <v>2025</v>
          </cell>
        </row>
        <row r="201">
          <cell r="B201">
            <v>2025</v>
          </cell>
        </row>
        <row r="202">
          <cell r="B202">
            <v>2025</v>
          </cell>
        </row>
        <row r="203">
          <cell r="B203">
            <v>2025</v>
          </cell>
        </row>
        <row r="204">
          <cell r="B204">
            <v>2025</v>
          </cell>
        </row>
        <row r="205">
          <cell r="B205">
            <v>2025</v>
          </cell>
        </row>
        <row r="206">
          <cell r="B206">
            <v>2025</v>
          </cell>
        </row>
        <row r="207">
          <cell r="B207">
            <v>2025</v>
          </cell>
        </row>
        <row r="208">
          <cell r="B208">
            <v>2025</v>
          </cell>
        </row>
        <row r="209">
          <cell r="B209">
            <v>2025</v>
          </cell>
        </row>
        <row r="210">
          <cell r="B210">
            <v>2025</v>
          </cell>
        </row>
        <row r="211">
          <cell r="B211">
            <v>2025</v>
          </cell>
        </row>
        <row r="212">
          <cell r="B212">
            <v>2026</v>
          </cell>
        </row>
        <row r="213">
          <cell r="B213">
            <v>2026</v>
          </cell>
        </row>
        <row r="214">
          <cell r="B214">
            <v>2026</v>
          </cell>
        </row>
        <row r="215">
          <cell r="B215">
            <v>2026</v>
          </cell>
        </row>
        <row r="216">
          <cell r="B216">
            <v>2026</v>
          </cell>
        </row>
        <row r="217">
          <cell r="B217">
            <v>2026</v>
          </cell>
        </row>
        <row r="218">
          <cell r="B218">
            <v>2026</v>
          </cell>
        </row>
        <row r="219">
          <cell r="B219">
            <v>2026</v>
          </cell>
        </row>
        <row r="220">
          <cell r="B220">
            <v>2026</v>
          </cell>
        </row>
        <row r="221">
          <cell r="B221">
            <v>2026</v>
          </cell>
        </row>
        <row r="222">
          <cell r="B222">
            <v>2026</v>
          </cell>
        </row>
        <row r="223">
          <cell r="B223">
            <v>2026</v>
          </cell>
        </row>
        <row r="224">
          <cell r="B224">
            <v>2027</v>
          </cell>
        </row>
        <row r="225">
          <cell r="B225">
            <v>2027</v>
          </cell>
        </row>
        <row r="226">
          <cell r="B226">
            <v>2027</v>
          </cell>
        </row>
        <row r="227">
          <cell r="B227">
            <v>2027</v>
          </cell>
        </row>
        <row r="228">
          <cell r="B228">
            <v>2027</v>
          </cell>
        </row>
        <row r="229">
          <cell r="B229">
            <v>2027</v>
          </cell>
        </row>
        <row r="230">
          <cell r="B230">
            <v>2027</v>
          </cell>
        </row>
        <row r="231">
          <cell r="B231">
            <v>2027</v>
          </cell>
        </row>
        <row r="232">
          <cell r="B232">
            <v>2027</v>
          </cell>
        </row>
        <row r="233">
          <cell r="B233">
            <v>2027</v>
          </cell>
        </row>
        <row r="234">
          <cell r="B234">
            <v>2027</v>
          </cell>
        </row>
        <row r="235">
          <cell r="B235">
            <v>2027</v>
          </cell>
        </row>
        <row r="236">
          <cell r="B236">
            <v>2028</v>
          </cell>
        </row>
        <row r="237">
          <cell r="B237">
            <v>2028</v>
          </cell>
        </row>
        <row r="238">
          <cell r="B238">
            <v>2028</v>
          </cell>
        </row>
        <row r="239">
          <cell r="B239">
            <v>2028</v>
          </cell>
        </row>
        <row r="240">
          <cell r="B240">
            <v>2028</v>
          </cell>
        </row>
        <row r="241">
          <cell r="B241">
            <v>2028</v>
          </cell>
        </row>
        <row r="242">
          <cell r="B242">
            <v>2028</v>
          </cell>
        </row>
        <row r="243">
          <cell r="B243">
            <v>2028</v>
          </cell>
        </row>
        <row r="244">
          <cell r="B244">
            <v>2028</v>
          </cell>
        </row>
        <row r="245">
          <cell r="B245">
            <v>2028</v>
          </cell>
        </row>
        <row r="246">
          <cell r="B246">
            <v>2028</v>
          </cell>
        </row>
        <row r="247">
          <cell r="B247">
            <v>2028</v>
          </cell>
        </row>
        <row r="248">
          <cell r="B248">
            <v>2029</v>
          </cell>
        </row>
        <row r="249">
          <cell r="B249">
            <v>2029</v>
          </cell>
        </row>
        <row r="250">
          <cell r="B250">
            <v>2029</v>
          </cell>
        </row>
        <row r="251">
          <cell r="B251">
            <v>2029</v>
          </cell>
        </row>
        <row r="252">
          <cell r="B252">
            <v>2029</v>
          </cell>
        </row>
        <row r="253">
          <cell r="B253">
            <v>2029</v>
          </cell>
        </row>
        <row r="254">
          <cell r="B254">
            <v>2029</v>
          </cell>
        </row>
        <row r="255">
          <cell r="B255">
            <v>2029</v>
          </cell>
        </row>
        <row r="256">
          <cell r="B256">
            <v>2029</v>
          </cell>
        </row>
        <row r="257">
          <cell r="B257">
            <v>2029</v>
          </cell>
        </row>
        <row r="258">
          <cell r="B258">
            <v>2029</v>
          </cell>
        </row>
        <row r="259">
          <cell r="B259">
            <v>2029</v>
          </cell>
        </row>
        <row r="260">
          <cell r="B260">
            <v>2030</v>
          </cell>
        </row>
        <row r="261">
          <cell r="B261">
            <v>2030</v>
          </cell>
        </row>
        <row r="262">
          <cell r="B262">
            <v>2030</v>
          </cell>
        </row>
        <row r="263">
          <cell r="B263">
            <v>2030</v>
          </cell>
        </row>
        <row r="264">
          <cell r="B264">
            <v>2030</v>
          </cell>
        </row>
        <row r="265">
          <cell r="B265">
            <v>2030</v>
          </cell>
        </row>
        <row r="266">
          <cell r="B266">
            <v>2030</v>
          </cell>
        </row>
        <row r="267">
          <cell r="B267">
            <v>2030</v>
          </cell>
        </row>
        <row r="268">
          <cell r="B268">
            <v>2030</v>
          </cell>
        </row>
        <row r="269">
          <cell r="B269">
            <v>2030</v>
          </cell>
        </row>
        <row r="270">
          <cell r="B270">
            <v>2030</v>
          </cell>
        </row>
        <row r="271">
          <cell r="B271">
            <v>2030</v>
          </cell>
        </row>
        <row r="272">
          <cell r="B272">
            <v>2031</v>
          </cell>
        </row>
        <row r="273">
          <cell r="B273">
            <v>2031</v>
          </cell>
        </row>
        <row r="274">
          <cell r="B274">
            <v>2031</v>
          </cell>
        </row>
        <row r="275">
          <cell r="B275">
            <v>2031</v>
          </cell>
        </row>
        <row r="276">
          <cell r="B276">
            <v>2031</v>
          </cell>
        </row>
        <row r="277">
          <cell r="B277">
            <v>2031</v>
          </cell>
        </row>
        <row r="278">
          <cell r="B278">
            <v>2031</v>
          </cell>
        </row>
        <row r="279">
          <cell r="B279">
            <v>2031</v>
          </cell>
        </row>
        <row r="280">
          <cell r="B280">
            <v>2031</v>
          </cell>
        </row>
        <row r="281">
          <cell r="B281">
            <v>2031</v>
          </cell>
        </row>
        <row r="282">
          <cell r="B282">
            <v>2031</v>
          </cell>
        </row>
        <row r="283">
          <cell r="B283">
            <v>2031</v>
          </cell>
        </row>
        <row r="284">
          <cell r="B284">
            <v>2032</v>
          </cell>
        </row>
        <row r="285">
          <cell r="B285">
            <v>2032</v>
          </cell>
        </row>
        <row r="286">
          <cell r="B286">
            <v>2032</v>
          </cell>
        </row>
        <row r="287">
          <cell r="B287">
            <v>2032</v>
          </cell>
        </row>
        <row r="288">
          <cell r="B288">
            <v>2032</v>
          </cell>
        </row>
        <row r="289">
          <cell r="B289">
            <v>2032</v>
          </cell>
        </row>
        <row r="290">
          <cell r="B290">
            <v>2032</v>
          </cell>
        </row>
        <row r="291">
          <cell r="B291">
            <v>2032</v>
          </cell>
        </row>
        <row r="292">
          <cell r="B292">
            <v>2032</v>
          </cell>
        </row>
        <row r="293">
          <cell r="B293">
            <v>2032</v>
          </cell>
        </row>
        <row r="294">
          <cell r="B294">
            <v>2032</v>
          </cell>
        </row>
        <row r="295">
          <cell r="B295">
            <v>2032</v>
          </cell>
        </row>
        <row r="296">
          <cell r="B296">
            <v>2033</v>
          </cell>
        </row>
        <row r="297">
          <cell r="B297">
            <v>2033</v>
          </cell>
        </row>
        <row r="298">
          <cell r="B298">
            <v>2033</v>
          </cell>
        </row>
        <row r="299">
          <cell r="B299">
            <v>2033</v>
          </cell>
        </row>
        <row r="300">
          <cell r="B300">
            <v>2033</v>
          </cell>
        </row>
        <row r="301">
          <cell r="B301">
            <v>2033</v>
          </cell>
        </row>
        <row r="302">
          <cell r="B302">
            <v>2033</v>
          </cell>
        </row>
        <row r="303">
          <cell r="B303">
            <v>2033</v>
          </cell>
        </row>
        <row r="304">
          <cell r="B304">
            <v>2033</v>
          </cell>
        </row>
        <row r="305">
          <cell r="B305">
            <v>2033</v>
          </cell>
        </row>
        <row r="306">
          <cell r="B306">
            <v>2033</v>
          </cell>
        </row>
        <row r="307">
          <cell r="B307">
            <v>2033</v>
          </cell>
        </row>
        <row r="308">
          <cell r="B308">
            <v>2034</v>
          </cell>
        </row>
        <row r="309">
          <cell r="B309">
            <v>2034</v>
          </cell>
        </row>
        <row r="310">
          <cell r="B310">
            <v>2034</v>
          </cell>
        </row>
        <row r="311">
          <cell r="B311">
            <v>2034</v>
          </cell>
        </row>
        <row r="312">
          <cell r="B312">
            <v>2034</v>
          </cell>
        </row>
        <row r="313">
          <cell r="B313">
            <v>2034</v>
          </cell>
        </row>
        <row r="314">
          <cell r="B314">
            <v>2034</v>
          </cell>
        </row>
        <row r="315">
          <cell r="B315">
            <v>2034</v>
          </cell>
        </row>
        <row r="316">
          <cell r="B316">
            <v>2034</v>
          </cell>
        </row>
        <row r="317">
          <cell r="B317">
            <v>2034</v>
          </cell>
        </row>
        <row r="318">
          <cell r="B318">
            <v>2034</v>
          </cell>
        </row>
        <row r="319">
          <cell r="B319">
            <v>2034</v>
          </cell>
        </row>
        <row r="320">
          <cell r="B320">
            <v>2035</v>
          </cell>
        </row>
        <row r="321">
          <cell r="B321">
            <v>2035</v>
          </cell>
        </row>
        <row r="322">
          <cell r="B322">
            <v>2035</v>
          </cell>
        </row>
        <row r="323">
          <cell r="B323">
            <v>2035</v>
          </cell>
        </row>
        <row r="324">
          <cell r="B324">
            <v>2035</v>
          </cell>
        </row>
        <row r="325">
          <cell r="B325">
            <v>2035</v>
          </cell>
        </row>
        <row r="326">
          <cell r="B326">
            <v>2035</v>
          </cell>
        </row>
        <row r="327">
          <cell r="B327">
            <v>2035</v>
          </cell>
        </row>
        <row r="328">
          <cell r="B328">
            <v>2035</v>
          </cell>
        </row>
        <row r="329">
          <cell r="B329">
            <v>2035</v>
          </cell>
        </row>
        <row r="330">
          <cell r="B330">
            <v>2035</v>
          </cell>
        </row>
        <row r="331">
          <cell r="B331">
            <v>2035</v>
          </cell>
        </row>
        <row r="332">
          <cell r="B332">
            <v>2036</v>
          </cell>
        </row>
        <row r="333">
          <cell r="B333">
            <v>2036</v>
          </cell>
        </row>
        <row r="334">
          <cell r="B334">
            <v>2036</v>
          </cell>
        </row>
        <row r="335">
          <cell r="B335">
            <v>2036</v>
          </cell>
        </row>
        <row r="336">
          <cell r="B336">
            <v>2036</v>
          </cell>
        </row>
        <row r="337">
          <cell r="B337">
            <v>2036</v>
          </cell>
        </row>
        <row r="338">
          <cell r="B338">
            <v>2036</v>
          </cell>
        </row>
        <row r="339">
          <cell r="B339">
            <v>2036</v>
          </cell>
        </row>
        <row r="340">
          <cell r="B340">
            <v>2036</v>
          </cell>
        </row>
        <row r="341">
          <cell r="B341">
            <v>2036</v>
          </cell>
        </row>
        <row r="342">
          <cell r="B342">
            <v>2036</v>
          </cell>
        </row>
        <row r="343">
          <cell r="B343">
            <v>2036</v>
          </cell>
        </row>
        <row r="344">
          <cell r="B344">
            <v>2037</v>
          </cell>
        </row>
        <row r="345">
          <cell r="B345">
            <v>2037</v>
          </cell>
        </row>
        <row r="346">
          <cell r="B346">
            <v>2037</v>
          </cell>
        </row>
        <row r="347">
          <cell r="B347">
            <v>2037</v>
          </cell>
        </row>
        <row r="348">
          <cell r="B348">
            <v>2037</v>
          </cell>
        </row>
        <row r="349">
          <cell r="B349">
            <v>2037</v>
          </cell>
        </row>
        <row r="350">
          <cell r="B350">
            <v>2037</v>
          </cell>
        </row>
        <row r="351">
          <cell r="B351">
            <v>2037</v>
          </cell>
        </row>
        <row r="352">
          <cell r="B352">
            <v>2037</v>
          </cell>
        </row>
        <row r="353">
          <cell r="B353">
            <v>2037</v>
          </cell>
        </row>
        <row r="354">
          <cell r="B354">
            <v>2037</v>
          </cell>
        </row>
        <row r="355">
          <cell r="B355">
            <v>2037</v>
          </cell>
        </row>
        <row r="356">
          <cell r="B356">
            <v>2038</v>
          </cell>
        </row>
        <row r="357">
          <cell r="B357">
            <v>2038</v>
          </cell>
        </row>
        <row r="358">
          <cell r="B358">
            <v>2038</v>
          </cell>
        </row>
        <row r="359">
          <cell r="B359">
            <v>2038</v>
          </cell>
        </row>
        <row r="360">
          <cell r="B360">
            <v>2038</v>
          </cell>
        </row>
        <row r="361">
          <cell r="B361">
            <v>2038</v>
          </cell>
        </row>
        <row r="362">
          <cell r="B362">
            <v>2038</v>
          </cell>
        </row>
        <row r="363">
          <cell r="B363">
            <v>2038</v>
          </cell>
        </row>
        <row r="364">
          <cell r="B364">
            <v>2038</v>
          </cell>
        </row>
        <row r="365">
          <cell r="B365">
            <v>2038</v>
          </cell>
        </row>
        <row r="366">
          <cell r="B366">
            <v>2038</v>
          </cell>
        </row>
        <row r="367">
          <cell r="B367">
            <v>2038</v>
          </cell>
        </row>
        <row r="368">
          <cell r="B368">
            <v>2039</v>
          </cell>
        </row>
        <row r="369">
          <cell r="B369">
            <v>2039</v>
          </cell>
        </row>
        <row r="370">
          <cell r="B370">
            <v>2039</v>
          </cell>
        </row>
        <row r="371">
          <cell r="B371">
            <v>2039</v>
          </cell>
        </row>
        <row r="372">
          <cell r="B372">
            <v>2039</v>
          </cell>
        </row>
        <row r="373">
          <cell r="B373">
            <v>2039</v>
          </cell>
        </row>
        <row r="374">
          <cell r="B374">
            <v>2039</v>
          </cell>
        </row>
        <row r="375">
          <cell r="B375">
            <v>2039</v>
          </cell>
        </row>
        <row r="376">
          <cell r="B376">
            <v>2039</v>
          </cell>
        </row>
        <row r="377">
          <cell r="B377">
            <v>2039</v>
          </cell>
        </row>
        <row r="378">
          <cell r="B378">
            <v>2039</v>
          </cell>
        </row>
        <row r="379">
          <cell r="B379">
            <v>2039</v>
          </cell>
        </row>
        <row r="380">
          <cell r="B380">
            <v>2014</v>
          </cell>
        </row>
        <row r="381">
          <cell r="B381">
            <v>2014</v>
          </cell>
        </row>
        <row r="382">
          <cell r="B382">
            <v>2014</v>
          </cell>
        </row>
        <row r="383">
          <cell r="B383">
            <v>2014</v>
          </cell>
        </row>
        <row r="384">
          <cell r="B384">
            <v>2014</v>
          </cell>
        </row>
        <row r="385">
          <cell r="B385">
            <v>2014</v>
          </cell>
        </row>
        <row r="386">
          <cell r="B386">
            <v>2014</v>
          </cell>
        </row>
        <row r="387">
          <cell r="B387">
            <v>2014</v>
          </cell>
        </row>
        <row r="388">
          <cell r="B388">
            <v>2014</v>
          </cell>
        </row>
        <row r="389">
          <cell r="B389">
            <v>2014</v>
          </cell>
        </row>
        <row r="390">
          <cell r="B390">
            <v>2014</v>
          </cell>
        </row>
        <row r="391">
          <cell r="B391">
            <v>2014</v>
          </cell>
        </row>
        <row r="392">
          <cell r="B392">
            <v>2015</v>
          </cell>
        </row>
        <row r="393">
          <cell r="B393">
            <v>2015</v>
          </cell>
        </row>
        <row r="394">
          <cell r="B394">
            <v>2015</v>
          </cell>
        </row>
        <row r="395">
          <cell r="B395">
            <v>2015</v>
          </cell>
        </row>
        <row r="396">
          <cell r="B396">
            <v>2015</v>
          </cell>
        </row>
        <row r="397">
          <cell r="B397">
            <v>2015</v>
          </cell>
        </row>
        <row r="398">
          <cell r="B398">
            <v>2015</v>
          </cell>
        </row>
        <row r="399">
          <cell r="B399">
            <v>2015</v>
          </cell>
        </row>
        <row r="400">
          <cell r="B400">
            <v>2015</v>
          </cell>
        </row>
        <row r="401">
          <cell r="B401">
            <v>2015</v>
          </cell>
        </row>
        <row r="402">
          <cell r="B402">
            <v>2015</v>
          </cell>
        </row>
        <row r="403">
          <cell r="B403">
            <v>2015</v>
          </cell>
        </row>
        <row r="404">
          <cell r="B404">
            <v>2016</v>
          </cell>
        </row>
        <row r="405">
          <cell r="B405">
            <v>2016</v>
          </cell>
        </row>
        <row r="406">
          <cell r="B406">
            <v>2016</v>
          </cell>
        </row>
        <row r="407">
          <cell r="B407">
            <v>2016</v>
          </cell>
        </row>
        <row r="408">
          <cell r="B408">
            <v>2016</v>
          </cell>
        </row>
        <row r="409">
          <cell r="B409">
            <v>2016</v>
          </cell>
        </row>
        <row r="410">
          <cell r="B410">
            <v>2016</v>
          </cell>
        </row>
        <row r="411">
          <cell r="B411">
            <v>2016</v>
          </cell>
        </row>
        <row r="412">
          <cell r="B412">
            <v>2016</v>
          </cell>
        </row>
        <row r="413">
          <cell r="B413">
            <v>2016</v>
          </cell>
        </row>
        <row r="414">
          <cell r="B414">
            <v>2016</v>
          </cell>
        </row>
        <row r="415">
          <cell r="B415">
            <v>2016</v>
          </cell>
        </row>
        <row r="416">
          <cell r="B416">
            <v>2017</v>
          </cell>
        </row>
        <row r="417">
          <cell r="B417">
            <v>2017</v>
          </cell>
        </row>
        <row r="418">
          <cell r="B418">
            <v>2017</v>
          </cell>
        </row>
        <row r="419">
          <cell r="B419">
            <v>2017</v>
          </cell>
        </row>
        <row r="420">
          <cell r="B420">
            <v>2017</v>
          </cell>
        </row>
        <row r="421">
          <cell r="B421">
            <v>2017</v>
          </cell>
        </row>
        <row r="422">
          <cell r="B422">
            <v>2017</v>
          </cell>
        </row>
        <row r="423">
          <cell r="B423">
            <v>2017</v>
          </cell>
        </row>
        <row r="424">
          <cell r="B424">
            <v>2017</v>
          </cell>
        </row>
        <row r="425">
          <cell r="B425">
            <v>2017</v>
          </cell>
        </row>
        <row r="426">
          <cell r="B426">
            <v>2017</v>
          </cell>
        </row>
        <row r="427">
          <cell r="B427">
            <v>2017</v>
          </cell>
        </row>
        <row r="428">
          <cell r="B428">
            <v>2018</v>
          </cell>
        </row>
        <row r="429">
          <cell r="B429">
            <v>2018</v>
          </cell>
        </row>
        <row r="430">
          <cell r="B430">
            <v>2018</v>
          </cell>
        </row>
        <row r="431">
          <cell r="B431">
            <v>2018</v>
          </cell>
        </row>
        <row r="432">
          <cell r="B432">
            <v>2018</v>
          </cell>
        </row>
        <row r="433">
          <cell r="B433">
            <v>2018</v>
          </cell>
        </row>
        <row r="434">
          <cell r="B434">
            <v>2018</v>
          </cell>
        </row>
        <row r="435">
          <cell r="B435">
            <v>2018</v>
          </cell>
        </row>
        <row r="436">
          <cell r="B436">
            <v>2018</v>
          </cell>
        </row>
        <row r="437">
          <cell r="B437">
            <v>2018</v>
          </cell>
        </row>
        <row r="438">
          <cell r="B438">
            <v>2018</v>
          </cell>
        </row>
        <row r="439">
          <cell r="B439">
            <v>2018</v>
          </cell>
        </row>
        <row r="440">
          <cell r="B440">
            <v>2019</v>
          </cell>
        </row>
        <row r="441">
          <cell r="B441">
            <v>2019</v>
          </cell>
        </row>
        <row r="442">
          <cell r="B442">
            <v>2019</v>
          </cell>
        </row>
        <row r="443">
          <cell r="B443">
            <v>2019</v>
          </cell>
        </row>
        <row r="444">
          <cell r="B444">
            <v>2019</v>
          </cell>
        </row>
        <row r="445">
          <cell r="B445">
            <v>2019</v>
          </cell>
        </row>
        <row r="446">
          <cell r="B446">
            <v>2019</v>
          </cell>
        </row>
        <row r="447">
          <cell r="B447">
            <v>2019</v>
          </cell>
        </row>
        <row r="448">
          <cell r="B448">
            <v>2019</v>
          </cell>
        </row>
        <row r="449">
          <cell r="B449">
            <v>2019</v>
          </cell>
        </row>
        <row r="450">
          <cell r="B450">
            <v>2019</v>
          </cell>
        </row>
        <row r="451">
          <cell r="B451">
            <v>2019</v>
          </cell>
        </row>
        <row r="452">
          <cell r="B452">
            <v>2020</v>
          </cell>
        </row>
        <row r="453">
          <cell r="B453">
            <v>2020</v>
          </cell>
        </row>
        <row r="454">
          <cell r="B454">
            <v>2020</v>
          </cell>
        </row>
        <row r="455">
          <cell r="B455">
            <v>2020</v>
          </cell>
        </row>
        <row r="456">
          <cell r="B456">
            <v>2020</v>
          </cell>
        </row>
        <row r="457">
          <cell r="B457">
            <v>2020</v>
          </cell>
        </row>
        <row r="458">
          <cell r="B458">
            <v>2020</v>
          </cell>
        </row>
        <row r="459">
          <cell r="B459">
            <v>2020</v>
          </cell>
        </row>
        <row r="460">
          <cell r="B460">
            <v>2020</v>
          </cell>
        </row>
        <row r="461">
          <cell r="B461">
            <v>2020</v>
          </cell>
        </row>
        <row r="462">
          <cell r="B462">
            <v>2020</v>
          </cell>
        </row>
        <row r="463">
          <cell r="B463">
            <v>2020</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2022</v>
          </cell>
        </row>
        <row r="477">
          <cell r="B477">
            <v>2022</v>
          </cell>
        </row>
        <row r="478">
          <cell r="B478">
            <v>2022</v>
          </cell>
        </row>
        <row r="479">
          <cell r="B479">
            <v>2022</v>
          </cell>
        </row>
        <row r="480">
          <cell r="B480">
            <v>2022</v>
          </cell>
        </row>
        <row r="481">
          <cell r="B481">
            <v>2022</v>
          </cell>
        </row>
        <row r="482">
          <cell r="B482">
            <v>2022</v>
          </cell>
        </row>
        <row r="483">
          <cell r="B483">
            <v>2022</v>
          </cell>
        </row>
        <row r="484">
          <cell r="B484">
            <v>2022</v>
          </cell>
        </row>
        <row r="485">
          <cell r="B485">
            <v>2022</v>
          </cell>
        </row>
        <row r="486">
          <cell r="B486">
            <v>2022</v>
          </cell>
        </row>
        <row r="487">
          <cell r="B487">
            <v>2022</v>
          </cell>
        </row>
        <row r="488">
          <cell r="B488">
            <v>2023</v>
          </cell>
        </row>
        <row r="489">
          <cell r="B489">
            <v>2023</v>
          </cell>
        </row>
        <row r="490">
          <cell r="B490">
            <v>2023</v>
          </cell>
        </row>
        <row r="491">
          <cell r="B491">
            <v>2023</v>
          </cell>
        </row>
        <row r="492">
          <cell r="B492">
            <v>2023</v>
          </cell>
        </row>
        <row r="493">
          <cell r="B493">
            <v>2023</v>
          </cell>
        </row>
        <row r="494">
          <cell r="B494">
            <v>2023</v>
          </cell>
        </row>
        <row r="495">
          <cell r="B495">
            <v>2023</v>
          </cell>
        </row>
        <row r="496">
          <cell r="B496">
            <v>2023</v>
          </cell>
        </row>
        <row r="497">
          <cell r="B497">
            <v>2023</v>
          </cell>
        </row>
        <row r="498">
          <cell r="B498">
            <v>2023</v>
          </cell>
        </row>
        <row r="499">
          <cell r="B499">
            <v>2023</v>
          </cell>
        </row>
        <row r="500">
          <cell r="B500">
            <v>2024</v>
          </cell>
        </row>
        <row r="501">
          <cell r="B501">
            <v>2024</v>
          </cell>
        </row>
        <row r="502">
          <cell r="B502">
            <v>2024</v>
          </cell>
        </row>
        <row r="503">
          <cell r="B503">
            <v>2024</v>
          </cell>
        </row>
        <row r="504">
          <cell r="B504">
            <v>2024</v>
          </cell>
        </row>
        <row r="505">
          <cell r="B505">
            <v>2024</v>
          </cell>
        </row>
        <row r="506">
          <cell r="B506">
            <v>2024</v>
          </cell>
        </row>
        <row r="507">
          <cell r="B507">
            <v>2024</v>
          </cell>
        </row>
        <row r="508">
          <cell r="B508">
            <v>2024</v>
          </cell>
        </row>
        <row r="509">
          <cell r="B509">
            <v>2024</v>
          </cell>
        </row>
        <row r="510">
          <cell r="B510">
            <v>2024</v>
          </cell>
        </row>
        <row r="511">
          <cell r="B511">
            <v>2024</v>
          </cell>
        </row>
        <row r="512">
          <cell r="B512">
            <v>2025</v>
          </cell>
        </row>
        <row r="513">
          <cell r="B513">
            <v>2025</v>
          </cell>
        </row>
        <row r="514">
          <cell r="B514">
            <v>2025</v>
          </cell>
        </row>
        <row r="515">
          <cell r="B515">
            <v>2025</v>
          </cell>
        </row>
        <row r="516">
          <cell r="B516">
            <v>2025</v>
          </cell>
        </row>
        <row r="517">
          <cell r="B517">
            <v>2025</v>
          </cell>
        </row>
        <row r="518">
          <cell r="B518">
            <v>2025</v>
          </cell>
        </row>
        <row r="519">
          <cell r="B519">
            <v>2025</v>
          </cell>
        </row>
        <row r="520">
          <cell r="B520">
            <v>2025</v>
          </cell>
        </row>
        <row r="521">
          <cell r="B521">
            <v>2025</v>
          </cell>
        </row>
        <row r="522">
          <cell r="B522">
            <v>2025</v>
          </cell>
        </row>
        <row r="523">
          <cell r="B523">
            <v>2025</v>
          </cell>
        </row>
        <row r="524">
          <cell r="B524">
            <v>2026</v>
          </cell>
        </row>
        <row r="525">
          <cell r="B525">
            <v>2026</v>
          </cell>
        </row>
        <row r="526">
          <cell r="B526">
            <v>2026</v>
          </cell>
        </row>
        <row r="527">
          <cell r="B527">
            <v>2026</v>
          </cell>
        </row>
        <row r="528">
          <cell r="B528">
            <v>2026</v>
          </cell>
        </row>
        <row r="529">
          <cell r="B529">
            <v>2026</v>
          </cell>
        </row>
        <row r="530">
          <cell r="B530">
            <v>2026</v>
          </cell>
        </row>
        <row r="531">
          <cell r="B531">
            <v>2026</v>
          </cell>
        </row>
        <row r="532">
          <cell r="B532">
            <v>2026</v>
          </cell>
        </row>
        <row r="533">
          <cell r="B533">
            <v>2026</v>
          </cell>
        </row>
        <row r="534">
          <cell r="B534">
            <v>2026</v>
          </cell>
        </row>
        <row r="535">
          <cell r="B535">
            <v>2026</v>
          </cell>
        </row>
        <row r="536">
          <cell r="B536">
            <v>2027</v>
          </cell>
        </row>
        <row r="537">
          <cell r="B537">
            <v>2027</v>
          </cell>
        </row>
        <row r="538">
          <cell r="B538">
            <v>2027</v>
          </cell>
        </row>
        <row r="539">
          <cell r="B539">
            <v>2027</v>
          </cell>
        </row>
        <row r="540">
          <cell r="B540">
            <v>2027</v>
          </cell>
        </row>
        <row r="541">
          <cell r="B541">
            <v>2027</v>
          </cell>
        </row>
        <row r="542">
          <cell r="B542">
            <v>2027</v>
          </cell>
        </row>
        <row r="543">
          <cell r="B543">
            <v>2027</v>
          </cell>
        </row>
        <row r="544">
          <cell r="B544">
            <v>2027</v>
          </cell>
        </row>
        <row r="545">
          <cell r="B545">
            <v>2027</v>
          </cell>
        </row>
        <row r="546">
          <cell r="B546">
            <v>2027</v>
          </cell>
        </row>
        <row r="547">
          <cell r="B547">
            <v>2027</v>
          </cell>
        </row>
        <row r="548">
          <cell r="B548">
            <v>2028</v>
          </cell>
        </row>
        <row r="549">
          <cell r="B549">
            <v>2028</v>
          </cell>
        </row>
        <row r="550">
          <cell r="B550">
            <v>2028</v>
          </cell>
        </row>
        <row r="551">
          <cell r="B551">
            <v>2028</v>
          </cell>
        </row>
        <row r="552">
          <cell r="B552">
            <v>2028</v>
          </cell>
        </row>
        <row r="553">
          <cell r="B553">
            <v>2028</v>
          </cell>
        </row>
        <row r="554">
          <cell r="B554">
            <v>2028</v>
          </cell>
        </row>
        <row r="555">
          <cell r="B555">
            <v>2028</v>
          </cell>
        </row>
        <row r="556">
          <cell r="B556">
            <v>2028</v>
          </cell>
        </row>
        <row r="557">
          <cell r="B557">
            <v>2028</v>
          </cell>
        </row>
        <row r="558">
          <cell r="B558">
            <v>2028</v>
          </cell>
        </row>
        <row r="559">
          <cell r="B559">
            <v>2028</v>
          </cell>
        </row>
        <row r="560">
          <cell r="B560">
            <v>2029</v>
          </cell>
        </row>
        <row r="561">
          <cell r="B561">
            <v>2029</v>
          </cell>
        </row>
        <row r="562">
          <cell r="B562">
            <v>2029</v>
          </cell>
        </row>
        <row r="563">
          <cell r="B563">
            <v>2029</v>
          </cell>
        </row>
        <row r="564">
          <cell r="B564">
            <v>2029</v>
          </cell>
        </row>
        <row r="565">
          <cell r="B565">
            <v>2029</v>
          </cell>
        </row>
        <row r="566">
          <cell r="B566">
            <v>2029</v>
          </cell>
        </row>
        <row r="567">
          <cell r="B567">
            <v>2029</v>
          </cell>
        </row>
        <row r="568">
          <cell r="B568">
            <v>2029</v>
          </cell>
        </row>
        <row r="569">
          <cell r="B569">
            <v>2029</v>
          </cell>
        </row>
        <row r="570">
          <cell r="B570">
            <v>2029</v>
          </cell>
        </row>
        <row r="571">
          <cell r="B571">
            <v>2029</v>
          </cell>
        </row>
        <row r="572">
          <cell r="B572">
            <v>2030</v>
          </cell>
        </row>
        <row r="573">
          <cell r="B573">
            <v>2030</v>
          </cell>
        </row>
        <row r="574">
          <cell r="B574">
            <v>2030</v>
          </cell>
        </row>
        <row r="575">
          <cell r="B575">
            <v>2030</v>
          </cell>
        </row>
        <row r="576">
          <cell r="B576">
            <v>2030</v>
          </cell>
        </row>
        <row r="577">
          <cell r="B577">
            <v>2030</v>
          </cell>
        </row>
        <row r="578">
          <cell r="B578">
            <v>2030</v>
          </cell>
        </row>
        <row r="579">
          <cell r="B579">
            <v>2030</v>
          </cell>
        </row>
        <row r="580">
          <cell r="B580">
            <v>2030</v>
          </cell>
        </row>
        <row r="581">
          <cell r="B581">
            <v>2030</v>
          </cell>
        </row>
        <row r="582">
          <cell r="B582">
            <v>2030</v>
          </cell>
        </row>
        <row r="583">
          <cell r="B583">
            <v>2030</v>
          </cell>
        </row>
        <row r="584">
          <cell r="B584">
            <v>2031</v>
          </cell>
        </row>
        <row r="585">
          <cell r="B585">
            <v>2031</v>
          </cell>
        </row>
        <row r="586">
          <cell r="B586">
            <v>2031</v>
          </cell>
        </row>
        <row r="587">
          <cell r="B587">
            <v>2031</v>
          </cell>
        </row>
        <row r="588">
          <cell r="B588">
            <v>2031</v>
          </cell>
        </row>
        <row r="589">
          <cell r="B589">
            <v>2031</v>
          </cell>
        </row>
        <row r="590">
          <cell r="B590">
            <v>2031</v>
          </cell>
        </row>
        <row r="591">
          <cell r="B591">
            <v>2031</v>
          </cell>
        </row>
        <row r="592">
          <cell r="B592">
            <v>2031</v>
          </cell>
        </row>
        <row r="593">
          <cell r="B593">
            <v>2031</v>
          </cell>
        </row>
        <row r="594">
          <cell r="B594">
            <v>2031</v>
          </cell>
        </row>
        <row r="595">
          <cell r="B595">
            <v>2031</v>
          </cell>
        </row>
        <row r="596">
          <cell r="B596">
            <v>2032</v>
          </cell>
        </row>
        <row r="597">
          <cell r="B597">
            <v>2032</v>
          </cell>
        </row>
        <row r="598">
          <cell r="B598">
            <v>2032</v>
          </cell>
        </row>
        <row r="599">
          <cell r="B599">
            <v>2032</v>
          </cell>
        </row>
        <row r="600">
          <cell r="B600">
            <v>2032</v>
          </cell>
        </row>
        <row r="601">
          <cell r="B601">
            <v>2032</v>
          </cell>
        </row>
        <row r="602">
          <cell r="B602">
            <v>2032</v>
          </cell>
        </row>
        <row r="603">
          <cell r="B603">
            <v>2032</v>
          </cell>
        </row>
        <row r="604">
          <cell r="B604">
            <v>2032</v>
          </cell>
        </row>
        <row r="605">
          <cell r="B605">
            <v>2032</v>
          </cell>
        </row>
        <row r="606">
          <cell r="B606">
            <v>2032</v>
          </cell>
        </row>
        <row r="607">
          <cell r="B607">
            <v>2032</v>
          </cell>
        </row>
        <row r="608">
          <cell r="B608">
            <v>2033</v>
          </cell>
        </row>
        <row r="609">
          <cell r="B609">
            <v>2033</v>
          </cell>
        </row>
        <row r="610">
          <cell r="B610">
            <v>2033</v>
          </cell>
        </row>
        <row r="611">
          <cell r="B611">
            <v>2033</v>
          </cell>
        </row>
        <row r="612">
          <cell r="B612">
            <v>2033</v>
          </cell>
        </row>
        <row r="613">
          <cell r="B613">
            <v>2033</v>
          </cell>
        </row>
        <row r="614">
          <cell r="B614">
            <v>2033</v>
          </cell>
        </row>
        <row r="615">
          <cell r="B615">
            <v>2033</v>
          </cell>
        </row>
        <row r="616">
          <cell r="B616">
            <v>2033</v>
          </cell>
        </row>
        <row r="617">
          <cell r="B617">
            <v>2033</v>
          </cell>
        </row>
        <row r="618">
          <cell r="B618">
            <v>2033</v>
          </cell>
        </row>
        <row r="619">
          <cell r="B619">
            <v>2033</v>
          </cell>
        </row>
        <row r="620">
          <cell r="B620">
            <v>2034</v>
          </cell>
        </row>
        <row r="621">
          <cell r="B621">
            <v>2034</v>
          </cell>
        </row>
        <row r="622">
          <cell r="B622">
            <v>2034</v>
          </cell>
        </row>
        <row r="623">
          <cell r="B623">
            <v>2034</v>
          </cell>
        </row>
        <row r="624">
          <cell r="B624">
            <v>2034</v>
          </cell>
        </row>
        <row r="625">
          <cell r="B625">
            <v>2034</v>
          </cell>
        </row>
        <row r="626">
          <cell r="B626">
            <v>2034</v>
          </cell>
        </row>
        <row r="627">
          <cell r="B627">
            <v>2034</v>
          </cell>
        </row>
        <row r="628">
          <cell r="B628">
            <v>2034</v>
          </cell>
        </row>
        <row r="629">
          <cell r="B629">
            <v>2034</v>
          </cell>
        </row>
        <row r="630">
          <cell r="B630">
            <v>2034</v>
          </cell>
        </row>
        <row r="631">
          <cell r="B631">
            <v>2034</v>
          </cell>
        </row>
        <row r="632">
          <cell r="B632">
            <v>2035</v>
          </cell>
        </row>
        <row r="633">
          <cell r="B633">
            <v>2035</v>
          </cell>
        </row>
        <row r="634">
          <cell r="B634">
            <v>2035</v>
          </cell>
        </row>
        <row r="635">
          <cell r="B635">
            <v>2035</v>
          </cell>
        </row>
        <row r="636">
          <cell r="B636">
            <v>2035</v>
          </cell>
        </row>
        <row r="637">
          <cell r="B637">
            <v>2035</v>
          </cell>
        </row>
        <row r="638">
          <cell r="B638">
            <v>2035</v>
          </cell>
        </row>
        <row r="639">
          <cell r="B639">
            <v>2035</v>
          </cell>
        </row>
        <row r="640">
          <cell r="B640">
            <v>2035</v>
          </cell>
        </row>
        <row r="641">
          <cell r="B641">
            <v>2035</v>
          </cell>
        </row>
        <row r="642">
          <cell r="B642">
            <v>2035</v>
          </cell>
        </row>
        <row r="643">
          <cell r="B643">
            <v>2035</v>
          </cell>
        </row>
        <row r="644">
          <cell r="B644">
            <v>2036</v>
          </cell>
        </row>
        <row r="645">
          <cell r="B645">
            <v>2036</v>
          </cell>
        </row>
        <row r="646">
          <cell r="B646">
            <v>2036</v>
          </cell>
        </row>
        <row r="647">
          <cell r="B647">
            <v>2036</v>
          </cell>
        </row>
        <row r="648">
          <cell r="B648">
            <v>2036</v>
          </cell>
        </row>
        <row r="649">
          <cell r="B649">
            <v>2036</v>
          </cell>
        </row>
        <row r="650">
          <cell r="B650">
            <v>2036</v>
          </cell>
        </row>
        <row r="651">
          <cell r="B651">
            <v>2036</v>
          </cell>
        </row>
        <row r="652">
          <cell r="B652">
            <v>2036</v>
          </cell>
        </row>
        <row r="653">
          <cell r="B653">
            <v>2036</v>
          </cell>
        </row>
        <row r="654">
          <cell r="B654">
            <v>2036</v>
          </cell>
        </row>
        <row r="655">
          <cell r="B655">
            <v>2036</v>
          </cell>
        </row>
        <row r="656">
          <cell r="B656">
            <v>2037</v>
          </cell>
        </row>
        <row r="657">
          <cell r="B657">
            <v>2037</v>
          </cell>
        </row>
        <row r="658">
          <cell r="B658">
            <v>2037</v>
          </cell>
        </row>
        <row r="659">
          <cell r="B659">
            <v>2037</v>
          </cell>
        </row>
        <row r="660">
          <cell r="B660">
            <v>2037</v>
          </cell>
        </row>
        <row r="661">
          <cell r="B661">
            <v>2037</v>
          </cell>
        </row>
        <row r="662">
          <cell r="B662">
            <v>2037</v>
          </cell>
        </row>
        <row r="663">
          <cell r="B663">
            <v>2037</v>
          </cell>
        </row>
        <row r="664">
          <cell r="B664">
            <v>2037</v>
          </cell>
        </row>
        <row r="665">
          <cell r="B665">
            <v>2037</v>
          </cell>
        </row>
        <row r="666">
          <cell r="B666">
            <v>2037</v>
          </cell>
        </row>
        <row r="667">
          <cell r="B667">
            <v>2037</v>
          </cell>
        </row>
        <row r="668">
          <cell r="B668">
            <v>2038</v>
          </cell>
        </row>
        <row r="669">
          <cell r="B669">
            <v>2038</v>
          </cell>
        </row>
        <row r="670">
          <cell r="B670">
            <v>2038</v>
          </cell>
        </row>
        <row r="671">
          <cell r="B671">
            <v>2038</v>
          </cell>
        </row>
        <row r="672">
          <cell r="B672">
            <v>2038</v>
          </cell>
        </row>
        <row r="673">
          <cell r="B673">
            <v>2038</v>
          </cell>
        </row>
        <row r="674">
          <cell r="B674">
            <v>2038</v>
          </cell>
        </row>
        <row r="675">
          <cell r="B675">
            <v>2038</v>
          </cell>
        </row>
        <row r="676">
          <cell r="B676">
            <v>2038</v>
          </cell>
        </row>
        <row r="677">
          <cell r="B677">
            <v>2038</v>
          </cell>
        </row>
        <row r="678">
          <cell r="B678">
            <v>2038</v>
          </cell>
        </row>
        <row r="679">
          <cell r="B679">
            <v>2038</v>
          </cell>
        </row>
        <row r="680">
          <cell r="B680">
            <v>2039</v>
          </cell>
        </row>
        <row r="681">
          <cell r="B681">
            <v>2039</v>
          </cell>
        </row>
        <row r="682">
          <cell r="B682">
            <v>2039</v>
          </cell>
        </row>
        <row r="683">
          <cell r="B683">
            <v>2039</v>
          </cell>
        </row>
        <row r="684">
          <cell r="B684">
            <v>2039</v>
          </cell>
        </row>
        <row r="685">
          <cell r="B685">
            <v>2039</v>
          </cell>
        </row>
        <row r="686">
          <cell r="B686">
            <v>2039</v>
          </cell>
        </row>
        <row r="687">
          <cell r="B687">
            <v>2039</v>
          </cell>
        </row>
        <row r="688">
          <cell r="B688">
            <v>2039</v>
          </cell>
        </row>
        <row r="689">
          <cell r="B689">
            <v>2039</v>
          </cell>
        </row>
        <row r="690">
          <cell r="B690">
            <v>2039</v>
          </cell>
        </row>
        <row r="691">
          <cell r="B691">
            <v>2039</v>
          </cell>
        </row>
        <row r="692">
          <cell r="B692">
            <v>2016</v>
          </cell>
        </row>
        <row r="693">
          <cell r="B693">
            <v>2016</v>
          </cell>
        </row>
        <row r="694">
          <cell r="B694">
            <v>2016</v>
          </cell>
        </row>
        <row r="695">
          <cell r="B695">
            <v>2016</v>
          </cell>
        </row>
        <row r="696">
          <cell r="B696">
            <v>2016</v>
          </cell>
        </row>
        <row r="697">
          <cell r="B697">
            <v>2016</v>
          </cell>
        </row>
        <row r="698">
          <cell r="B698">
            <v>2016</v>
          </cell>
        </row>
        <row r="699">
          <cell r="B699">
            <v>2016</v>
          </cell>
        </row>
        <row r="700">
          <cell r="B700">
            <v>2016</v>
          </cell>
        </row>
        <row r="701">
          <cell r="B701">
            <v>2016</v>
          </cell>
        </row>
        <row r="702">
          <cell r="B702">
            <v>2016</v>
          </cell>
        </row>
        <row r="703">
          <cell r="B703">
            <v>2016</v>
          </cell>
        </row>
        <row r="704">
          <cell r="B704">
            <v>2017</v>
          </cell>
        </row>
        <row r="705">
          <cell r="B705">
            <v>2017</v>
          </cell>
        </row>
        <row r="706">
          <cell r="B706">
            <v>2017</v>
          </cell>
        </row>
        <row r="707">
          <cell r="B707">
            <v>2017</v>
          </cell>
        </row>
        <row r="708">
          <cell r="B708">
            <v>2017</v>
          </cell>
        </row>
        <row r="709">
          <cell r="B709">
            <v>2017</v>
          </cell>
        </row>
        <row r="710">
          <cell r="B710">
            <v>2017</v>
          </cell>
        </row>
        <row r="711">
          <cell r="B711">
            <v>2017</v>
          </cell>
        </row>
        <row r="712">
          <cell r="B712">
            <v>2017</v>
          </cell>
        </row>
        <row r="713">
          <cell r="B713">
            <v>2017</v>
          </cell>
        </row>
        <row r="714">
          <cell r="B714">
            <v>2017</v>
          </cell>
        </row>
        <row r="715">
          <cell r="B715">
            <v>2017</v>
          </cell>
        </row>
        <row r="716">
          <cell r="B716">
            <v>2018</v>
          </cell>
        </row>
        <row r="717">
          <cell r="B717">
            <v>2018</v>
          </cell>
        </row>
        <row r="718">
          <cell r="B718">
            <v>2018</v>
          </cell>
        </row>
        <row r="719">
          <cell r="B719">
            <v>2018</v>
          </cell>
        </row>
        <row r="720">
          <cell r="B720">
            <v>2018</v>
          </cell>
        </row>
        <row r="721">
          <cell r="B721">
            <v>2018</v>
          </cell>
        </row>
        <row r="722">
          <cell r="B722">
            <v>2018</v>
          </cell>
        </row>
        <row r="723">
          <cell r="B723">
            <v>2018</v>
          </cell>
        </row>
        <row r="724">
          <cell r="B724">
            <v>2018</v>
          </cell>
        </row>
        <row r="725">
          <cell r="B725">
            <v>2018</v>
          </cell>
        </row>
        <row r="726">
          <cell r="B726">
            <v>2018</v>
          </cell>
        </row>
        <row r="727">
          <cell r="B727">
            <v>2018</v>
          </cell>
        </row>
        <row r="728">
          <cell r="B728">
            <v>2019</v>
          </cell>
        </row>
        <row r="729">
          <cell r="B729">
            <v>2019</v>
          </cell>
        </row>
        <row r="730">
          <cell r="B730">
            <v>2019</v>
          </cell>
        </row>
        <row r="731">
          <cell r="B731">
            <v>2019</v>
          </cell>
        </row>
        <row r="732">
          <cell r="B732">
            <v>2019</v>
          </cell>
        </row>
        <row r="733">
          <cell r="B733">
            <v>2019</v>
          </cell>
        </row>
        <row r="734">
          <cell r="B734">
            <v>2019</v>
          </cell>
        </row>
        <row r="735">
          <cell r="B735">
            <v>2019</v>
          </cell>
        </row>
        <row r="736">
          <cell r="B736">
            <v>2019</v>
          </cell>
        </row>
        <row r="737">
          <cell r="B737">
            <v>2019</v>
          </cell>
        </row>
        <row r="738">
          <cell r="B738">
            <v>2019</v>
          </cell>
        </row>
        <row r="739">
          <cell r="B739">
            <v>2019</v>
          </cell>
        </row>
        <row r="740">
          <cell r="B740">
            <v>2020</v>
          </cell>
        </row>
        <row r="741">
          <cell r="B741">
            <v>2020</v>
          </cell>
        </row>
        <row r="742">
          <cell r="B742">
            <v>2020</v>
          </cell>
        </row>
        <row r="743">
          <cell r="B743">
            <v>2020</v>
          </cell>
        </row>
        <row r="744">
          <cell r="B744">
            <v>2020</v>
          </cell>
        </row>
        <row r="745">
          <cell r="B745">
            <v>2020</v>
          </cell>
        </row>
        <row r="746">
          <cell r="B746">
            <v>2020</v>
          </cell>
        </row>
        <row r="747">
          <cell r="B747">
            <v>2020</v>
          </cell>
        </row>
        <row r="748">
          <cell r="B748">
            <v>2020</v>
          </cell>
        </row>
        <row r="749">
          <cell r="B749">
            <v>2020</v>
          </cell>
        </row>
        <row r="750">
          <cell r="B750">
            <v>2020</v>
          </cell>
        </row>
        <row r="751">
          <cell r="B751">
            <v>2020</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2022</v>
          </cell>
        </row>
        <row r="765">
          <cell r="B765">
            <v>2022</v>
          </cell>
        </row>
        <row r="766">
          <cell r="B766">
            <v>2022</v>
          </cell>
        </row>
        <row r="767">
          <cell r="B767">
            <v>2022</v>
          </cell>
        </row>
        <row r="768">
          <cell r="B768">
            <v>2022</v>
          </cell>
        </row>
        <row r="769">
          <cell r="B769">
            <v>2022</v>
          </cell>
        </row>
        <row r="770">
          <cell r="B770">
            <v>2022</v>
          </cell>
        </row>
        <row r="771">
          <cell r="B771">
            <v>2022</v>
          </cell>
        </row>
        <row r="772">
          <cell r="B772">
            <v>2022</v>
          </cell>
        </row>
        <row r="773">
          <cell r="B773">
            <v>2022</v>
          </cell>
        </row>
        <row r="774">
          <cell r="B774">
            <v>2022</v>
          </cell>
        </row>
        <row r="775">
          <cell r="B775">
            <v>2022</v>
          </cell>
        </row>
        <row r="776">
          <cell r="B776">
            <v>2023</v>
          </cell>
        </row>
        <row r="777">
          <cell r="B777">
            <v>2023</v>
          </cell>
        </row>
        <row r="778">
          <cell r="B778">
            <v>2023</v>
          </cell>
        </row>
        <row r="779">
          <cell r="B779">
            <v>2023</v>
          </cell>
        </row>
        <row r="780">
          <cell r="B780">
            <v>2023</v>
          </cell>
        </row>
        <row r="781">
          <cell r="B781">
            <v>2023</v>
          </cell>
        </row>
        <row r="782">
          <cell r="B782">
            <v>2023</v>
          </cell>
        </row>
        <row r="783">
          <cell r="B783">
            <v>2023</v>
          </cell>
        </row>
        <row r="784">
          <cell r="B784">
            <v>2023</v>
          </cell>
        </row>
        <row r="785">
          <cell r="B785">
            <v>2023</v>
          </cell>
        </row>
        <row r="786">
          <cell r="B786">
            <v>2023</v>
          </cell>
        </row>
        <row r="787">
          <cell r="B787">
            <v>2023</v>
          </cell>
        </row>
        <row r="788">
          <cell r="B788">
            <v>2024</v>
          </cell>
        </row>
        <row r="789">
          <cell r="B789">
            <v>2024</v>
          </cell>
        </row>
        <row r="790">
          <cell r="B790">
            <v>2024</v>
          </cell>
        </row>
        <row r="791">
          <cell r="B791">
            <v>2024</v>
          </cell>
        </row>
        <row r="792">
          <cell r="B792">
            <v>2024</v>
          </cell>
        </row>
        <row r="793">
          <cell r="B793">
            <v>2024</v>
          </cell>
        </row>
        <row r="794">
          <cell r="B794">
            <v>2024</v>
          </cell>
        </row>
        <row r="795">
          <cell r="B795">
            <v>2024</v>
          </cell>
        </row>
        <row r="796">
          <cell r="B796">
            <v>2024</v>
          </cell>
        </row>
        <row r="797">
          <cell r="B797">
            <v>2024</v>
          </cell>
        </row>
        <row r="798">
          <cell r="B798">
            <v>2024</v>
          </cell>
        </row>
        <row r="799">
          <cell r="B799">
            <v>2024</v>
          </cell>
        </row>
        <row r="800">
          <cell r="B800">
            <v>2025</v>
          </cell>
        </row>
        <row r="801">
          <cell r="B801">
            <v>2025</v>
          </cell>
        </row>
        <row r="802">
          <cell r="B802">
            <v>2025</v>
          </cell>
        </row>
        <row r="803">
          <cell r="B803">
            <v>2025</v>
          </cell>
        </row>
        <row r="804">
          <cell r="B804">
            <v>2025</v>
          </cell>
        </row>
        <row r="805">
          <cell r="B805">
            <v>2025</v>
          </cell>
        </row>
        <row r="806">
          <cell r="B806">
            <v>2025</v>
          </cell>
        </row>
        <row r="807">
          <cell r="B807">
            <v>2025</v>
          </cell>
        </row>
        <row r="808">
          <cell r="B808">
            <v>2025</v>
          </cell>
        </row>
        <row r="809">
          <cell r="B809">
            <v>2025</v>
          </cell>
        </row>
        <row r="810">
          <cell r="B810">
            <v>2025</v>
          </cell>
        </row>
        <row r="811">
          <cell r="B811">
            <v>2025</v>
          </cell>
        </row>
        <row r="812">
          <cell r="B812">
            <v>2026</v>
          </cell>
        </row>
        <row r="813">
          <cell r="B813">
            <v>2026</v>
          </cell>
        </row>
        <row r="814">
          <cell r="B814">
            <v>2026</v>
          </cell>
        </row>
        <row r="815">
          <cell r="B815">
            <v>2026</v>
          </cell>
        </row>
        <row r="816">
          <cell r="B816">
            <v>2026</v>
          </cell>
        </row>
        <row r="817">
          <cell r="B817">
            <v>2026</v>
          </cell>
        </row>
        <row r="818">
          <cell r="B818">
            <v>2026</v>
          </cell>
        </row>
        <row r="819">
          <cell r="B819">
            <v>2026</v>
          </cell>
        </row>
        <row r="820">
          <cell r="B820">
            <v>2026</v>
          </cell>
        </row>
        <row r="821">
          <cell r="B821">
            <v>2026</v>
          </cell>
        </row>
        <row r="822">
          <cell r="B822">
            <v>2026</v>
          </cell>
        </row>
        <row r="823">
          <cell r="B823">
            <v>2026</v>
          </cell>
        </row>
        <row r="824">
          <cell r="B824">
            <v>2027</v>
          </cell>
        </row>
        <row r="825">
          <cell r="B825">
            <v>2027</v>
          </cell>
        </row>
        <row r="826">
          <cell r="B826">
            <v>2027</v>
          </cell>
        </row>
        <row r="827">
          <cell r="B827">
            <v>2027</v>
          </cell>
        </row>
        <row r="828">
          <cell r="B828">
            <v>2027</v>
          </cell>
        </row>
        <row r="829">
          <cell r="B829">
            <v>2027</v>
          </cell>
        </row>
        <row r="830">
          <cell r="B830">
            <v>2027</v>
          </cell>
        </row>
        <row r="831">
          <cell r="B831">
            <v>2027</v>
          </cell>
        </row>
        <row r="832">
          <cell r="B832">
            <v>2027</v>
          </cell>
        </row>
        <row r="833">
          <cell r="B833">
            <v>2027</v>
          </cell>
        </row>
        <row r="834">
          <cell r="B834">
            <v>2027</v>
          </cell>
        </row>
        <row r="835">
          <cell r="B835">
            <v>2027</v>
          </cell>
        </row>
        <row r="836">
          <cell r="B836">
            <v>2028</v>
          </cell>
        </row>
        <row r="837">
          <cell r="B837">
            <v>2028</v>
          </cell>
        </row>
        <row r="838">
          <cell r="B838">
            <v>2028</v>
          </cell>
        </row>
        <row r="839">
          <cell r="B839">
            <v>2028</v>
          </cell>
        </row>
        <row r="840">
          <cell r="B840">
            <v>2028</v>
          </cell>
        </row>
        <row r="841">
          <cell r="B841">
            <v>2028</v>
          </cell>
        </row>
        <row r="842">
          <cell r="B842">
            <v>2028</v>
          </cell>
        </row>
        <row r="843">
          <cell r="B843">
            <v>2028</v>
          </cell>
        </row>
        <row r="844">
          <cell r="B844">
            <v>2028</v>
          </cell>
        </row>
        <row r="845">
          <cell r="B845">
            <v>2028</v>
          </cell>
        </row>
        <row r="846">
          <cell r="B846">
            <v>2028</v>
          </cell>
        </row>
        <row r="847">
          <cell r="B847">
            <v>2028</v>
          </cell>
        </row>
        <row r="848">
          <cell r="B848">
            <v>2029</v>
          </cell>
        </row>
        <row r="849">
          <cell r="B849">
            <v>2029</v>
          </cell>
        </row>
        <row r="850">
          <cell r="B850">
            <v>2029</v>
          </cell>
        </row>
        <row r="851">
          <cell r="B851">
            <v>2029</v>
          </cell>
        </row>
        <row r="852">
          <cell r="B852">
            <v>2029</v>
          </cell>
        </row>
        <row r="853">
          <cell r="B853">
            <v>2029</v>
          </cell>
        </row>
        <row r="854">
          <cell r="B854">
            <v>2029</v>
          </cell>
        </row>
        <row r="855">
          <cell r="B855">
            <v>2029</v>
          </cell>
        </row>
        <row r="856">
          <cell r="B856">
            <v>2029</v>
          </cell>
        </row>
        <row r="857">
          <cell r="B857">
            <v>2029</v>
          </cell>
        </row>
        <row r="858">
          <cell r="B858">
            <v>2029</v>
          </cell>
        </row>
        <row r="859">
          <cell r="B859">
            <v>2029</v>
          </cell>
        </row>
        <row r="860">
          <cell r="B860">
            <v>2030</v>
          </cell>
        </row>
        <row r="861">
          <cell r="B861">
            <v>2030</v>
          </cell>
        </row>
        <row r="862">
          <cell r="B862">
            <v>2030</v>
          </cell>
        </row>
        <row r="863">
          <cell r="B863">
            <v>2030</v>
          </cell>
        </row>
        <row r="864">
          <cell r="B864">
            <v>2030</v>
          </cell>
        </row>
        <row r="865">
          <cell r="B865">
            <v>2030</v>
          </cell>
        </row>
        <row r="866">
          <cell r="B866">
            <v>2030</v>
          </cell>
        </row>
        <row r="867">
          <cell r="B867">
            <v>2030</v>
          </cell>
        </row>
        <row r="868">
          <cell r="B868">
            <v>2030</v>
          </cell>
        </row>
        <row r="869">
          <cell r="B869">
            <v>2030</v>
          </cell>
        </row>
        <row r="870">
          <cell r="B870">
            <v>2030</v>
          </cell>
        </row>
        <row r="871">
          <cell r="B871">
            <v>2030</v>
          </cell>
        </row>
        <row r="872">
          <cell r="B872">
            <v>2031</v>
          </cell>
        </row>
        <row r="873">
          <cell r="B873">
            <v>2031</v>
          </cell>
        </row>
        <row r="874">
          <cell r="B874">
            <v>2031</v>
          </cell>
        </row>
        <row r="875">
          <cell r="B875">
            <v>2031</v>
          </cell>
        </row>
        <row r="876">
          <cell r="B876">
            <v>2031</v>
          </cell>
        </row>
        <row r="877">
          <cell r="B877">
            <v>2031</v>
          </cell>
        </row>
        <row r="878">
          <cell r="B878">
            <v>2031</v>
          </cell>
        </row>
        <row r="879">
          <cell r="B879">
            <v>2031</v>
          </cell>
        </row>
        <row r="880">
          <cell r="B880">
            <v>2031</v>
          </cell>
        </row>
        <row r="881">
          <cell r="B881">
            <v>2031</v>
          </cell>
        </row>
        <row r="882">
          <cell r="B882">
            <v>2031</v>
          </cell>
        </row>
        <row r="883">
          <cell r="B883">
            <v>2031</v>
          </cell>
        </row>
        <row r="884">
          <cell r="B884">
            <v>2032</v>
          </cell>
        </row>
        <row r="885">
          <cell r="B885">
            <v>2032</v>
          </cell>
        </row>
        <row r="886">
          <cell r="B886">
            <v>2032</v>
          </cell>
        </row>
        <row r="887">
          <cell r="B887">
            <v>2032</v>
          </cell>
        </row>
        <row r="888">
          <cell r="B888">
            <v>2032</v>
          </cell>
        </row>
        <row r="889">
          <cell r="B889">
            <v>2032</v>
          </cell>
        </row>
        <row r="890">
          <cell r="B890">
            <v>2032</v>
          </cell>
        </row>
        <row r="891">
          <cell r="B891">
            <v>2032</v>
          </cell>
        </row>
        <row r="892">
          <cell r="B892">
            <v>2032</v>
          </cell>
        </row>
        <row r="893">
          <cell r="B893">
            <v>2032</v>
          </cell>
        </row>
        <row r="894">
          <cell r="B894">
            <v>2032</v>
          </cell>
        </row>
        <row r="895">
          <cell r="B895">
            <v>2032</v>
          </cell>
        </row>
        <row r="896">
          <cell r="B896">
            <v>2033</v>
          </cell>
        </row>
        <row r="897">
          <cell r="B897">
            <v>2033</v>
          </cell>
        </row>
        <row r="898">
          <cell r="B898">
            <v>2033</v>
          </cell>
        </row>
        <row r="899">
          <cell r="B899">
            <v>2033</v>
          </cell>
        </row>
        <row r="900">
          <cell r="B900">
            <v>2033</v>
          </cell>
        </row>
        <row r="901">
          <cell r="B901">
            <v>2033</v>
          </cell>
        </row>
        <row r="902">
          <cell r="B902">
            <v>2033</v>
          </cell>
        </row>
        <row r="903">
          <cell r="B903">
            <v>2033</v>
          </cell>
        </row>
        <row r="904">
          <cell r="B904">
            <v>2033</v>
          </cell>
        </row>
        <row r="905">
          <cell r="B905">
            <v>2033</v>
          </cell>
        </row>
        <row r="906">
          <cell r="B906">
            <v>2033</v>
          </cell>
        </row>
        <row r="907">
          <cell r="B907">
            <v>2033</v>
          </cell>
        </row>
        <row r="908">
          <cell r="B908">
            <v>2034</v>
          </cell>
        </row>
        <row r="909">
          <cell r="B909">
            <v>2034</v>
          </cell>
        </row>
        <row r="910">
          <cell r="B910">
            <v>2034</v>
          </cell>
        </row>
        <row r="911">
          <cell r="B911">
            <v>2034</v>
          </cell>
        </row>
        <row r="912">
          <cell r="B912">
            <v>2034</v>
          </cell>
        </row>
        <row r="913">
          <cell r="B913">
            <v>2034</v>
          </cell>
        </row>
        <row r="914">
          <cell r="B914">
            <v>2034</v>
          </cell>
        </row>
        <row r="915">
          <cell r="B915">
            <v>2034</v>
          </cell>
        </row>
        <row r="916">
          <cell r="B916">
            <v>2034</v>
          </cell>
        </row>
        <row r="917">
          <cell r="B917">
            <v>2034</v>
          </cell>
        </row>
        <row r="918">
          <cell r="B918">
            <v>2034</v>
          </cell>
        </row>
        <row r="919">
          <cell r="B919">
            <v>2034</v>
          </cell>
        </row>
        <row r="920">
          <cell r="B920">
            <v>2035</v>
          </cell>
        </row>
        <row r="921">
          <cell r="B921">
            <v>2035</v>
          </cell>
        </row>
        <row r="922">
          <cell r="B922">
            <v>2035</v>
          </cell>
        </row>
        <row r="923">
          <cell r="B923">
            <v>2035</v>
          </cell>
        </row>
        <row r="924">
          <cell r="B924">
            <v>2035</v>
          </cell>
        </row>
        <row r="925">
          <cell r="B925">
            <v>2035</v>
          </cell>
        </row>
        <row r="926">
          <cell r="B926">
            <v>2035</v>
          </cell>
        </row>
        <row r="927">
          <cell r="B927">
            <v>2035</v>
          </cell>
        </row>
        <row r="928">
          <cell r="B928">
            <v>2035</v>
          </cell>
        </row>
        <row r="929">
          <cell r="B929">
            <v>2035</v>
          </cell>
        </row>
        <row r="930">
          <cell r="B930">
            <v>2035</v>
          </cell>
        </row>
        <row r="931">
          <cell r="B931">
            <v>2035</v>
          </cell>
        </row>
        <row r="932">
          <cell r="B932">
            <v>2036</v>
          </cell>
        </row>
        <row r="933">
          <cell r="B933">
            <v>2036</v>
          </cell>
        </row>
        <row r="934">
          <cell r="B934">
            <v>2036</v>
          </cell>
        </row>
        <row r="935">
          <cell r="B935">
            <v>2036</v>
          </cell>
        </row>
        <row r="936">
          <cell r="B936">
            <v>2036</v>
          </cell>
        </row>
        <row r="937">
          <cell r="B937">
            <v>2036</v>
          </cell>
        </row>
        <row r="938">
          <cell r="B938">
            <v>2036</v>
          </cell>
        </row>
        <row r="939">
          <cell r="B939">
            <v>2036</v>
          </cell>
        </row>
        <row r="940">
          <cell r="B940">
            <v>2036</v>
          </cell>
        </row>
        <row r="941">
          <cell r="B941">
            <v>2036</v>
          </cell>
        </row>
        <row r="942">
          <cell r="B942">
            <v>2036</v>
          </cell>
        </row>
        <row r="943">
          <cell r="B943">
            <v>2036</v>
          </cell>
        </row>
        <row r="944">
          <cell r="B944">
            <v>2037</v>
          </cell>
        </row>
        <row r="945">
          <cell r="B945">
            <v>2037</v>
          </cell>
        </row>
        <row r="946">
          <cell r="B946">
            <v>2037</v>
          </cell>
        </row>
        <row r="947">
          <cell r="B947">
            <v>2037</v>
          </cell>
        </row>
        <row r="948">
          <cell r="B948">
            <v>2037</v>
          </cell>
        </row>
        <row r="949">
          <cell r="B949">
            <v>2037</v>
          </cell>
        </row>
        <row r="950">
          <cell r="B950">
            <v>2037</v>
          </cell>
        </row>
        <row r="951">
          <cell r="B951">
            <v>2037</v>
          </cell>
        </row>
        <row r="952">
          <cell r="B952">
            <v>2037</v>
          </cell>
        </row>
        <row r="953">
          <cell r="B953">
            <v>2037</v>
          </cell>
        </row>
        <row r="954">
          <cell r="B954">
            <v>2037</v>
          </cell>
        </row>
        <row r="955">
          <cell r="B955">
            <v>2037</v>
          </cell>
        </row>
        <row r="956">
          <cell r="B956">
            <v>2038</v>
          </cell>
        </row>
        <row r="957">
          <cell r="B957">
            <v>2038</v>
          </cell>
        </row>
        <row r="958">
          <cell r="B958">
            <v>2038</v>
          </cell>
        </row>
        <row r="959">
          <cell r="B959">
            <v>2038</v>
          </cell>
        </row>
        <row r="960">
          <cell r="B960">
            <v>2038</v>
          </cell>
        </row>
        <row r="961">
          <cell r="B961">
            <v>2038</v>
          </cell>
        </row>
        <row r="962">
          <cell r="B962">
            <v>2038</v>
          </cell>
        </row>
        <row r="963">
          <cell r="B963">
            <v>2038</v>
          </cell>
        </row>
        <row r="964">
          <cell r="B964">
            <v>2038</v>
          </cell>
        </row>
        <row r="965">
          <cell r="B965">
            <v>2038</v>
          </cell>
        </row>
        <row r="966">
          <cell r="B966">
            <v>2038</v>
          </cell>
        </row>
        <row r="967">
          <cell r="B967">
            <v>2038</v>
          </cell>
        </row>
        <row r="968">
          <cell r="B968">
            <v>2039</v>
          </cell>
        </row>
        <row r="969">
          <cell r="B969">
            <v>2039</v>
          </cell>
        </row>
        <row r="970">
          <cell r="B970">
            <v>2039</v>
          </cell>
        </row>
        <row r="971">
          <cell r="B971">
            <v>2039</v>
          </cell>
        </row>
        <row r="972">
          <cell r="B972">
            <v>2039</v>
          </cell>
        </row>
        <row r="973">
          <cell r="B973">
            <v>2039</v>
          </cell>
        </row>
        <row r="974">
          <cell r="B974">
            <v>2039</v>
          </cell>
        </row>
        <row r="975">
          <cell r="B975">
            <v>2039</v>
          </cell>
        </row>
        <row r="976">
          <cell r="B976">
            <v>2039</v>
          </cell>
        </row>
        <row r="977">
          <cell r="B977">
            <v>2039</v>
          </cell>
        </row>
        <row r="978">
          <cell r="B978">
            <v>2039</v>
          </cell>
        </row>
        <row r="979">
          <cell r="B979">
            <v>2039</v>
          </cell>
        </row>
      </sheetData>
      <sheetData sheetId="15" refreshError="1">
        <row r="1">
          <cell r="B1" t="str">
            <v xml:space="preserve">PROSYM Cases : </v>
          </cell>
        </row>
        <row r="18">
          <cell r="B18">
            <v>2</v>
          </cell>
        </row>
        <row r="19">
          <cell r="B19" t="str">
            <v>Year</v>
          </cell>
          <cell r="C19" t="str">
            <v>Name</v>
          </cell>
          <cell r="D19" t="str">
            <v>From</v>
          </cell>
          <cell r="E19" t="str">
            <v>To</v>
          </cell>
          <cell r="F19" t="str">
            <v>Hrs at full ld</v>
          </cell>
          <cell r="G19" t="str">
            <v>Max flow</v>
          </cell>
          <cell r="H19" t="str">
            <v>Total flow</v>
          </cell>
          <cell r="I19" t="str">
            <v>Util_Factor</v>
          </cell>
          <cell r="J19" t="str">
            <v>Case#</v>
          </cell>
        </row>
        <row r="20">
          <cell r="A20" t="str">
            <v>RFP_6Co_Central_CCGT106112010DSGAMITESOUTH</v>
          </cell>
          <cell r="B20">
            <v>2010</v>
          </cell>
        </row>
        <row r="21">
          <cell r="B21">
            <v>2010</v>
          </cell>
        </row>
        <row r="22">
          <cell r="B22">
            <v>2010</v>
          </cell>
        </row>
        <row r="23">
          <cell r="B23">
            <v>2010</v>
          </cell>
        </row>
        <row r="24">
          <cell r="B24">
            <v>2010</v>
          </cell>
        </row>
        <row r="25">
          <cell r="B25">
            <v>2010</v>
          </cell>
        </row>
        <row r="26">
          <cell r="B26">
            <v>2010</v>
          </cell>
        </row>
        <row r="27">
          <cell r="B27">
            <v>2010</v>
          </cell>
        </row>
        <row r="28">
          <cell r="B28">
            <v>2010</v>
          </cell>
        </row>
        <row r="29">
          <cell r="B29">
            <v>2010</v>
          </cell>
        </row>
        <row r="30">
          <cell r="B30">
            <v>2010</v>
          </cell>
        </row>
        <row r="31">
          <cell r="B31">
            <v>2010</v>
          </cell>
        </row>
        <row r="32">
          <cell r="B32">
            <v>2011</v>
          </cell>
        </row>
        <row r="33">
          <cell r="B33">
            <v>2011</v>
          </cell>
        </row>
        <row r="34">
          <cell r="B34">
            <v>2011</v>
          </cell>
        </row>
        <row r="35">
          <cell r="B35">
            <v>2011</v>
          </cell>
        </row>
        <row r="36">
          <cell r="B36">
            <v>2011</v>
          </cell>
        </row>
        <row r="37">
          <cell r="B37">
            <v>2011</v>
          </cell>
        </row>
        <row r="38">
          <cell r="B38">
            <v>2011</v>
          </cell>
        </row>
        <row r="39">
          <cell r="B39">
            <v>2011</v>
          </cell>
        </row>
        <row r="40">
          <cell r="B40">
            <v>2011</v>
          </cell>
        </row>
        <row r="41">
          <cell r="B41">
            <v>2011</v>
          </cell>
        </row>
        <row r="42">
          <cell r="B42">
            <v>2011</v>
          </cell>
        </row>
        <row r="43">
          <cell r="B43">
            <v>2011</v>
          </cell>
        </row>
        <row r="44">
          <cell r="B44">
            <v>2012</v>
          </cell>
        </row>
        <row r="45">
          <cell r="B45">
            <v>2012</v>
          </cell>
        </row>
        <row r="46">
          <cell r="B46">
            <v>2012</v>
          </cell>
        </row>
        <row r="47">
          <cell r="B47">
            <v>2012</v>
          </cell>
        </row>
        <row r="48">
          <cell r="B48">
            <v>2012</v>
          </cell>
        </row>
        <row r="49">
          <cell r="B49">
            <v>2012</v>
          </cell>
        </row>
        <row r="50">
          <cell r="B50">
            <v>2012</v>
          </cell>
        </row>
        <row r="51">
          <cell r="B51">
            <v>2012</v>
          </cell>
        </row>
        <row r="52">
          <cell r="B52">
            <v>2012</v>
          </cell>
        </row>
        <row r="53">
          <cell r="B53">
            <v>2012</v>
          </cell>
        </row>
        <row r="54">
          <cell r="B54">
            <v>2012</v>
          </cell>
        </row>
        <row r="55">
          <cell r="B55">
            <v>2012</v>
          </cell>
        </row>
        <row r="56">
          <cell r="B56">
            <v>2013</v>
          </cell>
        </row>
        <row r="57">
          <cell r="B57">
            <v>2013</v>
          </cell>
        </row>
        <row r="58">
          <cell r="B58">
            <v>2013</v>
          </cell>
        </row>
        <row r="59">
          <cell r="B59">
            <v>2013</v>
          </cell>
        </row>
        <row r="60">
          <cell r="B60">
            <v>2013</v>
          </cell>
        </row>
        <row r="61">
          <cell r="B61">
            <v>2013</v>
          </cell>
        </row>
        <row r="62">
          <cell r="B62">
            <v>2013</v>
          </cell>
        </row>
        <row r="63">
          <cell r="B63">
            <v>2013</v>
          </cell>
        </row>
        <row r="64">
          <cell r="B64">
            <v>2013</v>
          </cell>
        </row>
        <row r="65">
          <cell r="B65">
            <v>2013</v>
          </cell>
        </row>
        <row r="66">
          <cell r="B66">
            <v>2013</v>
          </cell>
        </row>
        <row r="67">
          <cell r="B67">
            <v>2013</v>
          </cell>
        </row>
        <row r="68">
          <cell r="B68">
            <v>2014</v>
          </cell>
        </row>
        <row r="69">
          <cell r="B69">
            <v>2014</v>
          </cell>
        </row>
        <row r="70">
          <cell r="B70">
            <v>2014</v>
          </cell>
        </row>
        <row r="71">
          <cell r="B71">
            <v>2014</v>
          </cell>
        </row>
        <row r="72">
          <cell r="B72">
            <v>2014</v>
          </cell>
        </row>
        <row r="73">
          <cell r="B73">
            <v>2014</v>
          </cell>
        </row>
        <row r="74">
          <cell r="B74">
            <v>2014</v>
          </cell>
        </row>
        <row r="75">
          <cell r="B75">
            <v>2014</v>
          </cell>
        </row>
        <row r="76">
          <cell r="B76">
            <v>2014</v>
          </cell>
        </row>
        <row r="77">
          <cell r="B77">
            <v>2014</v>
          </cell>
        </row>
        <row r="78">
          <cell r="B78">
            <v>2014</v>
          </cell>
        </row>
        <row r="79">
          <cell r="B79">
            <v>2014</v>
          </cell>
        </row>
        <row r="80">
          <cell r="B80">
            <v>2015</v>
          </cell>
        </row>
        <row r="81">
          <cell r="B81">
            <v>2015</v>
          </cell>
        </row>
        <row r="82">
          <cell r="B82">
            <v>2015</v>
          </cell>
        </row>
        <row r="83">
          <cell r="B83">
            <v>2015</v>
          </cell>
        </row>
        <row r="84">
          <cell r="B84">
            <v>2015</v>
          </cell>
        </row>
        <row r="85">
          <cell r="B85">
            <v>2015</v>
          </cell>
        </row>
        <row r="86">
          <cell r="B86">
            <v>2015</v>
          </cell>
        </row>
        <row r="87">
          <cell r="B87">
            <v>2015</v>
          </cell>
        </row>
        <row r="88">
          <cell r="B88">
            <v>2015</v>
          </cell>
        </row>
        <row r="89">
          <cell r="B89">
            <v>2015</v>
          </cell>
        </row>
        <row r="90">
          <cell r="B90">
            <v>2015</v>
          </cell>
        </row>
        <row r="91">
          <cell r="B91">
            <v>2015</v>
          </cell>
        </row>
        <row r="92">
          <cell r="B92">
            <v>2016</v>
          </cell>
        </row>
        <row r="93">
          <cell r="B93">
            <v>2016</v>
          </cell>
        </row>
        <row r="94">
          <cell r="B94">
            <v>2016</v>
          </cell>
        </row>
        <row r="95">
          <cell r="B95">
            <v>2016</v>
          </cell>
        </row>
        <row r="96">
          <cell r="B96">
            <v>2016</v>
          </cell>
        </row>
        <row r="97">
          <cell r="B97">
            <v>2016</v>
          </cell>
        </row>
        <row r="98">
          <cell r="B98">
            <v>2016</v>
          </cell>
        </row>
        <row r="99">
          <cell r="B99">
            <v>2016</v>
          </cell>
        </row>
        <row r="100">
          <cell r="B100">
            <v>2016</v>
          </cell>
        </row>
        <row r="101">
          <cell r="B101">
            <v>2016</v>
          </cell>
        </row>
        <row r="102">
          <cell r="B102">
            <v>2016</v>
          </cell>
        </row>
        <row r="103">
          <cell r="B103">
            <v>2016</v>
          </cell>
        </row>
        <row r="104">
          <cell r="B104">
            <v>2017</v>
          </cell>
        </row>
        <row r="105">
          <cell r="B105">
            <v>2017</v>
          </cell>
        </row>
        <row r="106">
          <cell r="B106">
            <v>2017</v>
          </cell>
        </row>
        <row r="107">
          <cell r="B107">
            <v>2017</v>
          </cell>
        </row>
        <row r="108">
          <cell r="B108">
            <v>2017</v>
          </cell>
        </row>
        <row r="109">
          <cell r="B109">
            <v>2017</v>
          </cell>
        </row>
        <row r="110">
          <cell r="B110">
            <v>2017</v>
          </cell>
        </row>
        <row r="111">
          <cell r="B111">
            <v>2017</v>
          </cell>
        </row>
        <row r="112">
          <cell r="B112">
            <v>2017</v>
          </cell>
        </row>
        <row r="113">
          <cell r="B113">
            <v>2017</v>
          </cell>
        </row>
        <row r="114">
          <cell r="B114">
            <v>2017</v>
          </cell>
        </row>
        <row r="115">
          <cell r="B115">
            <v>2017</v>
          </cell>
        </row>
        <row r="116">
          <cell r="B116">
            <v>2018</v>
          </cell>
        </row>
        <row r="117">
          <cell r="B117">
            <v>2018</v>
          </cell>
        </row>
        <row r="118">
          <cell r="B118">
            <v>2018</v>
          </cell>
        </row>
        <row r="119">
          <cell r="B119">
            <v>2018</v>
          </cell>
        </row>
        <row r="120">
          <cell r="B120">
            <v>2018</v>
          </cell>
        </row>
        <row r="121">
          <cell r="B121">
            <v>2018</v>
          </cell>
        </row>
        <row r="122">
          <cell r="B122">
            <v>2018</v>
          </cell>
        </row>
        <row r="123">
          <cell r="B123">
            <v>2018</v>
          </cell>
        </row>
        <row r="124">
          <cell r="B124">
            <v>2018</v>
          </cell>
        </row>
        <row r="125">
          <cell r="B125">
            <v>2018</v>
          </cell>
        </row>
        <row r="126">
          <cell r="B126">
            <v>2018</v>
          </cell>
        </row>
        <row r="127">
          <cell r="B127">
            <v>2018</v>
          </cell>
        </row>
        <row r="128">
          <cell r="B128">
            <v>2019</v>
          </cell>
        </row>
        <row r="129">
          <cell r="B129">
            <v>2019</v>
          </cell>
        </row>
        <row r="130">
          <cell r="B130">
            <v>2019</v>
          </cell>
        </row>
        <row r="131">
          <cell r="B131">
            <v>2019</v>
          </cell>
        </row>
        <row r="132">
          <cell r="B132">
            <v>2019</v>
          </cell>
        </row>
        <row r="133">
          <cell r="B133">
            <v>2019</v>
          </cell>
        </row>
        <row r="134">
          <cell r="B134">
            <v>2019</v>
          </cell>
        </row>
        <row r="135">
          <cell r="B135">
            <v>2019</v>
          </cell>
        </row>
        <row r="136">
          <cell r="B136">
            <v>2019</v>
          </cell>
        </row>
        <row r="137">
          <cell r="B137">
            <v>2019</v>
          </cell>
        </row>
        <row r="138">
          <cell r="B138">
            <v>2019</v>
          </cell>
        </row>
        <row r="139">
          <cell r="B139">
            <v>2019</v>
          </cell>
        </row>
        <row r="140">
          <cell r="B140">
            <v>2020</v>
          </cell>
        </row>
        <row r="141">
          <cell r="B141">
            <v>2020</v>
          </cell>
        </row>
        <row r="142">
          <cell r="B142">
            <v>2020</v>
          </cell>
        </row>
        <row r="143">
          <cell r="B143">
            <v>2020</v>
          </cell>
        </row>
        <row r="144">
          <cell r="B144">
            <v>2020</v>
          </cell>
        </row>
        <row r="145">
          <cell r="B145">
            <v>2020</v>
          </cell>
        </row>
        <row r="146">
          <cell r="B146">
            <v>2020</v>
          </cell>
        </row>
        <row r="147">
          <cell r="B147">
            <v>2020</v>
          </cell>
        </row>
        <row r="148">
          <cell r="B148">
            <v>2020</v>
          </cell>
        </row>
        <row r="149">
          <cell r="B149">
            <v>2020</v>
          </cell>
        </row>
        <row r="150">
          <cell r="B150">
            <v>2020</v>
          </cell>
        </row>
        <row r="151">
          <cell r="B151">
            <v>2020</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2022</v>
          </cell>
        </row>
        <row r="165">
          <cell r="B165">
            <v>2022</v>
          </cell>
        </row>
        <row r="166">
          <cell r="B166">
            <v>2022</v>
          </cell>
        </row>
        <row r="167">
          <cell r="B167">
            <v>2022</v>
          </cell>
        </row>
        <row r="168">
          <cell r="B168">
            <v>2022</v>
          </cell>
        </row>
        <row r="169">
          <cell r="B169">
            <v>2022</v>
          </cell>
        </row>
        <row r="170">
          <cell r="B170">
            <v>2022</v>
          </cell>
        </row>
        <row r="171">
          <cell r="B171">
            <v>2022</v>
          </cell>
        </row>
        <row r="172">
          <cell r="B172">
            <v>2022</v>
          </cell>
        </row>
        <row r="173">
          <cell r="B173">
            <v>2022</v>
          </cell>
        </row>
        <row r="174">
          <cell r="B174">
            <v>2022</v>
          </cell>
        </row>
        <row r="175">
          <cell r="B175">
            <v>2022</v>
          </cell>
        </row>
        <row r="176">
          <cell r="B176">
            <v>2023</v>
          </cell>
        </row>
        <row r="177">
          <cell r="B177">
            <v>2023</v>
          </cell>
        </row>
        <row r="178">
          <cell r="B178">
            <v>2023</v>
          </cell>
        </row>
        <row r="179">
          <cell r="B179">
            <v>2023</v>
          </cell>
        </row>
        <row r="180">
          <cell r="B180">
            <v>2023</v>
          </cell>
        </row>
        <row r="181">
          <cell r="B181">
            <v>2023</v>
          </cell>
        </row>
        <row r="182">
          <cell r="B182">
            <v>2023</v>
          </cell>
        </row>
        <row r="183">
          <cell r="B183">
            <v>2023</v>
          </cell>
        </row>
        <row r="184">
          <cell r="B184">
            <v>2023</v>
          </cell>
        </row>
        <row r="185">
          <cell r="B185">
            <v>2023</v>
          </cell>
        </row>
        <row r="186">
          <cell r="B186">
            <v>2023</v>
          </cell>
        </row>
        <row r="187">
          <cell r="B187">
            <v>2023</v>
          </cell>
        </row>
        <row r="188">
          <cell r="B188">
            <v>2024</v>
          </cell>
        </row>
        <row r="189">
          <cell r="B189">
            <v>2024</v>
          </cell>
        </row>
        <row r="190">
          <cell r="B190">
            <v>2024</v>
          </cell>
        </row>
        <row r="191">
          <cell r="B191">
            <v>2024</v>
          </cell>
        </row>
        <row r="192">
          <cell r="B192">
            <v>2024</v>
          </cell>
        </row>
        <row r="193">
          <cell r="B193">
            <v>2024</v>
          </cell>
        </row>
        <row r="194">
          <cell r="B194">
            <v>2024</v>
          </cell>
        </row>
        <row r="195">
          <cell r="B195">
            <v>2024</v>
          </cell>
        </row>
        <row r="196">
          <cell r="B196">
            <v>2024</v>
          </cell>
        </row>
        <row r="197">
          <cell r="B197">
            <v>2024</v>
          </cell>
        </row>
        <row r="198">
          <cell r="B198">
            <v>2024</v>
          </cell>
        </row>
        <row r="199">
          <cell r="B199">
            <v>2024</v>
          </cell>
        </row>
        <row r="200">
          <cell r="B200">
            <v>2025</v>
          </cell>
        </row>
        <row r="201">
          <cell r="B201">
            <v>2025</v>
          </cell>
        </row>
        <row r="202">
          <cell r="B202">
            <v>2025</v>
          </cell>
        </row>
        <row r="203">
          <cell r="B203">
            <v>2025</v>
          </cell>
        </row>
        <row r="204">
          <cell r="B204">
            <v>2025</v>
          </cell>
        </row>
        <row r="205">
          <cell r="B205">
            <v>2025</v>
          </cell>
        </row>
        <row r="206">
          <cell r="B206">
            <v>2025</v>
          </cell>
        </row>
        <row r="207">
          <cell r="B207">
            <v>2025</v>
          </cell>
        </row>
        <row r="208">
          <cell r="B208">
            <v>2025</v>
          </cell>
        </row>
        <row r="209">
          <cell r="B209">
            <v>2025</v>
          </cell>
        </row>
        <row r="210">
          <cell r="B210">
            <v>2025</v>
          </cell>
        </row>
        <row r="211">
          <cell r="B211">
            <v>2025</v>
          </cell>
        </row>
        <row r="212">
          <cell r="B212">
            <v>2026</v>
          </cell>
        </row>
        <row r="213">
          <cell r="B213">
            <v>2026</v>
          </cell>
        </row>
        <row r="214">
          <cell r="B214">
            <v>2026</v>
          </cell>
        </row>
        <row r="215">
          <cell r="B215">
            <v>2026</v>
          </cell>
        </row>
        <row r="216">
          <cell r="B216">
            <v>2026</v>
          </cell>
        </row>
        <row r="217">
          <cell r="B217">
            <v>2026</v>
          </cell>
        </row>
        <row r="218">
          <cell r="B218">
            <v>2026</v>
          </cell>
        </row>
        <row r="219">
          <cell r="B219">
            <v>2026</v>
          </cell>
        </row>
        <row r="220">
          <cell r="B220">
            <v>2026</v>
          </cell>
        </row>
        <row r="221">
          <cell r="B221">
            <v>2026</v>
          </cell>
        </row>
        <row r="222">
          <cell r="B222">
            <v>2026</v>
          </cell>
        </row>
        <row r="223">
          <cell r="B223">
            <v>2026</v>
          </cell>
        </row>
        <row r="224">
          <cell r="B224">
            <v>2027</v>
          </cell>
        </row>
        <row r="225">
          <cell r="B225">
            <v>2027</v>
          </cell>
        </row>
        <row r="226">
          <cell r="B226">
            <v>2027</v>
          </cell>
        </row>
        <row r="227">
          <cell r="B227">
            <v>2027</v>
          </cell>
        </row>
        <row r="228">
          <cell r="B228">
            <v>2027</v>
          </cell>
        </row>
        <row r="229">
          <cell r="B229">
            <v>2027</v>
          </cell>
        </row>
        <row r="230">
          <cell r="B230">
            <v>2027</v>
          </cell>
        </row>
        <row r="231">
          <cell r="B231">
            <v>2027</v>
          </cell>
        </row>
        <row r="232">
          <cell r="B232">
            <v>2027</v>
          </cell>
        </row>
        <row r="233">
          <cell r="B233">
            <v>2027</v>
          </cell>
        </row>
        <row r="234">
          <cell r="B234">
            <v>2027</v>
          </cell>
        </row>
        <row r="235">
          <cell r="B235">
            <v>2027</v>
          </cell>
        </row>
        <row r="236">
          <cell r="B236">
            <v>2028</v>
          </cell>
        </row>
        <row r="237">
          <cell r="B237">
            <v>2028</v>
          </cell>
        </row>
        <row r="238">
          <cell r="B238">
            <v>2028</v>
          </cell>
        </row>
        <row r="239">
          <cell r="B239">
            <v>2028</v>
          </cell>
        </row>
        <row r="240">
          <cell r="B240">
            <v>2028</v>
          </cell>
        </row>
        <row r="241">
          <cell r="B241">
            <v>2028</v>
          </cell>
        </row>
        <row r="242">
          <cell r="B242">
            <v>2028</v>
          </cell>
        </row>
        <row r="243">
          <cell r="B243">
            <v>2028</v>
          </cell>
        </row>
        <row r="244">
          <cell r="B244">
            <v>2028</v>
          </cell>
        </row>
        <row r="245">
          <cell r="B245">
            <v>2028</v>
          </cell>
        </row>
        <row r="246">
          <cell r="B246">
            <v>2028</v>
          </cell>
        </row>
        <row r="247">
          <cell r="B247">
            <v>2028</v>
          </cell>
        </row>
        <row r="248">
          <cell r="B248">
            <v>2029</v>
          </cell>
        </row>
        <row r="249">
          <cell r="B249">
            <v>2029</v>
          </cell>
        </row>
        <row r="250">
          <cell r="B250">
            <v>2029</v>
          </cell>
        </row>
        <row r="251">
          <cell r="B251">
            <v>2029</v>
          </cell>
        </row>
        <row r="252">
          <cell r="B252">
            <v>2029</v>
          </cell>
        </row>
        <row r="253">
          <cell r="B253">
            <v>2029</v>
          </cell>
        </row>
        <row r="254">
          <cell r="B254">
            <v>2029</v>
          </cell>
        </row>
        <row r="255">
          <cell r="B255">
            <v>2029</v>
          </cell>
        </row>
        <row r="256">
          <cell r="B256">
            <v>2029</v>
          </cell>
        </row>
        <row r="257">
          <cell r="B257">
            <v>2029</v>
          </cell>
        </row>
        <row r="258">
          <cell r="B258">
            <v>2029</v>
          </cell>
        </row>
        <row r="259">
          <cell r="B259">
            <v>2029</v>
          </cell>
        </row>
        <row r="260">
          <cell r="B260">
            <v>2030</v>
          </cell>
        </row>
        <row r="261">
          <cell r="B261">
            <v>2030</v>
          </cell>
        </row>
        <row r="262">
          <cell r="B262">
            <v>2030</v>
          </cell>
        </row>
        <row r="263">
          <cell r="B263">
            <v>2030</v>
          </cell>
        </row>
        <row r="264">
          <cell r="B264">
            <v>2030</v>
          </cell>
        </row>
        <row r="265">
          <cell r="B265">
            <v>2030</v>
          </cell>
        </row>
        <row r="266">
          <cell r="B266">
            <v>2030</v>
          </cell>
        </row>
        <row r="267">
          <cell r="B267">
            <v>2030</v>
          </cell>
        </row>
        <row r="268">
          <cell r="B268">
            <v>2030</v>
          </cell>
        </row>
        <row r="269">
          <cell r="B269">
            <v>2030</v>
          </cell>
        </row>
        <row r="270">
          <cell r="B270">
            <v>2030</v>
          </cell>
        </row>
        <row r="271">
          <cell r="B271">
            <v>2030</v>
          </cell>
        </row>
        <row r="272">
          <cell r="B272">
            <v>2031</v>
          </cell>
        </row>
        <row r="273">
          <cell r="B273">
            <v>2031</v>
          </cell>
        </row>
        <row r="274">
          <cell r="B274">
            <v>2031</v>
          </cell>
        </row>
        <row r="275">
          <cell r="B275">
            <v>2031</v>
          </cell>
        </row>
        <row r="276">
          <cell r="B276">
            <v>2031</v>
          </cell>
        </row>
        <row r="277">
          <cell r="B277">
            <v>2031</v>
          </cell>
        </row>
        <row r="278">
          <cell r="B278">
            <v>2031</v>
          </cell>
        </row>
        <row r="279">
          <cell r="B279">
            <v>2031</v>
          </cell>
        </row>
        <row r="280">
          <cell r="B280">
            <v>2031</v>
          </cell>
        </row>
        <row r="281">
          <cell r="B281">
            <v>2031</v>
          </cell>
        </row>
        <row r="282">
          <cell r="B282">
            <v>2031</v>
          </cell>
        </row>
        <row r="283">
          <cell r="B283">
            <v>2031</v>
          </cell>
        </row>
        <row r="284">
          <cell r="B284">
            <v>2032</v>
          </cell>
        </row>
        <row r="285">
          <cell r="B285">
            <v>2032</v>
          </cell>
        </row>
        <row r="286">
          <cell r="B286">
            <v>2032</v>
          </cell>
        </row>
        <row r="287">
          <cell r="B287">
            <v>2032</v>
          </cell>
        </row>
        <row r="288">
          <cell r="B288">
            <v>2032</v>
          </cell>
        </row>
        <row r="289">
          <cell r="B289">
            <v>2032</v>
          </cell>
        </row>
        <row r="290">
          <cell r="B290">
            <v>2032</v>
          </cell>
        </row>
        <row r="291">
          <cell r="B291">
            <v>2032</v>
          </cell>
        </row>
        <row r="292">
          <cell r="B292">
            <v>2032</v>
          </cell>
        </row>
        <row r="293">
          <cell r="B293">
            <v>2032</v>
          </cell>
        </row>
        <row r="294">
          <cell r="B294">
            <v>2032</v>
          </cell>
        </row>
        <row r="295">
          <cell r="B295">
            <v>2032</v>
          </cell>
        </row>
        <row r="296">
          <cell r="B296">
            <v>2033</v>
          </cell>
        </row>
        <row r="297">
          <cell r="B297">
            <v>2033</v>
          </cell>
        </row>
        <row r="298">
          <cell r="B298">
            <v>2033</v>
          </cell>
        </row>
        <row r="299">
          <cell r="B299">
            <v>2033</v>
          </cell>
        </row>
        <row r="300">
          <cell r="B300">
            <v>2033</v>
          </cell>
        </row>
        <row r="301">
          <cell r="B301">
            <v>2033</v>
          </cell>
        </row>
        <row r="302">
          <cell r="B302">
            <v>2033</v>
          </cell>
        </row>
        <row r="303">
          <cell r="B303">
            <v>2033</v>
          </cell>
        </row>
        <row r="304">
          <cell r="B304">
            <v>2033</v>
          </cell>
        </row>
        <row r="305">
          <cell r="B305">
            <v>2033</v>
          </cell>
        </row>
        <row r="306">
          <cell r="B306">
            <v>2033</v>
          </cell>
        </row>
        <row r="307">
          <cell r="B307">
            <v>2033</v>
          </cell>
        </row>
        <row r="308">
          <cell r="B308">
            <v>2034</v>
          </cell>
        </row>
        <row r="309">
          <cell r="B309">
            <v>2034</v>
          </cell>
        </row>
        <row r="310">
          <cell r="B310">
            <v>2034</v>
          </cell>
        </row>
        <row r="311">
          <cell r="B311">
            <v>2034</v>
          </cell>
        </row>
        <row r="312">
          <cell r="B312">
            <v>2034</v>
          </cell>
        </row>
        <row r="313">
          <cell r="B313">
            <v>2034</v>
          </cell>
        </row>
        <row r="314">
          <cell r="B314">
            <v>2034</v>
          </cell>
        </row>
        <row r="315">
          <cell r="B315">
            <v>2034</v>
          </cell>
        </row>
        <row r="316">
          <cell r="B316">
            <v>2034</v>
          </cell>
        </row>
        <row r="317">
          <cell r="B317">
            <v>2034</v>
          </cell>
        </row>
        <row r="318">
          <cell r="B318">
            <v>2034</v>
          </cell>
        </row>
        <row r="319">
          <cell r="B319">
            <v>2034</v>
          </cell>
        </row>
        <row r="320">
          <cell r="B320">
            <v>2035</v>
          </cell>
        </row>
        <row r="321">
          <cell r="B321">
            <v>2035</v>
          </cell>
        </row>
        <row r="322">
          <cell r="B322">
            <v>2035</v>
          </cell>
        </row>
        <row r="323">
          <cell r="B323">
            <v>2035</v>
          </cell>
        </row>
        <row r="324">
          <cell r="B324">
            <v>2035</v>
          </cell>
        </row>
        <row r="325">
          <cell r="B325">
            <v>2035</v>
          </cell>
        </row>
        <row r="326">
          <cell r="B326">
            <v>2035</v>
          </cell>
        </row>
        <row r="327">
          <cell r="B327">
            <v>2035</v>
          </cell>
        </row>
        <row r="328">
          <cell r="B328">
            <v>2035</v>
          </cell>
        </row>
        <row r="329">
          <cell r="B329">
            <v>2035</v>
          </cell>
        </row>
        <row r="330">
          <cell r="B330">
            <v>2035</v>
          </cell>
        </row>
        <row r="331">
          <cell r="B331">
            <v>2035</v>
          </cell>
        </row>
        <row r="332">
          <cell r="B332">
            <v>2036</v>
          </cell>
        </row>
        <row r="333">
          <cell r="B333">
            <v>2036</v>
          </cell>
        </row>
        <row r="334">
          <cell r="B334">
            <v>2036</v>
          </cell>
        </row>
        <row r="335">
          <cell r="B335">
            <v>2036</v>
          </cell>
        </row>
        <row r="336">
          <cell r="B336">
            <v>2036</v>
          </cell>
        </row>
        <row r="337">
          <cell r="B337">
            <v>2036</v>
          </cell>
        </row>
        <row r="338">
          <cell r="B338">
            <v>2036</v>
          </cell>
        </row>
        <row r="339">
          <cell r="B339">
            <v>2036</v>
          </cell>
        </row>
        <row r="340">
          <cell r="B340">
            <v>2036</v>
          </cell>
        </row>
        <row r="341">
          <cell r="B341">
            <v>2036</v>
          </cell>
        </row>
        <row r="342">
          <cell r="B342">
            <v>2036</v>
          </cell>
        </row>
        <row r="343">
          <cell r="B343">
            <v>2036</v>
          </cell>
        </row>
        <row r="344">
          <cell r="B344">
            <v>2037</v>
          </cell>
        </row>
        <row r="345">
          <cell r="B345">
            <v>2037</v>
          </cell>
        </row>
        <row r="346">
          <cell r="B346">
            <v>2037</v>
          </cell>
        </row>
        <row r="347">
          <cell r="B347">
            <v>2037</v>
          </cell>
        </row>
        <row r="348">
          <cell r="B348">
            <v>2037</v>
          </cell>
        </row>
        <row r="349">
          <cell r="B349">
            <v>2037</v>
          </cell>
        </row>
        <row r="350">
          <cell r="B350">
            <v>2037</v>
          </cell>
        </row>
        <row r="351">
          <cell r="B351">
            <v>2037</v>
          </cell>
        </row>
        <row r="352">
          <cell r="B352">
            <v>2037</v>
          </cell>
        </row>
        <row r="353">
          <cell r="B353">
            <v>2037</v>
          </cell>
        </row>
        <row r="354">
          <cell r="B354">
            <v>2037</v>
          </cell>
        </row>
        <row r="355">
          <cell r="B355">
            <v>2037</v>
          </cell>
        </row>
        <row r="356">
          <cell r="B356">
            <v>2038</v>
          </cell>
        </row>
        <row r="357">
          <cell r="B357">
            <v>2038</v>
          </cell>
        </row>
        <row r="358">
          <cell r="B358">
            <v>2038</v>
          </cell>
        </row>
        <row r="359">
          <cell r="B359">
            <v>2038</v>
          </cell>
        </row>
        <row r="360">
          <cell r="B360">
            <v>2038</v>
          </cell>
        </row>
        <row r="361">
          <cell r="B361">
            <v>2038</v>
          </cell>
        </row>
        <row r="362">
          <cell r="B362">
            <v>2038</v>
          </cell>
        </row>
        <row r="363">
          <cell r="B363">
            <v>2038</v>
          </cell>
        </row>
        <row r="364">
          <cell r="B364">
            <v>2038</v>
          </cell>
        </row>
        <row r="365">
          <cell r="B365">
            <v>2038</v>
          </cell>
        </row>
        <row r="366">
          <cell r="B366">
            <v>2038</v>
          </cell>
        </row>
        <row r="367">
          <cell r="B367">
            <v>2038</v>
          </cell>
        </row>
        <row r="368">
          <cell r="B368">
            <v>2039</v>
          </cell>
        </row>
        <row r="369">
          <cell r="B369">
            <v>2039</v>
          </cell>
        </row>
        <row r="370">
          <cell r="B370">
            <v>2039</v>
          </cell>
        </row>
        <row r="371">
          <cell r="B371">
            <v>2039</v>
          </cell>
        </row>
        <row r="372">
          <cell r="B372">
            <v>2039</v>
          </cell>
        </row>
        <row r="373">
          <cell r="B373">
            <v>2039</v>
          </cell>
        </row>
        <row r="374">
          <cell r="B374">
            <v>2039</v>
          </cell>
        </row>
        <row r="375">
          <cell r="B375">
            <v>2039</v>
          </cell>
        </row>
        <row r="376">
          <cell r="B376">
            <v>2039</v>
          </cell>
        </row>
        <row r="377">
          <cell r="B377">
            <v>2039</v>
          </cell>
        </row>
        <row r="378">
          <cell r="B378">
            <v>2039</v>
          </cell>
        </row>
        <row r="379">
          <cell r="B379">
            <v>2039</v>
          </cell>
        </row>
        <row r="380">
          <cell r="B380">
            <v>2014</v>
          </cell>
        </row>
        <row r="381">
          <cell r="B381">
            <v>2014</v>
          </cell>
        </row>
        <row r="382">
          <cell r="B382">
            <v>2014</v>
          </cell>
        </row>
        <row r="383">
          <cell r="B383">
            <v>2014</v>
          </cell>
        </row>
        <row r="384">
          <cell r="B384">
            <v>2014</v>
          </cell>
        </row>
        <row r="385">
          <cell r="B385">
            <v>2014</v>
          </cell>
        </row>
        <row r="386">
          <cell r="B386">
            <v>2014</v>
          </cell>
        </row>
        <row r="387">
          <cell r="B387">
            <v>2014</v>
          </cell>
        </row>
        <row r="388">
          <cell r="B388">
            <v>2014</v>
          </cell>
        </row>
        <row r="389">
          <cell r="B389">
            <v>2014</v>
          </cell>
        </row>
        <row r="390">
          <cell r="B390">
            <v>2014</v>
          </cell>
        </row>
        <row r="391">
          <cell r="B391">
            <v>2014</v>
          </cell>
        </row>
        <row r="392">
          <cell r="B392">
            <v>2015</v>
          </cell>
        </row>
        <row r="393">
          <cell r="B393">
            <v>2015</v>
          </cell>
        </row>
        <row r="394">
          <cell r="B394">
            <v>2015</v>
          </cell>
        </row>
        <row r="395">
          <cell r="B395">
            <v>2015</v>
          </cell>
        </row>
        <row r="396">
          <cell r="B396">
            <v>2015</v>
          </cell>
        </row>
        <row r="397">
          <cell r="B397">
            <v>2015</v>
          </cell>
        </row>
        <row r="398">
          <cell r="B398">
            <v>2015</v>
          </cell>
        </row>
        <row r="399">
          <cell r="B399">
            <v>2015</v>
          </cell>
        </row>
        <row r="400">
          <cell r="B400">
            <v>2015</v>
          </cell>
        </row>
        <row r="401">
          <cell r="B401">
            <v>2015</v>
          </cell>
        </row>
        <row r="402">
          <cell r="B402">
            <v>2015</v>
          </cell>
        </row>
        <row r="403">
          <cell r="B403">
            <v>2015</v>
          </cell>
        </row>
        <row r="404">
          <cell r="B404">
            <v>2016</v>
          </cell>
        </row>
        <row r="405">
          <cell r="B405">
            <v>2016</v>
          </cell>
        </row>
        <row r="406">
          <cell r="B406">
            <v>2016</v>
          </cell>
        </row>
        <row r="407">
          <cell r="B407">
            <v>2016</v>
          </cell>
        </row>
        <row r="408">
          <cell r="B408">
            <v>2016</v>
          </cell>
        </row>
        <row r="409">
          <cell r="B409">
            <v>2016</v>
          </cell>
        </row>
        <row r="410">
          <cell r="B410">
            <v>2016</v>
          </cell>
        </row>
        <row r="411">
          <cell r="B411">
            <v>2016</v>
          </cell>
        </row>
        <row r="412">
          <cell r="B412">
            <v>2016</v>
          </cell>
        </row>
        <row r="413">
          <cell r="B413">
            <v>2016</v>
          </cell>
        </row>
        <row r="414">
          <cell r="B414">
            <v>2016</v>
          </cell>
        </row>
        <row r="415">
          <cell r="B415">
            <v>2016</v>
          </cell>
        </row>
        <row r="416">
          <cell r="B416">
            <v>2017</v>
          </cell>
        </row>
        <row r="417">
          <cell r="B417">
            <v>2017</v>
          </cell>
        </row>
        <row r="418">
          <cell r="B418">
            <v>2017</v>
          </cell>
        </row>
        <row r="419">
          <cell r="B419">
            <v>2017</v>
          </cell>
        </row>
        <row r="420">
          <cell r="B420">
            <v>2017</v>
          </cell>
        </row>
        <row r="421">
          <cell r="B421">
            <v>2017</v>
          </cell>
        </row>
        <row r="422">
          <cell r="B422">
            <v>2017</v>
          </cell>
        </row>
        <row r="423">
          <cell r="B423">
            <v>2017</v>
          </cell>
        </row>
        <row r="424">
          <cell r="B424">
            <v>2017</v>
          </cell>
        </row>
        <row r="425">
          <cell r="B425">
            <v>2017</v>
          </cell>
        </row>
        <row r="426">
          <cell r="B426">
            <v>2017</v>
          </cell>
        </row>
        <row r="427">
          <cell r="B427">
            <v>2017</v>
          </cell>
        </row>
        <row r="428">
          <cell r="B428">
            <v>2018</v>
          </cell>
        </row>
        <row r="429">
          <cell r="B429">
            <v>2018</v>
          </cell>
        </row>
        <row r="430">
          <cell r="B430">
            <v>2018</v>
          </cell>
        </row>
        <row r="431">
          <cell r="B431">
            <v>2018</v>
          </cell>
        </row>
        <row r="432">
          <cell r="B432">
            <v>2018</v>
          </cell>
        </row>
        <row r="433">
          <cell r="B433">
            <v>2018</v>
          </cell>
        </row>
        <row r="434">
          <cell r="B434">
            <v>2018</v>
          </cell>
        </row>
        <row r="435">
          <cell r="B435">
            <v>2018</v>
          </cell>
        </row>
        <row r="436">
          <cell r="B436">
            <v>2018</v>
          </cell>
        </row>
        <row r="437">
          <cell r="B437">
            <v>2018</v>
          </cell>
        </row>
        <row r="438">
          <cell r="B438">
            <v>2018</v>
          </cell>
        </row>
        <row r="439">
          <cell r="B439">
            <v>2018</v>
          </cell>
        </row>
        <row r="440">
          <cell r="B440">
            <v>2019</v>
          </cell>
        </row>
        <row r="441">
          <cell r="B441">
            <v>2019</v>
          </cell>
        </row>
        <row r="442">
          <cell r="B442">
            <v>2019</v>
          </cell>
        </row>
        <row r="443">
          <cell r="B443">
            <v>2019</v>
          </cell>
        </row>
        <row r="444">
          <cell r="B444">
            <v>2019</v>
          </cell>
        </row>
        <row r="445">
          <cell r="B445">
            <v>2019</v>
          </cell>
        </row>
        <row r="446">
          <cell r="B446">
            <v>2019</v>
          </cell>
        </row>
        <row r="447">
          <cell r="B447">
            <v>2019</v>
          </cell>
        </row>
        <row r="448">
          <cell r="B448">
            <v>2019</v>
          </cell>
        </row>
        <row r="449">
          <cell r="B449">
            <v>2019</v>
          </cell>
        </row>
        <row r="450">
          <cell r="B450">
            <v>2019</v>
          </cell>
        </row>
        <row r="451">
          <cell r="B451">
            <v>2019</v>
          </cell>
        </row>
        <row r="452">
          <cell r="B452">
            <v>2020</v>
          </cell>
        </row>
        <row r="453">
          <cell r="B453">
            <v>2020</v>
          </cell>
        </row>
        <row r="454">
          <cell r="B454">
            <v>2020</v>
          </cell>
        </row>
        <row r="455">
          <cell r="B455">
            <v>2020</v>
          </cell>
        </row>
        <row r="456">
          <cell r="B456">
            <v>2020</v>
          </cell>
        </row>
        <row r="457">
          <cell r="B457">
            <v>2020</v>
          </cell>
        </row>
        <row r="458">
          <cell r="B458">
            <v>2020</v>
          </cell>
        </row>
        <row r="459">
          <cell r="B459">
            <v>2020</v>
          </cell>
        </row>
        <row r="460">
          <cell r="B460">
            <v>2020</v>
          </cell>
        </row>
        <row r="461">
          <cell r="B461">
            <v>2020</v>
          </cell>
        </row>
        <row r="462">
          <cell r="B462">
            <v>2020</v>
          </cell>
        </row>
        <row r="463">
          <cell r="B463">
            <v>2020</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2022</v>
          </cell>
        </row>
        <row r="477">
          <cell r="B477">
            <v>2022</v>
          </cell>
        </row>
        <row r="478">
          <cell r="B478">
            <v>2022</v>
          </cell>
        </row>
        <row r="479">
          <cell r="B479">
            <v>2022</v>
          </cell>
        </row>
        <row r="480">
          <cell r="B480">
            <v>2022</v>
          </cell>
        </row>
        <row r="481">
          <cell r="B481">
            <v>2022</v>
          </cell>
        </row>
        <row r="482">
          <cell r="B482">
            <v>2022</v>
          </cell>
        </row>
        <row r="483">
          <cell r="B483">
            <v>2022</v>
          </cell>
        </row>
        <row r="484">
          <cell r="B484">
            <v>2022</v>
          </cell>
        </row>
        <row r="485">
          <cell r="B485">
            <v>2022</v>
          </cell>
        </row>
        <row r="486">
          <cell r="B486">
            <v>2022</v>
          </cell>
        </row>
        <row r="487">
          <cell r="B487">
            <v>2022</v>
          </cell>
        </row>
        <row r="488">
          <cell r="B488">
            <v>2023</v>
          </cell>
        </row>
        <row r="489">
          <cell r="B489">
            <v>2023</v>
          </cell>
        </row>
        <row r="490">
          <cell r="B490">
            <v>2023</v>
          </cell>
        </row>
        <row r="491">
          <cell r="B491">
            <v>2023</v>
          </cell>
        </row>
        <row r="492">
          <cell r="B492">
            <v>2023</v>
          </cell>
        </row>
        <row r="493">
          <cell r="B493">
            <v>2023</v>
          </cell>
        </row>
        <row r="494">
          <cell r="B494">
            <v>2023</v>
          </cell>
        </row>
        <row r="495">
          <cell r="B495">
            <v>2023</v>
          </cell>
        </row>
        <row r="496">
          <cell r="B496">
            <v>2023</v>
          </cell>
        </row>
        <row r="497">
          <cell r="B497">
            <v>2023</v>
          </cell>
        </row>
        <row r="498">
          <cell r="B498">
            <v>2023</v>
          </cell>
        </row>
        <row r="499">
          <cell r="B499">
            <v>2023</v>
          </cell>
        </row>
        <row r="500">
          <cell r="B500">
            <v>2024</v>
          </cell>
        </row>
        <row r="501">
          <cell r="B501">
            <v>2024</v>
          </cell>
        </row>
        <row r="502">
          <cell r="B502">
            <v>2024</v>
          </cell>
        </row>
        <row r="503">
          <cell r="B503">
            <v>2024</v>
          </cell>
        </row>
        <row r="504">
          <cell r="B504">
            <v>2024</v>
          </cell>
        </row>
        <row r="505">
          <cell r="B505">
            <v>2024</v>
          </cell>
        </row>
        <row r="506">
          <cell r="B506">
            <v>2024</v>
          </cell>
        </row>
        <row r="507">
          <cell r="B507">
            <v>2024</v>
          </cell>
        </row>
        <row r="508">
          <cell r="B508">
            <v>2024</v>
          </cell>
        </row>
        <row r="509">
          <cell r="B509">
            <v>2024</v>
          </cell>
        </row>
        <row r="510">
          <cell r="B510">
            <v>2024</v>
          </cell>
        </row>
        <row r="511">
          <cell r="B511">
            <v>2024</v>
          </cell>
        </row>
        <row r="512">
          <cell r="B512">
            <v>2025</v>
          </cell>
        </row>
        <row r="513">
          <cell r="B513">
            <v>2025</v>
          </cell>
        </row>
        <row r="514">
          <cell r="B514">
            <v>2025</v>
          </cell>
        </row>
        <row r="515">
          <cell r="B515">
            <v>2025</v>
          </cell>
        </row>
        <row r="516">
          <cell r="B516">
            <v>2025</v>
          </cell>
        </row>
        <row r="517">
          <cell r="B517">
            <v>2025</v>
          </cell>
        </row>
        <row r="518">
          <cell r="B518">
            <v>2025</v>
          </cell>
        </row>
        <row r="519">
          <cell r="B519">
            <v>2025</v>
          </cell>
        </row>
        <row r="520">
          <cell r="B520">
            <v>2025</v>
          </cell>
        </row>
        <row r="521">
          <cell r="B521">
            <v>2025</v>
          </cell>
        </row>
        <row r="522">
          <cell r="B522">
            <v>2025</v>
          </cell>
        </row>
        <row r="523">
          <cell r="B523">
            <v>2025</v>
          </cell>
        </row>
        <row r="524">
          <cell r="B524">
            <v>2026</v>
          </cell>
        </row>
        <row r="525">
          <cell r="B525">
            <v>2026</v>
          </cell>
        </row>
        <row r="526">
          <cell r="B526">
            <v>2026</v>
          </cell>
        </row>
        <row r="527">
          <cell r="B527">
            <v>2026</v>
          </cell>
        </row>
        <row r="528">
          <cell r="B528">
            <v>2026</v>
          </cell>
        </row>
        <row r="529">
          <cell r="B529">
            <v>2026</v>
          </cell>
        </row>
        <row r="530">
          <cell r="B530">
            <v>2026</v>
          </cell>
        </row>
        <row r="531">
          <cell r="B531">
            <v>2026</v>
          </cell>
        </row>
        <row r="532">
          <cell r="B532">
            <v>2026</v>
          </cell>
        </row>
        <row r="533">
          <cell r="B533">
            <v>2026</v>
          </cell>
        </row>
        <row r="534">
          <cell r="B534">
            <v>2026</v>
          </cell>
        </row>
        <row r="535">
          <cell r="B535">
            <v>2026</v>
          </cell>
        </row>
        <row r="536">
          <cell r="B536">
            <v>2027</v>
          </cell>
        </row>
        <row r="537">
          <cell r="B537">
            <v>2027</v>
          </cell>
        </row>
        <row r="538">
          <cell r="B538">
            <v>2027</v>
          </cell>
        </row>
        <row r="539">
          <cell r="B539">
            <v>2027</v>
          </cell>
        </row>
        <row r="540">
          <cell r="B540">
            <v>2027</v>
          </cell>
        </row>
        <row r="541">
          <cell r="B541">
            <v>2027</v>
          </cell>
        </row>
        <row r="542">
          <cell r="B542">
            <v>2027</v>
          </cell>
        </row>
        <row r="543">
          <cell r="B543">
            <v>2027</v>
          </cell>
        </row>
        <row r="544">
          <cell r="B544">
            <v>2027</v>
          </cell>
        </row>
        <row r="545">
          <cell r="B545">
            <v>2027</v>
          </cell>
        </row>
        <row r="546">
          <cell r="B546">
            <v>2027</v>
          </cell>
        </row>
        <row r="547">
          <cell r="B547">
            <v>2027</v>
          </cell>
        </row>
        <row r="548">
          <cell r="B548">
            <v>2028</v>
          </cell>
        </row>
        <row r="549">
          <cell r="B549">
            <v>2028</v>
          </cell>
        </row>
        <row r="550">
          <cell r="B550">
            <v>2028</v>
          </cell>
        </row>
        <row r="551">
          <cell r="B551">
            <v>2028</v>
          </cell>
        </row>
        <row r="552">
          <cell r="B552">
            <v>2028</v>
          </cell>
        </row>
        <row r="553">
          <cell r="B553">
            <v>2028</v>
          </cell>
        </row>
        <row r="554">
          <cell r="B554">
            <v>2028</v>
          </cell>
        </row>
        <row r="555">
          <cell r="B555">
            <v>2028</v>
          </cell>
        </row>
        <row r="556">
          <cell r="B556">
            <v>2028</v>
          </cell>
        </row>
        <row r="557">
          <cell r="B557">
            <v>2028</v>
          </cell>
        </row>
        <row r="558">
          <cell r="B558">
            <v>2028</v>
          </cell>
        </row>
        <row r="559">
          <cell r="B559">
            <v>2028</v>
          </cell>
        </row>
        <row r="560">
          <cell r="B560">
            <v>2029</v>
          </cell>
        </row>
        <row r="561">
          <cell r="B561">
            <v>2029</v>
          </cell>
        </row>
        <row r="562">
          <cell r="B562">
            <v>2029</v>
          </cell>
        </row>
        <row r="563">
          <cell r="B563">
            <v>2029</v>
          </cell>
        </row>
        <row r="564">
          <cell r="B564">
            <v>2029</v>
          </cell>
        </row>
        <row r="565">
          <cell r="B565">
            <v>2029</v>
          </cell>
        </row>
        <row r="566">
          <cell r="B566">
            <v>2029</v>
          </cell>
        </row>
        <row r="567">
          <cell r="B567">
            <v>2029</v>
          </cell>
        </row>
        <row r="568">
          <cell r="B568">
            <v>2029</v>
          </cell>
        </row>
        <row r="569">
          <cell r="B569">
            <v>2029</v>
          </cell>
        </row>
        <row r="570">
          <cell r="B570">
            <v>2029</v>
          </cell>
        </row>
        <row r="571">
          <cell r="B571">
            <v>2029</v>
          </cell>
        </row>
        <row r="572">
          <cell r="B572">
            <v>2030</v>
          </cell>
        </row>
        <row r="573">
          <cell r="B573">
            <v>2030</v>
          </cell>
        </row>
        <row r="574">
          <cell r="B574">
            <v>2030</v>
          </cell>
        </row>
        <row r="575">
          <cell r="B575">
            <v>2030</v>
          </cell>
        </row>
        <row r="576">
          <cell r="B576">
            <v>2030</v>
          </cell>
        </row>
        <row r="577">
          <cell r="B577">
            <v>2030</v>
          </cell>
        </row>
        <row r="578">
          <cell r="B578">
            <v>2030</v>
          </cell>
        </row>
        <row r="579">
          <cell r="B579">
            <v>2030</v>
          </cell>
        </row>
        <row r="580">
          <cell r="B580">
            <v>2030</v>
          </cell>
        </row>
        <row r="581">
          <cell r="B581">
            <v>2030</v>
          </cell>
        </row>
        <row r="582">
          <cell r="B582">
            <v>2030</v>
          </cell>
        </row>
        <row r="583">
          <cell r="B583">
            <v>2030</v>
          </cell>
        </row>
        <row r="584">
          <cell r="B584">
            <v>2031</v>
          </cell>
        </row>
        <row r="585">
          <cell r="B585">
            <v>2031</v>
          </cell>
        </row>
        <row r="586">
          <cell r="B586">
            <v>2031</v>
          </cell>
        </row>
        <row r="587">
          <cell r="B587">
            <v>2031</v>
          </cell>
        </row>
        <row r="588">
          <cell r="B588">
            <v>2031</v>
          </cell>
        </row>
        <row r="589">
          <cell r="B589">
            <v>2031</v>
          </cell>
        </row>
        <row r="590">
          <cell r="B590">
            <v>2031</v>
          </cell>
        </row>
        <row r="591">
          <cell r="B591">
            <v>2031</v>
          </cell>
        </row>
        <row r="592">
          <cell r="B592">
            <v>2031</v>
          </cell>
        </row>
        <row r="593">
          <cell r="B593">
            <v>2031</v>
          </cell>
        </row>
        <row r="594">
          <cell r="B594">
            <v>2031</v>
          </cell>
        </row>
        <row r="595">
          <cell r="B595">
            <v>2031</v>
          </cell>
        </row>
        <row r="596">
          <cell r="B596">
            <v>2032</v>
          </cell>
        </row>
        <row r="597">
          <cell r="B597">
            <v>2032</v>
          </cell>
        </row>
        <row r="598">
          <cell r="B598">
            <v>2032</v>
          </cell>
        </row>
        <row r="599">
          <cell r="B599">
            <v>2032</v>
          </cell>
        </row>
        <row r="600">
          <cell r="B600">
            <v>2032</v>
          </cell>
        </row>
        <row r="601">
          <cell r="B601">
            <v>2032</v>
          </cell>
        </row>
        <row r="602">
          <cell r="B602">
            <v>2032</v>
          </cell>
        </row>
        <row r="603">
          <cell r="B603">
            <v>2032</v>
          </cell>
        </row>
        <row r="604">
          <cell r="B604">
            <v>2032</v>
          </cell>
        </row>
        <row r="605">
          <cell r="B605">
            <v>2032</v>
          </cell>
        </row>
        <row r="606">
          <cell r="B606">
            <v>2032</v>
          </cell>
        </row>
        <row r="607">
          <cell r="B607">
            <v>2032</v>
          </cell>
        </row>
        <row r="608">
          <cell r="B608">
            <v>2033</v>
          </cell>
        </row>
        <row r="609">
          <cell r="B609">
            <v>2033</v>
          </cell>
        </row>
        <row r="610">
          <cell r="B610">
            <v>2033</v>
          </cell>
        </row>
        <row r="611">
          <cell r="B611">
            <v>2033</v>
          </cell>
        </row>
        <row r="612">
          <cell r="B612">
            <v>2033</v>
          </cell>
        </row>
        <row r="613">
          <cell r="B613">
            <v>2033</v>
          </cell>
        </row>
        <row r="614">
          <cell r="B614">
            <v>2033</v>
          </cell>
        </row>
        <row r="615">
          <cell r="B615">
            <v>2033</v>
          </cell>
        </row>
        <row r="616">
          <cell r="B616">
            <v>2033</v>
          </cell>
        </row>
        <row r="617">
          <cell r="B617">
            <v>2033</v>
          </cell>
        </row>
        <row r="618">
          <cell r="B618">
            <v>2033</v>
          </cell>
        </row>
        <row r="619">
          <cell r="B619">
            <v>2033</v>
          </cell>
        </row>
        <row r="620">
          <cell r="B620">
            <v>2034</v>
          </cell>
        </row>
        <row r="621">
          <cell r="B621">
            <v>2034</v>
          </cell>
        </row>
        <row r="622">
          <cell r="B622">
            <v>2034</v>
          </cell>
        </row>
        <row r="623">
          <cell r="B623">
            <v>2034</v>
          </cell>
        </row>
        <row r="624">
          <cell r="B624">
            <v>2034</v>
          </cell>
        </row>
        <row r="625">
          <cell r="B625">
            <v>2034</v>
          </cell>
        </row>
        <row r="626">
          <cell r="B626">
            <v>2034</v>
          </cell>
        </row>
        <row r="627">
          <cell r="B627">
            <v>2034</v>
          </cell>
        </row>
        <row r="628">
          <cell r="B628">
            <v>2034</v>
          </cell>
        </row>
        <row r="629">
          <cell r="B629">
            <v>2034</v>
          </cell>
        </row>
        <row r="630">
          <cell r="B630">
            <v>2034</v>
          </cell>
        </row>
        <row r="631">
          <cell r="B631">
            <v>2034</v>
          </cell>
        </row>
        <row r="632">
          <cell r="B632">
            <v>2035</v>
          </cell>
        </row>
        <row r="633">
          <cell r="B633">
            <v>2035</v>
          </cell>
        </row>
        <row r="634">
          <cell r="B634">
            <v>2035</v>
          </cell>
        </row>
        <row r="635">
          <cell r="B635">
            <v>2035</v>
          </cell>
        </row>
        <row r="636">
          <cell r="B636">
            <v>2035</v>
          </cell>
        </row>
        <row r="637">
          <cell r="B637">
            <v>2035</v>
          </cell>
        </row>
        <row r="638">
          <cell r="B638">
            <v>2035</v>
          </cell>
        </row>
        <row r="639">
          <cell r="B639">
            <v>2035</v>
          </cell>
        </row>
        <row r="640">
          <cell r="B640">
            <v>2035</v>
          </cell>
        </row>
        <row r="641">
          <cell r="B641">
            <v>2035</v>
          </cell>
        </row>
        <row r="642">
          <cell r="B642">
            <v>2035</v>
          </cell>
        </row>
        <row r="643">
          <cell r="B643">
            <v>2035</v>
          </cell>
        </row>
        <row r="644">
          <cell r="B644">
            <v>2036</v>
          </cell>
        </row>
        <row r="645">
          <cell r="B645">
            <v>2036</v>
          </cell>
        </row>
        <row r="646">
          <cell r="B646">
            <v>2036</v>
          </cell>
        </row>
        <row r="647">
          <cell r="B647">
            <v>2036</v>
          </cell>
        </row>
        <row r="648">
          <cell r="B648">
            <v>2036</v>
          </cell>
        </row>
        <row r="649">
          <cell r="B649">
            <v>2036</v>
          </cell>
        </row>
        <row r="650">
          <cell r="B650">
            <v>2036</v>
          </cell>
        </row>
        <row r="651">
          <cell r="B651">
            <v>2036</v>
          </cell>
        </row>
        <row r="652">
          <cell r="B652">
            <v>2036</v>
          </cell>
        </row>
        <row r="653">
          <cell r="B653">
            <v>2036</v>
          </cell>
        </row>
        <row r="654">
          <cell r="B654">
            <v>2036</v>
          </cell>
        </row>
        <row r="655">
          <cell r="B655">
            <v>2036</v>
          </cell>
        </row>
        <row r="656">
          <cell r="B656">
            <v>2037</v>
          </cell>
        </row>
        <row r="657">
          <cell r="B657">
            <v>2037</v>
          </cell>
        </row>
        <row r="658">
          <cell r="B658">
            <v>2037</v>
          </cell>
        </row>
        <row r="659">
          <cell r="B659">
            <v>2037</v>
          </cell>
        </row>
        <row r="660">
          <cell r="B660">
            <v>2037</v>
          </cell>
        </row>
        <row r="661">
          <cell r="B661">
            <v>2037</v>
          </cell>
        </row>
        <row r="662">
          <cell r="B662">
            <v>2037</v>
          </cell>
        </row>
        <row r="663">
          <cell r="B663">
            <v>2037</v>
          </cell>
        </row>
        <row r="664">
          <cell r="B664">
            <v>2037</v>
          </cell>
        </row>
        <row r="665">
          <cell r="B665">
            <v>2037</v>
          </cell>
        </row>
        <row r="666">
          <cell r="B666">
            <v>2037</v>
          </cell>
        </row>
        <row r="667">
          <cell r="B667">
            <v>2037</v>
          </cell>
        </row>
        <row r="668">
          <cell r="B668">
            <v>2038</v>
          </cell>
        </row>
        <row r="669">
          <cell r="B669">
            <v>2038</v>
          </cell>
        </row>
        <row r="670">
          <cell r="B670">
            <v>2038</v>
          </cell>
        </row>
        <row r="671">
          <cell r="B671">
            <v>2038</v>
          </cell>
        </row>
        <row r="672">
          <cell r="B672">
            <v>2038</v>
          </cell>
        </row>
        <row r="673">
          <cell r="B673">
            <v>2038</v>
          </cell>
        </row>
        <row r="674">
          <cell r="B674">
            <v>2038</v>
          </cell>
        </row>
        <row r="675">
          <cell r="B675">
            <v>2038</v>
          </cell>
        </row>
        <row r="676">
          <cell r="B676">
            <v>2038</v>
          </cell>
        </row>
        <row r="677">
          <cell r="B677">
            <v>2038</v>
          </cell>
        </row>
        <row r="678">
          <cell r="B678">
            <v>2038</v>
          </cell>
        </row>
        <row r="679">
          <cell r="B679">
            <v>2038</v>
          </cell>
        </row>
        <row r="680">
          <cell r="B680">
            <v>2039</v>
          </cell>
        </row>
        <row r="681">
          <cell r="B681">
            <v>2039</v>
          </cell>
        </row>
        <row r="682">
          <cell r="B682">
            <v>2039</v>
          </cell>
        </row>
        <row r="683">
          <cell r="B683">
            <v>2039</v>
          </cell>
        </row>
        <row r="684">
          <cell r="B684">
            <v>2039</v>
          </cell>
        </row>
        <row r="685">
          <cell r="B685">
            <v>2039</v>
          </cell>
        </row>
        <row r="686">
          <cell r="B686">
            <v>2039</v>
          </cell>
        </row>
        <row r="687">
          <cell r="B687">
            <v>2039</v>
          </cell>
        </row>
        <row r="688">
          <cell r="B688">
            <v>2039</v>
          </cell>
        </row>
        <row r="689">
          <cell r="B689">
            <v>2039</v>
          </cell>
        </row>
        <row r="690">
          <cell r="B690">
            <v>2039</v>
          </cell>
        </row>
        <row r="691">
          <cell r="B691">
            <v>2039</v>
          </cell>
        </row>
        <row r="692">
          <cell r="B692">
            <v>2016</v>
          </cell>
        </row>
        <row r="693">
          <cell r="B693">
            <v>2016</v>
          </cell>
        </row>
        <row r="694">
          <cell r="B694">
            <v>2016</v>
          </cell>
        </row>
        <row r="695">
          <cell r="B695">
            <v>2016</v>
          </cell>
        </row>
        <row r="696">
          <cell r="B696">
            <v>2016</v>
          </cell>
        </row>
        <row r="697">
          <cell r="B697">
            <v>2016</v>
          </cell>
        </row>
        <row r="698">
          <cell r="B698">
            <v>2016</v>
          </cell>
        </row>
        <row r="699">
          <cell r="B699">
            <v>2016</v>
          </cell>
        </row>
        <row r="700">
          <cell r="B700">
            <v>2016</v>
          </cell>
        </row>
        <row r="701">
          <cell r="B701">
            <v>2016</v>
          </cell>
        </row>
        <row r="702">
          <cell r="B702">
            <v>2016</v>
          </cell>
        </row>
        <row r="703">
          <cell r="B703">
            <v>2016</v>
          </cell>
        </row>
        <row r="704">
          <cell r="B704">
            <v>2017</v>
          </cell>
        </row>
        <row r="705">
          <cell r="B705">
            <v>2017</v>
          </cell>
        </row>
        <row r="706">
          <cell r="B706">
            <v>2017</v>
          </cell>
        </row>
        <row r="707">
          <cell r="B707">
            <v>2017</v>
          </cell>
        </row>
        <row r="708">
          <cell r="B708">
            <v>2017</v>
          </cell>
        </row>
        <row r="709">
          <cell r="B709">
            <v>2017</v>
          </cell>
        </row>
        <row r="710">
          <cell r="B710">
            <v>2017</v>
          </cell>
        </row>
        <row r="711">
          <cell r="B711">
            <v>2017</v>
          </cell>
        </row>
        <row r="712">
          <cell r="B712">
            <v>2017</v>
          </cell>
        </row>
        <row r="713">
          <cell r="B713">
            <v>2017</v>
          </cell>
        </row>
        <row r="714">
          <cell r="B714">
            <v>2017</v>
          </cell>
        </row>
        <row r="715">
          <cell r="B715">
            <v>2017</v>
          </cell>
        </row>
        <row r="716">
          <cell r="B716">
            <v>2018</v>
          </cell>
        </row>
        <row r="717">
          <cell r="B717">
            <v>2018</v>
          </cell>
        </row>
        <row r="718">
          <cell r="B718">
            <v>2018</v>
          </cell>
        </row>
        <row r="719">
          <cell r="B719">
            <v>2018</v>
          </cell>
        </row>
        <row r="720">
          <cell r="B720">
            <v>2018</v>
          </cell>
        </row>
        <row r="721">
          <cell r="B721">
            <v>2018</v>
          </cell>
        </row>
        <row r="722">
          <cell r="B722">
            <v>2018</v>
          </cell>
        </row>
        <row r="723">
          <cell r="B723">
            <v>2018</v>
          </cell>
        </row>
        <row r="724">
          <cell r="B724">
            <v>2018</v>
          </cell>
        </row>
        <row r="725">
          <cell r="B725">
            <v>2018</v>
          </cell>
        </row>
        <row r="726">
          <cell r="B726">
            <v>2018</v>
          </cell>
        </row>
        <row r="727">
          <cell r="B727">
            <v>2018</v>
          </cell>
        </row>
        <row r="728">
          <cell r="B728">
            <v>2019</v>
          </cell>
        </row>
        <row r="729">
          <cell r="B729">
            <v>2019</v>
          </cell>
        </row>
        <row r="730">
          <cell r="B730">
            <v>2019</v>
          </cell>
        </row>
        <row r="731">
          <cell r="B731">
            <v>2019</v>
          </cell>
        </row>
        <row r="732">
          <cell r="B732">
            <v>2019</v>
          </cell>
        </row>
        <row r="733">
          <cell r="B733">
            <v>2019</v>
          </cell>
        </row>
        <row r="734">
          <cell r="B734">
            <v>2019</v>
          </cell>
        </row>
        <row r="735">
          <cell r="B735">
            <v>2019</v>
          </cell>
        </row>
        <row r="736">
          <cell r="B736">
            <v>2019</v>
          </cell>
        </row>
        <row r="737">
          <cell r="B737">
            <v>2019</v>
          </cell>
        </row>
        <row r="738">
          <cell r="B738">
            <v>2019</v>
          </cell>
        </row>
        <row r="739">
          <cell r="B739">
            <v>2019</v>
          </cell>
        </row>
        <row r="740">
          <cell r="B740">
            <v>2020</v>
          </cell>
        </row>
        <row r="741">
          <cell r="B741">
            <v>2020</v>
          </cell>
        </row>
        <row r="742">
          <cell r="B742">
            <v>2020</v>
          </cell>
        </row>
        <row r="743">
          <cell r="B743">
            <v>2020</v>
          </cell>
        </row>
        <row r="744">
          <cell r="B744">
            <v>2020</v>
          </cell>
        </row>
        <row r="745">
          <cell r="B745">
            <v>2020</v>
          </cell>
        </row>
        <row r="746">
          <cell r="B746">
            <v>2020</v>
          </cell>
        </row>
        <row r="747">
          <cell r="B747">
            <v>2020</v>
          </cell>
        </row>
        <row r="748">
          <cell r="B748">
            <v>2020</v>
          </cell>
        </row>
        <row r="749">
          <cell r="B749">
            <v>2020</v>
          </cell>
        </row>
        <row r="750">
          <cell r="B750">
            <v>2020</v>
          </cell>
        </row>
        <row r="751">
          <cell r="B751">
            <v>2020</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2022</v>
          </cell>
        </row>
        <row r="765">
          <cell r="B765">
            <v>2022</v>
          </cell>
        </row>
        <row r="766">
          <cell r="B766">
            <v>2022</v>
          </cell>
        </row>
        <row r="767">
          <cell r="B767">
            <v>2022</v>
          </cell>
        </row>
        <row r="768">
          <cell r="B768">
            <v>2022</v>
          </cell>
        </row>
        <row r="769">
          <cell r="B769">
            <v>2022</v>
          </cell>
        </row>
        <row r="770">
          <cell r="B770">
            <v>2022</v>
          </cell>
        </row>
        <row r="771">
          <cell r="B771">
            <v>2022</v>
          </cell>
        </row>
        <row r="772">
          <cell r="B772">
            <v>2022</v>
          </cell>
        </row>
        <row r="773">
          <cell r="B773">
            <v>2022</v>
          </cell>
        </row>
        <row r="774">
          <cell r="B774">
            <v>2022</v>
          </cell>
        </row>
        <row r="775">
          <cell r="B775">
            <v>2022</v>
          </cell>
        </row>
        <row r="776">
          <cell r="B776">
            <v>2023</v>
          </cell>
        </row>
        <row r="777">
          <cell r="B777">
            <v>2023</v>
          </cell>
        </row>
        <row r="778">
          <cell r="B778">
            <v>2023</v>
          </cell>
        </row>
        <row r="779">
          <cell r="B779">
            <v>2023</v>
          </cell>
        </row>
        <row r="780">
          <cell r="B780">
            <v>2023</v>
          </cell>
        </row>
        <row r="781">
          <cell r="B781">
            <v>2023</v>
          </cell>
        </row>
        <row r="782">
          <cell r="B782">
            <v>2023</v>
          </cell>
        </row>
        <row r="783">
          <cell r="B783">
            <v>2023</v>
          </cell>
        </row>
        <row r="784">
          <cell r="B784">
            <v>2023</v>
          </cell>
        </row>
        <row r="785">
          <cell r="B785">
            <v>2023</v>
          </cell>
        </row>
        <row r="786">
          <cell r="B786">
            <v>2023</v>
          </cell>
        </row>
        <row r="787">
          <cell r="B787">
            <v>2023</v>
          </cell>
        </row>
        <row r="788">
          <cell r="B788">
            <v>2024</v>
          </cell>
        </row>
        <row r="789">
          <cell r="B789">
            <v>2024</v>
          </cell>
        </row>
        <row r="790">
          <cell r="B790">
            <v>2024</v>
          </cell>
        </row>
        <row r="791">
          <cell r="B791">
            <v>2024</v>
          </cell>
        </row>
        <row r="792">
          <cell r="B792">
            <v>2024</v>
          </cell>
        </row>
        <row r="793">
          <cell r="B793">
            <v>2024</v>
          </cell>
        </row>
        <row r="794">
          <cell r="B794">
            <v>2024</v>
          </cell>
        </row>
        <row r="795">
          <cell r="B795">
            <v>2024</v>
          </cell>
        </row>
        <row r="796">
          <cell r="B796">
            <v>2024</v>
          </cell>
        </row>
        <row r="797">
          <cell r="B797">
            <v>2024</v>
          </cell>
        </row>
        <row r="798">
          <cell r="B798">
            <v>2024</v>
          </cell>
        </row>
        <row r="799">
          <cell r="B799">
            <v>2024</v>
          </cell>
        </row>
        <row r="800">
          <cell r="B800">
            <v>2025</v>
          </cell>
        </row>
        <row r="801">
          <cell r="B801">
            <v>2025</v>
          </cell>
        </row>
        <row r="802">
          <cell r="B802">
            <v>2025</v>
          </cell>
        </row>
        <row r="803">
          <cell r="B803">
            <v>2025</v>
          </cell>
        </row>
        <row r="804">
          <cell r="B804">
            <v>2025</v>
          </cell>
        </row>
        <row r="805">
          <cell r="B805">
            <v>2025</v>
          </cell>
        </row>
        <row r="806">
          <cell r="B806">
            <v>2025</v>
          </cell>
        </row>
        <row r="807">
          <cell r="B807">
            <v>2025</v>
          </cell>
        </row>
        <row r="808">
          <cell r="B808">
            <v>2025</v>
          </cell>
        </row>
        <row r="809">
          <cell r="B809">
            <v>2025</v>
          </cell>
        </row>
        <row r="810">
          <cell r="B810">
            <v>2025</v>
          </cell>
        </row>
        <row r="811">
          <cell r="B811">
            <v>2025</v>
          </cell>
        </row>
        <row r="812">
          <cell r="B812">
            <v>2026</v>
          </cell>
        </row>
        <row r="813">
          <cell r="B813">
            <v>2026</v>
          </cell>
        </row>
        <row r="814">
          <cell r="B814">
            <v>2026</v>
          </cell>
        </row>
        <row r="815">
          <cell r="B815">
            <v>2026</v>
          </cell>
        </row>
        <row r="816">
          <cell r="B816">
            <v>2026</v>
          </cell>
        </row>
        <row r="817">
          <cell r="B817">
            <v>2026</v>
          </cell>
        </row>
        <row r="818">
          <cell r="B818">
            <v>2026</v>
          </cell>
        </row>
        <row r="819">
          <cell r="B819">
            <v>2026</v>
          </cell>
        </row>
        <row r="820">
          <cell r="B820">
            <v>2026</v>
          </cell>
        </row>
        <row r="821">
          <cell r="B821">
            <v>2026</v>
          </cell>
        </row>
        <row r="822">
          <cell r="B822">
            <v>2026</v>
          </cell>
        </row>
        <row r="823">
          <cell r="B823">
            <v>2026</v>
          </cell>
        </row>
        <row r="824">
          <cell r="B824">
            <v>2027</v>
          </cell>
        </row>
        <row r="825">
          <cell r="B825">
            <v>2027</v>
          </cell>
        </row>
        <row r="826">
          <cell r="B826">
            <v>2027</v>
          </cell>
        </row>
        <row r="827">
          <cell r="B827">
            <v>2027</v>
          </cell>
        </row>
        <row r="828">
          <cell r="B828">
            <v>2027</v>
          </cell>
        </row>
        <row r="829">
          <cell r="B829">
            <v>2027</v>
          </cell>
        </row>
        <row r="830">
          <cell r="B830">
            <v>2027</v>
          </cell>
        </row>
        <row r="831">
          <cell r="B831">
            <v>2027</v>
          </cell>
        </row>
        <row r="832">
          <cell r="B832">
            <v>2027</v>
          </cell>
        </row>
        <row r="833">
          <cell r="B833">
            <v>2027</v>
          </cell>
        </row>
        <row r="834">
          <cell r="B834">
            <v>2027</v>
          </cell>
        </row>
        <row r="835">
          <cell r="B835">
            <v>2027</v>
          </cell>
        </row>
        <row r="836">
          <cell r="B836">
            <v>2028</v>
          </cell>
        </row>
        <row r="837">
          <cell r="B837">
            <v>2028</v>
          </cell>
        </row>
        <row r="838">
          <cell r="B838">
            <v>2028</v>
          </cell>
        </row>
        <row r="839">
          <cell r="B839">
            <v>2028</v>
          </cell>
        </row>
        <row r="840">
          <cell r="B840">
            <v>2028</v>
          </cell>
        </row>
        <row r="841">
          <cell r="B841">
            <v>2028</v>
          </cell>
        </row>
        <row r="842">
          <cell r="B842">
            <v>2028</v>
          </cell>
        </row>
        <row r="843">
          <cell r="B843">
            <v>2028</v>
          </cell>
        </row>
        <row r="844">
          <cell r="B844">
            <v>2028</v>
          </cell>
        </row>
        <row r="845">
          <cell r="B845">
            <v>2028</v>
          </cell>
        </row>
        <row r="846">
          <cell r="B846">
            <v>2028</v>
          </cell>
        </row>
        <row r="847">
          <cell r="B847">
            <v>2028</v>
          </cell>
        </row>
        <row r="848">
          <cell r="B848">
            <v>2029</v>
          </cell>
        </row>
        <row r="849">
          <cell r="B849">
            <v>2029</v>
          </cell>
        </row>
        <row r="850">
          <cell r="B850">
            <v>2029</v>
          </cell>
        </row>
        <row r="851">
          <cell r="B851">
            <v>2029</v>
          </cell>
        </row>
        <row r="852">
          <cell r="B852">
            <v>2029</v>
          </cell>
        </row>
        <row r="853">
          <cell r="B853">
            <v>2029</v>
          </cell>
        </row>
        <row r="854">
          <cell r="B854">
            <v>2029</v>
          </cell>
        </row>
        <row r="855">
          <cell r="B855">
            <v>2029</v>
          </cell>
        </row>
        <row r="856">
          <cell r="B856">
            <v>2029</v>
          </cell>
        </row>
        <row r="857">
          <cell r="B857">
            <v>2029</v>
          </cell>
        </row>
        <row r="858">
          <cell r="B858">
            <v>2029</v>
          </cell>
        </row>
        <row r="859">
          <cell r="B859">
            <v>2029</v>
          </cell>
        </row>
        <row r="860">
          <cell r="B860">
            <v>2030</v>
          </cell>
        </row>
        <row r="861">
          <cell r="B861">
            <v>2030</v>
          </cell>
        </row>
        <row r="862">
          <cell r="B862">
            <v>2030</v>
          </cell>
        </row>
        <row r="863">
          <cell r="B863">
            <v>2030</v>
          </cell>
        </row>
        <row r="864">
          <cell r="B864">
            <v>2030</v>
          </cell>
        </row>
        <row r="865">
          <cell r="B865">
            <v>2030</v>
          </cell>
        </row>
        <row r="866">
          <cell r="B866">
            <v>2030</v>
          </cell>
        </row>
        <row r="867">
          <cell r="B867">
            <v>2030</v>
          </cell>
        </row>
        <row r="868">
          <cell r="B868">
            <v>2030</v>
          </cell>
        </row>
        <row r="869">
          <cell r="B869">
            <v>2030</v>
          </cell>
        </row>
        <row r="870">
          <cell r="B870">
            <v>2030</v>
          </cell>
        </row>
        <row r="871">
          <cell r="B871">
            <v>2030</v>
          </cell>
        </row>
        <row r="872">
          <cell r="B872">
            <v>2031</v>
          </cell>
        </row>
        <row r="873">
          <cell r="B873">
            <v>2031</v>
          </cell>
        </row>
        <row r="874">
          <cell r="B874">
            <v>2031</v>
          </cell>
        </row>
        <row r="875">
          <cell r="B875">
            <v>2031</v>
          </cell>
        </row>
        <row r="876">
          <cell r="B876">
            <v>2031</v>
          </cell>
        </row>
        <row r="877">
          <cell r="B877">
            <v>2031</v>
          </cell>
        </row>
        <row r="878">
          <cell r="B878">
            <v>2031</v>
          </cell>
        </row>
        <row r="879">
          <cell r="B879">
            <v>2031</v>
          </cell>
        </row>
        <row r="880">
          <cell r="B880">
            <v>2031</v>
          </cell>
        </row>
        <row r="881">
          <cell r="B881">
            <v>2031</v>
          </cell>
        </row>
        <row r="882">
          <cell r="B882">
            <v>2031</v>
          </cell>
        </row>
        <row r="883">
          <cell r="B883">
            <v>2031</v>
          </cell>
        </row>
        <row r="884">
          <cell r="B884">
            <v>2032</v>
          </cell>
        </row>
        <row r="885">
          <cell r="B885">
            <v>2032</v>
          </cell>
        </row>
        <row r="886">
          <cell r="B886">
            <v>2032</v>
          </cell>
        </row>
        <row r="887">
          <cell r="B887">
            <v>2032</v>
          </cell>
        </row>
        <row r="888">
          <cell r="B888">
            <v>2032</v>
          </cell>
        </row>
        <row r="889">
          <cell r="B889">
            <v>2032</v>
          </cell>
        </row>
        <row r="890">
          <cell r="B890">
            <v>2032</v>
          </cell>
        </row>
        <row r="891">
          <cell r="B891">
            <v>2032</v>
          </cell>
        </row>
        <row r="892">
          <cell r="B892">
            <v>2032</v>
          </cell>
        </row>
        <row r="893">
          <cell r="B893">
            <v>2032</v>
          </cell>
        </row>
        <row r="894">
          <cell r="B894">
            <v>2032</v>
          </cell>
        </row>
        <row r="895">
          <cell r="B895">
            <v>2032</v>
          </cell>
        </row>
        <row r="896">
          <cell r="B896">
            <v>2033</v>
          </cell>
        </row>
        <row r="897">
          <cell r="B897">
            <v>2033</v>
          </cell>
        </row>
        <row r="898">
          <cell r="B898">
            <v>2033</v>
          </cell>
        </row>
        <row r="899">
          <cell r="B899">
            <v>2033</v>
          </cell>
        </row>
        <row r="900">
          <cell r="B900">
            <v>2033</v>
          </cell>
        </row>
        <row r="901">
          <cell r="B901">
            <v>2033</v>
          </cell>
        </row>
        <row r="902">
          <cell r="B902">
            <v>2033</v>
          </cell>
        </row>
        <row r="903">
          <cell r="B903">
            <v>2033</v>
          </cell>
        </row>
        <row r="904">
          <cell r="B904">
            <v>2033</v>
          </cell>
        </row>
        <row r="905">
          <cell r="B905">
            <v>2033</v>
          </cell>
        </row>
        <row r="906">
          <cell r="B906">
            <v>2033</v>
          </cell>
        </row>
        <row r="907">
          <cell r="B907">
            <v>2033</v>
          </cell>
        </row>
        <row r="908">
          <cell r="B908">
            <v>2034</v>
          </cell>
        </row>
        <row r="909">
          <cell r="B909">
            <v>2034</v>
          </cell>
        </row>
        <row r="910">
          <cell r="B910">
            <v>2034</v>
          </cell>
        </row>
        <row r="911">
          <cell r="B911">
            <v>2034</v>
          </cell>
        </row>
        <row r="912">
          <cell r="B912">
            <v>2034</v>
          </cell>
        </row>
        <row r="913">
          <cell r="B913">
            <v>2034</v>
          </cell>
        </row>
        <row r="914">
          <cell r="B914">
            <v>2034</v>
          </cell>
        </row>
        <row r="915">
          <cell r="B915">
            <v>2034</v>
          </cell>
        </row>
        <row r="916">
          <cell r="B916">
            <v>2034</v>
          </cell>
        </row>
        <row r="917">
          <cell r="B917">
            <v>2034</v>
          </cell>
        </row>
        <row r="918">
          <cell r="B918">
            <v>2034</v>
          </cell>
        </row>
        <row r="919">
          <cell r="B919">
            <v>2034</v>
          </cell>
        </row>
        <row r="920">
          <cell r="B920">
            <v>2035</v>
          </cell>
        </row>
        <row r="921">
          <cell r="B921">
            <v>2035</v>
          </cell>
        </row>
        <row r="922">
          <cell r="B922">
            <v>2035</v>
          </cell>
        </row>
        <row r="923">
          <cell r="B923">
            <v>2035</v>
          </cell>
        </row>
        <row r="924">
          <cell r="B924">
            <v>2035</v>
          </cell>
        </row>
        <row r="925">
          <cell r="B925">
            <v>2035</v>
          </cell>
        </row>
        <row r="926">
          <cell r="B926">
            <v>2035</v>
          </cell>
        </row>
        <row r="927">
          <cell r="B927">
            <v>2035</v>
          </cell>
        </row>
        <row r="928">
          <cell r="B928">
            <v>2035</v>
          </cell>
        </row>
        <row r="929">
          <cell r="B929">
            <v>2035</v>
          </cell>
        </row>
        <row r="930">
          <cell r="B930">
            <v>2035</v>
          </cell>
        </row>
        <row r="931">
          <cell r="B931">
            <v>2035</v>
          </cell>
        </row>
        <row r="932">
          <cell r="B932">
            <v>2036</v>
          </cell>
        </row>
        <row r="933">
          <cell r="B933">
            <v>2036</v>
          </cell>
        </row>
        <row r="934">
          <cell r="B934">
            <v>2036</v>
          </cell>
        </row>
        <row r="935">
          <cell r="B935">
            <v>2036</v>
          </cell>
        </row>
        <row r="936">
          <cell r="B936">
            <v>2036</v>
          </cell>
        </row>
        <row r="937">
          <cell r="B937">
            <v>2036</v>
          </cell>
        </row>
        <row r="938">
          <cell r="B938">
            <v>2036</v>
          </cell>
        </row>
        <row r="939">
          <cell r="B939">
            <v>2036</v>
          </cell>
        </row>
        <row r="940">
          <cell r="B940">
            <v>2036</v>
          </cell>
        </row>
        <row r="941">
          <cell r="B941">
            <v>2036</v>
          </cell>
        </row>
        <row r="942">
          <cell r="B942">
            <v>2036</v>
          </cell>
        </row>
        <row r="943">
          <cell r="B943">
            <v>2036</v>
          </cell>
        </row>
        <row r="944">
          <cell r="B944">
            <v>2037</v>
          </cell>
        </row>
        <row r="945">
          <cell r="B945">
            <v>2037</v>
          </cell>
        </row>
        <row r="946">
          <cell r="B946">
            <v>2037</v>
          </cell>
        </row>
        <row r="947">
          <cell r="B947">
            <v>2037</v>
          </cell>
        </row>
        <row r="948">
          <cell r="B948">
            <v>2037</v>
          </cell>
        </row>
        <row r="949">
          <cell r="B949">
            <v>2037</v>
          </cell>
        </row>
        <row r="950">
          <cell r="B950">
            <v>2037</v>
          </cell>
        </row>
        <row r="951">
          <cell r="B951">
            <v>2037</v>
          </cell>
        </row>
        <row r="952">
          <cell r="B952">
            <v>2037</v>
          </cell>
        </row>
        <row r="953">
          <cell r="B953">
            <v>2037</v>
          </cell>
        </row>
        <row r="954">
          <cell r="B954">
            <v>2037</v>
          </cell>
        </row>
        <row r="955">
          <cell r="B955">
            <v>2037</v>
          </cell>
        </row>
        <row r="956">
          <cell r="B956">
            <v>2038</v>
          </cell>
        </row>
        <row r="957">
          <cell r="B957">
            <v>2038</v>
          </cell>
        </row>
        <row r="958">
          <cell r="B958">
            <v>2038</v>
          </cell>
        </row>
        <row r="959">
          <cell r="B959">
            <v>2038</v>
          </cell>
        </row>
        <row r="960">
          <cell r="B960">
            <v>2038</v>
          </cell>
        </row>
        <row r="961">
          <cell r="B961">
            <v>2038</v>
          </cell>
        </row>
        <row r="962">
          <cell r="B962">
            <v>2038</v>
          </cell>
        </row>
        <row r="963">
          <cell r="B963">
            <v>2038</v>
          </cell>
        </row>
        <row r="964">
          <cell r="B964">
            <v>2038</v>
          </cell>
        </row>
        <row r="965">
          <cell r="B965">
            <v>2038</v>
          </cell>
        </row>
        <row r="966">
          <cell r="B966">
            <v>2038</v>
          </cell>
        </row>
        <row r="967">
          <cell r="B967">
            <v>2038</v>
          </cell>
        </row>
        <row r="968">
          <cell r="B968">
            <v>2039</v>
          </cell>
        </row>
        <row r="969">
          <cell r="B969">
            <v>2039</v>
          </cell>
        </row>
        <row r="970">
          <cell r="B970">
            <v>2039</v>
          </cell>
        </row>
        <row r="971">
          <cell r="B971">
            <v>2039</v>
          </cell>
        </row>
        <row r="972">
          <cell r="B972">
            <v>2039</v>
          </cell>
        </row>
        <row r="973">
          <cell r="B973">
            <v>2039</v>
          </cell>
        </row>
        <row r="974">
          <cell r="B974">
            <v>2039</v>
          </cell>
        </row>
        <row r="975">
          <cell r="B975">
            <v>2039</v>
          </cell>
        </row>
        <row r="976">
          <cell r="B976">
            <v>2039</v>
          </cell>
        </row>
        <row r="977">
          <cell r="B977">
            <v>2039</v>
          </cell>
        </row>
        <row r="978">
          <cell r="B978">
            <v>2039</v>
          </cell>
        </row>
        <row r="979">
          <cell r="B979">
            <v>2039</v>
          </cell>
        </row>
      </sheetData>
      <sheetData sheetId="16" refreshError="1">
        <row r="1">
          <cell r="B1" t="str">
            <v>HIGHLY SENSITIVE COMMERCIAL INFORMATION - CONFIDENTIAL AND PROPRIETARY - NOT TO BE REPRODUCED OR DISTRIBUTED</v>
          </cell>
        </row>
        <row r="3">
          <cell r="B3" t="str">
            <v>Unit</v>
          </cell>
        </row>
        <row r="4">
          <cell r="B4" t="str">
            <v>Acadia.2x1_1</v>
          </cell>
        </row>
        <row r="5">
          <cell r="B5" t="str">
            <v>Acadia.2x1_2</v>
          </cell>
        </row>
        <row r="6">
          <cell r="B6" t="str">
            <v>Acadia.Duct</v>
          </cell>
        </row>
        <row r="7">
          <cell r="B7" t="str">
            <v>Andrus..1</v>
          </cell>
        </row>
        <row r="8">
          <cell r="B8" t="str">
            <v>ARK.NU..1</v>
          </cell>
        </row>
        <row r="9">
          <cell r="B9" t="str">
            <v>ARK.NU..2</v>
          </cell>
        </row>
        <row r="10">
          <cell r="B10" t="str">
            <v>Attala.2x1_1</v>
          </cell>
        </row>
        <row r="11">
          <cell r="B11" t="str">
            <v>Attala.2x1_2</v>
          </cell>
        </row>
        <row r="12">
          <cell r="B12" t="str">
            <v>B.WLSN..1</v>
          </cell>
        </row>
        <row r="13">
          <cell r="B13" t="str">
            <v>B.WLSN..2</v>
          </cell>
        </row>
        <row r="14">
          <cell r="B14" t="str">
            <v>BAILEY..1</v>
          </cell>
        </row>
        <row r="15">
          <cell r="B15" t="str">
            <v>BURAS...8</v>
          </cell>
        </row>
        <row r="16">
          <cell r="B16" t="str">
            <v>CAJUN2..3</v>
          </cell>
        </row>
        <row r="17">
          <cell r="B17" t="str">
            <v>Calcasieu1</v>
          </cell>
        </row>
        <row r="18">
          <cell r="B18" t="str">
            <v>Calcasieu2</v>
          </cell>
        </row>
        <row r="19">
          <cell r="B19" t="str">
            <v>COUCH...2</v>
          </cell>
        </row>
        <row r="20">
          <cell r="B20" t="str">
            <v>DELTA5..1</v>
          </cell>
        </row>
        <row r="21">
          <cell r="B21" t="str">
            <v>DELTA5..2</v>
          </cell>
        </row>
        <row r="22">
          <cell r="B22" t="str">
            <v>EtecCT_Western</v>
          </cell>
        </row>
        <row r="23">
          <cell r="B23" t="str">
            <v>EtecCT_WOTAB</v>
          </cell>
        </row>
        <row r="24">
          <cell r="B24" t="str">
            <v>G.GULF..1</v>
          </cell>
        </row>
        <row r="25">
          <cell r="B25" t="str">
            <v>Generic_CCGT_1</v>
          </cell>
        </row>
        <row r="26">
          <cell r="B26" t="str">
            <v>Generic_CCGT_2</v>
          </cell>
        </row>
        <row r="27">
          <cell r="B27" t="str">
            <v>Harrison</v>
          </cell>
        </row>
        <row r="28">
          <cell r="B28" t="str">
            <v>Hydro_C_SaleSPA</v>
          </cell>
        </row>
        <row r="29">
          <cell r="B29" t="str">
            <v>Hydro_C_Vidalia</v>
          </cell>
        </row>
        <row r="30">
          <cell r="B30" t="str">
            <v>Hydro_N_PurchSPA</v>
          </cell>
        </row>
        <row r="31">
          <cell r="B31" t="str">
            <v>Hydro_N_RemCarp</v>
          </cell>
        </row>
        <row r="32">
          <cell r="B32" t="str">
            <v>Hydro_WO_ToledoBend</v>
          </cell>
        </row>
        <row r="33">
          <cell r="B33" t="str">
            <v>INDEPN..1</v>
          </cell>
        </row>
        <row r="34">
          <cell r="B34" t="str">
            <v>INDEPN..2</v>
          </cell>
        </row>
        <row r="35">
          <cell r="B35" t="str">
            <v>L.CATH..1</v>
          </cell>
        </row>
        <row r="36">
          <cell r="B36" t="str">
            <v>L.CATH..2</v>
          </cell>
        </row>
        <row r="37">
          <cell r="B37" t="str">
            <v>L.CATH..3</v>
          </cell>
        </row>
        <row r="38">
          <cell r="B38" t="str">
            <v>L.CATH..4</v>
          </cell>
        </row>
        <row r="39">
          <cell r="B39" t="str">
            <v>L.GPSY..1</v>
          </cell>
        </row>
        <row r="40">
          <cell r="B40" t="str">
            <v>L.GPSY..2</v>
          </cell>
        </row>
        <row r="41">
          <cell r="B41" t="str">
            <v>L.GPSY..3</v>
          </cell>
        </row>
        <row r="42">
          <cell r="B42" t="str">
            <v>LE......1</v>
          </cell>
        </row>
        <row r="43">
          <cell r="B43" t="str">
            <v>LE......2</v>
          </cell>
        </row>
        <row r="44">
          <cell r="B44" t="str">
            <v>LYNCH...2</v>
          </cell>
        </row>
        <row r="45">
          <cell r="B45" t="str">
            <v>LYNCH...3</v>
          </cell>
        </row>
        <row r="46">
          <cell r="B46" t="str">
            <v>LYNCH...4</v>
          </cell>
        </row>
        <row r="47">
          <cell r="B47" t="str">
            <v>MABELV..T</v>
          </cell>
        </row>
        <row r="48">
          <cell r="B48" t="str">
            <v>MCCLEL..1</v>
          </cell>
        </row>
        <row r="49">
          <cell r="B49" t="str">
            <v>MICHOD..2</v>
          </cell>
        </row>
        <row r="50">
          <cell r="B50" t="str">
            <v>MICHOD..3</v>
          </cell>
        </row>
        <row r="51">
          <cell r="B51" t="str">
            <v>MOSES...1</v>
          </cell>
        </row>
        <row r="52">
          <cell r="B52" t="str">
            <v>MOSES...2</v>
          </cell>
        </row>
        <row r="53">
          <cell r="B53" t="str">
            <v>NEL.....3</v>
          </cell>
        </row>
        <row r="54">
          <cell r="B54" t="str">
            <v>NEL.....4</v>
          </cell>
        </row>
        <row r="55">
          <cell r="B55" t="str">
            <v>NEL6....6</v>
          </cell>
        </row>
        <row r="56">
          <cell r="B56" t="str">
            <v>NINEMI..1</v>
          </cell>
        </row>
        <row r="57">
          <cell r="B57" t="str">
            <v>NINEMI..3</v>
          </cell>
        </row>
        <row r="58">
          <cell r="B58" t="str">
            <v>NINEMI..4</v>
          </cell>
        </row>
        <row r="59">
          <cell r="B59" t="str">
            <v>NINEMI..5</v>
          </cell>
        </row>
        <row r="60">
          <cell r="B60" t="str">
            <v>NonETR_Source_C</v>
          </cell>
        </row>
        <row r="61">
          <cell r="B61" t="str">
            <v>NonETR_Source_WO</v>
          </cell>
        </row>
        <row r="62">
          <cell r="B62" t="str">
            <v>Ouachita1</v>
          </cell>
        </row>
        <row r="63">
          <cell r="B63" t="str">
            <v>Ouachita1.Duct</v>
          </cell>
        </row>
        <row r="64">
          <cell r="B64" t="str">
            <v>Ouachita2</v>
          </cell>
        </row>
        <row r="65">
          <cell r="B65" t="str">
            <v>Ouachita2.Duct</v>
          </cell>
        </row>
        <row r="66">
          <cell r="B66" t="str">
            <v>Ouachita3</v>
          </cell>
        </row>
        <row r="67">
          <cell r="B67" t="str">
            <v>Ouachita3.Duct</v>
          </cell>
        </row>
        <row r="68">
          <cell r="B68" t="str">
            <v>P_Con_Carville_ProdA</v>
          </cell>
        </row>
        <row r="69">
          <cell r="B69" t="str">
            <v>P_Con_Carville_ProdB</v>
          </cell>
        </row>
        <row r="70">
          <cell r="B70" t="str">
            <v>P_Con_Carville_ProdC</v>
          </cell>
        </row>
        <row r="71">
          <cell r="B71" t="str">
            <v>P_Con_DOWPlaquemine</v>
          </cell>
        </row>
        <row r="72">
          <cell r="B72" t="str">
            <v>P_Con_Frontier_Off</v>
          </cell>
        </row>
        <row r="73">
          <cell r="B73" t="str">
            <v>P_Con_Frontier_On</v>
          </cell>
        </row>
        <row r="74">
          <cell r="B74" t="str">
            <v>P_Con_Frontier1</v>
          </cell>
        </row>
        <row r="75">
          <cell r="B75" t="str">
            <v>P_Con_Frontier2</v>
          </cell>
        </row>
        <row r="76">
          <cell r="B76" t="str">
            <v>P_Con_Frontier</v>
          </cell>
        </row>
        <row r="77">
          <cell r="B77" t="str">
            <v>P_Con_SRW</v>
          </cell>
        </row>
        <row r="78">
          <cell r="B78" t="str">
            <v>P_Con_TaftOxy_ProdA</v>
          </cell>
        </row>
        <row r="79">
          <cell r="B79" t="str">
            <v>P_Con_TaftOxy_ProdB</v>
          </cell>
        </row>
        <row r="80">
          <cell r="B80" t="str">
            <v>P_Con_TaftOxy_ProdC</v>
          </cell>
        </row>
        <row r="81">
          <cell r="B81" t="str">
            <v>P_M_AS_Blk01</v>
          </cell>
        </row>
        <row r="82">
          <cell r="B82" t="str">
            <v>P_M_C_Blk01</v>
          </cell>
        </row>
        <row r="83">
          <cell r="B83" t="str">
            <v>P_M_C_Blk02</v>
          </cell>
        </row>
        <row r="84">
          <cell r="B84" t="str">
            <v>P_M_C_Blk03</v>
          </cell>
        </row>
        <row r="85">
          <cell r="B85" t="str">
            <v>P_M_C_Blk04</v>
          </cell>
        </row>
        <row r="86">
          <cell r="B86" t="str">
            <v>P_M_C_Blk05</v>
          </cell>
        </row>
        <row r="87">
          <cell r="B87" t="str">
            <v>P_M_C_Blk06</v>
          </cell>
        </row>
        <row r="88">
          <cell r="B88" t="str">
            <v>P_M_C_Blk07</v>
          </cell>
        </row>
        <row r="89">
          <cell r="B89" t="str">
            <v>P_M_C_Blk08</v>
          </cell>
        </row>
        <row r="90">
          <cell r="B90" t="str">
            <v>P_M_C_Blk09</v>
          </cell>
        </row>
        <row r="91">
          <cell r="B91" t="str">
            <v>P_M_C_Blk10</v>
          </cell>
        </row>
        <row r="92">
          <cell r="B92" t="str">
            <v>P_M_C_Blk11</v>
          </cell>
        </row>
        <row r="93">
          <cell r="B93" t="str">
            <v>P_M_C_Blk12</v>
          </cell>
        </row>
        <row r="94">
          <cell r="B94" t="str">
            <v>P_M_C_Hrly1</v>
          </cell>
        </row>
        <row r="95">
          <cell r="B95" t="str">
            <v>P_M_C_Hrly2</v>
          </cell>
        </row>
        <row r="96">
          <cell r="B96" t="str">
            <v>P_M_C_Hrly3</v>
          </cell>
        </row>
        <row r="97">
          <cell r="B97" t="str">
            <v>P_M_C_Hrly4</v>
          </cell>
        </row>
        <row r="98">
          <cell r="B98" t="str">
            <v>P_M_DSG_Blk01</v>
          </cell>
        </row>
        <row r="99">
          <cell r="B99" t="str">
            <v>P_M_N_Blk01</v>
          </cell>
        </row>
        <row r="100">
          <cell r="B100" t="str">
            <v>P_M_N_Blk02</v>
          </cell>
        </row>
        <row r="101">
          <cell r="B101" t="str">
            <v>P_M_N_Blk03</v>
          </cell>
        </row>
        <row r="102">
          <cell r="B102" t="str">
            <v>P_M_N_Blk04</v>
          </cell>
        </row>
        <row r="103">
          <cell r="B103" t="str">
            <v>P_M_N_Blk05</v>
          </cell>
        </row>
        <row r="104">
          <cell r="B104" t="str">
            <v>P_M_N_Hrly1</v>
          </cell>
        </row>
        <row r="105">
          <cell r="B105" t="str">
            <v>P_M_N_Hrly2</v>
          </cell>
        </row>
        <row r="106">
          <cell r="B106" t="str">
            <v>P_M_N_Hrly3</v>
          </cell>
        </row>
        <row r="107">
          <cell r="B107" t="str">
            <v>P_M_N_Hrly4</v>
          </cell>
        </row>
        <row r="108">
          <cell r="B108" t="str">
            <v>P_M_W_Blk01</v>
          </cell>
        </row>
        <row r="109">
          <cell r="B109" t="str">
            <v>P_M_W_Blk02</v>
          </cell>
        </row>
        <row r="110">
          <cell r="B110" t="str">
            <v>P_M_W_Blk03</v>
          </cell>
        </row>
        <row r="111">
          <cell r="B111" t="str">
            <v>P_M_W_Blk04</v>
          </cell>
        </row>
        <row r="112">
          <cell r="B112" t="str">
            <v>P_M_W_Blk05</v>
          </cell>
        </row>
        <row r="113">
          <cell r="B113" t="str">
            <v>P_M_W_Blk06</v>
          </cell>
        </row>
        <row r="114">
          <cell r="B114" t="str">
            <v>P_M_We_Blk01</v>
          </cell>
        </row>
        <row r="115">
          <cell r="B115" t="str">
            <v>P_M_We_Blk02</v>
          </cell>
        </row>
        <row r="116">
          <cell r="B116" t="str">
            <v>P_M_We_Blk03</v>
          </cell>
        </row>
        <row r="117">
          <cell r="B117" t="str">
            <v>P_QF_EAI_N</v>
          </cell>
        </row>
        <row r="118">
          <cell r="B118" t="str">
            <v>P_QF_EGSL_C</v>
          </cell>
        </row>
        <row r="119">
          <cell r="B119" t="str">
            <v>P_QF_EGSL_W</v>
          </cell>
        </row>
        <row r="120">
          <cell r="B120" t="str">
            <v>P_QF_ELL_AS</v>
          </cell>
        </row>
        <row r="121">
          <cell r="B121" t="str">
            <v>P_QF_ELL_C</v>
          </cell>
        </row>
        <row r="122">
          <cell r="B122" t="str">
            <v>P_QF_ETI_W</v>
          </cell>
        </row>
        <row r="123">
          <cell r="B123" t="str">
            <v>Perry1.2x1_1</v>
          </cell>
        </row>
        <row r="124">
          <cell r="B124" t="str">
            <v>Perry1.2x1_2</v>
          </cell>
        </row>
        <row r="125">
          <cell r="B125" t="str">
            <v>Perry1.Duct</v>
          </cell>
        </row>
        <row r="126">
          <cell r="B126" t="str">
            <v>Perry2.CT</v>
          </cell>
        </row>
        <row r="127">
          <cell r="B127" t="str">
            <v>R192_P1254_1</v>
          </cell>
        </row>
        <row r="128">
          <cell r="B128" t="str">
            <v>R192_P1254_2</v>
          </cell>
        </row>
        <row r="129">
          <cell r="B129" t="str">
            <v>R243_P2342</v>
          </cell>
        </row>
        <row r="130">
          <cell r="B130" t="str">
            <v>R272_P4712</v>
          </cell>
        </row>
        <row r="131">
          <cell r="B131" t="str">
            <v>R284_P5165_1</v>
          </cell>
        </row>
        <row r="132">
          <cell r="B132" t="str">
            <v>R284_P5165_2</v>
          </cell>
        </row>
        <row r="133">
          <cell r="B133" t="str">
            <v>R284_P5165_3</v>
          </cell>
        </row>
        <row r="134">
          <cell r="B134" t="str">
            <v>R284_P5165_4</v>
          </cell>
        </row>
        <row r="135">
          <cell r="B135" t="str">
            <v>R527_P4165</v>
          </cell>
        </row>
        <row r="136">
          <cell r="B136" t="str">
            <v>R573_P9571_1</v>
          </cell>
        </row>
        <row r="137">
          <cell r="B137" t="str">
            <v>R573_P9571_2</v>
          </cell>
        </row>
        <row r="138">
          <cell r="B138" t="str">
            <v>R576_P4723_1</v>
          </cell>
        </row>
        <row r="139">
          <cell r="B139" t="str">
            <v>R576_P4723_2</v>
          </cell>
        </row>
        <row r="140">
          <cell r="B140" t="str">
            <v>R576_P4723_3</v>
          </cell>
        </row>
        <row r="141">
          <cell r="B141" t="str">
            <v>R579_P5789</v>
          </cell>
        </row>
        <row r="142">
          <cell r="B142" t="str">
            <v>R790_P1759_1</v>
          </cell>
        </row>
        <row r="143">
          <cell r="B143" t="str">
            <v>R790_P1759_2</v>
          </cell>
        </row>
        <row r="144">
          <cell r="B144" t="str">
            <v>R790_P7968_1</v>
          </cell>
        </row>
        <row r="145">
          <cell r="B145" t="str">
            <v>R790_P7968_2</v>
          </cell>
        </row>
        <row r="146">
          <cell r="B146" t="str">
            <v>REXBRN..3</v>
          </cell>
        </row>
        <row r="147">
          <cell r="B147" t="str">
            <v>REXBRN..4</v>
          </cell>
        </row>
        <row r="148">
          <cell r="B148" t="str">
            <v>REXBRN..5</v>
          </cell>
        </row>
        <row r="149">
          <cell r="B149" t="str">
            <v>RITCHE..3</v>
          </cell>
        </row>
        <row r="150">
          <cell r="B150" t="str">
            <v>RVB.....1</v>
          </cell>
        </row>
        <row r="151">
          <cell r="B151" t="str">
            <v>S_CoOwner_GGulf</v>
          </cell>
        </row>
        <row r="152">
          <cell r="B152" t="str">
            <v>S_CoOwner_Nel6</v>
          </cell>
        </row>
        <row r="153">
          <cell r="B153" t="str">
            <v>S_M_Central</v>
          </cell>
        </row>
        <row r="154">
          <cell r="B154" t="str">
            <v>S_M_North</v>
          </cell>
        </row>
        <row r="155">
          <cell r="B155" t="str">
            <v>SAB.....1</v>
          </cell>
        </row>
        <row r="156">
          <cell r="B156" t="str">
            <v>SAB.....2</v>
          </cell>
        </row>
        <row r="157">
          <cell r="B157" t="str">
            <v>SAB.....3</v>
          </cell>
        </row>
        <row r="158">
          <cell r="B158" t="str">
            <v>SAB.....4</v>
          </cell>
        </row>
        <row r="159">
          <cell r="B159" t="str">
            <v>SAB.....5</v>
          </cell>
        </row>
        <row r="160">
          <cell r="B160" t="str">
            <v>STERLN..6</v>
          </cell>
        </row>
        <row r="161">
          <cell r="B161" t="str">
            <v>STERLN..7</v>
          </cell>
        </row>
        <row r="162">
          <cell r="B162" t="str">
            <v>WATERF..1</v>
          </cell>
        </row>
        <row r="163">
          <cell r="B163" t="str">
            <v>WATERF..2</v>
          </cell>
        </row>
        <row r="164">
          <cell r="B164" t="str">
            <v>WATERF..3</v>
          </cell>
        </row>
        <row r="165">
          <cell r="B165" t="str">
            <v>WG......1</v>
          </cell>
        </row>
        <row r="166">
          <cell r="B166" t="str">
            <v>WG......2</v>
          </cell>
        </row>
        <row r="167">
          <cell r="B167" t="str">
            <v>WG......3</v>
          </cell>
        </row>
        <row r="168">
          <cell r="B168" t="str">
            <v>WG......4</v>
          </cell>
        </row>
        <row r="169">
          <cell r="B169" t="str">
            <v>WH.BLF..1</v>
          </cell>
        </row>
        <row r="170">
          <cell r="B170" t="str">
            <v>WH.BLF..2</v>
          </cell>
        </row>
      </sheetData>
      <sheetData sheetId="17" refreshError="1"/>
      <sheetData sheetId="18" refreshError="1"/>
      <sheetData sheetId="19" refreshError="1">
        <row r="4">
          <cell r="E4">
            <v>2010</v>
          </cell>
          <cell r="F4">
            <v>6.1935333333333338</v>
          </cell>
          <cell r="H4">
            <v>2010</v>
          </cell>
          <cell r="I4">
            <v>40179</v>
          </cell>
          <cell r="J4">
            <v>0</v>
          </cell>
          <cell r="L4">
            <v>2010</v>
          </cell>
          <cell r="M4">
            <v>40179</v>
          </cell>
          <cell r="N4">
            <v>31</v>
          </cell>
          <cell r="P4">
            <v>2010</v>
          </cell>
          <cell r="Q4">
            <v>40179</v>
          </cell>
          <cell r="R4">
            <v>16</v>
          </cell>
          <cell r="T4">
            <v>2010</v>
          </cell>
          <cell r="U4">
            <v>40179</v>
          </cell>
          <cell r="V4">
            <v>0</v>
          </cell>
          <cell r="X4">
            <v>2010</v>
          </cell>
          <cell r="Y4">
            <v>40179</v>
          </cell>
          <cell r="Z4">
            <v>1467</v>
          </cell>
          <cell r="AB4">
            <v>2010</v>
          </cell>
          <cell r="AC4">
            <v>40179</v>
          </cell>
          <cell r="AD4">
            <v>475</v>
          </cell>
        </row>
        <row r="5">
          <cell r="E5">
            <v>2011</v>
          </cell>
          <cell r="F5">
            <v>6.9854333333333338</v>
          </cell>
          <cell r="H5">
            <v>2011</v>
          </cell>
          <cell r="I5">
            <v>40544</v>
          </cell>
          <cell r="J5">
            <v>0</v>
          </cell>
          <cell r="L5">
            <v>2011</v>
          </cell>
          <cell r="M5">
            <v>40544</v>
          </cell>
          <cell r="N5">
            <v>30</v>
          </cell>
          <cell r="P5">
            <v>2011</v>
          </cell>
          <cell r="Q5">
            <v>40544</v>
          </cell>
          <cell r="R5">
            <v>15</v>
          </cell>
          <cell r="T5">
            <v>2011</v>
          </cell>
          <cell r="U5">
            <v>40544</v>
          </cell>
          <cell r="V5">
            <v>0</v>
          </cell>
          <cell r="X5">
            <v>2011</v>
          </cell>
          <cell r="Y5">
            <v>40544</v>
          </cell>
          <cell r="Z5">
            <v>758</v>
          </cell>
          <cell r="AB5">
            <v>2011</v>
          </cell>
          <cell r="AC5">
            <v>40544</v>
          </cell>
          <cell r="AD5">
            <v>238</v>
          </cell>
        </row>
        <row r="6">
          <cell r="E6">
            <v>2012</v>
          </cell>
          <cell r="F6">
            <v>7.2241583333333317</v>
          </cell>
          <cell r="H6">
            <v>2012</v>
          </cell>
          <cell r="I6">
            <v>40909</v>
          </cell>
          <cell r="J6">
            <v>0</v>
          </cell>
          <cell r="L6">
            <v>2012</v>
          </cell>
          <cell r="M6">
            <v>40909</v>
          </cell>
          <cell r="N6">
            <v>276</v>
          </cell>
          <cell r="P6">
            <v>2012</v>
          </cell>
          <cell r="Q6">
            <v>40909</v>
          </cell>
          <cell r="R6">
            <v>138</v>
          </cell>
          <cell r="T6">
            <v>2012</v>
          </cell>
          <cell r="U6">
            <v>40909</v>
          </cell>
          <cell r="V6">
            <v>0</v>
          </cell>
          <cell r="X6">
            <v>2012</v>
          </cell>
          <cell r="Y6">
            <v>40909</v>
          </cell>
          <cell r="Z6">
            <v>1809</v>
          </cell>
          <cell r="AB6">
            <v>2012</v>
          </cell>
          <cell r="AC6">
            <v>40909</v>
          </cell>
          <cell r="AD6">
            <v>0</v>
          </cell>
        </row>
        <row r="7">
          <cell r="E7">
            <v>2013</v>
          </cell>
          <cell r="F7">
            <v>7.2991166666666656</v>
          </cell>
          <cell r="H7">
            <v>2013</v>
          </cell>
          <cell r="I7">
            <v>41275</v>
          </cell>
          <cell r="J7">
            <v>15</v>
          </cell>
          <cell r="L7">
            <v>2013</v>
          </cell>
          <cell r="M7">
            <v>41275</v>
          </cell>
          <cell r="N7">
            <v>522</v>
          </cell>
          <cell r="P7">
            <v>2013</v>
          </cell>
          <cell r="Q7">
            <v>41275</v>
          </cell>
          <cell r="R7">
            <v>261</v>
          </cell>
          <cell r="T7">
            <v>2013</v>
          </cell>
          <cell r="U7">
            <v>41275</v>
          </cell>
          <cell r="V7">
            <v>0</v>
          </cell>
          <cell r="X7">
            <v>2013</v>
          </cell>
          <cell r="Y7">
            <v>41275</v>
          </cell>
          <cell r="Z7">
            <v>2859</v>
          </cell>
          <cell r="AB7">
            <v>2013</v>
          </cell>
          <cell r="AC7">
            <v>41275</v>
          </cell>
          <cell r="AD7">
            <v>0</v>
          </cell>
        </row>
        <row r="8">
          <cell r="E8">
            <v>2014</v>
          </cell>
          <cell r="F8">
            <v>7.3650749999999983</v>
          </cell>
          <cell r="H8">
            <v>2014</v>
          </cell>
          <cell r="I8">
            <v>41640</v>
          </cell>
          <cell r="J8">
            <v>18</v>
          </cell>
          <cell r="L8">
            <v>2014</v>
          </cell>
          <cell r="M8">
            <v>41640</v>
          </cell>
          <cell r="N8">
            <v>543</v>
          </cell>
          <cell r="P8">
            <v>2014</v>
          </cell>
          <cell r="Q8">
            <v>41640</v>
          </cell>
          <cell r="R8">
            <v>272</v>
          </cell>
          <cell r="T8">
            <v>2014</v>
          </cell>
          <cell r="U8">
            <v>41640</v>
          </cell>
          <cell r="V8">
            <v>0</v>
          </cell>
          <cell r="X8">
            <v>2014</v>
          </cell>
          <cell r="Y8">
            <v>41640</v>
          </cell>
          <cell r="Z8">
            <v>3598</v>
          </cell>
          <cell r="AB8">
            <v>2014</v>
          </cell>
          <cell r="AC8">
            <v>41640</v>
          </cell>
          <cell r="AD8">
            <v>0</v>
          </cell>
        </row>
        <row r="9">
          <cell r="E9">
            <v>2015</v>
          </cell>
          <cell r="F9">
            <v>8.1466833333333337</v>
          </cell>
          <cell r="H9">
            <v>2015</v>
          </cell>
          <cell r="I9">
            <v>42005</v>
          </cell>
          <cell r="J9">
            <v>21</v>
          </cell>
          <cell r="L9">
            <v>2015</v>
          </cell>
          <cell r="M9">
            <v>42005</v>
          </cell>
          <cell r="N9">
            <v>663</v>
          </cell>
          <cell r="P9">
            <v>2015</v>
          </cell>
          <cell r="Q9">
            <v>42005</v>
          </cell>
          <cell r="R9">
            <v>232</v>
          </cell>
          <cell r="T9">
            <v>2015</v>
          </cell>
          <cell r="U9">
            <v>42005</v>
          </cell>
          <cell r="V9">
            <v>0</v>
          </cell>
          <cell r="X9">
            <v>2015</v>
          </cell>
          <cell r="Y9">
            <v>42005</v>
          </cell>
          <cell r="Z9">
            <v>3670</v>
          </cell>
          <cell r="AB9">
            <v>2015</v>
          </cell>
          <cell r="AC9">
            <v>42005</v>
          </cell>
          <cell r="AD9">
            <v>0</v>
          </cell>
        </row>
        <row r="10">
          <cell r="E10">
            <v>2016</v>
          </cell>
          <cell r="F10">
            <v>8.9282583333333339</v>
          </cell>
          <cell r="H10">
            <v>2016</v>
          </cell>
          <cell r="I10">
            <v>42370</v>
          </cell>
          <cell r="J10">
            <v>25</v>
          </cell>
          <cell r="L10">
            <v>2016</v>
          </cell>
          <cell r="M10">
            <v>42370</v>
          </cell>
          <cell r="N10">
            <v>814</v>
          </cell>
          <cell r="P10">
            <v>2016</v>
          </cell>
          <cell r="Q10">
            <v>42370</v>
          </cell>
          <cell r="R10">
            <v>285</v>
          </cell>
          <cell r="T10">
            <v>2016</v>
          </cell>
          <cell r="U10">
            <v>42370</v>
          </cell>
          <cell r="V10">
            <v>0</v>
          </cell>
          <cell r="X10">
            <v>2016</v>
          </cell>
          <cell r="Y10">
            <v>42370</v>
          </cell>
          <cell r="Z10">
            <v>3127</v>
          </cell>
          <cell r="AB10">
            <v>2016</v>
          </cell>
          <cell r="AC10">
            <v>42370</v>
          </cell>
          <cell r="AD10">
            <v>0</v>
          </cell>
        </row>
        <row r="11">
          <cell r="E11">
            <v>2017</v>
          </cell>
          <cell r="F11">
            <v>9.152358333333332</v>
          </cell>
          <cell r="H11">
            <v>2017</v>
          </cell>
          <cell r="I11">
            <v>42736</v>
          </cell>
          <cell r="J11">
            <v>30</v>
          </cell>
          <cell r="L11">
            <v>2017</v>
          </cell>
          <cell r="M11">
            <v>42736</v>
          </cell>
          <cell r="N11">
            <v>846</v>
          </cell>
          <cell r="P11">
            <v>2017</v>
          </cell>
          <cell r="Q11">
            <v>42736</v>
          </cell>
          <cell r="R11">
            <v>296</v>
          </cell>
          <cell r="T11">
            <v>2017</v>
          </cell>
          <cell r="U11">
            <v>42736</v>
          </cell>
          <cell r="V11">
            <v>0</v>
          </cell>
          <cell r="X11">
            <v>2017</v>
          </cell>
          <cell r="Y11">
            <v>42736</v>
          </cell>
          <cell r="Z11">
            <v>2704</v>
          </cell>
          <cell r="AB11">
            <v>2017</v>
          </cell>
          <cell r="AC11">
            <v>42736</v>
          </cell>
          <cell r="AD11">
            <v>0</v>
          </cell>
        </row>
        <row r="12">
          <cell r="E12">
            <v>2018</v>
          </cell>
          <cell r="F12">
            <v>9.3820916666666658</v>
          </cell>
          <cell r="H12">
            <v>2018</v>
          </cell>
          <cell r="I12">
            <v>43101</v>
          </cell>
          <cell r="J12">
            <v>35</v>
          </cell>
          <cell r="L12">
            <v>2018</v>
          </cell>
          <cell r="M12">
            <v>43101</v>
          </cell>
          <cell r="N12">
            <v>839</v>
          </cell>
          <cell r="P12">
            <v>2018</v>
          </cell>
          <cell r="Q12">
            <v>43101</v>
          </cell>
          <cell r="R12">
            <v>293</v>
          </cell>
          <cell r="T12">
            <v>2018</v>
          </cell>
          <cell r="U12">
            <v>43101</v>
          </cell>
          <cell r="V12">
            <v>0</v>
          </cell>
          <cell r="X12">
            <v>2018</v>
          </cell>
          <cell r="Y12">
            <v>43101</v>
          </cell>
          <cell r="Z12">
            <v>2501</v>
          </cell>
          <cell r="AB12">
            <v>2018</v>
          </cell>
          <cell r="AC12">
            <v>43101</v>
          </cell>
          <cell r="AD12">
            <v>0</v>
          </cell>
        </row>
        <row r="13">
          <cell r="E13">
            <v>2019</v>
          </cell>
          <cell r="F13">
            <v>9.6175749999999987</v>
          </cell>
          <cell r="H13">
            <v>2019</v>
          </cell>
          <cell r="I13">
            <v>43466</v>
          </cell>
          <cell r="J13">
            <v>42</v>
          </cell>
          <cell r="L13">
            <v>2019</v>
          </cell>
          <cell r="M13">
            <v>43466</v>
          </cell>
          <cell r="N13">
            <v>823</v>
          </cell>
          <cell r="P13">
            <v>2019</v>
          </cell>
          <cell r="Q13">
            <v>43466</v>
          </cell>
          <cell r="R13">
            <v>288</v>
          </cell>
          <cell r="T13">
            <v>2019</v>
          </cell>
          <cell r="U13">
            <v>43466</v>
          </cell>
          <cell r="V13">
            <v>0</v>
          </cell>
          <cell r="X13">
            <v>2019</v>
          </cell>
          <cell r="Y13">
            <v>43466</v>
          </cell>
          <cell r="Z13">
            <v>2425</v>
          </cell>
          <cell r="AB13">
            <v>2019</v>
          </cell>
          <cell r="AC13">
            <v>43466</v>
          </cell>
          <cell r="AD13">
            <v>0</v>
          </cell>
        </row>
        <row r="14">
          <cell r="E14">
            <v>2020</v>
          </cell>
          <cell r="F14">
            <v>9.8589833333333328</v>
          </cell>
          <cell r="H14">
            <v>2020</v>
          </cell>
          <cell r="I14">
            <v>43831</v>
          </cell>
          <cell r="J14">
            <v>50</v>
          </cell>
          <cell r="L14">
            <v>2020</v>
          </cell>
          <cell r="M14">
            <v>43831</v>
          </cell>
          <cell r="N14">
            <v>799</v>
          </cell>
          <cell r="P14">
            <v>2020</v>
          </cell>
          <cell r="Q14">
            <v>43831</v>
          </cell>
          <cell r="R14">
            <v>279</v>
          </cell>
          <cell r="T14">
            <v>2020</v>
          </cell>
          <cell r="U14">
            <v>43831</v>
          </cell>
          <cell r="V14">
            <v>0</v>
          </cell>
          <cell r="X14">
            <v>2020</v>
          </cell>
          <cell r="Y14">
            <v>43831</v>
          </cell>
          <cell r="Z14">
            <v>2399</v>
          </cell>
          <cell r="AB14">
            <v>2020</v>
          </cell>
          <cell r="AC14">
            <v>43831</v>
          </cell>
          <cell r="AD14">
            <v>0</v>
          </cell>
        </row>
        <row r="15">
          <cell r="E15">
            <v>2021</v>
          </cell>
          <cell r="F15">
            <v>10.106450000000001</v>
          </cell>
          <cell r="H15">
            <v>2021</v>
          </cell>
          <cell r="I15">
            <v>44197</v>
          </cell>
          <cell r="J15">
            <v>51</v>
          </cell>
          <cell r="L15">
            <v>2021</v>
          </cell>
          <cell r="M15">
            <v>44197</v>
          </cell>
          <cell r="N15">
            <v>771</v>
          </cell>
          <cell r="P15">
            <v>2021</v>
          </cell>
          <cell r="Q15">
            <v>44197</v>
          </cell>
          <cell r="R15">
            <v>269</v>
          </cell>
          <cell r="T15">
            <v>2021</v>
          </cell>
          <cell r="U15">
            <v>44197</v>
          </cell>
          <cell r="V15">
            <v>0</v>
          </cell>
          <cell r="X15">
            <v>2021</v>
          </cell>
          <cell r="Y15">
            <v>44197</v>
          </cell>
          <cell r="Z15">
            <v>2326</v>
          </cell>
          <cell r="AB15">
            <v>2021</v>
          </cell>
          <cell r="AC15">
            <v>44197</v>
          </cell>
          <cell r="AD15">
            <v>0</v>
          </cell>
        </row>
        <row r="16">
          <cell r="E16">
            <v>2022</v>
          </cell>
          <cell r="F16">
            <v>10.360116666666665</v>
          </cell>
          <cell r="H16">
            <v>2022</v>
          </cell>
          <cell r="I16">
            <v>44562</v>
          </cell>
          <cell r="J16">
            <v>52</v>
          </cell>
          <cell r="L16">
            <v>2022</v>
          </cell>
          <cell r="M16">
            <v>44562</v>
          </cell>
          <cell r="N16">
            <v>726</v>
          </cell>
          <cell r="P16">
            <v>2022</v>
          </cell>
          <cell r="Q16">
            <v>44562</v>
          </cell>
          <cell r="R16">
            <v>254</v>
          </cell>
          <cell r="T16">
            <v>2022</v>
          </cell>
          <cell r="U16">
            <v>44562</v>
          </cell>
          <cell r="V16">
            <v>0</v>
          </cell>
          <cell r="X16">
            <v>2022</v>
          </cell>
          <cell r="Y16">
            <v>44562</v>
          </cell>
          <cell r="Z16">
            <v>2228</v>
          </cell>
          <cell r="AB16">
            <v>2022</v>
          </cell>
          <cell r="AC16">
            <v>44562</v>
          </cell>
          <cell r="AD16">
            <v>0</v>
          </cell>
        </row>
        <row r="17">
          <cell r="E17">
            <v>2023</v>
          </cell>
          <cell r="F17">
            <v>10.620150000000001</v>
          </cell>
          <cell r="H17">
            <v>2023</v>
          </cell>
          <cell r="I17">
            <v>44927</v>
          </cell>
          <cell r="J17">
            <v>53</v>
          </cell>
          <cell r="L17">
            <v>2023</v>
          </cell>
          <cell r="M17">
            <v>44927</v>
          </cell>
          <cell r="N17">
            <v>678</v>
          </cell>
          <cell r="P17">
            <v>2023</v>
          </cell>
          <cell r="Q17">
            <v>44927</v>
          </cell>
          <cell r="R17">
            <v>237</v>
          </cell>
          <cell r="T17">
            <v>2023</v>
          </cell>
          <cell r="U17">
            <v>44927</v>
          </cell>
          <cell r="V17">
            <v>0</v>
          </cell>
          <cell r="X17">
            <v>2023</v>
          </cell>
          <cell r="Y17">
            <v>44927</v>
          </cell>
          <cell r="Z17">
            <v>2083</v>
          </cell>
          <cell r="AB17">
            <v>2023</v>
          </cell>
          <cell r="AC17">
            <v>44927</v>
          </cell>
          <cell r="AD17">
            <v>0</v>
          </cell>
        </row>
        <row r="18">
          <cell r="E18">
            <v>2024</v>
          </cell>
          <cell r="F18">
            <v>10.886741666666667</v>
          </cell>
          <cell r="H18">
            <v>2024</v>
          </cell>
          <cell r="I18">
            <v>45292</v>
          </cell>
          <cell r="J18">
            <v>54</v>
          </cell>
          <cell r="L18">
            <v>2024</v>
          </cell>
          <cell r="M18">
            <v>45292</v>
          </cell>
          <cell r="N18">
            <v>631</v>
          </cell>
          <cell r="P18">
            <v>2024</v>
          </cell>
          <cell r="Q18">
            <v>45292</v>
          </cell>
          <cell r="R18">
            <v>220</v>
          </cell>
          <cell r="T18">
            <v>2024</v>
          </cell>
          <cell r="U18">
            <v>45292</v>
          </cell>
          <cell r="V18">
            <v>0</v>
          </cell>
          <cell r="X18">
            <v>2024</v>
          </cell>
          <cell r="Y18">
            <v>45292</v>
          </cell>
          <cell r="Z18">
            <v>1992</v>
          </cell>
          <cell r="AB18">
            <v>2024</v>
          </cell>
          <cell r="AC18">
            <v>45292</v>
          </cell>
          <cell r="AD18">
            <v>0</v>
          </cell>
        </row>
        <row r="19">
          <cell r="E19">
            <v>2025</v>
          </cell>
          <cell r="F19">
            <v>11.159966666666667</v>
          </cell>
          <cell r="H19">
            <v>2025</v>
          </cell>
          <cell r="I19">
            <v>45658</v>
          </cell>
          <cell r="J19">
            <v>55</v>
          </cell>
          <cell r="L19">
            <v>2025</v>
          </cell>
          <cell r="M19">
            <v>45658</v>
          </cell>
          <cell r="N19">
            <v>583</v>
          </cell>
          <cell r="P19">
            <v>2025</v>
          </cell>
          <cell r="Q19">
            <v>45658</v>
          </cell>
          <cell r="R19">
            <v>204</v>
          </cell>
          <cell r="T19">
            <v>2025</v>
          </cell>
          <cell r="U19">
            <v>45658</v>
          </cell>
          <cell r="V19">
            <v>0</v>
          </cell>
          <cell r="X19">
            <v>2025</v>
          </cell>
          <cell r="Y19">
            <v>45658</v>
          </cell>
          <cell r="Z19">
            <v>1905</v>
          </cell>
          <cell r="AB19">
            <v>2025</v>
          </cell>
          <cell r="AC19">
            <v>45658</v>
          </cell>
          <cell r="AD19">
            <v>0</v>
          </cell>
        </row>
        <row r="20">
          <cell r="E20">
            <v>2026</v>
          </cell>
          <cell r="F20">
            <v>11.440083333333334</v>
          </cell>
          <cell r="H20">
            <v>2026</v>
          </cell>
          <cell r="I20">
            <v>46023</v>
          </cell>
          <cell r="J20">
            <v>56</v>
          </cell>
          <cell r="L20">
            <v>2026</v>
          </cell>
          <cell r="M20">
            <v>46023</v>
          </cell>
          <cell r="N20">
            <v>536</v>
          </cell>
          <cell r="P20">
            <v>2026</v>
          </cell>
          <cell r="Q20">
            <v>46023</v>
          </cell>
          <cell r="R20">
            <v>187</v>
          </cell>
          <cell r="T20">
            <v>2026</v>
          </cell>
          <cell r="U20">
            <v>46023</v>
          </cell>
          <cell r="V20">
            <v>0</v>
          </cell>
          <cell r="X20">
            <v>2026</v>
          </cell>
          <cell r="Y20">
            <v>46023</v>
          </cell>
          <cell r="Z20">
            <v>1813</v>
          </cell>
          <cell r="AB20">
            <v>2026</v>
          </cell>
          <cell r="AC20">
            <v>46023</v>
          </cell>
          <cell r="AD20">
            <v>0</v>
          </cell>
        </row>
        <row r="21">
          <cell r="E21">
            <v>2027</v>
          </cell>
          <cell r="F21">
            <v>11.727233333333331</v>
          </cell>
          <cell r="H21">
            <v>2027</v>
          </cell>
          <cell r="I21">
            <v>46388</v>
          </cell>
          <cell r="J21">
            <v>57</v>
          </cell>
          <cell r="L21">
            <v>2027</v>
          </cell>
          <cell r="M21">
            <v>46388</v>
          </cell>
          <cell r="N21">
            <v>488</v>
          </cell>
          <cell r="P21">
            <v>2027</v>
          </cell>
          <cell r="Q21">
            <v>46388</v>
          </cell>
          <cell r="R21">
            <v>171</v>
          </cell>
          <cell r="T21">
            <v>2027</v>
          </cell>
          <cell r="U21">
            <v>46388</v>
          </cell>
          <cell r="V21">
            <v>0</v>
          </cell>
          <cell r="X21">
            <v>2027</v>
          </cell>
          <cell r="Y21">
            <v>46388</v>
          </cell>
          <cell r="Z21">
            <v>1715</v>
          </cell>
          <cell r="AB21">
            <v>2027</v>
          </cell>
          <cell r="AC21">
            <v>46388</v>
          </cell>
          <cell r="AD21">
            <v>0</v>
          </cell>
        </row>
        <row r="22">
          <cell r="E22">
            <v>2028</v>
          </cell>
          <cell r="F22">
            <v>12.021591666666664</v>
          </cell>
          <cell r="H22">
            <v>2028</v>
          </cell>
          <cell r="I22">
            <v>46753</v>
          </cell>
          <cell r="J22">
            <v>59</v>
          </cell>
          <cell r="L22">
            <v>2028</v>
          </cell>
          <cell r="M22">
            <v>46753</v>
          </cell>
          <cell r="N22">
            <v>441</v>
          </cell>
          <cell r="P22">
            <v>2028</v>
          </cell>
          <cell r="Q22">
            <v>46753</v>
          </cell>
          <cell r="R22">
            <v>154</v>
          </cell>
          <cell r="T22">
            <v>2028</v>
          </cell>
          <cell r="U22">
            <v>46753</v>
          </cell>
          <cell r="V22">
            <v>0</v>
          </cell>
          <cell r="X22">
            <v>2028</v>
          </cell>
          <cell r="Y22">
            <v>46753</v>
          </cell>
          <cell r="Z22">
            <v>1610</v>
          </cell>
          <cell r="AB22">
            <v>2028</v>
          </cell>
          <cell r="AC22">
            <v>46753</v>
          </cell>
          <cell r="AD22">
            <v>0</v>
          </cell>
        </row>
        <row r="23">
          <cell r="E23">
            <v>2029</v>
          </cell>
          <cell r="F23">
            <v>12.323333333333332</v>
          </cell>
          <cell r="H23">
            <v>2029</v>
          </cell>
          <cell r="I23">
            <v>47119</v>
          </cell>
          <cell r="J23">
            <v>60</v>
          </cell>
          <cell r="L23">
            <v>2029</v>
          </cell>
          <cell r="M23">
            <v>47119</v>
          </cell>
          <cell r="N23">
            <v>393</v>
          </cell>
          <cell r="P23">
            <v>2029</v>
          </cell>
          <cell r="Q23">
            <v>47119</v>
          </cell>
          <cell r="R23">
            <v>137</v>
          </cell>
          <cell r="T23">
            <v>2029</v>
          </cell>
          <cell r="U23">
            <v>47119</v>
          </cell>
          <cell r="V23">
            <v>0</v>
          </cell>
          <cell r="X23">
            <v>2029</v>
          </cell>
          <cell r="Y23">
            <v>47119</v>
          </cell>
          <cell r="Z23">
            <v>1500</v>
          </cell>
          <cell r="AB23">
            <v>2029</v>
          </cell>
          <cell r="AC23">
            <v>47119</v>
          </cell>
          <cell r="AD23">
            <v>0</v>
          </cell>
        </row>
        <row r="24">
          <cell r="E24">
            <v>2030</v>
          </cell>
          <cell r="F24">
            <v>12.632641666666668</v>
          </cell>
          <cell r="H24">
            <v>2030</v>
          </cell>
          <cell r="I24">
            <v>47484</v>
          </cell>
          <cell r="J24">
            <v>61</v>
          </cell>
          <cell r="L24">
            <v>2030</v>
          </cell>
          <cell r="M24">
            <v>47484</v>
          </cell>
          <cell r="N24">
            <v>346</v>
          </cell>
          <cell r="P24">
            <v>2030</v>
          </cell>
          <cell r="Q24">
            <v>47484</v>
          </cell>
          <cell r="R24">
            <v>121</v>
          </cell>
          <cell r="T24">
            <v>2030</v>
          </cell>
          <cell r="U24">
            <v>47484</v>
          </cell>
          <cell r="V24">
            <v>0</v>
          </cell>
          <cell r="X24">
            <v>2030</v>
          </cell>
          <cell r="Y24">
            <v>47484</v>
          </cell>
          <cell r="Z24">
            <v>1383</v>
          </cell>
          <cell r="AB24">
            <v>2030</v>
          </cell>
          <cell r="AC24">
            <v>47484</v>
          </cell>
          <cell r="AD24">
            <v>0</v>
          </cell>
        </row>
        <row r="25">
          <cell r="E25">
            <v>2031</v>
          </cell>
          <cell r="F25">
            <v>12.885299999999999</v>
          </cell>
          <cell r="H25">
            <v>2031</v>
          </cell>
          <cell r="I25">
            <v>47849</v>
          </cell>
          <cell r="J25">
            <v>62</v>
          </cell>
          <cell r="L25">
            <v>2031</v>
          </cell>
          <cell r="M25">
            <v>47849</v>
          </cell>
          <cell r="N25">
            <v>352</v>
          </cell>
          <cell r="P25">
            <v>2031</v>
          </cell>
          <cell r="Q25">
            <v>47849</v>
          </cell>
          <cell r="R25">
            <v>123</v>
          </cell>
          <cell r="T25">
            <v>2031</v>
          </cell>
          <cell r="U25">
            <v>47849</v>
          </cell>
          <cell r="V25">
            <v>0</v>
          </cell>
          <cell r="X25">
            <v>2031</v>
          </cell>
          <cell r="Y25">
            <v>47849</v>
          </cell>
          <cell r="Z25">
            <v>1411</v>
          </cell>
          <cell r="AB25">
            <v>2031</v>
          </cell>
          <cell r="AC25">
            <v>47849</v>
          </cell>
          <cell r="AD25">
            <v>0</v>
          </cell>
        </row>
        <row r="26">
          <cell r="E26">
            <v>2032</v>
          </cell>
          <cell r="F26">
            <v>13.142999999999999</v>
          </cell>
          <cell r="H26">
            <v>2032</v>
          </cell>
          <cell r="I26">
            <v>48214</v>
          </cell>
          <cell r="J26">
            <v>63</v>
          </cell>
          <cell r="L26">
            <v>2032</v>
          </cell>
          <cell r="M26">
            <v>48214</v>
          </cell>
          <cell r="N26">
            <v>359</v>
          </cell>
          <cell r="P26">
            <v>2032</v>
          </cell>
          <cell r="Q26">
            <v>48214</v>
          </cell>
          <cell r="R26">
            <v>126</v>
          </cell>
          <cell r="T26">
            <v>2032</v>
          </cell>
          <cell r="U26">
            <v>48214</v>
          </cell>
          <cell r="V26">
            <v>0</v>
          </cell>
          <cell r="X26">
            <v>2032</v>
          </cell>
          <cell r="Y26">
            <v>48214</v>
          </cell>
          <cell r="Z26">
            <v>1439</v>
          </cell>
          <cell r="AB26">
            <v>2032</v>
          </cell>
          <cell r="AC26">
            <v>48214</v>
          </cell>
          <cell r="AD26">
            <v>0</v>
          </cell>
        </row>
        <row r="27">
          <cell r="E27">
            <v>2033</v>
          </cell>
          <cell r="F27">
            <v>13.405866666666668</v>
          </cell>
          <cell r="H27">
            <v>2033</v>
          </cell>
          <cell r="I27">
            <v>48580</v>
          </cell>
          <cell r="J27">
            <v>65</v>
          </cell>
          <cell r="L27">
            <v>2033</v>
          </cell>
          <cell r="M27">
            <v>48580</v>
          </cell>
          <cell r="N27">
            <v>367</v>
          </cell>
          <cell r="P27">
            <v>2033</v>
          </cell>
          <cell r="Q27">
            <v>48580</v>
          </cell>
          <cell r="R27">
            <v>128</v>
          </cell>
          <cell r="T27">
            <v>2033</v>
          </cell>
          <cell r="U27">
            <v>48580</v>
          </cell>
          <cell r="V27">
            <v>0</v>
          </cell>
          <cell r="X27">
            <v>2033</v>
          </cell>
          <cell r="Y27">
            <v>48580</v>
          </cell>
          <cell r="Z27">
            <v>1468</v>
          </cell>
          <cell r="AB27">
            <v>2033</v>
          </cell>
          <cell r="AC27">
            <v>48580</v>
          </cell>
          <cell r="AD27">
            <v>0</v>
          </cell>
        </row>
        <row r="28">
          <cell r="E28">
            <v>2034</v>
          </cell>
          <cell r="F28">
            <v>13.673991666666668</v>
          </cell>
          <cell r="H28">
            <v>2034</v>
          </cell>
          <cell r="I28">
            <v>48945</v>
          </cell>
          <cell r="J28">
            <v>66</v>
          </cell>
          <cell r="L28">
            <v>2034</v>
          </cell>
          <cell r="M28">
            <v>48945</v>
          </cell>
          <cell r="N28">
            <v>374</v>
          </cell>
          <cell r="P28">
            <v>2034</v>
          </cell>
          <cell r="Q28">
            <v>48945</v>
          </cell>
          <cell r="R28">
            <v>131</v>
          </cell>
          <cell r="T28">
            <v>2034</v>
          </cell>
          <cell r="U28">
            <v>48945</v>
          </cell>
          <cell r="V28">
            <v>0</v>
          </cell>
          <cell r="X28">
            <v>2034</v>
          </cell>
          <cell r="Y28">
            <v>48945</v>
          </cell>
          <cell r="Z28">
            <v>1497</v>
          </cell>
          <cell r="AB28">
            <v>2034</v>
          </cell>
          <cell r="AC28">
            <v>48945</v>
          </cell>
          <cell r="AD28">
            <v>0</v>
          </cell>
        </row>
        <row r="29">
          <cell r="E29">
            <v>2035</v>
          </cell>
          <cell r="F29">
            <v>13.947458333333334</v>
          </cell>
          <cell r="H29">
            <v>2035</v>
          </cell>
          <cell r="I29">
            <v>49310</v>
          </cell>
          <cell r="J29">
            <v>67</v>
          </cell>
          <cell r="L29">
            <v>2035</v>
          </cell>
          <cell r="M29">
            <v>49310</v>
          </cell>
          <cell r="N29">
            <v>381</v>
          </cell>
          <cell r="P29">
            <v>2035</v>
          </cell>
          <cell r="Q29">
            <v>49310</v>
          </cell>
          <cell r="R29">
            <v>133</v>
          </cell>
          <cell r="T29">
            <v>2035</v>
          </cell>
          <cell r="U29">
            <v>49310</v>
          </cell>
          <cell r="V29">
            <v>0</v>
          </cell>
          <cell r="X29">
            <v>2035</v>
          </cell>
          <cell r="Y29">
            <v>49310</v>
          </cell>
          <cell r="Z29">
            <v>1527</v>
          </cell>
          <cell r="AB29">
            <v>2035</v>
          </cell>
          <cell r="AC29">
            <v>49310</v>
          </cell>
          <cell r="AD29">
            <v>0</v>
          </cell>
        </row>
        <row r="30">
          <cell r="E30">
            <v>2036</v>
          </cell>
          <cell r="F30">
            <v>14.226416666666667</v>
          </cell>
          <cell r="H30">
            <v>2036</v>
          </cell>
          <cell r="I30">
            <v>49675</v>
          </cell>
          <cell r="J30">
            <v>69</v>
          </cell>
          <cell r="L30">
            <v>2036</v>
          </cell>
          <cell r="M30">
            <v>49675</v>
          </cell>
          <cell r="N30">
            <v>389</v>
          </cell>
          <cell r="P30">
            <v>2036</v>
          </cell>
          <cell r="Q30">
            <v>49675</v>
          </cell>
          <cell r="R30">
            <v>136</v>
          </cell>
          <cell r="T30">
            <v>2036</v>
          </cell>
          <cell r="U30">
            <v>49675</v>
          </cell>
          <cell r="V30">
            <v>0</v>
          </cell>
          <cell r="X30">
            <v>2036</v>
          </cell>
          <cell r="Y30">
            <v>49675</v>
          </cell>
          <cell r="Z30">
            <v>1558</v>
          </cell>
          <cell r="AB30">
            <v>2036</v>
          </cell>
          <cell r="AC30">
            <v>49675</v>
          </cell>
          <cell r="AD30">
            <v>0</v>
          </cell>
        </row>
        <row r="31">
          <cell r="E31">
            <v>2037</v>
          </cell>
          <cell r="F31">
            <v>14.510950000000001</v>
          </cell>
          <cell r="H31">
            <v>2037</v>
          </cell>
          <cell r="I31">
            <v>50041</v>
          </cell>
          <cell r="J31">
            <v>70</v>
          </cell>
          <cell r="L31">
            <v>2037</v>
          </cell>
          <cell r="M31">
            <v>50041</v>
          </cell>
          <cell r="N31">
            <v>397</v>
          </cell>
          <cell r="P31">
            <v>2037</v>
          </cell>
          <cell r="Q31">
            <v>50041</v>
          </cell>
          <cell r="R31">
            <v>139</v>
          </cell>
          <cell r="T31">
            <v>2037</v>
          </cell>
          <cell r="U31">
            <v>50041</v>
          </cell>
          <cell r="V31">
            <v>0</v>
          </cell>
          <cell r="X31">
            <v>2037</v>
          </cell>
          <cell r="Y31">
            <v>50041</v>
          </cell>
          <cell r="Z31">
            <v>1589</v>
          </cell>
          <cell r="AB31">
            <v>2037</v>
          </cell>
          <cell r="AC31">
            <v>50041</v>
          </cell>
          <cell r="AD31">
            <v>0</v>
          </cell>
        </row>
        <row r="32">
          <cell r="E32">
            <v>2038</v>
          </cell>
          <cell r="F32">
            <v>14.801166666666667</v>
          </cell>
          <cell r="H32">
            <v>2038</v>
          </cell>
          <cell r="I32">
            <v>50406</v>
          </cell>
          <cell r="J32">
            <v>71</v>
          </cell>
          <cell r="L32">
            <v>2038</v>
          </cell>
          <cell r="M32">
            <v>50406</v>
          </cell>
          <cell r="N32">
            <v>405</v>
          </cell>
          <cell r="P32">
            <v>2038</v>
          </cell>
          <cell r="Q32">
            <v>50406</v>
          </cell>
          <cell r="R32">
            <v>142</v>
          </cell>
          <cell r="T32">
            <v>2038</v>
          </cell>
          <cell r="U32">
            <v>50406</v>
          </cell>
          <cell r="V32">
            <v>0</v>
          </cell>
          <cell r="X32">
            <v>2038</v>
          </cell>
          <cell r="Y32">
            <v>50406</v>
          </cell>
          <cell r="Z32">
            <v>1621</v>
          </cell>
          <cell r="AB32">
            <v>2038</v>
          </cell>
          <cell r="AC32">
            <v>50406</v>
          </cell>
          <cell r="AD32">
            <v>0</v>
          </cell>
        </row>
        <row r="33">
          <cell r="E33">
            <v>2039</v>
          </cell>
          <cell r="F33">
            <v>15.097183333333332</v>
          </cell>
          <cell r="H33">
            <v>2039</v>
          </cell>
          <cell r="I33">
            <v>50771</v>
          </cell>
          <cell r="J33">
            <v>73</v>
          </cell>
          <cell r="L33">
            <v>2039</v>
          </cell>
          <cell r="M33">
            <v>50771</v>
          </cell>
          <cell r="N33">
            <v>413</v>
          </cell>
          <cell r="P33">
            <v>2039</v>
          </cell>
          <cell r="Q33">
            <v>50771</v>
          </cell>
          <cell r="R33">
            <v>144</v>
          </cell>
          <cell r="T33">
            <v>2039</v>
          </cell>
          <cell r="U33">
            <v>50771</v>
          </cell>
          <cell r="V33">
            <v>0</v>
          </cell>
          <cell r="X33">
            <v>2039</v>
          </cell>
          <cell r="Y33">
            <v>50771</v>
          </cell>
          <cell r="Z33">
            <v>1653</v>
          </cell>
          <cell r="AB33">
            <v>2039</v>
          </cell>
          <cell r="AC33">
            <v>50771</v>
          </cell>
          <cell r="AD33">
            <v>0</v>
          </cell>
        </row>
      </sheetData>
      <sheetData sheetId="20" refreshError="1">
        <row r="3">
          <cell r="B3">
            <v>2006</v>
          </cell>
          <cell r="C3">
            <v>2007</v>
          </cell>
          <cell r="D3">
            <v>2008</v>
          </cell>
          <cell r="E3" t="str">
            <v xml:space="preserve"> </v>
          </cell>
          <cell r="F3">
            <v>2006</v>
          </cell>
          <cell r="G3">
            <v>2007</v>
          </cell>
          <cell r="H3">
            <v>2008</v>
          </cell>
          <cell r="I3" t="str">
            <v xml:space="preserve"> </v>
          </cell>
          <cell r="J3">
            <v>2006</v>
          </cell>
          <cell r="K3">
            <v>2007</v>
          </cell>
          <cell r="L3">
            <v>2008</v>
          </cell>
          <cell r="M3" t="str">
            <v xml:space="preserve"> </v>
          </cell>
          <cell r="N3">
            <v>2006</v>
          </cell>
          <cell r="O3">
            <v>2007</v>
          </cell>
          <cell r="P3">
            <v>2008</v>
          </cell>
          <cell r="Q3" t="str">
            <v xml:space="preserve"> </v>
          </cell>
          <cell r="R3">
            <v>2006</v>
          </cell>
          <cell r="S3">
            <v>2007</v>
          </cell>
          <cell r="T3">
            <v>2008</v>
          </cell>
          <cell r="U3">
            <v>2006</v>
          </cell>
          <cell r="V3">
            <v>2007</v>
          </cell>
          <cell r="W3">
            <v>2008</v>
          </cell>
        </row>
        <row r="4">
          <cell r="A4" t="str">
            <v>ANO-1</v>
          </cell>
        </row>
        <row r="5">
          <cell r="A5" t="str">
            <v>ANO-2</v>
          </cell>
        </row>
        <row r="6">
          <cell r="A6" t="str">
            <v>AT1</v>
          </cell>
        </row>
        <row r="7">
          <cell r="A7" t="str">
            <v>BIGC3</v>
          </cell>
        </row>
        <row r="8">
          <cell r="A8" t="str">
            <v>BU8</v>
          </cell>
        </row>
        <row r="9">
          <cell r="A9" t="str">
            <v>BW1</v>
          </cell>
        </row>
        <row r="10">
          <cell r="A10" t="str">
            <v>BW2</v>
          </cell>
        </row>
        <row r="11">
          <cell r="A11" t="str">
            <v>COU-1</v>
          </cell>
        </row>
        <row r="12">
          <cell r="A12" t="str">
            <v>COU-2</v>
          </cell>
        </row>
        <row r="13">
          <cell r="A13" t="str">
            <v>D1</v>
          </cell>
        </row>
        <row r="14">
          <cell r="A14" t="str">
            <v>D2</v>
          </cell>
        </row>
        <row r="15">
          <cell r="A15" t="str">
            <v>GA</v>
          </cell>
        </row>
        <row r="16">
          <cell r="A16" t="str">
            <v>GG1</v>
          </cell>
        </row>
        <row r="17">
          <cell r="A17" t="str">
            <v>ISES-1</v>
          </cell>
        </row>
        <row r="18">
          <cell r="A18" t="str">
            <v>ISES-2</v>
          </cell>
        </row>
        <row r="19">
          <cell r="A19" t="str">
            <v>LAS10</v>
          </cell>
        </row>
        <row r="20">
          <cell r="A20" t="str">
            <v>LAS11</v>
          </cell>
        </row>
        <row r="21">
          <cell r="A21" t="str">
            <v>LAS12</v>
          </cell>
        </row>
        <row r="22">
          <cell r="A22" t="str">
            <v>LC-1</v>
          </cell>
        </row>
        <row r="23">
          <cell r="A23" t="str">
            <v>LC-2</v>
          </cell>
        </row>
        <row r="24">
          <cell r="A24" t="str">
            <v>LC-3</v>
          </cell>
        </row>
        <row r="25">
          <cell r="A25" t="str">
            <v>LC-4</v>
          </cell>
        </row>
        <row r="26">
          <cell r="A26" t="str">
            <v>LEC1</v>
          </cell>
        </row>
        <row r="27">
          <cell r="A27" t="str">
            <v>LEC2</v>
          </cell>
        </row>
        <row r="28">
          <cell r="A28" t="str">
            <v>LG1</v>
          </cell>
        </row>
        <row r="29">
          <cell r="A29" t="str">
            <v>LG2</v>
          </cell>
        </row>
        <row r="30">
          <cell r="A30" t="str">
            <v>LG3</v>
          </cell>
        </row>
        <row r="31">
          <cell r="A31" t="str">
            <v>LYN-1</v>
          </cell>
        </row>
        <row r="32">
          <cell r="A32" t="str">
            <v>LYN-2</v>
          </cell>
        </row>
        <row r="33">
          <cell r="A33" t="str">
            <v>LYN-3</v>
          </cell>
        </row>
        <row r="34">
          <cell r="A34" t="str">
            <v>LYN-DSL</v>
          </cell>
        </row>
        <row r="35">
          <cell r="A35" t="str">
            <v>MBLV-1</v>
          </cell>
        </row>
        <row r="36">
          <cell r="A36" t="str">
            <v>MBLV-2</v>
          </cell>
        </row>
        <row r="37">
          <cell r="A37" t="str">
            <v>MBLV-3</v>
          </cell>
        </row>
        <row r="38">
          <cell r="A38" t="str">
            <v>MBLV-4</v>
          </cell>
        </row>
        <row r="39">
          <cell r="A39" t="str">
            <v>MI1</v>
          </cell>
        </row>
        <row r="40">
          <cell r="A40" t="str">
            <v>MI2</v>
          </cell>
        </row>
        <row r="41">
          <cell r="A41" t="str">
            <v>MI3</v>
          </cell>
        </row>
        <row r="42">
          <cell r="A42" t="str">
            <v>MOS-1</v>
          </cell>
        </row>
        <row r="43">
          <cell r="A43" t="str">
            <v>MOS-2</v>
          </cell>
        </row>
        <row r="44">
          <cell r="A44" t="str">
            <v>MR10</v>
          </cell>
        </row>
        <row r="45">
          <cell r="A45" t="str">
            <v>MR11</v>
          </cell>
        </row>
        <row r="46">
          <cell r="A46" t="str">
            <v>MR12</v>
          </cell>
        </row>
        <row r="47">
          <cell r="A47" t="str">
            <v>NAT</v>
          </cell>
        </row>
        <row r="48">
          <cell r="A48" t="str">
            <v>NE3</v>
          </cell>
        </row>
        <row r="49">
          <cell r="A49" t="str">
            <v>NE4</v>
          </cell>
        </row>
        <row r="50">
          <cell r="A50" t="str">
            <v>NE6</v>
          </cell>
        </row>
        <row r="51">
          <cell r="A51" t="str">
            <v>NM1</v>
          </cell>
        </row>
        <row r="52">
          <cell r="A52" t="str">
            <v>NM2</v>
          </cell>
        </row>
        <row r="53">
          <cell r="A53" t="str">
            <v>NM3</v>
          </cell>
        </row>
        <row r="54">
          <cell r="A54" t="str">
            <v>NM4</v>
          </cell>
        </row>
        <row r="55">
          <cell r="A55" t="str">
            <v>NM5</v>
          </cell>
        </row>
        <row r="56">
          <cell r="A56" t="str">
            <v>PA3</v>
          </cell>
        </row>
        <row r="57">
          <cell r="A57" t="str">
            <v>PA4</v>
          </cell>
        </row>
        <row r="58">
          <cell r="A58" t="str">
            <v>PA5</v>
          </cell>
        </row>
        <row r="59">
          <cell r="A59" t="str">
            <v>PE1</v>
          </cell>
        </row>
        <row r="60">
          <cell r="A60" t="str">
            <v>PE2</v>
          </cell>
        </row>
        <row r="61">
          <cell r="A61" t="str">
            <v>RB1</v>
          </cell>
        </row>
        <row r="62">
          <cell r="A62" t="str">
            <v>RB2</v>
          </cell>
        </row>
        <row r="63">
          <cell r="A63" t="str">
            <v>RB3</v>
          </cell>
        </row>
        <row r="64">
          <cell r="A64" t="str">
            <v>RB4</v>
          </cell>
        </row>
        <row r="65">
          <cell r="A65" t="str">
            <v>RB5</v>
          </cell>
        </row>
        <row r="66">
          <cell r="A66" t="str">
            <v>RBNS</v>
          </cell>
        </row>
        <row r="67">
          <cell r="A67" t="str">
            <v>RIT-1</v>
          </cell>
        </row>
        <row r="68">
          <cell r="A68" t="str">
            <v>RIT-3</v>
          </cell>
        </row>
        <row r="69">
          <cell r="A69" t="str">
            <v>SA1</v>
          </cell>
        </row>
        <row r="70">
          <cell r="A70" t="str">
            <v>SA2</v>
          </cell>
        </row>
        <row r="71">
          <cell r="A71" t="str">
            <v>SA3</v>
          </cell>
        </row>
        <row r="72">
          <cell r="A72" t="str">
            <v>SA4</v>
          </cell>
        </row>
        <row r="73">
          <cell r="A73" t="str">
            <v>SA5</v>
          </cell>
        </row>
        <row r="74">
          <cell r="A74" t="str">
            <v>ST6</v>
          </cell>
        </row>
        <row r="75">
          <cell r="A75" t="str">
            <v>ST7</v>
          </cell>
        </row>
        <row r="76">
          <cell r="A76" t="str">
            <v>WAT3</v>
          </cell>
        </row>
        <row r="77">
          <cell r="A77" t="str">
            <v>WB-1</v>
          </cell>
        </row>
        <row r="78">
          <cell r="A78" t="str">
            <v>WB-2</v>
          </cell>
        </row>
        <row r="79">
          <cell r="A79" t="str">
            <v>WF1</v>
          </cell>
        </row>
        <row r="80">
          <cell r="A80" t="str">
            <v>WF2</v>
          </cell>
        </row>
        <row r="81">
          <cell r="A81" t="str">
            <v>WG1</v>
          </cell>
        </row>
        <row r="82">
          <cell r="A82" t="str">
            <v>WG2</v>
          </cell>
        </row>
        <row r="83">
          <cell r="A83" t="str">
            <v>WG3</v>
          </cell>
        </row>
        <row r="84">
          <cell r="A84" t="str">
            <v>WG4</v>
          </cell>
        </row>
        <row r="85">
          <cell r="A85" t="str">
            <v>WG5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Version Control"/>
      <sheetName val="Switches"/>
      <sheetName val="WACC"/>
      <sheetName val="Allocator"/>
      <sheetName val="Rate Allocation"/>
      <sheetName val="Percent Feeds"/>
      <sheetName val="CapEx"/>
      <sheetName val="CTC"/>
      <sheetName val="FD PasteIn"/>
      <sheetName val="Plant Corrections"/>
      <sheetName val="Forecast Data"/>
      <sheetName val="Test"/>
      <sheetName val="Template"/>
      <sheetName val="Revenues"/>
      <sheetName val="Data Flow"/>
      <sheetName val="Generation Pre"/>
      <sheetName val="Transmission Pre"/>
      <sheetName val="Distribution Pre"/>
      <sheetName val="Customer Service Pre"/>
      <sheetName val="Gas"/>
      <sheetName val="Steam"/>
      <sheetName val="Bundled Pre"/>
      <sheetName val="Discrepancy"/>
      <sheetName val="Gen Pre Rates"/>
      <sheetName val="Transmission Rates"/>
      <sheetName val="Dist Pre Rates"/>
      <sheetName val="Cst Svc Pre Rates"/>
      <sheetName val="TOTAL Rates"/>
      <sheetName val="Retail Rates"/>
      <sheetName val="Transition"/>
      <sheetName val="Gen Trans Values"/>
      <sheetName val="Transmission Trans Values"/>
      <sheetName val="Dist Trans Values"/>
      <sheetName val="Cst Svc Trans Values"/>
      <sheetName val="Other Trans Values"/>
      <sheetName val="Amortization"/>
      <sheetName val="Generation Mid"/>
      <sheetName val="Generation Post 1"/>
      <sheetName val="CASHCO"/>
      <sheetName val="Generation Post 2"/>
      <sheetName val="Distribution Post"/>
      <sheetName val="Customer Service Post"/>
      <sheetName val="Distribution Post 2"/>
      <sheetName val="Retail"/>
      <sheetName val="Retail Elimination Sheet"/>
      <sheetName val="Generation Deregulated"/>
      <sheetName val="Generation Post"/>
      <sheetName val="Bundled Post"/>
    </sheetNames>
    <sheetDataSet>
      <sheetData sheetId="0" refreshError="1"/>
      <sheetData sheetId="1" refreshError="1"/>
      <sheetData sheetId="2" refreshError="1">
        <row r="22">
          <cell r="D2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3">
          <cell r="L53">
            <v>0</v>
          </cell>
          <cell r="M53">
            <v>0</v>
          </cell>
          <cell r="N53">
            <v>0</v>
          </cell>
          <cell r="O53">
            <v>35597.42946661012</v>
          </cell>
          <cell r="P53">
            <v>30440.400600030167</v>
          </cell>
          <cell r="Q53">
            <v>33168.119652711001</v>
          </cell>
          <cell r="R53">
            <v>34369.646665533379</v>
          </cell>
          <cell r="S53">
            <v>35202.246222302732</v>
          </cell>
          <cell r="T53">
            <v>9753.52437338862</v>
          </cell>
          <cell r="U53">
            <v>9754.52437338862</v>
          </cell>
          <cell r="V53">
            <v>9755.52437338862</v>
          </cell>
        </row>
        <row r="54">
          <cell r="L54">
            <v>1</v>
          </cell>
          <cell r="M54">
            <v>1</v>
          </cell>
          <cell r="N54">
            <v>1</v>
          </cell>
          <cell r="O54">
            <v>1</v>
          </cell>
          <cell r="P54">
            <v>1</v>
          </cell>
          <cell r="Q54">
            <v>1</v>
          </cell>
          <cell r="R54">
            <v>1</v>
          </cell>
          <cell r="S54">
            <v>1</v>
          </cell>
          <cell r="T54">
            <v>1</v>
          </cell>
          <cell r="U54">
            <v>1</v>
          </cell>
          <cell r="V54">
            <v>1</v>
          </cell>
        </row>
        <row r="55">
          <cell r="L55">
            <v>0</v>
          </cell>
          <cell r="M55">
            <v>0</v>
          </cell>
          <cell r="N55">
            <v>0</v>
          </cell>
          <cell r="O55">
            <v>0</v>
          </cell>
          <cell r="P55">
            <v>0</v>
          </cell>
          <cell r="Q55">
            <v>0</v>
          </cell>
          <cell r="R55">
            <v>0</v>
          </cell>
          <cell r="S55">
            <v>0</v>
          </cell>
          <cell r="T55">
            <v>0</v>
          </cell>
          <cell r="U55">
            <v>0</v>
          </cell>
          <cell r="V55">
            <v>0</v>
          </cell>
        </row>
        <row r="56">
          <cell r="L56">
            <v>0</v>
          </cell>
          <cell r="M56">
            <v>0</v>
          </cell>
          <cell r="N56">
            <v>0</v>
          </cell>
          <cell r="O56">
            <v>0</v>
          </cell>
          <cell r="P56">
            <v>0</v>
          </cell>
          <cell r="Q56">
            <v>0</v>
          </cell>
          <cell r="R56">
            <v>0</v>
          </cell>
          <cell r="S56">
            <v>0</v>
          </cell>
          <cell r="T56">
            <v>0</v>
          </cell>
          <cell r="U56">
            <v>0</v>
          </cell>
          <cell r="V56">
            <v>0</v>
          </cell>
        </row>
        <row r="57">
          <cell r="L57">
            <v>0</v>
          </cell>
          <cell r="M57">
            <v>0</v>
          </cell>
          <cell r="N57">
            <v>0</v>
          </cell>
          <cell r="O57">
            <v>0</v>
          </cell>
          <cell r="P57">
            <v>0</v>
          </cell>
          <cell r="Q57">
            <v>0</v>
          </cell>
          <cell r="R57">
            <v>0</v>
          </cell>
          <cell r="S57">
            <v>0</v>
          </cell>
          <cell r="T57">
            <v>0</v>
          </cell>
          <cell r="U57">
            <v>0</v>
          </cell>
          <cell r="V57">
            <v>0</v>
          </cell>
        </row>
        <row r="58">
          <cell r="L58">
            <v>0</v>
          </cell>
          <cell r="M58">
            <v>0</v>
          </cell>
          <cell r="N58">
            <v>0</v>
          </cell>
          <cell r="O58">
            <v>0</v>
          </cell>
          <cell r="P58">
            <v>0</v>
          </cell>
          <cell r="Q58">
            <v>0</v>
          </cell>
          <cell r="R58">
            <v>0</v>
          </cell>
          <cell r="S58">
            <v>0</v>
          </cell>
          <cell r="T58">
            <v>0</v>
          </cell>
          <cell r="U58">
            <v>0</v>
          </cell>
          <cell r="V58">
            <v>0</v>
          </cell>
        </row>
        <row r="59">
          <cell r="L59">
            <v>0</v>
          </cell>
          <cell r="M59">
            <v>0</v>
          </cell>
          <cell r="N59">
            <v>0</v>
          </cell>
          <cell r="O59">
            <v>0</v>
          </cell>
          <cell r="P59">
            <v>0</v>
          </cell>
          <cell r="Q59">
            <v>0</v>
          </cell>
          <cell r="R59">
            <v>0</v>
          </cell>
          <cell r="S59">
            <v>0</v>
          </cell>
          <cell r="T59">
            <v>0</v>
          </cell>
          <cell r="U59">
            <v>0</v>
          </cell>
          <cell r="V59">
            <v>0</v>
          </cell>
        </row>
        <row r="60">
          <cell r="L60">
            <v>0</v>
          </cell>
          <cell r="M60">
            <v>0</v>
          </cell>
          <cell r="N60">
            <v>0</v>
          </cell>
          <cell r="O60">
            <v>30250.249580831969</v>
          </cell>
          <cell r="P60">
            <v>47658.134466178475</v>
          </cell>
          <cell r="Q60">
            <v>47927.983361744948</v>
          </cell>
          <cell r="R60">
            <v>45171.754652751406</v>
          </cell>
          <cell r="S60">
            <v>42965.789600125689</v>
          </cell>
          <cell r="T60">
            <v>43499.245685720176</v>
          </cell>
          <cell r="U60">
            <v>43499.245685720176</v>
          </cell>
          <cell r="V60">
            <v>43499.245685720176</v>
          </cell>
        </row>
        <row r="61">
          <cell r="L61">
            <v>1</v>
          </cell>
          <cell r="M61">
            <v>1</v>
          </cell>
          <cell r="N61">
            <v>1</v>
          </cell>
          <cell r="O61">
            <v>1</v>
          </cell>
          <cell r="P61">
            <v>1</v>
          </cell>
          <cell r="Q61">
            <v>1</v>
          </cell>
          <cell r="R61">
            <v>1</v>
          </cell>
          <cell r="S61">
            <v>1</v>
          </cell>
          <cell r="T61">
            <v>1</v>
          </cell>
          <cell r="U61">
            <v>1</v>
          </cell>
          <cell r="V61">
            <v>1</v>
          </cell>
        </row>
        <row r="62">
          <cell r="L62">
            <v>0</v>
          </cell>
          <cell r="M62">
            <v>0</v>
          </cell>
          <cell r="N62">
            <v>0</v>
          </cell>
          <cell r="O62">
            <v>0</v>
          </cell>
          <cell r="P62">
            <v>0</v>
          </cell>
          <cell r="Q62">
            <v>0</v>
          </cell>
          <cell r="R62">
            <v>0</v>
          </cell>
          <cell r="S62">
            <v>0</v>
          </cell>
          <cell r="T62">
            <v>0</v>
          </cell>
          <cell r="U62">
            <v>0</v>
          </cell>
          <cell r="V62">
            <v>0</v>
          </cell>
        </row>
        <row r="63">
          <cell r="L63">
            <v>0</v>
          </cell>
          <cell r="M63">
            <v>0</v>
          </cell>
          <cell r="N63">
            <v>0</v>
          </cell>
          <cell r="O63">
            <v>0</v>
          </cell>
          <cell r="P63">
            <v>0</v>
          </cell>
          <cell r="Q63">
            <v>0</v>
          </cell>
          <cell r="R63">
            <v>0</v>
          </cell>
          <cell r="S63">
            <v>0</v>
          </cell>
          <cell r="T63">
            <v>0</v>
          </cell>
          <cell r="U63">
            <v>0</v>
          </cell>
          <cell r="V63">
            <v>0</v>
          </cell>
        </row>
        <row r="64">
          <cell r="L64">
            <v>0</v>
          </cell>
          <cell r="M64">
            <v>0</v>
          </cell>
          <cell r="N64">
            <v>0</v>
          </cell>
          <cell r="O64">
            <v>0</v>
          </cell>
          <cell r="P64">
            <v>0</v>
          </cell>
          <cell r="Q64">
            <v>0</v>
          </cell>
          <cell r="R64">
            <v>0</v>
          </cell>
          <cell r="S64">
            <v>0</v>
          </cell>
          <cell r="T64">
            <v>0</v>
          </cell>
          <cell r="U64">
            <v>0</v>
          </cell>
          <cell r="V64">
            <v>0</v>
          </cell>
        </row>
        <row r="65">
          <cell r="L65">
            <v>0</v>
          </cell>
          <cell r="M65">
            <v>0</v>
          </cell>
          <cell r="N65">
            <v>0</v>
          </cell>
          <cell r="O65">
            <v>0</v>
          </cell>
          <cell r="P65">
            <v>0</v>
          </cell>
          <cell r="Q65">
            <v>0</v>
          </cell>
          <cell r="R65">
            <v>0</v>
          </cell>
          <cell r="S65">
            <v>0</v>
          </cell>
          <cell r="T65">
            <v>0</v>
          </cell>
          <cell r="U65">
            <v>0</v>
          </cell>
          <cell r="V65">
            <v>0</v>
          </cell>
        </row>
        <row r="66">
          <cell r="L66">
            <v>0</v>
          </cell>
          <cell r="M66">
            <v>0</v>
          </cell>
          <cell r="N66">
            <v>0</v>
          </cell>
          <cell r="O66">
            <v>0</v>
          </cell>
          <cell r="P66">
            <v>0</v>
          </cell>
          <cell r="Q66">
            <v>0</v>
          </cell>
          <cell r="R66">
            <v>0</v>
          </cell>
          <cell r="S66">
            <v>0</v>
          </cell>
          <cell r="T66">
            <v>0</v>
          </cell>
          <cell r="U66">
            <v>0</v>
          </cell>
          <cell r="V66">
            <v>0</v>
          </cell>
        </row>
        <row r="67">
          <cell r="L67">
            <v>0</v>
          </cell>
          <cell r="M67">
            <v>0</v>
          </cell>
          <cell r="N67">
            <v>0</v>
          </cell>
          <cell r="O67">
            <v>48042.645136656007</v>
          </cell>
          <cell r="P67">
            <v>16251.560432</v>
          </cell>
          <cell r="Q67">
            <v>25387.699960000002</v>
          </cell>
          <cell r="R67">
            <v>13597.221952000002</v>
          </cell>
          <cell r="S67">
            <v>14552.950903999999</v>
          </cell>
          <cell r="T67">
            <v>19943.312600000001</v>
          </cell>
          <cell r="U67">
            <v>19943.312600000001</v>
          </cell>
          <cell r="V67">
            <v>19943.312600000001</v>
          </cell>
        </row>
        <row r="68">
          <cell r="L68">
            <v>1</v>
          </cell>
          <cell r="M68">
            <v>1</v>
          </cell>
          <cell r="N68">
            <v>1</v>
          </cell>
          <cell r="O68">
            <v>1</v>
          </cell>
          <cell r="P68">
            <v>1</v>
          </cell>
          <cell r="Q68">
            <v>1</v>
          </cell>
          <cell r="R68">
            <v>1</v>
          </cell>
          <cell r="S68">
            <v>1</v>
          </cell>
          <cell r="T68">
            <v>1</v>
          </cell>
          <cell r="U68">
            <v>1</v>
          </cell>
          <cell r="V68">
            <v>1</v>
          </cell>
        </row>
        <row r="69">
          <cell r="L69">
            <v>0</v>
          </cell>
          <cell r="M69">
            <v>0</v>
          </cell>
          <cell r="N69">
            <v>0</v>
          </cell>
          <cell r="O69">
            <v>0</v>
          </cell>
          <cell r="P69">
            <v>0</v>
          </cell>
          <cell r="Q69">
            <v>0</v>
          </cell>
          <cell r="R69">
            <v>0</v>
          </cell>
          <cell r="S69">
            <v>0</v>
          </cell>
          <cell r="T69">
            <v>0</v>
          </cell>
          <cell r="U69">
            <v>0</v>
          </cell>
          <cell r="V69">
            <v>0</v>
          </cell>
        </row>
        <row r="70">
          <cell r="L70">
            <v>0</v>
          </cell>
          <cell r="M70">
            <v>0</v>
          </cell>
          <cell r="N70">
            <v>0</v>
          </cell>
          <cell r="O70">
            <v>0</v>
          </cell>
          <cell r="P70">
            <v>0</v>
          </cell>
          <cell r="Q70">
            <v>0</v>
          </cell>
          <cell r="R70">
            <v>0</v>
          </cell>
          <cell r="S70">
            <v>0</v>
          </cell>
          <cell r="T70">
            <v>0</v>
          </cell>
          <cell r="U70">
            <v>0</v>
          </cell>
          <cell r="V70">
            <v>0</v>
          </cell>
        </row>
        <row r="71">
          <cell r="L71">
            <v>0</v>
          </cell>
          <cell r="M71">
            <v>0</v>
          </cell>
          <cell r="N71">
            <v>0</v>
          </cell>
          <cell r="O71">
            <v>0</v>
          </cell>
          <cell r="P71">
            <v>0</v>
          </cell>
          <cell r="Q71">
            <v>0</v>
          </cell>
          <cell r="R71">
            <v>0</v>
          </cell>
          <cell r="S71">
            <v>0</v>
          </cell>
          <cell r="T71">
            <v>0</v>
          </cell>
          <cell r="U71">
            <v>0</v>
          </cell>
          <cell r="V71">
            <v>0</v>
          </cell>
        </row>
        <row r="72">
          <cell r="L72">
            <v>0</v>
          </cell>
          <cell r="M72">
            <v>0</v>
          </cell>
          <cell r="N72">
            <v>0</v>
          </cell>
          <cell r="O72">
            <v>0</v>
          </cell>
          <cell r="P72">
            <v>0</v>
          </cell>
          <cell r="Q72">
            <v>0</v>
          </cell>
          <cell r="R72">
            <v>0</v>
          </cell>
          <cell r="S72">
            <v>0</v>
          </cell>
          <cell r="T72">
            <v>0</v>
          </cell>
          <cell r="U72">
            <v>0</v>
          </cell>
          <cell r="V72">
            <v>0</v>
          </cell>
        </row>
        <row r="73">
          <cell r="L73">
            <v>0</v>
          </cell>
          <cell r="M73">
            <v>0</v>
          </cell>
          <cell r="N73">
            <v>0</v>
          </cell>
          <cell r="O73">
            <v>0</v>
          </cell>
          <cell r="P73">
            <v>0</v>
          </cell>
          <cell r="Q73">
            <v>0</v>
          </cell>
          <cell r="R73">
            <v>0</v>
          </cell>
          <cell r="S73">
            <v>0</v>
          </cell>
          <cell r="T73">
            <v>0</v>
          </cell>
          <cell r="U73">
            <v>0</v>
          </cell>
          <cell r="V73">
            <v>0</v>
          </cell>
        </row>
        <row r="74">
          <cell r="L74">
            <v>0</v>
          </cell>
          <cell r="M74">
            <v>0</v>
          </cell>
          <cell r="N74">
            <v>0</v>
          </cell>
          <cell r="O74">
            <v>245.62853185600002</v>
          </cell>
          <cell r="P74">
            <v>0</v>
          </cell>
          <cell r="Q74">
            <v>0</v>
          </cell>
          <cell r="R74">
            <v>0</v>
          </cell>
          <cell r="S74">
            <v>0</v>
          </cell>
          <cell r="T74">
            <v>0</v>
          </cell>
          <cell r="U74">
            <v>0</v>
          </cell>
          <cell r="V74">
            <v>0</v>
          </cell>
        </row>
        <row r="75">
          <cell r="L75">
            <v>0</v>
          </cell>
          <cell r="M75">
            <v>0</v>
          </cell>
          <cell r="N75">
            <v>0</v>
          </cell>
          <cell r="O75">
            <v>0</v>
          </cell>
          <cell r="P75">
            <v>0</v>
          </cell>
          <cell r="Q75">
            <v>0</v>
          </cell>
          <cell r="R75">
            <v>0</v>
          </cell>
          <cell r="S75">
            <v>0</v>
          </cell>
          <cell r="T75">
            <v>0</v>
          </cell>
          <cell r="U75">
            <v>0</v>
          </cell>
          <cell r="V75">
            <v>0</v>
          </cell>
        </row>
        <row r="76">
          <cell r="L76">
            <v>1</v>
          </cell>
          <cell r="M76">
            <v>1</v>
          </cell>
          <cell r="N76">
            <v>1</v>
          </cell>
          <cell r="O76">
            <v>1</v>
          </cell>
          <cell r="P76">
            <v>1</v>
          </cell>
          <cell r="Q76">
            <v>1</v>
          </cell>
          <cell r="R76">
            <v>1</v>
          </cell>
          <cell r="S76">
            <v>1</v>
          </cell>
          <cell r="T76">
            <v>1</v>
          </cell>
          <cell r="U76">
            <v>1</v>
          </cell>
          <cell r="V76">
            <v>1</v>
          </cell>
        </row>
        <row r="77">
          <cell r="L77">
            <v>0</v>
          </cell>
          <cell r="M77">
            <v>0</v>
          </cell>
          <cell r="N77">
            <v>0</v>
          </cell>
          <cell r="O77">
            <v>0</v>
          </cell>
          <cell r="P77">
            <v>0</v>
          </cell>
          <cell r="Q77">
            <v>0</v>
          </cell>
          <cell r="R77">
            <v>0</v>
          </cell>
          <cell r="S77">
            <v>0</v>
          </cell>
          <cell r="T77">
            <v>0</v>
          </cell>
          <cell r="U77">
            <v>0</v>
          </cell>
          <cell r="V77">
            <v>0</v>
          </cell>
        </row>
        <row r="78">
          <cell r="L78">
            <v>0</v>
          </cell>
          <cell r="M78">
            <v>0</v>
          </cell>
          <cell r="N78">
            <v>0</v>
          </cell>
          <cell r="O78">
            <v>0</v>
          </cell>
          <cell r="P78">
            <v>0</v>
          </cell>
          <cell r="Q78">
            <v>0</v>
          </cell>
          <cell r="R78">
            <v>0</v>
          </cell>
          <cell r="S78">
            <v>0</v>
          </cell>
          <cell r="T78">
            <v>0</v>
          </cell>
          <cell r="U78">
            <v>0</v>
          </cell>
          <cell r="V78">
            <v>0</v>
          </cell>
        </row>
        <row r="79">
          <cell r="L79">
            <v>0</v>
          </cell>
          <cell r="M79">
            <v>0</v>
          </cell>
          <cell r="N79">
            <v>0</v>
          </cell>
          <cell r="O79">
            <v>0</v>
          </cell>
          <cell r="P79">
            <v>0</v>
          </cell>
          <cell r="Q79">
            <v>0</v>
          </cell>
          <cell r="R79">
            <v>0</v>
          </cell>
          <cell r="S79">
            <v>0</v>
          </cell>
          <cell r="T79">
            <v>0</v>
          </cell>
          <cell r="U79">
            <v>0</v>
          </cell>
          <cell r="V79">
            <v>0</v>
          </cell>
        </row>
        <row r="80">
          <cell r="L80">
            <v>0</v>
          </cell>
          <cell r="M80">
            <v>0</v>
          </cell>
          <cell r="N80">
            <v>0</v>
          </cell>
          <cell r="O80">
            <v>0</v>
          </cell>
          <cell r="P80">
            <v>0</v>
          </cell>
          <cell r="Q80">
            <v>0</v>
          </cell>
          <cell r="R80">
            <v>0</v>
          </cell>
          <cell r="S80">
            <v>0</v>
          </cell>
          <cell r="T80">
            <v>0</v>
          </cell>
          <cell r="U80">
            <v>0</v>
          </cell>
          <cell r="V80">
            <v>0</v>
          </cell>
        </row>
        <row r="89">
          <cell r="L89">
            <v>0</v>
          </cell>
          <cell r="M89">
            <v>0</v>
          </cell>
          <cell r="N89">
            <v>0</v>
          </cell>
          <cell r="O89">
            <v>-693.75416605031933</v>
          </cell>
          <cell r="P89">
            <v>0</v>
          </cell>
          <cell r="Q89">
            <v>2400</v>
          </cell>
          <cell r="R89">
            <v>0</v>
          </cell>
          <cell r="S89">
            <v>0</v>
          </cell>
          <cell r="T89">
            <v>0</v>
          </cell>
          <cell r="U89">
            <v>0</v>
          </cell>
          <cell r="V89">
            <v>0</v>
          </cell>
        </row>
        <row r="90">
          <cell r="L90">
            <v>-0.26267799847563533</v>
          </cell>
          <cell r="M90">
            <v>0.76641991639026608</v>
          </cell>
          <cell r="N90">
            <v>0.76641991639026608</v>
          </cell>
          <cell r="O90">
            <v>0.35128727417545758</v>
          </cell>
          <cell r="P90">
            <v>0.76641991639026608</v>
          </cell>
          <cell r="Q90">
            <v>0.88641991639026596</v>
          </cell>
          <cell r="R90">
            <v>0.76641991639026608</v>
          </cell>
          <cell r="S90">
            <v>0.76641991639026608</v>
          </cell>
          <cell r="T90">
            <v>0.76641991639026619</v>
          </cell>
          <cell r="U90">
            <v>0.76641991639026619</v>
          </cell>
          <cell r="V90">
            <v>0.76641991639026619</v>
          </cell>
        </row>
        <row r="91">
          <cell r="L91">
            <v>1.3161329586461328</v>
          </cell>
          <cell r="M91">
            <v>-7.4260048051482536E-2</v>
          </cell>
          <cell r="N91">
            <v>-7.4260048051482536E-2</v>
          </cell>
          <cell r="O91">
            <v>-7.4260048051482536E-2</v>
          </cell>
          <cell r="P91">
            <v>-7.4260048051482536E-2</v>
          </cell>
          <cell r="Q91">
            <v>-7.4260048051482536E-2</v>
          </cell>
          <cell r="R91">
            <v>-7.4260048051482536E-2</v>
          </cell>
          <cell r="S91">
            <v>-7.4260048051482536E-2</v>
          </cell>
          <cell r="T91">
            <v>-7.4260048051482494E-2</v>
          </cell>
          <cell r="U91">
            <v>-7.4260048051482494E-2</v>
          </cell>
          <cell r="V91">
            <v>-7.4260048051482494E-2</v>
          </cell>
        </row>
        <row r="92">
          <cell r="L92">
            <v>-5.0022218008489924E-2</v>
          </cell>
          <cell r="M92">
            <v>0.22291840044736019</v>
          </cell>
          <cell r="N92">
            <v>0.22291840044736019</v>
          </cell>
          <cell r="O92">
            <v>0.63805104266216861</v>
          </cell>
          <cell r="P92">
            <v>0.22291840044736019</v>
          </cell>
          <cell r="Q92">
            <v>0.1029184004473602</v>
          </cell>
          <cell r="R92">
            <v>0.22291840044736019</v>
          </cell>
          <cell r="S92">
            <v>0.22291840044736019</v>
          </cell>
          <cell r="T92">
            <v>0.22291840044736</v>
          </cell>
          <cell r="U92">
            <v>0.22291840044736</v>
          </cell>
          <cell r="V92">
            <v>0.22291840044736</v>
          </cell>
        </row>
        <row r="93">
          <cell r="L93">
            <v>-3.4327421620075926E-3</v>
          </cell>
          <cell r="M93">
            <v>8.4921731213856336E-2</v>
          </cell>
          <cell r="N93">
            <v>8.4921731213856336E-2</v>
          </cell>
          <cell r="O93">
            <v>8.4921731213856336E-2</v>
          </cell>
          <cell r="P93">
            <v>8.4921731213856336E-2</v>
          </cell>
          <cell r="Q93">
            <v>8.4921731213856336E-2</v>
          </cell>
          <cell r="R93">
            <v>8.4921731213856336E-2</v>
          </cell>
          <cell r="S93">
            <v>8.4921731213856336E-2</v>
          </cell>
          <cell r="T93">
            <v>8.4921731213856294E-2</v>
          </cell>
          <cell r="U93">
            <v>8.4921731213856294E-2</v>
          </cell>
          <cell r="V93">
            <v>8.4921731213856294E-2</v>
          </cell>
        </row>
        <row r="94">
          <cell r="L94">
            <v>0</v>
          </cell>
          <cell r="M94">
            <v>0</v>
          </cell>
          <cell r="N94">
            <v>0</v>
          </cell>
          <cell r="O94">
            <v>0</v>
          </cell>
          <cell r="P94">
            <v>0</v>
          </cell>
          <cell r="Q94">
            <v>0</v>
          </cell>
          <cell r="R94">
            <v>0</v>
          </cell>
          <cell r="S94">
            <v>0</v>
          </cell>
          <cell r="T94">
            <v>0</v>
          </cell>
          <cell r="U94">
            <v>0</v>
          </cell>
          <cell r="V94">
            <v>0</v>
          </cell>
        </row>
        <row r="95">
          <cell r="L95">
            <v>0</v>
          </cell>
          <cell r="M95">
            <v>0</v>
          </cell>
          <cell r="N95">
            <v>0</v>
          </cell>
          <cell r="O95">
            <v>0</v>
          </cell>
          <cell r="P95">
            <v>0</v>
          </cell>
          <cell r="Q95">
            <v>0</v>
          </cell>
          <cell r="R95">
            <v>0</v>
          </cell>
          <cell r="S95">
            <v>0</v>
          </cell>
          <cell r="T95">
            <v>0</v>
          </cell>
          <cell r="U95">
            <v>0</v>
          </cell>
          <cell r="V95">
            <v>0</v>
          </cell>
        </row>
        <row r="96">
          <cell r="L96">
            <v>0</v>
          </cell>
          <cell r="M96">
            <v>0</v>
          </cell>
          <cell r="N96">
            <v>0</v>
          </cell>
          <cell r="O96">
            <v>2420.5934884993117</v>
          </cell>
          <cell r="P96">
            <v>1693.1305</v>
          </cell>
          <cell r="Q96">
            <v>1735.4587624999999</v>
          </cell>
          <cell r="R96">
            <v>1778.8452315625</v>
          </cell>
          <cell r="S96">
            <v>1823.316362351562</v>
          </cell>
          <cell r="T96">
            <v>1823.316362351562</v>
          </cell>
          <cell r="U96">
            <v>1823.316362351562</v>
          </cell>
          <cell r="V96">
            <v>1823.316362351562</v>
          </cell>
        </row>
        <row r="97">
          <cell r="L97">
            <v>0</v>
          </cell>
          <cell r="M97">
            <v>0</v>
          </cell>
          <cell r="N97">
            <v>0</v>
          </cell>
          <cell r="O97">
            <v>0.46310956603249531</v>
          </cell>
          <cell r="P97">
            <v>0.66208718111214693</v>
          </cell>
          <cell r="Q97">
            <v>0.64593871328014352</v>
          </cell>
          <cell r="R97">
            <v>0.63018411051721324</v>
          </cell>
          <cell r="S97">
            <v>0.61481376635825669</v>
          </cell>
          <cell r="T97">
            <v>0.61481376635825669</v>
          </cell>
          <cell r="U97">
            <v>0.61481376635825713</v>
          </cell>
          <cell r="V97">
            <v>0.61481376635825713</v>
          </cell>
        </row>
        <row r="98">
          <cell r="L98">
            <v>0</v>
          </cell>
          <cell r="M98">
            <v>0</v>
          </cell>
          <cell r="N98">
            <v>0</v>
          </cell>
          <cell r="O98">
            <v>0</v>
          </cell>
          <cell r="P98">
            <v>0</v>
          </cell>
          <cell r="Q98">
            <v>0</v>
          </cell>
          <cell r="R98">
            <v>0</v>
          </cell>
          <cell r="S98">
            <v>0</v>
          </cell>
          <cell r="T98">
            <v>0</v>
          </cell>
          <cell r="U98">
            <v>0</v>
          </cell>
          <cell r="V98">
            <v>0</v>
          </cell>
        </row>
        <row r="99">
          <cell r="L99">
            <v>0.96577550844047266</v>
          </cell>
          <cell r="M99">
            <v>0.96577550844047266</v>
          </cell>
          <cell r="N99">
            <v>0.96577550844047266</v>
          </cell>
          <cell r="O99">
            <v>0.50266594240797735</v>
          </cell>
          <cell r="P99">
            <v>0.30368832732832562</v>
          </cell>
          <cell r="Q99">
            <v>0.32064364369002951</v>
          </cell>
          <cell r="R99">
            <v>0.33718671603733219</v>
          </cell>
          <cell r="S99">
            <v>0.35332753947891959</v>
          </cell>
          <cell r="T99">
            <v>0.35408041028989456</v>
          </cell>
          <cell r="U99">
            <v>0.3548332811008692</v>
          </cell>
          <cell r="V99">
            <v>0.35558615191184417</v>
          </cell>
        </row>
        <row r="100">
          <cell r="L100">
            <v>3.4224491559527372E-2</v>
          </cell>
          <cell r="M100">
            <v>3.4224491559527372E-2</v>
          </cell>
          <cell r="N100">
            <v>3.4224491559527372E-2</v>
          </cell>
          <cell r="O100">
            <v>3.4224491559527372E-2</v>
          </cell>
          <cell r="P100">
            <v>3.4224491559527372E-2</v>
          </cell>
          <cell r="Q100">
            <v>3.341764302982704E-2</v>
          </cell>
          <cell r="R100">
            <v>3.2629173445454636E-2</v>
          </cell>
          <cell r="S100">
            <v>3.1858694162823664E-2</v>
          </cell>
          <cell r="T100">
            <v>3.1105823351848683E-2</v>
          </cell>
          <cell r="U100">
            <v>3.0352952540873699E-2</v>
          </cell>
          <cell r="V100">
            <v>2.9600081729898701E-2</v>
          </cell>
        </row>
        <row r="101">
          <cell r="L101">
            <v>0</v>
          </cell>
          <cell r="M101">
            <v>0</v>
          </cell>
          <cell r="N101">
            <v>0</v>
          </cell>
          <cell r="O101">
            <v>0</v>
          </cell>
          <cell r="P101">
            <v>0</v>
          </cell>
          <cell r="Q101">
            <v>0</v>
          </cell>
          <cell r="R101">
            <v>0</v>
          </cell>
          <cell r="S101">
            <v>0</v>
          </cell>
          <cell r="T101">
            <v>0</v>
          </cell>
          <cell r="U101">
            <v>0</v>
          </cell>
          <cell r="V101">
            <v>0</v>
          </cell>
        </row>
        <row r="102">
          <cell r="L102">
            <v>0</v>
          </cell>
          <cell r="M102">
            <v>0</v>
          </cell>
          <cell r="N102">
            <v>0</v>
          </cell>
          <cell r="O102">
            <v>0</v>
          </cell>
          <cell r="P102">
            <v>0</v>
          </cell>
          <cell r="Q102">
            <v>0</v>
          </cell>
          <cell r="R102">
            <v>0</v>
          </cell>
          <cell r="S102">
            <v>0</v>
          </cell>
          <cell r="T102">
            <v>0</v>
          </cell>
          <cell r="U102">
            <v>0</v>
          </cell>
          <cell r="V102">
            <v>0</v>
          </cell>
        </row>
        <row r="103">
          <cell r="L103">
            <v>0</v>
          </cell>
          <cell r="M103">
            <v>0</v>
          </cell>
          <cell r="N103">
            <v>0</v>
          </cell>
          <cell r="O103">
            <v>6606.9468674714381</v>
          </cell>
          <cell r="P103">
            <v>1009.1470803886973</v>
          </cell>
          <cell r="Q103">
            <v>834.82646964418905</v>
          </cell>
          <cell r="R103">
            <v>821.26967297006445</v>
          </cell>
          <cell r="S103">
            <v>528.5099147727849</v>
          </cell>
          <cell r="T103">
            <v>737.58933170194882</v>
          </cell>
          <cell r="U103">
            <v>737.58933170194882</v>
          </cell>
          <cell r="V103">
            <v>737.58933170194882</v>
          </cell>
        </row>
        <row r="104">
          <cell r="L104">
            <v>-0.26267799847563533</v>
          </cell>
          <cell r="M104">
            <v>0.76641991639026597</v>
          </cell>
          <cell r="N104">
            <v>0.76641991639026597</v>
          </cell>
          <cell r="O104">
            <v>0.71720375667132052</v>
          </cell>
          <cell r="P104">
            <v>0.74252448835368212</v>
          </cell>
          <cell r="Q104">
            <v>0.70491440957532225</v>
          </cell>
          <cell r="R104">
            <v>0.69478535318882073</v>
          </cell>
          <cell r="S104">
            <v>0.6987475458759419</v>
          </cell>
          <cell r="T104">
            <v>0.67509821043560625</v>
          </cell>
          <cell r="U104">
            <v>0.66844416466436662</v>
          </cell>
          <cell r="V104">
            <v>0.66264342688467448</v>
          </cell>
        </row>
        <row r="105">
          <cell r="L105">
            <v>1.3161329586461328</v>
          </cell>
          <cell r="M105">
            <v>-7.4260048051482536E-2</v>
          </cell>
          <cell r="N105">
            <v>-7.4260048051482536E-2</v>
          </cell>
          <cell r="O105">
            <v>6.8757598127587499E-2</v>
          </cell>
          <cell r="P105">
            <v>5.9004522509580042E-2</v>
          </cell>
          <cell r="Q105">
            <v>6.7041107666002991E-2</v>
          </cell>
          <cell r="R105">
            <v>7.2162859296324836E-2</v>
          </cell>
          <cell r="S105">
            <v>7.2409245843383332E-2</v>
          </cell>
          <cell r="T105">
            <v>7.663330061579228E-2</v>
          </cell>
          <cell r="U105">
            <v>7.639293260160239E-2</v>
          </cell>
          <cell r="V105">
            <v>7.5696210260970731E-2</v>
          </cell>
        </row>
        <row r="106">
          <cell r="L106">
            <v>-5.0022218008489924E-2</v>
          </cell>
          <cell r="M106">
            <v>0.22291840044736019</v>
          </cell>
          <cell r="N106">
            <v>0.22291840044736019</v>
          </cell>
          <cell r="O106">
            <v>0.19449200974162681</v>
          </cell>
          <cell r="P106">
            <v>0.17903389481397208</v>
          </cell>
          <cell r="Q106">
            <v>0.20054227222360904</v>
          </cell>
          <cell r="R106">
            <v>0.20561438017153061</v>
          </cell>
          <cell r="S106">
            <v>0.20123390778366662</v>
          </cell>
          <cell r="T106">
            <v>0.21885701199329599</v>
          </cell>
          <cell r="U106">
            <v>0.22551541227644606</v>
          </cell>
          <cell r="V106">
            <v>0.23188955439934258</v>
          </cell>
        </row>
        <row r="107">
          <cell r="L107">
            <v>-3.4327421620075926E-3</v>
          </cell>
          <cell r="M107">
            <v>8.4921731213856336E-2</v>
          </cell>
          <cell r="N107">
            <v>8.4921731213856336E-2</v>
          </cell>
          <cell r="O107">
            <v>1.9546635459465143E-2</v>
          </cell>
          <cell r="P107">
            <v>1.9437094322765761E-2</v>
          </cell>
          <cell r="Q107">
            <v>2.7502210535065574E-2</v>
          </cell>
          <cell r="R107">
            <v>2.7437407343323839E-2</v>
          </cell>
          <cell r="S107">
            <v>2.7609300497008091E-2</v>
          </cell>
          <cell r="T107">
            <v>2.9411476955305368E-2</v>
          </cell>
          <cell r="U107">
            <v>2.9647490457584996E-2</v>
          </cell>
          <cell r="V107">
            <v>2.9770808455012298E-2</v>
          </cell>
        </row>
        <row r="108">
          <cell r="L108">
            <v>0</v>
          </cell>
          <cell r="M108">
            <v>0</v>
          </cell>
          <cell r="N108">
            <v>0</v>
          </cell>
          <cell r="O108">
            <v>0</v>
          </cell>
          <cell r="P108">
            <v>0</v>
          </cell>
          <cell r="Q108">
            <v>0</v>
          </cell>
          <cell r="R108">
            <v>0</v>
          </cell>
          <cell r="S108">
            <v>0</v>
          </cell>
          <cell r="T108">
            <v>0</v>
          </cell>
          <cell r="U108">
            <v>0</v>
          </cell>
          <cell r="V108">
            <v>0</v>
          </cell>
        </row>
        <row r="109">
          <cell r="L109">
            <v>0</v>
          </cell>
          <cell r="M109">
            <v>0</v>
          </cell>
          <cell r="N109">
            <v>0</v>
          </cell>
          <cell r="O109">
            <v>0</v>
          </cell>
          <cell r="P109">
            <v>0</v>
          </cell>
          <cell r="Q109">
            <v>0</v>
          </cell>
          <cell r="R109">
            <v>0</v>
          </cell>
          <cell r="S109">
            <v>0</v>
          </cell>
          <cell r="T109">
            <v>0</v>
          </cell>
          <cell r="U109">
            <v>0</v>
          </cell>
          <cell r="V109">
            <v>0</v>
          </cell>
        </row>
        <row r="110">
          <cell r="L110">
            <v>0</v>
          </cell>
          <cell r="M110">
            <v>0</v>
          </cell>
          <cell r="N110">
            <v>0</v>
          </cell>
          <cell r="O110">
            <v>17136.821429100633</v>
          </cell>
          <cell r="P110">
            <v>17831.505519561371</v>
          </cell>
          <cell r="Q110">
            <v>18235.238523660573</v>
          </cell>
          <cell r="R110">
            <v>19002.039151934347</v>
          </cell>
          <cell r="S110">
            <v>18867.255015242223</v>
          </cell>
          <cell r="T110">
            <v>18867.255015242223</v>
          </cell>
          <cell r="U110">
            <v>18867.255015242223</v>
          </cell>
          <cell r="V110">
            <v>18867.255015242223</v>
          </cell>
        </row>
        <row r="111">
          <cell r="L111">
            <v>5.1748356738286483E-2</v>
          </cell>
          <cell r="M111">
            <v>5.1748356738286483E-2</v>
          </cell>
          <cell r="N111">
            <v>5.1748356738286483E-2</v>
          </cell>
          <cell r="O111">
            <v>0</v>
          </cell>
          <cell r="P111">
            <v>1.1102230246251565E-16</v>
          </cell>
          <cell r="Q111">
            <v>0</v>
          </cell>
          <cell r="R111">
            <v>0</v>
          </cell>
          <cell r="S111">
            <v>1.1102230246251565E-16</v>
          </cell>
          <cell r="T111">
            <v>1.1102230246251565E-16</v>
          </cell>
          <cell r="U111">
            <v>1.1102230246251565E-16</v>
          </cell>
          <cell r="V111">
            <v>1.1102230246251565E-16</v>
          </cell>
        </row>
        <row r="112">
          <cell r="L112">
            <v>0.94825164326171352</v>
          </cell>
          <cell r="M112">
            <v>0.94825164326171352</v>
          </cell>
          <cell r="N112">
            <v>0.94825164326171352</v>
          </cell>
          <cell r="O112">
            <v>0.55032501027791692</v>
          </cell>
          <cell r="P112">
            <v>0.56784355692532928</v>
          </cell>
          <cell r="Q112">
            <v>0.57741161487954673</v>
          </cell>
          <cell r="R112">
            <v>0.59446457622862259</v>
          </cell>
          <cell r="S112">
            <v>0.59156750710293671</v>
          </cell>
          <cell r="T112">
            <v>0.59156750710293671</v>
          </cell>
          <cell r="U112">
            <v>0.59156750710293671</v>
          </cell>
          <cell r="V112">
            <v>0.59156750710293671</v>
          </cell>
        </row>
        <row r="113">
          <cell r="L113">
            <v>0</v>
          </cell>
          <cell r="M113">
            <v>0</v>
          </cell>
          <cell r="N113">
            <v>0</v>
          </cell>
          <cell r="O113">
            <v>0.44932486644952496</v>
          </cell>
          <cell r="P113">
            <v>0.431819959988965</v>
          </cell>
          <cell r="Q113">
            <v>0.42225935185926422</v>
          </cell>
          <cell r="R113">
            <v>0.40521966818577809</v>
          </cell>
          <cell r="S113">
            <v>0.40811448161268971</v>
          </cell>
          <cell r="T113">
            <v>0.40811448161268971</v>
          </cell>
          <cell r="U113">
            <v>0.40811448161268971</v>
          </cell>
          <cell r="V113">
            <v>0.40811448161268971</v>
          </cell>
        </row>
        <row r="114">
          <cell r="L114">
            <v>0</v>
          </cell>
          <cell r="M114">
            <v>0</v>
          </cell>
          <cell r="N114">
            <v>0</v>
          </cell>
          <cell r="O114">
            <v>3.5012327255807142E-4</v>
          </cell>
          <cell r="P114">
            <v>3.3648308570568701E-4</v>
          </cell>
          <cell r="Q114">
            <v>3.2903326118903704E-4</v>
          </cell>
          <cell r="R114">
            <v>3.1575558559930763E-4</v>
          </cell>
          <cell r="S114">
            <v>3.1801128437352445E-4</v>
          </cell>
          <cell r="T114">
            <v>3.1801128437352445E-4</v>
          </cell>
          <cell r="U114">
            <v>3.1801128437352445E-4</v>
          </cell>
          <cell r="V114">
            <v>3.1801128437352445E-4</v>
          </cell>
        </row>
        <row r="115">
          <cell r="L115">
            <v>0</v>
          </cell>
          <cell r="M115">
            <v>0</v>
          </cell>
          <cell r="N115">
            <v>0</v>
          </cell>
          <cell r="O115">
            <v>0</v>
          </cell>
          <cell r="P115">
            <v>0</v>
          </cell>
          <cell r="Q115">
            <v>0</v>
          </cell>
          <cell r="R115">
            <v>0</v>
          </cell>
          <cell r="S115">
            <v>0</v>
          </cell>
          <cell r="T115">
            <v>0</v>
          </cell>
          <cell r="U115">
            <v>0</v>
          </cell>
          <cell r="V115">
            <v>0</v>
          </cell>
        </row>
        <row r="116">
          <cell r="L116">
            <v>0</v>
          </cell>
          <cell r="M116">
            <v>0</v>
          </cell>
          <cell r="N116">
            <v>0</v>
          </cell>
          <cell r="O116">
            <v>0</v>
          </cell>
          <cell r="P116">
            <v>0</v>
          </cell>
          <cell r="Q116">
            <v>0</v>
          </cell>
          <cell r="R116">
            <v>0</v>
          </cell>
          <cell r="S116">
            <v>0</v>
          </cell>
          <cell r="T116">
            <v>0</v>
          </cell>
          <cell r="U116">
            <v>0</v>
          </cell>
          <cell r="V116">
            <v>0</v>
          </cell>
        </row>
        <row r="132">
          <cell r="L132">
            <v>0</v>
          </cell>
          <cell r="M132">
            <v>0</v>
          </cell>
          <cell r="N132">
            <v>0</v>
          </cell>
          <cell r="O132">
            <v>0</v>
          </cell>
          <cell r="P132">
            <v>0</v>
          </cell>
          <cell r="Q132">
            <v>0</v>
          </cell>
          <cell r="R132">
            <v>0</v>
          </cell>
          <cell r="S132">
            <v>0</v>
          </cell>
          <cell r="T132">
            <v>0</v>
          </cell>
          <cell r="U132">
            <v>0</v>
          </cell>
          <cell r="V132">
            <v>0</v>
          </cell>
        </row>
        <row r="133">
          <cell r="L133">
            <v>0</v>
          </cell>
          <cell r="M133">
            <v>0</v>
          </cell>
          <cell r="N133">
            <v>0</v>
          </cell>
          <cell r="O133">
            <v>0</v>
          </cell>
          <cell r="P133">
            <v>0</v>
          </cell>
          <cell r="Q133">
            <v>0</v>
          </cell>
          <cell r="R133">
            <v>0</v>
          </cell>
          <cell r="S133">
            <v>0</v>
          </cell>
          <cell r="T133">
            <v>0</v>
          </cell>
          <cell r="U133">
            <v>0</v>
          </cell>
          <cell r="V133">
            <v>0</v>
          </cell>
        </row>
        <row r="134">
          <cell r="L134">
            <v>0</v>
          </cell>
          <cell r="M134">
            <v>0</v>
          </cell>
          <cell r="N134">
            <v>0</v>
          </cell>
          <cell r="O134">
            <v>0</v>
          </cell>
          <cell r="P134">
            <v>0</v>
          </cell>
          <cell r="Q134">
            <v>0</v>
          </cell>
          <cell r="R134">
            <v>0</v>
          </cell>
          <cell r="S134">
            <v>0</v>
          </cell>
          <cell r="T134">
            <v>0</v>
          </cell>
          <cell r="U134">
            <v>0</v>
          </cell>
          <cell r="V134">
            <v>0</v>
          </cell>
        </row>
        <row r="135">
          <cell r="L135">
            <v>0</v>
          </cell>
          <cell r="M135">
            <v>0</v>
          </cell>
          <cell r="N135">
            <v>0</v>
          </cell>
          <cell r="O135">
            <v>0</v>
          </cell>
          <cell r="P135">
            <v>0</v>
          </cell>
          <cell r="Q135">
            <v>0</v>
          </cell>
          <cell r="R135">
            <v>0</v>
          </cell>
          <cell r="S135">
            <v>0</v>
          </cell>
          <cell r="T135">
            <v>0</v>
          </cell>
          <cell r="U135">
            <v>0</v>
          </cell>
          <cell r="V135">
            <v>0</v>
          </cell>
        </row>
        <row r="136">
          <cell r="L136">
            <v>0</v>
          </cell>
          <cell r="M136">
            <v>0</v>
          </cell>
          <cell r="N136">
            <v>0</v>
          </cell>
          <cell r="O136">
            <v>0</v>
          </cell>
          <cell r="P136">
            <v>0</v>
          </cell>
          <cell r="Q136">
            <v>0</v>
          </cell>
          <cell r="R136">
            <v>0</v>
          </cell>
          <cell r="S136">
            <v>0</v>
          </cell>
          <cell r="T136">
            <v>0</v>
          </cell>
          <cell r="U136">
            <v>0</v>
          </cell>
          <cell r="V136">
            <v>0</v>
          </cell>
        </row>
        <row r="137">
          <cell r="L137">
            <v>1</v>
          </cell>
          <cell r="M137">
            <v>1</v>
          </cell>
          <cell r="N137">
            <v>1</v>
          </cell>
          <cell r="O137">
            <v>1</v>
          </cell>
          <cell r="P137">
            <v>1</v>
          </cell>
          <cell r="Q137">
            <v>1</v>
          </cell>
          <cell r="R137">
            <v>1</v>
          </cell>
          <cell r="S137">
            <v>1</v>
          </cell>
          <cell r="T137">
            <v>1</v>
          </cell>
          <cell r="U137">
            <v>1</v>
          </cell>
          <cell r="V137">
            <v>1</v>
          </cell>
        </row>
        <row r="138">
          <cell r="L138">
            <v>0</v>
          </cell>
          <cell r="M138">
            <v>0</v>
          </cell>
          <cell r="N138">
            <v>0</v>
          </cell>
          <cell r="O138">
            <v>0</v>
          </cell>
          <cell r="P138">
            <v>0</v>
          </cell>
          <cell r="Q138">
            <v>0</v>
          </cell>
          <cell r="R138">
            <v>0</v>
          </cell>
          <cell r="S138">
            <v>0</v>
          </cell>
          <cell r="T138">
            <v>0</v>
          </cell>
          <cell r="U138">
            <v>0</v>
          </cell>
          <cell r="V138">
            <v>0</v>
          </cell>
        </row>
        <row r="139">
          <cell r="L139">
            <v>0</v>
          </cell>
          <cell r="M139">
            <v>0</v>
          </cell>
          <cell r="N139">
            <v>0</v>
          </cell>
          <cell r="O139">
            <v>0</v>
          </cell>
          <cell r="P139">
            <v>0</v>
          </cell>
          <cell r="Q139">
            <v>0</v>
          </cell>
          <cell r="R139">
            <v>0</v>
          </cell>
          <cell r="S139">
            <v>0</v>
          </cell>
          <cell r="T139">
            <v>0</v>
          </cell>
          <cell r="U139">
            <v>0</v>
          </cell>
          <cell r="V139">
            <v>0</v>
          </cell>
        </row>
        <row r="140">
          <cell r="L140">
            <v>0</v>
          </cell>
          <cell r="M140">
            <v>0</v>
          </cell>
          <cell r="N140">
            <v>0</v>
          </cell>
          <cell r="O140">
            <v>0</v>
          </cell>
          <cell r="P140">
            <v>0</v>
          </cell>
          <cell r="Q140">
            <v>0</v>
          </cell>
          <cell r="R140">
            <v>0</v>
          </cell>
          <cell r="S140">
            <v>0</v>
          </cell>
          <cell r="T140">
            <v>0</v>
          </cell>
          <cell r="U140">
            <v>0</v>
          </cell>
          <cell r="V140">
            <v>0</v>
          </cell>
        </row>
        <row r="141">
          <cell r="L141">
            <v>0</v>
          </cell>
          <cell r="M141">
            <v>0</v>
          </cell>
          <cell r="N141">
            <v>0</v>
          </cell>
          <cell r="O141">
            <v>0</v>
          </cell>
          <cell r="P141">
            <v>0</v>
          </cell>
          <cell r="Q141">
            <v>0</v>
          </cell>
          <cell r="R141">
            <v>0</v>
          </cell>
          <cell r="S141">
            <v>0</v>
          </cell>
          <cell r="T141">
            <v>0</v>
          </cell>
          <cell r="U141">
            <v>0</v>
          </cell>
          <cell r="V141">
            <v>0</v>
          </cell>
        </row>
        <row r="142">
          <cell r="L142">
            <v>0</v>
          </cell>
          <cell r="M142">
            <v>0</v>
          </cell>
          <cell r="N142">
            <v>0</v>
          </cell>
          <cell r="O142">
            <v>0</v>
          </cell>
          <cell r="P142">
            <v>0</v>
          </cell>
          <cell r="Q142">
            <v>0</v>
          </cell>
          <cell r="R142">
            <v>0</v>
          </cell>
          <cell r="S142">
            <v>0</v>
          </cell>
          <cell r="T142">
            <v>0</v>
          </cell>
          <cell r="U142">
            <v>0</v>
          </cell>
          <cell r="V142">
            <v>0</v>
          </cell>
        </row>
        <row r="143">
          <cell r="L143">
            <v>0</v>
          </cell>
          <cell r="M143">
            <v>0</v>
          </cell>
          <cell r="N143">
            <v>0</v>
          </cell>
          <cell r="O143">
            <v>0</v>
          </cell>
          <cell r="P143">
            <v>0</v>
          </cell>
          <cell r="Q143">
            <v>0</v>
          </cell>
          <cell r="R143">
            <v>0</v>
          </cell>
          <cell r="S143">
            <v>0</v>
          </cell>
          <cell r="T143">
            <v>0</v>
          </cell>
          <cell r="U143">
            <v>0</v>
          </cell>
          <cell r="V143">
            <v>0</v>
          </cell>
        </row>
        <row r="144">
          <cell r="L144">
            <v>0</v>
          </cell>
          <cell r="M144">
            <v>0</v>
          </cell>
          <cell r="N144">
            <v>0</v>
          </cell>
          <cell r="O144">
            <v>0</v>
          </cell>
          <cell r="P144">
            <v>0</v>
          </cell>
          <cell r="Q144">
            <v>0</v>
          </cell>
          <cell r="R144">
            <v>0</v>
          </cell>
          <cell r="S144">
            <v>0</v>
          </cell>
          <cell r="T144">
            <v>0</v>
          </cell>
          <cell r="U144">
            <v>0</v>
          </cell>
          <cell r="V144">
            <v>0</v>
          </cell>
        </row>
        <row r="145">
          <cell r="L145">
            <v>1</v>
          </cell>
          <cell r="M145">
            <v>1</v>
          </cell>
          <cell r="N145">
            <v>1</v>
          </cell>
          <cell r="O145">
            <v>1</v>
          </cell>
          <cell r="P145">
            <v>1</v>
          </cell>
          <cell r="Q145">
            <v>1</v>
          </cell>
          <cell r="R145">
            <v>1</v>
          </cell>
          <cell r="S145">
            <v>1</v>
          </cell>
          <cell r="T145">
            <v>1</v>
          </cell>
          <cell r="U145">
            <v>1</v>
          </cell>
          <cell r="V145">
            <v>1</v>
          </cell>
        </row>
        <row r="146">
          <cell r="L146">
            <v>0</v>
          </cell>
          <cell r="M146">
            <v>0</v>
          </cell>
          <cell r="N146">
            <v>0</v>
          </cell>
          <cell r="O146">
            <v>0</v>
          </cell>
          <cell r="P146">
            <v>0</v>
          </cell>
          <cell r="Q146">
            <v>0</v>
          </cell>
          <cell r="R146">
            <v>0</v>
          </cell>
          <cell r="S146">
            <v>0</v>
          </cell>
          <cell r="T146">
            <v>0</v>
          </cell>
          <cell r="U146">
            <v>0</v>
          </cell>
          <cell r="V146">
            <v>0</v>
          </cell>
        </row>
        <row r="147">
          <cell r="L147">
            <v>0</v>
          </cell>
          <cell r="M147">
            <v>0</v>
          </cell>
          <cell r="N147">
            <v>0</v>
          </cell>
          <cell r="O147">
            <v>0</v>
          </cell>
          <cell r="P147">
            <v>0</v>
          </cell>
          <cell r="Q147">
            <v>0</v>
          </cell>
          <cell r="R147">
            <v>0</v>
          </cell>
          <cell r="S147">
            <v>0</v>
          </cell>
          <cell r="T147">
            <v>0</v>
          </cell>
          <cell r="U147">
            <v>0</v>
          </cell>
          <cell r="V147">
            <v>0</v>
          </cell>
        </row>
        <row r="148">
          <cell r="L148">
            <v>0</v>
          </cell>
          <cell r="M148">
            <v>0</v>
          </cell>
          <cell r="N148">
            <v>0</v>
          </cell>
          <cell r="O148">
            <v>0</v>
          </cell>
          <cell r="P148">
            <v>0</v>
          </cell>
          <cell r="Q148">
            <v>0</v>
          </cell>
          <cell r="R148">
            <v>0</v>
          </cell>
          <cell r="S148">
            <v>0</v>
          </cell>
          <cell r="T148">
            <v>0</v>
          </cell>
          <cell r="U148">
            <v>0</v>
          </cell>
          <cell r="V148">
            <v>0</v>
          </cell>
        </row>
        <row r="149">
          <cell r="L149">
            <v>0</v>
          </cell>
          <cell r="M149">
            <v>0</v>
          </cell>
          <cell r="N149">
            <v>0</v>
          </cell>
          <cell r="O149">
            <v>0</v>
          </cell>
          <cell r="P149">
            <v>0</v>
          </cell>
          <cell r="Q149">
            <v>0</v>
          </cell>
          <cell r="R149">
            <v>0</v>
          </cell>
          <cell r="S149">
            <v>0</v>
          </cell>
          <cell r="T149">
            <v>0</v>
          </cell>
          <cell r="U149">
            <v>0</v>
          </cell>
          <cell r="V149">
            <v>0</v>
          </cell>
        </row>
        <row r="150">
          <cell r="L150">
            <v>0</v>
          </cell>
          <cell r="M150">
            <v>0</v>
          </cell>
          <cell r="N150">
            <v>0</v>
          </cell>
          <cell r="O150">
            <v>0</v>
          </cell>
          <cell r="P150">
            <v>0</v>
          </cell>
          <cell r="Q150">
            <v>0</v>
          </cell>
          <cell r="R150">
            <v>0</v>
          </cell>
          <cell r="S150">
            <v>0</v>
          </cell>
          <cell r="T150">
            <v>0</v>
          </cell>
          <cell r="U150">
            <v>0</v>
          </cell>
          <cell r="V150">
            <v>0</v>
          </cell>
        </row>
        <row r="151">
          <cell r="L151">
            <v>0</v>
          </cell>
          <cell r="M151">
            <v>0</v>
          </cell>
          <cell r="N151">
            <v>0</v>
          </cell>
          <cell r="O151">
            <v>0</v>
          </cell>
          <cell r="P151">
            <v>0</v>
          </cell>
          <cell r="Q151">
            <v>0</v>
          </cell>
          <cell r="R151">
            <v>0</v>
          </cell>
          <cell r="S151">
            <v>0</v>
          </cell>
          <cell r="T151">
            <v>0</v>
          </cell>
          <cell r="U151">
            <v>0</v>
          </cell>
          <cell r="V151">
            <v>0</v>
          </cell>
        </row>
        <row r="152">
          <cell r="L152">
            <v>0</v>
          </cell>
          <cell r="M152">
            <v>0</v>
          </cell>
          <cell r="N152">
            <v>0</v>
          </cell>
          <cell r="O152">
            <v>0</v>
          </cell>
          <cell r="P152">
            <v>0</v>
          </cell>
          <cell r="Q152">
            <v>0</v>
          </cell>
          <cell r="R152">
            <v>0</v>
          </cell>
          <cell r="S152">
            <v>0</v>
          </cell>
          <cell r="T152">
            <v>0</v>
          </cell>
          <cell r="U152">
            <v>0</v>
          </cell>
          <cell r="V152">
            <v>0</v>
          </cell>
        </row>
        <row r="164">
          <cell r="L164">
            <v>0</v>
          </cell>
          <cell r="M164">
            <v>0</v>
          </cell>
          <cell r="N164">
            <v>0</v>
          </cell>
          <cell r="O164">
            <v>328170.23068402178</v>
          </cell>
          <cell r="P164">
            <v>355520.10523875279</v>
          </cell>
          <cell r="Q164">
            <v>326198.80704983737</v>
          </cell>
          <cell r="R164">
            <v>309474.6588708671</v>
          </cell>
          <cell r="S164">
            <v>293380.38784704945</v>
          </cell>
          <cell r="T164">
            <v>286324.66321892338</v>
          </cell>
          <cell r="U164">
            <v>286324.66321892338</v>
          </cell>
          <cell r="V164">
            <v>286324.66321892338</v>
          </cell>
        </row>
        <row r="165">
          <cell r="L165">
            <v>1</v>
          </cell>
          <cell r="M165">
            <v>1</v>
          </cell>
          <cell r="N165">
            <v>1</v>
          </cell>
          <cell r="O165">
            <v>1</v>
          </cell>
          <cell r="P165">
            <v>1</v>
          </cell>
          <cell r="Q165">
            <v>1</v>
          </cell>
          <cell r="R165">
            <v>1</v>
          </cell>
          <cell r="S165">
            <v>1</v>
          </cell>
          <cell r="T165">
            <v>1</v>
          </cell>
          <cell r="U165">
            <v>1</v>
          </cell>
          <cell r="V165">
            <v>1</v>
          </cell>
        </row>
        <row r="166">
          <cell r="L166">
            <v>0</v>
          </cell>
          <cell r="M166">
            <v>0</v>
          </cell>
          <cell r="N166">
            <v>0</v>
          </cell>
          <cell r="O166">
            <v>0</v>
          </cell>
          <cell r="P166">
            <v>0</v>
          </cell>
          <cell r="Q166">
            <v>0</v>
          </cell>
          <cell r="R166">
            <v>0</v>
          </cell>
          <cell r="S166">
            <v>0</v>
          </cell>
          <cell r="T166">
            <v>0</v>
          </cell>
          <cell r="U166">
            <v>0</v>
          </cell>
          <cell r="V166">
            <v>0</v>
          </cell>
        </row>
        <row r="167">
          <cell r="L167">
            <v>0</v>
          </cell>
          <cell r="M167">
            <v>0</v>
          </cell>
          <cell r="N167">
            <v>0</v>
          </cell>
          <cell r="O167">
            <v>0</v>
          </cell>
          <cell r="P167">
            <v>0</v>
          </cell>
          <cell r="Q167">
            <v>0</v>
          </cell>
          <cell r="R167">
            <v>0</v>
          </cell>
          <cell r="S167">
            <v>0</v>
          </cell>
          <cell r="T167">
            <v>0</v>
          </cell>
          <cell r="U167">
            <v>0</v>
          </cell>
          <cell r="V167">
            <v>0</v>
          </cell>
        </row>
        <row r="168">
          <cell r="L168">
            <v>0</v>
          </cell>
          <cell r="M168">
            <v>0</v>
          </cell>
          <cell r="N168">
            <v>0</v>
          </cell>
          <cell r="O168">
            <v>0</v>
          </cell>
          <cell r="P168">
            <v>0</v>
          </cell>
          <cell r="Q168">
            <v>0</v>
          </cell>
          <cell r="R168">
            <v>0</v>
          </cell>
          <cell r="S168">
            <v>0</v>
          </cell>
          <cell r="T168">
            <v>0</v>
          </cell>
          <cell r="U168">
            <v>0</v>
          </cell>
          <cell r="V168">
            <v>0</v>
          </cell>
        </row>
        <row r="169">
          <cell r="L169">
            <v>0</v>
          </cell>
          <cell r="M169">
            <v>0</v>
          </cell>
          <cell r="N169">
            <v>0</v>
          </cell>
          <cell r="O169">
            <v>0</v>
          </cell>
          <cell r="P169">
            <v>0</v>
          </cell>
          <cell r="Q169">
            <v>0</v>
          </cell>
          <cell r="R169">
            <v>0</v>
          </cell>
          <cell r="S169">
            <v>0</v>
          </cell>
          <cell r="T169">
            <v>0</v>
          </cell>
          <cell r="U169">
            <v>0</v>
          </cell>
          <cell r="V169">
            <v>0</v>
          </cell>
        </row>
        <row r="170">
          <cell r="L170">
            <v>0</v>
          </cell>
          <cell r="M170">
            <v>0</v>
          </cell>
          <cell r="N170">
            <v>0</v>
          </cell>
          <cell r="O170">
            <v>0</v>
          </cell>
          <cell r="P170">
            <v>0</v>
          </cell>
          <cell r="Q170">
            <v>0</v>
          </cell>
          <cell r="R170">
            <v>0</v>
          </cell>
          <cell r="S170">
            <v>0</v>
          </cell>
          <cell r="T170">
            <v>0</v>
          </cell>
          <cell r="U170">
            <v>0</v>
          </cell>
          <cell r="V170">
            <v>0</v>
          </cell>
        </row>
        <row r="171">
          <cell r="L171">
            <v>0</v>
          </cell>
          <cell r="M171">
            <v>0</v>
          </cell>
          <cell r="N171">
            <v>0</v>
          </cell>
          <cell r="O171">
            <v>181.99481079925613</v>
          </cell>
          <cell r="P171">
            <v>0</v>
          </cell>
          <cell r="Q171">
            <v>0</v>
          </cell>
          <cell r="R171">
            <v>0</v>
          </cell>
          <cell r="S171">
            <v>0</v>
          </cell>
          <cell r="T171">
            <v>0</v>
          </cell>
          <cell r="U171">
            <v>0</v>
          </cell>
          <cell r="V171">
            <v>0</v>
          </cell>
        </row>
        <row r="172">
          <cell r="L172">
            <v>1</v>
          </cell>
          <cell r="M172">
            <v>1</v>
          </cell>
          <cell r="N172">
            <v>1</v>
          </cell>
          <cell r="O172">
            <v>1</v>
          </cell>
          <cell r="P172">
            <v>1</v>
          </cell>
          <cell r="Q172">
            <v>1</v>
          </cell>
          <cell r="R172">
            <v>1</v>
          </cell>
          <cell r="S172">
            <v>1</v>
          </cell>
          <cell r="T172">
            <v>1</v>
          </cell>
          <cell r="U172">
            <v>1</v>
          </cell>
          <cell r="V172">
            <v>1</v>
          </cell>
        </row>
        <row r="173">
          <cell r="L173">
            <v>0</v>
          </cell>
          <cell r="M173">
            <v>0</v>
          </cell>
          <cell r="N173">
            <v>0</v>
          </cell>
          <cell r="O173">
            <v>0</v>
          </cell>
          <cell r="P173">
            <v>0</v>
          </cell>
          <cell r="Q173">
            <v>0</v>
          </cell>
          <cell r="R173">
            <v>0</v>
          </cell>
          <cell r="S173">
            <v>0</v>
          </cell>
          <cell r="T173">
            <v>0</v>
          </cell>
          <cell r="U173">
            <v>0</v>
          </cell>
          <cell r="V173">
            <v>0</v>
          </cell>
        </row>
        <row r="174">
          <cell r="L174">
            <v>0</v>
          </cell>
          <cell r="M174">
            <v>0</v>
          </cell>
          <cell r="N174">
            <v>0</v>
          </cell>
          <cell r="O174">
            <v>0</v>
          </cell>
          <cell r="P174">
            <v>0</v>
          </cell>
          <cell r="Q174">
            <v>0</v>
          </cell>
          <cell r="R174">
            <v>0</v>
          </cell>
          <cell r="S174">
            <v>0</v>
          </cell>
          <cell r="T174">
            <v>0</v>
          </cell>
          <cell r="U174">
            <v>0</v>
          </cell>
          <cell r="V174">
            <v>0</v>
          </cell>
        </row>
        <row r="175">
          <cell r="L175">
            <v>0</v>
          </cell>
          <cell r="M175">
            <v>0</v>
          </cell>
          <cell r="N175">
            <v>0</v>
          </cell>
          <cell r="O175">
            <v>0</v>
          </cell>
          <cell r="P175">
            <v>0</v>
          </cell>
          <cell r="Q175">
            <v>0</v>
          </cell>
          <cell r="R175">
            <v>0</v>
          </cell>
          <cell r="S175">
            <v>0</v>
          </cell>
          <cell r="T175">
            <v>0</v>
          </cell>
          <cell r="U175">
            <v>0</v>
          </cell>
          <cell r="V175">
            <v>0</v>
          </cell>
        </row>
        <row r="176">
          <cell r="L176">
            <v>0</v>
          </cell>
          <cell r="M176">
            <v>0</v>
          </cell>
          <cell r="N176">
            <v>0</v>
          </cell>
          <cell r="O176">
            <v>0</v>
          </cell>
          <cell r="P176">
            <v>0</v>
          </cell>
          <cell r="Q176">
            <v>0</v>
          </cell>
          <cell r="R176">
            <v>0</v>
          </cell>
          <cell r="S176">
            <v>0</v>
          </cell>
          <cell r="T176">
            <v>0</v>
          </cell>
          <cell r="U176">
            <v>0</v>
          </cell>
          <cell r="V176">
            <v>0</v>
          </cell>
        </row>
        <row r="177">
          <cell r="L177">
            <v>0</v>
          </cell>
          <cell r="M177">
            <v>0</v>
          </cell>
          <cell r="N177">
            <v>0</v>
          </cell>
          <cell r="O177">
            <v>0</v>
          </cell>
          <cell r="P177">
            <v>0</v>
          </cell>
          <cell r="Q177">
            <v>0</v>
          </cell>
          <cell r="R177">
            <v>0</v>
          </cell>
          <cell r="S177">
            <v>0</v>
          </cell>
          <cell r="T177">
            <v>0</v>
          </cell>
          <cell r="U177">
            <v>0</v>
          </cell>
          <cell r="V177">
            <v>0</v>
          </cell>
        </row>
        <row r="178">
          <cell r="L178">
            <v>0</v>
          </cell>
          <cell r="M178">
            <v>0</v>
          </cell>
          <cell r="N178">
            <v>0</v>
          </cell>
          <cell r="O178">
            <v>25427.426522838181</v>
          </cell>
          <cell r="P178">
            <v>11554.286570302222</v>
          </cell>
          <cell r="Q178">
            <v>12021.539561178864</v>
          </cell>
          <cell r="R178">
            <v>11031.227436110592</v>
          </cell>
          <cell r="S178">
            <v>11410.279075491359</v>
          </cell>
          <cell r="T178">
            <v>12216.339872887645</v>
          </cell>
          <cell r="U178">
            <v>12216.339872887645</v>
          </cell>
          <cell r="V178">
            <v>12216.339872887645</v>
          </cell>
        </row>
        <row r="179">
          <cell r="L179">
            <v>1</v>
          </cell>
          <cell r="M179">
            <v>1</v>
          </cell>
          <cell r="N179">
            <v>1</v>
          </cell>
          <cell r="O179">
            <v>1</v>
          </cell>
          <cell r="P179">
            <v>1</v>
          </cell>
          <cell r="Q179">
            <v>1</v>
          </cell>
          <cell r="R179">
            <v>1</v>
          </cell>
          <cell r="S179">
            <v>1</v>
          </cell>
          <cell r="T179">
            <v>1</v>
          </cell>
          <cell r="U179">
            <v>1</v>
          </cell>
          <cell r="V179">
            <v>1</v>
          </cell>
        </row>
        <row r="180">
          <cell r="L180">
            <v>0</v>
          </cell>
          <cell r="M180">
            <v>0</v>
          </cell>
          <cell r="N180">
            <v>0</v>
          </cell>
          <cell r="O180">
            <v>0</v>
          </cell>
          <cell r="P180">
            <v>0</v>
          </cell>
          <cell r="Q180">
            <v>0</v>
          </cell>
          <cell r="R180">
            <v>0</v>
          </cell>
          <cell r="S180">
            <v>0</v>
          </cell>
          <cell r="T180">
            <v>0</v>
          </cell>
          <cell r="U180">
            <v>0</v>
          </cell>
          <cell r="V180">
            <v>0</v>
          </cell>
        </row>
        <row r="181">
          <cell r="L181">
            <v>0</v>
          </cell>
          <cell r="M181">
            <v>0</v>
          </cell>
          <cell r="N181">
            <v>0</v>
          </cell>
          <cell r="O181">
            <v>0</v>
          </cell>
          <cell r="P181">
            <v>0</v>
          </cell>
          <cell r="Q181">
            <v>0</v>
          </cell>
          <cell r="R181">
            <v>0</v>
          </cell>
          <cell r="S181">
            <v>0</v>
          </cell>
          <cell r="T181">
            <v>0</v>
          </cell>
          <cell r="U181">
            <v>0</v>
          </cell>
          <cell r="V181">
            <v>0</v>
          </cell>
        </row>
        <row r="182">
          <cell r="L182">
            <v>0</v>
          </cell>
          <cell r="M182">
            <v>0</v>
          </cell>
          <cell r="N182">
            <v>0</v>
          </cell>
          <cell r="O182">
            <v>0</v>
          </cell>
          <cell r="P182">
            <v>0</v>
          </cell>
          <cell r="Q182">
            <v>0</v>
          </cell>
          <cell r="R182">
            <v>0</v>
          </cell>
          <cell r="S182">
            <v>0</v>
          </cell>
          <cell r="T182">
            <v>0</v>
          </cell>
          <cell r="U182">
            <v>0</v>
          </cell>
          <cell r="V182">
            <v>0</v>
          </cell>
        </row>
        <row r="183">
          <cell r="L183">
            <v>0</v>
          </cell>
          <cell r="M183">
            <v>0</v>
          </cell>
          <cell r="N183">
            <v>0</v>
          </cell>
          <cell r="O183">
            <v>0</v>
          </cell>
          <cell r="P183">
            <v>0</v>
          </cell>
          <cell r="Q183">
            <v>0</v>
          </cell>
          <cell r="R183">
            <v>0</v>
          </cell>
          <cell r="S183">
            <v>0</v>
          </cell>
          <cell r="T183">
            <v>0</v>
          </cell>
          <cell r="U183">
            <v>0</v>
          </cell>
          <cell r="V183">
            <v>0</v>
          </cell>
        </row>
        <row r="184">
          <cell r="L184">
            <v>0</v>
          </cell>
          <cell r="M184">
            <v>0</v>
          </cell>
          <cell r="N184">
            <v>0</v>
          </cell>
          <cell r="O184">
            <v>0</v>
          </cell>
          <cell r="P184">
            <v>0</v>
          </cell>
          <cell r="Q184">
            <v>0</v>
          </cell>
          <cell r="R184">
            <v>0</v>
          </cell>
          <cell r="S184">
            <v>0</v>
          </cell>
          <cell r="T184">
            <v>0</v>
          </cell>
          <cell r="U184">
            <v>0</v>
          </cell>
          <cell r="V184">
            <v>0</v>
          </cell>
        </row>
        <row r="185">
          <cell r="L185">
            <v>0</v>
          </cell>
          <cell r="M185">
            <v>0</v>
          </cell>
          <cell r="N185">
            <v>0</v>
          </cell>
          <cell r="O185">
            <v>24339.263647488489</v>
          </cell>
          <cell r="P185">
            <v>23729.752168765706</v>
          </cell>
          <cell r="Q185">
            <v>21927.038989829925</v>
          </cell>
          <cell r="R185">
            <v>22893.32674855064</v>
          </cell>
          <cell r="S185">
            <v>23742.106021212687</v>
          </cell>
          <cell r="T185">
            <v>23936.554729703254</v>
          </cell>
          <cell r="U185">
            <v>23936.554729703254</v>
          </cell>
          <cell r="V185">
            <v>23936.554729703254</v>
          </cell>
        </row>
        <row r="186">
          <cell r="L186">
            <v>1</v>
          </cell>
          <cell r="M186">
            <v>1</v>
          </cell>
          <cell r="N186">
            <v>1</v>
          </cell>
          <cell r="O186">
            <v>1</v>
          </cell>
          <cell r="P186">
            <v>1</v>
          </cell>
          <cell r="Q186">
            <v>1</v>
          </cell>
          <cell r="R186">
            <v>1</v>
          </cell>
          <cell r="S186">
            <v>1</v>
          </cell>
          <cell r="T186">
            <v>1</v>
          </cell>
          <cell r="U186">
            <v>1</v>
          </cell>
          <cell r="V186">
            <v>1</v>
          </cell>
        </row>
        <row r="187">
          <cell r="L187">
            <v>0</v>
          </cell>
          <cell r="M187">
            <v>0</v>
          </cell>
          <cell r="N187">
            <v>0</v>
          </cell>
          <cell r="O187">
            <v>0</v>
          </cell>
          <cell r="P187">
            <v>0</v>
          </cell>
          <cell r="Q187">
            <v>0</v>
          </cell>
          <cell r="R187">
            <v>0</v>
          </cell>
          <cell r="S187">
            <v>0</v>
          </cell>
          <cell r="T187">
            <v>0</v>
          </cell>
          <cell r="U187">
            <v>0</v>
          </cell>
          <cell r="V187">
            <v>0</v>
          </cell>
        </row>
        <row r="188">
          <cell r="L188">
            <v>0</v>
          </cell>
          <cell r="M188">
            <v>0</v>
          </cell>
          <cell r="N188">
            <v>0</v>
          </cell>
          <cell r="O188">
            <v>0</v>
          </cell>
          <cell r="P188">
            <v>0</v>
          </cell>
          <cell r="Q188">
            <v>0</v>
          </cell>
          <cell r="R188">
            <v>0</v>
          </cell>
          <cell r="S188">
            <v>0</v>
          </cell>
          <cell r="T188">
            <v>0</v>
          </cell>
          <cell r="U188">
            <v>0</v>
          </cell>
          <cell r="V188">
            <v>0</v>
          </cell>
        </row>
        <row r="189">
          <cell r="L189">
            <v>0</v>
          </cell>
          <cell r="M189">
            <v>0</v>
          </cell>
          <cell r="N189">
            <v>0</v>
          </cell>
          <cell r="O189">
            <v>0</v>
          </cell>
          <cell r="P189">
            <v>0</v>
          </cell>
          <cell r="Q189">
            <v>0</v>
          </cell>
          <cell r="R189">
            <v>0</v>
          </cell>
          <cell r="S189">
            <v>0</v>
          </cell>
          <cell r="T189">
            <v>0</v>
          </cell>
          <cell r="U189">
            <v>0</v>
          </cell>
          <cell r="V189">
            <v>0</v>
          </cell>
        </row>
        <row r="190">
          <cell r="L190">
            <v>0</v>
          </cell>
          <cell r="M190">
            <v>0</v>
          </cell>
          <cell r="N190">
            <v>0</v>
          </cell>
          <cell r="O190">
            <v>0</v>
          </cell>
          <cell r="P190">
            <v>0</v>
          </cell>
          <cell r="Q190">
            <v>0</v>
          </cell>
          <cell r="R190">
            <v>0</v>
          </cell>
          <cell r="S190">
            <v>0</v>
          </cell>
          <cell r="T190">
            <v>0</v>
          </cell>
          <cell r="U190">
            <v>0</v>
          </cell>
          <cell r="V190">
            <v>0</v>
          </cell>
        </row>
        <row r="191">
          <cell r="L191">
            <v>0</v>
          </cell>
          <cell r="M191">
            <v>0</v>
          </cell>
          <cell r="N191">
            <v>0</v>
          </cell>
          <cell r="O191">
            <v>0</v>
          </cell>
          <cell r="P191">
            <v>0</v>
          </cell>
          <cell r="Q191">
            <v>0</v>
          </cell>
          <cell r="R191">
            <v>0</v>
          </cell>
          <cell r="S191">
            <v>0</v>
          </cell>
          <cell r="T191">
            <v>0</v>
          </cell>
          <cell r="U191">
            <v>0</v>
          </cell>
          <cell r="V191">
            <v>0</v>
          </cell>
        </row>
        <row r="192">
          <cell r="L192">
            <v>0</v>
          </cell>
          <cell r="M192">
            <v>0</v>
          </cell>
          <cell r="N192">
            <v>0</v>
          </cell>
          <cell r="O192">
            <v>0</v>
          </cell>
          <cell r="P192">
            <v>0</v>
          </cell>
          <cell r="Q192">
            <v>0</v>
          </cell>
          <cell r="R192">
            <v>0</v>
          </cell>
          <cell r="S192">
            <v>0</v>
          </cell>
          <cell r="T192">
            <v>0</v>
          </cell>
          <cell r="U192">
            <v>0</v>
          </cell>
          <cell r="V192">
            <v>0</v>
          </cell>
        </row>
        <row r="193">
          <cell r="L193">
            <v>0</v>
          </cell>
          <cell r="M193">
            <v>0</v>
          </cell>
          <cell r="N193">
            <v>0</v>
          </cell>
          <cell r="O193">
            <v>0</v>
          </cell>
          <cell r="P193">
            <v>0</v>
          </cell>
          <cell r="Q193">
            <v>0</v>
          </cell>
          <cell r="R193">
            <v>0</v>
          </cell>
          <cell r="S193">
            <v>0</v>
          </cell>
          <cell r="T193">
            <v>0</v>
          </cell>
          <cell r="U193">
            <v>0</v>
          </cell>
          <cell r="V193">
            <v>0</v>
          </cell>
        </row>
        <row r="194">
          <cell r="L194">
            <v>0</v>
          </cell>
          <cell r="M194">
            <v>0</v>
          </cell>
          <cell r="N194">
            <v>0</v>
          </cell>
          <cell r="O194">
            <v>0</v>
          </cell>
          <cell r="P194">
            <v>0</v>
          </cell>
          <cell r="Q194">
            <v>0</v>
          </cell>
          <cell r="R194">
            <v>0</v>
          </cell>
          <cell r="S194">
            <v>0</v>
          </cell>
          <cell r="T194">
            <v>0</v>
          </cell>
          <cell r="U194">
            <v>0</v>
          </cell>
          <cell r="V194">
            <v>0</v>
          </cell>
        </row>
        <row r="195">
          <cell r="L195">
            <v>0</v>
          </cell>
          <cell r="M195">
            <v>0</v>
          </cell>
          <cell r="N195">
            <v>0</v>
          </cell>
          <cell r="O195">
            <v>0</v>
          </cell>
          <cell r="P195">
            <v>0</v>
          </cell>
          <cell r="Q195">
            <v>0</v>
          </cell>
          <cell r="R195">
            <v>0</v>
          </cell>
          <cell r="S195">
            <v>0</v>
          </cell>
          <cell r="T195">
            <v>0</v>
          </cell>
          <cell r="U195">
            <v>0</v>
          </cell>
          <cell r="V195">
            <v>0</v>
          </cell>
        </row>
        <row r="196">
          <cell r="L196">
            <v>0</v>
          </cell>
          <cell r="M196">
            <v>0</v>
          </cell>
          <cell r="N196">
            <v>0</v>
          </cell>
          <cell r="O196">
            <v>0</v>
          </cell>
          <cell r="P196">
            <v>0</v>
          </cell>
          <cell r="Q196">
            <v>0</v>
          </cell>
          <cell r="R196">
            <v>0</v>
          </cell>
          <cell r="S196">
            <v>0</v>
          </cell>
          <cell r="T196">
            <v>0</v>
          </cell>
          <cell r="U196">
            <v>0</v>
          </cell>
          <cell r="V196">
            <v>0</v>
          </cell>
        </row>
        <row r="197">
          <cell r="L197">
            <v>1</v>
          </cell>
          <cell r="M197">
            <v>1</v>
          </cell>
          <cell r="N197">
            <v>1</v>
          </cell>
          <cell r="O197">
            <v>1</v>
          </cell>
          <cell r="P197">
            <v>1</v>
          </cell>
          <cell r="Q197">
            <v>1</v>
          </cell>
          <cell r="R197">
            <v>1</v>
          </cell>
          <cell r="S197">
            <v>1</v>
          </cell>
          <cell r="T197">
            <v>1</v>
          </cell>
          <cell r="U197">
            <v>1</v>
          </cell>
          <cell r="V197">
            <v>1</v>
          </cell>
        </row>
        <row r="198">
          <cell r="L198">
            <v>0</v>
          </cell>
          <cell r="M198">
            <v>0</v>
          </cell>
          <cell r="N198">
            <v>0</v>
          </cell>
          <cell r="O198">
            <v>0</v>
          </cell>
          <cell r="P198">
            <v>0</v>
          </cell>
          <cell r="Q198">
            <v>0</v>
          </cell>
          <cell r="R198">
            <v>0</v>
          </cell>
          <cell r="S198">
            <v>0</v>
          </cell>
          <cell r="T198">
            <v>0</v>
          </cell>
          <cell r="U198">
            <v>0</v>
          </cell>
          <cell r="V198">
            <v>0</v>
          </cell>
        </row>
        <row r="199">
          <cell r="L199">
            <v>0</v>
          </cell>
          <cell r="M199">
            <v>0</v>
          </cell>
          <cell r="N199">
            <v>0</v>
          </cell>
          <cell r="O199">
            <v>0</v>
          </cell>
          <cell r="P199">
            <v>89.059013757638112</v>
          </cell>
          <cell r="Q199">
            <v>0</v>
          </cell>
          <cell r="R199">
            <v>32.980792440651484</v>
          </cell>
          <cell r="S199">
            <v>37.279129537614764</v>
          </cell>
          <cell r="T199">
            <v>35.416668916523072</v>
          </cell>
          <cell r="U199">
            <v>0</v>
          </cell>
          <cell r="V199">
            <v>0</v>
          </cell>
        </row>
        <row r="200">
          <cell r="L200">
            <v>1</v>
          </cell>
          <cell r="M200">
            <v>1</v>
          </cell>
          <cell r="N200">
            <v>1</v>
          </cell>
          <cell r="O200">
            <v>1</v>
          </cell>
          <cell r="P200">
            <v>1</v>
          </cell>
          <cell r="Q200">
            <v>1</v>
          </cell>
          <cell r="R200">
            <v>1</v>
          </cell>
          <cell r="S200">
            <v>1</v>
          </cell>
          <cell r="T200">
            <v>1</v>
          </cell>
          <cell r="U200">
            <v>1</v>
          </cell>
          <cell r="V200">
            <v>1</v>
          </cell>
        </row>
        <row r="201">
          <cell r="L201">
            <v>0</v>
          </cell>
          <cell r="M201">
            <v>0</v>
          </cell>
          <cell r="N201">
            <v>0</v>
          </cell>
          <cell r="O201">
            <v>0</v>
          </cell>
          <cell r="P201">
            <v>0</v>
          </cell>
          <cell r="Q201">
            <v>0</v>
          </cell>
          <cell r="R201">
            <v>0</v>
          </cell>
          <cell r="S201">
            <v>0</v>
          </cell>
          <cell r="T201">
            <v>0</v>
          </cell>
          <cell r="U201">
            <v>0</v>
          </cell>
          <cell r="V201">
            <v>0</v>
          </cell>
        </row>
        <row r="202">
          <cell r="L202">
            <v>0</v>
          </cell>
          <cell r="M202">
            <v>0</v>
          </cell>
          <cell r="N202">
            <v>0</v>
          </cell>
          <cell r="O202">
            <v>0</v>
          </cell>
          <cell r="P202">
            <v>0</v>
          </cell>
          <cell r="Q202">
            <v>0</v>
          </cell>
          <cell r="R202">
            <v>0</v>
          </cell>
          <cell r="S202">
            <v>0</v>
          </cell>
          <cell r="T202">
            <v>0</v>
          </cell>
          <cell r="U202">
            <v>0</v>
          </cell>
          <cell r="V202">
            <v>0</v>
          </cell>
        </row>
        <row r="203">
          <cell r="L203">
            <v>0</v>
          </cell>
          <cell r="M203">
            <v>0</v>
          </cell>
          <cell r="N203">
            <v>0</v>
          </cell>
          <cell r="O203">
            <v>0</v>
          </cell>
          <cell r="P203">
            <v>0</v>
          </cell>
          <cell r="Q203">
            <v>0</v>
          </cell>
          <cell r="R203">
            <v>0</v>
          </cell>
          <cell r="S203">
            <v>0</v>
          </cell>
          <cell r="T203">
            <v>0</v>
          </cell>
          <cell r="U203">
            <v>0</v>
          </cell>
          <cell r="V203">
            <v>0</v>
          </cell>
        </row>
        <row r="204">
          <cell r="L204">
            <v>0</v>
          </cell>
          <cell r="M204">
            <v>0</v>
          </cell>
          <cell r="N204">
            <v>0</v>
          </cell>
          <cell r="O204">
            <v>0</v>
          </cell>
          <cell r="P204">
            <v>0</v>
          </cell>
          <cell r="Q204">
            <v>0</v>
          </cell>
          <cell r="R204">
            <v>0</v>
          </cell>
          <cell r="S204">
            <v>0</v>
          </cell>
          <cell r="T204">
            <v>0</v>
          </cell>
          <cell r="U204">
            <v>0</v>
          </cell>
          <cell r="V204">
            <v>0</v>
          </cell>
        </row>
        <row r="205">
          <cell r="L205">
            <v>0</v>
          </cell>
          <cell r="M205">
            <v>0</v>
          </cell>
          <cell r="N205">
            <v>0</v>
          </cell>
          <cell r="O205">
            <v>0</v>
          </cell>
          <cell r="P205">
            <v>0</v>
          </cell>
          <cell r="Q205">
            <v>0</v>
          </cell>
          <cell r="R205">
            <v>0</v>
          </cell>
          <cell r="S205">
            <v>0</v>
          </cell>
          <cell r="T205">
            <v>0</v>
          </cell>
          <cell r="U205">
            <v>0</v>
          </cell>
          <cell r="V205">
            <v>0</v>
          </cell>
        </row>
        <row r="206">
          <cell r="L206">
            <v>0</v>
          </cell>
          <cell r="M206">
            <v>0</v>
          </cell>
          <cell r="N206">
            <v>0</v>
          </cell>
          <cell r="O206">
            <v>14152.701611712509</v>
          </cell>
          <cell r="P206">
            <v>87040.307374298849</v>
          </cell>
          <cell r="Q206">
            <v>17178.200227822421</v>
          </cell>
          <cell r="R206">
            <v>-24742.08846714265</v>
          </cell>
          <cell r="S206">
            <v>24909.254906986658</v>
          </cell>
          <cell r="T206">
            <v>12543.124747474587</v>
          </cell>
          <cell r="U206">
            <v>12543.124747474587</v>
          </cell>
          <cell r="V206">
            <v>12543.124747474587</v>
          </cell>
        </row>
        <row r="207">
          <cell r="L207">
            <v>1</v>
          </cell>
          <cell r="M207">
            <v>1</v>
          </cell>
          <cell r="N207">
            <v>1</v>
          </cell>
          <cell r="O207">
            <v>1</v>
          </cell>
          <cell r="P207">
            <v>1</v>
          </cell>
          <cell r="Q207">
            <v>1</v>
          </cell>
          <cell r="R207">
            <v>1</v>
          </cell>
          <cell r="S207">
            <v>1</v>
          </cell>
          <cell r="T207">
            <v>1</v>
          </cell>
          <cell r="U207">
            <v>1</v>
          </cell>
          <cell r="V207">
            <v>1</v>
          </cell>
        </row>
        <row r="208">
          <cell r="L208">
            <v>0</v>
          </cell>
          <cell r="M208">
            <v>0</v>
          </cell>
          <cell r="N208">
            <v>0</v>
          </cell>
          <cell r="O208">
            <v>0</v>
          </cell>
          <cell r="P208">
            <v>0</v>
          </cell>
          <cell r="Q208">
            <v>0</v>
          </cell>
          <cell r="R208">
            <v>0</v>
          </cell>
          <cell r="S208">
            <v>0</v>
          </cell>
          <cell r="T208">
            <v>0</v>
          </cell>
          <cell r="U208">
            <v>0</v>
          </cell>
          <cell r="V208">
            <v>0</v>
          </cell>
        </row>
        <row r="209">
          <cell r="L209">
            <v>0</v>
          </cell>
          <cell r="M209">
            <v>0</v>
          </cell>
          <cell r="N209">
            <v>0</v>
          </cell>
          <cell r="O209">
            <v>0</v>
          </cell>
          <cell r="P209">
            <v>0</v>
          </cell>
          <cell r="Q209">
            <v>0</v>
          </cell>
          <cell r="R209">
            <v>0</v>
          </cell>
          <cell r="S209">
            <v>0</v>
          </cell>
          <cell r="T209">
            <v>0</v>
          </cell>
          <cell r="U209">
            <v>0</v>
          </cell>
          <cell r="V209">
            <v>0</v>
          </cell>
        </row>
        <row r="210">
          <cell r="L210">
            <v>0</v>
          </cell>
          <cell r="M210">
            <v>0</v>
          </cell>
          <cell r="N210">
            <v>0</v>
          </cell>
          <cell r="O210">
            <v>0</v>
          </cell>
          <cell r="P210">
            <v>0</v>
          </cell>
          <cell r="Q210">
            <v>0</v>
          </cell>
          <cell r="R210">
            <v>0</v>
          </cell>
          <cell r="S210">
            <v>0</v>
          </cell>
          <cell r="T210">
            <v>0</v>
          </cell>
          <cell r="U210">
            <v>0</v>
          </cell>
          <cell r="V210">
            <v>0</v>
          </cell>
        </row>
        <row r="211">
          <cell r="L211">
            <v>0</v>
          </cell>
          <cell r="M211">
            <v>0</v>
          </cell>
          <cell r="N211">
            <v>0</v>
          </cell>
          <cell r="O211">
            <v>0</v>
          </cell>
          <cell r="P211">
            <v>0</v>
          </cell>
          <cell r="Q211">
            <v>0</v>
          </cell>
          <cell r="R211">
            <v>0</v>
          </cell>
          <cell r="S211">
            <v>0</v>
          </cell>
          <cell r="T211">
            <v>0</v>
          </cell>
          <cell r="U211">
            <v>0</v>
          </cell>
          <cell r="V211">
            <v>0</v>
          </cell>
        </row>
        <row r="212">
          <cell r="L212">
            <v>0</v>
          </cell>
          <cell r="M212">
            <v>0</v>
          </cell>
          <cell r="N212">
            <v>0</v>
          </cell>
          <cell r="O212">
            <v>0</v>
          </cell>
          <cell r="P212">
            <v>0</v>
          </cell>
          <cell r="Q212">
            <v>0</v>
          </cell>
          <cell r="R212">
            <v>0</v>
          </cell>
          <cell r="S212">
            <v>0</v>
          </cell>
          <cell r="T212">
            <v>0</v>
          </cell>
          <cell r="U212">
            <v>0</v>
          </cell>
          <cell r="V212">
            <v>0</v>
          </cell>
        </row>
        <row r="213">
          <cell r="L213">
            <v>0</v>
          </cell>
          <cell r="M213">
            <v>0</v>
          </cell>
          <cell r="N213">
            <v>0</v>
          </cell>
          <cell r="O213">
            <v>0</v>
          </cell>
          <cell r="P213">
            <v>0</v>
          </cell>
          <cell r="Q213">
            <v>0</v>
          </cell>
          <cell r="R213">
            <v>0</v>
          </cell>
          <cell r="S213">
            <v>0</v>
          </cell>
          <cell r="T213">
            <v>0</v>
          </cell>
          <cell r="U213">
            <v>0</v>
          </cell>
          <cell r="V213">
            <v>0</v>
          </cell>
        </row>
        <row r="214">
          <cell r="L214">
            <v>1</v>
          </cell>
          <cell r="M214">
            <v>1</v>
          </cell>
          <cell r="N214">
            <v>1</v>
          </cell>
          <cell r="O214">
            <v>1</v>
          </cell>
          <cell r="P214">
            <v>1</v>
          </cell>
          <cell r="Q214">
            <v>1</v>
          </cell>
          <cell r="R214">
            <v>1</v>
          </cell>
          <cell r="S214">
            <v>1</v>
          </cell>
          <cell r="T214">
            <v>1</v>
          </cell>
          <cell r="U214">
            <v>1</v>
          </cell>
          <cell r="V214">
            <v>1</v>
          </cell>
        </row>
        <row r="215">
          <cell r="L215">
            <v>0</v>
          </cell>
          <cell r="M215">
            <v>0</v>
          </cell>
          <cell r="N215">
            <v>0</v>
          </cell>
          <cell r="O215">
            <v>0</v>
          </cell>
          <cell r="P215">
            <v>0</v>
          </cell>
          <cell r="Q215">
            <v>0</v>
          </cell>
          <cell r="R215">
            <v>0</v>
          </cell>
          <cell r="S215">
            <v>0</v>
          </cell>
          <cell r="T215">
            <v>0</v>
          </cell>
          <cell r="U215">
            <v>0</v>
          </cell>
          <cell r="V215">
            <v>0</v>
          </cell>
        </row>
        <row r="216">
          <cell r="L216">
            <v>0</v>
          </cell>
          <cell r="M216">
            <v>0</v>
          </cell>
          <cell r="N216">
            <v>0</v>
          </cell>
          <cell r="O216">
            <v>0</v>
          </cell>
          <cell r="P216">
            <v>0</v>
          </cell>
          <cell r="Q216">
            <v>0</v>
          </cell>
          <cell r="R216">
            <v>0</v>
          </cell>
          <cell r="S216">
            <v>0</v>
          </cell>
          <cell r="T216">
            <v>0</v>
          </cell>
          <cell r="U216">
            <v>0</v>
          </cell>
          <cell r="V216">
            <v>0</v>
          </cell>
        </row>
        <row r="217">
          <cell r="L217">
            <v>0</v>
          </cell>
          <cell r="M217">
            <v>0</v>
          </cell>
          <cell r="N217">
            <v>0</v>
          </cell>
          <cell r="O217">
            <v>0</v>
          </cell>
          <cell r="P217">
            <v>0</v>
          </cell>
          <cell r="Q217">
            <v>0</v>
          </cell>
          <cell r="R217">
            <v>0</v>
          </cell>
          <cell r="S217">
            <v>0</v>
          </cell>
          <cell r="T217">
            <v>0</v>
          </cell>
          <cell r="U217">
            <v>0</v>
          </cell>
          <cell r="V217">
            <v>0</v>
          </cell>
        </row>
        <row r="218">
          <cell r="L218">
            <v>0</v>
          </cell>
          <cell r="M218">
            <v>0</v>
          </cell>
          <cell r="N218">
            <v>0</v>
          </cell>
          <cell r="O218">
            <v>0</v>
          </cell>
          <cell r="P218">
            <v>0</v>
          </cell>
          <cell r="Q218">
            <v>0</v>
          </cell>
          <cell r="R218">
            <v>0</v>
          </cell>
          <cell r="S218">
            <v>0</v>
          </cell>
          <cell r="T218">
            <v>0</v>
          </cell>
          <cell r="U218">
            <v>0</v>
          </cell>
          <cell r="V218">
            <v>0</v>
          </cell>
        </row>
        <row r="219">
          <cell r="L219">
            <v>0</v>
          </cell>
          <cell r="M219">
            <v>0</v>
          </cell>
          <cell r="N219">
            <v>0</v>
          </cell>
          <cell r="O219">
            <v>0</v>
          </cell>
          <cell r="P219">
            <v>0</v>
          </cell>
          <cell r="Q219">
            <v>0</v>
          </cell>
          <cell r="R219">
            <v>0</v>
          </cell>
          <cell r="S219">
            <v>0</v>
          </cell>
          <cell r="T219">
            <v>0</v>
          </cell>
          <cell r="U219">
            <v>0</v>
          </cell>
          <cell r="V219">
            <v>0</v>
          </cell>
        </row>
        <row r="228">
          <cell r="L228">
            <v>0</v>
          </cell>
          <cell r="M228">
            <v>0</v>
          </cell>
          <cell r="N228">
            <v>0</v>
          </cell>
          <cell r="O228">
            <v>196325.83760602417</v>
          </cell>
          <cell r="P228">
            <v>213859.52751106984</v>
          </cell>
          <cell r="Q228">
            <v>199361.39416147108</v>
          </cell>
          <cell r="R228">
            <v>220548.78857286522</v>
          </cell>
          <cell r="S228">
            <v>196764.26876840906</v>
          </cell>
          <cell r="T228">
            <v>170361.70567348006</v>
          </cell>
          <cell r="U228">
            <v>170361.70567348006</v>
          </cell>
          <cell r="V228">
            <v>170361.70567348006</v>
          </cell>
        </row>
        <row r="229">
          <cell r="L229">
            <v>1</v>
          </cell>
          <cell r="M229">
            <v>1</v>
          </cell>
          <cell r="N229">
            <v>1</v>
          </cell>
          <cell r="O229">
            <v>1</v>
          </cell>
          <cell r="P229">
            <v>1</v>
          </cell>
          <cell r="Q229">
            <v>1</v>
          </cell>
          <cell r="R229">
            <v>1</v>
          </cell>
          <cell r="S229">
            <v>1</v>
          </cell>
          <cell r="T229">
            <v>1</v>
          </cell>
          <cell r="U229">
            <v>1</v>
          </cell>
          <cell r="V229">
            <v>1</v>
          </cell>
        </row>
        <row r="230">
          <cell r="L230">
            <v>0</v>
          </cell>
          <cell r="M230">
            <v>0</v>
          </cell>
          <cell r="N230">
            <v>0</v>
          </cell>
          <cell r="O230">
            <v>0</v>
          </cell>
          <cell r="P230">
            <v>0</v>
          </cell>
          <cell r="Q230">
            <v>0</v>
          </cell>
          <cell r="R230">
            <v>0</v>
          </cell>
          <cell r="S230">
            <v>0</v>
          </cell>
          <cell r="T230">
            <v>0</v>
          </cell>
          <cell r="U230">
            <v>0</v>
          </cell>
          <cell r="V230">
            <v>0</v>
          </cell>
        </row>
        <row r="231">
          <cell r="L231">
            <v>0</v>
          </cell>
          <cell r="M231">
            <v>0</v>
          </cell>
          <cell r="N231">
            <v>0</v>
          </cell>
          <cell r="O231">
            <v>0</v>
          </cell>
          <cell r="P231">
            <v>0</v>
          </cell>
          <cell r="Q231">
            <v>0</v>
          </cell>
          <cell r="R231">
            <v>0</v>
          </cell>
          <cell r="S231">
            <v>0</v>
          </cell>
          <cell r="T231">
            <v>0</v>
          </cell>
          <cell r="U231">
            <v>0</v>
          </cell>
          <cell r="V231">
            <v>0</v>
          </cell>
        </row>
        <row r="232">
          <cell r="L232">
            <v>0</v>
          </cell>
          <cell r="M232">
            <v>0</v>
          </cell>
          <cell r="N232">
            <v>0</v>
          </cell>
          <cell r="O232">
            <v>0</v>
          </cell>
          <cell r="P232">
            <v>0</v>
          </cell>
          <cell r="Q232">
            <v>0</v>
          </cell>
          <cell r="R232">
            <v>0</v>
          </cell>
          <cell r="S232">
            <v>0</v>
          </cell>
          <cell r="T232">
            <v>0</v>
          </cell>
          <cell r="U232">
            <v>0</v>
          </cell>
          <cell r="V232">
            <v>0</v>
          </cell>
        </row>
        <row r="233">
          <cell r="L233">
            <v>0</v>
          </cell>
          <cell r="M233">
            <v>0</v>
          </cell>
          <cell r="N233">
            <v>0</v>
          </cell>
          <cell r="O233">
            <v>0</v>
          </cell>
          <cell r="P233">
            <v>0</v>
          </cell>
          <cell r="Q233">
            <v>0</v>
          </cell>
          <cell r="R233">
            <v>0</v>
          </cell>
          <cell r="S233">
            <v>0</v>
          </cell>
          <cell r="T233">
            <v>0</v>
          </cell>
          <cell r="U233">
            <v>0</v>
          </cell>
          <cell r="V233">
            <v>0</v>
          </cell>
        </row>
        <row r="234">
          <cell r="L234">
            <v>0</v>
          </cell>
          <cell r="M234">
            <v>0</v>
          </cell>
          <cell r="N234">
            <v>0</v>
          </cell>
          <cell r="O234">
            <v>0</v>
          </cell>
          <cell r="P234">
            <v>0</v>
          </cell>
          <cell r="Q234">
            <v>0</v>
          </cell>
          <cell r="R234">
            <v>0</v>
          </cell>
          <cell r="S234">
            <v>0</v>
          </cell>
          <cell r="T234">
            <v>0</v>
          </cell>
          <cell r="U234">
            <v>0</v>
          </cell>
          <cell r="V234">
            <v>0</v>
          </cell>
        </row>
        <row r="235">
          <cell r="L235">
            <v>0</v>
          </cell>
          <cell r="M235">
            <v>0</v>
          </cell>
          <cell r="N235">
            <v>0</v>
          </cell>
          <cell r="O235">
            <v>7456.7726791331716</v>
          </cell>
          <cell r="P235">
            <v>5377.4580350000006</v>
          </cell>
          <cell r="Q235">
            <v>5577.1907099999989</v>
          </cell>
          <cell r="R235">
            <v>5341.6083669750005</v>
          </cell>
          <cell r="S235">
            <v>5213.5736900000002</v>
          </cell>
          <cell r="T235">
            <v>5162.3599999999997</v>
          </cell>
          <cell r="U235">
            <v>5162.3599999999997</v>
          </cell>
          <cell r="V235">
            <v>5162.3599999999997</v>
          </cell>
        </row>
        <row r="236">
          <cell r="L236">
            <v>1</v>
          </cell>
          <cell r="M236">
            <v>1</v>
          </cell>
          <cell r="N236">
            <v>1</v>
          </cell>
          <cell r="O236">
            <v>1</v>
          </cell>
          <cell r="P236">
            <v>1</v>
          </cell>
          <cell r="Q236">
            <v>1</v>
          </cell>
          <cell r="R236">
            <v>1</v>
          </cell>
          <cell r="S236">
            <v>1</v>
          </cell>
          <cell r="T236">
            <v>1</v>
          </cell>
          <cell r="U236">
            <v>1</v>
          </cell>
          <cell r="V236">
            <v>1</v>
          </cell>
        </row>
        <row r="237">
          <cell r="L237">
            <v>0</v>
          </cell>
          <cell r="M237">
            <v>0</v>
          </cell>
          <cell r="N237">
            <v>0</v>
          </cell>
          <cell r="O237">
            <v>0</v>
          </cell>
          <cell r="P237">
            <v>0</v>
          </cell>
          <cell r="Q237">
            <v>0</v>
          </cell>
          <cell r="R237">
            <v>0</v>
          </cell>
          <cell r="S237">
            <v>0</v>
          </cell>
          <cell r="T237">
            <v>0</v>
          </cell>
          <cell r="U237">
            <v>0</v>
          </cell>
          <cell r="V237">
            <v>0</v>
          </cell>
        </row>
        <row r="238">
          <cell r="L238">
            <v>0</v>
          </cell>
          <cell r="M238">
            <v>0</v>
          </cell>
          <cell r="N238">
            <v>0</v>
          </cell>
          <cell r="O238">
            <v>0</v>
          </cell>
          <cell r="P238">
            <v>0</v>
          </cell>
          <cell r="Q238">
            <v>0</v>
          </cell>
          <cell r="R238">
            <v>0</v>
          </cell>
          <cell r="S238">
            <v>0</v>
          </cell>
          <cell r="T238">
            <v>0</v>
          </cell>
          <cell r="U238">
            <v>0</v>
          </cell>
          <cell r="V238">
            <v>0</v>
          </cell>
        </row>
        <row r="239">
          <cell r="L239">
            <v>0</v>
          </cell>
          <cell r="M239">
            <v>0</v>
          </cell>
          <cell r="N239">
            <v>0</v>
          </cell>
          <cell r="O239">
            <v>0</v>
          </cell>
          <cell r="P239">
            <v>0</v>
          </cell>
          <cell r="Q239">
            <v>0</v>
          </cell>
          <cell r="R239">
            <v>0</v>
          </cell>
          <cell r="S239">
            <v>0</v>
          </cell>
          <cell r="T239">
            <v>0</v>
          </cell>
          <cell r="U239">
            <v>0</v>
          </cell>
          <cell r="V239">
            <v>0</v>
          </cell>
        </row>
        <row r="240">
          <cell r="L240">
            <v>0</v>
          </cell>
          <cell r="M240">
            <v>0</v>
          </cell>
          <cell r="N240">
            <v>0</v>
          </cell>
          <cell r="O240">
            <v>0</v>
          </cell>
          <cell r="P240">
            <v>0</v>
          </cell>
          <cell r="Q240">
            <v>0</v>
          </cell>
          <cell r="R240">
            <v>0</v>
          </cell>
          <cell r="S240">
            <v>0</v>
          </cell>
          <cell r="T240">
            <v>0</v>
          </cell>
          <cell r="U240">
            <v>0</v>
          </cell>
          <cell r="V240">
            <v>0</v>
          </cell>
        </row>
        <row r="241">
          <cell r="L241">
            <v>0</v>
          </cell>
          <cell r="M241">
            <v>0</v>
          </cell>
          <cell r="N241">
            <v>0</v>
          </cell>
          <cell r="O241">
            <v>0</v>
          </cell>
          <cell r="P241">
            <v>0</v>
          </cell>
          <cell r="Q241">
            <v>0</v>
          </cell>
          <cell r="R241">
            <v>0</v>
          </cell>
          <cell r="S241">
            <v>0</v>
          </cell>
          <cell r="T241">
            <v>0</v>
          </cell>
          <cell r="U241">
            <v>0</v>
          </cell>
          <cell r="V241">
            <v>0</v>
          </cell>
        </row>
        <row r="244">
          <cell r="L244">
            <v>0</v>
          </cell>
          <cell r="M244">
            <v>0</v>
          </cell>
          <cell r="N244">
            <v>0</v>
          </cell>
          <cell r="O244">
            <v>172962.66508127109</v>
          </cell>
          <cell r="P244">
            <v>203309.01756440316</v>
          </cell>
          <cell r="Q244">
            <v>222125.12727221815</v>
          </cell>
          <cell r="R244">
            <v>212660.20817445192</v>
          </cell>
          <cell r="S244">
            <v>207646.66161473957</v>
          </cell>
          <cell r="T244">
            <v>207705.78339584093</v>
          </cell>
          <cell r="U244">
            <v>207705.78339584093</v>
          </cell>
          <cell r="V244">
            <v>207705.78339584093</v>
          </cell>
        </row>
        <row r="245">
          <cell r="L245">
            <v>0.54216119070325908</v>
          </cell>
          <cell r="M245">
            <v>0.54216119070325908</v>
          </cell>
          <cell r="N245">
            <v>0.54216119070325908</v>
          </cell>
          <cell r="O245">
            <v>0.56224066853951993</v>
          </cell>
          <cell r="P245">
            <v>0.52399196563839423</v>
          </cell>
          <cell r="Q245">
            <v>0.54410661890912115</v>
          </cell>
          <cell r="R245">
            <v>0.55527379095964879</v>
          </cell>
          <cell r="S245">
            <v>0.55125508574195869</v>
          </cell>
          <cell r="T245">
            <v>0.5156949352219411</v>
          </cell>
          <cell r="U245">
            <v>0.4801395454889078</v>
          </cell>
          <cell r="V245">
            <v>0.44458415575587418</v>
          </cell>
        </row>
        <row r="246">
          <cell r="L246">
            <v>0.13458140360765378</v>
          </cell>
          <cell r="M246">
            <v>0.13458140360765378</v>
          </cell>
          <cell r="N246">
            <v>0.13458140360765378</v>
          </cell>
          <cell r="O246">
            <v>0.13458140360765378</v>
          </cell>
          <cell r="P246">
            <v>0.11668536196082824</v>
          </cell>
          <cell r="Q246">
            <v>0.10449206506719566</v>
          </cell>
          <cell r="R246">
            <v>0.1101881624915608</v>
          </cell>
          <cell r="S246">
            <v>0.10930856659698851</v>
          </cell>
          <cell r="T246">
            <v>0.10601904544259723</v>
          </cell>
          <cell r="U246">
            <v>0.102729524288206</v>
          </cell>
          <cell r="V246">
            <v>9.9440003133814694E-2</v>
          </cell>
        </row>
        <row r="247">
          <cell r="L247">
            <v>0.20364421894576712</v>
          </cell>
          <cell r="M247">
            <v>0.20364421894576712</v>
          </cell>
          <cell r="N247">
            <v>0.20364421894576712</v>
          </cell>
          <cell r="O247">
            <v>0.21871683591067703</v>
          </cell>
          <cell r="P247">
            <v>0.2691245943018245</v>
          </cell>
          <cell r="Q247">
            <v>0.25528789445634653</v>
          </cell>
          <cell r="R247">
            <v>0.24587999532131641</v>
          </cell>
          <cell r="S247">
            <v>0.24950161916236147</v>
          </cell>
          <cell r="T247">
            <v>0.28929727372415714</v>
          </cell>
          <cell r="U247">
            <v>0.32909650196049023</v>
          </cell>
          <cell r="V247">
            <v>0.3688957301968232</v>
          </cell>
        </row>
        <row r="248">
          <cell r="L248">
            <v>0.11961318674332007</v>
          </cell>
          <cell r="M248">
            <v>0.11961318674332007</v>
          </cell>
          <cell r="N248">
            <v>0.11961318674332007</v>
          </cell>
          <cell r="O248">
            <v>8.4461091942149236E-2</v>
          </cell>
          <cell r="P248">
            <v>9.0198078098953027E-2</v>
          </cell>
          <cell r="Q248">
            <v>9.6113421567336627E-2</v>
          </cell>
          <cell r="R248">
            <v>8.8658051227473972E-2</v>
          </cell>
          <cell r="S248">
            <v>8.9934728498691316E-2</v>
          </cell>
          <cell r="T248">
            <v>8.8988745611304487E-2</v>
          </cell>
          <cell r="U248">
            <v>8.8034428262395908E-2</v>
          </cell>
          <cell r="V248">
            <v>8.7080110913487913E-2</v>
          </cell>
        </row>
        <row r="249">
          <cell r="L249">
            <v>0</v>
          </cell>
          <cell r="M249">
            <v>0</v>
          </cell>
          <cell r="N249">
            <v>0</v>
          </cell>
          <cell r="O249">
            <v>0</v>
          </cell>
          <cell r="P249">
            <v>0</v>
          </cell>
          <cell r="Q249">
            <v>0</v>
          </cell>
          <cell r="R249">
            <v>0</v>
          </cell>
          <cell r="S249">
            <v>0</v>
          </cell>
          <cell r="T249">
            <v>0</v>
          </cell>
          <cell r="U249">
            <v>0</v>
          </cell>
          <cell r="V249">
            <v>0</v>
          </cell>
        </row>
        <row r="250">
          <cell r="L250">
            <v>0</v>
          </cell>
          <cell r="M250">
            <v>0</v>
          </cell>
          <cell r="N250">
            <v>0</v>
          </cell>
          <cell r="O250">
            <v>0</v>
          </cell>
          <cell r="P250">
            <v>0</v>
          </cell>
          <cell r="Q250">
            <v>0</v>
          </cell>
          <cell r="R250">
            <v>0</v>
          </cell>
          <cell r="S250">
            <v>0</v>
          </cell>
          <cell r="T250">
            <v>0</v>
          </cell>
          <cell r="U250">
            <v>0</v>
          </cell>
          <cell r="V250">
            <v>0</v>
          </cell>
        </row>
        <row r="251">
          <cell r="L251">
            <v>0</v>
          </cell>
          <cell r="M251">
            <v>0</v>
          </cell>
          <cell r="N251">
            <v>0</v>
          </cell>
          <cell r="O251">
            <v>45834.814144558419</v>
          </cell>
          <cell r="P251">
            <v>0</v>
          </cell>
          <cell r="Q251">
            <v>0</v>
          </cell>
          <cell r="R251">
            <v>0</v>
          </cell>
          <cell r="S251">
            <v>0</v>
          </cell>
          <cell r="T251">
            <v>0</v>
          </cell>
          <cell r="U251">
            <v>0</v>
          </cell>
          <cell r="V251">
            <v>0</v>
          </cell>
        </row>
        <row r="252">
          <cell r="L252">
            <v>0.54216119070325919</v>
          </cell>
          <cell r="M252">
            <v>0.54216119070325919</v>
          </cell>
          <cell r="N252">
            <v>0.54216119070325919</v>
          </cell>
          <cell r="O252">
            <v>0.54216119070325919</v>
          </cell>
          <cell r="P252">
            <v>0.5069095949614526</v>
          </cell>
          <cell r="Q252">
            <v>0.52847128740633365</v>
          </cell>
          <cell r="R252">
            <v>0.53894257399238721</v>
          </cell>
          <cell r="S252">
            <v>0.5345295579969298</v>
          </cell>
          <cell r="T252">
            <v>0.53011654200147196</v>
          </cell>
          <cell r="U252">
            <v>0.525703526006015</v>
          </cell>
          <cell r="V252">
            <v>0.52129051001055804</v>
          </cell>
        </row>
        <row r="253">
          <cell r="L253">
            <v>0.13458140360765378</v>
          </cell>
          <cell r="M253">
            <v>0.13458140360765378</v>
          </cell>
          <cell r="N253">
            <v>0.13458140360765378</v>
          </cell>
          <cell r="O253">
            <v>0.13458140360765378</v>
          </cell>
          <cell r="P253">
            <v>0.11668536196082824</v>
          </cell>
          <cell r="Q253">
            <v>0.10449206506719566</v>
          </cell>
          <cell r="R253">
            <v>0.1101881624915608</v>
          </cell>
          <cell r="S253">
            <v>0.10930856659698851</v>
          </cell>
          <cell r="T253">
            <v>0.108428970702416</v>
          </cell>
          <cell r="U253">
            <v>0.107549374807844</v>
          </cell>
          <cell r="V253">
            <v>0.10666977891327201</v>
          </cell>
        </row>
        <row r="254">
          <cell r="L254">
            <v>0.20364421894576712</v>
          </cell>
          <cell r="M254">
            <v>0.20364421894576712</v>
          </cell>
          <cell r="N254">
            <v>0.20364421894576712</v>
          </cell>
          <cell r="O254">
            <v>0.20364421894576712</v>
          </cell>
          <cell r="P254">
            <v>0.25630174939690448</v>
          </cell>
          <cell r="Q254">
            <v>0.24355126640343347</v>
          </cell>
          <cell r="R254">
            <v>0.23362100233725333</v>
          </cell>
          <cell r="S254">
            <v>0.23694663763881096</v>
          </cell>
          <cell r="T254">
            <v>0.24027227294036901</v>
          </cell>
          <cell r="U254">
            <v>0.24359790824192601</v>
          </cell>
          <cell r="V254">
            <v>0.246923543543484</v>
          </cell>
        </row>
        <row r="255">
          <cell r="L255">
            <v>0.11961318674332007</v>
          </cell>
          <cell r="M255">
            <v>0.11961318674332007</v>
          </cell>
          <cell r="N255">
            <v>0.11961318674332007</v>
          </cell>
          <cell r="O255">
            <v>0.11961318674332007</v>
          </cell>
          <cell r="P255">
            <v>0.12010329368081481</v>
          </cell>
          <cell r="Q255">
            <v>0.12348538112303721</v>
          </cell>
          <cell r="R255">
            <v>0.11724826117879869</v>
          </cell>
          <cell r="S255">
            <v>0.11921523776727094</v>
          </cell>
          <cell r="T255">
            <v>0.121182214355743</v>
          </cell>
          <cell r="U255">
            <v>0.123149190944215</v>
          </cell>
          <cell r="V255">
            <v>0.12511616753268801</v>
          </cell>
        </row>
        <row r="256">
          <cell r="L256">
            <v>0</v>
          </cell>
          <cell r="M256">
            <v>0</v>
          </cell>
          <cell r="N256">
            <v>0</v>
          </cell>
          <cell r="O256">
            <v>0</v>
          </cell>
          <cell r="P256">
            <v>0</v>
          </cell>
          <cell r="Q256">
            <v>0</v>
          </cell>
          <cell r="R256">
            <v>0</v>
          </cell>
          <cell r="S256">
            <v>0</v>
          </cell>
          <cell r="T256">
            <v>0</v>
          </cell>
          <cell r="U256">
            <v>0</v>
          </cell>
          <cell r="V256">
            <v>0</v>
          </cell>
        </row>
        <row r="257">
          <cell r="L257">
            <v>0</v>
          </cell>
          <cell r="M257">
            <v>0</v>
          </cell>
          <cell r="N257">
            <v>0</v>
          </cell>
          <cell r="O257">
            <v>0</v>
          </cell>
          <cell r="P257">
            <v>0</v>
          </cell>
          <cell r="Q257">
            <v>0</v>
          </cell>
          <cell r="R257">
            <v>0</v>
          </cell>
          <cell r="S257">
            <v>0</v>
          </cell>
          <cell r="T257">
            <v>0</v>
          </cell>
          <cell r="U257">
            <v>0</v>
          </cell>
          <cell r="V257">
            <v>0</v>
          </cell>
        </row>
        <row r="266">
          <cell r="L266">
            <v>0</v>
          </cell>
          <cell r="M266">
            <v>0</v>
          </cell>
          <cell r="N266">
            <v>0</v>
          </cell>
          <cell r="O266">
            <v>3768.8722736</v>
          </cell>
          <cell r="P266">
            <v>3828</v>
          </cell>
          <cell r="Q266">
            <v>3900</v>
          </cell>
          <cell r="R266">
            <v>3967</v>
          </cell>
          <cell r="S266">
            <v>4038</v>
          </cell>
          <cell r="T266">
            <v>4111</v>
          </cell>
          <cell r="U266">
            <v>4111</v>
          </cell>
          <cell r="V266">
            <v>4111</v>
          </cell>
        </row>
        <row r="267">
          <cell r="L267">
            <v>0</v>
          </cell>
          <cell r="M267">
            <v>0</v>
          </cell>
          <cell r="N267">
            <v>0</v>
          </cell>
          <cell r="O267">
            <v>0</v>
          </cell>
          <cell r="P267">
            <v>0</v>
          </cell>
          <cell r="Q267">
            <v>0</v>
          </cell>
          <cell r="R267">
            <v>0</v>
          </cell>
          <cell r="S267">
            <v>0</v>
          </cell>
          <cell r="T267">
            <v>0</v>
          </cell>
          <cell r="U267">
            <v>0</v>
          </cell>
          <cell r="V267">
            <v>0</v>
          </cell>
        </row>
        <row r="268">
          <cell r="L268">
            <v>0</v>
          </cell>
          <cell r="M268">
            <v>0</v>
          </cell>
          <cell r="N268">
            <v>0</v>
          </cell>
          <cell r="O268">
            <v>0</v>
          </cell>
          <cell r="P268">
            <v>0</v>
          </cell>
          <cell r="Q268">
            <v>0</v>
          </cell>
          <cell r="R268">
            <v>0</v>
          </cell>
          <cell r="S268">
            <v>0</v>
          </cell>
          <cell r="T268">
            <v>0</v>
          </cell>
          <cell r="U268">
            <v>0</v>
          </cell>
          <cell r="V268">
            <v>0</v>
          </cell>
        </row>
        <row r="269">
          <cell r="L269">
            <v>1</v>
          </cell>
          <cell r="M269">
            <v>1</v>
          </cell>
          <cell r="N269">
            <v>1</v>
          </cell>
          <cell r="O269">
            <v>1</v>
          </cell>
          <cell r="P269">
            <v>1</v>
          </cell>
          <cell r="Q269">
            <v>1</v>
          </cell>
          <cell r="R269">
            <v>1</v>
          </cell>
          <cell r="S269">
            <v>1</v>
          </cell>
          <cell r="T269">
            <v>1</v>
          </cell>
          <cell r="U269">
            <v>1</v>
          </cell>
          <cell r="V269">
            <v>1</v>
          </cell>
        </row>
        <row r="270">
          <cell r="L270">
            <v>0</v>
          </cell>
          <cell r="M270">
            <v>0</v>
          </cell>
          <cell r="N270">
            <v>0</v>
          </cell>
          <cell r="O270">
            <v>0</v>
          </cell>
          <cell r="P270">
            <v>0</v>
          </cell>
          <cell r="Q270">
            <v>0</v>
          </cell>
          <cell r="R270">
            <v>0</v>
          </cell>
          <cell r="S270">
            <v>0</v>
          </cell>
          <cell r="T270">
            <v>0</v>
          </cell>
          <cell r="U270">
            <v>0</v>
          </cell>
          <cell r="V270">
            <v>0</v>
          </cell>
        </row>
        <row r="271">
          <cell r="L271">
            <v>0</v>
          </cell>
          <cell r="M271">
            <v>0</v>
          </cell>
          <cell r="N271">
            <v>0</v>
          </cell>
          <cell r="O271">
            <v>0</v>
          </cell>
          <cell r="P271">
            <v>0</v>
          </cell>
          <cell r="Q271">
            <v>0</v>
          </cell>
          <cell r="R271">
            <v>0</v>
          </cell>
          <cell r="S271">
            <v>0</v>
          </cell>
          <cell r="T271">
            <v>0</v>
          </cell>
          <cell r="U271">
            <v>0</v>
          </cell>
          <cell r="V271">
            <v>0</v>
          </cell>
        </row>
        <row r="272">
          <cell r="L272">
            <v>0</v>
          </cell>
          <cell r="M272">
            <v>0</v>
          </cell>
          <cell r="N272">
            <v>0</v>
          </cell>
          <cell r="O272">
            <v>0</v>
          </cell>
          <cell r="P272">
            <v>0</v>
          </cell>
          <cell r="Q272">
            <v>0</v>
          </cell>
          <cell r="R272">
            <v>0</v>
          </cell>
          <cell r="S272">
            <v>0</v>
          </cell>
          <cell r="T272">
            <v>0</v>
          </cell>
          <cell r="U272">
            <v>0</v>
          </cell>
          <cell r="V272">
            <v>0</v>
          </cell>
        </row>
        <row r="273">
          <cell r="L273">
            <v>0</v>
          </cell>
          <cell r="M273">
            <v>0</v>
          </cell>
          <cell r="N273">
            <v>0</v>
          </cell>
          <cell r="O273">
            <v>53965.412998962405</v>
          </cell>
          <cell r="P273">
            <v>56619.402692074007</v>
          </cell>
          <cell r="Q273">
            <v>56641.22017848926</v>
          </cell>
          <cell r="R273">
            <v>56438.858102873644</v>
          </cell>
          <cell r="S273">
            <v>56723.231157634742</v>
          </cell>
          <cell r="T273">
            <v>57720.794630045602</v>
          </cell>
          <cell r="U273">
            <v>57720.794630045602</v>
          </cell>
          <cell r="V273">
            <v>57720.794630045602</v>
          </cell>
        </row>
        <row r="274">
          <cell r="L274">
            <v>0.62646864059575469</v>
          </cell>
          <cell r="M274">
            <v>0.62646864059575469</v>
          </cell>
          <cell r="N274">
            <v>0.62646864059575469</v>
          </cell>
          <cell r="O274">
            <v>0.24641039846955526</v>
          </cell>
          <cell r="P274">
            <v>0.26422532779459118</v>
          </cell>
          <cell r="Q274">
            <v>0.26436485936773102</v>
          </cell>
          <cell r="R274">
            <v>0.26306653273213521</v>
          </cell>
          <cell r="S274">
            <v>0.26488839240780526</v>
          </cell>
          <cell r="T274">
            <v>0.27113742709711253</v>
          </cell>
          <cell r="U274">
            <v>0.27113742709711253</v>
          </cell>
          <cell r="V274">
            <v>0.27113742709711253</v>
          </cell>
        </row>
        <row r="275">
          <cell r="L275">
            <v>0.12972424294927951</v>
          </cell>
          <cell r="M275">
            <v>0.12972424294927951</v>
          </cell>
          <cell r="N275">
            <v>0.12972424294927951</v>
          </cell>
          <cell r="O275">
            <v>0.12972424294927951</v>
          </cell>
          <cell r="P275">
            <v>0.12972424294927951</v>
          </cell>
          <cell r="Q275">
            <v>0.12972424294927951</v>
          </cell>
          <cell r="R275">
            <v>0.12972424294927951</v>
          </cell>
          <cell r="S275">
            <v>0.12972424294927951</v>
          </cell>
          <cell r="T275">
            <v>0.12972424294928001</v>
          </cell>
          <cell r="U275">
            <v>0.12972424294928001</v>
          </cell>
          <cell r="V275">
            <v>0.12972424294928001</v>
          </cell>
        </row>
        <row r="276">
          <cell r="L276">
            <v>0.22000011823464119</v>
          </cell>
          <cell r="M276">
            <v>0.22000011823464119</v>
          </cell>
          <cell r="N276">
            <v>0.22000011823464119</v>
          </cell>
          <cell r="O276">
            <v>0.60441300136033627</v>
          </cell>
          <cell r="P276">
            <v>0.58639395168467223</v>
          </cell>
          <cell r="Q276">
            <v>0.58625282138312251</v>
          </cell>
          <cell r="R276">
            <v>0.58756602401868729</v>
          </cell>
          <cell r="S276">
            <v>0.58572328979285726</v>
          </cell>
          <cell r="T276">
            <v>0.57940265475484221</v>
          </cell>
          <cell r="U276">
            <v>0.57940265475484221</v>
          </cell>
          <cell r="V276">
            <v>0.57940265475484221</v>
          </cell>
        </row>
        <row r="277">
          <cell r="L277">
            <v>2.3806998220324598E-2</v>
          </cell>
          <cell r="M277">
            <v>2.3806998220324598E-2</v>
          </cell>
          <cell r="N277">
            <v>2.3806998220324598E-2</v>
          </cell>
          <cell r="O277">
            <v>1.9452357220828897E-2</v>
          </cell>
          <cell r="P277">
            <v>1.965647757145705E-2</v>
          </cell>
          <cell r="Q277">
            <v>1.9658076299866989E-2</v>
          </cell>
          <cell r="R277">
            <v>1.964320029989795E-2</v>
          </cell>
          <cell r="S277">
            <v>1.9664074850057989E-2</v>
          </cell>
          <cell r="T277">
            <v>1.9735675198765321E-2</v>
          </cell>
          <cell r="U277">
            <v>1.9735675198765321E-2</v>
          </cell>
          <cell r="V277">
            <v>1.9735675198765321E-2</v>
          </cell>
        </row>
        <row r="278">
          <cell r="L278">
            <v>0</v>
          </cell>
          <cell r="M278">
            <v>0</v>
          </cell>
          <cell r="N278">
            <v>0</v>
          </cell>
          <cell r="O278">
            <v>0</v>
          </cell>
          <cell r="P278">
            <v>0</v>
          </cell>
          <cell r="Q278">
            <v>0</v>
          </cell>
          <cell r="R278">
            <v>0</v>
          </cell>
          <cell r="S278">
            <v>0</v>
          </cell>
          <cell r="T278">
            <v>0</v>
          </cell>
          <cell r="U278">
            <v>0</v>
          </cell>
          <cell r="V278">
            <v>0</v>
          </cell>
        </row>
        <row r="279">
          <cell r="L279">
            <v>0</v>
          </cell>
          <cell r="M279">
            <v>0</v>
          </cell>
          <cell r="N279">
            <v>0</v>
          </cell>
          <cell r="O279">
            <v>0</v>
          </cell>
          <cell r="P279">
            <v>0</v>
          </cell>
          <cell r="Q279">
            <v>0</v>
          </cell>
          <cell r="R279">
            <v>0</v>
          </cell>
          <cell r="S279">
            <v>0</v>
          </cell>
          <cell r="T279">
            <v>0</v>
          </cell>
          <cell r="U279">
            <v>0</v>
          </cell>
          <cell r="V279">
            <v>0</v>
          </cell>
        </row>
        <row r="299">
          <cell r="L299">
            <v>0</v>
          </cell>
          <cell r="M299">
            <v>0</v>
          </cell>
          <cell r="N299">
            <v>0</v>
          </cell>
          <cell r="O299">
            <v>80621.866509428131</v>
          </cell>
          <cell r="P299">
            <v>86370.425253338195</v>
          </cell>
          <cell r="Q299">
            <v>89024.300451434188</v>
          </cell>
          <cell r="R299">
            <v>90931.470245429329</v>
          </cell>
          <cell r="S299">
            <v>92272.520910719119</v>
          </cell>
          <cell r="T299">
            <v>92802.239301419162</v>
          </cell>
        </row>
        <row r="300">
          <cell r="L300">
            <v>0.29618824388633452</v>
          </cell>
          <cell r="M300">
            <v>0.2850232181592986</v>
          </cell>
          <cell r="N300">
            <v>0.2850232181592986</v>
          </cell>
          <cell r="O300">
            <v>0.2850232181592986</v>
          </cell>
          <cell r="P300">
            <v>0.2850232181592986</v>
          </cell>
          <cell r="Q300">
            <v>0.2850232181592986</v>
          </cell>
          <cell r="R300">
            <v>0.2850232181592986</v>
          </cell>
          <cell r="S300">
            <v>0.2850232181592986</v>
          </cell>
          <cell r="T300">
            <v>0.28502321815929904</v>
          </cell>
        </row>
        <row r="301">
          <cell r="L301">
            <v>0.12666259059672352</v>
          </cell>
          <cell r="M301">
            <v>0.13026101117743899</v>
          </cell>
          <cell r="N301">
            <v>0.13026101117743899</v>
          </cell>
          <cell r="O301">
            <v>0.13026101117743899</v>
          </cell>
          <cell r="P301">
            <v>0.13026101117743899</v>
          </cell>
          <cell r="Q301">
            <v>0.13026101117743899</v>
          </cell>
          <cell r="R301">
            <v>0.13026101117743899</v>
          </cell>
          <cell r="S301">
            <v>0.13026101117743899</v>
          </cell>
          <cell r="T301">
            <v>0.13026101117743899</v>
          </cell>
        </row>
        <row r="302">
          <cell r="L302">
            <v>0.54888188155314788</v>
          </cell>
          <cell r="M302">
            <v>0.5505014425793503</v>
          </cell>
          <cell r="N302">
            <v>0.5505014425793503</v>
          </cell>
          <cell r="O302">
            <v>0.5505014425793503</v>
          </cell>
          <cell r="P302">
            <v>0.5505014425793503</v>
          </cell>
          <cell r="Q302">
            <v>0.5505014425793503</v>
          </cell>
          <cell r="R302">
            <v>0.5505014425793503</v>
          </cell>
          <cell r="S302">
            <v>0.5505014425793503</v>
          </cell>
          <cell r="T302">
            <v>0.55050144257934996</v>
          </cell>
        </row>
        <row r="303">
          <cell r="L303">
            <v>4.0357738275009257E-3</v>
          </cell>
          <cell r="M303">
            <v>4.2860355379147428E-3</v>
          </cell>
          <cell r="N303">
            <v>4.2860355379147428E-3</v>
          </cell>
          <cell r="O303">
            <v>4.2860355379147428E-3</v>
          </cell>
          <cell r="P303">
            <v>4.2860355379147428E-3</v>
          </cell>
          <cell r="Q303">
            <v>4.2860355379147428E-3</v>
          </cell>
          <cell r="R303">
            <v>4.2860355379147428E-3</v>
          </cell>
          <cell r="S303">
            <v>4.2860355379147428E-3</v>
          </cell>
          <cell r="T303">
            <v>4.2860355379147402E-3</v>
          </cell>
        </row>
        <row r="304">
          <cell r="L304">
            <v>8.4054710395071626E-3</v>
          </cell>
          <cell r="M304">
            <v>9.5899150228392072E-3</v>
          </cell>
          <cell r="N304">
            <v>9.5899150228392072E-3</v>
          </cell>
          <cell r="O304">
            <v>9.5899150228392072E-3</v>
          </cell>
          <cell r="P304">
            <v>9.5899150228392072E-3</v>
          </cell>
          <cell r="Q304">
            <v>9.5899150228392072E-3</v>
          </cell>
          <cell r="R304">
            <v>9.5899150228392072E-3</v>
          </cell>
          <cell r="S304">
            <v>9.5899150228392072E-3</v>
          </cell>
          <cell r="T304">
            <v>9.5899150228392106E-3</v>
          </cell>
        </row>
        <row r="305">
          <cell r="L305">
            <v>1.5826039096786031E-2</v>
          </cell>
          <cell r="M305">
            <v>2.0338377523158192E-2</v>
          </cell>
          <cell r="N305">
            <v>2.0338377523158192E-2</v>
          </cell>
          <cell r="O305">
            <v>2.0338377523158192E-2</v>
          </cell>
          <cell r="P305">
            <v>2.0338377523158192E-2</v>
          </cell>
          <cell r="Q305">
            <v>2.0338377523158192E-2</v>
          </cell>
          <cell r="R305">
            <v>2.0338377523158192E-2</v>
          </cell>
          <cell r="S305">
            <v>2.0338377523158192E-2</v>
          </cell>
          <cell r="T305">
            <v>2.0338377523158199E-2</v>
          </cell>
        </row>
        <row r="306">
          <cell r="L306">
            <v>0</v>
          </cell>
          <cell r="M306">
            <v>0</v>
          </cell>
          <cell r="N306">
            <v>0</v>
          </cell>
          <cell r="O306">
            <v>-8394.8894252866849</v>
          </cell>
          <cell r="P306">
            <v>0</v>
          </cell>
          <cell r="Q306">
            <v>0</v>
          </cell>
          <cell r="R306">
            <v>0</v>
          </cell>
          <cell r="S306">
            <v>0</v>
          </cell>
          <cell r="T306">
            <v>0</v>
          </cell>
          <cell r="U306">
            <v>0</v>
          </cell>
          <cell r="V306">
            <v>0</v>
          </cell>
        </row>
        <row r="307">
          <cell r="L307">
            <v>1.1909219861754075</v>
          </cell>
          <cell r="M307">
            <v>1.0129758160937916</v>
          </cell>
          <cell r="N307">
            <v>1.0129758160937916</v>
          </cell>
          <cell r="O307">
            <v>1.0129758160937916</v>
          </cell>
          <cell r="P307">
            <v>1.0129758160937916</v>
          </cell>
          <cell r="Q307">
            <v>1.0129758160937916</v>
          </cell>
          <cell r="R307">
            <v>1.0129758160937916</v>
          </cell>
          <cell r="S307">
            <v>1.0129758160937916</v>
          </cell>
          <cell r="T307">
            <v>1.0129758160937901</v>
          </cell>
          <cell r="U307">
            <v>1.0129758160937901</v>
          </cell>
          <cell r="V307">
            <v>1.0129758160937901</v>
          </cell>
        </row>
        <row r="308">
          <cell r="L308">
            <v>-0.12845527807724016</v>
          </cell>
          <cell r="M308">
            <v>-6.4041365985970924E-3</v>
          </cell>
          <cell r="N308">
            <v>-6.4041365985970924E-3</v>
          </cell>
          <cell r="O308">
            <v>-6.4041365985970924E-3</v>
          </cell>
          <cell r="P308">
            <v>-6.4041365985970924E-3</v>
          </cell>
          <cell r="Q308">
            <v>-6.4041365985970924E-3</v>
          </cell>
          <cell r="R308">
            <v>-6.4041365985970924E-3</v>
          </cell>
          <cell r="S308">
            <v>-6.4041365985970924E-3</v>
          </cell>
          <cell r="T308">
            <v>-6.4041365985970898E-3</v>
          </cell>
          <cell r="U308">
            <v>-6.4041365985970898E-3</v>
          </cell>
          <cell r="V308">
            <v>-6.4041365985970898E-3</v>
          </cell>
        </row>
        <row r="309">
          <cell r="L309">
            <v>-5.9099313843617225E-2</v>
          </cell>
          <cell r="M309">
            <v>-6.4892475657492548E-3</v>
          </cell>
          <cell r="N309">
            <v>-6.4892475657492548E-3</v>
          </cell>
          <cell r="O309">
            <v>-6.4892475657492548E-3</v>
          </cell>
          <cell r="P309">
            <v>-6.4892475657492548E-3</v>
          </cell>
          <cell r="Q309">
            <v>-6.4892475657492548E-3</v>
          </cell>
          <cell r="R309">
            <v>-6.4892475657492548E-3</v>
          </cell>
          <cell r="S309">
            <v>-6.4892475657492548E-3</v>
          </cell>
          <cell r="T309">
            <v>-6.4892475657492496E-3</v>
          </cell>
          <cell r="U309">
            <v>-6.4892475657492496E-3</v>
          </cell>
          <cell r="V309">
            <v>-6.4892475657492496E-3</v>
          </cell>
        </row>
        <row r="310">
          <cell r="L310">
            <v>-3.3673942545500669E-3</v>
          </cell>
          <cell r="M310">
            <v>-8.2431929445193658E-5</v>
          </cell>
          <cell r="N310">
            <v>-8.2431929445193658E-5</v>
          </cell>
          <cell r="O310">
            <v>-8.2431929445193658E-5</v>
          </cell>
          <cell r="P310">
            <v>-8.2431929445193658E-5</v>
          </cell>
          <cell r="Q310">
            <v>-8.2431929445193658E-5</v>
          </cell>
          <cell r="R310">
            <v>-8.2431929445193658E-5</v>
          </cell>
          <cell r="S310">
            <v>-8.2431929445193658E-5</v>
          </cell>
          <cell r="T310">
            <v>-8.2431929445193699E-5</v>
          </cell>
          <cell r="U310">
            <v>-8.2431929445193699E-5</v>
          </cell>
          <cell r="V310">
            <v>-8.2431929445193699E-5</v>
          </cell>
        </row>
        <row r="311">
          <cell r="L311">
            <v>0</v>
          </cell>
          <cell r="M311">
            <v>0</v>
          </cell>
          <cell r="N311">
            <v>0</v>
          </cell>
          <cell r="O311">
            <v>0</v>
          </cell>
          <cell r="P311">
            <v>0</v>
          </cell>
          <cell r="Q311">
            <v>0</v>
          </cell>
          <cell r="R311">
            <v>0</v>
          </cell>
          <cell r="S311">
            <v>0</v>
          </cell>
          <cell r="T311">
            <v>0</v>
          </cell>
          <cell r="U311">
            <v>0</v>
          </cell>
          <cell r="V311">
            <v>0</v>
          </cell>
        </row>
        <row r="312">
          <cell r="L312">
            <v>0</v>
          </cell>
          <cell r="M312">
            <v>0</v>
          </cell>
          <cell r="N312">
            <v>0</v>
          </cell>
          <cell r="O312">
            <v>0</v>
          </cell>
          <cell r="P312">
            <v>0</v>
          </cell>
          <cell r="Q312">
            <v>0</v>
          </cell>
          <cell r="R312">
            <v>0</v>
          </cell>
          <cell r="S312">
            <v>0</v>
          </cell>
          <cell r="T312">
            <v>0</v>
          </cell>
          <cell r="U312">
            <v>0</v>
          </cell>
          <cell r="V312">
            <v>0</v>
          </cell>
        </row>
        <row r="313">
          <cell r="L313">
            <v>0</v>
          </cell>
          <cell r="M313">
            <v>0</v>
          </cell>
          <cell r="N313">
            <v>0</v>
          </cell>
          <cell r="O313">
            <v>5606.4959999999992</v>
          </cell>
          <cell r="P313">
            <v>5606.4959999999992</v>
          </cell>
          <cell r="Q313">
            <v>0</v>
          </cell>
          <cell r="R313">
            <v>0</v>
          </cell>
          <cell r="S313">
            <v>0</v>
          </cell>
          <cell r="T313">
            <v>0</v>
          </cell>
          <cell r="U313">
            <v>0</v>
          </cell>
          <cell r="V313">
            <v>0</v>
          </cell>
        </row>
        <row r="314">
          <cell r="L314">
            <v>1.1909219861754075</v>
          </cell>
          <cell r="M314">
            <v>1.0129758160937916</v>
          </cell>
          <cell r="N314">
            <v>1.0129758160937916</v>
          </cell>
          <cell r="O314">
            <v>1.0129758160937916</v>
          </cell>
          <cell r="P314">
            <v>1.0129758160937916</v>
          </cell>
          <cell r="Q314">
            <v>1.0129758160937916</v>
          </cell>
          <cell r="R314">
            <v>1.0129758160937916</v>
          </cell>
          <cell r="S314">
            <v>1.0129758160937916</v>
          </cell>
          <cell r="T314">
            <v>1.0129758160937901</v>
          </cell>
          <cell r="U314">
            <v>1.0129758160937901</v>
          </cell>
          <cell r="V314">
            <v>1.0129758160937901</v>
          </cell>
        </row>
        <row r="315">
          <cell r="L315">
            <v>-0.12845527807724016</v>
          </cell>
          <cell r="M315">
            <v>-6.4041365985970924E-3</v>
          </cell>
          <cell r="N315">
            <v>-6.4041365985970924E-3</v>
          </cell>
          <cell r="O315">
            <v>-6.4041365985970924E-3</v>
          </cell>
          <cell r="P315">
            <v>-6.4041365985970924E-3</v>
          </cell>
          <cell r="Q315">
            <v>-6.4041365985970924E-3</v>
          </cell>
          <cell r="R315">
            <v>-6.4041365985970924E-3</v>
          </cell>
          <cell r="S315">
            <v>-6.4041365985970924E-3</v>
          </cell>
          <cell r="T315">
            <v>-6.4041365985970898E-3</v>
          </cell>
          <cell r="U315">
            <v>-6.4041365985970898E-3</v>
          </cell>
          <cell r="V315">
            <v>-6.4041365985970898E-3</v>
          </cell>
        </row>
        <row r="316">
          <cell r="L316">
            <v>-5.9099313843617225E-2</v>
          </cell>
          <cell r="M316">
            <v>-6.4892475657492548E-3</v>
          </cell>
          <cell r="N316">
            <v>-6.4892475657492548E-3</v>
          </cell>
          <cell r="O316">
            <v>-6.4892475657492548E-3</v>
          </cell>
          <cell r="P316">
            <v>-6.4892475657492548E-3</v>
          </cell>
          <cell r="Q316">
            <v>-6.4892475657492548E-3</v>
          </cell>
          <cell r="R316">
            <v>-6.4892475657492548E-3</v>
          </cell>
          <cell r="S316">
            <v>-6.4892475657492548E-3</v>
          </cell>
          <cell r="T316">
            <v>-6.4892475657492496E-3</v>
          </cell>
          <cell r="U316">
            <v>-6.4892475657492496E-3</v>
          </cell>
          <cell r="V316">
            <v>-6.4892475657492496E-3</v>
          </cell>
        </row>
        <row r="317">
          <cell r="L317">
            <v>-3.3673942545500669E-3</v>
          </cell>
          <cell r="M317">
            <v>-8.2431929445193658E-5</v>
          </cell>
          <cell r="N317">
            <v>-8.2431929445193658E-5</v>
          </cell>
          <cell r="O317">
            <v>-8.2431929445193658E-5</v>
          </cell>
          <cell r="P317">
            <v>-8.2431929445193658E-5</v>
          </cell>
          <cell r="Q317">
            <v>-8.2431929445193658E-5</v>
          </cell>
          <cell r="R317">
            <v>-8.2431929445193658E-5</v>
          </cell>
          <cell r="S317">
            <v>-8.2431929445193658E-5</v>
          </cell>
          <cell r="T317">
            <v>-8.2431929445193699E-5</v>
          </cell>
          <cell r="U317">
            <v>-8.2431929445193699E-5</v>
          </cell>
          <cell r="V317">
            <v>-8.2431929445193699E-5</v>
          </cell>
        </row>
        <row r="318">
          <cell r="L318">
            <v>0</v>
          </cell>
          <cell r="M318">
            <v>0</v>
          </cell>
          <cell r="N318">
            <v>0</v>
          </cell>
          <cell r="O318">
            <v>0</v>
          </cell>
          <cell r="P318">
            <v>0</v>
          </cell>
          <cell r="Q318">
            <v>0</v>
          </cell>
          <cell r="R318">
            <v>0</v>
          </cell>
          <cell r="S318">
            <v>0</v>
          </cell>
          <cell r="T318">
            <v>0</v>
          </cell>
          <cell r="U318">
            <v>0</v>
          </cell>
          <cell r="V318">
            <v>0</v>
          </cell>
        </row>
        <row r="319">
          <cell r="L319">
            <v>0</v>
          </cell>
          <cell r="M319">
            <v>0</v>
          </cell>
          <cell r="N319">
            <v>0</v>
          </cell>
          <cell r="O319">
            <v>0</v>
          </cell>
          <cell r="P319">
            <v>0</v>
          </cell>
          <cell r="Q319">
            <v>0</v>
          </cell>
          <cell r="R319">
            <v>0</v>
          </cell>
          <cell r="S319">
            <v>0</v>
          </cell>
          <cell r="T319">
            <v>0</v>
          </cell>
          <cell r="U319">
            <v>0</v>
          </cell>
          <cell r="V319">
            <v>0</v>
          </cell>
        </row>
        <row r="345">
          <cell r="L345">
            <v>0</v>
          </cell>
          <cell r="M345">
            <v>0</v>
          </cell>
          <cell r="N345">
            <v>0</v>
          </cell>
          <cell r="O345">
            <v>3199.1961203490437</v>
          </cell>
          <cell r="P345">
            <v>2689.1274408604968</v>
          </cell>
          <cell r="Q345">
            <v>1941.4796382794843</v>
          </cell>
          <cell r="R345">
            <v>1801.2414146279857</v>
          </cell>
          <cell r="S345">
            <v>1402.0756362265136</v>
          </cell>
          <cell r="T345">
            <v>1402.0756362265136</v>
          </cell>
          <cell r="U345">
            <v>1402.0756362265136</v>
          </cell>
          <cell r="V345">
            <v>1402.0756362265136</v>
          </cell>
        </row>
        <row r="346">
          <cell r="L346">
            <v>0.66465706010582759</v>
          </cell>
          <cell r="M346">
            <v>0.66465706010582759</v>
          </cell>
          <cell r="N346">
            <v>0.66465706010582759</v>
          </cell>
          <cell r="O346">
            <v>0.72529729368389095</v>
          </cell>
          <cell r="P346">
            <v>0.73679942013392719</v>
          </cell>
          <cell r="Q346">
            <v>0.7645808482182388</v>
          </cell>
          <cell r="R346">
            <v>0.77236055749630217</v>
          </cell>
          <cell r="S346">
            <v>0.80302334719296597</v>
          </cell>
          <cell r="T346">
            <v>0.80302334719296664</v>
          </cell>
          <cell r="U346">
            <v>0.80302334719296664</v>
          </cell>
          <cell r="V346">
            <v>0.80302334719296664</v>
          </cell>
        </row>
        <row r="347">
          <cell r="L347">
            <v>0.13665670274899522</v>
          </cell>
          <cell r="M347">
            <v>0.13665670274899522</v>
          </cell>
          <cell r="N347">
            <v>0.13665670274899522</v>
          </cell>
          <cell r="O347">
            <v>0.13665670274899522</v>
          </cell>
          <cell r="P347">
            <v>0.13665670274899522</v>
          </cell>
          <cell r="Q347">
            <v>0.13665670274899522</v>
          </cell>
          <cell r="R347">
            <v>0.13665670274899522</v>
          </cell>
          <cell r="S347">
            <v>0.13665670274899522</v>
          </cell>
          <cell r="T347">
            <v>0.136656702748995</v>
          </cell>
          <cell r="U347">
            <v>0.136656702748995</v>
          </cell>
          <cell r="V347">
            <v>0.136656702748995</v>
          </cell>
        </row>
        <row r="348">
          <cell r="L348">
            <v>0.19418976059331436</v>
          </cell>
          <cell r="M348">
            <v>0.19418976059331436</v>
          </cell>
          <cell r="N348">
            <v>0.19418976059331436</v>
          </cell>
          <cell r="O348">
            <v>0.13354952701525102</v>
          </cell>
          <cell r="P348">
            <v>0.12204740056521479</v>
          </cell>
          <cell r="Q348">
            <v>9.4265972480903126E-2</v>
          </cell>
          <cell r="R348">
            <v>8.648626320283978E-2</v>
          </cell>
          <cell r="S348">
            <v>5.5823473506175947E-2</v>
          </cell>
          <cell r="T348">
            <v>5.5823473506175586E-2</v>
          </cell>
          <cell r="U348">
            <v>5.5823473506175586E-2</v>
          </cell>
          <cell r="V348">
            <v>5.5823473506175586E-2</v>
          </cell>
        </row>
        <row r="349">
          <cell r="L349">
            <v>4.4964765518628316E-3</v>
          </cell>
          <cell r="M349">
            <v>4.4964765518628316E-3</v>
          </cell>
          <cell r="N349">
            <v>4.4964765518628316E-3</v>
          </cell>
          <cell r="O349">
            <v>4.4964765518628316E-3</v>
          </cell>
          <cell r="P349">
            <v>4.4964765518628316E-3</v>
          </cell>
          <cell r="Q349">
            <v>4.4964765518628316E-3</v>
          </cell>
          <cell r="R349">
            <v>4.4964765518628316E-3</v>
          </cell>
          <cell r="S349">
            <v>4.4964765518628316E-3</v>
          </cell>
          <cell r="T349">
            <v>4.4964765518628299E-3</v>
          </cell>
          <cell r="U349">
            <v>4.4964765518628299E-3</v>
          </cell>
          <cell r="V349">
            <v>4.4964765518628299E-3</v>
          </cell>
        </row>
        <row r="350">
          <cell r="L350">
            <v>0</v>
          </cell>
          <cell r="M350">
            <v>0</v>
          </cell>
          <cell r="N350">
            <v>0</v>
          </cell>
          <cell r="O350">
            <v>0</v>
          </cell>
          <cell r="P350">
            <v>0</v>
          </cell>
          <cell r="Q350">
            <v>0</v>
          </cell>
          <cell r="R350">
            <v>0</v>
          </cell>
          <cell r="S350">
            <v>0</v>
          </cell>
          <cell r="T350">
            <v>0</v>
          </cell>
          <cell r="U350">
            <v>0</v>
          </cell>
          <cell r="V350">
            <v>0</v>
          </cell>
        </row>
        <row r="351">
          <cell r="L351">
            <v>0</v>
          </cell>
          <cell r="M351">
            <v>0</v>
          </cell>
          <cell r="N351">
            <v>0</v>
          </cell>
          <cell r="O351">
            <v>0</v>
          </cell>
          <cell r="P351">
            <v>0</v>
          </cell>
          <cell r="Q351">
            <v>0</v>
          </cell>
          <cell r="R351">
            <v>0</v>
          </cell>
          <cell r="S351">
            <v>0</v>
          </cell>
          <cell r="T351">
            <v>0</v>
          </cell>
          <cell r="U351">
            <v>0</v>
          </cell>
          <cell r="V351">
            <v>0</v>
          </cell>
        </row>
        <row r="352">
          <cell r="L352">
            <v>0</v>
          </cell>
          <cell r="M352">
            <v>0</v>
          </cell>
          <cell r="N352">
            <v>0</v>
          </cell>
          <cell r="O352">
            <v>414.01659453677178</v>
          </cell>
          <cell r="P352">
            <v>0</v>
          </cell>
          <cell r="Q352">
            <v>0</v>
          </cell>
          <cell r="R352">
            <v>0</v>
          </cell>
          <cell r="S352">
            <v>0</v>
          </cell>
          <cell r="T352">
            <v>0</v>
          </cell>
          <cell r="U352">
            <v>0</v>
          </cell>
          <cell r="V352">
            <v>0</v>
          </cell>
        </row>
        <row r="353">
          <cell r="L353">
            <v>0.66465706010582759</v>
          </cell>
          <cell r="M353">
            <v>0.66465706010582759</v>
          </cell>
          <cell r="N353">
            <v>0.66465706010582759</v>
          </cell>
          <cell r="O353">
            <v>0.66465706010582759</v>
          </cell>
          <cell r="P353">
            <v>0.66465706010582759</v>
          </cell>
          <cell r="Q353">
            <v>0.66465706010582759</v>
          </cell>
          <cell r="R353">
            <v>0.66465706010582759</v>
          </cell>
          <cell r="S353">
            <v>0.66465706010582759</v>
          </cell>
          <cell r="T353">
            <v>0.66465706010582803</v>
          </cell>
          <cell r="U353">
            <v>0.66465706010582803</v>
          </cell>
          <cell r="V353">
            <v>0.66465706010582803</v>
          </cell>
        </row>
        <row r="354">
          <cell r="L354">
            <v>0.13665670274899522</v>
          </cell>
          <cell r="M354">
            <v>0.13665670274899522</v>
          </cell>
          <cell r="N354">
            <v>0.13665670274899522</v>
          </cell>
          <cell r="O354">
            <v>0.13665670274899522</v>
          </cell>
          <cell r="P354">
            <v>0.13665670274899522</v>
          </cell>
          <cell r="Q354">
            <v>0.13665670274899522</v>
          </cell>
          <cell r="R354">
            <v>0.13665670274899522</v>
          </cell>
          <cell r="S354">
            <v>0.13665670274899522</v>
          </cell>
          <cell r="T354">
            <v>0.136656702748995</v>
          </cell>
          <cell r="U354">
            <v>0.136656702748995</v>
          </cell>
          <cell r="V354">
            <v>0.136656702748995</v>
          </cell>
        </row>
        <row r="355">
          <cell r="L355">
            <v>0.19418976059331436</v>
          </cell>
          <cell r="M355">
            <v>0.19418976059331436</v>
          </cell>
          <cell r="N355">
            <v>0.19418976059331436</v>
          </cell>
          <cell r="O355">
            <v>0.19418976059331436</v>
          </cell>
          <cell r="P355">
            <v>0.19418976059331436</v>
          </cell>
          <cell r="Q355">
            <v>0.19418976059331436</v>
          </cell>
          <cell r="R355">
            <v>0.19418976059331436</v>
          </cell>
          <cell r="S355">
            <v>0.19418976059331436</v>
          </cell>
          <cell r="T355">
            <v>0.194189760593314</v>
          </cell>
          <cell r="U355">
            <v>0.194189760593314</v>
          </cell>
          <cell r="V355">
            <v>0.194189760593314</v>
          </cell>
        </row>
        <row r="356">
          <cell r="L356">
            <v>4.4964765518628316E-3</v>
          </cell>
          <cell r="M356">
            <v>4.4964765518628316E-3</v>
          </cell>
          <cell r="N356">
            <v>4.4964765518628316E-3</v>
          </cell>
          <cell r="O356">
            <v>4.4964765518628316E-3</v>
          </cell>
          <cell r="P356">
            <v>4.4964765518628316E-3</v>
          </cell>
          <cell r="Q356">
            <v>4.4964765518628316E-3</v>
          </cell>
          <cell r="R356">
            <v>4.4964765518628316E-3</v>
          </cell>
          <cell r="S356">
            <v>4.4964765518628316E-3</v>
          </cell>
          <cell r="T356">
            <v>4.4964765518628299E-3</v>
          </cell>
          <cell r="U356">
            <v>4.4964765518628299E-3</v>
          </cell>
          <cell r="V356">
            <v>4.4964765518628299E-3</v>
          </cell>
        </row>
        <row r="357">
          <cell r="L357">
            <v>0</v>
          </cell>
          <cell r="M357">
            <v>0</v>
          </cell>
          <cell r="N357">
            <v>0</v>
          </cell>
          <cell r="O357">
            <v>0</v>
          </cell>
          <cell r="P357">
            <v>0</v>
          </cell>
          <cell r="Q357">
            <v>0</v>
          </cell>
          <cell r="R357">
            <v>0</v>
          </cell>
          <cell r="S357">
            <v>0</v>
          </cell>
          <cell r="T357">
            <v>0</v>
          </cell>
          <cell r="U357">
            <v>0</v>
          </cell>
          <cell r="V357">
            <v>0</v>
          </cell>
        </row>
        <row r="358">
          <cell r="L358">
            <v>0</v>
          </cell>
          <cell r="M358">
            <v>0</v>
          </cell>
          <cell r="N358">
            <v>0</v>
          </cell>
          <cell r="O358">
            <v>0</v>
          </cell>
          <cell r="P358">
            <v>0</v>
          </cell>
          <cell r="Q358">
            <v>0</v>
          </cell>
          <cell r="R358">
            <v>0</v>
          </cell>
          <cell r="S358">
            <v>0</v>
          </cell>
          <cell r="T358">
            <v>0</v>
          </cell>
          <cell r="U358">
            <v>0</v>
          </cell>
          <cell r="V358">
            <v>0</v>
          </cell>
        </row>
        <row r="360">
          <cell r="L360">
            <v>0</v>
          </cell>
          <cell r="M360">
            <v>0</v>
          </cell>
          <cell r="N360">
            <v>0</v>
          </cell>
          <cell r="O360">
            <v>0</v>
          </cell>
          <cell r="P360">
            <v>0</v>
          </cell>
          <cell r="Q360">
            <v>0</v>
          </cell>
          <cell r="R360">
            <v>0</v>
          </cell>
          <cell r="S360">
            <v>0</v>
          </cell>
          <cell r="T360">
            <v>0</v>
          </cell>
          <cell r="U360">
            <v>0</v>
          </cell>
          <cell r="V360">
            <v>0</v>
          </cell>
        </row>
        <row r="361">
          <cell r="L361">
            <v>0.66465706010582759</v>
          </cell>
          <cell r="M361">
            <v>0.66465706010582759</v>
          </cell>
          <cell r="N361">
            <v>0.66465706010582759</v>
          </cell>
          <cell r="O361">
            <v>0.66465706010582759</v>
          </cell>
          <cell r="P361">
            <v>0.66465706010582759</v>
          </cell>
          <cell r="Q361">
            <v>0.66465706010582759</v>
          </cell>
          <cell r="R361">
            <v>0.66465706010582759</v>
          </cell>
          <cell r="S361">
            <v>0.66465706010582759</v>
          </cell>
          <cell r="T361">
            <v>0.66465706010582803</v>
          </cell>
          <cell r="U361">
            <v>0.66465706010582803</v>
          </cell>
          <cell r="V361">
            <v>0.66465706010582803</v>
          </cell>
        </row>
        <row r="362">
          <cell r="L362">
            <v>0.13665670274899522</v>
          </cell>
          <cell r="M362">
            <v>0.13665670274899522</v>
          </cell>
          <cell r="N362">
            <v>0.13665670274899522</v>
          </cell>
          <cell r="O362">
            <v>0.13665670274899522</v>
          </cell>
          <cell r="P362">
            <v>0.13665670274899522</v>
          </cell>
          <cell r="Q362">
            <v>0.13665670274899522</v>
          </cell>
          <cell r="R362">
            <v>0.13665670274899522</v>
          </cell>
          <cell r="S362">
            <v>0.13665670274899522</v>
          </cell>
          <cell r="T362">
            <v>0.136656702748995</v>
          </cell>
          <cell r="U362">
            <v>0.136656702748995</v>
          </cell>
          <cell r="V362">
            <v>0.136656702748995</v>
          </cell>
        </row>
        <row r="363">
          <cell r="L363">
            <v>0.19418976059331436</v>
          </cell>
          <cell r="M363">
            <v>0.19418976059331436</v>
          </cell>
          <cell r="N363">
            <v>0.19418976059331436</v>
          </cell>
          <cell r="O363">
            <v>0.19418976059331436</v>
          </cell>
          <cell r="P363">
            <v>0.19418976059331436</v>
          </cell>
          <cell r="Q363">
            <v>0.19418976059331436</v>
          </cell>
          <cell r="R363">
            <v>0.19418976059331436</v>
          </cell>
          <cell r="S363">
            <v>0.19418976059331436</v>
          </cell>
          <cell r="T363">
            <v>0.194189760593314</v>
          </cell>
          <cell r="U363">
            <v>0.194189760593314</v>
          </cell>
          <cell r="V363">
            <v>0.194189760593314</v>
          </cell>
        </row>
        <row r="364">
          <cell r="L364">
            <v>4.4964765518628316E-3</v>
          </cell>
          <cell r="M364">
            <v>4.4964765518628316E-3</v>
          </cell>
          <cell r="N364">
            <v>4.4964765518628316E-3</v>
          </cell>
          <cell r="O364">
            <v>4.4964765518628316E-3</v>
          </cell>
          <cell r="P364">
            <v>4.4964765518628316E-3</v>
          </cell>
          <cell r="Q364">
            <v>4.4964765518628316E-3</v>
          </cell>
          <cell r="R364">
            <v>4.4964765518628316E-3</v>
          </cell>
          <cell r="S364">
            <v>4.4964765518628316E-3</v>
          </cell>
          <cell r="T364">
            <v>4.4964765518628299E-3</v>
          </cell>
          <cell r="U364">
            <v>4.4964765518628299E-3</v>
          </cell>
          <cell r="V364">
            <v>4.4964765518628299E-3</v>
          </cell>
        </row>
        <row r="365">
          <cell r="L365">
            <v>0</v>
          </cell>
          <cell r="M365">
            <v>0</v>
          </cell>
          <cell r="N365">
            <v>0</v>
          </cell>
          <cell r="O365">
            <v>0</v>
          </cell>
          <cell r="P365">
            <v>0</v>
          </cell>
          <cell r="Q365">
            <v>0</v>
          </cell>
          <cell r="R365">
            <v>0</v>
          </cell>
          <cell r="S365">
            <v>0</v>
          </cell>
          <cell r="T365">
            <v>0</v>
          </cell>
          <cell r="U365">
            <v>0</v>
          </cell>
          <cell r="V365">
            <v>0</v>
          </cell>
        </row>
        <row r="366">
          <cell r="L366">
            <v>0</v>
          </cell>
          <cell r="M366">
            <v>0</v>
          </cell>
          <cell r="N366">
            <v>0</v>
          </cell>
          <cell r="O366">
            <v>0</v>
          </cell>
          <cell r="P366">
            <v>0</v>
          </cell>
          <cell r="Q366">
            <v>0</v>
          </cell>
          <cell r="R366">
            <v>0</v>
          </cell>
          <cell r="S366">
            <v>0</v>
          </cell>
          <cell r="T366">
            <v>0</v>
          </cell>
          <cell r="U366">
            <v>0</v>
          </cell>
          <cell r="V366">
            <v>0</v>
          </cell>
        </row>
        <row r="367">
          <cell r="L367">
            <v>0</v>
          </cell>
          <cell r="M367">
            <v>0</v>
          </cell>
          <cell r="N367">
            <v>0</v>
          </cell>
          <cell r="O367">
            <v>5017.3781494182786</v>
          </cell>
          <cell r="P367">
            <v>1218.8534096133342</v>
          </cell>
          <cell r="Q367">
            <v>1627.1849661114475</v>
          </cell>
          <cell r="R367">
            <v>3962.0345152174991</v>
          </cell>
          <cell r="S367">
            <v>2600.499454110929</v>
          </cell>
          <cell r="T367">
            <v>3032.9135004219106</v>
          </cell>
          <cell r="U367">
            <v>6534.9786070732525</v>
          </cell>
          <cell r="V367">
            <v>9345.4024377313053</v>
          </cell>
        </row>
        <row r="368">
          <cell r="L368">
            <v>0.66465706010582759</v>
          </cell>
          <cell r="M368">
            <v>0.66465706010582759</v>
          </cell>
          <cell r="N368">
            <v>0.66465706010582759</v>
          </cell>
          <cell r="O368">
            <v>0.48109505370079275</v>
          </cell>
          <cell r="P368">
            <v>-9.0971133355251199E-2</v>
          </cell>
          <cell r="Q368">
            <v>9.8648880838443809E-2</v>
          </cell>
          <cell r="R368">
            <v>0.43220073079759069</v>
          </cell>
          <cell r="S368">
            <v>0.31049432473433503</v>
          </cell>
          <cell r="T368">
            <v>0.36098865681246717</v>
          </cell>
          <cell r="U368">
            <v>0.52372316339756064</v>
          </cell>
          <cell r="V368">
            <v>0.56610592695381567</v>
          </cell>
        </row>
        <row r="369">
          <cell r="L369">
            <v>0.13665670274899522</v>
          </cell>
          <cell r="M369">
            <v>0.13665670274899522</v>
          </cell>
          <cell r="N369">
            <v>0.13665670274899522</v>
          </cell>
          <cell r="O369">
            <v>0.3527057960639331</v>
          </cell>
          <cell r="P369">
            <v>1.0260171389181694</v>
          </cell>
          <cell r="Q369">
            <v>0.80283788225588348</v>
          </cell>
          <cell r="R369">
            <v>0.41025351161992779</v>
          </cell>
          <cell r="S369">
            <v>0.55349970507548596</v>
          </cell>
          <cell r="T369">
            <v>0.49406880825388461</v>
          </cell>
          <cell r="U369">
            <v>0.30253329778891036</v>
          </cell>
          <cell r="V369">
            <v>0.25264956739262318</v>
          </cell>
        </row>
        <row r="370">
          <cell r="L370">
            <v>0.19418976059331436</v>
          </cell>
          <cell r="M370">
            <v>0.19418976059331436</v>
          </cell>
          <cell r="N370">
            <v>0.19418976059331436</v>
          </cell>
          <cell r="O370">
            <v>0.16170267368341135</v>
          </cell>
          <cell r="P370">
            <v>6.045751788521897E-2</v>
          </cell>
          <cell r="Q370">
            <v>9.4016760353809944E-2</v>
          </cell>
          <cell r="R370">
            <v>0.15304928103061877</v>
          </cell>
          <cell r="S370">
            <v>0.13150949363831621</v>
          </cell>
          <cell r="T370">
            <v>0.14044605838178539</v>
          </cell>
          <cell r="U370">
            <v>0.16924706226166622</v>
          </cell>
          <cell r="V370">
            <v>0.17674802910169832</v>
          </cell>
        </row>
        <row r="371">
          <cell r="L371">
            <v>4.4964765518628316E-3</v>
          </cell>
          <cell r="M371">
            <v>4.4964765518628316E-3</v>
          </cell>
          <cell r="N371">
            <v>4.4964765518628316E-3</v>
          </cell>
          <cell r="O371">
            <v>4.4964765518628316E-3</v>
          </cell>
          <cell r="P371">
            <v>4.4964765518628316E-3</v>
          </cell>
          <cell r="Q371">
            <v>4.4964765518628316E-3</v>
          </cell>
          <cell r="R371">
            <v>4.4964765518628316E-3</v>
          </cell>
          <cell r="S371">
            <v>4.4964765518628316E-3</v>
          </cell>
          <cell r="T371">
            <v>4.4964765518628299E-3</v>
          </cell>
          <cell r="U371">
            <v>4.4964765518628299E-3</v>
          </cell>
          <cell r="V371">
            <v>4.4964765518628299E-3</v>
          </cell>
        </row>
        <row r="372">
          <cell r="L372">
            <v>0</v>
          </cell>
          <cell r="M372">
            <v>0</v>
          </cell>
          <cell r="N372">
            <v>0</v>
          </cell>
          <cell r="O372">
            <v>0</v>
          </cell>
          <cell r="P372">
            <v>0</v>
          </cell>
          <cell r="Q372">
            <v>0</v>
          </cell>
          <cell r="R372">
            <v>0</v>
          </cell>
          <cell r="S372">
            <v>0</v>
          </cell>
          <cell r="T372">
            <v>0</v>
          </cell>
          <cell r="U372">
            <v>0</v>
          </cell>
          <cell r="V372">
            <v>0</v>
          </cell>
        </row>
        <row r="373">
          <cell r="L373">
            <v>0</v>
          </cell>
          <cell r="M373">
            <v>0</v>
          </cell>
          <cell r="N373">
            <v>0</v>
          </cell>
          <cell r="O373">
            <v>0</v>
          </cell>
          <cell r="P373">
            <v>0</v>
          </cell>
          <cell r="Q373">
            <v>0</v>
          </cell>
          <cell r="R373">
            <v>0</v>
          </cell>
          <cell r="S373">
            <v>0</v>
          </cell>
          <cell r="T373">
            <v>0</v>
          </cell>
          <cell r="U373">
            <v>0</v>
          </cell>
          <cell r="V373">
            <v>0</v>
          </cell>
        </row>
        <row r="374">
          <cell r="L374">
            <v>0</v>
          </cell>
          <cell r="M374">
            <v>0</v>
          </cell>
          <cell r="N374">
            <v>0</v>
          </cell>
          <cell r="O374">
            <v>-3547.017818540342</v>
          </cell>
          <cell r="P374">
            <v>1179.2432472475953</v>
          </cell>
          <cell r="Q374">
            <v>1971.2832923200335</v>
          </cell>
          <cell r="R374">
            <v>2977.3484037419194</v>
          </cell>
          <cell r="S374">
            <v>2735.1689735863351</v>
          </cell>
          <cell r="T374">
            <v>2477.0431332229946</v>
          </cell>
          <cell r="U374">
            <v>2477.0431332229946</v>
          </cell>
          <cell r="V374">
            <v>2477.0431332229946</v>
          </cell>
        </row>
        <row r="375">
          <cell r="L375">
            <v>0.66465706010582759</v>
          </cell>
          <cell r="M375">
            <v>0.66465706010582759</v>
          </cell>
          <cell r="N375">
            <v>0.66465706010582759</v>
          </cell>
          <cell r="O375">
            <v>0.66465706010582759</v>
          </cell>
          <cell r="P375">
            <v>0.98944162079247011</v>
          </cell>
          <cell r="Q375">
            <v>0.85894674007832994</v>
          </cell>
          <cell r="R375">
            <v>0.79329501175389372</v>
          </cell>
          <cell r="S375">
            <v>0.80468497198207745</v>
          </cell>
          <cell r="T375">
            <v>0.81927689488507205</v>
          </cell>
          <cell r="U375">
            <v>0.81927689488507205</v>
          </cell>
          <cell r="V375">
            <v>0.81927689488507205</v>
          </cell>
        </row>
        <row r="376">
          <cell r="L376">
            <v>0.13665670274899522</v>
          </cell>
          <cell r="M376">
            <v>0.13665670274899522</v>
          </cell>
          <cell r="N376">
            <v>0.13665670274899522</v>
          </cell>
          <cell r="O376">
            <v>0.13665670274899522</v>
          </cell>
          <cell r="P376">
            <v>0.13665670274899522</v>
          </cell>
          <cell r="Q376">
            <v>0.13665670274899522</v>
          </cell>
          <cell r="R376">
            <v>0.13665670274899522</v>
          </cell>
          <cell r="S376">
            <v>0.13665670274899522</v>
          </cell>
          <cell r="T376">
            <v>0.136656702748995</v>
          </cell>
          <cell r="U376">
            <v>0.136656702748995</v>
          </cell>
          <cell r="V376">
            <v>0.136656702748995</v>
          </cell>
        </row>
        <row r="377">
          <cell r="L377">
            <v>0.19418976059331436</v>
          </cell>
          <cell r="M377">
            <v>0.19418976059331436</v>
          </cell>
          <cell r="N377">
            <v>0.19418976059331436</v>
          </cell>
          <cell r="O377">
            <v>0.19418976059331436</v>
          </cell>
          <cell r="P377">
            <v>-0.13059480009332816</v>
          </cell>
          <cell r="Q377">
            <v>-9.991937918793492E-5</v>
          </cell>
          <cell r="R377">
            <v>6.5551808945248202E-2</v>
          </cell>
          <cell r="S377">
            <v>5.4161848717064531E-2</v>
          </cell>
          <cell r="T377">
            <v>3.9569925814070123E-2</v>
          </cell>
          <cell r="U377">
            <v>3.9569925814070123E-2</v>
          </cell>
          <cell r="V377">
            <v>3.9569925814070123E-2</v>
          </cell>
        </row>
        <row r="378">
          <cell r="L378">
            <v>4.4964765518628316E-3</v>
          </cell>
          <cell r="M378">
            <v>4.4964765518628316E-3</v>
          </cell>
          <cell r="N378">
            <v>4.4964765518628316E-3</v>
          </cell>
          <cell r="O378">
            <v>4.4964765518628316E-3</v>
          </cell>
          <cell r="P378">
            <v>4.4964765518628316E-3</v>
          </cell>
          <cell r="Q378">
            <v>4.4964765518628316E-3</v>
          </cell>
          <cell r="R378">
            <v>4.4964765518628316E-3</v>
          </cell>
          <cell r="S378">
            <v>4.4964765518628316E-3</v>
          </cell>
          <cell r="T378">
            <v>4.4964765518628299E-3</v>
          </cell>
          <cell r="U378">
            <v>4.4964765518628299E-3</v>
          </cell>
          <cell r="V378">
            <v>4.4964765518628299E-3</v>
          </cell>
        </row>
        <row r="379">
          <cell r="L379">
            <v>0</v>
          </cell>
          <cell r="M379">
            <v>0</v>
          </cell>
          <cell r="N379">
            <v>0</v>
          </cell>
          <cell r="O379">
            <v>0</v>
          </cell>
          <cell r="P379">
            <v>0</v>
          </cell>
          <cell r="Q379">
            <v>0</v>
          </cell>
          <cell r="R379">
            <v>0</v>
          </cell>
          <cell r="S379">
            <v>0</v>
          </cell>
          <cell r="T379">
            <v>0</v>
          </cell>
          <cell r="U379">
            <v>0</v>
          </cell>
          <cell r="V379">
            <v>0</v>
          </cell>
        </row>
        <row r="380">
          <cell r="L380">
            <v>0</v>
          </cell>
          <cell r="M380">
            <v>0</v>
          </cell>
          <cell r="N380">
            <v>0</v>
          </cell>
          <cell r="O380">
            <v>0</v>
          </cell>
          <cell r="P380">
            <v>0</v>
          </cell>
          <cell r="Q380">
            <v>0</v>
          </cell>
          <cell r="R380">
            <v>0</v>
          </cell>
          <cell r="S380">
            <v>0</v>
          </cell>
          <cell r="T380">
            <v>0</v>
          </cell>
          <cell r="U380">
            <v>0</v>
          </cell>
          <cell r="V380">
            <v>0</v>
          </cell>
        </row>
        <row r="397">
          <cell r="L397">
            <v>0</v>
          </cell>
          <cell r="M397">
            <v>0</v>
          </cell>
          <cell r="N397">
            <v>0</v>
          </cell>
          <cell r="O397">
            <v>65595.882837952056</v>
          </cell>
          <cell r="P397">
            <v>70855.999624017873</v>
          </cell>
          <cell r="Q397">
            <v>71671.255744567272</v>
          </cell>
          <cell r="R397">
            <v>71640.27991813024</v>
          </cell>
          <cell r="S397">
            <v>71991.403639023716</v>
          </cell>
          <cell r="T397">
            <v>71318.087734485845</v>
          </cell>
          <cell r="U397">
            <v>71318.087734485845</v>
          </cell>
          <cell r="V397">
            <v>71318.087734485845</v>
          </cell>
        </row>
        <row r="398">
          <cell r="L398">
            <v>0.63554141907755268</v>
          </cell>
          <cell r="M398">
            <v>0.63554141907755268</v>
          </cell>
          <cell r="N398">
            <v>0.63554141907755268</v>
          </cell>
          <cell r="O398">
            <v>0.36616475646517599</v>
          </cell>
          <cell r="P398">
            <v>0.38616239551198228</v>
          </cell>
          <cell r="Q398">
            <v>0.38899906654817906</v>
          </cell>
          <cell r="R398">
            <v>0.38889246655820053</v>
          </cell>
          <cell r="S398">
            <v>0.390095447658518</v>
          </cell>
          <cell r="T398">
            <v>0.38777818591593738</v>
          </cell>
          <cell r="U398">
            <v>0.38777818591593738</v>
          </cell>
          <cell r="V398">
            <v>0.38777818591593738</v>
          </cell>
        </row>
        <row r="399">
          <cell r="L399">
            <v>0.13022144597198018</v>
          </cell>
          <cell r="M399">
            <v>0.13022144597198018</v>
          </cell>
          <cell r="N399">
            <v>0.13022144597198018</v>
          </cell>
          <cell r="O399">
            <v>0.13022144597198018</v>
          </cell>
          <cell r="P399">
            <v>0.13022144597198018</v>
          </cell>
          <cell r="Q399">
            <v>0.13022144597198018</v>
          </cell>
          <cell r="R399">
            <v>0.13022144597198018</v>
          </cell>
          <cell r="S399">
            <v>0.13022144597198018</v>
          </cell>
          <cell r="T399">
            <v>0.13022144597197999</v>
          </cell>
          <cell r="U399">
            <v>0.13022144597197999</v>
          </cell>
          <cell r="V399">
            <v>0.13022144597197999</v>
          </cell>
        </row>
        <row r="400">
          <cell r="L400">
            <v>0.22798538972314542</v>
          </cell>
          <cell r="M400">
            <v>0.22798538972314542</v>
          </cell>
          <cell r="N400">
            <v>0.22798538972314542</v>
          </cell>
          <cell r="O400">
            <v>0.495105813169329</v>
          </cell>
          <cell r="P400">
            <v>0.47527566991080383</v>
          </cell>
          <cell r="Q400">
            <v>0.4724627582019052</v>
          </cell>
          <cell r="R400">
            <v>0.47256846533401625</v>
          </cell>
          <cell r="S400">
            <v>0.47137556013651977</v>
          </cell>
          <cell r="T400">
            <v>0.4736734130088176</v>
          </cell>
          <cell r="U400">
            <v>0.4736734130088176</v>
          </cell>
          <cell r="V400">
            <v>0.4736734130088176</v>
          </cell>
        </row>
        <row r="401">
          <cell r="L401">
            <v>6.2517452273217469E-3</v>
          </cell>
          <cell r="M401">
            <v>6.2517452273217469E-3</v>
          </cell>
          <cell r="N401">
            <v>6.2517452273217469E-3</v>
          </cell>
          <cell r="O401">
            <v>8.507984393514828E-3</v>
          </cell>
          <cell r="P401">
            <v>8.3404886052337122E-3</v>
          </cell>
          <cell r="Q401">
            <v>8.3167292779356295E-3</v>
          </cell>
          <cell r="R401">
            <v>8.3176221358030218E-3</v>
          </cell>
          <cell r="S401">
            <v>8.307546232982025E-3</v>
          </cell>
          <cell r="T401">
            <v>8.3269551032651105E-3</v>
          </cell>
          <cell r="U401">
            <v>8.3269551032651105E-3</v>
          </cell>
          <cell r="V401">
            <v>8.3269551032651105E-3</v>
          </cell>
        </row>
        <row r="402">
          <cell r="L402">
            <v>0</v>
          </cell>
          <cell r="M402">
            <v>0</v>
          </cell>
          <cell r="N402">
            <v>0</v>
          </cell>
          <cell r="O402">
            <v>0</v>
          </cell>
          <cell r="P402">
            <v>0</v>
          </cell>
          <cell r="Q402">
            <v>0</v>
          </cell>
          <cell r="R402">
            <v>0</v>
          </cell>
          <cell r="S402">
            <v>0</v>
          </cell>
          <cell r="T402">
            <v>0</v>
          </cell>
          <cell r="U402">
            <v>0</v>
          </cell>
          <cell r="V402">
            <v>0</v>
          </cell>
        </row>
        <row r="403">
          <cell r="L403">
            <v>0</v>
          </cell>
          <cell r="M403">
            <v>0</v>
          </cell>
          <cell r="N403">
            <v>0</v>
          </cell>
          <cell r="O403">
            <v>0</v>
          </cell>
          <cell r="P403">
            <v>0</v>
          </cell>
          <cell r="Q403">
            <v>0</v>
          </cell>
          <cell r="R403">
            <v>0</v>
          </cell>
          <cell r="S403">
            <v>0</v>
          </cell>
          <cell r="T403">
            <v>0</v>
          </cell>
          <cell r="U403">
            <v>0</v>
          </cell>
          <cell r="V403">
            <v>0</v>
          </cell>
        </row>
        <row r="404">
          <cell r="L404">
            <v>0</v>
          </cell>
          <cell r="M404">
            <v>0</v>
          </cell>
          <cell r="N404">
            <v>0</v>
          </cell>
          <cell r="O404">
            <v>2469.5389227311093</v>
          </cell>
          <cell r="P404">
            <v>1678.0888407554589</v>
          </cell>
          <cell r="Q404">
            <v>1989.898723455196</v>
          </cell>
          <cell r="R404">
            <v>1984.2466341035893</v>
          </cell>
          <cell r="S404">
            <v>1987.6506365604623</v>
          </cell>
          <cell r="T404">
            <v>1988.1229823144263</v>
          </cell>
          <cell r="U404">
            <v>1988.1229823144263</v>
          </cell>
          <cell r="V404">
            <v>1988.1229823144263</v>
          </cell>
        </row>
        <row r="405">
          <cell r="L405">
            <v>0</v>
          </cell>
          <cell r="M405">
            <v>0</v>
          </cell>
          <cell r="N405">
            <v>0</v>
          </cell>
          <cell r="O405">
            <v>0</v>
          </cell>
          <cell r="P405">
            <v>0</v>
          </cell>
          <cell r="Q405">
            <v>0</v>
          </cell>
          <cell r="R405">
            <v>0</v>
          </cell>
          <cell r="S405">
            <v>0</v>
          </cell>
          <cell r="T405">
            <v>0</v>
          </cell>
          <cell r="U405">
            <v>0</v>
          </cell>
          <cell r="V405">
            <v>0</v>
          </cell>
        </row>
        <row r="406">
          <cell r="L406">
            <v>0</v>
          </cell>
          <cell r="M406">
            <v>0</v>
          </cell>
          <cell r="N406">
            <v>0</v>
          </cell>
          <cell r="O406">
            <v>0</v>
          </cell>
          <cell r="P406">
            <v>0</v>
          </cell>
          <cell r="Q406">
            <v>0</v>
          </cell>
          <cell r="R406">
            <v>0</v>
          </cell>
          <cell r="S406">
            <v>0</v>
          </cell>
          <cell r="T406">
            <v>0</v>
          </cell>
          <cell r="U406">
            <v>0</v>
          </cell>
          <cell r="V406">
            <v>0</v>
          </cell>
        </row>
        <row r="407">
          <cell r="L407">
            <v>0.99374825477267825</v>
          </cell>
          <cell r="M407">
            <v>0.99374825477267825</v>
          </cell>
          <cell r="N407">
            <v>0.99374825477267825</v>
          </cell>
          <cell r="O407">
            <v>0.86983848474095549</v>
          </cell>
          <cell r="P407">
            <v>0.81139795688127347</v>
          </cell>
          <cell r="Q407">
            <v>0.83997158443607367</v>
          </cell>
          <cell r="R407">
            <v>0.83953355447246092</v>
          </cell>
          <cell r="S407">
            <v>0.83979765884223911</v>
          </cell>
          <cell r="T407">
            <v>0.83983423500526055</v>
          </cell>
          <cell r="U407">
            <v>0.83983423500526055</v>
          </cell>
          <cell r="V407">
            <v>0.83983423500526055</v>
          </cell>
        </row>
        <row r="408">
          <cell r="L408">
            <v>6.2517452273217469E-3</v>
          </cell>
          <cell r="M408">
            <v>6.2517452273217469E-3</v>
          </cell>
          <cell r="N408">
            <v>6.2517452273217469E-3</v>
          </cell>
          <cell r="O408">
            <v>0.13016151525904446</v>
          </cell>
          <cell r="P408">
            <v>0.1886020431187265</v>
          </cell>
          <cell r="Q408">
            <v>0.16002841556392636</v>
          </cell>
          <cell r="R408">
            <v>0.16046644552753908</v>
          </cell>
          <cell r="S408">
            <v>0.16020234115776094</v>
          </cell>
          <cell r="T408">
            <v>0.16016576499473942</v>
          </cell>
          <cell r="U408">
            <v>0.16016576499473942</v>
          </cell>
          <cell r="V408">
            <v>0.16016576499473942</v>
          </cell>
        </row>
        <row r="409">
          <cell r="L409">
            <v>0</v>
          </cell>
          <cell r="M409">
            <v>0</v>
          </cell>
          <cell r="N409">
            <v>0</v>
          </cell>
          <cell r="O409">
            <v>0</v>
          </cell>
          <cell r="P409">
            <v>0</v>
          </cell>
          <cell r="Q409">
            <v>0</v>
          </cell>
          <cell r="R409">
            <v>0</v>
          </cell>
          <cell r="S409">
            <v>0</v>
          </cell>
          <cell r="T409">
            <v>0</v>
          </cell>
          <cell r="U409">
            <v>0</v>
          </cell>
          <cell r="V409">
            <v>0</v>
          </cell>
        </row>
        <row r="410">
          <cell r="L410">
            <v>0</v>
          </cell>
          <cell r="M410">
            <v>0</v>
          </cell>
          <cell r="N410">
            <v>0</v>
          </cell>
          <cell r="O410">
            <v>0</v>
          </cell>
          <cell r="P410">
            <v>0</v>
          </cell>
          <cell r="Q410">
            <v>0</v>
          </cell>
          <cell r="R410">
            <v>0</v>
          </cell>
          <cell r="S410">
            <v>0</v>
          </cell>
          <cell r="T410">
            <v>0</v>
          </cell>
          <cell r="U410">
            <v>0</v>
          </cell>
          <cell r="V410">
            <v>0</v>
          </cell>
        </row>
        <row r="411">
          <cell r="L411">
            <v>0</v>
          </cell>
          <cell r="M411">
            <v>0</v>
          </cell>
          <cell r="N411">
            <v>0</v>
          </cell>
          <cell r="O411">
            <v>3361.0062680760002</v>
          </cell>
          <cell r="P411">
            <v>3361.0062499999999</v>
          </cell>
          <cell r="Q411">
            <v>3361.0062499999999</v>
          </cell>
          <cell r="R411">
            <v>3361.0062500000004</v>
          </cell>
          <cell r="S411">
            <v>3361.0062500000004</v>
          </cell>
          <cell r="T411">
            <v>3361.0062500000004</v>
          </cell>
          <cell r="U411">
            <v>3361.0062500000004</v>
          </cell>
          <cell r="V411">
            <v>3361.0062500000004</v>
          </cell>
        </row>
        <row r="412">
          <cell r="L412">
            <v>1</v>
          </cell>
          <cell r="M412">
            <v>1</v>
          </cell>
          <cell r="N412">
            <v>1</v>
          </cell>
          <cell r="O412">
            <v>1</v>
          </cell>
          <cell r="P412">
            <v>1</v>
          </cell>
          <cell r="Q412">
            <v>1</v>
          </cell>
          <cell r="R412">
            <v>1</v>
          </cell>
          <cell r="S412">
            <v>1</v>
          </cell>
          <cell r="T412">
            <v>1</v>
          </cell>
          <cell r="U412">
            <v>1</v>
          </cell>
          <cell r="V412">
            <v>1</v>
          </cell>
        </row>
        <row r="413">
          <cell r="L413">
            <v>0</v>
          </cell>
          <cell r="M413">
            <v>0</v>
          </cell>
          <cell r="N413">
            <v>0</v>
          </cell>
          <cell r="O413">
            <v>0</v>
          </cell>
          <cell r="P413">
            <v>0</v>
          </cell>
          <cell r="Q413">
            <v>0</v>
          </cell>
          <cell r="R413">
            <v>0</v>
          </cell>
          <cell r="S413">
            <v>0</v>
          </cell>
          <cell r="T413">
            <v>0</v>
          </cell>
          <cell r="U413">
            <v>0</v>
          </cell>
          <cell r="V413">
            <v>0</v>
          </cell>
        </row>
        <row r="414">
          <cell r="L414">
            <v>0</v>
          </cell>
          <cell r="M414">
            <v>0</v>
          </cell>
          <cell r="N414">
            <v>0</v>
          </cell>
          <cell r="O414">
            <v>0</v>
          </cell>
          <cell r="P414">
            <v>0</v>
          </cell>
          <cell r="Q414">
            <v>0</v>
          </cell>
          <cell r="R414">
            <v>0</v>
          </cell>
          <cell r="S414">
            <v>0</v>
          </cell>
          <cell r="T414">
            <v>0</v>
          </cell>
          <cell r="U414">
            <v>0</v>
          </cell>
          <cell r="V414">
            <v>0</v>
          </cell>
        </row>
        <row r="415">
          <cell r="L415">
            <v>0</v>
          </cell>
          <cell r="M415">
            <v>0</v>
          </cell>
          <cell r="N415">
            <v>0</v>
          </cell>
          <cell r="O415">
            <v>0</v>
          </cell>
          <cell r="P415">
            <v>0</v>
          </cell>
          <cell r="Q415">
            <v>0</v>
          </cell>
          <cell r="R415">
            <v>0</v>
          </cell>
          <cell r="S415">
            <v>0</v>
          </cell>
          <cell r="T415">
            <v>0</v>
          </cell>
          <cell r="U415">
            <v>0</v>
          </cell>
          <cell r="V415">
            <v>0</v>
          </cell>
        </row>
        <row r="416">
          <cell r="L416">
            <v>0</v>
          </cell>
          <cell r="M416">
            <v>0</v>
          </cell>
          <cell r="N416">
            <v>0</v>
          </cell>
          <cell r="O416">
            <v>0</v>
          </cell>
          <cell r="P416">
            <v>0</v>
          </cell>
          <cell r="Q416">
            <v>0</v>
          </cell>
          <cell r="R416">
            <v>0</v>
          </cell>
          <cell r="S416">
            <v>0</v>
          </cell>
          <cell r="T416">
            <v>0</v>
          </cell>
          <cell r="U416">
            <v>0</v>
          </cell>
          <cell r="V416">
            <v>0</v>
          </cell>
        </row>
        <row r="417">
          <cell r="L417">
            <v>0</v>
          </cell>
          <cell r="M417">
            <v>0</v>
          </cell>
          <cell r="N417">
            <v>0</v>
          </cell>
          <cell r="O417">
            <v>0</v>
          </cell>
          <cell r="P417">
            <v>0</v>
          </cell>
          <cell r="Q417">
            <v>0</v>
          </cell>
          <cell r="R417">
            <v>0</v>
          </cell>
          <cell r="S417">
            <v>0</v>
          </cell>
          <cell r="T417">
            <v>0</v>
          </cell>
          <cell r="U417">
            <v>0</v>
          </cell>
          <cell r="V417">
            <v>0</v>
          </cell>
        </row>
        <row r="418">
          <cell r="L418">
            <v>0</v>
          </cell>
          <cell r="M418">
            <v>0</v>
          </cell>
          <cell r="N418">
            <v>0</v>
          </cell>
          <cell r="O418">
            <v>-2966.0216551748431</v>
          </cell>
          <cell r="P418">
            <v>-2601.3062417295032</v>
          </cell>
          <cell r="Q418">
            <v>-1878.0750307732096</v>
          </cell>
          <cell r="R418">
            <v>-1742.4166900896728</v>
          </cell>
          <cell r="S418">
            <v>-1356.2868194620817</v>
          </cell>
          <cell r="T418">
            <v>-1356.2868194620817</v>
          </cell>
          <cell r="U418">
            <v>-1356.2868194620817</v>
          </cell>
          <cell r="V418">
            <v>-1356.2868194620817</v>
          </cell>
        </row>
        <row r="419">
          <cell r="L419">
            <v>0.66465704628834188</v>
          </cell>
          <cell r="M419">
            <v>0.66465704628834188</v>
          </cell>
          <cell r="N419">
            <v>0.66465704628834188</v>
          </cell>
          <cell r="O419">
            <v>0.66465704628834188</v>
          </cell>
          <cell r="P419">
            <v>0.66465704628834188</v>
          </cell>
          <cell r="Q419">
            <v>0.66465704628834188</v>
          </cell>
          <cell r="R419">
            <v>0.66465704628834188</v>
          </cell>
          <cell r="S419">
            <v>0.66465704628834188</v>
          </cell>
          <cell r="T419">
            <v>0.66465704628834132</v>
          </cell>
          <cell r="U419">
            <v>0.66465704628834132</v>
          </cell>
          <cell r="V419">
            <v>0.66465704628834132</v>
          </cell>
        </row>
        <row r="420">
          <cell r="L420">
            <v>0.13665671418655267</v>
          </cell>
          <cell r="M420">
            <v>0.13665671418655267</v>
          </cell>
          <cell r="N420">
            <v>0.13665671418655267</v>
          </cell>
          <cell r="O420">
            <v>0.13665671418655267</v>
          </cell>
          <cell r="P420">
            <v>0.13665671418655267</v>
          </cell>
          <cell r="Q420">
            <v>0.13665671418655267</v>
          </cell>
          <cell r="R420">
            <v>0.13665671418655267</v>
          </cell>
          <cell r="S420">
            <v>0.13665671418655267</v>
          </cell>
          <cell r="T420">
            <v>0.13665671418655301</v>
          </cell>
          <cell r="U420">
            <v>0.13665671418655301</v>
          </cell>
          <cell r="V420">
            <v>0.13665671418655301</v>
          </cell>
        </row>
        <row r="421">
          <cell r="L421">
            <v>0.19418976334851279</v>
          </cell>
          <cell r="M421">
            <v>0.19418976334851279</v>
          </cell>
          <cell r="N421">
            <v>0.19418976334851279</v>
          </cell>
          <cell r="O421">
            <v>0.19418976334851279</v>
          </cell>
          <cell r="P421">
            <v>0.19418976334851279</v>
          </cell>
          <cell r="Q421">
            <v>0.19418976334851279</v>
          </cell>
          <cell r="R421">
            <v>0.19418976334851279</v>
          </cell>
          <cell r="S421">
            <v>0.19418976334851279</v>
          </cell>
          <cell r="T421">
            <v>0.19418976334851301</v>
          </cell>
          <cell r="U421">
            <v>0.19418976334851301</v>
          </cell>
          <cell r="V421">
            <v>0.19418976334851301</v>
          </cell>
        </row>
        <row r="422">
          <cell r="L422">
            <v>4.4964761765926451E-3</v>
          </cell>
          <cell r="M422">
            <v>4.4964761765926451E-3</v>
          </cell>
          <cell r="N422">
            <v>4.4964761765926451E-3</v>
          </cell>
          <cell r="O422">
            <v>4.4964761765926451E-3</v>
          </cell>
          <cell r="P422">
            <v>4.4964761765926451E-3</v>
          </cell>
          <cell r="Q422">
            <v>4.4964761765926451E-3</v>
          </cell>
          <cell r="R422">
            <v>4.4964761765926451E-3</v>
          </cell>
          <cell r="S422">
            <v>4.4964761765926451E-3</v>
          </cell>
          <cell r="T422">
            <v>4.4964761765926503E-3</v>
          </cell>
          <cell r="U422">
            <v>4.4964761765926503E-3</v>
          </cell>
          <cell r="V422">
            <v>4.4964761765926503E-3</v>
          </cell>
        </row>
        <row r="423">
          <cell r="L423">
            <v>0</v>
          </cell>
          <cell r="M423">
            <v>0</v>
          </cell>
          <cell r="N423">
            <v>0</v>
          </cell>
          <cell r="O423">
            <v>0</v>
          </cell>
          <cell r="P423">
            <v>0</v>
          </cell>
          <cell r="Q423">
            <v>0</v>
          </cell>
          <cell r="R423">
            <v>0</v>
          </cell>
          <cell r="S423">
            <v>0</v>
          </cell>
          <cell r="T423">
            <v>0</v>
          </cell>
          <cell r="U423">
            <v>0</v>
          </cell>
          <cell r="V423">
            <v>0</v>
          </cell>
        </row>
        <row r="424">
          <cell r="L424">
            <v>0</v>
          </cell>
          <cell r="M424">
            <v>0</v>
          </cell>
          <cell r="N424">
            <v>0</v>
          </cell>
          <cell r="O424">
            <v>0</v>
          </cell>
          <cell r="P424">
            <v>0</v>
          </cell>
          <cell r="Q424">
            <v>0</v>
          </cell>
          <cell r="R424">
            <v>0</v>
          </cell>
          <cell r="S424">
            <v>0</v>
          </cell>
          <cell r="T424">
            <v>0</v>
          </cell>
          <cell r="U424">
            <v>0</v>
          </cell>
          <cell r="V424">
            <v>0</v>
          </cell>
        </row>
        <row r="457">
          <cell r="L457">
            <v>0</v>
          </cell>
          <cell r="M457">
            <v>0</v>
          </cell>
          <cell r="N457">
            <v>0</v>
          </cell>
          <cell r="O457">
            <v>4569.0374183249987</v>
          </cell>
          <cell r="P457">
            <v>2528.6861922739995</v>
          </cell>
          <cell r="Q457">
            <v>2411.9265297739998</v>
          </cell>
          <cell r="R457">
            <v>2295.1668672740002</v>
          </cell>
          <cell r="S457">
            <v>2178.4072047740001</v>
          </cell>
          <cell r="T457">
            <v>2061.647542274</v>
          </cell>
          <cell r="U457">
            <v>2061.647542274</v>
          </cell>
          <cell r="V457">
            <v>2061.647542274</v>
          </cell>
        </row>
        <row r="458">
          <cell r="L458">
            <v>1</v>
          </cell>
          <cell r="M458">
            <v>1</v>
          </cell>
          <cell r="N458">
            <v>1</v>
          </cell>
          <cell r="O458">
            <v>1</v>
          </cell>
          <cell r="P458">
            <v>1</v>
          </cell>
          <cell r="Q458">
            <v>1</v>
          </cell>
          <cell r="R458">
            <v>1</v>
          </cell>
          <cell r="S458">
            <v>1</v>
          </cell>
          <cell r="T458">
            <v>1</v>
          </cell>
          <cell r="U458">
            <v>1</v>
          </cell>
          <cell r="V458">
            <v>1</v>
          </cell>
        </row>
        <row r="459">
          <cell r="L459">
            <v>0</v>
          </cell>
          <cell r="M459">
            <v>0</v>
          </cell>
          <cell r="N459">
            <v>0</v>
          </cell>
          <cell r="O459">
            <v>0</v>
          </cell>
          <cell r="P459">
            <v>0</v>
          </cell>
          <cell r="Q459">
            <v>0</v>
          </cell>
          <cell r="R459">
            <v>0</v>
          </cell>
          <cell r="S459">
            <v>0</v>
          </cell>
          <cell r="T459">
            <v>0</v>
          </cell>
          <cell r="U459">
            <v>0</v>
          </cell>
          <cell r="V459">
            <v>0</v>
          </cell>
        </row>
        <row r="460">
          <cell r="L460">
            <v>0</v>
          </cell>
          <cell r="M460">
            <v>0</v>
          </cell>
          <cell r="N460">
            <v>0</v>
          </cell>
          <cell r="O460">
            <v>0</v>
          </cell>
          <cell r="P460">
            <v>0</v>
          </cell>
          <cell r="Q460">
            <v>0</v>
          </cell>
          <cell r="R460">
            <v>0</v>
          </cell>
          <cell r="S460">
            <v>0</v>
          </cell>
          <cell r="T460">
            <v>0</v>
          </cell>
          <cell r="U460">
            <v>0</v>
          </cell>
          <cell r="V460">
            <v>0</v>
          </cell>
        </row>
        <row r="461">
          <cell r="L461">
            <v>0</v>
          </cell>
          <cell r="M461">
            <v>0</v>
          </cell>
          <cell r="N461">
            <v>0</v>
          </cell>
          <cell r="O461">
            <v>0</v>
          </cell>
          <cell r="P461">
            <v>0</v>
          </cell>
          <cell r="Q461">
            <v>0</v>
          </cell>
          <cell r="R461">
            <v>0</v>
          </cell>
          <cell r="S461">
            <v>0</v>
          </cell>
          <cell r="T461">
            <v>0</v>
          </cell>
          <cell r="U461">
            <v>0</v>
          </cell>
          <cell r="V461">
            <v>0</v>
          </cell>
        </row>
        <row r="462">
          <cell r="L462">
            <v>0</v>
          </cell>
          <cell r="M462">
            <v>0</v>
          </cell>
          <cell r="N462">
            <v>0</v>
          </cell>
          <cell r="O462">
            <v>0</v>
          </cell>
          <cell r="P462">
            <v>0</v>
          </cell>
          <cell r="Q462">
            <v>0</v>
          </cell>
          <cell r="R462">
            <v>0</v>
          </cell>
          <cell r="S462">
            <v>0</v>
          </cell>
          <cell r="T462">
            <v>0</v>
          </cell>
          <cell r="U462">
            <v>0</v>
          </cell>
          <cell r="V462">
            <v>0</v>
          </cell>
        </row>
        <row r="463">
          <cell r="L463">
            <v>0</v>
          </cell>
          <cell r="M463">
            <v>0</v>
          </cell>
          <cell r="N463">
            <v>0</v>
          </cell>
          <cell r="O463">
            <v>0</v>
          </cell>
          <cell r="P463">
            <v>0</v>
          </cell>
          <cell r="Q463">
            <v>0</v>
          </cell>
          <cell r="R463">
            <v>0</v>
          </cell>
          <cell r="S463">
            <v>0</v>
          </cell>
          <cell r="T463">
            <v>0</v>
          </cell>
          <cell r="U463">
            <v>0</v>
          </cell>
          <cell r="V463">
            <v>0</v>
          </cell>
        </row>
        <row r="481">
          <cell r="L481">
            <v>0</v>
          </cell>
          <cell r="M481">
            <v>0</v>
          </cell>
          <cell r="N481">
            <v>1112.5793577736549</v>
          </cell>
          <cell r="O481">
            <v>676.49430000000007</v>
          </cell>
          <cell r="P481">
            <v>676.49430000000007</v>
          </cell>
          <cell r="Q481">
            <v>676.49430000000007</v>
          </cell>
          <cell r="R481">
            <v>676.49430000000007</v>
          </cell>
          <cell r="S481">
            <v>676.49430000000007</v>
          </cell>
          <cell r="T481">
            <v>676.49430000000007</v>
          </cell>
          <cell r="U481">
            <v>676.49430000000007</v>
          </cell>
          <cell r="V481">
            <v>676.49430000000007</v>
          </cell>
        </row>
        <row r="482">
          <cell r="L482">
            <v>0.74665650371013681</v>
          </cell>
          <cell r="M482">
            <v>0.74665650371013681</v>
          </cell>
          <cell r="N482">
            <v>0.74665650371013681</v>
          </cell>
          <cell r="O482">
            <v>0.74665650371013681</v>
          </cell>
          <cell r="P482">
            <v>0.74665650371013681</v>
          </cell>
          <cell r="Q482">
            <v>0.74665650371013681</v>
          </cell>
          <cell r="R482">
            <v>0.74665650371013681</v>
          </cell>
          <cell r="S482">
            <v>0.74665650371013681</v>
          </cell>
          <cell r="T482">
            <v>0.74665650371013703</v>
          </cell>
          <cell r="U482">
            <v>0.74665650371013703</v>
          </cell>
          <cell r="V482">
            <v>0.74665650371013703</v>
          </cell>
        </row>
        <row r="483">
          <cell r="L483">
            <v>9.1381380923562294E-2</v>
          </cell>
          <cell r="M483">
            <v>9.1381380923562294E-2</v>
          </cell>
          <cell r="N483">
            <v>9.1381380923562294E-2</v>
          </cell>
          <cell r="O483">
            <v>9.1381380923562294E-2</v>
          </cell>
          <cell r="P483">
            <v>9.1381380923562294E-2</v>
          </cell>
          <cell r="Q483">
            <v>9.1381380923562294E-2</v>
          </cell>
          <cell r="R483">
            <v>9.1381380923562294E-2</v>
          </cell>
          <cell r="S483">
            <v>9.1381380923562294E-2</v>
          </cell>
          <cell r="T483">
            <v>9.1381380923562294E-2</v>
          </cell>
          <cell r="U483">
            <v>9.1381380923562294E-2</v>
          </cell>
          <cell r="V483">
            <v>9.1381380923562294E-2</v>
          </cell>
        </row>
        <row r="484">
          <cell r="L484">
            <v>0.15559737664397641</v>
          </cell>
          <cell r="M484">
            <v>0.15559737664397641</v>
          </cell>
          <cell r="N484">
            <v>0.15559737664397641</v>
          </cell>
          <cell r="O484">
            <v>0.15559737664397641</v>
          </cell>
          <cell r="P484">
            <v>0.15559737664397641</v>
          </cell>
          <cell r="Q484">
            <v>0.15559737664397641</v>
          </cell>
          <cell r="R484">
            <v>0.15559737664397641</v>
          </cell>
          <cell r="S484">
            <v>0.15559737664397641</v>
          </cell>
          <cell r="T484">
            <v>0.15559737664397599</v>
          </cell>
          <cell r="U484">
            <v>0.15559737664397599</v>
          </cell>
          <cell r="V484">
            <v>0.15559737664397599</v>
          </cell>
        </row>
        <row r="485">
          <cell r="L485">
            <v>6.3647387223245604E-3</v>
          </cell>
          <cell r="M485">
            <v>6.3647387223245604E-3</v>
          </cell>
          <cell r="N485">
            <v>6.3647387223245604E-3</v>
          </cell>
          <cell r="O485">
            <v>6.3647387223245604E-3</v>
          </cell>
          <cell r="P485">
            <v>6.3647387223245604E-3</v>
          </cell>
          <cell r="Q485">
            <v>6.3647387223245604E-3</v>
          </cell>
          <cell r="R485">
            <v>6.3647387223245604E-3</v>
          </cell>
          <cell r="S485">
            <v>6.3647387223245604E-3</v>
          </cell>
          <cell r="T485">
            <v>6.3647387223245604E-3</v>
          </cell>
          <cell r="U485">
            <v>6.3647387223245604E-3</v>
          </cell>
          <cell r="V485">
            <v>6.3647387223245604E-3</v>
          </cell>
        </row>
        <row r="486">
          <cell r="L486">
            <v>0</v>
          </cell>
          <cell r="M486">
            <v>0</v>
          </cell>
          <cell r="N486">
            <v>0</v>
          </cell>
          <cell r="O486">
            <v>0</v>
          </cell>
          <cell r="P486">
            <v>0</v>
          </cell>
          <cell r="Q486">
            <v>0</v>
          </cell>
          <cell r="R486">
            <v>0</v>
          </cell>
          <cell r="S486">
            <v>0</v>
          </cell>
          <cell r="T486">
            <v>0</v>
          </cell>
          <cell r="U486">
            <v>0</v>
          </cell>
          <cell r="V486">
            <v>0</v>
          </cell>
        </row>
        <row r="487">
          <cell r="L487">
            <v>0</v>
          </cell>
          <cell r="M487">
            <v>0</v>
          </cell>
          <cell r="N487">
            <v>0</v>
          </cell>
          <cell r="O487">
            <v>0</v>
          </cell>
          <cell r="P487">
            <v>0</v>
          </cell>
          <cell r="Q487">
            <v>0</v>
          </cell>
          <cell r="R487">
            <v>0</v>
          </cell>
          <cell r="S487">
            <v>0</v>
          </cell>
          <cell r="T487">
            <v>0</v>
          </cell>
          <cell r="U487">
            <v>0</v>
          </cell>
          <cell r="V487">
            <v>0</v>
          </cell>
        </row>
        <row r="488">
          <cell r="L488">
            <v>0</v>
          </cell>
          <cell r="M488">
            <v>0</v>
          </cell>
          <cell r="N488">
            <v>0</v>
          </cell>
          <cell r="O488">
            <v>0</v>
          </cell>
          <cell r="P488">
            <v>0</v>
          </cell>
          <cell r="Q488">
            <v>0</v>
          </cell>
          <cell r="R488">
            <v>0</v>
          </cell>
          <cell r="S488">
            <v>0</v>
          </cell>
          <cell r="T488">
            <v>0</v>
          </cell>
          <cell r="U488">
            <v>0</v>
          </cell>
          <cell r="V488">
            <v>0</v>
          </cell>
        </row>
        <row r="489">
          <cell r="L489">
            <v>0.75799734191968382</v>
          </cell>
          <cell r="M489">
            <v>0.74331686784312812</v>
          </cell>
          <cell r="N489">
            <v>0.74331686784312812</v>
          </cell>
          <cell r="O489">
            <v>0.74331686784312812</v>
          </cell>
          <cell r="P489">
            <v>0.74331686784312812</v>
          </cell>
          <cell r="Q489">
            <v>0.74331686784312812</v>
          </cell>
          <cell r="R489">
            <v>0.74331686784312812</v>
          </cell>
          <cell r="S489">
            <v>0.74331686784312812</v>
          </cell>
          <cell r="T489">
            <v>0.743316867843128</v>
          </cell>
          <cell r="U489">
            <v>0.743316867843128</v>
          </cell>
          <cell r="V489">
            <v>0.743316867843128</v>
          </cell>
        </row>
        <row r="490">
          <cell r="L490">
            <v>8.6439838079477957E-2</v>
          </cell>
          <cell r="M490">
            <v>9.0972651426407078E-2</v>
          </cell>
          <cell r="N490">
            <v>9.0972651426407078E-2</v>
          </cell>
          <cell r="O490">
            <v>9.0972651426407078E-2</v>
          </cell>
          <cell r="P490">
            <v>9.0972651426407078E-2</v>
          </cell>
          <cell r="Q490">
            <v>9.0972651426407078E-2</v>
          </cell>
          <cell r="R490">
            <v>9.0972651426407078E-2</v>
          </cell>
          <cell r="S490">
            <v>9.0972651426407078E-2</v>
          </cell>
          <cell r="T490">
            <v>9.0972651426407106E-2</v>
          </cell>
          <cell r="U490">
            <v>9.0972651426407106E-2</v>
          </cell>
          <cell r="V490">
            <v>9.0972651426407106E-2</v>
          </cell>
        </row>
        <row r="491">
          <cell r="L491">
            <v>0.1462753692835527</v>
          </cell>
          <cell r="M491">
            <v>0.15490142264468679</v>
          </cell>
          <cell r="N491">
            <v>0.15490142264468679</v>
          </cell>
          <cell r="O491">
            <v>0.15490142264468679</v>
          </cell>
          <cell r="P491">
            <v>0.15490142264468679</v>
          </cell>
          <cell r="Q491">
            <v>0.15490142264468679</v>
          </cell>
          <cell r="R491">
            <v>0.15490142264468679</v>
          </cell>
          <cell r="S491">
            <v>0.15490142264468679</v>
          </cell>
          <cell r="T491">
            <v>0.15490142264468701</v>
          </cell>
          <cell r="U491">
            <v>0.15490142264468701</v>
          </cell>
          <cell r="V491">
            <v>0.15490142264468701</v>
          </cell>
        </row>
        <row r="492">
          <cell r="L492">
            <v>4.6817338621329826E-3</v>
          </cell>
          <cell r="M492">
            <v>6.3362705986082417E-3</v>
          </cell>
          <cell r="N492">
            <v>6.3362705986082417E-3</v>
          </cell>
          <cell r="O492">
            <v>6.3362705986082417E-3</v>
          </cell>
          <cell r="P492">
            <v>6.3362705986082417E-3</v>
          </cell>
          <cell r="Q492">
            <v>6.3362705986082417E-3</v>
          </cell>
          <cell r="R492">
            <v>6.3362705986082417E-3</v>
          </cell>
          <cell r="S492">
            <v>6.3362705986082417E-3</v>
          </cell>
          <cell r="T492">
            <v>6.33627059860824E-3</v>
          </cell>
          <cell r="U492">
            <v>6.33627059860824E-3</v>
          </cell>
          <cell r="V492">
            <v>6.33627059860824E-3</v>
          </cell>
        </row>
        <row r="493">
          <cell r="L493">
            <v>3.9582771643566035E-3</v>
          </cell>
          <cell r="M493">
            <v>3.7712722199084942E-3</v>
          </cell>
          <cell r="N493">
            <v>3.7712722199084942E-3</v>
          </cell>
          <cell r="O493">
            <v>3.7712722199084942E-3</v>
          </cell>
          <cell r="P493">
            <v>3.7712722199084942E-3</v>
          </cell>
          <cell r="Q493">
            <v>3.7712722199084942E-3</v>
          </cell>
          <cell r="R493">
            <v>3.7712722199084942E-3</v>
          </cell>
          <cell r="S493">
            <v>3.7712722199084942E-3</v>
          </cell>
          <cell r="T493">
            <v>3.7712722199084898E-3</v>
          </cell>
          <cell r="U493">
            <v>3.7712722199084898E-3</v>
          </cell>
          <cell r="V493">
            <v>3.7712722199084898E-3</v>
          </cell>
        </row>
        <row r="494">
          <cell r="L494">
            <v>6.4743969079583078E-4</v>
          </cell>
          <cell r="M494">
            <v>7.0151526726131073E-4</v>
          </cell>
          <cell r="N494">
            <v>7.0151526726131073E-4</v>
          </cell>
          <cell r="O494">
            <v>7.0151526726131073E-4</v>
          </cell>
          <cell r="P494">
            <v>7.0151526726131073E-4</v>
          </cell>
          <cell r="Q494">
            <v>7.0151526726131073E-4</v>
          </cell>
          <cell r="R494">
            <v>7.0151526726131073E-4</v>
          </cell>
          <cell r="S494">
            <v>7.0151526726131073E-4</v>
          </cell>
          <cell r="T494">
            <v>7.0151526726131095E-4</v>
          </cell>
          <cell r="U494">
            <v>7.0151526726131095E-4</v>
          </cell>
          <cell r="V494">
            <v>7.0151526726131095E-4</v>
          </cell>
        </row>
        <row r="502">
          <cell r="M502">
            <v>0</v>
          </cell>
          <cell r="N502">
            <v>0</v>
          </cell>
          <cell r="O502">
            <v>0</v>
          </cell>
          <cell r="P502">
            <v>0</v>
          </cell>
          <cell r="Q502">
            <v>0</v>
          </cell>
          <cell r="R502">
            <v>0</v>
          </cell>
          <cell r="S502">
            <v>0</v>
          </cell>
          <cell r="T502">
            <v>0</v>
          </cell>
          <cell r="U502">
            <v>0</v>
          </cell>
          <cell r="V502">
            <v>0</v>
          </cell>
        </row>
        <row r="503">
          <cell r="L503">
            <v>0</v>
          </cell>
          <cell r="M503">
            <v>0</v>
          </cell>
          <cell r="N503">
            <v>0</v>
          </cell>
          <cell r="O503">
            <v>0</v>
          </cell>
          <cell r="P503">
            <v>0</v>
          </cell>
          <cell r="Q503">
            <v>0</v>
          </cell>
          <cell r="R503">
            <v>0</v>
          </cell>
          <cell r="S503">
            <v>0</v>
          </cell>
          <cell r="T503">
            <v>0</v>
          </cell>
          <cell r="U503">
            <v>0</v>
          </cell>
          <cell r="V503">
            <v>0</v>
          </cell>
        </row>
        <row r="504">
          <cell r="L504">
            <v>0</v>
          </cell>
          <cell r="M504">
            <v>0</v>
          </cell>
          <cell r="N504">
            <v>0</v>
          </cell>
          <cell r="O504">
            <v>0</v>
          </cell>
          <cell r="P504">
            <v>0</v>
          </cell>
          <cell r="Q504">
            <v>0</v>
          </cell>
          <cell r="R504">
            <v>0</v>
          </cell>
          <cell r="S504">
            <v>0</v>
          </cell>
          <cell r="T504">
            <v>0</v>
          </cell>
          <cell r="U504">
            <v>0</v>
          </cell>
          <cell r="V504">
            <v>0</v>
          </cell>
        </row>
        <row r="505">
          <cell r="L505">
            <v>0</v>
          </cell>
          <cell r="M505">
            <v>0</v>
          </cell>
          <cell r="N505">
            <v>0</v>
          </cell>
          <cell r="O505">
            <v>0</v>
          </cell>
          <cell r="P505">
            <v>0</v>
          </cell>
          <cell r="Q505">
            <v>0</v>
          </cell>
          <cell r="R505">
            <v>0</v>
          </cell>
          <cell r="S505">
            <v>0</v>
          </cell>
          <cell r="T505">
            <v>0</v>
          </cell>
          <cell r="U505">
            <v>0</v>
          </cell>
          <cell r="V505">
            <v>0</v>
          </cell>
        </row>
        <row r="506">
          <cell r="L506">
            <v>0</v>
          </cell>
          <cell r="M506">
            <v>0</v>
          </cell>
          <cell r="N506">
            <v>0</v>
          </cell>
          <cell r="O506">
            <v>0</v>
          </cell>
          <cell r="P506">
            <v>0</v>
          </cell>
          <cell r="Q506">
            <v>0</v>
          </cell>
          <cell r="R506">
            <v>0</v>
          </cell>
          <cell r="S506">
            <v>0</v>
          </cell>
          <cell r="T506">
            <v>0</v>
          </cell>
          <cell r="U506">
            <v>0</v>
          </cell>
          <cell r="V506">
            <v>0</v>
          </cell>
        </row>
        <row r="507">
          <cell r="L507">
            <v>0</v>
          </cell>
          <cell r="M507">
            <v>0</v>
          </cell>
          <cell r="N507">
            <v>0</v>
          </cell>
          <cell r="O507">
            <v>0</v>
          </cell>
          <cell r="P507">
            <v>0</v>
          </cell>
          <cell r="Q507">
            <v>0</v>
          </cell>
          <cell r="R507">
            <v>0</v>
          </cell>
          <cell r="S507">
            <v>0</v>
          </cell>
          <cell r="T507">
            <v>0</v>
          </cell>
          <cell r="U507">
            <v>0</v>
          </cell>
          <cell r="V507">
            <v>0</v>
          </cell>
        </row>
        <row r="508">
          <cell r="L508">
            <v>0</v>
          </cell>
          <cell r="M508">
            <v>0</v>
          </cell>
          <cell r="N508">
            <v>0</v>
          </cell>
          <cell r="O508">
            <v>0</v>
          </cell>
          <cell r="P508">
            <v>0</v>
          </cell>
          <cell r="Q508">
            <v>0</v>
          </cell>
          <cell r="R508">
            <v>0</v>
          </cell>
          <cell r="S508">
            <v>0</v>
          </cell>
          <cell r="T508">
            <v>0</v>
          </cell>
          <cell r="U508">
            <v>0</v>
          </cell>
          <cell r="V508">
            <v>0</v>
          </cell>
        </row>
        <row r="523">
          <cell r="M523">
            <v>0</v>
          </cell>
          <cell r="N523">
            <v>27</v>
          </cell>
          <cell r="O523">
            <v>27.361153148000003</v>
          </cell>
          <cell r="P523">
            <v>27.361153148000003</v>
          </cell>
          <cell r="Q523">
            <v>27.361153148000003</v>
          </cell>
          <cell r="R523">
            <v>27.361153148000003</v>
          </cell>
          <cell r="S523">
            <v>27.361153148000003</v>
          </cell>
          <cell r="T523">
            <v>27.361153148000003</v>
          </cell>
          <cell r="U523">
            <v>28.361153148</v>
          </cell>
          <cell r="V523">
            <v>29.361153148</v>
          </cell>
        </row>
        <row r="524">
          <cell r="L524">
            <v>0.77175710317216528</v>
          </cell>
          <cell r="M524">
            <v>0.77175710317216528</v>
          </cell>
          <cell r="N524">
            <v>0.77175710317216528</v>
          </cell>
          <cell r="O524">
            <v>0.77175710317216528</v>
          </cell>
          <cell r="P524">
            <v>0.77175710317216528</v>
          </cell>
          <cell r="Q524">
            <v>0.77175710317216528</v>
          </cell>
          <cell r="R524">
            <v>0.77175710317216528</v>
          </cell>
          <cell r="S524">
            <v>0.77175710317216528</v>
          </cell>
          <cell r="T524">
            <v>0.77175710317216495</v>
          </cell>
          <cell r="U524">
            <v>0.77175710317216495</v>
          </cell>
          <cell r="V524">
            <v>0.77175710317216495</v>
          </cell>
        </row>
        <row r="525">
          <cell r="L525">
            <v>6.9757894700492831E-2</v>
          </cell>
          <cell r="M525">
            <v>6.9757894700492831E-2</v>
          </cell>
          <cell r="N525">
            <v>6.9757894700492831E-2</v>
          </cell>
          <cell r="O525">
            <v>6.9757894700492831E-2</v>
          </cell>
          <cell r="P525">
            <v>6.9757894700492831E-2</v>
          </cell>
          <cell r="Q525">
            <v>6.9757894700492831E-2</v>
          </cell>
          <cell r="R525">
            <v>6.9757894700492831E-2</v>
          </cell>
          <cell r="S525">
            <v>6.9757894700492831E-2</v>
          </cell>
          <cell r="T525">
            <v>6.9757894700492803E-2</v>
          </cell>
          <cell r="U525">
            <v>6.9757894700492803E-2</v>
          </cell>
          <cell r="V525">
            <v>6.9757894700492803E-2</v>
          </cell>
        </row>
        <row r="526">
          <cell r="L526">
            <v>0.12051210714337977</v>
          </cell>
          <cell r="M526">
            <v>0.12051210714337977</v>
          </cell>
          <cell r="N526">
            <v>0.12051210714337977</v>
          </cell>
          <cell r="O526">
            <v>0.12051210714337977</v>
          </cell>
          <cell r="P526">
            <v>0.12051210714337977</v>
          </cell>
          <cell r="Q526">
            <v>0.12051210714337977</v>
          </cell>
          <cell r="R526">
            <v>0.12051210714337977</v>
          </cell>
          <cell r="S526">
            <v>0.12051210714337977</v>
          </cell>
          <cell r="T526">
            <v>0.12051210714338</v>
          </cell>
          <cell r="U526">
            <v>0.12051210714338</v>
          </cell>
          <cell r="V526">
            <v>0.12051210714338</v>
          </cell>
        </row>
        <row r="527">
          <cell r="L527">
            <v>3.7972894983962023E-2</v>
          </cell>
          <cell r="M527">
            <v>3.7972894983962023E-2</v>
          </cell>
          <cell r="N527">
            <v>3.7972894983962023E-2</v>
          </cell>
          <cell r="O527">
            <v>3.7972894983962023E-2</v>
          </cell>
          <cell r="P527">
            <v>3.7972894983962023E-2</v>
          </cell>
          <cell r="Q527">
            <v>3.7972894983962023E-2</v>
          </cell>
          <cell r="R527">
            <v>3.7972894983962023E-2</v>
          </cell>
          <cell r="S527">
            <v>3.7972894983962023E-2</v>
          </cell>
          <cell r="T527">
            <v>3.7972894983962002E-2</v>
          </cell>
          <cell r="U527">
            <v>3.7972894983962002E-2</v>
          </cell>
          <cell r="V527">
            <v>3.7972894983962002E-2</v>
          </cell>
        </row>
        <row r="528">
          <cell r="L528">
            <v>0</v>
          </cell>
          <cell r="M528">
            <v>0</v>
          </cell>
          <cell r="N528">
            <v>0</v>
          </cell>
          <cell r="O528">
            <v>0</v>
          </cell>
          <cell r="P528">
            <v>0</v>
          </cell>
          <cell r="Q528">
            <v>0</v>
          </cell>
          <cell r="R528">
            <v>0</v>
          </cell>
          <cell r="S528">
            <v>0</v>
          </cell>
          <cell r="T528">
            <v>0</v>
          </cell>
          <cell r="U528">
            <v>0</v>
          </cell>
          <cell r="V528">
            <v>0</v>
          </cell>
        </row>
        <row r="529">
          <cell r="L529">
            <v>0</v>
          </cell>
          <cell r="M529">
            <v>0</v>
          </cell>
          <cell r="N529">
            <v>0</v>
          </cell>
          <cell r="O529">
            <v>0</v>
          </cell>
          <cell r="P529">
            <v>0</v>
          </cell>
          <cell r="Q529">
            <v>0</v>
          </cell>
          <cell r="R529">
            <v>0</v>
          </cell>
          <cell r="S529">
            <v>0</v>
          </cell>
          <cell r="T529">
            <v>0</v>
          </cell>
          <cell r="U529">
            <v>0</v>
          </cell>
          <cell r="V529">
            <v>0</v>
          </cell>
        </row>
        <row r="531">
          <cell r="M531">
            <v>0</v>
          </cell>
          <cell r="N531">
            <v>33653</v>
          </cell>
          <cell r="O531">
            <v>45378.775093744895</v>
          </cell>
          <cell r="P531">
            <v>50125.123360308819</v>
          </cell>
          <cell r="Q531">
            <v>44511.453104451008</v>
          </cell>
          <cell r="R531">
            <v>41039.747154658056</v>
          </cell>
          <cell r="S531">
            <v>41733.27157999987</v>
          </cell>
          <cell r="T531">
            <v>39395.18176353399</v>
          </cell>
          <cell r="U531">
            <v>39804.582437392899</v>
          </cell>
          <cell r="V531">
            <v>40272.956753551603</v>
          </cell>
        </row>
        <row r="532">
          <cell r="L532">
            <v>0.77175710317216528</v>
          </cell>
          <cell r="M532">
            <v>0.77175710317216528</v>
          </cell>
          <cell r="N532">
            <v>0.77175710317216528</v>
          </cell>
          <cell r="O532">
            <v>0.77175710317216528</v>
          </cell>
          <cell r="P532">
            <v>0.77175710317216528</v>
          </cell>
          <cell r="Q532">
            <v>0.77175710317216528</v>
          </cell>
          <cell r="R532">
            <v>0.77175710317216528</v>
          </cell>
          <cell r="S532">
            <v>0.77175710317216528</v>
          </cell>
          <cell r="T532">
            <v>0.77175710317216495</v>
          </cell>
          <cell r="U532">
            <v>0.77175710317216495</v>
          </cell>
          <cell r="V532">
            <v>0.77175710317216495</v>
          </cell>
        </row>
        <row r="533">
          <cell r="L533">
            <v>6.9757894700492831E-2</v>
          </cell>
          <cell r="M533">
            <v>6.9757894700492831E-2</v>
          </cell>
          <cell r="N533">
            <v>6.9757894700492831E-2</v>
          </cell>
          <cell r="O533">
            <v>6.9757894700492831E-2</v>
          </cell>
          <cell r="P533">
            <v>6.9757894700492831E-2</v>
          </cell>
          <cell r="Q533">
            <v>6.9757894700492831E-2</v>
          </cell>
          <cell r="R533">
            <v>6.9757894700492831E-2</v>
          </cell>
          <cell r="S533">
            <v>6.9757894700492831E-2</v>
          </cell>
          <cell r="T533">
            <v>6.9757894700492803E-2</v>
          </cell>
          <cell r="U533">
            <v>6.9757894700492803E-2</v>
          </cell>
          <cell r="V533">
            <v>6.9757894700492803E-2</v>
          </cell>
        </row>
        <row r="534">
          <cell r="L534">
            <v>0.12051210714337977</v>
          </cell>
          <cell r="M534">
            <v>0.12051210714337977</v>
          </cell>
          <cell r="N534">
            <v>0.12051210714337977</v>
          </cell>
          <cell r="O534">
            <v>0.12051210714337977</v>
          </cell>
          <cell r="P534">
            <v>0.12051210714337977</v>
          </cell>
          <cell r="Q534">
            <v>0.12051210714337977</v>
          </cell>
          <cell r="R534">
            <v>0.12051210714337977</v>
          </cell>
          <cell r="S534">
            <v>0.12051210714337977</v>
          </cell>
          <cell r="T534">
            <v>0.12051210714338</v>
          </cell>
          <cell r="U534">
            <v>0.12051210714338</v>
          </cell>
          <cell r="V534">
            <v>0.12051210714338</v>
          </cell>
        </row>
        <row r="535">
          <cell r="L535">
            <v>3.7972894983962023E-2</v>
          </cell>
          <cell r="M535">
            <v>3.7972894983962023E-2</v>
          </cell>
          <cell r="N535">
            <v>3.7972894983962023E-2</v>
          </cell>
          <cell r="O535">
            <v>3.7972894983962023E-2</v>
          </cell>
          <cell r="P535">
            <v>3.7972894983962023E-2</v>
          </cell>
          <cell r="Q535">
            <v>3.7972894983962023E-2</v>
          </cell>
          <cell r="R535">
            <v>3.7972894983962023E-2</v>
          </cell>
          <cell r="S535">
            <v>3.7972894983962023E-2</v>
          </cell>
          <cell r="T535">
            <v>3.7972894983962002E-2</v>
          </cell>
          <cell r="U535">
            <v>3.7972894983962002E-2</v>
          </cell>
          <cell r="V535">
            <v>3.7972894983962002E-2</v>
          </cell>
        </row>
        <row r="536">
          <cell r="L536">
            <v>0</v>
          </cell>
          <cell r="M536">
            <v>0</v>
          </cell>
          <cell r="N536">
            <v>0</v>
          </cell>
          <cell r="O536">
            <v>0</v>
          </cell>
          <cell r="P536">
            <v>0</v>
          </cell>
          <cell r="Q536">
            <v>0</v>
          </cell>
          <cell r="R536">
            <v>0</v>
          </cell>
          <cell r="S536">
            <v>0</v>
          </cell>
          <cell r="T536">
            <v>0</v>
          </cell>
          <cell r="U536">
            <v>0</v>
          </cell>
          <cell r="V536">
            <v>0</v>
          </cell>
        </row>
        <row r="537">
          <cell r="L537">
            <v>0</v>
          </cell>
          <cell r="M537">
            <v>0</v>
          </cell>
          <cell r="N537">
            <v>0</v>
          </cell>
          <cell r="O537">
            <v>0</v>
          </cell>
          <cell r="P537">
            <v>0</v>
          </cell>
          <cell r="Q537">
            <v>0</v>
          </cell>
          <cell r="R537">
            <v>0</v>
          </cell>
          <cell r="S537">
            <v>0</v>
          </cell>
          <cell r="T537">
            <v>0</v>
          </cell>
          <cell r="U537">
            <v>0</v>
          </cell>
          <cell r="V537">
            <v>0</v>
          </cell>
        </row>
        <row r="538">
          <cell r="M538">
            <v>0</v>
          </cell>
          <cell r="N538">
            <v>-741.25699999999995</v>
          </cell>
          <cell r="O538">
            <v>-800.55057966128675</v>
          </cell>
          <cell r="P538">
            <v>-882.58165751231945</v>
          </cell>
          <cell r="Q538">
            <v>-798.83298302897924</v>
          </cell>
          <cell r="R538">
            <v>-793.37967896200473</v>
          </cell>
          <cell r="S538">
            <v>-832.97999290089876</v>
          </cell>
          <cell r="T538">
            <v>-822.87390641751335</v>
          </cell>
          <cell r="U538">
            <v>-822.87390641751335</v>
          </cell>
          <cell r="V538">
            <v>-822.87390641751335</v>
          </cell>
        </row>
        <row r="539">
          <cell r="L539">
            <v>0.77175710317216528</v>
          </cell>
          <cell r="M539">
            <v>0.77175710317216528</v>
          </cell>
          <cell r="N539">
            <v>0.77175710317216528</v>
          </cell>
          <cell r="O539">
            <v>0.77175710317216528</v>
          </cell>
          <cell r="P539">
            <v>0.77175710317216528</v>
          </cell>
          <cell r="Q539">
            <v>0.77175710317216528</v>
          </cell>
          <cell r="R539">
            <v>0.77175710317216528</v>
          </cell>
          <cell r="S539">
            <v>0.77175710317216528</v>
          </cell>
          <cell r="T539">
            <v>0.77175710317216495</v>
          </cell>
          <cell r="U539">
            <v>0.77175710317216495</v>
          </cell>
          <cell r="V539">
            <v>0.77175710317216495</v>
          </cell>
        </row>
        <row r="540">
          <cell r="L540">
            <v>6.9757894700492831E-2</v>
          </cell>
          <cell r="M540">
            <v>6.9757894700492831E-2</v>
          </cell>
          <cell r="N540">
            <v>6.9757894700492831E-2</v>
          </cell>
          <cell r="O540">
            <v>6.9757894700492831E-2</v>
          </cell>
          <cell r="P540">
            <v>6.9757894700492831E-2</v>
          </cell>
          <cell r="Q540">
            <v>6.9757894700492831E-2</v>
          </cell>
          <cell r="R540">
            <v>6.9757894700492831E-2</v>
          </cell>
          <cell r="S540">
            <v>6.9757894700492831E-2</v>
          </cell>
          <cell r="T540">
            <v>6.9757894700492803E-2</v>
          </cell>
          <cell r="U540">
            <v>6.9757894700492803E-2</v>
          </cell>
          <cell r="V540">
            <v>6.9757894700492803E-2</v>
          </cell>
        </row>
        <row r="541">
          <cell r="L541">
            <v>0.12051210714337977</v>
          </cell>
          <cell r="M541">
            <v>0.12051210714337977</v>
          </cell>
          <cell r="N541">
            <v>0.12051210714337977</v>
          </cell>
          <cell r="O541">
            <v>0.12051210714337977</v>
          </cell>
          <cell r="P541">
            <v>0.12051210714337977</v>
          </cell>
          <cell r="Q541">
            <v>0.12051210714337977</v>
          </cell>
          <cell r="R541">
            <v>0.12051210714337977</v>
          </cell>
          <cell r="S541">
            <v>0.12051210714337977</v>
          </cell>
          <cell r="T541">
            <v>0.12051210714338</v>
          </cell>
          <cell r="U541">
            <v>0.12051210714338</v>
          </cell>
          <cell r="V541">
            <v>0.12051210714338</v>
          </cell>
        </row>
        <row r="542">
          <cell r="L542">
            <v>3.7972894983962023E-2</v>
          </cell>
          <cell r="M542">
            <v>3.7972894983962023E-2</v>
          </cell>
          <cell r="N542">
            <v>3.7972894983962023E-2</v>
          </cell>
          <cell r="O542">
            <v>3.7972894983962023E-2</v>
          </cell>
          <cell r="P542">
            <v>3.7972894983962023E-2</v>
          </cell>
          <cell r="Q542">
            <v>3.7972894983962023E-2</v>
          </cell>
          <cell r="R542">
            <v>3.7972894983962023E-2</v>
          </cell>
          <cell r="S542">
            <v>3.7972894983962023E-2</v>
          </cell>
          <cell r="T542">
            <v>3.7972894983962002E-2</v>
          </cell>
          <cell r="U542">
            <v>3.7972894983962002E-2</v>
          </cell>
          <cell r="V542">
            <v>3.7972894983962002E-2</v>
          </cell>
        </row>
        <row r="543">
          <cell r="L543">
            <v>0</v>
          </cell>
          <cell r="M543">
            <v>0</v>
          </cell>
          <cell r="N543">
            <v>0</v>
          </cell>
          <cell r="O543">
            <v>0</v>
          </cell>
          <cell r="P543">
            <v>0</v>
          </cell>
          <cell r="Q543">
            <v>0</v>
          </cell>
          <cell r="R543">
            <v>0</v>
          </cell>
          <cell r="S543">
            <v>0</v>
          </cell>
          <cell r="T543">
            <v>0</v>
          </cell>
          <cell r="U543">
            <v>0</v>
          </cell>
          <cell r="V543">
            <v>0</v>
          </cell>
        </row>
        <row r="544">
          <cell r="L544">
            <v>0</v>
          </cell>
          <cell r="M544">
            <v>0</v>
          </cell>
          <cell r="N544">
            <v>0</v>
          </cell>
          <cell r="O544">
            <v>0</v>
          </cell>
          <cell r="P544">
            <v>0</v>
          </cell>
          <cell r="Q544">
            <v>0</v>
          </cell>
          <cell r="R544">
            <v>0</v>
          </cell>
          <cell r="S544">
            <v>0</v>
          </cell>
          <cell r="T544">
            <v>0</v>
          </cell>
          <cell r="U544">
            <v>0</v>
          </cell>
          <cell r="V544">
            <v>0</v>
          </cell>
        </row>
        <row r="545">
          <cell r="M545">
            <v>0</v>
          </cell>
          <cell r="N545">
            <v>788.90534217599998</v>
          </cell>
          <cell r="O545">
            <v>3747.1587723479993</v>
          </cell>
          <cell r="P545">
            <v>3747.1587723479993</v>
          </cell>
          <cell r="Q545">
            <v>3747.1587723479993</v>
          </cell>
          <cell r="R545">
            <v>3747.1587723479993</v>
          </cell>
          <cell r="S545">
            <v>3747.1587723479993</v>
          </cell>
          <cell r="T545">
            <v>3747.1587723479993</v>
          </cell>
          <cell r="U545">
            <v>3747.1587723479993</v>
          </cell>
          <cell r="V545">
            <v>3747.1587723479993</v>
          </cell>
        </row>
        <row r="546">
          <cell r="L546">
            <v>0.96518590661680481</v>
          </cell>
          <cell r="M546">
            <v>0.96518590661680481</v>
          </cell>
          <cell r="N546">
            <v>0.96518590661680481</v>
          </cell>
          <cell r="O546">
            <v>0.96518590661680481</v>
          </cell>
          <cell r="P546">
            <v>0.96518590661680481</v>
          </cell>
          <cell r="Q546">
            <v>0.96518590661680481</v>
          </cell>
          <cell r="R546">
            <v>0.96518590661680481</v>
          </cell>
          <cell r="S546">
            <v>0.96518590661680481</v>
          </cell>
          <cell r="T546">
            <v>0.96518590661680503</v>
          </cell>
          <cell r="U546">
            <v>0.96518590661680503</v>
          </cell>
          <cell r="V546">
            <v>0.96518590661680503</v>
          </cell>
        </row>
        <row r="547">
          <cell r="L547">
            <v>1.2557495951339814E-2</v>
          </cell>
          <cell r="M547">
            <v>1.2557495951339814E-2</v>
          </cell>
          <cell r="N547">
            <v>1.2557495951339814E-2</v>
          </cell>
          <cell r="O547">
            <v>1.2557495951339814E-2</v>
          </cell>
          <cell r="P547">
            <v>1.2557495951339814E-2</v>
          </cell>
          <cell r="Q547">
            <v>1.2557495951339814E-2</v>
          </cell>
          <cell r="R547">
            <v>1.2557495951339814E-2</v>
          </cell>
          <cell r="S547">
            <v>1.2557495951339814E-2</v>
          </cell>
          <cell r="T547">
            <v>1.25574959513398E-2</v>
          </cell>
          <cell r="U547">
            <v>1.25574959513398E-2</v>
          </cell>
          <cell r="V547">
            <v>1.25574959513398E-2</v>
          </cell>
        </row>
        <row r="548">
          <cell r="L548">
            <v>2.1381964329037863E-2</v>
          </cell>
          <cell r="M548">
            <v>2.1381964329037863E-2</v>
          </cell>
          <cell r="N548">
            <v>2.1381964329037863E-2</v>
          </cell>
          <cell r="O548">
            <v>2.1381964329037863E-2</v>
          </cell>
          <cell r="P548">
            <v>2.1381964329037863E-2</v>
          </cell>
          <cell r="Q548">
            <v>2.1381964329037863E-2</v>
          </cell>
          <cell r="R548">
            <v>2.1381964329037863E-2</v>
          </cell>
          <cell r="S548">
            <v>2.1381964329037863E-2</v>
          </cell>
          <cell r="T548">
            <v>2.1381964329037901E-2</v>
          </cell>
          <cell r="U548">
            <v>2.1381964329037901E-2</v>
          </cell>
          <cell r="V548">
            <v>2.1381964329037901E-2</v>
          </cell>
        </row>
        <row r="549">
          <cell r="L549">
            <v>8.7463310281753529E-4</v>
          </cell>
          <cell r="M549">
            <v>8.7463310281753529E-4</v>
          </cell>
          <cell r="N549">
            <v>8.7463310281753529E-4</v>
          </cell>
          <cell r="O549">
            <v>8.7463310281753529E-4</v>
          </cell>
          <cell r="P549">
            <v>8.7463310281753529E-4</v>
          </cell>
          <cell r="Q549">
            <v>8.7463310281753529E-4</v>
          </cell>
          <cell r="R549">
            <v>8.7463310281753529E-4</v>
          </cell>
          <cell r="S549">
            <v>8.7463310281753529E-4</v>
          </cell>
          <cell r="T549">
            <v>8.7463310281753496E-4</v>
          </cell>
          <cell r="U549">
            <v>8.7463310281753496E-4</v>
          </cell>
          <cell r="V549">
            <v>8.7463310281753496E-4</v>
          </cell>
        </row>
        <row r="550">
          <cell r="L550">
            <v>0</v>
          </cell>
          <cell r="M550">
            <v>0</v>
          </cell>
          <cell r="N550">
            <v>0</v>
          </cell>
          <cell r="O550">
            <v>0</v>
          </cell>
          <cell r="P550">
            <v>0</v>
          </cell>
          <cell r="Q550">
            <v>0</v>
          </cell>
          <cell r="R550">
            <v>0</v>
          </cell>
          <cell r="S550">
            <v>0</v>
          </cell>
          <cell r="T550">
            <v>0</v>
          </cell>
          <cell r="U550">
            <v>0</v>
          </cell>
          <cell r="V550">
            <v>0</v>
          </cell>
        </row>
        <row r="551">
          <cell r="L551">
            <v>0</v>
          </cell>
          <cell r="M551">
            <v>0</v>
          </cell>
          <cell r="N551">
            <v>0</v>
          </cell>
          <cell r="O551">
            <v>0</v>
          </cell>
          <cell r="P551">
            <v>0</v>
          </cell>
          <cell r="Q551">
            <v>0</v>
          </cell>
          <cell r="R551">
            <v>0</v>
          </cell>
          <cell r="S551">
            <v>0</v>
          </cell>
          <cell r="T551">
            <v>0</v>
          </cell>
          <cell r="U551">
            <v>0</v>
          </cell>
          <cell r="V551">
            <v>0</v>
          </cell>
        </row>
        <row r="552">
          <cell r="M552">
            <v>0</v>
          </cell>
          <cell r="N552">
            <v>6792.1467066690002</v>
          </cell>
          <cell r="O552">
            <v>11468.076770918668</v>
          </cell>
          <cell r="P552">
            <v>11468.076770918668</v>
          </cell>
          <cell r="Q552">
            <v>11468.076770918668</v>
          </cell>
          <cell r="R552">
            <v>11468.076770918668</v>
          </cell>
          <cell r="S552">
            <v>11468.076770918668</v>
          </cell>
          <cell r="T552">
            <v>11468.076770918668</v>
          </cell>
          <cell r="U552">
            <v>11468.076770918668</v>
          </cell>
          <cell r="V552">
            <v>11468.076770918668</v>
          </cell>
        </row>
        <row r="553">
          <cell r="L553">
            <v>0.57963177365262664</v>
          </cell>
          <cell r="M553">
            <v>0.57963177365262664</v>
          </cell>
          <cell r="N553">
            <v>0.57963177365262664</v>
          </cell>
          <cell r="O553">
            <v>0.57963177365262664</v>
          </cell>
          <cell r="P553">
            <v>0.57963177365262664</v>
          </cell>
          <cell r="Q553">
            <v>0.57963177365262664</v>
          </cell>
          <cell r="R553">
            <v>0.57963177365262664</v>
          </cell>
          <cell r="S553">
            <v>0.57963177365262664</v>
          </cell>
          <cell r="T553">
            <v>0.57963177365262686</v>
          </cell>
          <cell r="U553">
            <v>0.57963177365262686</v>
          </cell>
          <cell r="V553">
            <v>0.57963177365262686</v>
          </cell>
        </row>
        <row r="554">
          <cell r="L554">
            <v>6.2574746958792102E-2</v>
          </cell>
          <cell r="M554">
            <v>6.2574746958792102E-2</v>
          </cell>
          <cell r="N554">
            <v>6.2574746958792102E-2</v>
          </cell>
          <cell r="O554">
            <v>6.2574746958792102E-2</v>
          </cell>
          <cell r="P554">
            <v>6.2574746958792102E-2</v>
          </cell>
          <cell r="Q554">
            <v>6.2574746958792102E-2</v>
          </cell>
          <cell r="R554">
            <v>6.2574746958792102E-2</v>
          </cell>
          <cell r="S554">
            <v>6.2574746958792102E-2</v>
          </cell>
          <cell r="T554">
            <v>6.2574746958792102E-2</v>
          </cell>
          <cell r="U554">
            <v>6.2574746958792102E-2</v>
          </cell>
          <cell r="V554">
            <v>6.2574746958792102E-2</v>
          </cell>
        </row>
        <row r="555">
          <cell r="L555">
            <v>0.10654759615739388</v>
          </cell>
          <cell r="M555">
            <v>0.10654759615739388</v>
          </cell>
          <cell r="N555">
            <v>0.10654759615739388</v>
          </cell>
          <cell r="O555">
            <v>0.10654759615739388</v>
          </cell>
          <cell r="P555">
            <v>0.10654759615739388</v>
          </cell>
          <cell r="Q555">
            <v>0.10654759615739388</v>
          </cell>
          <cell r="R555">
            <v>0.10654759615739388</v>
          </cell>
          <cell r="S555">
            <v>0.10654759615739388</v>
          </cell>
          <cell r="T555">
            <v>0.106547596157394</v>
          </cell>
          <cell r="U555">
            <v>0.106547596157394</v>
          </cell>
          <cell r="V555">
            <v>0.106547596157394</v>
          </cell>
        </row>
        <row r="556">
          <cell r="L556">
            <v>0.25124588323118741</v>
          </cell>
          <cell r="M556">
            <v>0.25124588323118741</v>
          </cell>
          <cell r="N556">
            <v>0.25124588323118741</v>
          </cell>
          <cell r="O556">
            <v>0.25124588323118741</v>
          </cell>
          <cell r="P556">
            <v>0.25124588323118741</v>
          </cell>
          <cell r="Q556">
            <v>0.25124588323118741</v>
          </cell>
          <cell r="R556">
            <v>0.25124588323118741</v>
          </cell>
          <cell r="S556">
            <v>0.25124588323118741</v>
          </cell>
          <cell r="T556">
            <v>0.25124588323118702</v>
          </cell>
          <cell r="U556">
            <v>0.25124588323118702</v>
          </cell>
          <cell r="V556">
            <v>0.25124588323118702</v>
          </cell>
        </row>
        <row r="557">
          <cell r="L557">
            <v>0</v>
          </cell>
          <cell r="M557">
            <v>0</v>
          </cell>
          <cell r="N557">
            <v>0</v>
          </cell>
          <cell r="O557">
            <v>0</v>
          </cell>
          <cell r="P557">
            <v>0</v>
          </cell>
          <cell r="Q557">
            <v>0</v>
          </cell>
          <cell r="R557">
            <v>0</v>
          </cell>
          <cell r="S557">
            <v>0</v>
          </cell>
          <cell r="T557">
            <v>0</v>
          </cell>
          <cell r="U557">
            <v>0</v>
          </cell>
          <cell r="V557">
            <v>0</v>
          </cell>
        </row>
        <row r="558">
          <cell r="L558">
            <v>0</v>
          </cell>
          <cell r="M558">
            <v>0</v>
          </cell>
          <cell r="N558">
            <v>0</v>
          </cell>
          <cell r="O558">
            <v>0</v>
          </cell>
          <cell r="P558">
            <v>0</v>
          </cell>
          <cell r="Q558">
            <v>0</v>
          </cell>
          <cell r="R558">
            <v>0</v>
          </cell>
          <cell r="S558">
            <v>0</v>
          </cell>
          <cell r="T558">
            <v>0</v>
          </cell>
          <cell r="U558">
            <v>0</v>
          </cell>
          <cell r="V558">
            <v>0</v>
          </cell>
        </row>
        <row r="559">
          <cell r="M559">
            <v>0</v>
          </cell>
          <cell r="N559">
            <v>25400</v>
          </cell>
          <cell r="O559">
            <v>32006.946867471441</v>
          </cell>
          <cell r="P559">
            <v>33016.093947860136</v>
          </cell>
          <cell r="Q559">
            <v>33850.92041750432</v>
          </cell>
          <cell r="R559">
            <v>34672.190090474389</v>
          </cell>
          <cell r="S559">
            <v>35200.70000524717</v>
          </cell>
          <cell r="T559">
            <v>35938.289336949121</v>
          </cell>
          <cell r="U559">
            <v>36675.878668651072</v>
          </cell>
          <cell r="V559">
            <v>37413.468000353023</v>
          </cell>
        </row>
        <row r="560">
          <cell r="L560">
            <v>0.77654387161289684</v>
          </cell>
          <cell r="M560">
            <v>0.77654387161289684</v>
          </cell>
          <cell r="N560">
            <v>0.77654387161289684</v>
          </cell>
          <cell r="O560">
            <v>0.77654387161289684</v>
          </cell>
          <cell r="P560">
            <v>0.77654387161289684</v>
          </cell>
          <cell r="Q560">
            <v>0.77654387161289684</v>
          </cell>
          <cell r="R560">
            <v>0.77654387161289684</v>
          </cell>
          <cell r="S560">
            <v>0.77654387161289684</v>
          </cell>
          <cell r="T560">
            <v>0.77654387161289695</v>
          </cell>
          <cell r="U560">
            <v>0.77654387161289695</v>
          </cell>
          <cell r="V560">
            <v>0.77654387161289695</v>
          </cell>
        </row>
        <row r="561">
          <cell r="L561">
            <v>6.4098867259244338E-2</v>
          </cell>
          <cell r="M561">
            <v>6.4098867259244338E-2</v>
          </cell>
          <cell r="N561">
            <v>6.4098867259244338E-2</v>
          </cell>
          <cell r="O561">
            <v>6.4098867259244338E-2</v>
          </cell>
          <cell r="P561">
            <v>6.4098867259244338E-2</v>
          </cell>
          <cell r="Q561">
            <v>6.4098867259244338E-2</v>
          </cell>
          <cell r="R561">
            <v>6.4098867259244338E-2</v>
          </cell>
          <cell r="S561">
            <v>6.4098867259244338E-2</v>
          </cell>
          <cell r="T561">
            <v>6.4098867259244297E-2</v>
          </cell>
          <cell r="U561">
            <v>6.4098867259244297E-2</v>
          </cell>
          <cell r="V561">
            <v>6.4098867259244297E-2</v>
          </cell>
        </row>
        <row r="562">
          <cell r="L562">
            <v>0.1066951052124983</v>
          </cell>
          <cell r="M562">
            <v>0.1066951052124983</v>
          </cell>
          <cell r="N562">
            <v>0.1066951052124983</v>
          </cell>
          <cell r="O562">
            <v>0.1066951052124983</v>
          </cell>
          <cell r="P562">
            <v>0.1066951052124983</v>
          </cell>
          <cell r="Q562">
            <v>0.1066951052124983</v>
          </cell>
          <cell r="R562">
            <v>0.1066951052124983</v>
          </cell>
          <cell r="S562">
            <v>0.1066951052124983</v>
          </cell>
          <cell r="T562">
            <v>0.106695105212498</v>
          </cell>
          <cell r="U562">
            <v>0.106695105212498</v>
          </cell>
          <cell r="V562">
            <v>0.106695105212498</v>
          </cell>
        </row>
        <row r="563">
          <cell r="L563">
            <v>5.2662155915360345E-2</v>
          </cell>
          <cell r="M563">
            <v>5.2662155915360345E-2</v>
          </cell>
          <cell r="N563">
            <v>5.2662155915360345E-2</v>
          </cell>
          <cell r="O563">
            <v>5.2662155915360345E-2</v>
          </cell>
          <cell r="P563">
            <v>5.2662155915360345E-2</v>
          </cell>
          <cell r="Q563">
            <v>5.2662155915360345E-2</v>
          </cell>
          <cell r="R563">
            <v>5.2662155915360345E-2</v>
          </cell>
          <cell r="S563">
            <v>5.2662155915360345E-2</v>
          </cell>
          <cell r="T563">
            <v>5.2662155915360297E-2</v>
          </cell>
          <cell r="U563">
            <v>5.2662155915360297E-2</v>
          </cell>
          <cell r="V563">
            <v>5.2662155915360297E-2</v>
          </cell>
        </row>
        <row r="564">
          <cell r="L564">
            <v>0</v>
          </cell>
          <cell r="M564">
            <v>0</v>
          </cell>
          <cell r="N564">
            <v>0</v>
          </cell>
          <cell r="O564">
            <v>0</v>
          </cell>
          <cell r="P564">
            <v>0</v>
          </cell>
          <cell r="Q564">
            <v>0</v>
          </cell>
          <cell r="R564">
            <v>0</v>
          </cell>
          <cell r="S564">
            <v>0</v>
          </cell>
          <cell r="T564">
            <v>0</v>
          </cell>
          <cell r="U564">
            <v>0</v>
          </cell>
          <cell r="V564">
            <v>0</v>
          </cell>
        </row>
        <row r="565">
          <cell r="L565">
            <v>0</v>
          </cell>
          <cell r="M565">
            <v>0</v>
          </cell>
          <cell r="N565">
            <v>0</v>
          </cell>
          <cell r="O565">
            <v>0</v>
          </cell>
          <cell r="P565">
            <v>0</v>
          </cell>
          <cell r="Q565">
            <v>0</v>
          </cell>
          <cell r="R565">
            <v>0</v>
          </cell>
          <cell r="S565">
            <v>0</v>
          </cell>
          <cell r="T565">
            <v>0</v>
          </cell>
          <cell r="U565">
            <v>0</v>
          </cell>
          <cell r="V565">
            <v>0</v>
          </cell>
        </row>
        <row r="574">
          <cell r="M574">
            <v>0</v>
          </cell>
          <cell r="N574">
            <v>134914</v>
          </cell>
          <cell r="O574">
            <v>126578.31434828747</v>
          </cell>
          <cell r="P574">
            <v>39538.006973988638</v>
          </cell>
          <cell r="Q574">
            <v>22359.806746166225</v>
          </cell>
          <cell r="R574">
            <v>47101.895213308868</v>
          </cell>
          <cell r="S574">
            <v>22192.64030632221</v>
          </cell>
          <cell r="T574">
            <v>9649.5155588476227</v>
          </cell>
          <cell r="U574">
            <v>0</v>
          </cell>
          <cell r="V574">
            <v>0</v>
          </cell>
        </row>
        <row r="575">
          <cell r="L575">
            <v>1</v>
          </cell>
          <cell r="M575">
            <v>1</v>
          </cell>
          <cell r="N575">
            <v>1</v>
          </cell>
          <cell r="O575">
            <v>1</v>
          </cell>
          <cell r="P575">
            <v>1</v>
          </cell>
          <cell r="Q575">
            <v>1</v>
          </cell>
          <cell r="R575">
            <v>1</v>
          </cell>
          <cell r="S575">
            <v>1</v>
          </cell>
          <cell r="T575">
            <v>1</v>
          </cell>
          <cell r="U575">
            <v>1</v>
          </cell>
          <cell r="V575">
            <v>1</v>
          </cell>
        </row>
        <row r="576">
          <cell r="L576">
            <v>0</v>
          </cell>
          <cell r="M576">
            <v>0</v>
          </cell>
          <cell r="N576">
            <v>0</v>
          </cell>
          <cell r="O576">
            <v>0</v>
          </cell>
          <cell r="P576">
            <v>0</v>
          </cell>
          <cell r="Q576">
            <v>0</v>
          </cell>
          <cell r="R576">
            <v>0</v>
          </cell>
          <cell r="S576">
            <v>0</v>
          </cell>
          <cell r="T576">
            <v>0</v>
          </cell>
          <cell r="U576">
            <v>0</v>
          </cell>
          <cell r="V576">
            <v>0</v>
          </cell>
        </row>
        <row r="577">
          <cell r="L577">
            <v>0</v>
          </cell>
          <cell r="M577">
            <v>0</v>
          </cell>
          <cell r="N577">
            <v>0</v>
          </cell>
          <cell r="O577">
            <v>0</v>
          </cell>
          <cell r="P577">
            <v>0</v>
          </cell>
          <cell r="Q577">
            <v>0</v>
          </cell>
          <cell r="R577">
            <v>0</v>
          </cell>
          <cell r="S577">
            <v>0</v>
          </cell>
          <cell r="T577">
            <v>0</v>
          </cell>
          <cell r="U577">
            <v>0</v>
          </cell>
          <cell r="V577">
            <v>0</v>
          </cell>
        </row>
        <row r="578">
          <cell r="L578">
            <v>0</v>
          </cell>
          <cell r="M578">
            <v>0</v>
          </cell>
          <cell r="N578">
            <v>0</v>
          </cell>
          <cell r="O578">
            <v>0</v>
          </cell>
          <cell r="P578">
            <v>0</v>
          </cell>
          <cell r="Q578">
            <v>0</v>
          </cell>
          <cell r="R578">
            <v>0</v>
          </cell>
          <cell r="S578">
            <v>0</v>
          </cell>
          <cell r="T578">
            <v>0</v>
          </cell>
          <cell r="U578">
            <v>0</v>
          </cell>
          <cell r="V578">
            <v>0</v>
          </cell>
        </row>
        <row r="579">
          <cell r="L579">
            <v>0</v>
          </cell>
          <cell r="M579">
            <v>0</v>
          </cell>
          <cell r="N579">
            <v>0</v>
          </cell>
          <cell r="O579">
            <v>0</v>
          </cell>
          <cell r="P579">
            <v>0</v>
          </cell>
          <cell r="Q579">
            <v>0</v>
          </cell>
          <cell r="R579">
            <v>0</v>
          </cell>
          <cell r="S579">
            <v>0</v>
          </cell>
          <cell r="T579">
            <v>0</v>
          </cell>
          <cell r="U579">
            <v>0</v>
          </cell>
          <cell r="V579">
            <v>0</v>
          </cell>
        </row>
        <row r="580">
          <cell r="L580">
            <v>0</v>
          </cell>
          <cell r="M580">
            <v>0</v>
          </cell>
          <cell r="N580">
            <v>0</v>
          </cell>
          <cell r="O580">
            <v>0</v>
          </cell>
          <cell r="P580">
            <v>0</v>
          </cell>
          <cell r="Q580">
            <v>0</v>
          </cell>
          <cell r="R580">
            <v>0</v>
          </cell>
          <cell r="S580">
            <v>0</v>
          </cell>
          <cell r="T580">
            <v>0</v>
          </cell>
          <cell r="U580">
            <v>0</v>
          </cell>
          <cell r="V580">
            <v>0</v>
          </cell>
        </row>
        <row r="581">
          <cell r="L581">
            <v>0</v>
          </cell>
          <cell r="M581">
            <v>0</v>
          </cell>
          <cell r="N581">
            <v>0</v>
          </cell>
          <cell r="O581">
            <v>0</v>
          </cell>
          <cell r="P581">
            <v>0</v>
          </cell>
          <cell r="Q581">
            <v>0</v>
          </cell>
          <cell r="R581">
            <v>0</v>
          </cell>
          <cell r="S581">
            <v>0</v>
          </cell>
          <cell r="T581">
            <v>0</v>
          </cell>
          <cell r="U581">
            <v>0</v>
          </cell>
          <cell r="V581">
            <v>0</v>
          </cell>
        </row>
        <row r="582">
          <cell r="L582">
            <v>0.86886638575316832</v>
          </cell>
          <cell r="M582">
            <v>0.86029959844440518</v>
          </cell>
          <cell r="N582">
            <v>0.86029959844440518</v>
          </cell>
          <cell r="O582">
            <v>0.86029959844440518</v>
          </cell>
          <cell r="P582">
            <v>0.86029959844440518</v>
          </cell>
          <cell r="Q582">
            <v>0.86029959844440518</v>
          </cell>
          <cell r="R582">
            <v>0.86029959844440518</v>
          </cell>
          <cell r="S582">
            <v>0.49984569476382967</v>
          </cell>
          <cell r="T582">
            <v>0.13939179108325273</v>
          </cell>
          <cell r="U582">
            <v>-0.22106211259732311</v>
          </cell>
          <cell r="V582">
            <v>-0.58151601627789673</v>
          </cell>
        </row>
        <row r="583">
          <cell r="L583">
            <v>5.9243450947701545E-2</v>
          </cell>
          <cell r="M583">
            <v>5.8751724245591205E-2</v>
          </cell>
          <cell r="N583">
            <v>5.8751724245591205E-2</v>
          </cell>
          <cell r="O583">
            <v>5.8751724245591205E-2</v>
          </cell>
          <cell r="P583">
            <v>5.8751724245591205E-2</v>
          </cell>
          <cell r="Q583">
            <v>5.8751724245591205E-2</v>
          </cell>
          <cell r="R583">
            <v>5.8751724245591205E-2</v>
          </cell>
          <cell r="S583">
            <v>7.3228893908175996E-2</v>
          </cell>
          <cell r="T583">
            <v>8.7706063570760801E-2</v>
          </cell>
          <cell r="U583">
            <v>0.10218323323334599</v>
          </cell>
          <cell r="V583">
            <v>0.11666040289592999</v>
          </cell>
        </row>
        <row r="584">
          <cell r="L584">
            <v>6.9094107265088495E-2</v>
          </cell>
          <cell r="M584">
            <v>7.487294333657063E-2</v>
          </cell>
          <cell r="N584">
            <v>7.487294333657063E-2</v>
          </cell>
          <cell r="O584">
            <v>7.487294333657063E-2</v>
          </cell>
          <cell r="P584">
            <v>7.487294333657063E-2</v>
          </cell>
          <cell r="Q584">
            <v>7.487294333657063E-2</v>
          </cell>
          <cell r="R584">
            <v>7.487294333657063E-2</v>
          </cell>
          <cell r="S584">
            <v>0.28258510853615593</v>
          </cell>
          <cell r="T584">
            <v>0.490297273735742</v>
          </cell>
          <cell r="U584">
            <v>0.69800943893532696</v>
          </cell>
          <cell r="V584">
            <v>0.90572160413491198</v>
          </cell>
        </row>
        <row r="585">
          <cell r="L585">
            <v>-3.1827794281097444E-3</v>
          </cell>
          <cell r="M585">
            <v>-1.8760712575815188E-3</v>
          </cell>
          <cell r="N585">
            <v>-1.8760712575815188E-3</v>
          </cell>
          <cell r="O585">
            <v>-1.8760712575815188E-3</v>
          </cell>
          <cell r="P585">
            <v>-1.8760712575815188E-3</v>
          </cell>
          <cell r="Q585">
            <v>-1.8760712575815188E-3</v>
          </cell>
          <cell r="R585">
            <v>-1.8760712575815188E-3</v>
          </cell>
          <cell r="S585">
            <v>-1.1857367481007242E-2</v>
          </cell>
          <cell r="T585">
            <v>-2.1838663704432899E-2</v>
          </cell>
          <cell r="U585">
            <v>-3.1819959927858701E-2</v>
          </cell>
          <cell r="V585">
            <v>-4.1801256151284397E-2</v>
          </cell>
        </row>
        <row r="586">
          <cell r="L586">
            <v>-6.2162555096365913E-4</v>
          </cell>
          <cell r="M586">
            <v>-6.8665078337116353E-4</v>
          </cell>
          <cell r="N586">
            <v>-6.8665078337116353E-4</v>
          </cell>
          <cell r="O586">
            <v>-6.8665078337116353E-4</v>
          </cell>
          <cell r="P586">
            <v>-6.8665078337116353E-4</v>
          </cell>
          <cell r="Q586">
            <v>-6.8665078337116353E-4</v>
          </cell>
          <cell r="R586">
            <v>-6.8665078337116353E-4</v>
          </cell>
          <cell r="S586">
            <v>0.1561976702728457</v>
          </cell>
          <cell r="T586">
            <v>0.313081991329063</v>
          </cell>
          <cell r="U586">
            <v>0.46996631238528003</v>
          </cell>
          <cell r="V586">
            <v>0.62685063344149605</v>
          </cell>
        </row>
        <row r="587">
          <cell r="L587">
            <v>6.6004610131150153E-3</v>
          </cell>
          <cell r="M587">
            <v>8.6384560143856187E-3</v>
          </cell>
          <cell r="N587">
            <v>8.6384560143856187E-3</v>
          </cell>
          <cell r="O587">
            <v>8.6384560143856187E-3</v>
          </cell>
          <cell r="P587">
            <v>8.6384560143856187E-3</v>
          </cell>
          <cell r="Q587">
            <v>8.6384560143856187E-3</v>
          </cell>
          <cell r="R587">
            <v>8.6384560143856187E-3</v>
          </cell>
          <cell r="S587">
            <v>0</v>
          </cell>
          <cell r="T587">
            <v>-8.6384560143855805E-3</v>
          </cell>
          <cell r="U587">
            <v>-1.72769120287713E-2</v>
          </cell>
          <cell r="V587">
            <v>-2.5915368043156899E-2</v>
          </cell>
        </row>
        <row r="588">
          <cell r="M588">
            <v>0</v>
          </cell>
          <cell r="N588">
            <v>17126.471803075001</v>
          </cell>
          <cell r="O588">
            <v>24934.581097149308</v>
          </cell>
          <cell r="P588">
            <v>30300.096202237582</v>
          </cell>
          <cell r="Q588">
            <v>32410.917329846201</v>
          </cell>
          <cell r="R588">
            <v>33304.87964280945</v>
          </cell>
          <cell r="S588">
            <v>32806.117646991566</v>
          </cell>
          <cell r="T588">
            <v>32150.413326854708</v>
          </cell>
          <cell r="U588">
            <v>32150.413326854708</v>
          </cell>
          <cell r="V588">
            <v>32150.413326854708</v>
          </cell>
        </row>
        <row r="589">
          <cell r="L589">
            <v>5.1209656512417955E-2</v>
          </cell>
          <cell r="M589">
            <v>-1.71168495913568</v>
          </cell>
          <cell r="N589">
            <v>1</v>
          </cell>
          <cell r="O589">
            <v>1</v>
          </cell>
          <cell r="P589">
            <v>1</v>
          </cell>
          <cell r="Q589">
            <v>1</v>
          </cell>
          <cell r="R589">
            <v>1</v>
          </cell>
          <cell r="S589">
            <v>1</v>
          </cell>
          <cell r="T589">
            <v>1</v>
          </cell>
          <cell r="U589">
            <v>1</v>
          </cell>
          <cell r="V589">
            <v>1</v>
          </cell>
        </row>
        <row r="590">
          <cell r="L590">
            <v>2.042163798738781E-2</v>
          </cell>
          <cell r="M590">
            <v>0.13162489700592966</v>
          </cell>
          <cell r="N590">
            <v>0</v>
          </cell>
          <cell r="O590">
            <v>0</v>
          </cell>
          <cell r="P590">
            <v>0</v>
          </cell>
          <cell r="Q590">
            <v>0</v>
          </cell>
          <cell r="R590">
            <v>0</v>
          </cell>
          <cell r="S590">
            <v>0</v>
          </cell>
          <cell r="T590">
            <v>0</v>
          </cell>
          <cell r="U590">
            <v>0</v>
          </cell>
          <cell r="V590">
            <v>0</v>
          </cell>
        </row>
        <row r="591">
          <cell r="L591">
            <v>0.4567603765440465</v>
          </cell>
          <cell r="M591">
            <v>1.5017226114986471</v>
          </cell>
          <cell r="N591">
            <v>0</v>
          </cell>
          <cell r="O591">
            <v>0</v>
          </cell>
          <cell r="P591">
            <v>0</v>
          </cell>
          <cell r="Q591">
            <v>0</v>
          </cell>
          <cell r="R591">
            <v>0</v>
          </cell>
          <cell r="S591">
            <v>0</v>
          </cell>
          <cell r="T591">
            <v>0</v>
          </cell>
          <cell r="U591">
            <v>0</v>
          </cell>
          <cell r="V591">
            <v>0</v>
          </cell>
        </row>
        <row r="592">
          <cell r="L592">
            <v>1.7737445678823018E-4</v>
          </cell>
          <cell r="M592">
            <v>0.14368747102245799</v>
          </cell>
          <cell r="N592">
            <v>0</v>
          </cell>
          <cell r="O592">
            <v>0</v>
          </cell>
          <cell r="P592">
            <v>0</v>
          </cell>
          <cell r="Q592">
            <v>0</v>
          </cell>
          <cell r="R592">
            <v>0</v>
          </cell>
          <cell r="S592">
            <v>0</v>
          </cell>
          <cell r="T592">
            <v>0</v>
          </cell>
          <cell r="U592">
            <v>0</v>
          </cell>
          <cell r="V592">
            <v>0</v>
          </cell>
        </row>
        <row r="593">
          <cell r="L593">
            <v>0.47143095449935951</v>
          </cell>
          <cell r="M593">
            <v>0.93464997960864549</v>
          </cell>
          <cell r="N593">
            <v>0</v>
          </cell>
          <cell r="O593">
            <v>0</v>
          </cell>
          <cell r="P593">
            <v>0</v>
          </cell>
          <cell r="Q593">
            <v>0</v>
          </cell>
          <cell r="R593">
            <v>0</v>
          </cell>
          <cell r="S593">
            <v>0</v>
          </cell>
          <cell r="T593">
            <v>0</v>
          </cell>
          <cell r="U593">
            <v>0</v>
          </cell>
          <cell r="V593">
            <v>0</v>
          </cell>
        </row>
        <row r="594">
          <cell r="L594">
            <v>0</v>
          </cell>
          <cell r="M594">
            <v>0</v>
          </cell>
          <cell r="N594">
            <v>0</v>
          </cell>
          <cell r="O594">
            <v>0</v>
          </cell>
          <cell r="P594">
            <v>0</v>
          </cell>
          <cell r="Q594">
            <v>0</v>
          </cell>
          <cell r="R594">
            <v>0</v>
          </cell>
          <cell r="S594">
            <v>0</v>
          </cell>
          <cell r="T594">
            <v>0</v>
          </cell>
          <cell r="U594">
            <v>0</v>
          </cell>
          <cell r="V594">
            <v>0</v>
          </cell>
        </row>
        <row r="595">
          <cell r="M595">
            <v>0</v>
          </cell>
          <cell r="N595">
            <v>53635.259939916003</v>
          </cell>
          <cell r="O595">
            <v>51708.397858556003</v>
          </cell>
          <cell r="P595">
            <v>46046.116903461101</v>
          </cell>
          <cell r="Q595">
            <v>45511.80155156109</v>
          </cell>
          <cell r="R595">
            <v>45964.693437062684</v>
          </cell>
          <cell r="S595">
            <v>39536.250847761039</v>
          </cell>
          <cell r="T595">
            <v>39316.186467381012</v>
          </cell>
          <cell r="U595">
            <v>39316.186467381012</v>
          </cell>
          <cell r="V595">
            <v>39316.186467381012</v>
          </cell>
        </row>
        <row r="596">
          <cell r="L596">
            <v>0.96570206060934227</v>
          </cell>
          <cell r="M596">
            <v>0.96570206060934227</v>
          </cell>
          <cell r="N596">
            <v>0.89530061193117794</v>
          </cell>
          <cell r="O596">
            <v>0.89267717187987639</v>
          </cell>
          <cell r="P596">
            <v>0.8836973172361573</v>
          </cell>
          <cell r="Q596">
            <v>0.88273456929344463</v>
          </cell>
          <cell r="R596">
            <v>0.88355205116415136</v>
          </cell>
          <cell r="S596">
            <v>0.87019477504147369</v>
          </cell>
          <cell r="T596">
            <v>0.86966019237950287</v>
          </cell>
          <cell r="U596">
            <v>0.86966019237950287</v>
          </cell>
          <cell r="V596">
            <v>0.86966019237950287</v>
          </cell>
        </row>
        <row r="597">
          <cell r="L597">
            <v>1.447356290003819E-2</v>
          </cell>
          <cell r="M597">
            <v>1.447356290003819E-2</v>
          </cell>
          <cell r="N597">
            <v>1.447356290003819E-2</v>
          </cell>
          <cell r="O597">
            <v>1.447356290003819E-2</v>
          </cell>
          <cell r="P597">
            <v>1.447356290003819E-2</v>
          </cell>
          <cell r="Q597">
            <v>1.447356290003819E-2</v>
          </cell>
          <cell r="R597">
            <v>1.447356290003819E-2</v>
          </cell>
          <cell r="S597">
            <v>1.447356290003819E-2</v>
          </cell>
          <cell r="T597">
            <v>1.4473562900038201E-2</v>
          </cell>
          <cell r="U597">
            <v>1.4473562900038201E-2</v>
          </cell>
          <cell r="V597">
            <v>1.4473562900038201E-2</v>
          </cell>
        </row>
        <row r="598">
          <cell r="L598">
            <v>1.7253532121868368E-2</v>
          </cell>
          <cell r="M598">
            <v>1.7253532121868368E-2</v>
          </cell>
          <cell r="N598">
            <v>8.76549808000327E-2</v>
          </cell>
          <cell r="O598">
            <v>9.0278420851334168E-2</v>
          </cell>
          <cell r="P598">
            <v>9.9258275495053283E-2</v>
          </cell>
          <cell r="Q598">
            <v>0.10022102343776597</v>
          </cell>
          <cell r="R598">
            <v>9.9403541567059189E-2</v>
          </cell>
          <cell r="S598">
            <v>0.11276081768973695</v>
          </cell>
          <cell r="T598">
            <v>0.11329540035170774</v>
          </cell>
          <cell r="U598">
            <v>0.11329540035170774</v>
          </cell>
          <cell r="V598">
            <v>0.11329540035170774</v>
          </cell>
        </row>
        <row r="599">
          <cell r="L599">
            <v>2.5708443687512145E-3</v>
          </cell>
          <cell r="M599">
            <v>2.5708443687512145E-3</v>
          </cell>
          <cell r="N599">
            <v>2.5708443687512145E-3</v>
          </cell>
          <cell r="O599">
            <v>2.5708443687512145E-3</v>
          </cell>
          <cell r="P599">
            <v>2.5708443687512145E-3</v>
          </cell>
          <cell r="Q599">
            <v>2.5708443687512145E-3</v>
          </cell>
          <cell r="R599">
            <v>2.5708443687512145E-3</v>
          </cell>
          <cell r="S599">
            <v>2.5708443687512145E-3</v>
          </cell>
          <cell r="T599">
            <v>2.5708443687512102E-3</v>
          </cell>
          <cell r="U599">
            <v>2.5708443687512102E-3</v>
          </cell>
          <cell r="V599">
            <v>2.5708443687512102E-3</v>
          </cell>
        </row>
        <row r="600">
          <cell r="L600">
            <v>0</v>
          </cell>
          <cell r="M600">
            <v>0</v>
          </cell>
          <cell r="N600">
            <v>0</v>
          </cell>
          <cell r="O600">
            <v>0</v>
          </cell>
          <cell r="P600">
            <v>0</v>
          </cell>
          <cell r="Q600">
            <v>0</v>
          </cell>
          <cell r="R600">
            <v>0</v>
          </cell>
          <cell r="S600">
            <v>0</v>
          </cell>
          <cell r="T600">
            <v>0</v>
          </cell>
          <cell r="U600">
            <v>0</v>
          </cell>
          <cell r="V600">
            <v>0</v>
          </cell>
        </row>
        <row r="601">
          <cell r="L601">
            <v>0</v>
          </cell>
          <cell r="M601">
            <v>0</v>
          </cell>
          <cell r="N601">
            <v>0</v>
          </cell>
          <cell r="O601">
            <v>0</v>
          </cell>
          <cell r="P601">
            <v>0</v>
          </cell>
          <cell r="Q601">
            <v>0</v>
          </cell>
          <cell r="R601">
            <v>0</v>
          </cell>
          <cell r="S601">
            <v>0</v>
          </cell>
          <cell r="T601">
            <v>0</v>
          </cell>
          <cell r="U601">
            <v>0</v>
          </cell>
          <cell r="V601">
            <v>0</v>
          </cell>
        </row>
        <row r="602">
          <cell r="M602">
            <v>0</v>
          </cell>
          <cell r="N602">
            <v>5606.4960000000001</v>
          </cell>
          <cell r="O602">
            <v>5606</v>
          </cell>
          <cell r="P602">
            <v>-0.49599999999952615</v>
          </cell>
          <cell r="Q602">
            <v>-0.49599999999952615</v>
          </cell>
          <cell r="R602">
            <v>0</v>
          </cell>
          <cell r="S602">
            <v>0</v>
          </cell>
          <cell r="T602">
            <v>0</v>
          </cell>
          <cell r="U602">
            <v>0</v>
          </cell>
          <cell r="V602">
            <v>0</v>
          </cell>
        </row>
        <row r="603">
          <cell r="L603">
            <v>0.96935047850231792</v>
          </cell>
          <cell r="M603">
            <v>1</v>
          </cell>
          <cell r="N603">
            <v>1</v>
          </cell>
          <cell r="O603">
            <v>1</v>
          </cell>
          <cell r="P603">
            <v>1</v>
          </cell>
          <cell r="Q603">
            <v>1</v>
          </cell>
          <cell r="R603">
            <v>1</v>
          </cell>
          <cell r="S603">
            <v>1</v>
          </cell>
          <cell r="T603">
            <v>1</v>
          </cell>
          <cell r="U603">
            <v>1</v>
          </cell>
          <cell r="V603">
            <v>1</v>
          </cell>
        </row>
        <row r="604">
          <cell r="L604">
            <v>8.6642402485701039E-3</v>
          </cell>
          <cell r="M604">
            <v>0</v>
          </cell>
          <cell r="N604">
            <v>0</v>
          </cell>
          <cell r="O604">
            <v>0</v>
          </cell>
          <cell r="P604">
            <v>0</v>
          </cell>
          <cell r="Q604">
            <v>0</v>
          </cell>
          <cell r="R604">
            <v>0</v>
          </cell>
          <cell r="S604">
            <v>0</v>
          </cell>
          <cell r="T604">
            <v>0</v>
          </cell>
          <cell r="U604">
            <v>0</v>
          </cell>
          <cell r="V604">
            <v>0</v>
          </cell>
        </row>
        <row r="605">
          <cell r="L605">
            <v>1.6636830718086328E-2</v>
          </cell>
          <cell r="M605">
            <v>0</v>
          </cell>
          <cell r="N605">
            <v>0</v>
          </cell>
          <cell r="O605">
            <v>0</v>
          </cell>
          <cell r="P605">
            <v>0</v>
          </cell>
          <cell r="Q605">
            <v>0</v>
          </cell>
          <cell r="R605">
            <v>0</v>
          </cell>
          <cell r="S605">
            <v>0</v>
          </cell>
          <cell r="T605">
            <v>0</v>
          </cell>
          <cell r="U605">
            <v>0</v>
          </cell>
          <cell r="V605">
            <v>0</v>
          </cell>
        </row>
        <row r="606">
          <cell r="L606">
            <v>2.7197897077583279E-3</v>
          </cell>
          <cell r="M606">
            <v>0</v>
          </cell>
          <cell r="N606">
            <v>0</v>
          </cell>
          <cell r="O606">
            <v>0</v>
          </cell>
          <cell r="P606">
            <v>0</v>
          </cell>
          <cell r="Q606">
            <v>0</v>
          </cell>
          <cell r="R606">
            <v>0</v>
          </cell>
          <cell r="S606">
            <v>0</v>
          </cell>
          <cell r="T606">
            <v>0</v>
          </cell>
          <cell r="U606">
            <v>0</v>
          </cell>
          <cell r="V606">
            <v>0</v>
          </cell>
        </row>
        <row r="607">
          <cell r="L607">
            <v>4.3153396767901912E-3</v>
          </cell>
          <cell r="M607">
            <v>0</v>
          </cell>
          <cell r="N607">
            <v>0</v>
          </cell>
          <cell r="O607">
            <v>0</v>
          </cell>
          <cell r="P607">
            <v>0</v>
          </cell>
          <cell r="Q607">
            <v>0</v>
          </cell>
          <cell r="R607">
            <v>0</v>
          </cell>
          <cell r="S607">
            <v>0</v>
          </cell>
          <cell r="T607">
            <v>0</v>
          </cell>
          <cell r="U607">
            <v>0</v>
          </cell>
          <cell r="V607">
            <v>0</v>
          </cell>
        </row>
        <row r="608">
          <cell r="L608">
            <v>-1.6866788535228202E-3</v>
          </cell>
          <cell r="M608">
            <v>0</v>
          </cell>
          <cell r="N608">
            <v>0</v>
          </cell>
          <cell r="O608">
            <v>0</v>
          </cell>
          <cell r="P608">
            <v>0</v>
          </cell>
          <cell r="Q608">
            <v>0</v>
          </cell>
          <cell r="R608">
            <v>0</v>
          </cell>
          <cell r="S608">
            <v>0</v>
          </cell>
          <cell r="T608">
            <v>0</v>
          </cell>
          <cell r="U608">
            <v>0</v>
          </cell>
          <cell r="V608">
            <v>0</v>
          </cell>
        </row>
        <row r="609">
          <cell r="M609">
            <v>0</v>
          </cell>
          <cell r="N609">
            <v>0</v>
          </cell>
          <cell r="O609">
            <v>1793.1695999999999</v>
          </cell>
          <cell r="P609">
            <v>8064.1816000000008</v>
          </cell>
          <cell r="Q609">
            <v>2126.8083999999976</v>
          </cell>
          <cell r="R609">
            <v>4920.1538097333096</v>
          </cell>
          <cell r="S609">
            <v>7468.6820763999976</v>
          </cell>
          <cell r="T609">
            <v>1972.9316763999977</v>
          </cell>
          <cell r="U609">
            <v>1972.9316763999977</v>
          </cell>
          <cell r="V609">
            <v>1972.9316763999977</v>
          </cell>
        </row>
        <row r="610">
          <cell r="L610">
            <v>1</v>
          </cell>
          <cell r="M610">
            <v>1</v>
          </cell>
          <cell r="N610">
            <v>1</v>
          </cell>
          <cell r="O610">
            <v>1</v>
          </cell>
          <cell r="P610">
            <v>1</v>
          </cell>
          <cell r="Q610">
            <v>1</v>
          </cell>
          <cell r="R610">
            <v>1</v>
          </cell>
          <cell r="S610">
            <v>1</v>
          </cell>
          <cell r="T610">
            <v>1</v>
          </cell>
          <cell r="U610">
            <v>1</v>
          </cell>
          <cell r="V610">
            <v>1</v>
          </cell>
        </row>
        <row r="611">
          <cell r="L611">
            <v>0</v>
          </cell>
          <cell r="M611">
            <v>0</v>
          </cell>
          <cell r="N611">
            <v>0</v>
          </cell>
          <cell r="O611">
            <v>0</v>
          </cell>
          <cell r="P611">
            <v>0</v>
          </cell>
          <cell r="Q611">
            <v>0</v>
          </cell>
          <cell r="R611">
            <v>0</v>
          </cell>
          <cell r="S611">
            <v>0</v>
          </cell>
          <cell r="T611">
            <v>0</v>
          </cell>
          <cell r="U611">
            <v>0</v>
          </cell>
          <cell r="V611">
            <v>0</v>
          </cell>
        </row>
        <row r="612">
          <cell r="L612">
            <v>0</v>
          </cell>
          <cell r="M612">
            <v>0</v>
          </cell>
          <cell r="N612">
            <v>0</v>
          </cell>
          <cell r="O612">
            <v>0</v>
          </cell>
          <cell r="P612">
            <v>0</v>
          </cell>
          <cell r="Q612">
            <v>0</v>
          </cell>
          <cell r="R612">
            <v>0</v>
          </cell>
          <cell r="S612">
            <v>0</v>
          </cell>
          <cell r="T612">
            <v>0</v>
          </cell>
          <cell r="U612">
            <v>0</v>
          </cell>
          <cell r="V612">
            <v>0</v>
          </cell>
        </row>
        <row r="613">
          <cell r="L613">
            <v>0</v>
          </cell>
          <cell r="M613">
            <v>0</v>
          </cell>
          <cell r="N613">
            <v>0</v>
          </cell>
          <cell r="O613">
            <v>0</v>
          </cell>
          <cell r="P613">
            <v>0</v>
          </cell>
          <cell r="Q613">
            <v>0</v>
          </cell>
          <cell r="R613">
            <v>0</v>
          </cell>
          <cell r="S613">
            <v>0</v>
          </cell>
          <cell r="T613">
            <v>0</v>
          </cell>
          <cell r="U613">
            <v>0</v>
          </cell>
          <cell r="V613">
            <v>0</v>
          </cell>
        </row>
        <row r="614">
          <cell r="L614">
            <v>0</v>
          </cell>
          <cell r="M614">
            <v>0</v>
          </cell>
          <cell r="N614">
            <v>0</v>
          </cell>
          <cell r="O614">
            <v>0</v>
          </cell>
          <cell r="P614">
            <v>0</v>
          </cell>
          <cell r="Q614">
            <v>0</v>
          </cell>
          <cell r="R614">
            <v>0</v>
          </cell>
          <cell r="S614">
            <v>0</v>
          </cell>
          <cell r="T614">
            <v>0</v>
          </cell>
          <cell r="U614">
            <v>0</v>
          </cell>
          <cell r="V614">
            <v>0</v>
          </cell>
        </row>
        <row r="615">
          <cell r="L615">
            <v>0</v>
          </cell>
          <cell r="M615">
            <v>0</v>
          </cell>
          <cell r="N615">
            <v>0</v>
          </cell>
          <cell r="O615">
            <v>0</v>
          </cell>
          <cell r="P615">
            <v>0</v>
          </cell>
          <cell r="Q615">
            <v>0</v>
          </cell>
          <cell r="R615">
            <v>0</v>
          </cell>
          <cell r="S615">
            <v>0</v>
          </cell>
          <cell r="T615">
            <v>0</v>
          </cell>
          <cell r="U615">
            <v>0</v>
          </cell>
          <cell r="V615">
            <v>0</v>
          </cell>
        </row>
        <row r="616">
          <cell r="M616">
            <v>0</v>
          </cell>
          <cell r="N616">
            <v>16477</v>
          </cell>
          <cell r="O616">
            <v>14362.929376996</v>
          </cell>
          <cell r="P616">
            <v>14362.929376996</v>
          </cell>
          <cell r="Q616">
            <v>14362.929376996</v>
          </cell>
          <cell r="R616">
            <v>14362.929376996</v>
          </cell>
          <cell r="S616">
            <v>14362.929376996</v>
          </cell>
          <cell r="T616">
            <v>14362.929376996</v>
          </cell>
          <cell r="U616">
            <v>14362.929376996</v>
          </cell>
          <cell r="V616">
            <v>14362.929376996</v>
          </cell>
        </row>
        <row r="617">
          <cell r="L617">
            <v>0.59524389514779341</v>
          </cell>
          <cell r="M617">
            <v>0.59524389514779341</v>
          </cell>
          <cell r="N617">
            <v>0.35800410635128932</v>
          </cell>
          <cell r="O617">
            <v>0.32308492970299052</v>
          </cell>
          <cell r="P617">
            <v>0.32308492970299052</v>
          </cell>
          <cell r="Q617">
            <v>0.32308492970299052</v>
          </cell>
          <cell r="R617">
            <v>0.32308492970299052</v>
          </cell>
          <cell r="S617">
            <v>0.32308492970299052</v>
          </cell>
          <cell r="T617">
            <v>0.32308492970299052</v>
          </cell>
          <cell r="U617">
            <v>0.32308492970299052</v>
          </cell>
          <cell r="V617">
            <v>0.32308492970299052</v>
          </cell>
        </row>
        <row r="618">
          <cell r="L618">
            <v>0.17291593958732551</v>
          </cell>
          <cell r="M618">
            <v>0.17291593958732551</v>
          </cell>
          <cell r="N618">
            <v>0.17291593958732551</v>
          </cell>
          <cell r="O618">
            <v>0.17291593958732551</v>
          </cell>
          <cell r="P618">
            <v>0.17291593958732551</v>
          </cell>
          <cell r="Q618">
            <v>0.17291593958732551</v>
          </cell>
          <cell r="R618">
            <v>0.17291593958732551</v>
          </cell>
          <cell r="S618">
            <v>0.17291593958732551</v>
          </cell>
          <cell r="T618">
            <v>0.17291593958732601</v>
          </cell>
          <cell r="U618">
            <v>0.17291593958732601</v>
          </cell>
          <cell r="V618">
            <v>0.17291593958732601</v>
          </cell>
        </row>
        <row r="619">
          <cell r="L619">
            <v>0.22781627380962147</v>
          </cell>
          <cell r="M619">
            <v>0.22781627380962147</v>
          </cell>
          <cell r="N619">
            <v>0.4650560626061257</v>
          </cell>
          <cell r="O619">
            <v>0.49997523925442444</v>
          </cell>
          <cell r="P619">
            <v>0.49997523925442444</v>
          </cell>
          <cell r="Q619">
            <v>0.49997523925442444</v>
          </cell>
          <cell r="R619">
            <v>0.49997523925442444</v>
          </cell>
          <cell r="S619">
            <v>0.49997523925442444</v>
          </cell>
          <cell r="T619">
            <v>0.49997523925442394</v>
          </cell>
          <cell r="U619">
            <v>0.49997523925442394</v>
          </cell>
          <cell r="V619">
            <v>0.49997523925442394</v>
          </cell>
        </row>
        <row r="620">
          <cell r="L620">
            <v>4.0238914552595279E-3</v>
          </cell>
          <cell r="M620">
            <v>4.0238914552595279E-3</v>
          </cell>
          <cell r="N620">
            <v>4.0238914552595279E-3</v>
          </cell>
          <cell r="O620">
            <v>4.0238914552595279E-3</v>
          </cell>
          <cell r="P620">
            <v>4.0238914552595279E-3</v>
          </cell>
          <cell r="Q620">
            <v>4.0238914552595279E-3</v>
          </cell>
          <cell r="R620">
            <v>4.0238914552595279E-3</v>
          </cell>
          <cell r="S620">
            <v>4.0238914552595279E-3</v>
          </cell>
          <cell r="T620">
            <v>4.0238914552595297E-3</v>
          </cell>
          <cell r="U620">
            <v>4.0238914552595297E-3</v>
          </cell>
          <cell r="V620">
            <v>4.0238914552595297E-3</v>
          </cell>
        </row>
        <row r="621">
          <cell r="L621">
            <v>0</v>
          </cell>
          <cell r="M621">
            <v>0</v>
          </cell>
          <cell r="N621">
            <v>0</v>
          </cell>
          <cell r="O621">
            <v>0</v>
          </cell>
          <cell r="P621">
            <v>0</v>
          </cell>
          <cell r="Q621">
            <v>0</v>
          </cell>
          <cell r="R621">
            <v>0</v>
          </cell>
          <cell r="S621">
            <v>0</v>
          </cell>
          <cell r="T621">
            <v>0</v>
          </cell>
          <cell r="U621">
            <v>0</v>
          </cell>
          <cell r="V621">
            <v>0</v>
          </cell>
        </row>
        <row r="622">
          <cell r="L622">
            <v>0</v>
          </cell>
          <cell r="M622">
            <v>0</v>
          </cell>
          <cell r="N622">
            <v>0</v>
          </cell>
          <cell r="O622">
            <v>0</v>
          </cell>
          <cell r="P622">
            <v>0</v>
          </cell>
          <cell r="Q622">
            <v>0</v>
          </cell>
          <cell r="R622">
            <v>0</v>
          </cell>
          <cell r="S622">
            <v>0</v>
          </cell>
          <cell r="T622">
            <v>0</v>
          </cell>
          <cell r="U622">
            <v>0</v>
          </cell>
          <cell r="V622">
            <v>0</v>
          </cell>
        </row>
        <row r="632">
          <cell r="M632">
            <v>0</v>
          </cell>
          <cell r="N632">
            <v>0</v>
          </cell>
          <cell r="O632">
            <v>0</v>
          </cell>
          <cell r="P632">
            <v>0</v>
          </cell>
          <cell r="Q632">
            <v>0</v>
          </cell>
          <cell r="R632">
            <v>0</v>
          </cell>
          <cell r="S632">
            <v>0</v>
          </cell>
          <cell r="T632">
            <v>0</v>
          </cell>
          <cell r="U632">
            <v>0</v>
          </cell>
          <cell r="V632">
            <v>0</v>
          </cell>
        </row>
        <row r="633">
          <cell r="L633">
            <v>0.97322623413906317</v>
          </cell>
          <cell r="M633">
            <v>0.97806493364642011</v>
          </cell>
          <cell r="N633">
            <v>0.97806493364642011</v>
          </cell>
          <cell r="O633">
            <v>0.97806493364642011</v>
          </cell>
          <cell r="P633">
            <v>0.97806493364642011</v>
          </cell>
          <cell r="Q633">
            <v>0.97806493364642011</v>
          </cell>
          <cell r="R633">
            <v>0.97806493364642011</v>
          </cell>
          <cell r="S633">
            <v>0.97806493364642011</v>
          </cell>
          <cell r="T633">
            <v>0.97806493364642</v>
          </cell>
          <cell r="U633">
            <v>0.97806493364642</v>
          </cell>
          <cell r="V633">
            <v>0.97806493364642</v>
          </cell>
        </row>
        <row r="634">
          <cell r="L634">
            <v>3.463282864035314E-3</v>
          </cell>
          <cell r="M634">
            <v>3.6065299634428036E-3</v>
          </cell>
          <cell r="N634">
            <v>3.6065299634428036E-3</v>
          </cell>
          <cell r="O634">
            <v>3.6065299634428036E-3</v>
          </cell>
          <cell r="P634">
            <v>3.6065299634428036E-3</v>
          </cell>
          <cell r="Q634">
            <v>3.6065299634428036E-3</v>
          </cell>
          <cell r="R634">
            <v>3.6065299634428036E-3</v>
          </cell>
          <cell r="S634">
            <v>3.6065299634428036E-3</v>
          </cell>
          <cell r="T634">
            <v>3.6065299634428002E-3</v>
          </cell>
          <cell r="U634">
            <v>3.6065299634428002E-3</v>
          </cell>
          <cell r="V634">
            <v>3.6065299634428002E-3</v>
          </cell>
        </row>
        <row r="635">
          <cell r="L635">
            <v>1.1925783177922705E-2</v>
          </cell>
          <cell r="M635">
            <v>7.2787998062385948E-3</v>
          </cell>
          <cell r="N635">
            <v>7.2787998062385948E-3</v>
          </cell>
          <cell r="O635">
            <v>7.2787998062385948E-3</v>
          </cell>
          <cell r="P635">
            <v>7.2787998062385948E-3</v>
          </cell>
          <cell r="Q635">
            <v>7.2787998062385948E-3</v>
          </cell>
          <cell r="R635">
            <v>7.2787998062385948E-3</v>
          </cell>
          <cell r="S635">
            <v>7.2787998062385948E-3</v>
          </cell>
          <cell r="T635">
            <v>7.2787998062385896E-3</v>
          </cell>
          <cell r="U635">
            <v>7.2787998062385896E-3</v>
          </cell>
          <cell r="V635">
            <v>7.2787998062385896E-3</v>
          </cell>
        </row>
        <row r="636">
          <cell r="L636">
            <v>6.7904747243840539E-3</v>
          </cell>
          <cell r="M636">
            <v>5.7123159843283705E-3</v>
          </cell>
          <cell r="N636">
            <v>5.7123159843283705E-3</v>
          </cell>
          <cell r="O636">
            <v>5.7123159843283705E-3</v>
          </cell>
          <cell r="P636">
            <v>5.7123159843283705E-3</v>
          </cell>
          <cell r="Q636">
            <v>5.7123159843283705E-3</v>
          </cell>
          <cell r="R636">
            <v>5.7123159843283705E-3</v>
          </cell>
          <cell r="S636">
            <v>5.7123159843283705E-3</v>
          </cell>
          <cell r="T636">
            <v>5.7123159843283696E-3</v>
          </cell>
          <cell r="U636">
            <v>5.7123159843283696E-3</v>
          </cell>
          <cell r="V636">
            <v>5.7123159843283696E-3</v>
          </cell>
        </row>
        <row r="637">
          <cell r="L637">
            <v>1.4087208335049315E-3</v>
          </cell>
          <cell r="M637">
            <v>1.311852288216371E-3</v>
          </cell>
          <cell r="N637">
            <v>1.311852288216371E-3</v>
          </cell>
          <cell r="O637">
            <v>1.311852288216371E-3</v>
          </cell>
          <cell r="P637">
            <v>1.311852288216371E-3</v>
          </cell>
          <cell r="Q637">
            <v>1.311852288216371E-3</v>
          </cell>
          <cell r="R637">
            <v>1.311852288216371E-3</v>
          </cell>
          <cell r="S637">
            <v>1.311852288216371E-3</v>
          </cell>
          <cell r="T637">
            <v>1.3118522882163699E-3</v>
          </cell>
          <cell r="U637">
            <v>1.3118522882163699E-3</v>
          </cell>
          <cell r="V637">
            <v>1.3118522882163699E-3</v>
          </cell>
        </row>
        <row r="638">
          <cell r="L638">
            <v>3.1855042610898169E-3</v>
          </cell>
          <cell r="M638">
            <v>4.0255683113537997E-3</v>
          </cell>
          <cell r="N638">
            <v>4.0255683113537997E-3</v>
          </cell>
          <cell r="O638">
            <v>4.0255683113537997E-3</v>
          </cell>
          <cell r="P638">
            <v>4.0255683113537997E-3</v>
          </cell>
          <cell r="Q638">
            <v>4.0255683113537997E-3</v>
          </cell>
          <cell r="R638">
            <v>4.0255683113537997E-3</v>
          </cell>
          <cell r="S638">
            <v>4.0255683113537997E-3</v>
          </cell>
          <cell r="T638">
            <v>4.0255683113537997E-3</v>
          </cell>
          <cell r="U638">
            <v>4.0255683113537997E-3</v>
          </cell>
          <cell r="V638">
            <v>4.0255683113537997E-3</v>
          </cell>
        </row>
        <row r="639">
          <cell r="M639">
            <v>0</v>
          </cell>
          <cell r="N639">
            <v>118853.716320747</v>
          </cell>
          <cell r="O639">
            <v>133971.87550519113</v>
          </cell>
          <cell r="P639">
            <v>146611.45917155439</v>
          </cell>
          <cell r="Q639">
            <v>160166.63875130939</v>
          </cell>
          <cell r="R639">
            <v>174701.68776604501</v>
          </cell>
          <cell r="S639">
            <v>190285.87743743978</v>
          </cell>
          <cell r="T639">
            <v>206993.30219940149</v>
          </cell>
          <cell r="U639">
            <v>223700.72696136319</v>
          </cell>
          <cell r="V639">
            <v>240408.1517233249</v>
          </cell>
        </row>
        <row r="640">
          <cell r="L640">
            <v>0</v>
          </cell>
          <cell r="M640">
            <v>0</v>
          </cell>
          <cell r="N640">
            <v>0</v>
          </cell>
          <cell r="O640">
            <v>0</v>
          </cell>
          <cell r="P640">
            <v>0</v>
          </cell>
          <cell r="Q640">
            <v>0</v>
          </cell>
          <cell r="R640">
            <v>0</v>
          </cell>
          <cell r="S640">
            <v>0</v>
          </cell>
          <cell r="T640">
            <v>0</v>
          </cell>
          <cell r="U640">
            <v>0</v>
          </cell>
          <cell r="V640">
            <v>0</v>
          </cell>
        </row>
        <row r="641">
          <cell r="L641">
            <v>0</v>
          </cell>
          <cell r="M641">
            <v>0</v>
          </cell>
          <cell r="N641">
            <v>0</v>
          </cell>
          <cell r="O641">
            <v>0</v>
          </cell>
          <cell r="P641">
            <v>0</v>
          </cell>
          <cell r="Q641">
            <v>0</v>
          </cell>
          <cell r="R641">
            <v>0</v>
          </cell>
          <cell r="S641">
            <v>0</v>
          </cell>
          <cell r="T641">
            <v>0</v>
          </cell>
          <cell r="U641">
            <v>0</v>
          </cell>
          <cell r="V641">
            <v>0</v>
          </cell>
        </row>
        <row r="642">
          <cell r="L642">
            <v>1</v>
          </cell>
          <cell r="M642">
            <v>1</v>
          </cell>
          <cell r="N642">
            <v>1</v>
          </cell>
          <cell r="O642">
            <v>1</v>
          </cell>
          <cell r="P642">
            <v>1</v>
          </cell>
          <cell r="Q642">
            <v>1</v>
          </cell>
          <cell r="R642">
            <v>1</v>
          </cell>
          <cell r="S642">
            <v>1</v>
          </cell>
          <cell r="T642">
            <v>1</v>
          </cell>
          <cell r="U642">
            <v>1</v>
          </cell>
          <cell r="V642">
            <v>1</v>
          </cell>
        </row>
        <row r="643">
          <cell r="L643">
            <v>0</v>
          </cell>
          <cell r="M643">
            <v>0</v>
          </cell>
          <cell r="N643">
            <v>0</v>
          </cell>
          <cell r="O643">
            <v>0</v>
          </cell>
          <cell r="P643">
            <v>0</v>
          </cell>
          <cell r="Q643">
            <v>0</v>
          </cell>
          <cell r="R643">
            <v>0</v>
          </cell>
          <cell r="S643">
            <v>0</v>
          </cell>
          <cell r="T643">
            <v>0</v>
          </cell>
          <cell r="U643">
            <v>0</v>
          </cell>
          <cell r="V643">
            <v>0</v>
          </cell>
        </row>
        <row r="644">
          <cell r="L644">
            <v>0</v>
          </cell>
          <cell r="M644">
            <v>0</v>
          </cell>
          <cell r="N644">
            <v>0</v>
          </cell>
          <cell r="O644">
            <v>0</v>
          </cell>
          <cell r="P644">
            <v>0</v>
          </cell>
          <cell r="Q644">
            <v>0</v>
          </cell>
          <cell r="R644">
            <v>0</v>
          </cell>
          <cell r="S644">
            <v>0</v>
          </cell>
          <cell r="T644">
            <v>0</v>
          </cell>
          <cell r="U644">
            <v>0</v>
          </cell>
          <cell r="V644">
            <v>0</v>
          </cell>
        </row>
        <row r="645">
          <cell r="L645">
            <v>0</v>
          </cell>
          <cell r="M645">
            <v>0</v>
          </cell>
          <cell r="N645">
            <v>0</v>
          </cell>
          <cell r="O645">
            <v>0</v>
          </cell>
          <cell r="P645">
            <v>0</v>
          </cell>
          <cell r="Q645">
            <v>0</v>
          </cell>
          <cell r="R645">
            <v>0</v>
          </cell>
          <cell r="S645">
            <v>0</v>
          </cell>
          <cell r="T645">
            <v>0</v>
          </cell>
          <cell r="U645">
            <v>0</v>
          </cell>
          <cell r="V645">
            <v>0</v>
          </cell>
        </row>
        <row r="646">
          <cell r="M646">
            <v>0</v>
          </cell>
          <cell r="N646">
            <v>81859.372971912002</v>
          </cell>
          <cell r="O646">
            <v>85221.201245584845</v>
          </cell>
          <cell r="P646">
            <v>85221.201245584845</v>
          </cell>
          <cell r="Q646">
            <v>85221.201245584845</v>
          </cell>
          <cell r="R646">
            <v>85221.201245584845</v>
          </cell>
          <cell r="S646">
            <v>85221.201245584845</v>
          </cell>
          <cell r="T646">
            <v>85221.201245584845</v>
          </cell>
          <cell r="U646">
            <v>85221.201245584845</v>
          </cell>
          <cell r="V646">
            <v>85221.201245584845</v>
          </cell>
        </row>
        <row r="647">
          <cell r="L647">
            <v>0.98331329025767256</v>
          </cell>
          <cell r="M647">
            <v>0.98331329025767256</v>
          </cell>
          <cell r="N647">
            <v>0.98331329025767256</v>
          </cell>
          <cell r="O647">
            <v>0.98331329025767256</v>
          </cell>
          <cell r="P647">
            <v>0.98331329025767256</v>
          </cell>
          <cell r="Q647">
            <v>0.98331329025767256</v>
          </cell>
          <cell r="R647">
            <v>0.98331329025767256</v>
          </cell>
          <cell r="S647">
            <v>0.98331329025767256</v>
          </cell>
          <cell r="T647">
            <v>0.983313290257673</v>
          </cell>
          <cell r="U647">
            <v>0.983313290257673</v>
          </cell>
          <cell r="V647">
            <v>0.983313290257673</v>
          </cell>
        </row>
        <row r="648">
          <cell r="L648">
            <v>3.625882825125255E-3</v>
          </cell>
          <cell r="M648">
            <v>3.625882825125255E-3</v>
          </cell>
          <cell r="N648">
            <v>3.625882825125255E-3</v>
          </cell>
          <cell r="O648">
            <v>3.625882825125255E-3</v>
          </cell>
          <cell r="P648">
            <v>3.625882825125255E-3</v>
          </cell>
          <cell r="Q648">
            <v>3.625882825125255E-3</v>
          </cell>
          <cell r="R648">
            <v>3.625882825125255E-3</v>
          </cell>
          <cell r="S648">
            <v>3.625882825125255E-3</v>
          </cell>
          <cell r="T648">
            <v>3.6258828251252498E-3</v>
          </cell>
          <cell r="U648">
            <v>3.6258828251252498E-3</v>
          </cell>
          <cell r="V648">
            <v>3.6258828251252498E-3</v>
          </cell>
        </row>
        <row r="649">
          <cell r="L649">
            <v>7.317858293840877E-3</v>
          </cell>
          <cell r="M649">
            <v>7.317858293840877E-3</v>
          </cell>
          <cell r="N649">
            <v>7.317858293840877E-3</v>
          </cell>
          <cell r="O649">
            <v>7.317858293840877E-3</v>
          </cell>
          <cell r="P649">
            <v>7.317858293840877E-3</v>
          </cell>
          <cell r="Q649">
            <v>7.317858293840877E-3</v>
          </cell>
          <cell r="R649">
            <v>7.317858293840877E-3</v>
          </cell>
          <cell r="S649">
            <v>7.317858293840877E-3</v>
          </cell>
          <cell r="T649">
            <v>7.3178582938408796E-3</v>
          </cell>
          <cell r="U649">
            <v>7.3178582938408796E-3</v>
          </cell>
          <cell r="V649">
            <v>7.3178582938408796E-3</v>
          </cell>
        </row>
        <row r="650">
          <cell r="L650">
            <v>5.7429686233613853E-3</v>
          </cell>
          <cell r="M650">
            <v>5.7429686233613853E-3</v>
          </cell>
          <cell r="N650">
            <v>5.7429686233613853E-3</v>
          </cell>
          <cell r="O650">
            <v>5.7429686233613853E-3</v>
          </cell>
          <cell r="P650">
            <v>5.7429686233613853E-3</v>
          </cell>
          <cell r="Q650">
            <v>5.7429686233613853E-3</v>
          </cell>
          <cell r="R650">
            <v>5.7429686233613853E-3</v>
          </cell>
          <cell r="S650">
            <v>5.7429686233613853E-3</v>
          </cell>
          <cell r="T650">
            <v>5.7429686233613896E-3</v>
          </cell>
          <cell r="U650">
            <v>5.7429686233613896E-3</v>
          </cell>
          <cell r="V650">
            <v>5.7429686233613896E-3</v>
          </cell>
        </row>
        <row r="651">
          <cell r="L651">
            <v>0</v>
          </cell>
          <cell r="M651">
            <v>0</v>
          </cell>
          <cell r="N651">
            <v>0</v>
          </cell>
          <cell r="O651">
            <v>0</v>
          </cell>
          <cell r="P651">
            <v>0</v>
          </cell>
          <cell r="Q651">
            <v>0</v>
          </cell>
          <cell r="R651">
            <v>0</v>
          </cell>
          <cell r="S651">
            <v>0</v>
          </cell>
          <cell r="T651">
            <v>0</v>
          </cell>
          <cell r="U651">
            <v>0</v>
          </cell>
          <cell r="V651">
            <v>0</v>
          </cell>
        </row>
        <row r="652">
          <cell r="L652">
            <v>0</v>
          </cell>
          <cell r="M652">
            <v>0</v>
          </cell>
          <cell r="N652">
            <v>0</v>
          </cell>
          <cell r="O652">
            <v>0</v>
          </cell>
          <cell r="P652">
            <v>0</v>
          </cell>
          <cell r="Q652">
            <v>0</v>
          </cell>
          <cell r="R652">
            <v>0</v>
          </cell>
          <cell r="S652">
            <v>0</v>
          </cell>
          <cell r="T652">
            <v>0</v>
          </cell>
          <cell r="U652">
            <v>0</v>
          </cell>
          <cell r="V652">
            <v>0</v>
          </cell>
        </row>
        <row r="653">
          <cell r="M653">
            <v>0</v>
          </cell>
          <cell r="N653">
            <v>0</v>
          </cell>
          <cell r="O653">
            <v>0</v>
          </cell>
          <cell r="P653">
            <v>0</v>
          </cell>
          <cell r="Q653">
            <v>0</v>
          </cell>
          <cell r="R653">
            <v>0</v>
          </cell>
          <cell r="S653">
            <v>0</v>
          </cell>
          <cell r="T653">
            <v>0</v>
          </cell>
          <cell r="U653">
            <v>0</v>
          </cell>
          <cell r="V653">
            <v>0</v>
          </cell>
        </row>
        <row r="654">
          <cell r="L654">
            <v>0.97322623413906317</v>
          </cell>
          <cell r="M654">
            <v>0.97806493364642011</v>
          </cell>
          <cell r="N654">
            <v>0.97806493364642011</v>
          </cell>
          <cell r="O654">
            <v>0.97806493364642011</v>
          </cell>
          <cell r="P654">
            <v>0.97806493364642011</v>
          </cell>
          <cell r="Q654">
            <v>0.97806493364642011</v>
          </cell>
          <cell r="R654">
            <v>0.97806493364642011</v>
          </cell>
          <cell r="S654">
            <v>0.97806493364642011</v>
          </cell>
          <cell r="T654">
            <v>0.97806493364642</v>
          </cell>
          <cell r="U654">
            <v>0.97806493364642</v>
          </cell>
          <cell r="V654">
            <v>0.97806493364642</v>
          </cell>
        </row>
        <row r="655">
          <cell r="L655">
            <v>3.463282864035314E-3</v>
          </cell>
          <cell r="M655">
            <v>3.6065299634428036E-3</v>
          </cell>
          <cell r="N655">
            <v>3.6065299634428036E-3</v>
          </cell>
          <cell r="O655">
            <v>3.6065299634428036E-3</v>
          </cell>
          <cell r="P655">
            <v>3.6065299634428036E-3</v>
          </cell>
          <cell r="Q655">
            <v>3.6065299634428036E-3</v>
          </cell>
          <cell r="R655">
            <v>3.6065299634428036E-3</v>
          </cell>
          <cell r="S655">
            <v>3.6065299634428036E-3</v>
          </cell>
          <cell r="T655">
            <v>3.6065299634428002E-3</v>
          </cell>
          <cell r="U655">
            <v>3.6065299634428002E-3</v>
          </cell>
          <cell r="V655">
            <v>3.6065299634428002E-3</v>
          </cell>
        </row>
        <row r="656">
          <cell r="L656">
            <v>1.1925783177922705E-2</v>
          </cell>
          <cell r="M656">
            <v>7.2787998062385948E-3</v>
          </cell>
          <cell r="N656">
            <v>7.2787998062385948E-3</v>
          </cell>
          <cell r="O656">
            <v>7.2787998062385948E-3</v>
          </cell>
          <cell r="P656">
            <v>7.2787998062385948E-3</v>
          </cell>
          <cell r="Q656">
            <v>7.2787998062385948E-3</v>
          </cell>
          <cell r="R656">
            <v>7.2787998062385948E-3</v>
          </cell>
          <cell r="S656">
            <v>7.2787998062385948E-3</v>
          </cell>
          <cell r="T656">
            <v>7.2787998062385896E-3</v>
          </cell>
          <cell r="U656">
            <v>7.2787998062385896E-3</v>
          </cell>
          <cell r="V656">
            <v>7.2787998062385896E-3</v>
          </cell>
        </row>
        <row r="657">
          <cell r="L657">
            <v>6.7904747243840539E-3</v>
          </cell>
          <cell r="M657">
            <v>5.7123159843283705E-3</v>
          </cell>
          <cell r="N657">
            <v>5.7123159843283705E-3</v>
          </cell>
          <cell r="O657">
            <v>5.7123159843283705E-3</v>
          </cell>
          <cell r="P657">
            <v>5.7123159843283705E-3</v>
          </cell>
          <cell r="Q657">
            <v>5.7123159843283705E-3</v>
          </cell>
          <cell r="R657">
            <v>5.7123159843283705E-3</v>
          </cell>
          <cell r="S657">
            <v>5.7123159843283705E-3</v>
          </cell>
          <cell r="T657">
            <v>5.7123159843283696E-3</v>
          </cell>
          <cell r="U657">
            <v>5.7123159843283696E-3</v>
          </cell>
          <cell r="V657">
            <v>5.7123159843283696E-3</v>
          </cell>
        </row>
        <row r="658">
          <cell r="L658">
            <v>1.4087208335049315E-3</v>
          </cell>
          <cell r="M658">
            <v>1.311852288216371E-3</v>
          </cell>
          <cell r="N658">
            <v>1.311852288216371E-3</v>
          </cell>
          <cell r="O658">
            <v>1.311852288216371E-3</v>
          </cell>
          <cell r="P658">
            <v>1.311852288216371E-3</v>
          </cell>
          <cell r="Q658">
            <v>1.311852288216371E-3</v>
          </cell>
          <cell r="R658">
            <v>1.311852288216371E-3</v>
          </cell>
          <cell r="S658">
            <v>1.311852288216371E-3</v>
          </cell>
          <cell r="T658">
            <v>1.3118522882163699E-3</v>
          </cell>
          <cell r="U658">
            <v>1.3118522882163699E-3</v>
          </cell>
          <cell r="V658">
            <v>1.3118522882163699E-3</v>
          </cell>
        </row>
        <row r="659">
          <cell r="L659">
            <v>3.1855042610898169E-3</v>
          </cell>
          <cell r="M659">
            <v>4.0255683113537997E-3</v>
          </cell>
          <cell r="N659">
            <v>4.0255683113537997E-3</v>
          </cell>
          <cell r="O659">
            <v>4.0255683113537997E-3</v>
          </cell>
          <cell r="P659">
            <v>4.0255683113537997E-3</v>
          </cell>
          <cell r="Q659">
            <v>4.0255683113537997E-3</v>
          </cell>
          <cell r="R659">
            <v>4.0255683113537997E-3</v>
          </cell>
          <cell r="S659">
            <v>4.0255683113537997E-3</v>
          </cell>
          <cell r="T659">
            <v>4.0255683113537997E-3</v>
          </cell>
          <cell r="U659">
            <v>4.0255683113537997E-3</v>
          </cell>
          <cell r="V659">
            <v>4.0255683113537997E-3</v>
          </cell>
        </row>
        <row r="660">
          <cell r="M660">
            <v>0</v>
          </cell>
          <cell r="N660">
            <v>6703.4657956000001</v>
          </cell>
          <cell r="O660">
            <v>7299.1093056</v>
          </cell>
          <cell r="P660">
            <v>7299.1093056</v>
          </cell>
          <cell r="Q660">
            <v>7299.1093056</v>
          </cell>
          <cell r="R660">
            <v>7299.1093056</v>
          </cell>
          <cell r="S660">
            <v>7299.1093056</v>
          </cell>
          <cell r="T660">
            <v>7299.1093056</v>
          </cell>
          <cell r="U660">
            <v>7299.1093056</v>
          </cell>
          <cell r="V660">
            <v>7299.1093056</v>
          </cell>
        </row>
        <row r="661">
          <cell r="L661">
            <v>0.98331329025767256</v>
          </cell>
          <cell r="M661">
            <v>0.98331329025767256</v>
          </cell>
          <cell r="N661">
            <v>0.98331329025767256</v>
          </cell>
          <cell r="O661">
            <v>0.98331329025767256</v>
          </cell>
          <cell r="P661">
            <v>0.98331329025767256</v>
          </cell>
          <cell r="Q661">
            <v>0.98331329025767256</v>
          </cell>
          <cell r="R661">
            <v>0.98331329025767256</v>
          </cell>
          <cell r="S661">
            <v>0.98331329025767256</v>
          </cell>
          <cell r="T661">
            <v>0.983313290257673</v>
          </cell>
          <cell r="U661">
            <v>0.983313290257673</v>
          </cell>
          <cell r="V661">
            <v>0.983313290257673</v>
          </cell>
        </row>
        <row r="662">
          <cell r="L662">
            <v>3.625882825125255E-3</v>
          </cell>
          <cell r="M662">
            <v>3.625882825125255E-3</v>
          </cell>
          <cell r="N662">
            <v>3.625882825125255E-3</v>
          </cell>
          <cell r="O662">
            <v>3.625882825125255E-3</v>
          </cell>
          <cell r="P662">
            <v>3.625882825125255E-3</v>
          </cell>
          <cell r="Q662">
            <v>3.625882825125255E-3</v>
          </cell>
          <cell r="R662">
            <v>3.625882825125255E-3</v>
          </cell>
          <cell r="S662">
            <v>3.625882825125255E-3</v>
          </cell>
          <cell r="T662">
            <v>3.6258828251252498E-3</v>
          </cell>
          <cell r="U662">
            <v>3.6258828251252498E-3</v>
          </cell>
          <cell r="V662">
            <v>3.6258828251252498E-3</v>
          </cell>
        </row>
        <row r="663">
          <cell r="L663">
            <v>7.317858293840877E-3</v>
          </cell>
          <cell r="M663">
            <v>7.317858293840877E-3</v>
          </cell>
          <cell r="N663">
            <v>7.317858293840877E-3</v>
          </cell>
          <cell r="O663">
            <v>7.317858293840877E-3</v>
          </cell>
          <cell r="P663">
            <v>7.317858293840877E-3</v>
          </cell>
          <cell r="Q663">
            <v>7.317858293840877E-3</v>
          </cell>
          <cell r="R663">
            <v>7.317858293840877E-3</v>
          </cell>
          <cell r="S663">
            <v>7.317858293840877E-3</v>
          </cell>
          <cell r="T663">
            <v>7.3178582938408796E-3</v>
          </cell>
          <cell r="U663">
            <v>7.3178582938408796E-3</v>
          </cell>
          <cell r="V663">
            <v>7.3178582938408796E-3</v>
          </cell>
        </row>
        <row r="664">
          <cell r="L664">
            <v>5.7429686233613853E-3</v>
          </cell>
          <cell r="M664">
            <v>5.7429686233613853E-3</v>
          </cell>
          <cell r="N664">
            <v>5.7429686233613853E-3</v>
          </cell>
          <cell r="O664">
            <v>5.7429686233613853E-3</v>
          </cell>
          <cell r="P664">
            <v>5.7429686233613853E-3</v>
          </cell>
          <cell r="Q664">
            <v>5.7429686233613853E-3</v>
          </cell>
          <cell r="R664">
            <v>5.7429686233613853E-3</v>
          </cell>
          <cell r="S664">
            <v>5.7429686233613853E-3</v>
          </cell>
          <cell r="T664">
            <v>5.7429686233613896E-3</v>
          </cell>
          <cell r="U664">
            <v>5.7429686233613896E-3</v>
          </cell>
          <cell r="V664">
            <v>5.7429686233613896E-3</v>
          </cell>
        </row>
        <row r="665">
          <cell r="L665">
            <v>0</v>
          </cell>
          <cell r="M665">
            <v>0</v>
          </cell>
          <cell r="N665">
            <v>0</v>
          </cell>
          <cell r="O665">
            <v>0</v>
          </cell>
          <cell r="P665">
            <v>0</v>
          </cell>
          <cell r="Q665">
            <v>0</v>
          </cell>
          <cell r="R665">
            <v>0</v>
          </cell>
          <cell r="S665">
            <v>0</v>
          </cell>
          <cell r="T665">
            <v>0</v>
          </cell>
          <cell r="U665">
            <v>0</v>
          </cell>
          <cell r="V665">
            <v>0</v>
          </cell>
        </row>
        <row r="666">
          <cell r="L666">
            <v>0</v>
          </cell>
          <cell r="M666">
            <v>0</v>
          </cell>
          <cell r="N666">
            <v>0</v>
          </cell>
          <cell r="O666">
            <v>0</v>
          </cell>
          <cell r="P666">
            <v>0</v>
          </cell>
          <cell r="Q666">
            <v>0</v>
          </cell>
          <cell r="R666">
            <v>0</v>
          </cell>
          <cell r="S666">
            <v>0</v>
          </cell>
          <cell r="T666">
            <v>0</v>
          </cell>
          <cell r="U666">
            <v>0</v>
          </cell>
          <cell r="V666">
            <v>0</v>
          </cell>
        </row>
        <row r="676">
          <cell r="M676">
            <v>0</v>
          </cell>
          <cell r="N676">
            <v>3608810.2248308826</v>
          </cell>
          <cell r="O676">
            <v>3604332.5596322934</v>
          </cell>
          <cell r="P676">
            <v>3727472.8637128016</v>
          </cell>
          <cell r="Q676">
            <v>3814685.9825128014</v>
          </cell>
          <cell r="R676">
            <v>3903950.4797128015</v>
          </cell>
          <cell r="S676">
            <v>3970012.8677128018</v>
          </cell>
          <cell r="T676">
            <v>4036075.2557128021</v>
          </cell>
          <cell r="U676">
            <v>4102137.6437128023</v>
          </cell>
          <cell r="V676">
            <v>4168200.0317128026</v>
          </cell>
        </row>
        <row r="677">
          <cell r="L677">
            <v>0.60983603395618746</v>
          </cell>
          <cell r="M677">
            <v>0.60983603395618746</v>
          </cell>
          <cell r="N677">
            <v>0.60983603395618746</v>
          </cell>
          <cell r="O677">
            <v>0.60983603395618746</v>
          </cell>
          <cell r="P677">
            <v>0.60983603395618746</v>
          </cell>
          <cell r="Q677">
            <v>0.60983603395618746</v>
          </cell>
          <cell r="R677">
            <v>0.60983603395618746</v>
          </cell>
          <cell r="S677">
            <v>0.60983603395618746</v>
          </cell>
          <cell r="T677">
            <v>0.60983603395618802</v>
          </cell>
          <cell r="U677">
            <v>0.60983603395618802</v>
          </cell>
          <cell r="V677">
            <v>0.60983603395618802</v>
          </cell>
        </row>
        <row r="678">
          <cell r="L678">
            <v>0.13665670274899522</v>
          </cell>
          <cell r="M678">
            <v>0.13665670274899522</v>
          </cell>
          <cell r="N678">
            <v>0.13665670274899522</v>
          </cell>
          <cell r="O678">
            <v>0.13665670274899522</v>
          </cell>
          <cell r="P678">
            <v>0.13665670274899522</v>
          </cell>
          <cell r="Q678">
            <v>0.13665670274899522</v>
          </cell>
          <cell r="R678">
            <v>0.13665670274899522</v>
          </cell>
          <cell r="S678">
            <v>0.13665670274899522</v>
          </cell>
          <cell r="T678">
            <v>0.136656702748995</v>
          </cell>
          <cell r="U678">
            <v>0.136656702748995</v>
          </cell>
          <cell r="V678">
            <v>0.136656702748995</v>
          </cell>
        </row>
        <row r="679">
          <cell r="L679">
            <v>0.25446811667664587</v>
          </cell>
          <cell r="M679">
            <v>0.25446811667664587</v>
          </cell>
          <cell r="N679">
            <v>0.25446811667664587</v>
          </cell>
          <cell r="O679">
            <v>0.25446811667664587</v>
          </cell>
          <cell r="P679">
            <v>0.25446811667664587</v>
          </cell>
          <cell r="Q679">
            <v>0.25446811667664587</v>
          </cell>
          <cell r="R679">
            <v>0.25446811667664587</v>
          </cell>
          <cell r="S679">
            <v>0.25446811667664587</v>
          </cell>
          <cell r="T679">
            <v>0.25446811667664554</v>
          </cell>
          <cell r="U679">
            <v>0.25446811667664554</v>
          </cell>
          <cell r="V679">
            <v>0.25446811667664554</v>
          </cell>
        </row>
        <row r="680">
          <cell r="L680">
            <v>-9.608533818285421E-4</v>
          </cell>
          <cell r="M680">
            <v>-9.608533818285421E-4</v>
          </cell>
          <cell r="N680">
            <v>-9.608533818285421E-4</v>
          </cell>
          <cell r="O680">
            <v>-9.608533818285421E-4</v>
          </cell>
          <cell r="P680">
            <v>-9.608533818285421E-4</v>
          </cell>
          <cell r="Q680">
            <v>-9.608533818285421E-4</v>
          </cell>
          <cell r="R680">
            <v>-9.608533818285421E-4</v>
          </cell>
          <cell r="S680">
            <v>-9.608533818285421E-4</v>
          </cell>
          <cell r="T680">
            <v>-9.6085338182854384E-4</v>
          </cell>
          <cell r="U680">
            <v>-9.6085338182854384E-4</v>
          </cell>
          <cell r="V680">
            <v>-9.6085338182854384E-4</v>
          </cell>
        </row>
        <row r="681">
          <cell r="L681">
            <v>0</v>
          </cell>
          <cell r="M681">
            <v>0</v>
          </cell>
          <cell r="N681">
            <v>0</v>
          </cell>
          <cell r="O681">
            <v>0</v>
          </cell>
          <cell r="P681">
            <v>0</v>
          </cell>
          <cell r="Q681">
            <v>0</v>
          </cell>
          <cell r="R681">
            <v>0</v>
          </cell>
          <cell r="S681">
            <v>0</v>
          </cell>
          <cell r="T681">
            <v>0</v>
          </cell>
          <cell r="U681">
            <v>0</v>
          </cell>
          <cell r="V681">
            <v>0</v>
          </cell>
        </row>
        <row r="682">
          <cell r="L682">
            <v>0</v>
          </cell>
          <cell r="M682">
            <v>0</v>
          </cell>
          <cell r="N682">
            <v>0</v>
          </cell>
          <cell r="O682">
            <v>0</v>
          </cell>
          <cell r="P682">
            <v>0</v>
          </cell>
          <cell r="Q682">
            <v>0</v>
          </cell>
          <cell r="R682">
            <v>0</v>
          </cell>
          <cell r="S682">
            <v>0</v>
          </cell>
          <cell r="T682">
            <v>0</v>
          </cell>
          <cell r="U682">
            <v>0</v>
          </cell>
          <cell r="V682">
            <v>0</v>
          </cell>
        </row>
        <row r="683">
          <cell r="M683">
            <v>0</v>
          </cell>
          <cell r="N683">
            <v>0</v>
          </cell>
          <cell r="O683">
            <v>0</v>
          </cell>
          <cell r="P683">
            <v>0</v>
          </cell>
          <cell r="Q683">
            <v>0</v>
          </cell>
          <cell r="R683">
            <v>0</v>
          </cell>
          <cell r="S683">
            <v>0</v>
          </cell>
          <cell r="T683">
            <v>0</v>
          </cell>
          <cell r="U683">
            <v>0</v>
          </cell>
          <cell r="V683">
            <v>0</v>
          </cell>
        </row>
        <row r="684">
          <cell r="L684">
            <v>0.66465706010582759</v>
          </cell>
          <cell r="M684">
            <v>0.66465706010582759</v>
          </cell>
          <cell r="N684">
            <v>0.66465706010582759</v>
          </cell>
          <cell r="O684">
            <v>0.66465706010582759</v>
          </cell>
          <cell r="P684">
            <v>0.66465706010582759</v>
          </cell>
          <cell r="Q684">
            <v>0.66465706010582759</v>
          </cell>
          <cell r="R684">
            <v>0.66465706010582759</v>
          </cell>
          <cell r="S684">
            <v>0.66465706010582759</v>
          </cell>
          <cell r="T684">
            <v>0.66465706010582803</v>
          </cell>
          <cell r="U684">
            <v>0.66465706010582803</v>
          </cell>
          <cell r="V684">
            <v>0.66465706010582803</v>
          </cell>
        </row>
        <row r="685">
          <cell r="L685">
            <v>0.13665670274899522</v>
          </cell>
          <cell r="M685">
            <v>0.13665670274899522</v>
          </cell>
          <cell r="N685">
            <v>0.13665670274899522</v>
          </cell>
          <cell r="O685">
            <v>0.13665670274899522</v>
          </cell>
          <cell r="P685">
            <v>0.13665670274899522</v>
          </cell>
          <cell r="Q685">
            <v>0.13665670274899522</v>
          </cell>
          <cell r="R685">
            <v>0.13665670274899522</v>
          </cell>
          <cell r="S685">
            <v>0.13665670274899522</v>
          </cell>
          <cell r="T685">
            <v>0.136656702748995</v>
          </cell>
          <cell r="U685">
            <v>0.136656702748995</v>
          </cell>
          <cell r="V685">
            <v>0.136656702748995</v>
          </cell>
        </row>
        <row r="686">
          <cell r="L686">
            <v>0.19418976059331436</v>
          </cell>
          <cell r="M686">
            <v>0.19418976059331436</v>
          </cell>
          <cell r="N686">
            <v>0.19418976059331436</v>
          </cell>
          <cell r="O686">
            <v>0.19418976059331436</v>
          </cell>
          <cell r="P686">
            <v>0.19418976059331436</v>
          </cell>
          <cell r="Q686">
            <v>0.19418976059331436</v>
          </cell>
          <cell r="R686">
            <v>0.19418976059331436</v>
          </cell>
          <cell r="S686">
            <v>0.19418976059331436</v>
          </cell>
          <cell r="T686">
            <v>0.194189760593314</v>
          </cell>
          <cell r="U686">
            <v>0.194189760593314</v>
          </cell>
          <cell r="V686">
            <v>0.194189760593314</v>
          </cell>
        </row>
        <row r="687">
          <cell r="L687">
            <v>4.4964765518628316E-3</v>
          </cell>
          <cell r="M687">
            <v>4.4964765518628316E-3</v>
          </cell>
          <cell r="N687">
            <v>4.4964765518628316E-3</v>
          </cell>
          <cell r="O687">
            <v>4.4964765518628316E-3</v>
          </cell>
          <cell r="P687">
            <v>4.4964765518628316E-3</v>
          </cell>
          <cell r="Q687">
            <v>4.4964765518628316E-3</v>
          </cell>
          <cell r="R687">
            <v>4.4964765518628316E-3</v>
          </cell>
          <cell r="S687">
            <v>4.4964765518628316E-3</v>
          </cell>
          <cell r="T687">
            <v>4.4964765518628299E-3</v>
          </cell>
          <cell r="U687">
            <v>4.4964765518628299E-3</v>
          </cell>
          <cell r="V687">
            <v>4.4964765518628299E-3</v>
          </cell>
        </row>
        <row r="688">
          <cell r="L688">
            <v>0</v>
          </cell>
          <cell r="M688">
            <v>0</v>
          </cell>
          <cell r="N688">
            <v>0</v>
          </cell>
          <cell r="O688">
            <v>0</v>
          </cell>
          <cell r="P688">
            <v>0</v>
          </cell>
          <cell r="Q688">
            <v>0</v>
          </cell>
          <cell r="R688">
            <v>0</v>
          </cell>
          <cell r="S688">
            <v>0</v>
          </cell>
          <cell r="T688">
            <v>0</v>
          </cell>
          <cell r="U688">
            <v>0</v>
          </cell>
          <cell r="V688">
            <v>0</v>
          </cell>
        </row>
        <row r="689">
          <cell r="L689">
            <v>0</v>
          </cell>
          <cell r="M689">
            <v>0</v>
          </cell>
          <cell r="N689">
            <v>0</v>
          </cell>
          <cell r="O689">
            <v>0</v>
          </cell>
          <cell r="P689">
            <v>0</v>
          </cell>
          <cell r="Q689">
            <v>0</v>
          </cell>
          <cell r="R689">
            <v>0</v>
          </cell>
          <cell r="S689">
            <v>0</v>
          </cell>
          <cell r="T689">
            <v>0</v>
          </cell>
          <cell r="U689">
            <v>0</v>
          </cell>
          <cell r="V689">
            <v>0</v>
          </cell>
        </row>
        <row r="690">
          <cell r="M690">
            <v>0</v>
          </cell>
          <cell r="N690">
            <v>20678.7639948</v>
          </cell>
          <cell r="O690">
            <v>17276.472351519213</v>
          </cell>
          <cell r="P690">
            <v>13711.681963217941</v>
          </cell>
          <cell r="Q690">
            <v>9807.8662104120212</v>
          </cell>
          <cell r="R690">
            <v>5537.7785521026835</v>
          </cell>
          <cell r="S690">
            <v>899.31641494999997</v>
          </cell>
          <cell r="T690">
            <v>678.60039334999999</v>
          </cell>
          <cell r="U690">
            <v>678.60039334999999</v>
          </cell>
          <cell r="V690">
            <v>678.60039334999999</v>
          </cell>
        </row>
        <row r="691">
          <cell r="L691">
            <v>0.66465706010582759</v>
          </cell>
          <cell r="M691">
            <v>0.66465706010582759</v>
          </cell>
          <cell r="N691">
            <v>0.66465706010582759</v>
          </cell>
          <cell r="O691">
            <v>0.66465706010582759</v>
          </cell>
          <cell r="P691">
            <v>0.66465706010582759</v>
          </cell>
          <cell r="Q691">
            <v>0.66465706010582759</v>
          </cell>
          <cell r="R691">
            <v>0.66465706010582759</v>
          </cell>
          <cell r="S691">
            <v>0.66465706010582759</v>
          </cell>
          <cell r="T691">
            <v>0.66465706010582803</v>
          </cell>
          <cell r="U691">
            <v>0.66465706010582803</v>
          </cell>
          <cell r="V691">
            <v>0.66465706010582803</v>
          </cell>
        </row>
        <row r="692">
          <cell r="L692">
            <v>0.13665670274899522</v>
          </cell>
          <cell r="M692">
            <v>0.13665670274899522</v>
          </cell>
          <cell r="N692">
            <v>0.13665670274899522</v>
          </cell>
          <cell r="O692">
            <v>0.13665670274899522</v>
          </cell>
          <cell r="P692">
            <v>0.13665670274899522</v>
          </cell>
          <cell r="Q692">
            <v>0.13665670274899522</v>
          </cell>
          <cell r="R692">
            <v>0.13665670274899522</v>
          </cell>
          <cell r="S692">
            <v>0.13665670274899522</v>
          </cell>
          <cell r="T692">
            <v>0.136656702748995</v>
          </cell>
          <cell r="U692">
            <v>0.136656702748995</v>
          </cell>
          <cell r="V692">
            <v>0.136656702748995</v>
          </cell>
        </row>
        <row r="693">
          <cell r="L693">
            <v>0.19418976059331436</v>
          </cell>
          <cell r="M693">
            <v>0.19418976059331436</v>
          </cell>
          <cell r="N693">
            <v>0.19418976059331436</v>
          </cell>
          <cell r="O693">
            <v>0.19418976059331436</v>
          </cell>
          <cell r="P693">
            <v>0.19418976059331436</v>
          </cell>
          <cell r="Q693">
            <v>0.19418976059331436</v>
          </cell>
          <cell r="R693">
            <v>0.19418976059331436</v>
          </cell>
          <cell r="S693">
            <v>0.19418976059331436</v>
          </cell>
          <cell r="T693">
            <v>0.194189760593314</v>
          </cell>
          <cell r="U693">
            <v>0.194189760593314</v>
          </cell>
          <cell r="V693">
            <v>0.194189760593314</v>
          </cell>
        </row>
        <row r="694">
          <cell r="L694">
            <v>4.4964765518628316E-3</v>
          </cell>
          <cell r="M694">
            <v>4.4964765518628316E-3</v>
          </cell>
          <cell r="N694">
            <v>4.4964765518628316E-3</v>
          </cell>
          <cell r="O694">
            <v>4.4964765518628316E-3</v>
          </cell>
          <cell r="P694">
            <v>4.4964765518628316E-3</v>
          </cell>
          <cell r="Q694">
            <v>4.4964765518628316E-3</v>
          </cell>
          <cell r="R694">
            <v>4.4964765518628316E-3</v>
          </cell>
          <cell r="S694">
            <v>4.4964765518628316E-3</v>
          </cell>
          <cell r="T694">
            <v>4.4964765518628299E-3</v>
          </cell>
          <cell r="U694">
            <v>4.4964765518628299E-3</v>
          </cell>
          <cell r="V694">
            <v>4.4964765518628299E-3</v>
          </cell>
        </row>
        <row r="695">
          <cell r="L695">
            <v>0</v>
          </cell>
          <cell r="M695">
            <v>0</v>
          </cell>
          <cell r="N695">
            <v>0</v>
          </cell>
          <cell r="O695">
            <v>0</v>
          </cell>
          <cell r="P695">
            <v>0</v>
          </cell>
          <cell r="Q695">
            <v>0</v>
          </cell>
          <cell r="R695">
            <v>0</v>
          </cell>
          <cell r="S695">
            <v>0</v>
          </cell>
          <cell r="T695">
            <v>0</v>
          </cell>
          <cell r="U695">
            <v>0</v>
          </cell>
          <cell r="V695">
            <v>0</v>
          </cell>
        </row>
        <row r="696">
          <cell r="L696">
            <v>0</v>
          </cell>
          <cell r="M696">
            <v>0</v>
          </cell>
          <cell r="N696">
            <v>0</v>
          </cell>
          <cell r="O696">
            <v>0</v>
          </cell>
          <cell r="P696">
            <v>0</v>
          </cell>
          <cell r="Q696">
            <v>0</v>
          </cell>
          <cell r="R696">
            <v>0</v>
          </cell>
          <cell r="S696">
            <v>0</v>
          </cell>
          <cell r="T696">
            <v>0</v>
          </cell>
          <cell r="U696">
            <v>0</v>
          </cell>
          <cell r="V696">
            <v>0</v>
          </cell>
        </row>
        <row r="697">
          <cell r="M697">
            <v>0</v>
          </cell>
          <cell r="N697">
            <v>0</v>
          </cell>
          <cell r="O697">
            <v>0</v>
          </cell>
          <cell r="P697">
            <v>0</v>
          </cell>
          <cell r="Q697">
            <v>0</v>
          </cell>
          <cell r="R697">
            <v>0</v>
          </cell>
          <cell r="S697">
            <v>0</v>
          </cell>
          <cell r="T697">
            <v>0</v>
          </cell>
          <cell r="U697">
            <v>0</v>
          </cell>
          <cell r="V697">
            <v>0</v>
          </cell>
        </row>
        <row r="698">
          <cell r="L698">
            <v>0.65616056135160927</v>
          </cell>
          <cell r="M698">
            <v>0.6528095406843335</v>
          </cell>
          <cell r="N698">
            <v>0.6528095406843335</v>
          </cell>
          <cell r="O698">
            <v>0.6528095406843335</v>
          </cell>
          <cell r="P698">
            <v>0.6528095406843335</v>
          </cell>
          <cell r="Q698">
            <v>0.6528095406843335</v>
          </cell>
          <cell r="R698">
            <v>0.6528095406843335</v>
          </cell>
          <cell r="S698">
            <v>0.6528095406843335</v>
          </cell>
          <cell r="T698">
            <v>0.65280954068433406</v>
          </cell>
          <cell r="U698">
            <v>0.65280954068433406</v>
          </cell>
          <cell r="V698">
            <v>0.65280954068433406</v>
          </cell>
        </row>
        <row r="699">
          <cell r="L699">
            <v>0.13144201116008408</v>
          </cell>
          <cell r="M699">
            <v>0.13422079551641686</v>
          </cell>
          <cell r="N699">
            <v>0.13422079551641686</v>
          </cell>
          <cell r="O699">
            <v>0.13422079551641686</v>
          </cell>
          <cell r="P699">
            <v>0.13422079551641686</v>
          </cell>
          <cell r="Q699">
            <v>0.13422079551641686</v>
          </cell>
          <cell r="R699">
            <v>0.13422079551641686</v>
          </cell>
          <cell r="S699">
            <v>0.13422079551641686</v>
          </cell>
          <cell r="T699">
            <v>0.134220795516417</v>
          </cell>
          <cell r="U699">
            <v>0.134220795516417</v>
          </cell>
          <cell r="V699">
            <v>0.134220795516417</v>
          </cell>
        </row>
        <row r="700">
          <cell r="L700">
            <v>0.1904052487341174</v>
          </cell>
          <cell r="M700">
            <v>0.19072832597059591</v>
          </cell>
          <cell r="N700">
            <v>0.19072832597059591</v>
          </cell>
          <cell r="O700">
            <v>0.19072832597059591</v>
          </cell>
          <cell r="P700">
            <v>0.19072832597059591</v>
          </cell>
          <cell r="Q700">
            <v>0.19072832597059591</v>
          </cell>
          <cell r="R700">
            <v>0.19072832597059591</v>
          </cell>
          <cell r="S700">
            <v>0.19072832597059591</v>
          </cell>
          <cell r="T700">
            <v>0.190728325970596</v>
          </cell>
          <cell r="U700">
            <v>0.190728325970596</v>
          </cell>
          <cell r="V700">
            <v>0.190728325970596</v>
          </cell>
        </row>
        <row r="701">
          <cell r="L701">
            <v>4.1881098579968079E-3</v>
          </cell>
          <cell r="M701">
            <v>4.4163268077707348E-3</v>
          </cell>
          <cell r="N701">
            <v>4.4163268077707348E-3</v>
          </cell>
          <cell r="O701">
            <v>4.4163268077707348E-3</v>
          </cell>
          <cell r="P701">
            <v>4.4163268077707348E-3</v>
          </cell>
          <cell r="Q701">
            <v>4.4163268077707348E-3</v>
          </cell>
          <cell r="R701">
            <v>4.4163268077707348E-3</v>
          </cell>
          <cell r="S701">
            <v>4.4163268077707348E-3</v>
          </cell>
          <cell r="T701">
            <v>4.4163268077707296E-3</v>
          </cell>
          <cell r="U701">
            <v>4.4163268077707296E-3</v>
          </cell>
          <cell r="V701">
            <v>4.4163268077707296E-3</v>
          </cell>
        </row>
        <row r="702">
          <cell r="L702">
            <v>6.5294602125279847E-3</v>
          </cell>
          <cell r="M702">
            <v>6.9155207244350776E-3</v>
          </cell>
          <cell r="N702">
            <v>6.9155207244350776E-3</v>
          </cell>
          <cell r="O702">
            <v>6.9155207244350776E-3</v>
          </cell>
          <cell r="P702">
            <v>6.9155207244350776E-3</v>
          </cell>
          <cell r="Q702">
            <v>6.9155207244350776E-3</v>
          </cell>
          <cell r="R702">
            <v>6.9155207244350776E-3</v>
          </cell>
          <cell r="S702">
            <v>6.9155207244350776E-3</v>
          </cell>
          <cell r="T702">
            <v>6.9155207244350802E-3</v>
          </cell>
          <cell r="U702">
            <v>6.9155207244350802E-3</v>
          </cell>
          <cell r="V702">
            <v>6.9155207244350802E-3</v>
          </cell>
        </row>
        <row r="703">
          <cell r="L703">
            <v>1.1274608683664498E-2</v>
          </cell>
          <cell r="M703">
            <v>1.0909490296447853E-2</v>
          </cell>
          <cell r="N703">
            <v>1.0909490296447853E-2</v>
          </cell>
          <cell r="O703">
            <v>1.0909490296447853E-2</v>
          </cell>
          <cell r="P703">
            <v>1.0909490296447853E-2</v>
          </cell>
          <cell r="Q703">
            <v>1.0909490296447853E-2</v>
          </cell>
          <cell r="R703">
            <v>1.0909490296447853E-2</v>
          </cell>
          <cell r="S703">
            <v>1.0909490296447853E-2</v>
          </cell>
          <cell r="T703">
            <v>1.09094902964479E-2</v>
          </cell>
          <cell r="U703">
            <v>1.09094902964479E-2</v>
          </cell>
          <cell r="V703">
            <v>1.09094902964479E-2</v>
          </cell>
        </row>
        <row r="704">
          <cell r="M704">
            <v>0</v>
          </cell>
          <cell r="N704">
            <v>0</v>
          </cell>
          <cell r="O704">
            <v>0</v>
          </cell>
          <cell r="P704">
            <v>0</v>
          </cell>
          <cell r="Q704">
            <v>0</v>
          </cell>
          <cell r="R704">
            <v>0</v>
          </cell>
          <cell r="S704">
            <v>0</v>
          </cell>
          <cell r="T704">
            <v>0</v>
          </cell>
          <cell r="U704">
            <v>0</v>
          </cell>
          <cell r="V704">
            <v>0</v>
          </cell>
        </row>
        <row r="705">
          <cell r="L705">
            <v>0.65616056135160927</v>
          </cell>
          <cell r="M705">
            <v>0.6528095406843335</v>
          </cell>
          <cell r="N705">
            <v>0.6528095406843335</v>
          </cell>
          <cell r="O705">
            <v>0.6528095406843335</v>
          </cell>
          <cell r="P705">
            <v>0.6528095406843335</v>
          </cell>
          <cell r="Q705">
            <v>0.6528095406843335</v>
          </cell>
          <cell r="R705">
            <v>0.6528095406843335</v>
          </cell>
          <cell r="S705">
            <v>0.6528095406843335</v>
          </cell>
          <cell r="T705">
            <v>0.65280954068433406</v>
          </cell>
          <cell r="U705">
            <v>0.65280954068433406</v>
          </cell>
          <cell r="V705">
            <v>0.65280954068433406</v>
          </cell>
        </row>
        <row r="706">
          <cell r="L706">
            <v>0.13144201116008408</v>
          </cell>
          <cell r="M706">
            <v>0.13422079551641686</v>
          </cell>
          <cell r="N706">
            <v>0.13422079551641686</v>
          </cell>
          <cell r="O706">
            <v>0.13422079551641686</v>
          </cell>
          <cell r="P706">
            <v>0.13422079551641686</v>
          </cell>
          <cell r="Q706">
            <v>0.13422079551641686</v>
          </cell>
          <cell r="R706">
            <v>0.13422079551641686</v>
          </cell>
          <cell r="S706">
            <v>0.13422079551641686</v>
          </cell>
          <cell r="T706">
            <v>0.134220795516417</v>
          </cell>
          <cell r="U706">
            <v>0.134220795516417</v>
          </cell>
          <cell r="V706">
            <v>0.134220795516417</v>
          </cell>
        </row>
        <row r="707">
          <cell r="L707">
            <v>0.1904052487341174</v>
          </cell>
          <cell r="M707">
            <v>0.19072832597059591</v>
          </cell>
          <cell r="N707">
            <v>0.19072832597059591</v>
          </cell>
          <cell r="O707">
            <v>0.19072832597059591</v>
          </cell>
          <cell r="P707">
            <v>0.19072832597059591</v>
          </cell>
          <cell r="Q707">
            <v>0.19072832597059591</v>
          </cell>
          <cell r="R707">
            <v>0.19072832597059591</v>
          </cell>
          <cell r="S707">
            <v>0.19072832597059591</v>
          </cell>
          <cell r="T707">
            <v>0.190728325970596</v>
          </cell>
          <cell r="U707">
            <v>0.190728325970596</v>
          </cell>
          <cell r="V707">
            <v>0.190728325970596</v>
          </cell>
        </row>
        <row r="708">
          <cell r="L708">
            <v>4.1881098579968079E-3</v>
          </cell>
          <cell r="M708">
            <v>4.4163268077707348E-3</v>
          </cell>
          <cell r="N708">
            <v>4.4163268077707348E-3</v>
          </cell>
          <cell r="O708">
            <v>4.4163268077707348E-3</v>
          </cell>
          <cell r="P708">
            <v>4.4163268077707348E-3</v>
          </cell>
          <cell r="Q708">
            <v>4.4163268077707348E-3</v>
          </cell>
          <cell r="R708">
            <v>4.4163268077707348E-3</v>
          </cell>
          <cell r="S708">
            <v>4.4163268077707348E-3</v>
          </cell>
          <cell r="T708">
            <v>4.4163268077707296E-3</v>
          </cell>
          <cell r="U708">
            <v>4.4163268077707296E-3</v>
          </cell>
          <cell r="V708">
            <v>4.4163268077707296E-3</v>
          </cell>
        </row>
        <row r="709">
          <cell r="L709">
            <v>6.5294602125279847E-3</v>
          </cell>
          <cell r="M709">
            <v>6.9155207244350776E-3</v>
          </cell>
          <cell r="N709">
            <v>6.9155207244350776E-3</v>
          </cell>
          <cell r="O709">
            <v>6.9155207244350776E-3</v>
          </cell>
          <cell r="P709">
            <v>6.9155207244350776E-3</v>
          </cell>
          <cell r="Q709">
            <v>6.9155207244350776E-3</v>
          </cell>
          <cell r="R709">
            <v>6.9155207244350776E-3</v>
          </cell>
          <cell r="S709">
            <v>6.9155207244350776E-3</v>
          </cell>
          <cell r="T709">
            <v>6.9155207244350802E-3</v>
          </cell>
          <cell r="U709">
            <v>6.9155207244350802E-3</v>
          </cell>
          <cell r="V709">
            <v>6.9155207244350802E-3</v>
          </cell>
        </row>
        <row r="710">
          <cell r="L710">
            <v>1.1274608683664498E-2</v>
          </cell>
          <cell r="M710">
            <v>1.0909490296447853E-2</v>
          </cell>
          <cell r="N710">
            <v>1.0909490296447853E-2</v>
          </cell>
          <cell r="O710">
            <v>1.0909490296447853E-2</v>
          </cell>
          <cell r="P710">
            <v>1.0909490296447853E-2</v>
          </cell>
          <cell r="Q710">
            <v>1.0909490296447853E-2</v>
          </cell>
          <cell r="R710">
            <v>1.0909490296447853E-2</v>
          </cell>
          <cell r="S710">
            <v>1.0909490296447853E-2</v>
          </cell>
          <cell r="T710">
            <v>1.09094902964479E-2</v>
          </cell>
          <cell r="U710">
            <v>1.09094902964479E-2</v>
          </cell>
          <cell r="V710">
            <v>1.09094902964479E-2</v>
          </cell>
        </row>
        <row r="711">
          <cell r="M711">
            <v>0</v>
          </cell>
          <cell r="N711">
            <v>59679.201408198998</v>
          </cell>
          <cell r="O711">
            <v>80342.582711713912</v>
          </cell>
          <cell r="P711">
            <v>80342.582711713912</v>
          </cell>
          <cell r="Q711">
            <v>80342.582711713912</v>
          </cell>
          <cell r="R711">
            <v>80342.582711713912</v>
          </cell>
          <cell r="S711">
            <v>80342.582711713912</v>
          </cell>
          <cell r="T711">
            <v>80342.582711713912</v>
          </cell>
          <cell r="U711">
            <v>80342.582711713912</v>
          </cell>
          <cell r="V711">
            <v>80342.582711713912</v>
          </cell>
        </row>
        <row r="712">
          <cell r="L712">
            <v>0.6670118100880098</v>
          </cell>
          <cell r="M712">
            <v>0.6670118100880098</v>
          </cell>
          <cell r="N712">
            <v>0.6670118100880098</v>
          </cell>
          <cell r="O712">
            <v>0.6670118100880098</v>
          </cell>
          <cell r="P712">
            <v>0.6670118100880098</v>
          </cell>
          <cell r="Q712">
            <v>0.6670118100880098</v>
          </cell>
          <cell r="R712">
            <v>0.6670118100880098</v>
          </cell>
          <cell r="S712">
            <v>0.6670118100880098</v>
          </cell>
          <cell r="T712">
            <v>0.66701181008801025</v>
          </cell>
          <cell r="U712">
            <v>0.66701181008801025</v>
          </cell>
          <cell r="V712">
            <v>0.66701181008801025</v>
          </cell>
        </row>
        <row r="713">
          <cell r="L713">
            <v>0.1531932747805235</v>
          </cell>
          <cell r="M713">
            <v>0.1531932747805235</v>
          </cell>
          <cell r="N713">
            <v>0.1531932747805235</v>
          </cell>
          <cell r="O713">
            <v>0.1531932747805235</v>
          </cell>
          <cell r="P713">
            <v>0.1531932747805235</v>
          </cell>
          <cell r="Q713">
            <v>0.1531932747805235</v>
          </cell>
          <cell r="R713">
            <v>0.1531932747805235</v>
          </cell>
          <cell r="S713">
            <v>0.1531932747805235</v>
          </cell>
          <cell r="T713">
            <v>0.153193274780523</v>
          </cell>
          <cell r="U713">
            <v>0.153193274780523</v>
          </cell>
          <cell r="V713">
            <v>0.153193274780523</v>
          </cell>
        </row>
        <row r="714">
          <cell r="L714">
            <v>0.17639014629857197</v>
          </cell>
          <cell r="M714">
            <v>0.17639014629857197</v>
          </cell>
          <cell r="N714">
            <v>0.17639014629857197</v>
          </cell>
          <cell r="O714">
            <v>0.17639014629857197</v>
          </cell>
          <cell r="P714">
            <v>0.17639014629857197</v>
          </cell>
          <cell r="Q714">
            <v>0.17639014629857197</v>
          </cell>
          <cell r="R714">
            <v>0.17639014629857197</v>
          </cell>
          <cell r="S714">
            <v>0.17639014629857197</v>
          </cell>
          <cell r="T714">
            <v>0.176390146298572</v>
          </cell>
          <cell r="U714">
            <v>0.176390146298572</v>
          </cell>
          <cell r="V714">
            <v>0.176390146298572</v>
          </cell>
        </row>
        <row r="715">
          <cell r="L715">
            <v>3.4047688328948059E-3</v>
          </cell>
          <cell r="M715">
            <v>3.4047688328948059E-3</v>
          </cell>
          <cell r="N715">
            <v>3.4047688328948059E-3</v>
          </cell>
          <cell r="O715">
            <v>3.4047688328948059E-3</v>
          </cell>
          <cell r="P715">
            <v>3.4047688328948059E-3</v>
          </cell>
          <cell r="Q715">
            <v>3.4047688328948059E-3</v>
          </cell>
          <cell r="R715">
            <v>3.4047688328948059E-3</v>
          </cell>
          <cell r="S715">
            <v>3.4047688328948059E-3</v>
          </cell>
          <cell r="T715">
            <v>3.4047688328948098E-3</v>
          </cell>
          <cell r="U715">
            <v>3.4047688328948098E-3</v>
          </cell>
          <cell r="V715">
            <v>3.4047688328948098E-3</v>
          </cell>
        </row>
        <row r="716">
          <cell r="L716">
            <v>0</v>
          </cell>
          <cell r="M716">
            <v>0</v>
          </cell>
          <cell r="N716">
            <v>0</v>
          </cell>
          <cell r="O716">
            <v>0</v>
          </cell>
          <cell r="P716">
            <v>0</v>
          </cell>
          <cell r="Q716">
            <v>0</v>
          </cell>
          <cell r="R716">
            <v>0</v>
          </cell>
          <cell r="S716">
            <v>0</v>
          </cell>
          <cell r="T716">
            <v>0</v>
          </cell>
          <cell r="U716">
            <v>0</v>
          </cell>
          <cell r="V716">
            <v>0</v>
          </cell>
        </row>
        <row r="717">
          <cell r="L717">
            <v>0</v>
          </cell>
          <cell r="M717">
            <v>0</v>
          </cell>
          <cell r="N717">
            <v>0</v>
          </cell>
          <cell r="O717">
            <v>0</v>
          </cell>
          <cell r="P717">
            <v>0</v>
          </cell>
          <cell r="Q717">
            <v>0</v>
          </cell>
          <cell r="R717">
            <v>0</v>
          </cell>
          <cell r="S717">
            <v>0</v>
          </cell>
          <cell r="T717">
            <v>0</v>
          </cell>
          <cell r="U717">
            <v>0</v>
          </cell>
          <cell r="V717">
            <v>0</v>
          </cell>
        </row>
        <row r="718">
          <cell r="M718">
            <v>0</v>
          </cell>
          <cell r="N718">
            <v>31683.619259449999</v>
          </cell>
          <cell r="O718">
            <v>25867.557605000002</v>
          </cell>
          <cell r="P718">
            <v>30538.546047500007</v>
          </cell>
          <cell r="Q718">
            <v>18630.57820750001</v>
          </cell>
          <cell r="R718">
            <v>23775.601117750008</v>
          </cell>
          <cell r="S718">
            <v>29290.785467000009</v>
          </cell>
          <cell r="T718">
            <v>18578.009577000008</v>
          </cell>
          <cell r="U718">
            <v>18578.009577000008</v>
          </cell>
          <cell r="V718">
            <v>18578.009577000008</v>
          </cell>
        </row>
        <row r="719">
          <cell r="L719">
            <v>1</v>
          </cell>
          <cell r="M719">
            <v>1</v>
          </cell>
          <cell r="N719">
            <v>1</v>
          </cell>
          <cell r="O719">
            <v>1</v>
          </cell>
          <cell r="P719">
            <v>1</v>
          </cell>
          <cell r="Q719">
            <v>1</v>
          </cell>
          <cell r="R719">
            <v>1</v>
          </cell>
          <cell r="S719">
            <v>1</v>
          </cell>
          <cell r="T719">
            <v>1</v>
          </cell>
          <cell r="U719">
            <v>1</v>
          </cell>
          <cell r="V719">
            <v>1</v>
          </cell>
        </row>
        <row r="720">
          <cell r="L720">
            <v>0</v>
          </cell>
          <cell r="M720">
            <v>0</v>
          </cell>
          <cell r="N720">
            <v>0</v>
          </cell>
          <cell r="O720">
            <v>0</v>
          </cell>
          <cell r="P720">
            <v>0</v>
          </cell>
          <cell r="Q720">
            <v>0</v>
          </cell>
          <cell r="R720">
            <v>0</v>
          </cell>
          <cell r="S720">
            <v>0</v>
          </cell>
          <cell r="T720">
            <v>0</v>
          </cell>
          <cell r="U720">
            <v>0</v>
          </cell>
          <cell r="V720">
            <v>0</v>
          </cell>
        </row>
        <row r="721">
          <cell r="L721">
            <v>0</v>
          </cell>
          <cell r="M721">
            <v>0</v>
          </cell>
          <cell r="N721">
            <v>0</v>
          </cell>
          <cell r="O721">
            <v>0</v>
          </cell>
          <cell r="P721">
            <v>0</v>
          </cell>
          <cell r="Q721">
            <v>0</v>
          </cell>
          <cell r="R721">
            <v>0</v>
          </cell>
          <cell r="S721">
            <v>0</v>
          </cell>
          <cell r="T721">
            <v>0</v>
          </cell>
          <cell r="U721">
            <v>0</v>
          </cell>
          <cell r="V721">
            <v>0</v>
          </cell>
        </row>
        <row r="722">
          <cell r="L722">
            <v>0</v>
          </cell>
          <cell r="M722">
            <v>0</v>
          </cell>
          <cell r="N722">
            <v>0</v>
          </cell>
          <cell r="O722">
            <v>0</v>
          </cell>
          <cell r="P722">
            <v>0</v>
          </cell>
          <cell r="Q722">
            <v>0</v>
          </cell>
          <cell r="R722">
            <v>0</v>
          </cell>
          <cell r="S722">
            <v>0</v>
          </cell>
          <cell r="T722">
            <v>0</v>
          </cell>
          <cell r="U722">
            <v>0</v>
          </cell>
          <cell r="V722">
            <v>0</v>
          </cell>
        </row>
        <row r="723">
          <cell r="L723">
            <v>0</v>
          </cell>
          <cell r="M723">
            <v>0</v>
          </cell>
          <cell r="N723">
            <v>0</v>
          </cell>
          <cell r="O723">
            <v>0</v>
          </cell>
          <cell r="P723">
            <v>0</v>
          </cell>
          <cell r="Q723">
            <v>0</v>
          </cell>
          <cell r="R723">
            <v>0</v>
          </cell>
          <cell r="S723">
            <v>0</v>
          </cell>
          <cell r="T723">
            <v>0</v>
          </cell>
          <cell r="U723">
            <v>0</v>
          </cell>
          <cell r="V723">
            <v>0</v>
          </cell>
        </row>
        <row r="724">
          <cell r="L724">
            <v>0</v>
          </cell>
          <cell r="M724">
            <v>0</v>
          </cell>
          <cell r="N724">
            <v>0</v>
          </cell>
          <cell r="O724">
            <v>0</v>
          </cell>
          <cell r="P724">
            <v>0</v>
          </cell>
          <cell r="Q724">
            <v>0</v>
          </cell>
          <cell r="R724">
            <v>0</v>
          </cell>
          <cell r="S724">
            <v>0</v>
          </cell>
          <cell r="T724">
            <v>0</v>
          </cell>
          <cell r="U724">
            <v>0</v>
          </cell>
          <cell r="V724">
            <v>0</v>
          </cell>
        </row>
        <row r="725">
          <cell r="M725">
            <v>0</v>
          </cell>
          <cell r="N725">
            <v>0</v>
          </cell>
          <cell r="O725">
            <v>372.91666666666663</v>
          </cell>
          <cell r="P725">
            <v>372.91666666666663</v>
          </cell>
          <cell r="Q725">
            <v>398.99642966666687</v>
          </cell>
          <cell r="R725">
            <v>488.84074511666688</v>
          </cell>
          <cell r="S725">
            <v>832.30841531666692</v>
          </cell>
          <cell r="T725">
            <v>1175.7760855166669</v>
          </cell>
          <cell r="U725">
            <v>1175.7760855166669</v>
          </cell>
          <cell r="V725">
            <v>1175.7760855166669</v>
          </cell>
        </row>
        <row r="726">
          <cell r="L726">
            <v>1</v>
          </cell>
          <cell r="M726">
            <v>1</v>
          </cell>
          <cell r="N726">
            <v>1</v>
          </cell>
          <cell r="O726">
            <v>1</v>
          </cell>
          <cell r="P726">
            <v>1</v>
          </cell>
          <cell r="Q726">
            <v>1</v>
          </cell>
          <cell r="R726">
            <v>1</v>
          </cell>
          <cell r="S726">
            <v>1</v>
          </cell>
          <cell r="T726">
            <v>1</v>
          </cell>
          <cell r="U726">
            <v>1</v>
          </cell>
          <cell r="V726">
            <v>1</v>
          </cell>
        </row>
        <row r="727">
          <cell r="L727">
            <v>0</v>
          </cell>
          <cell r="M727">
            <v>0</v>
          </cell>
          <cell r="N727">
            <v>0</v>
          </cell>
          <cell r="O727">
            <v>0</v>
          </cell>
          <cell r="P727">
            <v>0</v>
          </cell>
          <cell r="Q727">
            <v>0</v>
          </cell>
          <cell r="R727">
            <v>0</v>
          </cell>
          <cell r="S727">
            <v>0</v>
          </cell>
          <cell r="T727">
            <v>0</v>
          </cell>
          <cell r="U727">
            <v>0</v>
          </cell>
          <cell r="V727">
            <v>0</v>
          </cell>
        </row>
        <row r="728">
          <cell r="L728">
            <v>0</v>
          </cell>
          <cell r="M728">
            <v>0</v>
          </cell>
          <cell r="N728">
            <v>0</v>
          </cell>
          <cell r="O728">
            <v>0</v>
          </cell>
          <cell r="P728">
            <v>0</v>
          </cell>
          <cell r="Q728">
            <v>0</v>
          </cell>
          <cell r="R728">
            <v>0</v>
          </cell>
          <cell r="S728">
            <v>0</v>
          </cell>
          <cell r="T728">
            <v>0</v>
          </cell>
          <cell r="U728">
            <v>0</v>
          </cell>
          <cell r="V728">
            <v>0</v>
          </cell>
        </row>
        <row r="729">
          <cell r="L729">
            <v>0</v>
          </cell>
          <cell r="M729">
            <v>0</v>
          </cell>
          <cell r="N729">
            <v>0</v>
          </cell>
          <cell r="O729">
            <v>0</v>
          </cell>
          <cell r="P729">
            <v>0</v>
          </cell>
          <cell r="Q729">
            <v>0</v>
          </cell>
          <cell r="R729">
            <v>0</v>
          </cell>
          <cell r="S729">
            <v>0</v>
          </cell>
          <cell r="T729">
            <v>0</v>
          </cell>
          <cell r="U729">
            <v>0</v>
          </cell>
          <cell r="V729">
            <v>0</v>
          </cell>
        </row>
        <row r="730">
          <cell r="L730">
            <v>0</v>
          </cell>
          <cell r="M730">
            <v>0</v>
          </cell>
          <cell r="N730">
            <v>0</v>
          </cell>
          <cell r="O730">
            <v>0</v>
          </cell>
          <cell r="P730">
            <v>0</v>
          </cell>
          <cell r="Q730">
            <v>0</v>
          </cell>
          <cell r="R730">
            <v>0</v>
          </cell>
          <cell r="S730">
            <v>0</v>
          </cell>
          <cell r="T730">
            <v>0</v>
          </cell>
          <cell r="U730">
            <v>0</v>
          </cell>
          <cell r="V730">
            <v>0</v>
          </cell>
        </row>
        <row r="731">
          <cell r="L731">
            <v>0</v>
          </cell>
          <cell r="M731">
            <v>0</v>
          </cell>
          <cell r="N731">
            <v>0</v>
          </cell>
          <cell r="O731">
            <v>0</v>
          </cell>
          <cell r="P731">
            <v>0</v>
          </cell>
          <cell r="Q731">
            <v>0</v>
          </cell>
          <cell r="R731">
            <v>0</v>
          </cell>
          <cell r="S731">
            <v>0</v>
          </cell>
          <cell r="T731">
            <v>0</v>
          </cell>
          <cell r="U731">
            <v>0</v>
          </cell>
          <cell r="V731">
            <v>0</v>
          </cell>
        </row>
        <row r="739">
          <cell r="M739">
            <v>0</v>
          </cell>
          <cell r="N739">
            <v>1776483.1456494399</v>
          </cell>
          <cell r="O739">
            <v>1861290.0905774566</v>
          </cell>
          <cell r="P739">
            <v>1940875.1644942926</v>
          </cell>
          <cell r="Q739">
            <v>2023784.55388253</v>
          </cell>
          <cell r="R739">
            <v>2109325.3256935547</v>
          </cell>
          <cell r="S739">
            <v>2197135.8099534251</v>
          </cell>
          <cell r="T739">
            <v>2287035.683170286</v>
          </cell>
          <cell r="U739">
            <v>2376935.5563871469</v>
          </cell>
          <cell r="V739">
            <v>2466835.4296040079</v>
          </cell>
        </row>
        <row r="740">
          <cell r="L740">
            <v>0.64498745795185308</v>
          </cell>
          <cell r="M740">
            <v>0.64498745795185308</v>
          </cell>
          <cell r="N740">
            <v>0.64498745795185308</v>
          </cell>
          <cell r="O740">
            <v>0.64498745795185308</v>
          </cell>
          <cell r="P740">
            <v>0.64498745795185308</v>
          </cell>
          <cell r="Q740">
            <v>0.66328056913958067</v>
          </cell>
          <cell r="R740">
            <v>0.64498745795185308</v>
          </cell>
          <cell r="S740">
            <v>0.64498745795185308</v>
          </cell>
          <cell r="T740">
            <v>0.64498745795185308</v>
          </cell>
          <cell r="U740">
            <v>0.64498745795185308</v>
          </cell>
          <cell r="V740">
            <v>0.64498745795185308</v>
          </cell>
        </row>
        <row r="741">
          <cell r="L741">
            <v>0.14368603086041931</v>
          </cell>
          <cell r="M741">
            <v>0.14368603086041931</v>
          </cell>
          <cell r="N741">
            <v>0.14368603086041931</v>
          </cell>
          <cell r="O741">
            <v>0.14368603086041931</v>
          </cell>
          <cell r="P741">
            <v>0.14368603086041931</v>
          </cell>
          <cell r="Q741">
            <v>0.14368603086041931</v>
          </cell>
          <cell r="R741">
            <v>0.14368603086041931</v>
          </cell>
          <cell r="S741">
            <v>0.14368603086041931</v>
          </cell>
          <cell r="T741">
            <v>0.14368603086041931</v>
          </cell>
          <cell r="U741">
            <v>0.14368603086041931</v>
          </cell>
          <cell r="V741">
            <v>0.14368603086041931</v>
          </cell>
        </row>
        <row r="742">
          <cell r="L742">
            <v>0.20792174235483285</v>
          </cell>
          <cell r="M742">
            <v>0.20792174235483285</v>
          </cell>
          <cell r="N742">
            <v>0.20792174235483285</v>
          </cell>
          <cell r="O742">
            <v>0.20792174235483285</v>
          </cell>
          <cell r="P742">
            <v>0.20792174235483285</v>
          </cell>
          <cell r="Q742">
            <v>0.1871004</v>
          </cell>
          <cell r="R742">
            <v>0.20792174235483285</v>
          </cell>
          <cell r="S742">
            <v>0.20792174235483285</v>
          </cell>
          <cell r="T742">
            <v>0.20792174235483285</v>
          </cell>
          <cell r="U742">
            <v>0.20792174235483285</v>
          </cell>
          <cell r="V742">
            <v>0.20792174235483285</v>
          </cell>
        </row>
        <row r="743">
          <cell r="L743">
            <v>3.4047688328948059E-3</v>
          </cell>
          <cell r="M743">
            <v>3.4047688328948059E-3</v>
          </cell>
          <cell r="N743">
            <v>3.4047688328948059E-3</v>
          </cell>
          <cell r="O743">
            <v>3.4047688328948059E-3</v>
          </cell>
          <cell r="P743">
            <v>3.4047688328948059E-3</v>
          </cell>
          <cell r="Q743">
            <v>5.9329999999999999E-3</v>
          </cell>
          <cell r="R743">
            <v>3.4047688328948059E-3</v>
          </cell>
          <cell r="S743">
            <v>3.4047688328948059E-3</v>
          </cell>
          <cell r="T743">
            <v>3.4047688328948059E-3</v>
          </cell>
          <cell r="U743">
            <v>3.4047688328948059E-3</v>
          </cell>
          <cell r="V743">
            <v>3.4047688328948059E-3</v>
          </cell>
        </row>
        <row r="744">
          <cell r="L744">
            <v>0</v>
          </cell>
          <cell r="M744">
            <v>0</v>
          </cell>
          <cell r="N744">
            <v>0</v>
          </cell>
          <cell r="O744">
            <v>0</v>
          </cell>
          <cell r="P744">
            <v>0</v>
          </cell>
          <cell r="Q744">
            <v>0</v>
          </cell>
          <cell r="R744">
            <v>0</v>
          </cell>
          <cell r="S744">
            <v>0</v>
          </cell>
          <cell r="T744">
            <v>0</v>
          </cell>
          <cell r="U744">
            <v>0</v>
          </cell>
          <cell r="V744">
            <v>0</v>
          </cell>
        </row>
        <row r="745">
          <cell r="L745">
            <v>0</v>
          </cell>
          <cell r="M745">
            <v>0</v>
          </cell>
          <cell r="N745">
            <v>0</v>
          </cell>
          <cell r="O745">
            <v>0</v>
          </cell>
          <cell r="P745">
            <v>0</v>
          </cell>
          <cell r="Q745">
            <v>0</v>
          </cell>
          <cell r="R745">
            <v>0</v>
          </cell>
          <cell r="S745">
            <v>0</v>
          </cell>
          <cell r="T745">
            <v>0</v>
          </cell>
          <cell r="U745">
            <v>0</v>
          </cell>
          <cell r="V745">
            <v>0</v>
          </cell>
        </row>
        <row r="759">
          <cell r="L759">
            <v>0</v>
          </cell>
          <cell r="M759">
            <v>0</v>
          </cell>
          <cell r="N759">
            <v>5606.4960000000001</v>
          </cell>
          <cell r="O759">
            <v>-4.0000000000304681E-2</v>
          </cell>
          <cell r="P759">
            <v>-4.0000000000304681E-2</v>
          </cell>
          <cell r="Q759">
            <v>-4.0000000000304681E-2</v>
          </cell>
          <cell r="R759">
            <v>0</v>
          </cell>
          <cell r="S759">
            <v>0</v>
          </cell>
          <cell r="T759">
            <v>0</v>
          </cell>
          <cell r="U759">
            <v>0</v>
          </cell>
          <cell r="V759">
            <v>0</v>
          </cell>
        </row>
        <row r="760">
          <cell r="L760">
            <v>0.98631613898594661</v>
          </cell>
          <cell r="M760">
            <v>0.98631613898594661</v>
          </cell>
          <cell r="N760">
            <v>0.98631613898594661</v>
          </cell>
          <cell r="O760">
            <v>0.98631613898594661</v>
          </cell>
          <cell r="P760">
            <v>0.98631613898594661</v>
          </cell>
          <cell r="Q760">
            <v>0.98631613898594661</v>
          </cell>
          <cell r="R760">
            <v>0.98631613898594661</v>
          </cell>
          <cell r="S760">
            <v>0.98631613898594661</v>
          </cell>
          <cell r="T760">
            <v>0.98631613898594706</v>
          </cell>
          <cell r="U760">
            <v>0.98631613898594706</v>
          </cell>
          <cell r="V760">
            <v>0.98631613898594706</v>
          </cell>
        </row>
        <row r="761">
          <cell r="L761">
            <v>4.6568040644573132E-3</v>
          </cell>
          <cell r="M761">
            <v>4.6568040644573132E-3</v>
          </cell>
          <cell r="N761">
            <v>4.6568040644573132E-3</v>
          </cell>
          <cell r="O761">
            <v>4.6568040644573132E-3</v>
          </cell>
          <cell r="P761">
            <v>4.6568040644573132E-3</v>
          </cell>
          <cell r="Q761">
            <v>4.6568040644573132E-3</v>
          </cell>
          <cell r="R761">
            <v>4.6568040644573132E-3</v>
          </cell>
          <cell r="S761">
            <v>4.6568040644573132E-3</v>
          </cell>
          <cell r="T761">
            <v>4.6568040644573098E-3</v>
          </cell>
          <cell r="U761">
            <v>4.6568040644573098E-3</v>
          </cell>
          <cell r="V761">
            <v>4.6568040644573098E-3</v>
          </cell>
        </row>
        <row r="762">
          <cell r="L762">
            <v>8.0626245129929493E-3</v>
          </cell>
          <cell r="M762">
            <v>8.0626245129929493E-3</v>
          </cell>
          <cell r="N762">
            <v>8.0626245129929493E-3</v>
          </cell>
          <cell r="O762">
            <v>8.0626245129929493E-3</v>
          </cell>
          <cell r="P762">
            <v>8.0626245129929493E-3</v>
          </cell>
          <cell r="Q762">
            <v>8.0626245129929493E-3</v>
          </cell>
          <cell r="R762">
            <v>8.0626245129929493E-3</v>
          </cell>
          <cell r="S762">
            <v>8.0626245129929493E-3</v>
          </cell>
          <cell r="T762">
            <v>8.0626245129929493E-3</v>
          </cell>
          <cell r="U762">
            <v>8.0626245129929493E-3</v>
          </cell>
          <cell r="V762">
            <v>8.0626245129929493E-3</v>
          </cell>
        </row>
        <row r="763">
          <cell r="L763">
            <v>9.644324366031218E-4</v>
          </cell>
          <cell r="M763">
            <v>9.644324366031218E-4</v>
          </cell>
          <cell r="N763">
            <v>9.644324366031218E-4</v>
          </cell>
          <cell r="O763">
            <v>9.644324366031218E-4</v>
          </cell>
          <cell r="P763">
            <v>9.644324366031218E-4</v>
          </cell>
          <cell r="Q763">
            <v>9.644324366031218E-4</v>
          </cell>
          <cell r="R763">
            <v>9.644324366031218E-4</v>
          </cell>
          <cell r="S763">
            <v>9.644324366031218E-4</v>
          </cell>
          <cell r="T763">
            <v>9.6443243660312202E-4</v>
          </cell>
          <cell r="U763">
            <v>9.6443243660312202E-4</v>
          </cell>
          <cell r="V763">
            <v>9.6443243660312202E-4</v>
          </cell>
        </row>
        <row r="764">
          <cell r="L764">
            <v>0</v>
          </cell>
          <cell r="M764">
            <v>0</v>
          </cell>
          <cell r="N764">
            <v>0</v>
          </cell>
          <cell r="O764">
            <v>0</v>
          </cell>
          <cell r="P764">
            <v>0</v>
          </cell>
          <cell r="Q764">
            <v>0</v>
          </cell>
          <cell r="R764">
            <v>0</v>
          </cell>
          <cell r="S764">
            <v>0</v>
          </cell>
          <cell r="T764">
            <v>0</v>
          </cell>
          <cell r="U764">
            <v>0</v>
          </cell>
          <cell r="V764">
            <v>0</v>
          </cell>
        </row>
        <row r="765">
          <cell r="L765">
            <v>0</v>
          </cell>
          <cell r="M765">
            <v>0</v>
          </cell>
          <cell r="N765">
            <v>0</v>
          </cell>
          <cell r="O765">
            <v>0</v>
          </cell>
          <cell r="P765">
            <v>0</v>
          </cell>
          <cell r="Q765">
            <v>0</v>
          </cell>
          <cell r="R765">
            <v>0</v>
          </cell>
          <cell r="S765">
            <v>0</v>
          </cell>
          <cell r="T765">
            <v>0</v>
          </cell>
          <cell r="U765">
            <v>0</v>
          </cell>
          <cell r="V765">
            <v>0</v>
          </cell>
        </row>
        <row r="766">
          <cell r="M766">
            <v>0</v>
          </cell>
          <cell r="N766">
            <v>176930.61499999999</v>
          </cell>
          <cell r="O766">
            <v>177701.63070015496</v>
          </cell>
          <cell r="P766">
            <v>177701.63070015496</v>
          </cell>
          <cell r="Q766">
            <v>177701.63070015496</v>
          </cell>
          <cell r="R766">
            <v>177701.63070015496</v>
          </cell>
          <cell r="S766">
            <v>177701.63070015496</v>
          </cell>
          <cell r="T766">
            <v>177701.63070015496</v>
          </cell>
          <cell r="U766">
            <v>177701.63070015496</v>
          </cell>
          <cell r="V766">
            <v>177701.63070015496</v>
          </cell>
        </row>
        <row r="767">
          <cell r="L767">
            <v>0.98631613898594661</v>
          </cell>
          <cell r="M767">
            <v>0.98631613898594661</v>
          </cell>
          <cell r="N767">
            <v>0.64825141231329031</v>
          </cell>
          <cell r="O767">
            <v>0.64971821490202419</v>
          </cell>
          <cell r="P767">
            <v>0.64971821490202419</v>
          </cell>
          <cell r="Q767">
            <v>0.64971821490202419</v>
          </cell>
          <cell r="R767">
            <v>0.64971821490202419</v>
          </cell>
          <cell r="S767">
            <v>0.64971821490202419</v>
          </cell>
          <cell r="T767">
            <v>0.64971821490202419</v>
          </cell>
          <cell r="U767">
            <v>0.64971821490202419</v>
          </cell>
          <cell r="V767">
            <v>0.64971821490202419</v>
          </cell>
        </row>
        <row r="768">
          <cell r="L768">
            <v>4.6568040644573132E-3</v>
          </cell>
          <cell r="M768">
            <v>4.6568040644573132E-3</v>
          </cell>
          <cell r="N768">
            <v>4.6568040644573132E-3</v>
          </cell>
          <cell r="O768">
            <v>4.6568040644573132E-3</v>
          </cell>
          <cell r="P768">
            <v>4.6568040644573132E-3</v>
          </cell>
          <cell r="Q768">
            <v>4.6568040644573132E-3</v>
          </cell>
          <cell r="R768">
            <v>4.6568040644573132E-3</v>
          </cell>
          <cell r="S768">
            <v>4.6568040644573132E-3</v>
          </cell>
          <cell r="T768">
            <v>4.6568040644573098E-3</v>
          </cell>
          <cell r="U768">
            <v>4.6568040644573098E-3</v>
          </cell>
          <cell r="V768">
            <v>4.6568040644573098E-3</v>
          </cell>
        </row>
        <row r="769">
          <cell r="L769">
            <v>8.0626245129929493E-3</v>
          </cell>
          <cell r="M769">
            <v>8.0626245129929493E-3</v>
          </cell>
          <cell r="N769">
            <v>0.34612735118564936</v>
          </cell>
          <cell r="O769">
            <v>0.34466054859691547</v>
          </cell>
          <cell r="P769">
            <v>0.34466054859691547</v>
          </cell>
          <cell r="Q769">
            <v>0.34466054859691547</v>
          </cell>
          <cell r="R769">
            <v>0.34466054859691547</v>
          </cell>
          <cell r="S769">
            <v>0.34466054859691547</v>
          </cell>
          <cell r="T769">
            <v>0.34466054859691547</v>
          </cell>
          <cell r="U769">
            <v>0.34466054859691547</v>
          </cell>
          <cell r="V769">
            <v>0.34466054859691547</v>
          </cell>
        </row>
        <row r="770">
          <cell r="L770">
            <v>9.644324366031218E-4</v>
          </cell>
          <cell r="M770">
            <v>9.644324366031218E-4</v>
          </cell>
          <cell r="N770">
            <v>9.644324366031218E-4</v>
          </cell>
          <cell r="O770">
            <v>9.644324366031218E-4</v>
          </cell>
          <cell r="P770">
            <v>9.644324366031218E-4</v>
          </cell>
          <cell r="Q770">
            <v>9.644324366031218E-4</v>
          </cell>
          <cell r="R770">
            <v>9.644324366031218E-4</v>
          </cell>
          <cell r="S770">
            <v>9.644324366031218E-4</v>
          </cell>
          <cell r="T770">
            <v>9.6443243660312202E-4</v>
          </cell>
          <cell r="U770">
            <v>9.6443243660312202E-4</v>
          </cell>
          <cell r="V770">
            <v>9.6443243660312202E-4</v>
          </cell>
        </row>
        <row r="771">
          <cell r="L771">
            <v>0</v>
          </cell>
          <cell r="M771">
            <v>0</v>
          </cell>
          <cell r="N771">
            <v>0</v>
          </cell>
          <cell r="O771">
            <v>0</v>
          </cell>
          <cell r="P771">
            <v>0</v>
          </cell>
          <cell r="Q771">
            <v>0</v>
          </cell>
          <cell r="R771">
            <v>0</v>
          </cell>
          <cell r="S771">
            <v>0</v>
          </cell>
          <cell r="T771">
            <v>0</v>
          </cell>
          <cell r="U771">
            <v>0</v>
          </cell>
          <cell r="V771">
            <v>0</v>
          </cell>
        </row>
        <row r="772">
          <cell r="L772">
            <v>0</v>
          </cell>
          <cell r="M772">
            <v>0</v>
          </cell>
          <cell r="N772">
            <v>0</v>
          </cell>
          <cell r="O772">
            <v>0</v>
          </cell>
          <cell r="P772">
            <v>0</v>
          </cell>
          <cell r="Q772">
            <v>0</v>
          </cell>
          <cell r="R772">
            <v>0</v>
          </cell>
          <cell r="S772">
            <v>0</v>
          </cell>
          <cell r="T772">
            <v>0</v>
          </cell>
          <cell r="U772">
            <v>0</v>
          </cell>
          <cell r="V772">
            <v>0</v>
          </cell>
        </row>
        <row r="773">
          <cell r="M773">
            <v>0</v>
          </cell>
          <cell r="N773">
            <v>21585.262999999999</v>
          </cell>
          <cell r="O773">
            <v>20182.548000000017</v>
          </cell>
          <cell r="P773">
            <v>18275.178169692212</v>
          </cell>
          <cell r="Q773">
            <v>16367.808339384384</v>
          </cell>
          <cell r="R773">
            <v>14771.820270624685</v>
          </cell>
          <cell r="S773">
            <v>13329.789422914613</v>
          </cell>
          <cell r="T773">
            <v>11899.521236519182</v>
          </cell>
          <cell r="U773">
            <v>11899.521236519182</v>
          </cell>
          <cell r="V773">
            <v>11899.521236519182</v>
          </cell>
        </row>
        <row r="774">
          <cell r="L774">
            <v>0.66305154699170299</v>
          </cell>
          <cell r="M774">
            <v>0.66305154699170299</v>
          </cell>
          <cell r="N774">
            <v>0.66305154699170299</v>
          </cell>
          <cell r="O774">
            <v>0.66305154699170299</v>
          </cell>
          <cell r="P774">
            <v>0.66305154699170299</v>
          </cell>
          <cell r="Q774">
            <v>0.66305154699170299</v>
          </cell>
          <cell r="R774">
            <v>0.66305154699170299</v>
          </cell>
          <cell r="S774">
            <v>0.66305154699170299</v>
          </cell>
          <cell r="T774">
            <v>0.66305154699170299</v>
          </cell>
          <cell r="U774">
            <v>0.66305154699170299</v>
          </cell>
          <cell r="V774">
            <v>0.66305154699170299</v>
          </cell>
        </row>
        <row r="775">
          <cell r="L775">
            <v>0.12538175489457984</v>
          </cell>
          <cell r="M775">
            <v>0.12538175489457984</v>
          </cell>
          <cell r="N775">
            <v>0.12538175489457984</v>
          </cell>
          <cell r="O775">
            <v>0.12538175489457984</v>
          </cell>
          <cell r="P775">
            <v>0.12538175489457984</v>
          </cell>
          <cell r="Q775">
            <v>0.12538175489457984</v>
          </cell>
          <cell r="R775">
            <v>0.12538175489457984</v>
          </cell>
          <cell r="S775">
            <v>0.12538175489457984</v>
          </cell>
          <cell r="T775">
            <v>0.12538175489458001</v>
          </cell>
          <cell r="U775">
            <v>0.12538175489458001</v>
          </cell>
          <cell r="V775">
            <v>0.12538175489458001</v>
          </cell>
        </row>
        <row r="776">
          <cell r="L776">
            <v>0.20632587457263837</v>
          </cell>
          <cell r="M776">
            <v>0.20632587457263837</v>
          </cell>
          <cell r="N776">
            <v>0.20632587457263837</v>
          </cell>
          <cell r="O776">
            <v>0.20632587457263837</v>
          </cell>
          <cell r="P776">
            <v>0.20632587457263837</v>
          </cell>
          <cell r="Q776">
            <v>0.20632587457263837</v>
          </cell>
          <cell r="R776">
            <v>0.20632587457263837</v>
          </cell>
          <cell r="S776">
            <v>0.20632587457263837</v>
          </cell>
          <cell r="T776">
            <v>0.20632587457263801</v>
          </cell>
          <cell r="U776">
            <v>0.20632587457263801</v>
          </cell>
          <cell r="V776">
            <v>0.20632587457263801</v>
          </cell>
        </row>
        <row r="777">
          <cell r="L777">
            <v>5.2408235410791775E-3</v>
          </cell>
          <cell r="M777">
            <v>5.2408235410791775E-3</v>
          </cell>
          <cell r="N777">
            <v>5.2408235410791775E-3</v>
          </cell>
          <cell r="O777">
            <v>5.2408235410791775E-3</v>
          </cell>
          <cell r="P777">
            <v>5.2408235410791775E-3</v>
          </cell>
          <cell r="Q777">
            <v>5.2408235410791775E-3</v>
          </cell>
          <cell r="R777">
            <v>5.2408235410791775E-3</v>
          </cell>
          <cell r="S777">
            <v>5.2408235410791775E-3</v>
          </cell>
          <cell r="T777">
            <v>5.2408235410791801E-3</v>
          </cell>
          <cell r="U777">
            <v>5.2408235410791801E-3</v>
          </cell>
          <cell r="V777">
            <v>5.2408235410791801E-3</v>
          </cell>
        </row>
        <row r="778">
          <cell r="L778">
            <v>0</v>
          </cell>
          <cell r="M778">
            <v>0</v>
          </cell>
          <cell r="N778">
            <v>0</v>
          </cell>
          <cell r="O778">
            <v>0</v>
          </cell>
          <cell r="P778">
            <v>0</v>
          </cell>
          <cell r="Q778">
            <v>0</v>
          </cell>
          <cell r="R778">
            <v>0</v>
          </cell>
          <cell r="S778">
            <v>0</v>
          </cell>
          <cell r="T778">
            <v>0</v>
          </cell>
          <cell r="U778">
            <v>0</v>
          </cell>
          <cell r="V778">
            <v>0</v>
          </cell>
        </row>
        <row r="779">
          <cell r="L779">
            <v>0</v>
          </cell>
          <cell r="M779">
            <v>0</v>
          </cell>
          <cell r="N779">
            <v>0</v>
          </cell>
          <cell r="O779">
            <v>0</v>
          </cell>
          <cell r="P779">
            <v>0</v>
          </cell>
          <cell r="Q779">
            <v>0</v>
          </cell>
          <cell r="R779">
            <v>0</v>
          </cell>
          <cell r="S779">
            <v>0</v>
          </cell>
          <cell r="T779">
            <v>0</v>
          </cell>
          <cell r="U779">
            <v>0</v>
          </cell>
          <cell r="V779">
            <v>0</v>
          </cell>
        </row>
        <row r="780">
          <cell r="M780">
            <v>0</v>
          </cell>
          <cell r="N780">
            <v>59249.870131410004</v>
          </cell>
          <cell r="O780">
            <v>80463.824807621786</v>
          </cell>
          <cell r="P780">
            <v>94308.336526458297</v>
          </cell>
          <cell r="Q780">
            <v>94701.713814642048</v>
          </cell>
          <cell r="R780">
            <v>95694.110865354771</v>
          </cell>
          <cell r="S780">
            <v>96662.297808727177</v>
          </cell>
          <cell r="T780">
            <v>97617.0124196697</v>
          </cell>
          <cell r="U780">
            <v>97617.0124196697</v>
          </cell>
          <cell r="V780">
            <v>97617.0124196697</v>
          </cell>
        </row>
        <row r="781">
          <cell r="L781">
            <v>0.98631613898594661</v>
          </cell>
          <cell r="M781">
            <v>0.98631613898594661</v>
          </cell>
          <cell r="N781">
            <v>0.20003593454541502</v>
          </cell>
          <cell r="O781">
            <v>0.40733545901723667</v>
          </cell>
          <cell r="P781">
            <v>0.4923301170086638</v>
          </cell>
          <cell r="Q781">
            <v>0.49438206384149996</v>
          </cell>
          <cell r="R781">
            <v>0.49948367271694427</v>
          </cell>
          <cell r="S781">
            <v>0.50435987417435346</v>
          </cell>
          <cell r="T781">
            <v>0.50907350632151183</v>
          </cell>
          <cell r="U781">
            <v>0.50907350632151183</v>
          </cell>
          <cell r="V781">
            <v>0.50907350632151183</v>
          </cell>
        </row>
        <row r="782">
          <cell r="L782">
            <v>4.6568040644573132E-3</v>
          </cell>
          <cell r="M782">
            <v>4.6568040644573132E-3</v>
          </cell>
          <cell r="N782">
            <v>4.6568040644573132E-3</v>
          </cell>
          <cell r="O782">
            <v>4.6568040644573132E-3</v>
          </cell>
          <cell r="P782">
            <v>4.6568040644573132E-3</v>
          </cell>
          <cell r="Q782">
            <v>4.6568040644573132E-3</v>
          </cell>
          <cell r="R782">
            <v>4.6568040644573132E-3</v>
          </cell>
          <cell r="S782">
            <v>4.6568040644573132E-3</v>
          </cell>
          <cell r="T782">
            <v>4.6568040644573098E-3</v>
          </cell>
          <cell r="U782">
            <v>4.6568040644573098E-3</v>
          </cell>
          <cell r="V782">
            <v>4.6568040644573098E-3</v>
          </cell>
        </row>
        <row r="783">
          <cell r="L783">
            <v>8.0626245129929493E-3</v>
          </cell>
          <cell r="M783">
            <v>8.0626245129929493E-3</v>
          </cell>
          <cell r="N783">
            <v>0.79434282895352448</v>
          </cell>
          <cell r="O783">
            <v>0.58704330448170283</v>
          </cell>
          <cell r="P783">
            <v>0.5020486464902757</v>
          </cell>
          <cell r="Q783">
            <v>0.49999669965743959</v>
          </cell>
          <cell r="R783">
            <v>0.49489509078199534</v>
          </cell>
          <cell r="S783">
            <v>0.49001888932458615</v>
          </cell>
          <cell r="T783">
            <v>0.48530525717742778</v>
          </cell>
          <cell r="U783">
            <v>0.48530525717742778</v>
          </cell>
          <cell r="V783">
            <v>0.48530525717742778</v>
          </cell>
        </row>
        <row r="784">
          <cell r="L784">
            <v>9.644324366031218E-4</v>
          </cell>
          <cell r="M784">
            <v>9.644324366031218E-4</v>
          </cell>
          <cell r="N784">
            <v>9.644324366031218E-4</v>
          </cell>
          <cell r="O784">
            <v>9.644324366031218E-4</v>
          </cell>
          <cell r="P784">
            <v>9.644324366031218E-4</v>
          </cell>
          <cell r="Q784">
            <v>9.644324366031218E-4</v>
          </cell>
          <cell r="R784">
            <v>9.644324366031218E-4</v>
          </cell>
          <cell r="S784">
            <v>9.644324366031218E-4</v>
          </cell>
          <cell r="T784">
            <v>9.6443243660312202E-4</v>
          </cell>
          <cell r="U784">
            <v>9.6443243660312202E-4</v>
          </cell>
          <cell r="V784">
            <v>9.6443243660312202E-4</v>
          </cell>
        </row>
        <row r="785">
          <cell r="L785">
            <v>0</v>
          </cell>
          <cell r="M785">
            <v>0</v>
          </cell>
          <cell r="N785">
            <v>0</v>
          </cell>
          <cell r="O785">
            <v>0</v>
          </cell>
          <cell r="P785">
            <v>0</v>
          </cell>
          <cell r="Q785">
            <v>0</v>
          </cell>
          <cell r="R785">
            <v>0</v>
          </cell>
          <cell r="S785">
            <v>0</v>
          </cell>
          <cell r="T785">
            <v>0</v>
          </cell>
          <cell r="U785">
            <v>0</v>
          </cell>
          <cell r="V785">
            <v>0</v>
          </cell>
        </row>
        <row r="786">
          <cell r="L786">
            <v>0</v>
          </cell>
          <cell r="M786">
            <v>0</v>
          </cell>
          <cell r="N786">
            <v>0</v>
          </cell>
          <cell r="O786">
            <v>0</v>
          </cell>
          <cell r="P786">
            <v>0</v>
          </cell>
          <cell r="Q786">
            <v>0</v>
          </cell>
          <cell r="R786">
            <v>0</v>
          </cell>
          <cell r="S786">
            <v>0</v>
          </cell>
          <cell r="T786">
            <v>0</v>
          </cell>
          <cell r="U786">
            <v>0</v>
          </cell>
          <cell r="V786">
            <v>0</v>
          </cell>
        </row>
        <row r="787">
          <cell r="M787">
            <v>0</v>
          </cell>
          <cell r="N787">
            <v>14436.3980794</v>
          </cell>
          <cell r="O787">
            <v>13584.370254047399</v>
          </cell>
          <cell r="P787">
            <v>12852.285024579909</v>
          </cell>
          <cell r="Q787">
            <v>12160.364191235203</v>
          </cell>
          <cell r="R787">
            <v>12852.285024579909</v>
          </cell>
          <cell r="S787">
            <v>12852.285024579909</v>
          </cell>
          <cell r="T787">
            <v>12852.285024579909</v>
          </cell>
          <cell r="U787">
            <v>12852.285024579909</v>
          </cell>
          <cell r="V787">
            <v>12852.285024579909</v>
          </cell>
        </row>
        <row r="788">
          <cell r="L788">
            <v>0.98631613898594661</v>
          </cell>
          <cell r="M788">
            <v>0.98631613898594661</v>
          </cell>
          <cell r="N788">
            <v>0.98631613898594661</v>
          </cell>
          <cell r="O788">
            <v>0.98631613898594661</v>
          </cell>
          <cell r="P788">
            <v>0.98631613898594661</v>
          </cell>
          <cell r="Q788">
            <v>0.98631613898594661</v>
          </cell>
          <cell r="R788">
            <v>0.98631613898594661</v>
          </cell>
          <cell r="S788">
            <v>0.98631613898594661</v>
          </cell>
          <cell r="T788">
            <v>0.98631613898594706</v>
          </cell>
          <cell r="U788">
            <v>0.98631613898594706</v>
          </cell>
          <cell r="V788">
            <v>0.98631613898594706</v>
          </cell>
        </row>
        <row r="789">
          <cell r="L789">
            <v>4.6568040644573132E-3</v>
          </cell>
          <cell r="M789">
            <v>4.6568040644573132E-3</v>
          </cell>
          <cell r="N789">
            <v>4.6568040644573132E-3</v>
          </cell>
          <cell r="O789">
            <v>4.6568040644573132E-3</v>
          </cell>
          <cell r="P789">
            <v>4.6568040644573132E-3</v>
          </cell>
          <cell r="Q789">
            <v>4.6568040644573132E-3</v>
          </cell>
          <cell r="R789">
            <v>4.6568040644573132E-3</v>
          </cell>
          <cell r="S789">
            <v>4.6568040644573132E-3</v>
          </cell>
          <cell r="T789">
            <v>4.6568040644573098E-3</v>
          </cell>
          <cell r="U789">
            <v>4.6568040644573098E-3</v>
          </cell>
          <cell r="V789">
            <v>4.6568040644573098E-3</v>
          </cell>
        </row>
        <row r="790">
          <cell r="L790">
            <v>8.0626245129929493E-3</v>
          </cell>
          <cell r="M790">
            <v>8.0626245129929493E-3</v>
          </cell>
          <cell r="N790">
            <v>8.0626245129929493E-3</v>
          </cell>
          <cell r="O790">
            <v>8.0626245129929493E-3</v>
          </cell>
          <cell r="P790">
            <v>8.0626245129929493E-3</v>
          </cell>
          <cell r="Q790">
            <v>8.0626245129929493E-3</v>
          </cell>
          <cell r="R790">
            <v>8.0626245129929493E-3</v>
          </cell>
          <cell r="S790">
            <v>8.0626245129929493E-3</v>
          </cell>
          <cell r="T790">
            <v>8.0626245129929493E-3</v>
          </cell>
          <cell r="U790">
            <v>8.0626245129929493E-3</v>
          </cell>
          <cell r="V790">
            <v>8.0626245129929493E-3</v>
          </cell>
        </row>
        <row r="791">
          <cell r="L791">
            <v>9.644324366031218E-4</v>
          </cell>
          <cell r="M791">
            <v>9.644324366031218E-4</v>
          </cell>
          <cell r="N791">
            <v>9.644324366031218E-4</v>
          </cell>
          <cell r="O791">
            <v>9.644324366031218E-4</v>
          </cell>
          <cell r="P791">
            <v>9.644324366031218E-4</v>
          </cell>
          <cell r="Q791">
            <v>9.644324366031218E-4</v>
          </cell>
          <cell r="R791">
            <v>9.644324366031218E-4</v>
          </cell>
          <cell r="S791">
            <v>9.644324366031218E-4</v>
          </cell>
          <cell r="T791">
            <v>9.6443243660312202E-4</v>
          </cell>
          <cell r="U791">
            <v>9.6443243660312202E-4</v>
          </cell>
          <cell r="V791">
            <v>9.6443243660312202E-4</v>
          </cell>
        </row>
        <row r="792">
          <cell r="L792">
            <v>0</v>
          </cell>
          <cell r="M792">
            <v>0</v>
          </cell>
          <cell r="N792">
            <v>0</v>
          </cell>
          <cell r="O792">
            <v>0</v>
          </cell>
          <cell r="P792">
            <v>0</v>
          </cell>
          <cell r="Q792">
            <v>0</v>
          </cell>
          <cell r="R792">
            <v>0</v>
          </cell>
          <cell r="S792">
            <v>0</v>
          </cell>
          <cell r="T792">
            <v>0</v>
          </cell>
          <cell r="U792">
            <v>0</v>
          </cell>
          <cell r="V792">
            <v>0</v>
          </cell>
        </row>
        <row r="793">
          <cell r="L793">
            <v>0</v>
          </cell>
          <cell r="M793">
            <v>0</v>
          </cell>
          <cell r="N793">
            <v>0</v>
          </cell>
          <cell r="O793">
            <v>0</v>
          </cell>
          <cell r="P793">
            <v>0</v>
          </cell>
          <cell r="Q793">
            <v>0</v>
          </cell>
          <cell r="R793">
            <v>0</v>
          </cell>
          <cell r="S793">
            <v>0</v>
          </cell>
          <cell r="T793">
            <v>0</v>
          </cell>
          <cell r="U793">
            <v>0</v>
          </cell>
          <cell r="V793">
            <v>0</v>
          </cell>
        </row>
        <row r="794">
          <cell r="L794">
            <v>0</v>
          </cell>
          <cell r="M794">
            <v>0</v>
          </cell>
          <cell r="N794">
            <v>10035.307212214</v>
          </cell>
          <cell r="O794">
            <v>8251.6938785871971</v>
          </cell>
          <cell r="P794">
            <v>7557.5754785871977</v>
          </cell>
          <cell r="Q794">
            <v>6863.4570785871965</v>
          </cell>
          <cell r="R794">
            <v>6169.3386785871971</v>
          </cell>
          <cell r="S794">
            <v>5475.2202785871968</v>
          </cell>
          <cell r="T794">
            <v>4781.1018785871966</v>
          </cell>
          <cell r="U794">
            <v>4781.1018785871966</v>
          </cell>
          <cell r="V794">
            <v>4781.1018785871966</v>
          </cell>
        </row>
        <row r="795">
          <cell r="L795">
            <v>0.98631613898594661</v>
          </cell>
          <cell r="M795">
            <v>0.98631613898594661</v>
          </cell>
          <cell r="N795">
            <v>0.98631613898594661</v>
          </cell>
          <cell r="O795">
            <v>0.98631613898594661</v>
          </cell>
          <cell r="P795">
            <v>0.98631613898594661</v>
          </cell>
          <cell r="Q795">
            <v>0.98631613898594661</v>
          </cell>
          <cell r="R795">
            <v>0.98631613898594661</v>
          </cell>
          <cell r="S795">
            <v>0.98631613898594661</v>
          </cell>
          <cell r="T795">
            <v>0.98631613898594706</v>
          </cell>
          <cell r="U795">
            <v>0.98631613898594706</v>
          </cell>
          <cell r="V795">
            <v>0.98631613898594706</v>
          </cell>
        </row>
        <row r="796">
          <cell r="L796">
            <v>4.6568040644573132E-3</v>
          </cell>
          <cell r="M796">
            <v>4.6568040644573132E-3</v>
          </cell>
          <cell r="N796">
            <v>4.6568040644573132E-3</v>
          </cell>
          <cell r="O796">
            <v>4.6568040644573132E-3</v>
          </cell>
          <cell r="P796">
            <v>4.6568040644573132E-3</v>
          </cell>
          <cell r="Q796">
            <v>4.6568040644573132E-3</v>
          </cell>
          <cell r="R796">
            <v>4.6568040644573132E-3</v>
          </cell>
          <cell r="S796">
            <v>4.6568040644573132E-3</v>
          </cell>
          <cell r="T796">
            <v>4.6568040644573098E-3</v>
          </cell>
          <cell r="U796">
            <v>4.6568040644573098E-3</v>
          </cell>
          <cell r="V796">
            <v>4.6568040644573098E-3</v>
          </cell>
        </row>
        <row r="797">
          <cell r="L797">
            <v>8.0626245129929493E-3</v>
          </cell>
          <cell r="M797">
            <v>8.0626245129929493E-3</v>
          </cell>
          <cell r="N797">
            <v>8.0626245129929493E-3</v>
          </cell>
          <cell r="O797">
            <v>8.0626245129929493E-3</v>
          </cell>
          <cell r="P797">
            <v>8.0626245129929493E-3</v>
          </cell>
          <cell r="Q797">
            <v>8.0626245129929493E-3</v>
          </cell>
          <cell r="R797">
            <v>8.0626245129929493E-3</v>
          </cell>
          <cell r="S797">
            <v>8.0626245129929493E-3</v>
          </cell>
          <cell r="T797">
            <v>8.0626245129929493E-3</v>
          </cell>
          <cell r="U797">
            <v>8.0626245129929493E-3</v>
          </cell>
          <cell r="V797">
            <v>8.0626245129929493E-3</v>
          </cell>
        </row>
        <row r="798">
          <cell r="L798">
            <v>9.644324366031218E-4</v>
          </cell>
          <cell r="M798">
            <v>9.644324366031218E-4</v>
          </cell>
          <cell r="N798">
            <v>9.644324366031218E-4</v>
          </cell>
          <cell r="O798">
            <v>9.644324366031218E-4</v>
          </cell>
          <cell r="P798">
            <v>9.644324366031218E-4</v>
          </cell>
          <cell r="Q798">
            <v>9.644324366031218E-4</v>
          </cell>
          <cell r="R798">
            <v>9.644324366031218E-4</v>
          </cell>
          <cell r="S798">
            <v>9.644324366031218E-4</v>
          </cell>
          <cell r="T798">
            <v>9.6443243660312202E-4</v>
          </cell>
          <cell r="U798">
            <v>9.6443243660312202E-4</v>
          </cell>
          <cell r="V798">
            <v>9.6443243660312202E-4</v>
          </cell>
        </row>
        <row r="799">
          <cell r="L799">
            <v>0</v>
          </cell>
          <cell r="M799">
            <v>0</v>
          </cell>
          <cell r="N799">
            <v>0</v>
          </cell>
          <cell r="O799">
            <v>0</v>
          </cell>
          <cell r="P799">
            <v>0</v>
          </cell>
          <cell r="Q799">
            <v>0</v>
          </cell>
          <cell r="R799">
            <v>0</v>
          </cell>
          <cell r="S799">
            <v>0</v>
          </cell>
          <cell r="T799">
            <v>0</v>
          </cell>
          <cell r="U799">
            <v>0</v>
          </cell>
          <cell r="V799">
            <v>0</v>
          </cell>
        </row>
        <row r="800">
          <cell r="L800">
            <v>0</v>
          </cell>
          <cell r="M800">
            <v>0</v>
          </cell>
          <cell r="N800">
            <v>0</v>
          </cell>
          <cell r="O800">
            <v>0</v>
          </cell>
          <cell r="P800">
            <v>0</v>
          </cell>
          <cell r="Q800">
            <v>0</v>
          </cell>
          <cell r="R800">
            <v>0</v>
          </cell>
          <cell r="S800">
            <v>0</v>
          </cell>
          <cell r="T800">
            <v>0</v>
          </cell>
          <cell r="U800">
            <v>0</v>
          </cell>
          <cell r="V800">
            <v>0</v>
          </cell>
        </row>
        <row r="823">
          <cell r="M823">
            <v>0</v>
          </cell>
          <cell r="N823">
            <v>0</v>
          </cell>
          <cell r="O823">
            <v>0</v>
          </cell>
          <cell r="P823">
            <v>0</v>
          </cell>
          <cell r="Q823">
            <v>0</v>
          </cell>
          <cell r="R823">
            <v>0</v>
          </cell>
          <cell r="S823">
            <v>0</v>
          </cell>
          <cell r="T823">
            <v>0</v>
          </cell>
          <cell r="U823">
            <v>0</v>
          </cell>
          <cell r="V823">
            <v>0</v>
          </cell>
        </row>
        <row r="824">
          <cell r="L824">
            <v>0.63554155085619435</v>
          </cell>
          <cell r="M824">
            <v>0.63554155085619435</v>
          </cell>
          <cell r="N824">
            <v>0.63554155085619435</v>
          </cell>
          <cell r="O824">
            <v>0.63554155085619435</v>
          </cell>
          <cell r="P824">
            <v>0.63554155085619435</v>
          </cell>
          <cell r="Q824">
            <v>0.63554155085619435</v>
          </cell>
          <cell r="R824">
            <v>0.63554155085619435</v>
          </cell>
          <cell r="S824">
            <v>0.63554155085619435</v>
          </cell>
          <cell r="T824">
            <v>0.63554155085619402</v>
          </cell>
          <cell r="U824">
            <v>0.63554155085619402</v>
          </cell>
          <cell r="V824">
            <v>0.63554155085619402</v>
          </cell>
        </row>
        <row r="825">
          <cell r="L825">
            <v>0.13022144618621287</v>
          </cell>
          <cell r="M825">
            <v>0.13022144618621287</v>
          </cell>
          <cell r="N825">
            <v>0.13022144618621287</v>
          </cell>
          <cell r="O825">
            <v>0.13022144618621287</v>
          </cell>
          <cell r="P825">
            <v>0.13022144618621287</v>
          </cell>
          <cell r="Q825">
            <v>0.13022144618621287</v>
          </cell>
          <cell r="R825">
            <v>0.13022144618621287</v>
          </cell>
          <cell r="S825">
            <v>0.13022144618621287</v>
          </cell>
          <cell r="T825">
            <v>0.13022144618621301</v>
          </cell>
          <cell r="U825">
            <v>0.13022144618621301</v>
          </cell>
          <cell r="V825">
            <v>0.13022144618621301</v>
          </cell>
        </row>
        <row r="826">
          <cell r="L826">
            <v>0.22798527956609857</v>
          </cell>
          <cell r="M826">
            <v>0.22798527956609857</v>
          </cell>
          <cell r="N826">
            <v>0.22798527956609857</v>
          </cell>
          <cell r="O826">
            <v>0.22798527956609857</v>
          </cell>
          <cell r="P826">
            <v>0.22798527956609857</v>
          </cell>
          <cell r="Q826">
            <v>0.22798527956609857</v>
          </cell>
          <cell r="R826">
            <v>0.22798527956609857</v>
          </cell>
          <cell r="S826">
            <v>0.22798527956609857</v>
          </cell>
          <cell r="T826">
            <v>0.22798527956609899</v>
          </cell>
          <cell r="U826">
            <v>0.22798527956609899</v>
          </cell>
          <cell r="V826">
            <v>0.22798527956609899</v>
          </cell>
        </row>
        <row r="827">
          <cell r="L827">
            <v>6.2517233914941191E-3</v>
          </cell>
          <cell r="M827">
            <v>6.2517233914941191E-3</v>
          </cell>
          <cell r="N827">
            <v>6.2517233914941191E-3</v>
          </cell>
          <cell r="O827">
            <v>6.2517233914941191E-3</v>
          </cell>
          <cell r="P827">
            <v>6.2517233914941191E-3</v>
          </cell>
          <cell r="Q827">
            <v>6.2517233914941191E-3</v>
          </cell>
          <cell r="R827">
            <v>6.2517233914941191E-3</v>
          </cell>
          <cell r="S827">
            <v>6.2517233914941191E-3</v>
          </cell>
          <cell r="T827">
            <v>6.2517233914941199E-3</v>
          </cell>
          <cell r="U827">
            <v>6.2517233914941199E-3</v>
          </cell>
          <cell r="V827">
            <v>6.2517233914941199E-3</v>
          </cell>
        </row>
        <row r="828">
          <cell r="L828">
            <v>0</v>
          </cell>
          <cell r="M828">
            <v>0</v>
          </cell>
          <cell r="N828">
            <v>0</v>
          </cell>
          <cell r="O828">
            <v>0</v>
          </cell>
          <cell r="P828">
            <v>0</v>
          </cell>
          <cell r="Q828">
            <v>0</v>
          </cell>
          <cell r="R828">
            <v>0</v>
          </cell>
          <cell r="S828">
            <v>0</v>
          </cell>
          <cell r="T828">
            <v>0</v>
          </cell>
          <cell r="U828">
            <v>0</v>
          </cell>
          <cell r="V828">
            <v>0</v>
          </cell>
        </row>
        <row r="829">
          <cell r="L829">
            <v>0</v>
          </cell>
          <cell r="M829">
            <v>0</v>
          </cell>
          <cell r="N829">
            <v>0</v>
          </cell>
          <cell r="O829">
            <v>0</v>
          </cell>
          <cell r="P829">
            <v>0</v>
          </cell>
          <cell r="Q829">
            <v>0</v>
          </cell>
          <cell r="R829">
            <v>0</v>
          </cell>
          <cell r="S829">
            <v>0</v>
          </cell>
          <cell r="T829">
            <v>0</v>
          </cell>
          <cell r="U829">
            <v>0</v>
          </cell>
          <cell r="V829">
            <v>0</v>
          </cell>
        </row>
        <row r="831">
          <cell r="M831">
            <v>0</v>
          </cell>
          <cell r="N831">
            <v>0</v>
          </cell>
          <cell r="O831">
            <v>0</v>
          </cell>
          <cell r="P831">
            <v>0</v>
          </cell>
          <cell r="Q831">
            <v>0</v>
          </cell>
          <cell r="R831">
            <v>0</v>
          </cell>
          <cell r="S831">
            <v>0</v>
          </cell>
          <cell r="T831">
            <v>0</v>
          </cell>
          <cell r="U831">
            <v>0</v>
          </cell>
          <cell r="V831">
            <v>0</v>
          </cell>
        </row>
        <row r="832">
          <cell r="L832">
            <v>0.63554155085619435</v>
          </cell>
          <cell r="M832">
            <v>0.63554155085619435</v>
          </cell>
          <cell r="N832">
            <v>0.63554155085619435</v>
          </cell>
          <cell r="O832">
            <v>0.63554155085619435</v>
          </cell>
          <cell r="P832">
            <v>0.63554155085619435</v>
          </cell>
          <cell r="Q832">
            <v>0.63554155085619435</v>
          </cell>
          <cell r="R832">
            <v>0.63554155085619435</v>
          </cell>
          <cell r="S832">
            <v>0.63554155085619435</v>
          </cell>
          <cell r="T832">
            <v>0.63554155085619402</v>
          </cell>
          <cell r="U832">
            <v>0.63554155085619402</v>
          </cell>
          <cell r="V832">
            <v>0.63554155085619402</v>
          </cell>
        </row>
        <row r="833">
          <cell r="L833">
            <v>0.13022144618621287</v>
          </cell>
          <cell r="M833">
            <v>0.13022144618621287</v>
          </cell>
          <cell r="N833">
            <v>0.13022144618621287</v>
          </cell>
          <cell r="O833">
            <v>0.13022144618621287</v>
          </cell>
          <cell r="P833">
            <v>0.13022144618621287</v>
          </cell>
          <cell r="Q833">
            <v>0.13022144618621287</v>
          </cell>
          <cell r="R833">
            <v>0.13022144618621287</v>
          </cell>
          <cell r="S833">
            <v>0.13022144618621287</v>
          </cell>
          <cell r="T833">
            <v>0.13022144618621301</v>
          </cell>
          <cell r="U833">
            <v>0.13022144618621301</v>
          </cell>
          <cell r="V833">
            <v>0.13022144618621301</v>
          </cell>
        </row>
        <row r="834">
          <cell r="L834">
            <v>0.22798527956609857</v>
          </cell>
          <cell r="M834">
            <v>0.22798527956609857</v>
          </cell>
          <cell r="N834">
            <v>0.22798527956609857</v>
          </cell>
          <cell r="O834">
            <v>0.22798527956609857</v>
          </cell>
          <cell r="P834">
            <v>0.22798527956609857</v>
          </cell>
          <cell r="Q834">
            <v>0.22798527956609857</v>
          </cell>
          <cell r="R834">
            <v>0.22798527956609857</v>
          </cell>
          <cell r="S834">
            <v>0.22798527956609857</v>
          </cell>
          <cell r="T834">
            <v>0.22798527956609899</v>
          </cell>
          <cell r="U834">
            <v>0.22798527956609899</v>
          </cell>
          <cell r="V834">
            <v>0.22798527956609899</v>
          </cell>
        </row>
        <row r="835">
          <cell r="L835">
            <v>6.2517233914941191E-3</v>
          </cell>
          <cell r="M835">
            <v>6.2517233914941191E-3</v>
          </cell>
          <cell r="N835">
            <v>6.2517233914941191E-3</v>
          </cell>
          <cell r="O835">
            <v>6.2517233914941191E-3</v>
          </cell>
          <cell r="P835">
            <v>6.2517233914941191E-3</v>
          </cell>
          <cell r="Q835">
            <v>6.2517233914941191E-3</v>
          </cell>
          <cell r="R835">
            <v>6.2517233914941191E-3</v>
          </cell>
          <cell r="S835">
            <v>6.2517233914941191E-3</v>
          </cell>
          <cell r="T835">
            <v>6.2517233914941199E-3</v>
          </cell>
          <cell r="U835">
            <v>6.2517233914941199E-3</v>
          </cell>
          <cell r="V835">
            <v>6.2517233914941199E-3</v>
          </cell>
        </row>
        <row r="836">
          <cell r="L836">
            <v>0</v>
          </cell>
          <cell r="M836">
            <v>0</v>
          </cell>
          <cell r="N836">
            <v>0</v>
          </cell>
          <cell r="O836">
            <v>0</v>
          </cell>
          <cell r="P836">
            <v>0</v>
          </cell>
          <cell r="Q836">
            <v>0</v>
          </cell>
          <cell r="R836">
            <v>0</v>
          </cell>
          <cell r="S836">
            <v>0</v>
          </cell>
          <cell r="T836">
            <v>0</v>
          </cell>
          <cell r="U836">
            <v>0</v>
          </cell>
          <cell r="V836">
            <v>0</v>
          </cell>
        </row>
        <row r="837">
          <cell r="L837">
            <v>0</v>
          </cell>
          <cell r="M837">
            <v>0</v>
          </cell>
          <cell r="N837">
            <v>0</v>
          </cell>
          <cell r="O837">
            <v>0</v>
          </cell>
          <cell r="P837">
            <v>0</v>
          </cell>
          <cell r="Q837">
            <v>0</v>
          </cell>
          <cell r="R837">
            <v>0</v>
          </cell>
          <cell r="S837">
            <v>0</v>
          </cell>
          <cell r="T837">
            <v>0</v>
          </cell>
          <cell r="U837">
            <v>0</v>
          </cell>
          <cell r="V837">
            <v>0</v>
          </cell>
        </row>
        <row r="838">
          <cell r="M838">
            <v>0</v>
          </cell>
          <cell r="N838">
            <v>0</v>
          </cell>
          <cell r="O838">
            <v>0</v>
          </cell>
          <cell r="P838">
            <v>8098.8</v>
          </cell>
          <cell r="Q838">
            <v>8098.8</v>
          </cell>
          <cell r="R838">
            <v>8098.8</v>
          </cell>
          <cell r="S838">
            <v>8098.8</v>
          </cell>
          <cell r="T838">
            <v>8098.8</v>
          </cell>
          <cell r="U838">
            <v>8098.8</v>
          </cell>
          <cell r="V838">
            <v>8098.8</v>
          </cell>
        </row>
        <row r="839">
          <cell r="L839">
            <v>0.63554155085619435</v>
          </cell>
          <cell r="M839">
            <v>0.63554155085619435</v>
          </cell>
          <cell r="N839">
            <v>0.63554155085619435</v>
          </cell>
          <cell r="O839">
            <v>0.63554155085619435</v>
          </cell>
          <cell r="P839">
            <v>0.63554155085619435</v>
          </cell>
          <cell r="Q839">
            <v>0.63554155085619435</v>
          </cell>
          <cell r="R839">
            <v>0.63554155085619435</v>
          </cell>
          <cell r="S839">
            <v>0.63554155085619435</v>
          </cell>
          <cell r="T839">
            <v>0.63554155085619402</v>
          </cell>
          <cell r="U839">
            <v>0.63554155085619402</v>
          </cell>
          <cell r="V839">
            <v>0.63554155085619402</v>
          </cell>
        </row>
        <row r="840">
          <cell r="L840">
            <v>0.13022144618621287</v>
          </cell>
          <cell r="M840">
            <v>0.13022144618621287</v>
          </cell>
          <cell r="N840">
            <v>0.13022144618621287</v>
          </cell>
          <cell r="O840">
            <v>0.13022144618621287</v>
          </cell>
          <cell r="P840">
            <v>0.13022144618621287</v>
          </cell>
          <cell r="Q840">
            <v>0.13022144618621287</v>
          </cell>
          <cell r="R840">
            <v>0.13022144618621287</v>
          </cell>
          <cell r="S840">
            <v>0.13022144618621287</v>
          </cell>
          <cell r="T840">
            <v>0.13022144618621301</v>
          </cell>
          <cell r="U840">
            <v>0.13022144618621301</v>
          </cell>
          <cell r="V840">
            <v>0.13022144618621301</v>
          </cell>
        </row>
        <row r="841">
          <cell r="L841">
            <v>0.22798527956609857</v>
          </cell>
          <cell r="M841">
            <v>0.22798527956609857</v>
          </cell>
          <cell r="N841">
            <v>0.22798527956609857</v>
          </cell>
          <cell r="O841">
            <v>0.22798527956609857</v>
          </cell>
          <cell r="P841">
            <v>0.22798527956609857</v>
          </cell>
          <cell r="Q841">
            <v>0.22798527956609857</v>
          </cell>
          <cell r="R841">
            <v>0.22798527956609857</v>
          </cell>
          <cell r="S841">
            <v>0.22798527956609857</v>
          </cell>
          <cell r="T841">
            <v>0.22798527956609899</v>
          </cell>
          <cell r="U841">
            <v>0.22798527956609899</v>
          </cell>
          <cell r="V841">
            <v>0.22798527956609899</v>
          </cell>
        </row>
        <row r="842">
          <cell r="L842">
            <v>6.2517233914941191E-3</v>
          </cell>
          <cell r="M842">
            <v>6.2517233914941191E-3</v>
          </cell>
          <cell r="N842">
            <v>6.2517233914941191E-3</v>
          </cell>
          <cell r="O842">
            <v>6.2517233914941191E-3</v>
          </cell>
          <cell r="P842">
            <v>6.2517233914941191E-3</v>
          </cell>
          <cell r="Q842">
            <v>6.2517233914941191E-3</v>
          </cell>
          <cell r="R842">
            <v>6.2517233914941191E-3</v>
          </cell>
          <cell r="S842">
            <v>6.2517233914941191E-3</v>
          </cell>
          <cell r="T842">
            <v>6.2517233914941199E-3</v>
          </cell>
          <cell r="U842">
            <v>6.2517233914941199E-3</v>
          </cell>
          <cell r="V842">
            <v>6.2517233914941199E-3</v>
          </cell>
        </row>
        <row r="843">
          <cell r="L843">
            <v>0</v>
          </cell>
          <cell r="M843">
            <v>0</v>
          </cell>
          <cell r="N843">
            <v>0</v>
          </cell>
          <cell r="O843">
            <v>0</v>
          </cell>
          <cell r="P843">
            <v>0</v>
          </cell>
          <cell r="Q843">
            <v>0</v>
          </cell>
          <cell r="R843">
            <v>0</v>
          </cell>
          <cell r="S843">
            <v>0</v>
          </cell>
          <cell r="T843">
            <v>0</v>
          </cell>
          <cell r="U843">
            <v>0</v>
          </cell>
          <cell r="V843">
            <v>0</v>
          </cell>
        </row>
        <row r="844">
          <cell r="L844">
            <v>0</v>
          </cell>
          <cell r="M844">
            <v>0</v>
          </cell>
          <cell r="N844">
            <v>0</v>
          </cell>
          <cell r="O844">
            <v>0</v>
          </cell>
          <cell r="P844">
            <v>0</v>
          </cell>
          <cell r="Q844">
            <v>0</v>
          </cell>
          <cell r="R844">
            <v>0</v>
          </cell>
          <cell r="S844">
            <v>0</v>
          </cell>
          <cell r="T844">
            <v>0</v>
          </cell>
          <cell r="U844">
            <v>0</v>
          </cell>
          <cell r="V844">
            <v>0</v>
          </cell>
        </row>
        <row r="846">
          <cell r="M846">
            <v>0</v>
          </cell>
          <cell r="N846">
            <v>37854.234726971998</v>
          </cell>
          <cell r="O846">
            <v>26114.234174652833</v>
          </cell>
          <cell r="P846">
            <v>16024.460650925197</v>
          </cell>
          <cell r="Q846">
            <v>15528.987450216124</v>
          </cell>
          <cell r="R846">
            <v>15528.987450216124</v>
          </cell>
          <cell r="S846">
            <v>15528.987450216124</v>
          </cell>
          <cell r="T846">
            <v>15528.987450216124</v>
          </cell>
          <cell r="U846">
            <v>15528.987450216124</v>
          </cell>
          <cell r="V846">
            <v>15528.987450216124</v>
          </cell>
        </row>
        <row r="847">
          <cell r="L847">
            <v>0.9329681936872668</v>
          </cell>
          <cell r="M847">
            <v>0.9329681936872668</v>
          </cell>
          <cell r="N847">
            <v>0.9329681936872668</v>
          </cell>
          <cell r="O847">
            <v>0.9329681936872668</v>
          </cell>
          <cell r="P847">
            <v>0.9329681936872668</v>
          </cell>
          <cell r="Q847">
            <v>0.9329681936872668</v>
          </cell>
          <cell r="R847">
            <v>0.9329681936872668</v>
          </cell>
          <cell r="S847">
            <v>0.9329681936872668</v>
          </cell>
          <cell r="T847">
            <v>0.9329681936872668</v>
          </cell>
          <cell r="U847">
            <v>0.9329681936872668</v>
          </cell>
          <cell r="V847">
            <v>0.9329681936872668</v>
          </cell>
        </row>
        <row r="848">
          <cell r="L848">
            <v>2.5195701002251727E-2</v>
          </cell>
          <cell r="M848">
            <v>2.5195701002251727E-2</v>
          </cell>
          <cell r="N848">
            <v>2.5195701002251727E-2</v>
          </cell>
          <cell r="O848">
            <v>2.5195701002251727E-2</v>
          </cell>
          <cell r="P848">
            <v>2.5195701002251727E-2</v>
          </cell>
          <cell r="Q848">
            <v>2.5195701002251727E-2</v>
          </cell>
          <cell r="R848">
            <v>2.5195701002251727E-2</v>
          </cell>
          <cell r="S848">
            <v>2.5195701002251727E-2</v>
          </cell>
          <cell r="T848">
            <v>2.51957010022517E-2</v>
          </cell>
          <cell r="U848">
            <v>2.51957010022517E-2</v>
          </cell>
          <cell r="V848">
            <v>2.51957010022517E-2</v>
          </cell>
        </row>
        <row r="849">
          <cell r="L849">
            <v>3.7877826506195422E-2</v>
          </cell>
          <cell r="M849">
            <v>3.7877826506195422E-2</v>
          </cell>
          <cell r="N849">
            <v>3.7877826506195422E-2</v>
          </cell>
          <cell r="O849">
            <v>3.7877826506195422E-2</v>
          </cell>
          <cell r="P849">
            <v>3.7877826506195422E-2</v>
          </cell>
          <cell r="Q849">
            <v>3.7877826506195422E-2</v>
          </cell>
          <cell r="R849">
            <v>3.7877826506195422E-2</v>
          </cell>
          <cell r="S849">
            <v>3.7877826506195422E-2</v>
          </cell>
          <cell r="T849">
            <v>3.7877826506195401E-2</v>
          </cell>
          <cell r="U849">
            <v>3.7877826506195401E-2</v>
          </cell>
          <cell r="V849">
            <v>3.7877826506195401E-2</v>
          </cell>
        </row>
        <row r="850">
          <cell r="L850">
            <v>3.9582788042860457E-3</v>
          </cell>
          <cell r="M850">
            <v>3.9582788042860457E-3</v>
          </cell>
          <cell r="N850">
            <v>3.9582788042860457E-3</v>
          </cell>
          <cell r="O850">
            <v>3.9582788042860457E-3</v>
          </cell>
          <cell r="P850">
            <v>3.9582788042860457E-3</v>
          </cell>
          <cell r="Q850">
            <v>3.9582788042860457E-3</v>
          </cell>
          <cell r="R850">
            <v>3.9582788042860457E-3</v>
          </cell>
          <cell r="S850">
            <v>3.9582788042860457E-3</v>
          </cell>
          <cell r="T850">
            <v>3.9582788042860501E-3</v>
          </cell>
          <cell r="U850">
            <v>3.9582788042860501E-3</v>
          </cell>
          <cell r="V850">
            <v>3.9582788042860501E-3</v>
          </cell>
        </row>
        <row r="851">
          <cell r="L851">
            <v>0</v>
          </cell>
          <cell r="M851">
            <v>0</v>
          </cell>
          <cell r="N851">
            <v>0</v>
          </cell>
          <cell r="O851">
            <v>0</v>
          </cell>
          <cell r="P851">
            <v>0</v>
          </cell>
          <cell r="Q851">
            <v>0</v>
          </cell>
          <cell r="R851">
            <v>0</v>
          </cell>
          <cell r="S851">
            <v>0</v>
          </cell>
          <cell r="T851">
            <v>0</v>
          </cell>
          <cell r="U851">
            <v>0</v>
          </cell>
          <cell r="V851">
            <v>0</v>
          </cell>
        </row>
        <row r="852">
          <cell r="L852">
            <v>0</v>
          </cell>
          <cell r="M852">
            <v>0</v>
          </cell>
          <cell r="N852">
            <v>0</v>
          </cell>
          <cell r="O852">
            <v>0</v>
          </cell>
          <cell r="P852">
            <v>0</v>
          </cell>
          <cell r="Q852">
            <v>0</v>
          </cell>
          <cell r="R852">
            <v>0</v>
          </cell>
          <cell r="S852">
            <v>0</v>
          </cell>
          <cell r="T852">
            <v>0</v>
          </cell>
          <cell r="U852">
            <v>0</v>
          </cell>
          <cell r="V852">
            <v>0</v>
          </cell>
        </row>
        <row r="853">
          <cell r="M853">
            <v>0</v>
          </cell>
          <cell r="N853">
            <v>53034.628104750896</v>
          </cell>
          <cell r="O853">
            <v>60176.195825528019</v>
          </cell>
          <cell r="P853">
            <v>59588.132818603073</v>
          </cell>
          <cell r="Q853">
            <v>61503.316714804307</v>
          </cell>
          <cell r="R853">
            <v>61537.571754802178</v>
          </cell>
          <cell r="S853">
            <v>61575.992948313302</v>
          </cell>
          <cell r="T853">
            <v>61611.636706148922</v>
          </cell>
          <cell r="U853">
            <v>61611.636706148922</v>
          </cell>
          <cell r="V853">
            <v>61611.636706148922</v>
          </cell>
        </row>
        <row r="854">
          <cell r="L854">
            <v>0.94868303699826839</v>
          </cell>
          <cell r="M854">
            <v>0.94868303699826839</v>
          </cell>
          <cell r="N854">
            <v>0.94868303699826839</v>
          </cell>
          <cell r="O854">
            <v>0.94868303699826839</v>
          </cell>
          <cell r="P854">
            <v>0.94868303699826839</v>
          </cell>
          <cell r="Q854">
            <v>0.94868303699826839</v>
          </cell>
          <cell r="R854">
            <v>0.94868303699826839</v>
          </cell>
          <cell r="S854">
            <v>0.94868303699826839</v>
          </cell>
          <cell r="T854">
            <v>0.94868303699826839</v>
          </cell>
          <cell r="U854">
            <v>0.94868303699826839</v>
          </cell>
          <cell r="V854">
            <v>0.94868303699826839</v>
          </cell>
        </row>
        <row r="855">
          <cell r="L855">
            <v>1.9201601861315143E-2</v>
          </cell>
          <cell r="M855">
            <v>1.9201601861315143E-2</v>
          </cell>
          <cell r="N855">
            <v>1.9201601861315143E-2</v>
          </cell>
          <cell r="O855">
            <v>1.9201601861315143E-2</v>
          </cell>
          <cell r="P855">
            <v>1.9201601861315143E-2</v>
          </cell>
          <cell r="Q855">
            <v>1.9201601861315143E-2</v>
          </cell>
          <cell r="R855">
            <v>1.9201601861315143E-2</v>
          </cell>
          <cell r="S855">
            <v>1.9201601861315143E-2</v>
          </cell>
          <cell r="T855">
            <v>1.9201601861315101E-2</v>
          </cell>
          <cell r="U855">
            <v>1.9201601861315101E-2</v>
          </cell>
          <cell r="V855">
            <v>1.9201601861315101E-2</v>
          </cell>
        </row>
        <row r="856">
          <cell r="L856">
            <v>2.8877645088296353E-2</v>
          </cell>
          <cell r="M856">
            <v>2.8877645088296353E-2</v>
          </cell>
          <cell r="N856">
            <v>2.8877645088296353E-2</v>
          </cell>
          <cell r="O856">
            <v>2.8877645088296353E-2</v>
          </cell>
          <cell r="P856">
            <v>2.8877645088296353E-2</v>
          </cell>
          <cell r="Q856">
            <v>2.8877645088296353E-2</v>
          </cell>
          <cell r="R856">
            <v>2.8877645088296353E-2</v>
          </cell>
          <cell r="S856">
            <v>2.8877645088296353E-2</v>
          </cell>
          <cell r="T856">
            <v>2.8877645088296398E-2</v>
          </cell>
          <cell r="U856">
            <v>2.8877645088296398E-2</v>
          </cell>
          <cell r="V856">
            <v>2.8877645088296398E-2</v>
          </cell>
        </row>
        <row r="857">
          <cell r="L857">
            <v>3.2377160521201206E-3</v>
          </cell>
          <cell r="M857">
            <v>3.2377160521201206E-3</v>
          </cell>
          <cell r="N857">
            <v>3.2377160521201206E-3</v>
          </cell>
          <cell r="O857">
            <v>3.2377160521201206E-3</v>
          </cell>
          <cell r="P857">
            <v>3.2377160521201206E-3</v>
          </cell>
          <cell r="Q857">
            <v>3.2377160521201206E-3</v>
          </cell>
          <cell r="R857">
            <v>3.2377160521201206E-3</v>
          </cell>
          <cell r="S857">
            <v>3.2377160521201206E-3</v>
          </cell>
          <cell r="T857">
            <v>3.2377160521201201E-3</v>
          </cell>
          <cell r="U857">
            <v>3.2377160521201201E-3</v>
          </cell>
          <cell r="V857">
            <v>3.2377160521201201E-3</v>
          </cell>
        </row>
        <row r="858">
          <cell r="L858">
            <v>0</v>
          </cell>
          <cell r="M858">
            <v>0</v>
          </cell>
          <cell r="N858">
            <v>0</v>
          </cell>
          <cell r="O858">
            <v>0</v>
          </cell>
          <cell r="P858">
            <v>0</v>
          </cell>
          <cell r="Q858">
            <v>0</v>
          </cell>
          <cell r="R858">
            <v>0</v>
          </cell>
          <cell r="S858">
            <v>0</v>
          </cell>
          <cell r="T858">
            <v>0</v>
          </cell>
          <cell r="U858">
            <v>0</v>
          </cell>
          <cell r="V858">
            <v>0</v>
          </cell>
        </row>
        <row r="859">
          <cell r="L859">
            <v>0</v>
          </cell>
          <cell r="M859">
            <v>0</v>
          </cell>
          <cell r="N859">
            <v>0</v>
          </cell>
          <cell r="O859">
            <v>0</v>
          </cell>
          <cell r="P859">
            <v>0</v>
          </cell>
          <cell r="Q859">
            <v>0</v>
          </cell>
          <cell r="R859">
            <v>0</v>
          </cell>
          <cell r="S859">
            <v>0</v>
          </cell>
          <cell r="T859">
            <v>0</v>
          </cell>
          <cell r="U859">
            <v>0</v>
          </cell>
          <cell r="V859">
            <v>0</v>
          </cell>
        </row>
        <row r="860">
          <cell r="M860">
            <v>0</v>
          </cell>
          <cell r="N860">
            <v>15226.356</v>
          </cell>
          <cell r="O860">
            <v>17490.644824870116</v>
          </cell>
          <cell r="P860">
            <v>18446.166872908016</v>
          </cell>
          <cell r="Q860">
            <v>19453.889534098173</v>
          </cell>
          <cell r="R860">
            <v>20516.664552174876</v>
          </cell>
          <cell r="S860">
            <v>21637.499462956748</v>
          </cell>
          <cell r="T860">
            <v>22819.566105340637</v>
          </cell>
          <cell r="U860">
            <v>22819.566105340637</v>
          </cell>
          <cell r="V860">
            <v>22819.566105340637</v>
          </cell>
        </row>
        <row r="861">
          <cell r="L861">
            <v>0.72911036316006017</v>
          </cell>
          <cell r="M861">
            <v>0.72911036316006017</v>
          </cell>
          <cell r="N861">
            <v>0.81297809881526217</v>
          </cell>
          <cell r="O861">
            <v>0.80212082176729349</v>
          </cell>
          <cell r="P861">
            <v>0.79833883804041794</v>
          </cell>
          <cell r="Q861">
            <v>0.79475276324471744</v>
          </cell>
          <cell r="R861">
            <v>0.79135244918493652</v>
          </cell>
          <cell r="S861">
            <v>0.78812827334816737</v>
          </cell>
          <cell r="T861">
            <v>0.78507111167320298</v>
          </cell>
          <cell r="U861">
            <v>0.78507111167320298</v>
          </cell>
          <cell r="V861">
            <v>0.78507111167320298</v>
          </cell>
        </row>
        <row r="862">
          <cell r="L862">
            <v>5.5269281301258945E-2</v>
          </cell>
          <cell r="M862">
            <v>5.5269281301258945E-2</v>
          </cell>
          <cell r="N862">
            <v>5.5269281301258945E-2</v>
          </cell>
          <cell r="O862">
            <v>5.5269281301258945E-2</v>
          </cell>
          <cell r="P862">
            <v>5.5269281301258945E-2</v>
          </cell>
          <cell r="Q862">
            <v>5.5269281301258945E-2</v>
          </cell>
          <cell r="R862">
            <v>5.5269281301258945E-2</v>
          </cell>
          <cell r="S862">
            <v>5.5269281301258945E-2</v>
          </cell>
          <cell r="T862">
            <v>5.5269281301258903E-2</v>
          </cell>
          <cell r="U862">
            <v>5.5269281301258903E-2</v>
          </cell>
          <cell r="V862">
            <v>5.5269281301258903E-2</v>
          </cell>
        </row>
        <row r="863">
          <cell r="L863">
            <v>0.16562028061331724</v>
          </cell>
          <cell r="M863">
            <v>0.16562028061331724</v>
          </cell>
          <cell r="N863">
            <v>8.1752544958115167E-2</v>
          </cell>
          <cell r="O863">
            <v>9.2609822006083878E-2</v>
          </cell>
          <cell r="P863">
            <v>9.6391805732959482E-2</v>
          </cell>
          <cell r="Q863">
            <v>9.9977880528659926E-2</v>
          </cell>
          <cell r="R863">
            <v>0.10337819458844089</v>
          </cell>
          <cell r="S863">
            <v>0.10660237042521001</v>
          </cell>
          <cell r="T863">
            <v>0.1096595321001744</v>
          </cell>
          <cell r="U863">
            <v>0.1096595321001744</v>
          </cell>
          <cell r="V863">
            <v>0.1096595321001744</v>
          </cell>
        </row>
        <row r="864">
          <cell r="L864">
            <v>5.0000074925363666E-2</v>
          </cell>
          <cell r="M864">
            <v>5.0000074925363666E-2</v>
          </cell>
          <cell r="N864">
            <v>5.0000074925363666E-2</v>
          </cell>
          <cell r="O864">
            <v>5.0000074925363666E-2</v>
          </cell>
          <cell r="P864">
            <v>5.0000074925363666E-2</v>
          </cell>
          <cell r="Q864">
            <v>5.0000074925363666E-2</v>
          </cell>
          <cell r="R864">
            <v>5.0000074925363666E-2</v>
          </cell>
          <cell r="S864">
            <v>5.0000074925363666E-2</v>
          </cell>
          <cell r="T864">
            <v>5.0000074925363701E-2</v>
          </cell>
          <cell r="U864">
            <v>5.0000074925363701E-2</v>
          </cell>
          <cell r="V864">
            <v>5.0000074925363701E-2</v>
          </cell>
        </row>
        <row r="865">
          <cell r="L865">
            <v>0</v>
          </cell>
          <cell r="M865">
            <v>0</v>
          </cell>
          <cell r="N865">
            <v>0</v>
          </cell>
          <cell r="O865">
            <v>0</v>
          </cell>
          <cell r="P865">
            <v>0</v>
          </cell>
          <cell r="Q865">
            <v>0</v>
          </cell>
          <cell r="R865">
            <v>0</v>
          </cell>
          <cell r="S865">
            <v>0</v>
          </cell>
          <cell r="T865">
            <v>0</v>
          </cell>
          <cell r="U865">
            <v>0</v>
          </cell>
          <cell r="V865">
            <v>0</v>
          </cell>
        </row>
        <row r="866">
          <cell r="L866">
            <v>0</v>
          </cell>
          <cell r="M866">
            <v>0</v>
          </cell>
          <cell r="N866">
            <v>0</v>
          </cell>
          <cell r="O866">
            <v>0</v>
          </cell>
          <cell r="P866">
            <v>0</v>
          </cell>
          <cell r="Q866">
            <v>0</v>
          </cell>
          <cell r="R866">
            <v>0</v>
          </cell>
          <cell r="S866">
            <v>0</v>
          </cell>
          <cell r="T866">
            <v>0</v>
          </cell>
          <cell r="U866">
            <v>0</v>
          </cell>
          <cell r="V866">
            <v>0</v>
          </cell>
        </row>
        <row r="867">
          <cell r="M867">
            <v>0</v>
          </cell>
          <cell r="N867">
            <v>-46788.320130448003</v>
          </cell>
          <cell r="O867">
            <v>31846.970004239483</v>
          </cell>
          <cell r="P867">
            <v>25113.847424999996</v>
          </cell>
          <cell r="Q867">
            <v>34747.32465844848</v>
          </cell>
          <cell r="R867">
            <v>33600.347838482208</v>
          </cell>
          <cell r="S867">
            <v>39564.324990660367</v>
          </cell>
          <cell r="T867">
            <v>42542.862443734346</v>
          </cell>
          <cell r="U867">
            <v>45698.906852969041</v>
          </cell>
          <cell r="V867">
            <v>48854.951262203736</v>
          </cell>
        </row>
        <row r="868">
          <cell r="L868">
            <v>0.62646864059575469</v>
          </cell>
          <cell r="M868">
            <v>0.62646864059575469</v>
          </cell>
          <cell r="N868">
            <v>0.62646864059575469</v>
          </cell>
          <cell r="O868">
            <v>0.62646864059575469</v>
          </cell>
          <cell r="P868">
            <v>0.62646864059575469</v>
          </cell>
          <cell r="Q868">
            <v>0.62646864059575469</v>
          </cell>
          <cell r="R868">
            <v>0.62646864059575469</v>
          </cell>
          <cell r="S868">
            <v>0.62646864059575469</v>
          </cell>
          <cell r="T868">
            <v>0.62646864059575436</v>
          </cell>
          <cell r="U868">
            <v>0.62646864059575436</v>
          </cell>
          <cell r="V868">
            <v>0.62646864059575436</v>
          </cell>
        </row>
        <row r="869">
          <cell r="L869">
            <v>0.12972424294927951</v>
          </cell>
          <cell r="M869">
            <v>0.12972424294927951</v>
          </cell>
          <cell r="N869">
            <v>0.12972424294927951</v>
          </cell>
          <cell r="O869">
            <v>0.12972424294927951</v>
          </cell>
          <cell r="P869">
            <v>0.12972424294927951</v>
          </cell>
          <cell r="Q869">
            <v>0.12972424294927951</v>
          </cell>
          <cell r="R869">
            <v>0.12972424294927951</v>
          </cell>
          <cell r="S869">
            <v>0.12972424294927951</v>
          </cell>
          <cell r="T869">
            <v>0.12972424294928001</v>
          </cell>
          <cell r="U869">
            <v>0.12972424294928001</v>
          </cell>
          <cell r="V869">
            <v>0.12972424294928001</v>
          </cell>
        </row>
        <row r="870">
          <cell r="L870">
            <v>0.22000011823464119</v>
          </cell>
          <cell r="M870">
            <v>0.22000011823464119</v>
          </cell>
          <cell r="N870">
            <v>0.22000011823464119</v>
          </cell>
          <cell r="O870">
            <v>0.22000011823464119</v>
          </cell>
          <cell r="P870">
            <v>0.22000011823464119</v>
          </cell>
          <cell r="Q870">
            <v>0.22000011823464119</v>
          </cell>
          <cell r="R870">
            <v>0.22000011823464119</v>
          </cell>
          <cell r="S870">
            <v>0.22000011823464119</v>
          </cell>
          <cell r="T870">
            <v>0.220000118234641</v>
          </cell>
          <cell r="U870">
            <v>0.220000118234641</v>
          </cell>
          <cell r="V870">
            <v>0.220000118234641</v>
          </cell>
        </row>
        <row r="871">
          <cell r="L871">
            <v>2.3806998220324598E-2</v>
          </cell>
          <cell r="M871">
            <v>2.3806998220324598E-2</v>
          </cell>
          <cell r="N871">
            <v>2.3806998220324598E-2</v>
          </cell>
          <cell r="O871">
            <v>2.3806998220324598E-2</v>
          </cell>
          <cell r="P871">
            <v>2.3806998220324598E-2</v>
          </cell>
          <cell r="Q871">
            <v>2.3806998220324598E-2</v>
          </cell>
          <cell r="R871">
            <v>2.3806998220324598E-2</v>
          </cell>
          <cell r="S871">
            <v>2.3806998220324598E-2</v>
          </cell>
          <cell r="T871">
            <v>2.3806998220324602E-2</v>
          </cell>
          <cell r="U871">
            <v>2.3806998220324602E-2</v>
          </cell>
          <cell r="V871">
            <v>2.3806998220324602E-2</v>
          </cell>
        </row>
        <row r="872">
          <cell r="L872">
            <v>0</v>
          </cell>
          <cell r="M872">
            <v>0</v>
          </cell>
          <cell r="N872">
            <v>0</v>
          </cell>
          <cell r="O872">
            <v>0</v>
          </cell>
          <cell r="P872">
            <v>0</v>
          </cell>
          <cell r="Q872">
            <v>0</v>
          </cell>
          <cell r="R872">
            <v>0</v>
          </cell>
          <cell r="S872">
            <v>0</v>
          </cell>
          <cell r="T872">
            <v>0</v>
          </cell>
          <cell r="U872">
            <v>0</v>
          </cell>
          <cell r="V872">
            <v>0</v>
          </cell>
        </row>
        <row r="873">
          <cell r="L873">
            <v>0</v>
          </cell>
          <cell r="M873">
            <v>0</v>
          </cell>
          <cell r="N873">
            <v>0</v>
          </cell>
          <cell r="O873">
            <v>0</v>
          </cell>
          <cell r="P873">
            <v>0</v>
          </cell>
          <cell r="Q873">
            <v>0</v>
          </cell>
          <cell r="R873">
            <v>0</v>
          </cell>
          <cell r="S873">
            <v>0</v>
          </cell>
          <cell r="T873">
            <v>0</v>
          </cell>
          <cell r="U873">
            <v>0</v>
          </cell>
          <cell r="V873">
            <v>0</v>
          </cell>
        </row>
        <row r="874">
          <cell r="M874">
            <v>0</v>
          </cell>
          <cell r="N874">
            <v>36653.447984999999</v>
          </cell>
          <cell r="O874">
            <v>35622.178305127491</v>
          </cell>
          <cell r="P874">
            <v>35622.178305127491</v>
          </cell>
          <cell r="Q874">
            <v>35622.178305127491</v>
          </cell>
          <cell r="R874">
            <v>35622.178305127491</v>
          </cell>
          <cell r="S874">
            <v>35622.178305127491</v>
          </cell>
          <cell r="T874">
            <v>35622.178305127491</v>
          </cell>
          <cell r="U874">
            <v>35622.178305127491</v>
          </cell>
          <cell r="V874">
            <v>35622.178305127491</v>
          </cell>
        </row>
        <row r="875">
          <cell r="L875">
            <v>0.62646864059575469</v>
          </cell>
          <cell r="M875">
            <v>0.62646864059575469</v>
          </cell>
          <cell r="N875">
            <v>0.62646864059575469</v>
          </cell>
          <cell r="O875">
            <v>0.62646864059575469</v>
          </cell>
          <cell r="P875">
            <v>0.62646864059575469</v>
          </cell>
          <cell r="Q875">
            <v>0.62646864059575469</v>
          </cell>
          <cell r="R875">
            <v>0.62646864059575469</v>
          </cell>
          <cell r="S875">
            <v>0.62646864059575469</v>
          </cell>
          <cell r="T875">
            <v>0.62646864059575436</v>
          </cell>
          <cell r="U875">
            <v>0.62646864059575436</v>
          </cell>
          <cell r="V875">
            <v>0.62646864059575436</v>
          </cell>
        </row>
        <row r="876">
          <cell r="L876">
            <v>0.12972424294927951</v>
          </cell>
          <cell r="M876">
            <v>0.12972424294927951</v>
          </cell>
          <cell r="N876">
            <v>0.12972424294927951</v>
          </cell>
          <cell r="O876">
            <v>0.12972424294927951</v>
          </cell>
          <cell r="P876">
            <v>0.12972424294927951</v>
          </cell>
          <cell r="Q876">
            <v>0.12972424294927951</v>
          </cell>
          <cell r="R876">
            <v>0.12972424294927951</v>
          </cell>
          <cell r="S876">
            <v>0.12972424294927951</v>
          </cell>
          <cell r="T876">
            <v>0.12972424294928001</v>
          </cell>
          <cell r="U876">
            <v>0.12972424294928001</v>
          </cell>
          <cell r="V876">
            <v>0.12972424294928001</v>
          </cell>
        </row>
        <row r="877">
          <cell r="L877">
            <v>0.22000011823464119</v>
          </cell>
          <cell r="M877">
            <v>0.22000011823464119</v>
          </cell>
          <cell r="N877">
            <v>0.22000011823464119</v>
          </cell>
          <cell r="O877">
            <v>0.22000011823464119</v>
          </cell>
          <cell r="P877">
            <v>0.22000011823464119</v>
          </cell>
          <cell r="Q877">
            <v>0.22000011823464119</v>
          </cell>
          <cell r="R877">
            <v>0.22000011823464119</v>
          </cell>
          <cell r="S877">
            <v>0.22000011823464119</v>
          </cell>
          <cell r="T877">
            <v>0.220000118234641</v>
          </cell>
          <cell r="U877">
            <v>0.220000118234641</v>
          </cell>
          <cell r="V877">
            <v>0.220000118234641</v>
          </cell>
        </row>
        <row r="878">
          <cell r="L878">
            <v>2.3806998220324598E-2</v>
          </cell>
          <cell r="M878">
            <v>2.3806998220324598E-2</v>
          </cell>
          <cell r="N878">
            <v>2.3806998220324598E-2</v>
          </cell>
          <cell r="O878">
            <v>2.3806998220324598E-2</v>
          </cell>
          <cell r="P878">
            <v>2.3806998220324598E-2</v>
          </cell>
          <cell r="Q878">
            <v>2.3806998220324598E-2</v>
          </cell>
          <cell r="R878">
            <v>2.3806998220324598E-2</v>
          </cell>
          <cell r="S878">
            <v>2.3806998220324598E-2</v>
          </cell>
          <cell r="T878">
            <v>2.3806998220324602E-2</v>
          </cell>
          <cell r="U878">
            <v>2.3806998220324602E-2</v>
          </cell>
          <cell r="V878">
            <v>2.3806998220324602E-2</v>
          </cell>
        </row>
        <row r="879">
          <cell r="L879">
            <v>0</v>
          </cell>
          <cell r="M879">
            <v>0</v>
          </cell>
          <cell r="N879">
            <v>0</v>
          </cell>
          <cell r="O879">
            <v>0</v>
          </cell>
          <cell r="P879">
            <v>0</v>
          </cell>
          <cell r="Q879">
            <v>0</v>
          </cell>
          <cell r="R879">
            <v>0</v>
          </cell>
          <cell r="S879">
            <v>0</v>
          </cell>
          <cell r="T879">
            <v>0</v>
          </cell>
          <cell r="U879">
            <v>0</v>
          </cell>
          <cell r="V879">
            <v>0</v>
          </cell>
        </row>
        <row r="880">
          <cell r="L880">
            <v>0</v>
          </cell>
          <cell r="M880">
            <v>0</v>
          </cell>
          <cell r="N880">
            <v>0</v>
          </cell>
          <cell r="O880">
            <v>0</v>
          </cell>
          <cell r="P880">
            <v>0</v>
          </cell>
          <cell r="Q880">
            <v>0</v>
          </cell>
          <cell r="R880">
            <v>0</v>
          </cell>
          <cell r="S880">
            <v>0</v>
          </cell>
          <cell r="T880">
            <v>0</v>
          </cell>
          <cell r="U880">
            <v>0</v>
          </cell>
          <cell r="V880">
            <v>0</v>
          </cell>
        </row>
        <row r="881">
          <cell r="M881">
            <v>0</v>
          </cell>
          <cell r="N881">
            <v>5019.1462170000004</v>
          </cell>
          <cell r="O881">
            <v>3067.033077</v>
          </cell>
          <cell r="P881">
            <v>3067.033077</v>
          </cell>
          <cell r="Q881">
            <v>3067.033077</v>
          </cell>
          <cell r="R881">
            <v>3067.033077</v>
          </cell>
          <cell r="S881">
            <v>3067.033077</v>
          </cell>
          <cell r="T881">
            <v>3067.033077</v>
          </cell>
          <cell r="U881">
            <v>3067.033077</v>
          </cell>
          <cell r="V881">
            <v>3067.033077</v>
          </cell>
        </row>
        <row r="882">
          <cell r="L882">
            <v>1</v>
          </cell>
          <cell r="M882">
            <v>1</v>
          </cell>
          <cell r="N882">
            <v>1</v>
          </cell>
          <cell r="O882">
            <v>1</v>
          </cell>
          <cell r="P882">
            <v>1</v>
          </cell>
          <cell r="Q882">
            <v>1</v>
          </cell>
          <cell r="R882">
            <v>1</v>
          </cell>
          <cell r="S882">
            <v>1</v>
          </cell>
          <cell r="T882">
            <v>1</v>
          </cell>
          <cell r="U882">
            <v>1</v>
          </cell>
          <cell r="V882">
            <v>1</v>
          </cell>
        </row>
        <row r="883">
          <cell r="L883">
            <v>0</v>
          </cell>
          <cell r="M883">
            <v>0</v>
          </cell>
          <cell r="N883">
            <v>0</v>
          </cell>
          <cell r="O883">
            <v>0</v>
          </cell>
          <cell r="P883">
            <v>0</v>
          </cell>
          <cell r="Q883">
            <v>0</v>
          </cell>
          <cell r="R883">
            <v>0</v>
          </cell>
          <cell r="S883">
            <v>0</v>
          </cell>
          <cell r="T883">
            <v>0</v>
          </cell>
          <cell r="U883">
            <v>0</v>
          </cell>
          <cell r="V883">
            <v>0</v>
          </cell>
        </row>
        <row r="884">
          <cell r="L884">
            <v>0</v>
          </cell>
          <cell r="M884">
            <v>0</v>
          </cell>
          <cell r="N884">
            <v>0</v>
          </cell>
          <cell r="O884">
            <v>0</v>
          </cell>
          <cell r="P884">
            <v>0</v>
          </cell>
          <cell r="Q884">
            <v>0</v>
          </cell>
          <cell r="R884">
            <v>0</v>
          </cell>
          <cell r="S884">
            <v>0</v>
          </cell>
          <cell r="T884">
            <v>0</v>
          </cell>
          <cell r="U884">
            <v>0</v>
          </cell>
          <cell r="V884">
            <v>0</v>
          </cell>
        </row>
        <row r="885">
          <cell r="L885">
            <v>0</v>
          </cell>
          <cell r="M885">
            <v>0</v>
          </cell>
          <cell r="N885">
            <v>0</v>
          </cell>
          <cell r="O885">
            <v>0</v>
          </cell>
          <cell r="P885">
            <v>0</v>
          </cell>
          <cell r="Q885">
            <v>0</v>
          </cell>
          <cell r="R885">
            <v>0</v>
          </cell>
          <cell r="S885">
            <v>0</v>
          </cell>
          <cell r="T885">
            <v>0</v>
          </cell>
          <cell r="U885">
            <v>0</v>
          </cell>
          <cell r="V885">
            <v>0</v>
          </cell>
        </row>
        <row r="886">
          <cell r="L886">
            <v>0</v>
          </cell>
          <cell r="M886">
            <v>0</v>
          </cell>
          <cell r="N886">
            <v>0</v>
          </cell>
          <cell r="O886">
            <v>0</v>
          </cell>
          <cell r="P886">
            <v>0</v>
          </cell>
          <cell r="Q886">
            <v>0</v>
          </cell>
          <cell r="R886">
            <v>0</v>
          </cell>
          <cell r="S886">
            <v>0</v>
          </cell>
          <cell r="T886">
            <v>0</v>
          </cell>
          <cell r="U886">
            <v>0</v>
          </cell>
          <cell r="V886">
            <v>0</v>
          </cell>
        </row>
        <row r="887">
          <cell r="L887">
            <v>0</v>
          </cell>
          <cell r="M887">
            <v>0</v>
          </cell>
          <cell r="N887">
            <v>0</v>
          </cell>
          <cell r="O887">
            <v>0</v>
          </cell>
          <cell r="P887">
            <v>0</v>
          </cell>
          <cell r="Q887">
            <v>0</v>
          </cell>
          <cell r="R887">
            <v>0</v>
          </cell>
          <cell r="S887">
            <v>0</v>
          </cell>
          <cell r="T887">
            <v>0</v>
          </cell>
          <cell r="U887">
            <v>0</v>
          </cell>
          <cell r="V887">
            <v>0</v>
          </cell>
        </row>
        <row r="888">
          <cell r="M888">
            <v>0</v>
          </cell>
          <cell r="N888">
            <v>13994.200729048</v>
          </cell>
          <cell r="O888">
            <v>21813.601892959516</v>
          </cell>
          <cell r="P888">
            <v>20434.809678596252</v>
          </cell>
          <cell r="Q888">
            <v>18091.696566054805</v>
          </cell>
          <cell r="R888">
            <v>18812.512551981057</v>
          </cell>
          <cell r="S888">
            <v>18529.933746224287</v>
          </cell>
          <cell r="T888">
            <v>17815.037823741684</v>
          </cell>
          <cell r="U888">
            <v>17815.037823741684</v>
          </cell>
          <cell r="V888">
            <v>17815.037823741684</v>
          </cell>
        </row>
        <row r="889">
          <cell r="L889">
            <v>0.63554155085619435</v>
          </cell>
          <cell r="M889">
            <v>0.63554155085619435</v>
          </cell>
          <cell r="N889">
            <v>0.63554155085619435</v>
          </cell>
          <cell r="O889">
            <v>0.63554155085619435</v>
          </cell>
          <cell r="P889">
            <v>0.63554155085619435</v>
          </cell>
          <cell r="Q889">
            <v>0.63554155085619435</v>
          </cell>
          <cell r="R889">
            <v>0.63554155085619435</v>
          </cell>
          <cell r="S889">
            <v>0.63554155085619435</v>
          </cell>
          <cell r="T889">
            <v>0.6355415508561939</v>
          </cell>
          <cell r="U889">
            <v>0.6355415508561939</v>
          </cell>
          <cell r="V889">
            <v>0.6355415508561939</v>
          </cell>
        </row>
        <row r="890">
          <cell r="L890">
            <v>0.13022144618621287</v>
          </cell>
          <cell r="M890">
            <v>0.13022144618621287</v>
          </cell>
          <cell r="N890">
            <v>0.13022144618621287</v>
          </cell>
          <cell r="O890">
            <v>0.13022144618621287</v>
          </cell>
          <cell r="P890">
            <v>0.13022144618621287</v>
          </cell>
          <cell r="Q890">
            <v>0.13022144618621287</v>
          </cell>
          <cell r="R890">
            <v>0.13022144618621287</v>
          </cell>
          <cell r="S890">
            <v>0.13022144618621287</v>
          </cell>
          <cell r="T890">
            <v>0.13022144618621301</v>
          </cell>
          <cell r="U890">
            <v>0.13022144618621301</v>
          </cell>
          <cell r="V890">
            <v>0.13022144618621301</v>
          </cell>
        </row>
        <row r="891">
          <cell r="L891">
            <v>0.2279852795660986</v>
          </cell>
          <cell r="M891">
            <v>0.2279852795660986</v>
          </cell>
          <cell r="N891">
            <v>0.2279852795660986</v>
          </cell>
          <cell r="O891">
            <v>0.2279852795660986</v>
          </cell>
          <cell r="P891">
            <v>0.2279852795660986</v>
          </cell>
          <cell r="Q891">
            <v>0.2279852795660986</v>
          </cell>
          <cell r="R891">
            <v>0.2279852795660986</v>
          </cell>
          <cell r="S891">
            <v>0.2279852795660986</v>
          </cell>
          <cell r="T891">
            <v>0.22798527956609899</v>
          </cell>
          <cell r="U891">
            <v>0.22798527956609899</v>
          </cell>
          <cell r="V891">
            <v>0.22798527956609899</v>
          </cell>
        </row>
        <row r="892">
          <cell r="L892">
            <v>6.2517233914941182E-3</v>
          </cell>
          <cell r="M892">
            <v>6.2517233914941182E-3</v>
          </cell>
          <cell r="N892">
            <v>6.2517233914941182E-3</v>
          </cell>
          <cell r="O892">
            <v>6.2517233914941182E-3</v>
          </cell>
          <cell r="P892">
            <v>6.2517233914941182E-3</v>
          </cell>
          <cell r="Q892">
            <v>6.2517233914941182E-3</v>
          </cell>
          <cell r="R892">
            <v>6.2517233914941182E-3</v>
          </cell>
          <cell r="S892">
            <v>6.2517233914941182E-3</v>
          </cell>
          <cell r="T892">
            <v>6.2517233914941199E-3</v>
          </cell>
          <cell r="U892">
            <v>6.2517233914941199E-3</v>
          </cell>
          <cell r="V892">
            <v>6.2517233914941199E-3</v>
          </cell>
        </row>
        <row r="893">
          <cell r="L893">
            <v>0</v>
          </cell>
          <cell r="M893">
            <v>0</v>
          </cell>
          <cell r="N893">
            <v>0</v>
          </cell>
          <cell r="O893">
            <v>0</v>
          </cell>
          <cell r="P893">
            <v>0</v>
          </cell>
          <cell r="Q893">
            <v>0</v>
          </cell>
          <cell r="R893">
            <v>0</v>
          </cell>
          <cell r="S893">
            <v>0</v>
          </cell>
          <cell r="T893">
            <v>0</v>
          </cell>
          <cell r="U893">
            <v>0</v>
          </cell>
          <cell r="V893">
            <v>0</v>
          </cell>
        </row>
        <row r="894">
          <cell r="L894">
            <v>0</v>
          </cell>
          <cell r="M894">
            <v>0</v>
          </cell>
          <cell r="N894">
            <v>0</v>
          </cell>
          <cell r="O894">
            <v>0</v>
          </cell>
          <cell r="P894">
            <v>0</v>
          </cell>
          <cell r="Q894">
            <v>0</v>
          </cell>
          <cell r="R894">
            <v>0</v>
          </cell>
          <cell r="S894">
            <v>0</v>
          </cell>
          <cell r="T894">
            <v>0</v>
          </cell>
          <cell r="U894">
            <v>0</v>
          </cell>
          <cell r="V894">
            <v>0</v>
          </cell>
        </row>
        <row r="895">
          <cell r="M895">
            <v>0</v>
          </cell>
          <cell r="N895">
            <v>0</v>
          </cell>
          <cell r="O895">
            <v>0</v>
          </cell>
          <cell r="P895">
            <v>0</v>
          </cell>
          <cell r="Q895">
            <v>0</v>
          </cell>
          <cell r="R895">
            <v>0</v>
          </cell>
          <cell r="S895">
            <v>0</v>
          </cell>
          <cell r="T895">
            <v>0</v>
          </cell>
          <cell r="U895">
            <v>0</v>
          </cell>
          <cell r="V895">
            <v>0</v>
          </cell>
        </row>
        <row r="896">
          <cell r="L896">
            <v>0</v>
          </cell>
          <cell r="M896">
            <v>0</v>
          </cell>
          <cell r="N896">
            <v>0</v>
          </cell>
          <cell r="O896">
            <v>0</v>
          </cell>
          <cell r="P896">
            <v>0</v>
          </cell>
          <cell r="Q896">
            <v>0</v>
          </cell>
          <cell r="R896">
            <v>0</v>
          </cell>
          <cell r="S896">
            <v>0</v>
          </cell>
          <cell r="T896">
            <v>0</v>
          </cell>
          <cell r="U896">
            <v>0</v>
          </cell>
          <cell r="V896">
            <v>0</v>
          </cell>
        </row>
        <row r="897">
          <cell r="L897">
            <v>0</v>
          </cell>
          <cell r="M897">
            <v>0</v>
          </cell>
          <cell r="N897">
            <v>0</v>
          </cell>
          <cell r="O897">
            <v>0</v>
          </cell>
          <cell r="P897">
            <v>0</v>
          </cell>
          <cell r="Q897">
            <v>0</v>
          </cell>
          <cell r="R897">
            <v>0</v>
          </cell>
          <cell r="S897">
            <v>0</v>
          </cell>
          <cell r="T897">
            <v>0</v>
          </cell>
          <cell r="U897">
            <v>0</v>
          </cell>
          <cell r="V897">
            <v>0</v>
          </cell>
        </row>
        <row r="898">
          <cell r="L898">
            <v>0</v>
          </cell>
          <cell r="M898">
            <v>0</v>
          </cell>
          <cell r="N898">
            <v>0</v>
          </cell>
          <cell r="O898">
            <v>0</v>
          </cell>
          <cell r="P898">
            <v>0</v>
          </cell>
          <cell r="Q898">
            <v>0</v>
          </cell>
          <cell r="R898">
            <v>0</v>
          </cell>
          <cell r="S898">
            <v>0</v>
          </cell>
          <cell r="T898">
            <v>0</v>
          </cell>
          <cell r="U898">
            <v>0</v>
          </cell>
          <cell r="V898">
            <v>0</v>
          </cell>
        </row>
        <row r="899">
          <cell r="L899">
            <v>0</v>
          </cell>
          <cell r="M899">
            <v>0</v>
          </cell>
          <cell r="N899">
            <v>0</v>
          </cell>
          <cell r="O899">
            <v>0</v>
          </cell>
          <cell r="P899">
            <v>0</v>
          </cell>
          <cell r="Q899">
            <v>0</v>
          </cell>
          <cell r="R899">
            <v>0</v>
          </cell>
          <cell r="S899">
            <v>0</v>
          </cell>
          <cell r="T899">
            <v>0</v>
          </cell>
          <cell r="U899">
            <v>0</v>
          </cell>
          <cell r="V899">
            <v>0</v>
          </cell>
        </row>
        <row r="900">
          <cell r="L900">
            <v>0</v>
          </cell>
          <cell r="M900">
            <v>0</v>
          </cell>
          <cell r="N900">
            <v>0</v>
          </cell>
          <cell r="O900">
            <v>0</v>
          </cell>
          <cell r="P900">
            <v>0</v>
          </cell>
          <cell r="Q900">
            <v>0</v>
          </cell>
          <cell r="R900">
            <v>0</v>
          </cell>
          <cell r="S900">
            <v>0</v>
          </cell>
          <cell r="T900">
            <v>0</v>
          </cell>
          <cell r="U900">
            <v>0</v>
          </cell>
          <cell r="V900">
            <v>0</v>
          </cell>
        </row>
        <row r="901">
          <cell r="L901">
            <v>0</v>
          </cell>
          <cell r="M901">
            <v>0</v>
          </cell>
          <cell r="N901">
            <v>0</v>
          </cell>
          <cell r="O901">
            <v>0</v>
          </cell>
          <cell r="P901">
            <v>0</v>
          </cell>
          <cell r="Q901">
            <v>0</v>
          </cell>
          <cell r="R901">
            <v>0</v>
          </cell>
          <cell r="S901">
            <v>0</v>
          </cell>
          <cell r="T901">
            <v>0</v>
          </cell>
          <cell r="U901">
            <v>0</v>
          </cell>
          <cell r="V901">
            <v>0</v>
          </cell>
        </row>
        <row r="902">
          <cell r="M902">
            <v>0</v>
          </cell>
          <cell r="N902">
            <v>0</v>
          </cell>
          <cell r="O902">
            <v>0</v>
          </cell>
          <cell r="P902">
            <v>0</v>
          </cell>
          <cell r="Q902">
            <v>0</v>
          </cell>
          <cell r="R902">
            <v>0</v>
          </cell>
          <cell r="S902">
            <v>0</v>
          </cell>
          <cell r="T902">
            <v>0</v>
          </cell>
          <cell r="U902">
            <v>2893.6091886269642</v>
          </cell>
          <cell r="V902">
            <v>15436.733936101551</v>
          </cell>
        </row>
        <row r="903">
          <cell r="L903">
            <v>1</v>
          </cell>
          <cell r="M903">
            <v>1</v>
          </cell>
          <cell r="N903">
            <v>1</v>
          </cell>
          <cell r="O903">
            <v>1</v>
          </cell>
          <cell r="P903">
            <v>1</v>
          </cell>
          <cell r="Q903">
            <v>1</v>
          </cell>
          <cell r="R903">
            <v>1</v>
          </cell>
          <cell r="S903">
            <v>1</v>
          </cell>
          <cell r="T903">
            <v>1</v>
          </cell>
          <cell r="U903">
            <v>1</v>
          </cell>
          <cell r="V903">
            <v>1</v>
          </cell>
        </row>
        <row r="904">
          <cell r="L904">
            <v>0</v>
          </cell>
          <cell r="M904">
            <v>0</v>
          </cell>
          <cell r="N904">
            <v>0</v>
          </cell>
          <cell r="O904">
            <v>0</v>
          </cell>
          <cell r="P904">
            <v>0</v>
          </cell>
          <cell r="Q904">
            <v>0</v>
          </cell>
          <cell r="R904">
            <v>0</v>
          </cell>
          <cell r="S904">
            <v>0</v>
          </cell>
          <cell r="T904">
            <v>0</v>
          </cell>
          <cell r="U904">
            <v>0</v>
          </cell>
          <cell r="V904">
            <v>0</v>
          </cell>
        </row>
        <row r="905">
          <cell r="L905">
            <v>0</v>
          </cell>
          <cell r="M905">
            <v>0</v>
          </cell>
          <cell r="N905">
            <v>0</v>
          </cell>
          <cell r="O905">
            <v>0</v>
          </cell>
          <cell r="P905">
            <v>0</v>
          </cell>
          <cell r="Q905">
            <v>0</v>
          </cell>
          <cell r="R905">
            <v>0</v>
          </cell>
          <cell r="S905">
            <v>0</v>
          </cell>
          <cell r="T905">
            <v>0</v>
          </cell>
          <cell r="U905">
            <v>0</v>
          </cell>
          <cell r="V905">
            <v>0</v>
          </cell>
        </row>
        <row r="906">
          <cell r="L906">
            <v>0</v>
          </cell>
          <cell r="M906">
            <v>0</v>
          </cell>
          <cell r="N906">
            <v>0</v>
          </cell>
          <cell r="O906">
            <v>0</v>
          </cell>
          <cell r="P906">
            <v>0</v>
          </cell>
          <cell r="Q906">
            <v>0</v>
          </cell>
          <cell r="R906">
            <v>0</v>
          </cell>
          <cell r="S906">
            <v>0</v>
          </cell>
          <cell r="T906">
            <v>0</v>
          </cell>
          <cell r="U906">
            <v>0</v>
          </cell>
          <cell r="V906">
            <v>0</v>
          </cell>
        </row>
        <row r="907">
          <cell r="L907">
            <v>0</v>
          </cell>
          <cell r="M907">
            <v>0</v>
          </cell>
          <cell r="N907">
            <v>0</v>
          </cell>
          <cell r="O907">
            <v>0</v>
          </cell>
          <cell r="P907">
            <v>0</v>
          </cell>
          <cell r="Q907">
            <v>0</v>
          </cell>
          <cell r="R907">
            <v>0</v>
          </cell>
          <cell r="S907">
            <v>0</v>
          </cell>
          <cell r="T907">
            <v>0</v>
          </cell>
          <cell r="U907">
            <v>0</v>
          </cell>
          <cell r="V907">
            <v>0</v>
          </cell>
        </row>
        <row r="908">
          <cell r="L908">
            <v>0</v>
          </cell>
          <cell r="M908">
            <v>0</v>
          </cell>
          <cell r="N908">
            <v>0</v>
          </cell>
          <cell r="O908">
            <v>0</v>
          </cell>
          <cell r="P908">
            <v>0</v>
          </cell>
          <cell r="Q908">
            <v>0</v>
          </cell>
          <cell r="R908">
            <v>0</v>
          </cell>
          <cell r="S908">
            <v>0</v>
          </cell>
          <cell r="T908">
            <v>0</v>
          </cell>
          <cell r="U908">
            <v>0</v>
          </cell>
          <cell r="V908">
            <v>0</v>
          </cell>
        </row>
        <row r="909">
          <cell r="M909">
            <v>0</v>
          </cell>
          <cell r="N909">
            <v>23257.720559724999</v>
          </cell>
          <cell r="O909">
            <v>18508.763065456427</v>
          </cell>
          <cell r="P909">
            <v>18699.748675270937</v>
          </cell>
          <cell r="Q909">
            <v>16912.890139092186</v>
          </cell>
          <cell r="R909">
            <v>16485.12074918134</v>
          </cell>
          <cell r="S909">
            <v>11971.09774795</v>
          </cell>
          <cell r="T909">
            <v>12838.170521475</v>
          </cell>
          <cell r="U909">
            <v>12838.170521475</v>
          </cell>
          <cell r="V909">
            <v>12838.170521475</v>
          </cell>
        </row>
        <row r="910">
          <cell r="L910">
            <v>1</v>
          </cell>
          <cell r="M910">
            <v>1</v>
          </cell>
          <cell r="N910">
            <v>1</v>
          </cell>
          <cell r="O910">
            <v>1</v>
          </cell>
          <cell r="P910">
            <v>1</v>
          </cell>
          <cell r="Q910">
            <v>1</v>
          </cell>
          <cell r="R910">
            <v>1</v>
          </cell>
          <cell r="S910">
            <v>1</v>
          </cell>
          <cell r="T910">
            <v>1</v>
          </cell>
          <cell r="U910">
            <v>1</v>
          </cell>
          <cell r="V910">
            <v>1</v>
          </cell>
        </row>
        <row r="911">
          <cell r="L911">
            <v>0</v>
          </cell>
          <cell r="M911">
            <v>0</v>
          </cell>
          <cell r="N911">
            <v>0</v>
          </cell>
          <cell r="O911">
            <v>0</v>
          </cell>
          <cell r="P911">
            <v>0</v>
          </cell>
          <cell r="Q911">
            <v>0</v>
          </cell>
          <cell r="R911">
            <v>0</v>
          </cell>
          <cell r="S911">
            <v>0</v>
          </cell>
          <cell r="T911">
            <v>0</v>
          </cell>
          <cell r="U911">
            <v>0</v>
          </cell>
          <cell r="V911">
            <v>0</v>
          </cell>
        </row>
        <row r="912">
          <cell r="L912">
            <v>0</v>
          </cell>
          <cell r="M912">
            <v>0</v>
          </cell>
          <cell r="N912">
            <v>0</v>
          </cell>
          <cell r="O912">
            <v>0</v>
          </cell>
          <cell r="P912">
            <v>0</v>
          </cell>
          <cell r="Q912">
            <v>0</v>
          </cell>
          <cell r="R912">
            <v>0</v>
          </cell>
          <cell r="S912">
            <v>0</v>
          </cell>
          <cell r="T912">
            <v>0</v>
          </cell>
          <cell r="U912">
            <v>0</v>
          </cell>
          <cell r="V912">
            <v>0</v>
          </cell>
        </row>
        <row r="913">
          <cell r="L913">
            <v>0</v>
          </cell>
          <cell r="M913">
            <v>0</v>
          </cell>
          <cell r="N913">
            <v>0</v>
          </cell>
          <cell r="O913">
            <v>0</v>
          </cell>
          <cell r="P913">
            <v>0</v>
          </cell>
          <cell r="Q913">
            <v>0</v>
          </cell>
          <cell r="R913">
            <v>0</v>
          </cell>
          <cell r="S913">
            <v>0</v>
          </cell>
          <cell r="T913">
            <v>0</v>
          </cell>
          <cell r="U913">
            <v>0</v>
          </cell>
          <cell r="V913">
            <v>0</v>
          </cell>
        </row>
        <row r="914">
          <cell r="L914">
            <v>0</v>
          </cell>
          <cell r="M914">
            <v>0</v>
          </cell>
          <cell r="N914">
            <v>0</v>
          </cell>
          <cell r="O914">
            <v>0</v>
          </cell>
          <cell r="P914">
            <v>0</v>
          </cell>
          <cell r="Q914">
            <v>0</v>
          </cell>
          <cell r="R914">
            <v>0</v>
          </cell>
          <cell r="S914">
            <v>0</v>
          </cell>
          <cell r="T914">
            <v>0</v>
          </cell>
          <cell r="U914">
            <v>0</v>
          </cell>
          <cell r="V914">
            <v>0</v>
          </cell>
        </row>
        <row r="915">
          <cell r="L915">
            <v>0</v>
          </cell>
          <cell r="M915">
            <v>0</v>
          </cell>
          <cell r="N915">
            <v>0</v>
          </cell>
          <cell r="O915">
            <v>0</v>
          </cell>
          <cell r="P915">
            <v>0</v>
          </cell>
          <cell r="Q915">
            <v>0</v>
          </cell>
          <cell r="R915">
            <v>0</v>
          </cell>
          <cell r="S915">
            <v>0</v>
          </cell>
          <cell r="T915">
            <v>0</v>
          </cell>
          <cell r="U915">
            <v>0</v>
          </cell>
          <cell r="V915">
            <v>0</v>
          </cell>
        </row>
        <row r="916">
          <cell r="M916">
            <v>0</v>
          </cell>
          <cell r="N916">
            <v>441.57488486300002</v>
          </cell>
          <cell r="O916">
            <v>1280.507540391518</v>
          </cell>
          <cell r="P916">
            <v>1298.5260068267032</v>
          </cell>
          <cell r="Q916">
            <v>1316.5444732618885</v>
          </cell>
          <cell r="R916">
            <v>1316.5444732618885</v>
          </cell>
          <cell r="S916">
            <v>1316.5444732618885</v>
          </cell>
          <cell r="T916">
            <v>1316.5444732618885</v>
          </cell>
          <cell r="U916">
            <v>1316.5444732618885</v>
          </cell>
          <cell r="V916">
            <v>1316.5444732618885</v>
          </cell>
        </row>
        <row r="917">
          <cell r="L917">
            <v>0.9003278682293383</v>
          </cell>
          <cell r="M917">
            <v>0.9003278682293383</v>
          </cell>
          <cell r="N917">
            <v>0.9003278682293383</v>
          </cell>
          <cell r="O917">
            <v>0.9003278682293383</v>
          </cell>
          <cell r="P917">
            <v>0.9003278682293383</v>
          </cell>
          <cell r="Q917">
            <v>0.9003278682293383</v>
          </cell>
          <cell r="R917">
            <v>0.9003278682293383</v>
          </cell>
          <cell r="S917">
            <v>0.9003278682293383</v>
          </cell>
          <cell r="T917">
            <v>0.9003278682293383</v>
          </cell>
          <cell r="U917">
            <v>0.9003278682293383</v>
          </cell>
          <cell r="V917">
            <v>0.9003278682293383</v>
          </cell>
        </row>
        <row r="918">
          <cell r="L918">
            <v>2.6902009027233317E-2</v>
          </cell>
          <cell r="M918">
            <v>2.6902009027233317E-2</v>
          </cell>
          <cell r="N918">
            <v>2.6902009027233317E-2</v>
          </cell>
          <cell r="O918">
            <v>2.6902009027233317E-2</v>
          </cell>
          <cell r="P918">
            <v>2.6902009027233317E-2</v>
          </cell>
          <cell r="Q918">
            <v>2.6902009027233317E-2</v>
          </cell>
          <cell r="R918">
            <v>2.6902009027233317E-2</v>
          </cell>
          <cell r="S918">
            <v>2.6902009027233317E-2</v>
          </cell>
          <cell r="T918">
            <v>2.69020090272333E-2</v>
          </cell>
          <cell r="U918">
            <v>2.69020090272333E-2</v>
          </cell>
          <cell r="V918">
            <v>2.69020090272333E-2</v>
          </cell>
        </row>
        <row r="919">
          <cell r="L919">
            <v>5.8399381808620754E-2</v>
          </cell>
          <cell r="M919">
            <v>5.8399381808620754E-2</v>
          </cell>
          <cell r="N919">
            <v>5.8399381808620754E-2</v>
          </cell>
          <cell r="O919">
            <v>5.8399381808620754E-2</v>
          </cell>
          <cell r="P919">
            <v>5.8399381808620754E-2</v>
          </cell>
          <cell r="Q919">
            <v>5.8399381808620754E-2</v>
          </cell>
          <cell r="R919">
            <v>5.8399381808620754E-2</v>
          </cell>
          <cell r="S919">
            <v>5.8399381808620754E-2</v>
          </cell>
          <cell r="T919">
            <v>5.8399381808620802E-2</v>
          </cell>
          <cell r="U919">
            <v>5.8399381808620802E-2</v>
          </cell>
          <cell r="V919">
            <v>5.8399381808620802E-2</v>
          </cell>
        </row>
        <row r="920">
          <cell r="L920">
            <v>1.4370740934807584E-2</v>
          </cell>
          <cell r="M920">
            <v>1.4370740934807584E-2</v>
          </cell>
          <cell r="N920">
            <v>1.4370740934807584E-2</v>
          </cell>
          <cell r="O920">
            <v>1.4370740934807584E-2</v>
          </cell>
          <cell r="P920">
            <v>1.4370740934807584E-2</v>
          </cell>
          <cell r="Q920">
            <v>1.4370740934807584E-2</v>
          </cell>
          <cell r="R920">
            <v>1.4370740934807584E-2</v>
          </cell>
          <cell r="S920">
            <v>1.4370740934807584E-2</v>
          </cell>
          <cell r="T920">
            <v>1.4370740934807599E-2</v>
          </cell>
          <cell r="U920">
            <v>1.4370740934807599E-2</v>
          </cell>
          <cell r="V920">
            <v>1.4370740934807599E-2</v>
          </cell>
        </row>
        <row r="921">
          <cell r="L921">
            <v>0</v>
          </cell>
          <cell r="M921">
            <v>0</v>
          </cell>
          <cell r="N921">
            <v>0</v>
          </cell>
          <cell r="O921">
            <v>0</v>
          </cell>
          <cell r="P921">
            <v>0</v>
          </cell>
          <cell r="Q921">
            <v>0</v>
          </cell>
          <cell r="R921">
            <v>0</v>
          </cell>
          <cell r="S921">
            <v>0</v>
          </cell>
          <cell r="T921">
            <v>0</v>
          </cell>
          <cell r="U921">
            <v>0</v>
          </cell>
          <cell r="V921">
            <v>0</v>
          </cell>
        </row>
        <row r="922">
          <cell r="L922">
            <v>0</v>
          </cell>
          <cell r="M922">
            <v>0</v>
          </cell>
          <cell r="N922">
            <v>0</v>
          </cell>
          <cell r="O922">
            <v>0</v>
          </cell>
          <cell r="P922">
            <v>0</v>
          </cell>
          <cell r="Q922">
            <v>0</v>
          </cell>
          <cell r="R922">
            <v>0</v>
          </cell>
          <cell r="S922">
            <v>0</v>
          </cell>
          <cell r="T922">
            <v>0</v>
          </cell>
          <cell r="U922">
            <v>0</v>
          </cell>
          <cell r="V922">
            <v>0</v>
          </cell>
        </row>
        <row r="923">
          <cell r="M923">
            <v>0</v>
          </cell>
          <cell r="N923">
            <v>-3284.1997604309299</v>
          </cell>
          <cell r="O923">
            <v>-1694.295542474307</v>
          </cell>
          <cell r="P923">
            <v>-1916.0606979717963</v>
          </cell>
          <cell r="Q923">
            <v>-1868.5732946604844</v>
          </cell>
          <cell r="R923">
            <v>-1868.5732946604844</v>
          </cell>
          <cell r="S923">
            <v>-1868.5732946604844</v>
          </cell>
          <cell r="T923">
            <v>-1868.5732946604844</v>
          </cell>
          <cell r="U923">
            <v>-1868.5732946604844</v>
          </cell>
          <cell r="V923">
            <v>-1868.5732946604844</v>
          </cell>
        </row>
        <row r="924">
          <cell r="L924">
            <v>0.9003278682293383</v>
          </cell>
          <cell r="M924">
            <v>0.9003278682293383</v>
          </cell>
          <cell r="N924">
            <v>0.9003278682293383</v>
          </cell>
          <cell r="O924">
            <v>0.9003278682293383</v>
          </cell>
          <cell r="P924">
            <v>0.9003278682293383</v>
          </cell>
          <cell r="Q924">
            <v>0.9003278682293383</v>
          </cell>
          <cell r="R924">
            <v>0.9003278682293383</v>
          </cell>
          <cell r="S924">
            <v>0.9003278682293383</v>
          </cell>
          <cell r="T924">
            <v>0.9003278682293383</v>
          </cell>
          <cell r="U924">
            <v>0.9003278682293383</v>
          </cell>
          <cell r="V924">
            <v>0.9003278682293383</v>
          </cell>
        </row>
        <row r="925">
          <cell r="L925">
            <v>2.6902009027233317E-2</v>
          </cell>
          <cell r="M925">
            <v>2.6902009027233317E-2</v>
          </cell>
          <cell r="N925">
            <v>2.6902009027233317E-2</v>
          </cell>
          <cell r="O925">
            <v>2.6902009027233317E-2</v>
          </cell>
          <cell r="P925">
            <v>2.6902009027233317E-2</v>
          </cell>
          <cell r="Q925">
            <v>2.6902009027233317E-2</v>
          </cell>
          <cell r="R925">
            <v>2.6902009027233317E-2</v>
          </cell>
          <cell r="S925">
            <v>2.6902009027233317E-2</v>
          </cell>
          <cell r="T925">
            <v>2.69020090272333E-2</v>
          </cell>
          <cell r="U925">
            <v>2.69020090272333E-2</v>
          </cell>
          <cell r="V925">
            <v>2.69020090272333E-2</v>
          </cell>
        </row>
        <row r="926">
          <cell r="L926">
            <v>5.8399381808620754E-2</v>
          </cell>
          <cell r="M926">
            <v>5.8399381808620754E-2</v>
          </cell>
          <cell r="N926">
            <v>5.8399381808620754E-2</v>
          </cell>
          <cell r="O926">
            <v>5.8399381808620754E-2</v>
          </cell>
          <cell r="P926">
            <v>5.8399381808620754E-2</v>
          </cell>
          <cell r="Q926">
            <v>5.8399381808620754E-2</v>
          </cell>
          <cell r="R926">
            <v>5.8399381808620754E-2</v>
          </cell>
          <cell r="S926">
            <v>5.8399381808620754E-2</v>
          </cell>
          <cell r="T926">
            <v>5.8399381808620802E-2</v>
          </cell>
          <cell r="U926">
            <v>5.8399381808620802E-2</v>
          </cell>
          <cell r="V926">
            <v>5.8399381808620802E-2</v>
          </cell>
        </row>
        <row r="927">
          <cell r="L927">
            <v>1.4370740934807584E-2</v>
          </cell>
          <cell r="M927">
            <v>1.4370740934807584E-2</v>
          </cell>
          <cell r="N927">
            <v>1.4370740934807584E-2</v>
          </cell>
          <cell r="O927">
            <v>1.4370740934807584E-2</v>
          </cell>
          <cell r="P927">
            <v>1.4370740934807584E-2</v>
          </cell>
          <cell r="Q927">
            <v>1.4370740934807584E-2</v>
          </cell>
          <cell r="R927">
            <v>1.4370740934807584E-2</v>
          </cell>
          <cell r="S927">
            <v>1.4370740934807584E-2</v>
          </cell>
          <cell r="T927">
            <v>1.4370740934807599E-2</v>
          </cell>
          <cell r="U927">
            <v>1.4370740934807599E-2</v>
          </cell>
          <cell r="V927">
            <v>1.4370740934807599E-2</v>
          </cell>
        </row>
        <row r="928">
          <cell r="L928">
            <v>0</v>
          </cell>
          <cell r="M928">
            <v>0</v>
          </cell>
          <cell r="N928">
            <v>0</v>
          </cell>
          <cell r="O928">
            <v>0</v>
          </cell>
          <cell r="P928">
            <v>0</v>
          </cell>
          <cell r="Q928">
            <v>0</v>
          </cell>
          <cell r="R928">
            <v>0</v>
          </cell>
          <cell r="S928">
            <v>0</v>
          </cell>
          <cell r="T928">
            <v>0</v>
          </cell>
          <cell r="U928">
            <v>0</v>
          </cell>
          <cell r="V928">
            <v>0</v>
          </cell>
        </row>
        <row r="929">
          <cell r="L929">
            <v>0</v>
          </cell>
          <cell r="M929">
            <v>0</v>
          </cell>
          <cell r="N929">
            <v>0</v>
          </cell>
          <cell r="O929">
            <v>0</v>
          </cell>
          <cell r="P929">
            <v>0</v>
          </cell>
          <cell r="Q929">
            <v>0</v>
          </cell>
          <cell r="R929">
            <v>0</v>
          </cell>
          <cell r="S929">
            <v>0</v>
          </cell>
          <cell r="T929">
            <v>0</v>
          </cell>
          <cell r="U929">
            <v>0</v>
          </cell>
          <cell r="V929">
            <v>0</v>
          </cell>
        </row>
        <row r="930">
          <cell r="M930">
            <v>0</v>
          </cell>
          <cell r="N930">
            <v>5467.5932587500001</v>
          </cell>
          <cell r="O930">
            <v>9955.7268542967904</v>
          </cell>
          <cell r="P930">
            <v>9238.566655853976</v>
          </cell>
          <cell r="Q930">
            <v>8892.1417211344724</v>
          </cell>
          <cell r="R930">
            <v>8892.1417211344724</v>
          </cell>
          <cell r="S930">
            <v>8892.1417211344724</v>
          </cell>
          <cell r="T930">
            <v>8892.1417211344724</v>
          </cell>
          <cell r="U930">
            <v>8892.1417211344724</v>
          </cell>
          <cell r="V930">
            <v>8892.1417211344724</v>
          </cell>
        </row>
        <row r="931">
          <cell r="L931">
            <v>0.9003278682293383</v>
          </cell>
          <cell r="M931">
            <v>0.9003278682293383</v>
          </cell>
          <cell r="N931">
            <v>0.9003278682293383</v>
          </cell>
          <cell r="O931">
            <v>0.9003278682293383</v>
          </cell>
          <cell r="P931">
            <v>0.9003278682293383</v>
          </cell>
          <cell r="Q931">
            <v>0.9003278682293383</v>
          </cell>
          <cell r="R931">
            <v>0.9003278682293383</v>
          </cell>
          <cell r="S931">
            <v>0.9003278682293383</v>
          </cell>
          <cell r="T931">
            <v>0.9003278682293383</v>
          </cell>
          <cell r="U931">
            <v>0.9003278682293383</v>
          </cell>
          <cell r="V931">
            <v>0.9003278682293383</v>
          </cell>
        </row>
        <row r="932">
          <cell r="L932">
            <v>2.6902009027233317E-2</v>
          </cell>
          <cell r="M932">
            <v>2.6902009027233317E-2</v>
          </cell>
          <cell r="N932">
            <v>2.6902009027233317E-2</v>
          </cell>
          <cell r="O932">
            <v>2.6902009027233317E-2</v>
          </cell>
          <cell r="P932">
            <v>2.6902009027233317E-2</v>
          </cell>
          <cell r="Q932">
            <v>2.6902009027233317E-2</v>
          </cell>
          <cell r="R932">
            <v>2.6902009027233317E-2</v>
          </cell>
          <cell r="S932">
            <v>2.6902009027233317E-2</v>
          </cell>
          <cell r="T932">
            <v>2.69020090272333E-2</v>
          </cell>
          <cell r="U932">
            <v>2.69020090272333E-2</v>
          </cell>
          <cell r="V932">
            <v>2.69020090272333E-2</v>
          </cell>
        </row>
        <row r="933">
          <cell r="L933">
            <v>5.8399381808620754E-2</v>
          </cell>
          <cell r="M933">
            <v>5.8399381808620754E-2</v>
          </cell>
          <cell r="N933">
            <v>5.8399381808620754E-2</v>
          </cell>
          <cell r="O933">
            <v>5.8399381808620754E-2</v>
          </cell>
          <cell r="P933">
            <v>5.8399381808620754E-2</v>
          </cell>
          <cell r="Q933">
            <v>5.8399381808620754E-2</v>
          </cell>
          <cell r="R933">
            <v>5.8399381808620754E-2</v>
          </cell>
          <cell r="S933">
            <v>5.8399381808620754E-2</v>
          </cell>
          <cell r="T933">
            <v>5.8399381808620802E-2</v>
          </cell>
          <cell r="U933">
            <v>5.8399381808620802E-2</v>
          </cell>
          <cell r="V933">
            <v>5.8399381808620802E-2</v>
          </cell>
        </row>
        <row r="934">
          <cell r="L934">
            <v>1.4370740934807584E-2</v>
          </cell>
          <cell r="M934">
            <v>1.4370740934807584E-2</v>
          </cell>
          <cell r="N934">
            <v>1.4370740934807584E-2</v>
          </cell>
          <cell r="O934">
            <v>1.4370740934807584E-2</v>
          </cell>
          <cell r="P934">
            <v>1.4370740934807584E-2</v>
          </cell>
          <cell r="Q934">
            <v>1.4370740934807584E-2</v>
          </cell>
          <cell r="R934">
            <v>1.4370740934807584E-2</v>
          </cell>
          <cell r="S934">
            <v>1.4370740934807584E-2</v>
          </cell>
          <cell r="T934">
            <v>1.4370740934807599E-2</v>
          </cell>
          <cell r="U934">
            <v>1.4370740934807599E-2</v>
          </cell>
          <cell r="V934">
            <v>1.4370740934807599E-2</v>
          </cell>
        </row>
        <row r="935">
          <cell r="L935">
            <v>0</v>
          </cell>
          <cell r="M935">
            <v>0</v>
          </cell>
          <cell r="N935">
            <v>0</v>
          </cell>
          <cell r="O935">
            <v>0</v>
          </cell>
          <cell r="P935">
            <v>0</v>
          </cell>
          <cell r="Q935">
            <v>0</v>
          </cell>
          <cell r="R935">
            <v>0</v>
          </cell>
          <cell r="S935">
            <v>0</v>
          </cell>
          <cell r="T935">
            <v>0</v>
          </cell>
          <cell r="U935">
            <v>0</v>
          </cell>
          <cell r="V935">
            <v>0</v>
          </cell>
        </row>
        <row r="936">
          <cell r="L936">
            <v>0</v>
          </cell>
          <cell r="M936">
            <v>0</v>
          </cell>
          <cell r="N936">
            <v>0</v>
          </cell>
          <cell r="O936">
            <v>0</v>
          </cell>
          <cell r="P936">
            <v>0</v>
          </cell>
          <cell r="Q936">
            <v>0</v>
          </cell>
          <cell r="R936">
            <v>0</v>
          </cell>
          <cell r="S936">
            <v>0</v>
          </cell>
          <cell r="T936">
            <v>0</v>
          </cell>
          <cell r="U936">
            <v>0</v>
          </cell>
          <cell r="V936">
            <v>0</v>
          </cell>
        </row>
        <row r="948">
          <cell r="M948">
            <v>0</v>
          </cell>
          <cell r="N948">
            <v>439118.682489976</v>
          </cell>
          <cell r="O948">
            <v>416258.34346516442</v>
          </cell>
          <cell r="P948">
            <v>375634.79377250676</v>
          </cell>
          <cell r="Q948">
            <v>354641.31776557129</v>
          </cell>
          <cell r="R948">
            <v>354656.43033130164</v>
          </cell>
          <cell r="S948">
            <v>340363.25320294133</v>
          </cell>
          <cell r="T948">
            <v>328051.72235370468</v>
          </cell>
          <cell r="U948">
            <v>315740.19150446804</v>
          </cell>
          <cell r="V948">
            <v>303428.66065523139</v>
          </cell>
        </row>
        <row r="949">
          <cell r="L949">
            <v>0.86719536710082912</v>
          </cell>
          <cell r="M949">
            <v>0.86719536710082912</v>
          </cell>
          <cell r="N949">
            <v>0.71331213986751152</v>
          </cell>
          <cell r="O949">
            <v>0.70486108345023601</v>
          </cell>
          <cell r="P949">
            <v>0.68730521549542756</v>
          </cell>
          <cell r="Q949">
            <v>0.67665637286928892</v>
          </cell>
          <cell r="R949">
            <v>0.67666449208785728</v>
          </cell>
          <cell r="S949">
            <v>0.66866335941752719</v>
          </cell>
          <cell r="T949">
            <v>0.66121260464136866</v>
          </cell>
          <cell r="U949">
            <v>0.65318080127054334</v>
          </cell>
          <cell r="V949">
            <v>0.64449722166499201</v>
          </cell>
        </row>
        <row r="950">
          <cell r="L950">
            <v>5.9222651233464006E-2</v>
          </cell>
          <cell r="M950">
            <v>5.9222651233464006E-2</v>
          </cell>
          <cell r="N950">
            <v>5.9222651233464006E-2</v>
          </cell>
          <cell r="O950">
            <v>5.9222651233464006E-2</v>
          </cell>
          <cell r="P950">
            <v>5.9222651233464006E-2</v>
          </cell>
          <cell r="Q950">
            <v>5.9222651233464006E-2</v>
          </cell>
          <cell r="R950">
            <v>5.9222651233464006E-2</v>
          </cell>
          <cell r="S950">
            <v>5.9222651233464006E-2</v>
          </cell>
          <cell r="T950">
            <v>5.9222651233463999E-2</v>
          </cell>
          <cell r="U950">
            <v>5.9222651233463999E-2</v>
          </cell>
          <cell r="V950">
            <v>5.9222651233463999E-2</v>
          </cell>
        </row>
        <row r="951">
          <cell r="L951">
            <v>7.5473090653631003E-2</v>
          </cell>
          <cell r="M951">
            <v>7.5473090653631003E-2</v>
          </cell>
          <cell r="N951">
            <v>0.22067301619188337</v>
          </cell>
          <cell r="O951">
            <v>0.2286471975537511</v>
          </cell>
          <cell r="P951">
            <v>0.24521242539325194</v>
          </cell>
          <cell r="Q951">
            <v>0.25526037658444661</v>
          </cell>
          <cell r="R951">
            <v>0.25525271551603296</v>
          </cell>
          <cell r="S951">
            <v>0.26280236136659818</v>
          </cell>
          <cell r="T951">
            <v>0.26983268597151233</v>
          </cell>
          <cell r="U951">
            <v>0.27741127184048109</v>
          </cell>
          <cell r="V951">
            <v>0.28560485560396587</v>
          </cell>
        </row>
        <row r="952">
          <cell r="L952">
            <v>-1.8911089879241122E-3</v>
          </cell>
          <cell r="M952">
            <v>-1.8911089879241122E-3</v>
          </cell>
          <cell r="N952">
            <v>6.7921927071410747E-3</v>
          </cell>
          <cell r="O952">
            <v>7.2690677625488797E-3</v>
          </cell>
          <cell r="P952">
            <v>8.2597078778565425E-3</v>
          </cell>
          <cell r="Q952">
            <v>8.8605993128004767E-3</v>
          </cell>
          <cell r="R952">
            <v>8.8601411626458154E-3</v>
          </cell>
          <cell r="S952">
            <v>9.3116279824106418E-3</v>
          </cell>
          <cell r="T952">
            <v>9.7320581536549586E-3</v>
          </cell>
          <cell r="U952">
            <v>1.0185275655511574E-2</v>
          </cell>
          <cell r="V952">
            <v>1.0675271497578192E-2</v>
          </cell>
        </row>
        <row r="953">
          <cell r="L953">
            <v>0</v>
          </cell>
          <cell r="M953">
            <v>0</v>
          </cell>
          <cell r="N953">
            <v>0</v>
          </cell>
          <cell r="O953">
            <v>0</v>
          </cell>
          <cell r="P953">
            <v>0</v>
          </cell>
          <cell r="Q953">
            <v>0</v>
          </cell>
          <cell r="R953">
            <v>0</v>
          </cell>
          <cell r="S953">
            <v>0</v>
          </cell>
          <cell r="T953">
            <v>0</v>
          </cell>
          <cell r="U953">
            <v>0</v>
          </cell>
          <cell r="V953">
            <v>0</v>
          </cell>
        </row>
        <row r="954">
          <cell r="L954">
            <v>0</v>
          </cell>
          <cell r="M954">
            <v>0</v>
          </cell>
          <cell r="N954">
            <v>0</v>
          </cell>
          <cell r="O954">
            <v>0</v>
          </cell>
          <cell r="P954">
            <v>0</v>
          </cell>
          <cell r="Q954">
            <v>0</v>
          </cell>
          <cell r="R954">
            <v>0</v>
          </cell>
          <cell r="S954">
            <v>0</v>
          </cell>
          <cell r="T954">
            <v>0</v>
          </cell>
          <cell r="U954">
            <v>0</v>
          </cell>
          <cell r="V954">
            <v>0</v>
          </cell>
        </row>
        <row r="955">
          <cell r="M955">
            <v>0</v>
          </cell>
          <cell r="N955">
            <v>85037.399090075996</v>
          </cell>
          <cell r="O955">
            <v>81467.263683276018</v>
          </cell>
          <cell r="P955">
            <v>78031.943283275992</v>
          </cell>
          <cell r="Q955">
            <v>74665.224483276077</v>
          </cell>
          <cell r="R955">
            <v>71308.510083276022</v>
          </cell>
          <cell r="S955">
            <v>67955.130483276022</v>
          </cell>
          <cell r="T955">
            <v>64601.750883276021</v>
          </cell>
          <cell r="U955">
            <v>61248.371283276021</v>
          </cell>
          <cell r="V955">
            <v>57894.991683276021</v>
          </cell>
        </row>
        <row r="956">
          <cell r="L956">
            <v>0.86719536710082912</v>
          </cell>
          <cell r="M956">
            <v>0.86719536710082912</v>
          </cell>
          <cell r="N956">
            <v>0.86719536710082912</v>
          </cell>
          <cell r="O956">
            <v>0.86719536710082912</v>
          </cell>
          <cell r="P956">
            <v>0.86719536710082912</v>
          </cell>
          <cell r="Q956">
            <v>0.86719536710082912</v>
          </cell>
          <cell r="R956">
            <v>0.86719536710082912</v>
          </cell>
          <cell r="S956">
            <v>0.86719536710082912</v>
          </cell>
          <cell r="T956">
            <v>0.86719536710082912</v>
          </cell>
          <cell r="U956">
            <v>0.86719536710082912</v>
          </cell>
          <cell r="V956">
            <v>0.86719536710082912</v>
          </cell>
        </row>
        <row r="957">
          <cell r="L957">
            <v>5.9222651233464006E-2</v>
          </cell>
          <cell r="M957">
            <v>5.9222651233464006E-2</v>
          </cell>
          <cell r="N957">
            <v>5.9222651233464006E-2</v>
          </cell>
          <cell r="O957">
            <v>5.9222651233464006E-2</v>
          </cell>
          <cell r="P957">
            <v>5.9222651233464006E-2</v>
          </cell>
          <cell r="Q957">
            <v>5.9222651233464006E-2</v>
          </cell>
          <cell r="R957">
            <v>5.9222651233464006E-2</v>
          </cell>
          <cell r="S957">
            <v>5.9222651233464006E-2</v>
          </cell>
          <cell r="T957">
            <v>5.9222651233463999E-2</v>
          </cell>
          <cell r="U957">
            <v>5.9222651233463999E-2</v>
          </cell>
          <cell r="V957">
            <v>5.9222651233463999E-2</v>
          </cell>
        </row>
        <row r="958">
          <cell r="L958">
            <v>7.5473090653631003E-2</v>
          </cell>
          <cell r="M958">
            <v>7.5473090653631003E-2</v>
          </cell>
          <cell r="N958">
            <v>7.5473090653631003E-2</v>
          </cell>
          <cell r="O958">
            <v>7.5473090653631003E-2</v>
          </cell>
          <cell r="P958">
            <v>7.5473090653631003E-2</v>
          </cell>
          <cell r="Q958">
            <v>7.5473090653631003E-2</v>
          </cell>
          <cell r="R958">
            <v>7.5473090653631003E-2</v>
          </cell>
          <cell r="S958">
            <v>7.5473090653631003E-2</v>
          </cell>
          <cell r="T958">
            <v>7.5473090653631003E-2</v>
          </cell>
          <cell r="U958">
            <v>7.5473090653631003E-2</v>
          </cell>
          <cell r="V958">
            <v>7.5473090653631003E-2</v>
          </cell>
        </row>
        <row r="959">
          <cell r="L959">
            <v>-1.8911089879241122E-3</v>
          </cell>
          <cell r="M959">
            <v>-1.8911089879241122E-3</v>
          </cell>
          <cell r="N959">
            <v>-1.8911089879241122E-3</v>
          </cell>
          <cell r="O959">
            <v>-1.8911089879241122E-3</v>
          </cell>
          <cell r="P959">
            <v>-1.8911089879241122E-3</v>
          </cell>
          <cell r="Q959">
            <v>-1.8911089879241122E-3</v>
          </cell>
          <cell r="R959">
            <v>-1.8911089879241122E-3</v>
          </cell>
          <cell r="S959">
            <v>-1.8911089879241122E-3</v>
          </cell>
          <cell r="T959">
            <v>-1.89110898792411E-3</v>
          </cell>
          <cell r="U959">
            <v>-1.89110898792411E-3</v>
          </cell>
          <cell r="V959">
            <v>-1.89110898792411E-3</v>
          </cell>
        </row>
        <row r="960">
          <cell r="L960">
            <v>0</v>
          </cell>
          <cell r="M960">
            <v>0</v>
          </cell>
          <cell r="N960">
            <v>0</v>
          </cell>
          <cell r="O960">
            <v>0</v>
          </cell>
          <cell r="P960">
            <v>0</v>
          </cell>
          <cell r="Q960">
            <v>0</v>
          </cell>
          <cell r="R960">
            <v>0</v>
          </cell>
          <cell r="S960">
            <v>0</v>
          </cell>
          <cell r="T960">
            <v>0</v>
          </cell>
          <cell r="U960">
            <v>0</v>
          </cell>
          <cell r="V960">
            <v>0</v>
          </cell>
        </row>
        <row r="961">
          <cell r="L961">
            <v>0</v>
          </cell>
          <cell r="M961">
            <v>0</v>
          </cell>
          <cell r="N961">
            <v>0</v>
          </cell>
          <cell r="O961">
            <v>0</v>
          </cell>
          <cell r="P961">
            <v>0</v>
          </cell>
          <cell r="Q961">
            <v>0</v>
          </cell>
          <cell r="R961">
            <v>0</v>
          </cell>
          <cell r="S961">
            <v>0</v>
          </cell>
          <cell r="T961">
            <v>0</v>
          </cell>
          <cell r="U961">
            <v>0</v>
          </cell>
          <cell r="V961">
            <v>0</v>
          </cell>
        </row>
        <row r="962">
          <cell r="M962">
            <v>0</v>
          </cell>
          <cell r="N962">
            <v>29104.662345475001</v>
          </cell>
          <cell r="O962">
            <v>24635.266891062791</v>
          </cell>
          <cell r="P962">
            <v>25550.479335447009</v>
          </cell>
          <cell r="Q962">
            <v>11525.554278819847</v>
          </cell>
          <cell r="R962">
            <v>12828.258920671349</v>
          </cell>
          <cell r="S962">
            <v>18219.004134000006</v>
          </cell>
          <cell r="T962">
            <v>6418.4394488750077</v>
          </cell>
          <cell r="U962">
            <v>6418.4394488750077</v>
          </cell>
          <cell r="V962">
            <v>6418.4394488750077</v>
          </cell>
        </row>
        <row r="963">
          <cell r="L963">
            <v>1</v>
          </cell>
          <cell r="M963">
            <v>1</v>
          </cell>
          <cell r="N963">
            <v>1</v>
          </cell>
          <cell r="O963">
            <v>1</v>
          </cell>
          <cell r="P963">
            <v>1</v>
          </cell>
          <cell r="Q963">
            <v>1</v>
          </cell>
          <cell r="R963">
            <v>1</v>
          </cell>
          <cell r="S963">
            <v>1</v>
          </cell>
          <cell r="T963">
            <v>1</v>
          </cell>
          <cell r="U963">
            <v>1</v>
          </cell>
          <cell r="V963">
            <v>1</v>
          </cell>
        </row>
        <row r="964">
          <cell r="L964">
            <v>0</v>
          </cell>
          <cell r="M964">
            <v>0</v>
          </cell>
          <cell r="N964">
            <v>0</v>
          </cell>
          <cell r="O964">
            <v>0</v>
          </cell>
          <cell r="P964">
            <v>0</v>
          </cell>
          <cell r="Q964">
            <v>0</v>
          </cell>
          <cell r="R964">
            <v>0</v>
          </cell>
          <cell r="S964">
            <v>0</v>
          </cell>
          <cell r="T964">
            <v>0</v>
          </cell>
          <cell r="U964">
            <v>0</v>
          </cell>
          <cell r="V964">
            <v>0</v>
          </cell>
        </row>
        <row r="965">
          <cell r="L965">
            <v>0</v>
          </cell>
          <cell r="M965">
            <v>0</v>
          </cell>
          <cell r="N965">
            <v>0</v>
          </cell>
          <cell r="O965">
            <v>0</v>
          </cell>
          <cell r="P965">
            <v>0</v>
          </cell>
          <cell r="Q965">
            <v>0</v>
          </cell>
          <cell r="R965">
            <v>0</v>
          </cell>
          <cell r="S965">
            <v>0</v>
          </cell>
          <cell r="T965">
            <v>0</v>
          </cell>
          <cell r="U965">
            <v>0</v>
          </cell>
          <cell r="V965">
            <v>0</v>
          </cell>
        </row>
        <row r="966">
          <cell r="L966">
            <v>0</v>
          </cell>
          <cell r="M966">
            <v>0</v>
          </cell>
          <cell r="N966">
            <v>0</v>
          </cell>
          <cell r="O966">
            <v>0</v>
          </cell>
          <cell r="P966">
            <v>0</v>
          </cell>
          <cell r="Q966">
            <v>0</v>
          </cell>
          <cell r="R966">
            <v>0</v>
          </cell>
          <cell r="S966">
            <v>0</v>
          </cell>
          <cell r="T966">
            <v>0</v>
          </cell>
          <cell r="U966">
            <v>0</v>
          </cell>
          <cell r="V966">
            <v>0</v>
          </cell>
        </row>
        <row r="967">
          <cell r="L967">
            <v>0</v>
          </cell>
          <cell r="M967">
            <v>0</v>
          </cell>
          <cell r="N967">
            <v>0</v>
          </cell>
          <cell r="O967">
            <v>0</v>
          </cell>
          <cell r="P967">
            <v>0</v>
          </cell>
          <cell r="Q967">
            <v>0</v>
          </cell>
          <cell r="R967">
            <v>0</v>
          </cell>
          <cell r="S967">
            <v>0</v>
          </cell>
          <cell r="T967">
            <v>0</v>
          </cell>
          <cell r="U967">
            <v>0</v>
          </cell>
          <cell r="V967">
            <v>0</v>
          </cell>
        </row>
        <row r="968">
          <cell r="L968">
            <v>0</v>
          </cell>
          <cell r="M968">
            <v>0</v>
          </cell>
          <cell r="N968">
            <v>0</v>
          </cell>
          <cell r="O968">
            <v>0</v>
          </cell>
          <cell r="P968">
            <v>0</v>
          </cell>
          <cell r="Q968">
            <v>0</v>
          </cell>
          <cell r="R968">
            <v>0</v>
          </cell>
          <cell r="S968">
            <v>0</v>
          </cell>
          <cell r="T968">
            <v>0</v>
          </cell>
          <cell r="U968">
            <v>0</v>
          </cell>
          <cell r="V968">
            <v>0</v>
          </cell>
        </row>
        <row r="969">
          <cell r="M969">
            <v>0</v>
          </cell>
          <cell r="N969">
            <v>0</v>
          </cell>
          <cell r="O969">
            <v>0</v>
          </cell>
          <cell r="P969">
            <v>0</v>
          </cell>
          <cell r="Q969">
            <v>0</v>
          </cell>
          <cell r="R969">
            <v>0</v>
          </cell>
          <cell r="S969">
            <v>0</v>
          </cell>
          <cell r="T969">
            <v>0</v>
          </cell>
          <cell r="U969">
            <v>0</v>
          </cell>
          <cell r="V969">
            <v>0</v>
          </cell>
        </row>
        <row r="970">
          <cell r="L970">
            <v>0.98631613898594661</v>
          </cell>
          <cell r="M970">
            <v>0.98631613898594661</v>
          </cell>
          <cell r="N970">
            <v>0.98631613898594661</v>
          </cell>
          <cell r="O970">
            <v>0.98631613898594661</v>
          </cell>
          <cell r="P970">
            <v>0.98631613898594661</v>
          </cell>
          <cell r="Q970">
            <v>0.98631613898594661</v>
          </cell>
          <cell r="R970">
            <v>0.98631613898594661</v>
          </cell>
          <cell r="S970">
            <v>0.98631613898594661</v>
          </cell>
          <cell r="T970">
            <v>0.98631613898594661</v>
          </cell>
          <cell r="U970">
            <v>0.98631613898594661</v>
          </cell>
          <cell r="V970">
            <v>0.98631613898594661</v>
          </cell>
        </row>
        <row r="971">
          <cell r="L971">
            <v>4.6568040644573132E-3</v>
          </cell>
          <cell r="M971">
            <v>4.6568040644573132E-3</v>
          </cell>
          <cell r="N971">
            <v>4.6568040644573132E-3</v>
          </cell>
          <cell r="O971">
            <v>4.6568040644573132E-3</v>
          </cell>
          <cell r="P971">
            <v>4.6568040644573132E-3</v>
          </cell>
          <cell r="Q971">
            <v>4.6568040644573132E-3</v>
          </cell>
          <cell r="R971">
            <v>4.6568040644573132E-3</v>
          </cell>
          <cell r="S971">
            <v>4.6568040644573132E-3</v>
          </cell>
          <cell r="T971">
            <v>4.6568040644573098E-3</v>
          </cell>
          <cell r="U971">
            <v>4.6568040644573098E-3</v>
          </cell>
          <cell r="V971">
            <v>4.6568040644573098E-3</v>
          </cell>
        </row>
        <row r="972">
          <cell r="L972">
            <v>8.0626245129929493E-3</v>
          </cell>
          <cell r="M972">
            <v>8.0626245129929493E-3</v>
          </cell>
          <cell r="N972">
            <v>8.0626245129929493E-3</v>
          </cell>
          <cell r="O972">
            <v>8.0626245129929493E-3</v>
          </cell>
          <cell r="P972">
            <v>8.0626245129929493E-3</v>
          </cell>
          <cell r="Q972">
            <v>8.0626245129929493E-3</v>
          </cell>
          <cell r="R972">
            <v>8.0626245129929493E-3</v>
          </cell>
          <cell r="S972">
            <v>8.0626245129929493E-3</v>
          </cell>
          <cell r="T972">
            <v>8.0626245129929493E-3</v>
          </cell>
          <cell r="U972">
            <v>8.0626245129929493E-3</v>
          </cell>
          <cell r="V972">
            <v>8.0626245129929493E-3</v>
          </cell>
        </row>
        <row r="973">
          <cell r="L973">
            <v>9.644324366031218E-4</v>
          </cell>
          <cell r="M973">
            <v>9.644324366031218E-4</v>
          </cell>
          <cell r="N973">
            <v>9.644324366031218E-4</v>
          </cell>
          <cell r="O973">
            <v>9.644324366031218E-4</v>
          </cell>
          <cell r="P973">
            <v>9.644324366031218E-4</v>
          </cell>
          <cell r="Q973">
            <v>9.644324366031218E-4</v>
          </cell>
          <cell r="R973">
            <v>9.644324366031218E-4</v>
          </cell>
          <cell r="S973">
            <v>9.644324366031218E-4</v>
          </cell>
          <cell r="T973">
            <v>9.6443243660312202E-4</v>
          </cell>
          <cell r="U973">
            <v>9.6443243660312202E-4</v>
          </cell>
          <cell r="V973">
            <v>9.6443243660312202E-4</v>
          </cell>
        </row>
        <row r="974">
          <cell r="L974">
            <v>0</v>
          </cell>
          <cell r="M974">
            <v>0</v>
          </cell>
          <cell r="N974">
            <v>0</v>
          </cell>
          <cell r="O974">
            <v>0</v>
          </cell>
          <cell r="P974">
            <v>0</v>
          </cell>
          <cell r="Q974">
            <v>0</v>
          </cell>
          <cell r="R974">
            <v>0</v>
          </cell>
          <cell r="S974">
            <v>0</v>
          </cell>
          <cell r="T974">
            <v>0</v>
          </cell>
          <cell r="U974">
            <v>0</v>
          </cell>
          <cell r="V974">
            <v>0</v>
          </cell>
        </row>
        <row r="975">
          <cell r="L975">
            <v>0</v>
          </cell>
          <cell r="M975">
            <v>0</v>
          </cell>
          <cell r="N975">
            <v>0</v>
          </cell>
          <cell r="O975">
            <v>0</v>
          </cell>
          <cell r="P975">
            <v>0</v>
          </cell>
          <cell r="Q975">
            <v>0</v>
          </cell>
          <cell r="R975">
            <v>0</v>
          </cell>
          <cell r="S975">
            <v>0</v>
          </cell>
          <cell r="T975">
            <v>0</v>
          </cell>
          <cell r="U975">
            <v>0</v>
          </cell>
          <cell r="V975">
            <v>0</v>
          </cell>
        </row>
        <row r="976">
          <cell r="M976">
            <v>0</v>
          </cell>
          <cell r="N976">
            <v>0</v>
          </cell>
          <cell r="O976">
            <v>0</v>
          </cell>
          <cell r="P976">
            <v>0</v>
          </cell>
          <cell r="Q976">
            <v>0</v>
          </cell>
          <cell r="R976">
            <v>0</v>
          </cell>
          <cell r="S976">
            <v>0</v>
          </cell>
          <cell r="T976">
            <v>0</v>
          </cell>
          <cell r="U976">
            <v>0</v>
          </cell>
          <cell r="V976">
            <v>0</v>
          </cell>
        </row>
        <row r="977">
          <cell r="L977">
            <v>0.91776773842345949</v>
          </cell>
          <cell r="M977">
            <v>0.91776773842345949</v>
          </cell>
          <cell r="N977">
            <v>0.91776773842345949</v>
          </cell>
          <cell r="O977">
            <v>0.91776773842345949</v>
          </cell>
          <cell r="P977">
            <v>0.91776773842345949</v>
          </cell>
          <cell r="Q977">
            <v>0.91776773842345949</v>
          </cell>
          <cell r="R977">
            <v>0.91776773842345949</v>
          </cell>
          <cell r="S977">
            <v>0.91776773842345949</v>
          </cell>
          <cell r="T977">
            <v>0.91776773842345949</v>
          </cell>
          <cell r="U977">
            <v>0.91776773842345949</v>
          </cell>
          <cell r="V977">
            <v>0.91776773842345949</v>
          </cell>
        </row>
        <row r="978">
          <cell r="L978">
            <v>1.9695837133897533E-2</v>
          </cell>
          <cell r="M978">
            <v>1.9695837133897533E-2</v>
          </cell>
          <cell r="N978">
            <v>1.9695837133897533E-2</v>
          </cell>
          <cell r="O978">
            <v>1.9695837133897533E-2</v>
          </cell>
          <cell r="P978">
            <v>1.9695837133897533E-2</v>
          </cell>
          <cell r="Q978">
            <v>1.9695837133897533E-2</v>
          </cell>
          <cell r="R978">
            <v>1.9695837133897533E-2</v>
          </cell>
          <cell r="S978">
            <v>1.9695837133897533E-2</v>
          </cell>
          <cell r="T978">
            <v>1.9695837133897501E-2</v>
          </cell>
          <cell r="U978">
            <v>1.9695837133897501E-2</v>
          </cell>
          <cell r="V978">
            <v>1.9695837133897501E-2</v>
          </cell>
        </row>
        <row r="979">
          <cell r="L979">
            <v>3.7489942325072176E-2</v>
          </cell>
          <cell r="M979">
            <v>3.7489942325072176E-2</v>
          </cell>
          <cell r="N979">
            <v>3.7489942325072176E-2</v>
          </cell>
          <cell r="O979">
            <v>3.7489942325072176E-2</v>
          </cell>
          <cell r="P979">
            <v>3.7489942325072176E-2</v>
          </cell>
          <cell r="Q979">
            <v>3.7489942325072176E-2</v>
          </cell>
          <cell r="R979">
            <v>3.7489942325072176E-2</v>
          </cell>
          <cell r="S979">
            <v>3.7489942325072176E-2</v>
          </cell>
          <cell r="T979">
            <v>3.7489942325072197E-2</v>
          </cell>
          <cell r="U979">
            <v>3.7489942325072197E-2</v>
          </cell>
          <cell r="V979">
            <v>3.7489942325072197E-2</v>
          </cell>
        </row>
        <row r="980">
          <cell r="L980">
            <v>1.9929922902260391E-2</v>
          </cell>
          <cell r="M980">
            <v>1.9929922902260391E-2</v>
          </cell>
          <cell r="N980">
            <v>1.9929922902260391E-2</v>
          </cell>
          <cell r="O980">
            <v>1.9929922902260391E-2</v>
          </cell>
          <cell r="P980">
            <v>1.9929922902260391E-2</v>
          </cell>
          <cell r="Q980">
            <v>1.9929922902260391E-2</v>
          </cell>
          <cell r="R980">
            <v>1.9929922902260391E-2</v>
          </cell>
          <cell r="S980">
            <v>1.9929922902260391E-2</v>
          </cell>
          <cell r="T980">
            <v>1.9929922902260401E-2</v>
          </cell>
          <cell r="U980">
            <v>1.9929922902260401E-2</v>
          </cell>
          <cell r="V980">
            <v>1.9929922902260401E-2</v>
          </cell>
        </row>
        <row r="981">
          <cell r="L981">
            <v>2.2054989979930395E-3</v>
          </cell>
          <cell r="M981">
            <v>2.2054989979930395E-3</v>
          </cell>
          <cell r="N981">
            <v>2.2054989979930395E-3</v>
          </cell>
          <cell r="O981">
            <v>2.2054989979930395E-3</v>
          </cell>
          <cell r="P981">
            <v>2.2054989979930395E-3</v>
          </cell>
          <cell r="Q981">
            <v>2.2054989979930395E-3</v>
          </cell>
          <cell r="R981">
            <v>2.2054989979930395E-3</v>
          </cell>
          <cell r="S981">
            <v>2.2054989979930395E-3</v>
          </cell>
          <cell r="T981">
            <v>2.20549899799304E-3</v>
          </cell>
          <cell r="U981">
            <v>2.20549899799304E-3</v>
          </cell>
          <cell r="V981">
            <v>2.20549899799304E-3</v>
          </cell>
        </row>
        <row r="982">
          <cell r="L982">
            <v>2.9110602173173421E-3</v>
          </cell>
          <cell r="M982">
            <v>2.9110602173173421E-3</v>
          </cell>
          <cell r="N982">
            <v>2.9110602173173421E-3</v>
          </cell>
          <cell r="O982">
            <v>2.9110602173173421E-3</v>
          </cell>
          <cell r="P982">
            <v>2.9110602173173421E-3</v>
          </cell>
          <cell r="Q982">
            <v>2.9110602173173421E-3</v>
          </cell>
          <cell r="R982">
            <v>2.9110602173173421E-3</v>
          </cell>
          <cell r="S982">
            <v>2.9110602173173421E-3</v>
          </cell>
          <cell r="T982">
            <v>2.9110602173173399E-3</v>
          </cell>
          <cell r="U982">
            <v>2.9110602173173399E-3</v>
          </cell>
          <cell r="V982">
            <v>2.9110602173173399E-3</v>
          </cell>
        </row>
        <row r="983">
          <cell r="M983">
            <v>0</v>
          </cell>
          <cell r="N983">
            <v>13450.165098670701</v>
          </cell>
          <cell r="O983">
            <v>14145.988625436839</v>
          </cell>
          <cell r="P983">
            <v>13475.83562655373</v>
          </cell>
          <cell r="Q983">
            <v>13475.83562655373</v>
          </cell>
          <cell r="R983">
            <v>13475.83562655373</v>
          </cell>
          <cell r="S983">
            <v>13475.83562655373</v>
          </cell>
          <cell r="T983">
            <v>13475.83562655373</v>
          </cell>
          <cell r="U983">
            <v>13475.83562655373</v>
          </cell>
          <cell r="V983">
            <v>13475.83562655373</v>
          </cell>
        </row>
        <row r="984">
          <cell r="L984">
            <v>0.92248770137292968</v>
          </cell>
          <cell r="M984">
            <v>0.92248770137292968</v>
          </cell>
          <cell r="N984">
            <v>0.92248770137292968</v>
          </cell>
          <cell r="O984">
            <v>0.92248770137292968</v>
          </cell>
          <cell r="P984">
            <v>0.92248770137292968</v>
          </cell>
          <cell r="Q984">
            <v>0.92248770137292968</v>
          </cell>
          <cell r="R984">
            <v>0.92248770137292968</v>
          </cell>
          <cell r="S984">
            <v>0.92248770137292968</v>
          </cell>
          <cell r="T984">
            <v>0.92248770137292968</v>
          </cell>
          <cell r="U984">
            <v>0.92248770137292968</v>
          </cell>
          <cell r="V984">
            <v>0.92248770137292968</v>
          </cell>
        </row>
        <row r="985">
          <cell r="L985">
            <v>1.979713032349089E-2</v>
          </cell>
          <cell r="M985">
            <v>1.979713032349089E-2</v>
          </cell>
          <cell r="N985">
            <v>1.979713032349089E-2</v>
          </cell>
          <cell r="O985">
            <v>1.979713032349089E-2</v>
          </cell>
          <cell r="P985">
            <v>1.979713032349089E-2</v>
          </cell>
          <cell r="Q985">
            <v>1.979713032349089E-2</v>
          </cell>
          <cell r="R985">
            <v>1.979713032349089E-2</v>
          </cell>
          <cell r="S985">
            <v>1.979713032349089E-2</v>
          </cell>
          <cell r="T985">
            <v>1.97971303234909E-2</v>
          </cell>
          <cell r="U985">
            <v>1.97971303234909E-2</v>
          </cell>
          <cell r="V985">
            <v>1.97971303234909E-2</v>
          </cell>
        </row>
        <row r="986">
          <cell r="L986">
            <v>3.7682748338340934E-2</v>
          </cell>
          <cell r="M986">
            <v>3.7682748338340934E-2</v>
          </cell>
          <cell r="N986">
            <v>3.7682748338340934E-2</v>
          </cell>
          <cell r="O986">
            <v>3.7682748338340934E-2</v>
          </cell>
          <cell r="P986">
            <v>3.7682748338340934E-2</v>
          </cell>
          <cell r="Q986">
            <v>3.7682748338340934E-2</v>
          </cell>
          <cell r="R986">
            <v>3.7682748338340934E-2</v>
          </cell>
          <cell r="S986">
            <v>3.7682748338340934E-2</v>
          </cell>
          <cell r="T986">
            <v>3.7682748338340899E-2</v>
          </cell>
          <cell r="U986">
            <v>3.7682748338340899E-2</v>
          </cell>
          <cell r="V986">
            <v>3.7682748338340899E-2</v>
          </cell>
        </row>
        <row r="987">
          <cell r="L987">
            <v>2.0032419965238499E-2</v>
          </cell>
          <cell r="M987">
            <v>2.0032419965238499E-2</v>
          </cell>
          <cell r="N987">
            <v>2.0032419965238499E-2</v>
          </cell>
          <cell r="O987">
            <v>2.0032419965238499E-2</v>
          </cell>
          <cell r="P987">
            <v>2.0032419965238499E-2</v>
          </cell>
          <cell r="Q987">
            <v>2.0032419965238499E-2</v>
          </cell>
          <cell r="R987">
            <v>2.0032419965238499E-2</v>
          </cell>
          <cell r="S987">
            <v>2.0032419965238499E-2</v>
          </cell>
          <cell r="T987">
            <v>2.0032419965238499E-2</v>
          </cell>
          <cell r="U987">
            <v>2.0032419965238499E-2</v>
          </cell>
          <cell r="V987">
            <v>2.0032419965238499E-2</v>
          </cell>
        </row>
        <row r="988">
          <cell r="L988">
            <v>0</v>
          </cell>
          <cell r="M988">
            <v>0</v>
          </cell>
          <cell r="N988">
            <v>0</v>
          </cell>
          <cell r="O988">
            <v>0</v>
          </cell>
          <cell r="P988">
            <v>0</v>
          </cell>
          <cell r="Q988">
            <v>0</v>
          </cell>
          <cell r="R988">
            <v>0</v>
          </cell>
          <cell r="S988">
            <v>0</v>
          </cell>
          <cell r="T988">
            <v>0</v>
          </cell>
          <cell r="U988">
            <v>0</v>
          </cell>
          <cell r="V988">
            <v>0</v>
          </cell>
        </row>
        <row r="989">
          <cell r="L989">
            <v>0</v>
          </cell>
          <cell r="M989">
            <v>0</v>
          </cell>
          <cell r="N989">
            <v>0</v>
          </cell>
          <cell r="O989">
            <v>0</v>
          </cell>
          <cell r="P989">
            <v>0</v>
          </cell>
          <cell r="Q989">
            <v>0</v>
          </cell>
          <cell r="R989">
            <v>0</v>
          </cell>
          <cell r="S989">
            <v>0</v>
          </cell>
          <cell r="T989">
            <v>0</v>
          </cell>
          <cell r="U989">
            <v>0</v>
          </cell>
          <cell r="V989">
            <v>0</v>
          </cell>
        </row>
        <row r="990">
          <cell r="M990">
            <v>0</v>
          </cell>
          <cell r="N990">
            <v>64251.950709272001</v>
          </cell>
          <cell r="O990">
            <v>65536.121599999999</v>
          </cell>
          <cell r="P990">
            <v>66782.441600000006</v>
          </cell>
          <cell r="Q990">
            <v>68028.761599999998</v>
          </cell>
          <cell r="R990">
            <v>69275.081600000005</v>
          </cell>
          <cell r="S990">
            <v>70521.401599999997</v>
          </cell>
          <cell r="T990">
            <v>71767.721600000004</v>
          </cell>
          <cell r="U990">
            <v>71767.721600000004</v>
          </cell>
          <cell r="V990">
            <v>71767.721600000004</v>
          </cell>
        </row>
        <row r="991">
          <cell r="L991">
            <v>0</v>
          </cell>
          <cell r="M991">
            <v>0</v>
          </cell>
          <cell r="N991">
            <v>0</v>
          </cell>
          <cell r="O991">
            <v>0</v>
          </cell>
          <cell r="P991">
            <v>0</v>
          </cell>
          <cell r="Q991">
            <v>0</v>
          </cell>
          <cell r="R991">
            <v>0</v>
          </cell>
          <cell r="S991">
            <v>0</v>
          </cell>
          <cell r="T991">
            <v>0</v>
          </cell>
          <cell r="U991">
            <v>0</v>
          </cell>
          <cell r="V991">
            <v>0</v>
          </cell>
        </row>
        <row r="992">
          <cell r="L992">
            <v>0</v>
          </cell>
          <cell r="M992">
            <v>0</v>
          </cell>
          <cell r="N992">
            <v>0</v>
          </cell>
          <cell r="O992">
            <v>0</v>
          </cell>
          <cell r="P992">
            <v>0</v>
          </cell>
          <cell r="Q992">
            <v>0</v>
          </cell>
          <cell r="R992">
            <v>0</v>
          </cell>
          <cell r="S992">
            <v>0</v>
          </cell>
          <cell r="T992">
            <v>0</v>
          </cell>
          <cell r="U992">
            <v>0</v>
          </cell>
          <cell r="V992">
            <v>0</v>
          </cell>
        </row>
        <row r="993">
          <cell r="L993">
            <v>1</v>
          </cell>
          <cell r="M993">
            <v>1</v>
          </cell>
          <cell r="N993">
            <v>1</v>
          </cell>
          <cell r="O993">
            <v>1</v>
          </cell>
          <cell r="P993">
            <v>1</v>
          </cell>
          <cell r="Q993">
            <v>1</v>
          </cell>
          <cell r="R993">
            <v>1</v>
          </cell>
          <cell r="S993">
            <v>1</v>
          </cell>
          <cell r="T993">
            <v>1</v>
          </cell>
          <cell r="U993">
            <v>1</v>
          </cell>
          <cell r="V993">
            <v>1</v>
          </cell>
        </row>
        <row r="994">
          <cell r="L994">
            <v>0</v>
          </cell>
          <cell r="M994">
            <v>0</v>
          </cell>
          <cell r="N994">
            <v>0</v>
          </cell>
          <cell r="O994">
            <v>0</v>
          </cell>
          <cell r="P994">
            <v>0</v>
          </cell>
          <cell r="Q994">
            <v>0</v>
          </cell>
          <cell r="R994">
            <v>0</v>
          </cell>
          <cell r="S994">
            <v>0</v>
          </cell>
          <cell r="T994">
            <v>0</v>
          </cell>
          <cell r="U994">
            <v>0</v>
          </cell>
          <cell r="V994">
            <v>0</v>
          </cell>
        </row>
        <row r="995">
          <cell r="L995">
            <v>0</v>
          </cell>
          <cell r="M995">
            <v>0</v>
          </cell>
          <cell r="N995">
            <v>0</v>
          </cell>
          <cell r="O995">
            <v>0</v>
          </cell>
          <cell r="P995">
            <v>0</v>
          </cell>
          <cell r="Q995">
            <v>0</v>
          </cell>
          <cell r="R995">
            <v>0</v>
          </cell>
          <cell r="S995">
            <v>0</v>
          </cell>
          <cell r="T995">
            <v>0</v>
          </cell>
          <cell r="U995">
            <v>0</v>
          </cell>
          <cell r="V995">
            <v>0</v>
          </cell>
        </row>
        <row r="996">
          <cell r="L996">
            <v>0</v>
          </cell>
          <cell r="M996">
            <v>0</v>
          </cell>
          <cell r="N996">
            <v>0</v>
          </cell>
          <cell r="O996">
            <v>0</v>
          </cell>
          <cell r="P996">
            <v>0</v>
          </cell>
          <cell r="Q996">
            <v>0</v>
          </cell>
          <cell r="R996">
            <v>0</v>
          </cell>
          <cell r="S996">
            <v>0</v>
          </cell>
          <cell r="T996">
            <v>0</v>
          </cell>
          <cell r="U996">
            <v>0</v>
          </cell>
          <cell r="V996">
            <v>0</v>
          </cell>
        </row>
        <row r="997">
          <cell r="M997">
            <v>0</v>
          </cell>
          <cell r="N997">
            <v>47100.828999999998</v>
          </cell>
          <cell r="O997">
            <v>72381</v>
          </cell>
          <cell r="P997">
            <v>99249</v>
          </cell>
          <cell r="Q997">
            <v>99249</v>
          </cell>
          <cell r="R997">
            <v>99249</v>
          </cell>
          <cell r="S997">
            <v>99249</v>
          </cell>
          <cell r="T997">
            <v>99249</v>
          </cell>
          <cell r="U997">
            <v>99249</v>
          </cell>
          <cell r="V997">
            <v>99249</v>
          </cell>
        </row>
        <row r="998">
          <cell r="L998">
            <v>0.92248770137292968</v>
          </cell>
          <cell r="M998">
            <v>0.92248770137292968</v>
          </cell>
          <cell r="N998">
            <v>0.92248770137292968</v>
          </cell>
          <cell r="O998">
            <v>0.92248770137292968</v>
          </cell>
          <cell r="P998">
            <v>0.92248770137292968</v>
          </cell>
          <cell r="Q998">
            <v>0.92248770137292968</v>
          </cell>
          <cell r="R998">
            <v>0.92248770137292968</v>
          </cell>
          <cell r="S998">
            <v>0.92248770137292968</v>
          </cell>
          <cell r="T998">
            <v>0.92248770137292968</v>
          </cell>
          <cell r="U998">
            <v>0.92248770137292968</v>
          </cell>
          <cell r="V998">
            <v>0.92248770137292968</v>
          </cell>
        </row>
        <row r="999">
          <cell r="L999">
            <v>1.979713032349089E-2</v>
          </cell>
          <cell r="M999">
            <v>1.979713032349089E-2</v>
          </cell>
          <cell r="N999">
            <v>1.979713032349089E-2</v>
          </cell>
          <cell r="O999">
            <v>1.979713032349089E-2</v>
          </cell>
          <cell r="P999">
            <v>1.979713032349089E-2</v>
          </cell>
          <cell r="Q999">
            <v>1.979713032349089E-2</v>
          </cell>
          <cell r="R999">
            <v>1.979713032349089E-2</v>
          </cell>
          <cell r="S999">
            <v>1.979713032349089E-2</v>
          </cell>
          <cell r="T999">
            <v>1.97971303234909E-2</v>
          </cell>
          <cell r="U999">
            <v>1.97971303234909E-2</v>
          </cell>
          <cell r="V999">
            <v>1.97971303234909E-2</v>
          </cell>
        </row>
        <row r="1000">
          <cell r="L1000">
            <v>3.7682748338340934E-2</v>
          </cell>
          <cell r="M1000">
            <v>3.7682748338340934E-2</v>
          </cell>
          <cell r="N1000">
            <v>3.7682748338340934E-2</v>
          </cell>
          <cell r="O1000">
            <v>3.7682748338340934E-2</v>
          </cell>
          <cell r="P1000">
            <v>3.7682748338340934E-2</v>
          </cell>
          <cell r="Q1000">
            <v>3.7682748338340934E-2</v>
          </cell>
          <cell r="R1000">
            <v>3.7682748338340934E-2</v>
          </cell>
          <cell r="S1000">
            <v>3.7682748338340934E-2</v>
          </cell>
          <cell r="T1000">
            <v>3.7682748338340899E-2</v>
          </cell>
          <cell r="U1000">
            <v>3.7682748338340899E-2</v>
          </cell>
          <cell r="V1000">
            <v>3.7682748338340899E-2</v>
          </cell>
        </row>
        <row r="1001">
          <cell r="L1001">
            <v>2.0032419965238499E-2</v>
          </cell>
          <cell r="M1001">
            <v>2.0032419965238499E-2</v>
          </cell>
          <cell r="N1001">
            <v>2.0032419965238499E-2</v>
          </cell>
          <cell r="O1001">
            <v>2.0032419965238499E-2</v>
          </cell>
          <cell r="P1001">
            <v>2.0032419965238499E-2</v>
          </cell>
          <cell r="Q1001">
            <v>2.0032419965238499E-2</v>
          </cell>
          <cell r="R1001">
            <v>2.0032419965238499E-2</v>
          </cell>
          <cell r="S1001">
            <v>2.0032419965238499E-2</v>
          </cell>
          <cell r="T1001">
            <v>2.0032419965238499E-2</v>
          </cell>
          <cell r="U1001">
            <v>2.0032419965238499E-2</v>
          </cell>
          <cell r="V1001">
            <v>2.0032419965238499E-2</v>
          </cell>
        </row>
        <row r="1002">
          <cell r="L1002">
            <v>0</v>
          </cell>
          <cell r="M1002">
            <v>0</v>
          </cell>
          <cell r="N1002">
            <v>0</v>
          </cell>
          <cell r="O1002">
            <v>0</v>
          </cell>
          <cell r="P1002">
            <v>0</v>
          </cell>
          <cell r="Q1002">
            <v>0</v>
          </cell>
          <cell r="R1002">
            <v>0</v>
          </cell>
          <cell r="S1002">
            <v>0</v>
          </cell>
          <cell r="T1002">
            <v>0</v>
          </cell>
          <cell r="U1002">
            <v>0</v>
          </cell>
          <cell r="V1002">
            <v>0</v>
          </cell>
        </row>
        <row r="1003">
          <cell r="L1003">
            <v>0</v>
          </cell>
          <cell r="M1003">
            <v>0</v>
          </cell>
          <cell r="N1003">
            <v>0</v>
          </cell>
          <cell r="O1003">
            <v>0</v>
          </cell>
          <cell r="P1003">
            <v>0</v>
          </cell>
          <cell r="Q1003">
            <v>0</v>
          </cell>
          <cell r="R1003">
            <v>0</v>
          </cell>
          <cell r="S1003">
            <v>0</v>
          </cell>
          <cell r="T1003">
            <v>0</v>
          </cell>
          <cell r="U1003">
            <v>0</v>
          </cell>
          <cell r="V1003">
            <v>0</v>
          </cell>
        </row>
        <row r="1004">
          <cell r="M1004">
            <v>0</v>
          </cell>
          <cell r="N1004">
            <v>-790.99400000000003</v>
          </cell>
          <cell r="O1004">
            <v>0</v>
          </cell>
          <cell r="P1004">
            <v>0</v>
          </cell>
          <cell r="Q1004">
            <v>0</v>
          </cell>
          <cell r="R1004">
            <v>0</v>
          </cell>
          <cell r="S1004">
            <v>0</v>
          </cell>
          <cell r="T1004">
            <v>0</v>
          </cell>
          <cell r="U1004">
            <v>0</v>
          </cell>
          <cell r="V1004">
            <v>0</v>
          </cell>
        </row>
        <row r="1005">
          <cell r="L1005">
            <v>0.91776773842345949</v>
          </cell>
          <cell r="M1005">
            <v>0.91776773842345949</v>
          </cell>
          <cell r="N1005">
            <v>0.91776773842345949</v>
          </cell>
          <cell r="O1005">
            <v>0.91776773842345949</v>
          </cell>
          <cell r="P1005">
            <v>0.91776773842345949</v>
          </cell>
          <cell r="Q1005">
            <v>0.91776773842345949</v>
          </cell>
          <cell r="R1005">
            <v>0.91776773842345949</v>
          </cell>
          <cell r="S1005">
            <v>0.91776773842345949</v>
          </cell>
          <cell r="T1005">
            <v>0.91776773842345905</v>
          </cell>
          <cell r="U1005">
            <v>0.91776773842345905</v>
          </cell>
          <cell r="V1005">
            <v>0.91776773842345905</v>
          </cell>
        </row>
        <row r="1006">
          <cell r="L1006">
            <v>1.9695837133897533E-2</v>
          </cell>
          <cell r="M1006">
            <v>1.9695837133897533E-2</v>
          </cell>
          <cell r="N1006">
            <v>1.9695837133897533E-2</v>
          </cell>
          <cell r="O1006">
            <v>1.9695837133897533E-2</v>
          </cell>
          <cell r="P1006">
            <v>1.9695837133897533E-2</v>
          </cell>
          <cell r="Q1006">
            <v>1.9695837133897533E-2</v>
          </cell>
          <cell r="R1006">
            <v>1.9695837133897533E-2</v>
          </cell>
          <cell r="S1006">
            <v>1.9695837133897533E-2</v>
          </cell>
          <cell r="T1006">
            <v>1.9695837133897501E-2</v>
          </cell>
          <cell r="U1006">
            <v>1.9695837133897501E-2</v>
          </cell>
          <cell r="V1006">
            <v>1.9695837133897501E-2</v>
          </cell>
        </row>
        <row r="1007">
          <cell r="L1007">
            <v>3.7489942325072176E-2</v>
          </cell>
          <cell r="M1007">
            <v>3.7489942325072176E-2</v>
          </cell>
          <cell r="N1007">
            <v>3.7489942325072176E-2</v>
          </cell>
          <cell r="O1007">
            <v>3.7489942325072176E-2</v>
          </cell>
          <cell r="P1007">
            <v>3.7489942325072176E-2</v>
          </cell>
          <cell r="Q1007">
            <v>3.7489942325072176E-2</v>
          </cell>
          <cell r="R1007">
            <v>3.7489942325072176E-2</v>
          </cell>
          <cell r="S1007">
            <v>3.7489942325072176E-2</v>
          </cell>
          <cell r="T1007">
            <v>3.7489942325072197E-2</v>
          </cell>
          <cell r="U1007">
            <v>3.7489942325072197E-2</v>
          </cell>
          <cell r="V1007">
            <v>3.7489942325072197E-2</v>
          </cell>
        </row>
        <row r="1008">
          <cell r="L1008">
            <v>1.9929922902260391E-2</v>
          </cell>
          <cell r="M1008">
            <v>1.9929922902260391E-2</v>
          </cell>
          <cell r="N1008">
            <v>1.9929922902260391E-2</v>
          </cell>
          <cell r="O1008">
            <v>1.9929922902260391E-2</v>
          </cell>
          <cell r="P1008">
            <v>1.9929922902260391E-2</v>
          </cell>
          <cell r="Q1008">
            <v>1.9929922902260391E-2</v>
          </cell>
          <cell r="R1008">
            <v>1.9929922902260391E-2</v>
          </cell>
          <cell r="S1008">
            <v>1.9929922902260391E-2</v>
          </cell>
          <cell r="T1008">
            <v>1.9929922902260401E-2</v>
          </cell>
          <cell r="U1008">
            <v>1.9929922902260401E-2</v>
          </cell>
          <cell r="V1008">
            <v>1.9929922902260401E-2</v>
          </cell>
        </row>
        <row r="1009">
          <cell r="L1009">
            <v>2.2054989979930395E-3</v>
          </cell>
          <cell r="M1009">
            <v>2.2054989979930395E-3</v>
          </cell>
          <cell r="N1009">
            <v>2.2054989979930395E-3</v>
          </cell>
          <cell r="O1009">
            <v>2.2054989979930395E-3</v>
          </cell>
          <cell r="P1009">
            <v>2.2054989979930395E-3</v>
          </cell>
          <cell r="Q1009">
            <v>2.2054989979930395E-3</v>
          </cell>
          <cell r="R1009">
            <v>2.2054989979930395E-3</v>
          </cell>
          <cell r="S1009">
            <v>2.2054989979930395E-3</v>
          </cell>
          <cell r="T1009">
            <v>2.20549899799304E-3</v>
          </cell>
          <cell r="U1009">
            <v>2.20549899799304E-3</v>
          </cell>
          <cell r="V1009">
            <v>2.20549899799304E-3</v>
          </cell>
        </row>
        <row r="1010">
          <cell r="L1010">
            <v>2.9110602173173421E-3</v>
          </cell>
          <cell r="M1010">
            <v>2.9110602173173421E-3</v>
          </cell>
          <cell r="N1010">
            <v>2.9110602173173421E-3</v>
          </cell>
          <cell r="O1010">
            <v>2.9110602173173421E-3</v>
          </cell>
          <cell r="P1010">
            <v>2.9110602173173421E-3</v>
          </cell>
          <cell r="Q1010">
            <v>2.9110602173173421E-3</v>
          </cell>
          <cell r="R1010">
            <v>2.9110602173173421E-3</v>
          </cell>
          <cell r="S1010">
            <v>2.9110602173173421E-3</v>
          </cell>
          <cell r="T1010">
            <v>2.9110602173173399E-3</v>
          </cell>
          <cell r="U1010">
            <v>2.9110602173173399E-3</v>
          </cell>
          <cell r="V1010">
            <v>2.9110602173173399E-3</v>
          </cell>
        </row>
        <row r="1011">
          <cell r="M1011">
            <v>0</v>
          </cell>
          <cell r="N1011">
            <v>13752.311674164001</v>
          </cell>
          <cell r="O1011">
            <v>10455.672195537376</v>
          </cell>
          <cell r="P1011">
            <v>7726.6280544573674</v>
          </cell>
          <cell r="Q1011">
            <v>7651.3872363612518</v>
          </cell>
          <cell r="R1011">
            <v>7528.1203641612319</v>
          </cell>
          <cell r="S1011">
            <v>7344.1660235935524</v>
          </cell>
          <cell r="T1011">
            <v>7090.7922048211385</v>
          </cell>
          <cell r="U1011">
            <v>7090.7922048211385</v>
          </cell>
          <cell r="V1011">
            <v>7090.7922048211385</v>
          </cell>
        </row>
        <row r="1012">
          <cell r="L1012">
            <v>0.27892442473111911</v>
          </cell>
          <cell r="M1012">
            <v>0.27892442473111911</v>
          </cell>
          <cell r="N1012">
            <v>0.27892442473111911</v>
          </cell>
          <cell r="O1012">
            <v>0.27892442473111911</v>
          </cell>
          <cell r="P1012">
            <v>0.27892442473111911</v>
          </cell>
          <cell r="Q1012">
            <v>0.27892442473111911</v>
          </cell>
          <cell r="R1012">
            <v>0.27892442473111911</v>
          </cell>
          <cell r="S1012">
            <v>0.27892442473111911</v>
          </cell>
          <cell r="T1012">
            <v>0.27892442473111945</v>
          </cell>
          <cell r="U1012">
            <v>0.27892442473111945</v>
          </cell>
          <cell r="V1012">
            <v>0.27892442473111945</v>
          </cell>
        </row>
        <row r="1013">
          <cell r="L1013">
            <v>2.6839124034485063E-2</v>
          </cell>
          <cell r="M1013">
            <v>2.6839124034485063E-2</v>
          </cell>
          <cell r="N1013">
            <v>2.6839124034485063E-2</v>
          </cell>
          <cell r="O1013">
            <v>2.6839124034485063E-2</v>
          </cell>
          <cell r="P1013">
            <v>2.6839124034485063E-2</v>
          </cell>
          <cell r="Q1013">
            <v>2.6839124034485063E-2</v>
          </cell>
          <cell r="R1013">
            <v>2.6839124034485063E-2</v>
          </cell>
          <cell r="S1013">
            <v>2.6839124034485063E-2</v>
          </cell>
          <cell r="T1013">
            <v>2.6839124034485101E-2</v>
          </cell>
          <cell r="U1013">
            <v>2.6839124034485101E-2</v>
          </cell>
          <cell r="V1013">
            <v>2.6839124034485101E-2</v>
          </cell>
        </row>
        <row r="1014">
          <cell r="L1014">
            <v>0.6687220338578943</v>
          </cell>
          <cell r="M1014">
            <v>0.6687220338578943</v>
          </cell>
          <cell r="N1014">
            <v>0.6687220338578943</v>
          </cell>
          <cell r="O1014">
            <v>0.6687220338578943</v>
          </cell>
          <cell r="P1014">
            <v>0.6687220338578943</v>
          </cell>
          <cell r="Q1014">
            <v>0.6687220338578943</v>
          </cell>
          <cell r="R1014">
            <v>0.6687220338578943</v>
          </cell>
          <cell r="S1014">
            <v>0.6687220338578943</v>
          </cell>
          <cell r="T1014">
            <v>0.66872203385789397</v>
          </cell>
          <cell r="U1014">
            <v>0.66872203385789397</v>
          </cell>
          <cell r="V1014">
            <v>0.66872203385789397</v>
          </cell>
        </row>
        <row r="1015">
          <cell r="L1015">
            <v>2.551441737650146E-2</v>
          </cell>
          <cell r="M1015">
            <v>2.551441737650146E-2</v>
          </cell>
          <cell r="N1015">
            <v>2.551441737650146E-2</v>
          </cell>
          <cell r="O1015">
            <v>2.551441737650146E-2</v>
          </cell>
          <cell r="P1015">
            <v>2.551441737650146E-2</v>
          </cell>
          <cell r="Q1015">
            <v>2.551441737650146E-2</v>
          </cell>
          <cell r="R1015">
            <v>2.551441737650146E-2</v>
          </cell>
          <cell r="S1015">
            <v>2.551441737650146E-2</v>
          </cell>
          <cell r="T1015">
            <v>2.5514417376501501E-2</v>
          </cell>
          <cell r="U1015">
            <v>2.5514417376501501E-2</v>
          </cell>
          <cell r="V1015">
            <v>2.5514417376501501E-2</v>
          </cell>
        </row>
        <row r="1016">
          <cell r="L1016">
            <v>0</v>
          </cell>
          <cell r="M1016">
            <v>0</v>
          </cell>
          <cell r="N1016">
            <v>0</v>
          </cell>
          <cell r="O1016">
            <v>0</v>
          </cell>
          <cell r="P1016">
            <v>0</v>
          </cell>
          <cell r="Q1016">
            <v>0</v>
          </cell>
          <cell r="R1016">
            <v>0</v>
          </cell>
          <cell r="S1016">
            <v>0</v>
          </cell>
          <cell r="T1016">
            <v>0</v>
          </cell>
          <cell r="U1016">
            <v>0</v>
          </cell>
          <cell r="V1016">
            <v>0</v>
          </cell>
        </row>
        <row r="1017">
          <cell r="L1017">
            <v>0</v>
          </cell>
          <cell r="M1017">
            <v>0</v>
          </cell>
          <cell r="N1017">
            <v>0</v>
          </cell>
          <cell r="O1017">
            <v>0</v>
          </cell>
          <cell r="P1017">
            <v>0</v>
          </cell>
          <cell r="Q1017">
            <v>0</v>
          </cell>
          <cell r="R1017">
            <v>0</v>
          </cell>
          <cell r="S1017">
            <v>0</v>
          </cell>
          <cell r="T1017">
            <v>0</v>
          </cell>
          <cell r="U1017">
            <v>0</v>
          </cell>
          <cell r="V1017">
            <v>0</v>
          </cell>
        </row>
        <row r="1018">
          <cell r="L1018">
            <v>0</v>
          </cell>
          <cell r="M1018">
            <v>0</v>
          </cell>
          <cell r="N1018">
            <v>62260.387722036998</v>
          </cell>
          <cell r="O1018">
            <v>62615.825278955992</v>
          </cell>
          <cell r="P1018">
            <v>58918.892316109195</v>
          </cell>
          <cell r="Q1018">
            <v>58548.462509397592</v>
          </cell>
          <cell r="R1018">
            <v>58165.067709397801</v>
          </cell>
          <cell r="S1018">
            <v>57768.254079373794</v>
          </cell>
          <cell r="T1018">
            <v>57357.551935301395</v>
          </cell>
          <cell r="U1018">
            <v>57357.551935301395</v>
          </cell>
          <cell r="V1018">
            <v>57357.551935301395</v>
          </cell>
        </row>
        <row r="1019">
          <cell r="L1019">
            <v>0.27892442473111911</v>
          </cell>
          <cell r="M1019">
            <v>0.27892442473111911</v>
          </cell>
          <cell r="N1019">
            <v>0.27892442473111911</v>
          </cell>
          <cell r="O1019">
            <v>0.27892442473111911</v>
          </cell>
          <cell r="P1019">
            <v>0.27892442473111911</v>
          </cell>
          <cell r="Q1019">
            <v>0.27892442473111911</v>
          </cell>
          <cell r="R1019">
            <v>0.27892442473111911</v>
          </cell>
          <cell r="S1019">
            <v>0.27892442473111911</v>
          </cell>
          <cell r="T1019">
            <v>0.27892442473111945</v>
          </cell>
          <cell r="U1019">
            <v>0.27892442473111945</v>
          </cell>
          <cell r="V1019">
            <v>0.27892442473111945</v>
          </cell>
        </row>
        <row r="1020">
          <cell r="L1020">
            <v>2.6839124034485063E-2</v>
          </cell>
          <cell r="M1020">
            <v>2.6839124034485063E-2</v>
          </cell>
          <cell r="N1020">
            <v>2.6839124034485063E-2</v>
          </cell>
          <cell r="O1020">
            <v>2.6839124034485063E-2</v>
          </cell>
          <cell r="P1020">
            <v>2.6839124034485063E-2</v>
          </cell>
          <cell r="Q1020">
            <v>2.6839124034485063E-2</v>
          </cell>
          <cell r="R1020">
            <v>2.6839124034485063E-2</v>
          </cell>
          <cell r="S1020">
            <v>2.6839124034485063E-2</v>
          </cell>
          <cell r="T1020">
            <v>2.6839124034485101E-2</v>
          </cell>
          <cell r="U1020">
            <v>2.6839124034485101E-2</v>
          </cell>
          <cell r="V1020">
            <v>2.6839124034485101E-2</v>
          </cell>
        </row>
        <row r="1021">
          <cell r="L1021">
            <v>0.6687220338578943</v>
          </cell>
          <cell r="M1021">
            <v>0.6687220338578943</v>
          </cell>
          <cell r="N1021">
            <v>0.6687220338578943</v>
          </cell>
          <cell r="O1021">
            <v>0.6687220338578943</v>
          </cell>
          <cell r="P1021">
            <v>0.6687220338578943</v>
          </cell>
          <cell r="Q1021">
            <v>0.6687220338578943</v>
          </cell>
          <cell r="R1021">
            <v>0.6687220338578943</v>
          </cell>
          <cell r="S1021">
            <v>0.6687220338578943</v>
          </cell>
          <cell r="T1021">
            <v>0.66872203385789397</v>
          </cell>
          <cell r="U1021">
            <v>0.66872203385789397</v>
          </cell>
          <cell r="V1021">
            <v>0.66872203385789397</v>
          </cell>
        </row>
        <row r="1022">
          <cell r="L1022">
            <v>2.551441737650146E-2</v>
          </cell>
          <cell r="M1022">
            <v>2.551441737650146E-2</v>
          </cell>
          <cell r="N1022">
            <v>2.551441737650146E-2</v>
          </cell>
          <cell r="O1022">
            <v>2.551441737650146E-2</v>
          </cell>
          <cell r="P1022">
            <v>2.551441737650146E-2</v>
          </cell>
          <cell r="Q1022">
            <v>2.551441737650146E-2</v>
          </cell>
          <cell r="R1022">
            <v>2.551441737650146E-2</v>
          </cell>
          <cell r="S1022">
            <v>2.551441737650146E-2</v>
          </cell>
          <cell r="T1022">
            <v>2.5514417376501501E-2</v>
          </cell>
          <cell r="U1022">
            <v>2.5514417376501501E-2</v>
          </cell>
          <cell r="V1022">
            <v>2.5514417376501501E-2</v>
          </cell>
        </row>
        <row r="1023">
          <cell r="L1023">
            <v>0</v>
          </cell>
          <cell r="M1023">
            <v>0</v>
          </cell>
          <cell r="N1023">
            <v>0</v>
          </cell>
          <cell r="O1023">
            <v>0</v>
          </cell>
          <cell r="P1023">
            <v>0</v>
          </cell>
          <cell r="Q1023">
            <v>0</v>
          </cell>
          <cell r="R1023">
            <v>0</v>
          </cell>
          <cell r="S1023">
            <v>0</v>
          </cell>
          <cell r="T1023">
            <v>0</v>
          </cell>
          <cell r="U1023">
            <v>0</v>
          </cell>
          <cell r="V1023">
            <v>0</v>
          </cell>
        </row>
        <row r="1024">
          <cell r="L1024">
            <v>0</v>
          </cell>
          <cell r="M1024">
            <v>0</v>
          </cell>
          <cell r="N1024">
            <v>0</v>
          </cell>
          <cell r="O1024">
            <v>0</v>
          </cell>
          <cell r="P1024">
            <v>0</v>
          </cell>
          <cell r="Q1024">
            <v>0</v>
          </cell>
          <cell r="R1024">
            <v>0</v>
          </cell>
          <cell r="S1024">
            <v>0</v>
          </cell>
          <cell r="T1024">
            <v>0</v>
          </cell>
          <cell r="U1024">
            <v>0</v>
          </cell>
          <cell r="V1024">
            <v>0</v>
          </cell>
        </row>
        <row r="1033">
          <cell r="M1033">
            <v>0</v>
          </cell>
          <cell r="N1033">
            <v>518193.73</v>
          </cell>
          <cell r="O1033">
            <v>653763.73</v>
          </cell>
          <cell r="P1033">
            <v>653763.73</v>
          </cell>
          <cell r="Q1033">
            <v>653763.73</v>
          </cell>
          <cell r="R1033">
            <v>653763.73</v>
          </cell>
          <cell r="S1033">
            <v>653763.73</v>
          </cell>
          <cell r="T1033">
            <v>653763.73</v>
          </cell>
          <cell r="U1033">
            <v>653763.73</v>
          </cell>
          <cell r="V1033">
            <v>653763.73</v>
          </cell>
        </row>
        <row r="1034">
          <cell r="L1034">
            <v>0.63554155085619446</v>
          </cell>
          <cell r="M1034">
            <v>0.63554155085619446</v>
          </cell>
          <cell r="N1034">
            <v>-3.7154739776268597E-2</v>
          </cell>
          <cell r="O1034">
            <v>0.10234127680611826</v>
          </cell>
          <cell r="P1034">
            <v>0.10234127680611826</v>
          </cell>
          <cell r="Q1034">
            <v>0.10234127680611826</v>
          </cell>
          <cell r="R1034">
            <v>0.10234127680611826</v>
          </cell>
          <cell r="S1034">
            <v>0.10234127680611826</v>
          </cell>
          <cell r="T1034">
            <v>0.1023412768061176</v>
          </cell>
          <cell r="U1034">
            <v>0.1023412768061176</v>
          </cell>
          <cell r="V1034">
            <v>0.1023412768061176</v>
          </cell>
        </row>
        <row r="1035">
          <cell r="L1035">
            <v>0.13022144618621287</v>
          </cell>
          <cell r="M1035">
            <v>0.13022144618621287</v>
          </cell>
          <cell r="N1035">
            <v>0.30587004000459039</v>
          </cell>
          <cell r="O1035">
            <v>0.26944605566401303</v>
          </cell>
          <cell r="P1035">
            <v>0.26944605566401303</v>
          </cell>
          <cell r="Q1035">
            <v>0.26944605566401303</v>
          </cell>
          <cell r="R1035">
            <v>0.26944605566401303</v>
          </cell>
          <cell r="S1035">
            <v>0.26944605566401303</v>
          </cell>
          <cell r="T1035">
            <v>0.2694460556640132</v>
          </cell>
          <cell r="U1035">
            <v>0.2694460556640132</v>
          </cell>
          <cell r="V1035">
            <v>0.2694460556640132</v>
          </cell>
        </row>
        <row r="1036">
          <cell r="L1036">
            <v>0.22798527956609857</v>
          </cell>
          <cell r="M1036">
            <v>0.22798527956609857</v>
          </cell>
          <cell r="N1036">
            <v>0.71920118061530658</v>
          </cell>
          <cell r="O1036">
            <v>0.61733847907748785</v>
          </cell>
          <cell r="P1036">
            <v>0.61733847907748785</v>
          </cell>
          <cell r="Q1036">
            <v>0.61733847907748785</v>
          </cell>
          <cell r="R1036">
            <v>0.61733847907748785</v>
          </cell>
          <cell r="S1036">
            <v>0.61733847907748785</v>
          </cell>
          <cell r="T1036">
            <v>0.61733847907748829</v>
          </cell>
          <cell r="U1036">
            <v>0.61733847907748829</v>
          </cell>
          <cell r="V1036">
            <v>0.61733847907748829</v>
          </cell>
        </row>
        <row r="1037">
          <cell r="L1037">
            <v>6.2517233914941191E-3</v>
          </cell>
          <cell r="M1037">
            <v>6.2517233914941191E-3</v>
          </cell>
          <cell r="N1037">
            <v>1.2083519156371476E-2</v>
          </cell>
          <cell r="O1037">
            <v>1.0874188452380872E-2</v>
          </cell>
          <cell r="P1037">
            <v>1.0874188452380872E-2</v>
          </cell>
          <cell r="Q1037">
            <v>1.0874188452380872E-2</v>
          </cell>
          <cell r="R1037">
            <v>1.0874188452380872E-2</v>
          </cell>
          <cell r="S1037">
            <v>1.0874188452380872E-2</v>
          </cell>
          <cell r="T1037">
            <v>1.0874188452380872E-2</v>
          </cell>
          <cell r="U1037">
            <v>1.0874188452380872E-2</v>
          </cell>
          <cell r="V1037">
            <v>1.0874188452380872E-2</v>
          </cell>
        </row>
        <row r="1038">
          <cell r="L1038">
            <v>0</v>
          </cell>
          <cell r="M1038">
            <v>0</v>
          </cell>
          <cell r="N1038">
            <v>0</v>
          </cell>
          <cell r="O1038">
            <v>0</v>
          </cell>
          <cell r="P1038">
            <v>0</v>
          </cell>
          <cell r="Q1038">
            <v>0</v>
          </cell>
          <cell r="R1038">
            <v>0</v>
          </cell>
          <cell r="S1038">
            <v>0</v>
          </cell>
          <cell r="T1038">
            <v>0</v>
          </cell>
          <cell r="U1038">
            <v>0</v>
          </cell>
          <cell r="V1038">
            <v>0</v>
          </cell>
        </row>
        <row r="1039">
          <cell r="L1039">
            <v>0</v>
          </cell>
          <cell r="M1039">
            <v>0</v>
          </cell>
          <cell r="N1039">
            <v>0</v>
          </cell>
          <cell r="O1039">
            <v>0</v>
          </cell>
          <cell r="P1039">
            <v>0</v>
          </cell>
          <cell r="Q1039">
            <v>0</v>
          </cell>
          <cell r="R1039">
            <v>0</v>
          </cell>
          <cell r="S1039">
            <v>0</v>
          </cell>
          <cell r="T1039">
            <v>0</v>
          </cell>
          <cell r="U1039">
            <v>0</v>
          </cell>
          <cell r="V1039">
            <v>0</v>
          </cell>
        </row>
        <row r="1040">
          <cell r="M1040">
            <v>0</v>
          </cell>
          <cell r="N1040">
            <v>207145.18293080712</v>
          </cell>
          <cell r="O1040">
            <v>125283.23762605619</v>
          </cell>
          <cell r="P1040">
            <v>101573.84695492499</v>
          </cell>
          <cell r="Q1040">
            <v>110566.44251744403</v>
          </cell>
          <cell r="R1040">
            <v>145419.53478625929</v>
          </cell>
          <cell r="S1040">
            <v>156520.52948986134</v>
          </cell>
          <cell r="T1040">
            <v>167475.15192008158</v>
          </cell>
          <cell r="U1040">
            <v>167476.15192008199</v>
          </cell>
          <cell r="V1040">
            <v>167477.15192008199</v>
          </cell>
        </row>
        <row r="1041">
          <cell r="L1041">
            <v>1</v>
          </cell>
          <cell r="M1041">
            <v>1</v>
          </cell>
          <cell r="N1041">
            <v>1</v>
          </cell>
          <cell r="O1041">
            <v>1</v>
          </cell>
          <cell r="P1041">
            <v>1</v>
          </cell>
          <cell r="Q1041">
            <v>1</v>
          </cell>
          <cell r="R1041">
            <v>1</v>
          </cell>
          <cell r="S1041">
            <v>1</v>
          </cell>
          <cell r="T1041">
            <v>1</v>
          </cell>
          <cell r="U1041">
            <v>1</v>
          </cell>
          <cell r="V1041">
            <v>1</v>
          </cell>
        </row>
        <row r="1042">
          <cell r="L1042">
            <v>0</v>
          </cell>
          <cell r="M1042">
            <v>0</v>
          </cell>
          <cell r="N1042">
            <v>0</v>
          </cell>
          <cell r="O1042">
            <v>0</v>
          </cell>
          <cell r="P1042">
            <v>0</v>
          </cell>
          <cell r="Q1042">
            <v>0</v>
          </cell>
          <cell r="R1042">
            <v>0</v>
          </cell>
          <cell r="S1042">
            <v>0</v>
          </cell>
          <cell r="T1042">
            <v>0</v>
          </cell>
          <cell r="U1042">
            <v>0</v>
          </cell>
          <cell r="V1042">
            <v>0</v>
          </cell>
        </row>
        <row r="1043">
          <cell r="L1043">
            <v>0</v>
          </cell>
          <cell r="M1043">
            <v>0</v>
          </cell>
          <cell r="N1043">
            <v>0</v>
          </cell>
          <cell r="O1043">
            <v>0</v>
          </cell>
          <cell r="P1043">
            <v>0</v>
          </cell>
          <cell r="Q1043">
            <v>0</v>
          </cell>
          <cell r="R1043">
            <v>0</v>
          </cell>
          <cell r="S1043">
            <v>0</v>
          </cell>
          <cell r="T1043">
            <v>0</v>
          </cell>
          <cell r="U1043">
            <v>0</v>
          </cell>
          <cell r="V1043">
            <v>0</v>
          </cell>
        </row>
        <row r="1044">
          <cell r="L1044">
            <v>0</v>
          </cell>
          <cell r="M1044">
            <v>0</v>
          </cell>
          <cell r="N1044">
            <v>0</v>
          </cell>
          <cell r="O1044">
            <v>0</v>
          </cell>
          <cell r="P1044">
            <v>0</v>
          </cell>
          <cell r="Q1044">
            <v>0</v>
          </cell>
          <cell r="R1044">
            <v>0</v>
          </cell>
          <cell r="S1044">
            <v>0</v>
          </cell>
          <cell r="T1044">
            <v>0</v>
          </cell>
          <cell r="U1044">
            <v>0</v>
          </cell>
          <cell r="V1044">
            <v>0</v>
          </cell>
        </row>
        <row r="1045">
          <cell r="L1045">
            <v>0</v>
          </cell>
          <cell r="M1045">
            <v>0</v>
          </cell>
          <cell r="N1045">
            <v>0</v>
          </cell>
          <cell r="O1045">
            <v>0</v>
          </cell>
          <cell r="P1045">
            <v>0</v>
          </cell>
          <cell r="Q1045">
            <v>0</v>
          </cell>
          <cell r="R1045">
            <v>0</v>
          </cell>
          <cell r="S1045">
            <v>0</v>
          </cell>
          <cell r="T1045">
            <v>0</v>
          </cell>
          <cell r="U1045">
            <v>0</v>
          </cell>
          <cell r="V1045">
            <v>0</v>
          </cell>
        </row>
        <row r="1046">
          <cell r="L1046">
            <v>0</v>
          </cell>
          <cell r="M1046">
            <v>0</v>
          </cell>
          <cell r="N1046">
            <v>0</v>
          </cell>
          <cell r="O1046">
            <v>0</v>
          </cell>
          <cell r="P1046">
            <v>0</v>
          </cell>
          <cell r="Q1046">
            <v>0</v>
          </cell>
          <cell r="R1046">
            <v>0</v>
          </cell>
          <cell r="S1046">
            <v>0</v>
          </cell>
          <cell r="T1046">
            <v>0</v>
          </cell>
          <cell r="U1046">
            <v>0</v>
          </cell>
          <cell r="V1046">
            <v>0</v>
          </cell>
        </row>
        <row r="1047">
          <cell r="M1047">
            <v>0</v>
          </cell>
          <cell r="N1047">
            <v>-1952.4198552389998</v>
          </cell>
          <cell r="O1047">
            <v>-1847.9286586360001</v>
          </cell>
          <cell r="P1047">
            <v>-1744.8954586360001</v>
          </cell>
          <cell r="Q1047">
            <v>-1641.862258636</v>
          </cell>
          <cell r="R1047">
            <v>-1538.8290586360001</v>
          </cell>
          <cell r="S1047">
            <v>-1435.795858636</v>
          </cell>
          <cell r="T1047">
            <v>-1332.762658636</v>
          </cell>
          <cell r="U1047">
            <v>-1332.762658636</v>
          </cell>
          <cell r="V1047">
            <v>-1332.762658636</v>
          </cell>
        </row>
        <row r="1048">
          <cell r="L1048">
            <v>1</v>
          </cell>
          <cell r="M1048">
            <v>1</v>
          </cell>
          <cell r="N1048">
            <v>1</v>
          </cell>
          <cell r="O1048">
            <v>1</v>
          </cell>
          <cell r="P1048">
            <v>1</v>
          </cell>
          <cell r="Q1048">
            <v>1</v>
          </cell>
          <cell r="R1048">
            <v>1</v>
          </cell>
          <cell r="S1048">
            <v>1</v>
          </cell>
          <cell r="T1048">
            <v>1</v>
          </cell>
          <cell r="U1048">
            <v>1</v>
          </cell>
          <cell r="V1048">
            <v>1</v>
          </cell>
        </row>
        <row r="1049">
          <cell r="L1049">
            <v>0</v>
          </cell>
          <cell r="M1049">
            <v>0</v>
          </cell>
          <cell r="N1049">
            <v>0</v>
          </cell>
          <cell r="O1049">
            <v>0</v>
          </cell>
          <cell r="P1049">
            <v>0</v>
          </cell>
          <cell r="Q1049">
            <v>0</v>
          </cell>
          <cell r="R1049">
            <v>0</v>
          </cell>
          <cell r="S1049">
            <v>0</v>
          </cell>
          <cell r="T1049">
            <v>0</v>
          </cell>
          <cell r="U1049">
            <v>0</v>
          </cell>
          <cell r="V1049">
            <v>0</v>
          </cell>
        </row>
        <row r="1050">
          <cell r="L1050">
            <v>0</v>
          </cell>
          <cell r="M1050">
            <v>0</v>
          </cell>
          <cell r="N1050">
            <v>0</v>
          </cell>
          <cell r="O1050">
            <v>0</v>
          </cell>
          <cell r="P1050">
            <v>0</v>
          </cell>
          <cell r="Q1050">
            <v>0</v>
          </cell>
          <cell r="R1050">
            <v>0</v>
          </cell>
          <cell r="S1050">
            <v>0</v>
          </cell>
          <cell r="T1050">
            <v>0</v>
          </cell>
          <cell r="U1050">
            <v>0</v>
          </cell>
          <cell r="V1050">
            <v>0</v>
          </cell>
        </row>
        <row r="1051">
          <cell r="L1051">
            <v>0</v>
          </cell>
          <cell r="M1051">
            <v>0</v>
          </cell>
          <cell r="N1051">
            <v>0</v>
          </cell>
          <cell r="O1051">
            <v>0</v>
          </cell>
          <cell r="P1051">
            <v>0</v>
          </cell>
          <cell r="Q1051">
            <v>0</v>
          </cell>
          <cell r="R1051">
            <v>0</v>
          </cell>
          <cell r="S1051">
            <v>0</v>
          </cell>
          <cell r="T1051">
            <v>0</v>
          </cell>
          <cell r="U1051">
            <v>0</v>
          </cell>
          <cell r="V1051">
            <v>0</v>
          </cell>
        </row>
        <row r="1052">
          <cell r="L1052">
            <v>0</v>
          </cell>
          <cell r="M1052">
            <v>0</v>
          </cell>
          <cell r="N1052">
            <v>0</v>
          </cell>
          <cell r="O1052">
            <v>0</v>
          </cell>
          <cell r="P1052">
            <v>0</v>
          </cell>
          <cell r="Q1052">
            <v>0</v>
          </cell>
          <cell r="R1052">
            <v>0</v>
          </cell>
          <cell r="S1052">
            <v>0</v>
          </cell>
          <cell r="T1052">
            <v>0</v>
          </cell>
          <cell r="U1052">
            <v>0</v>
          </cell>
          <cell r="V1052">
            <v>0</v>
          </cell>
        </row>
        <row r="1053">
          <cell r="L1053">
            <v>0</v>
          </cell>
          <cell r="M1053">
            <v>0</v>
          </cell>
          <cell r="N1053">
            <v>0</v>
          </cell>
          <cell r="O1053">
            <v>0</v>
          </cell>
          <cell r="P1053">
            <v>0</v>
          </cell>
          <cell r="Q1053">
            <v>0</v>
          </cell>
          <cell r="R1053">
            <v>0</v>
          </cell>
          <cell r="S1053">
            <v>0</v>
          </cell>
          <cell r="T1053">
            <v>0</v>
          </cell>
          <cell r="U1053">
            <v>0</v>
          </cell>
          <cell r="V1053">
            <v>0</v>
          </cell>
        </row>
        <row r="1054">
          <cell r="M1054">
            <v>0</v>
          </cell>
          <cell r="N1054">
            <v>221070.08403665404</v>
          </cell>
          <cell r="O1054">
            <v>221070.08419030003</v>
          </cell>
          <cell r="P1054">
            <v>221070.08419030003</v>
          </cell>
          <cell r="Q1054">
            <v>221070.08419030003</v>
          </cell>
          <cell r="R1054">
            <v>221070.08419030003</v>
          </cell>
          <cell r="S1054">
            <v>221070.08419030003</v>
          </cell>
          <cell r="T1054">
            <v>221070.08419030003</v>
          </cell>
          <cell r="U1054">
            <v>221070.08419030003</v>
          </cell>
          <cell r="V1054">
            <v>221070.08419030003</v>
          </cell>
        </row>
        <row r="1055">
          <cell r="L1055">
            <v>1</v>
          </cell>
          <cell r="M1055">
            <v>1</v>
          </cell>
          <cell r="N1055">
            <v>1</v>
          </cell>
          <cell r="O1055">
            <v>1</v>
          </cell>
          <cell r="P1055">
            <v>1</v>
          </cell>
          <cell r="Q1055">
            <v>1</v>
          </cell>
          <cell r="R1055">
            <v>1</v>
          </cell>
          <cell r="S1055">
            <v>1</v>
          </cell>
          <cell r="T1055">
            <v>1</v>
          </cell>
          <cell r="U1055">
            <v>1</v>
          </cell>
          <cell r="V1055">
            <v>1</v>
          </cell>
        </row>
        <row r="1056">
          <cell r="L1056">
            <v>0</v>
          </cell>
          <cell r="M1056">
            <v>0</v>
          </cell>
          <cell r="N1056">
            <v>0</v>
          </cell>
          <cell r="O1056">
            <v>0</v>
          </cell>
          <cell r="P1056">
            <v>0</v>
          </cell>
          <cell r="Q1056">
            <v>0</v>
          </cell>
          <cell r="R1056">
            <v>0</v>
          </cell>
          <cell r="S1056">
            <v>0</v>
          </cell>
          <cell r="T1056">
            <v>0</v>
          </cell>
          <cell r="U1056">
            <v>0</v>
          </cell>
          <cell r="V1056">
            <v>0</v>
          </cell>
        </row>
        <row r="1057">
          <cell r="L1057">
            <v>0</v>
          </cell>
          <cell r="M1057">
            <v>0</v>
          </cell>
          <cell r="N1057">
            <v>0</v>
          </cell>
          <cell r="O1057">
            <v>0</v>
          </cell>
          <cell r="P1057">
            <v>0</v>
          </cell>
          <cell r="Q1057">
            <v>0</v>
          </cell>
          <cell r="R1057">
            <v>0</v>
          </cell>
          <cell r="S1057">
            <v>0</v>
          </cell>
          <cell r="T1057">
            <v>0</v>
          </cell>
          <cell r="U1057">
            <v>0</v>
          </cell>
          <cell r="V1057">
            <v>0</v>
          </cell>
        </row>
        <row r="1058">
          <cell r="L1058">
            <v>0</v>
          </cell>
          <cell r="M1058">
            <v>0</v>
          </cell>
          <cell r="N1058">
            <v>0</v>
          </cell>
          <cell r="O1058">
            <v>0</v>
          </cell>
          <cell r="P1058">
            <v>0</v>
          </cell>
          <cell r="Q1058">
            <v>0</v>
          </cell>
          <cell r="R1058">
            <v>0</v>
          </cell>
          <cell r="S1058">
            <v>0</v>
          </cell>
          <cell r="T1058">
            <v>0</v>
          </cell>
          <cell r="U1058">
            <v>0</v>
          </cell>
          <cell r="V1058">
            <v>0</v>
          </cell>
        </row>
        <row r="1059">
          <cell r="L1059">
            <v>0</v>
          </cell>
          <cell r="M1059">
            <v>0</v>
          </cell>
          <cell r="N1059">
            <v>0</v>
          </cell>
          <cell r="O1059">
            <v>0</v>
          </cell>
          <cell r="P1059">
            <v>0</v>
          </cell>
          <cell r="Q1059">
            <v>0</v>
          </cell>
          <cell r="R1059">
            <v>0</v>
          </cell>
          <cell r="S1059">
            <v>0</v>
          </cell>
          <cell r="T1059">
            <v>0</v>
          </cell>
          <cell r="U1059">
            <v>0</v>
          </cell>
          <cell r="V1059">
            <v>0</v>
          </cell>
        </row>
        <row r="1060">
          <cell r="L1060">
            <v>0</v>
          </cell>
          <cell r="M1060">
            <v>0</v>
          </cell>
          <cell r="N1060">
            <v>0</v>
          </cell>
          <cell r="O1060">
            <v>0</v>
          </cell>
          <cell r="P1060">
            <v>0</v>
          </cell>
          <cell r="Q1060">
            <v>0</v>
          </cell>
          <cell r="R1060">
            <v>0</v>
          </cell>
          <cell r="S1060">
            <v>0</v>
          </cell>
          <cell r="T1060">
            <v>0</v>
          </cell>
          <cell r="U1060">
            <v>0</v>
          </cell>
          <cell r="V1060">
            <v>0</v>
          </cell>
        </row>
        <row r="1069">
          <cell r="M1069">
            <v>0</v>
          </cell>
          <cell r="N1069">
            <v>15658.334999999999</v>
          </cell>
          <cell r="O1069">
            <v>15658.335000000001</v>
          </cell>
          <cell r="P1069">
            <v>14099.28</v>
          </cell>
          <cell r="Q1069">
            <v>12540.225</v>
          </cell>
          <cell r="R1069">
            <v>10981.17</v>
          </cell>
          <cell r="S1069">
            <v>9422.1149999999998</v>
          </cell>
          <cell r="T1069">
            <v>7863.0599999999995</v>
          </cell>
          <cell r="U1069">
            <v>7863.0599999999995</v>
          </cell>
          <cell r="V1069">
            <v>7863.0599999999995</v>
          </cell>
        </row>
        <row r="1070">
          <cell r="L1070">
            <v>1</v>
          </cell>
          <cell r="M1070">
            <v>1</v>
          </cell>
          <cell r="N1070">
            <v>1</v>
          </cell>
          <cell r="O1070">
            <v>1</v>
          </cell>
          <cell r="P1070">
            <v>1</v>
          </cell>
          <cell r="Q1070">
            <v>1</v>
          </cell>
          <cell r="R1070">
            <v>1</v>
          </cell>
          <cell r="S1070">
            <v>1</v>
          </cell>
          <cell r="T1070">
            <v>1</v>
          </cell>
          <cell r="U1070">
            <v>1</v>
          </cell>
          <cell r="V1070">
            <v>1</v>
          </cell>
        </row>
        <row r="1071">
          <cell r="L1071">
            <v>0</v>
          </cell>
          <cell r="M1071">
            <v>0</v>
          </cell>
          <cell r="N1071">
            <v>0</v>
          </cell>
          <cell r="O1071">
            <v>0</v>
          </cell>
          <cell r="P1071">
            <v>0</v>
          </cell>
          <cell r="Q1071">
            <v>0</v>
          </cell>
          <cell r="R1071">
            <v>0</v>
          </cell>
          <cell r="S1071">
            <v>0</v>
          </cell>
          <cell r="T1071">
            <v>0</v>
          </cell>
          <cell r="U1071">
            <v>0</v>
          </cell>
          <cell r="V1071">
            <v>0</v>
          </cell>
        </row>
        <row r="1072">
          <cell r="L1072">
            <v>0</v>
          </cell>
          <cell r="M1072">
            <v>0</v>
          </cell>
          <cell r="N1072">
            <v>0</v>
          </cell>
          <cell r="O1072">
            <v>0</v>
          </cell>
          <cell r="P1072">
            <v>0</v>
          </cell>
          <cell r="Q1072">
            <v>0</v>
          </cell>
          <cell r="R1072">
            <v>0</v>
          </cell>
          <cell r="S1072">
            <v>0</v>
          </cell>
          <cell r="T1072">
            <v>0</v>
          </cell>
          <cell r="U1072">
            <v>0</v>
          </cell>
          <cell r="V1072">
            <v>0</v>
          </cell>
        </row>
        <row r="1073">
          <cell r="L1073">
            <v>0</v>
          </cell>
          <cell r="M1073">
            <v>0</v>
          </cell>
          <cell r="N1073">
            <v>0</v>
          </cell>
          <cell r="O1073">
            <v>0</v>
          </cell>
          <cell r="P1073">
            <v>0</v>
          </cell>
          <cell r="Q1073">
            <v>0</v>
          </cell>
          <cell r="R1073">
            <v>0</v>
          </cell>
          <cell r="S1073">
            <v>0</v>
          </cell>
          <cell r="T1073">
            <v>0</v>
          </cell>
          <cell r="U1073">
            <v>0</v>
          </cell>
          <cell r="V1073">
            <v>0</v>
          </cell>
        </row>
        <row r="1074">
          <cell r="L1074">
            <v>0</v>
          </cell>
          <cell r="M1074">
            <v>0</v>
          </cell>
          <cell r="N1074">
            <v>0</v>
          </cell>
          <cell r="O1074">
            <v>0</v>
          </cell>
          <cell r="P1074">
            <v>0</v>
          </cell>
          <cell r="Q1074">
            <v>0</v>
          </cell>
          <cell r="R1074">
            <v>0</v>
          </cell>
          <cell r="S1074">
            <v>0</v>
          </cell>
          <cell r="T1074">
            <v>0</v>
          </cell>
          <cell r="U1074">
            <v>0</v>
          </cell>
          <cell r="V1074">
            <v>0</v>
          </cell>
        </row>
        <row r="1075">
          <cell r="L1075">
            <v>0</v>
          </cell>
          <cell r="M1075">
            <v>0</v>
          </cell>
          <cell r="N1075">
            <v>0</v>
          </cell>
          <cell r="O1075">
            <v>0</v>
          </cell>
          <cell r="P1075">
            <v>0</v>
          </cell>
          <cell r="Q1075">
            <v>0</v>
          </cell>
          <cell r="R1075">
            <v>0</v>
          </cell>
          <cell r="S1075">
            <v>0</v>
          </cell>
          <cell r="T1075">
            <v>0</v>
          </cell>
          <cell r="U1075">
            <v>0</v>
          </cell>
          <cell r="V1075">
            <v>0</v>
          </cell>
        </row>
        <row r="1076">
          <cell r="M1076">
            <v>0</v>
          </cell>
          <cell r="N1076">
            <v>67785</v>
          </cell>
          <cell r="O1076">
            <v>0</v>
          </cell>
          <cell r="P1076">
            <v>0</v>
          </cell>
          <cell r="Q1076">
            <v>0</v>
          </cell>
          <cell r="R1076">
            <v>0</v>
          </cell>
          <cell r="S1076">
            <v>0</v>
          </cell>
          <cell r="T1076">
            <v>0</v>
          </cell>
          <cell r="U1076">
            <v>0</v>
          </cell>
          <cell r="V1076">
            <v>0</v>
          </cell>
        </row>
        <row r="1077">
          <cell r="L1077">
            <v>1</v>
          </cell>
          <cell r="M1077">
            <v>1</v>
          </cell>
          <cell r="N1077">
            <v>1</v>
          </cell>
          <cell r="O1077">
            <v>1</v>
          </cell>
          <cell r="P1077">
            <v>1</v>
          </cell>
          <cell r="Q1077">
            <v>1</v>
          </cell>
          <cell r="R1077">
            <v>1</v>
          </cell>
          <cell r="S1077">
            <v>1</v>
          </cell>
          <cell r="T1077">
            <v>1</v>
          </cell>
          <cell r="U1077">
            <v>1</v>
          </cell>
          <cell r="V1077">
            <v>1</v>
          </cell>
        </row>
        <row r="1078">
          <cell r="L1078">
            <v>0</v>
          </cell>
          <cell r="M1078">
            <v>0</v>
          </cell>
          <cell r="N1078">
            <v>0</v>
          </cell>
          <cell r="O1078">
            <v>0</v>
          </cell>
          <cell r="P1078">
            <v>0</v>
          </cell>
          <cell r="Q1078">
            <v>0</v>
          </cell>
          <cell r="R1078">
            <v>0</v>
          </cell>
          <cell r="S1078">
            <v>0</v>
          </cell>
          <cell r="T1078">
            <v>0</v>
          </cell>
          <cell r="U1078">
            <v>0</v>
          </cell>
          <cell r="V1078">
            <v>0</v>
          </cell>
        </row>
        <row r="1079">
          <cell r="L1079">
            <v>0</v>
          </cell>
          <cell r="M1079">
            <v>0</v>
          </cell>
          <cell r="N1079">
            <v>0</v>
          </cell>
          <cell r="O1079">
            <v>0</v>
          </cell>
          <cell r="P1079">
            <v>0</v>
          </cell>
          <cell r="Q1079">
            <v>0</v>
          </cell>
          <cell r="R1079">
            <v>0</v>
          </cell>
          <cell r="S1079">
            <v>0</v>
          </cell>
          <cell r="T1079">
            <v>0</v>
          </cell>
          <cell r="U1079">
            <v>0</v>
          </cell>
          <cell r="V1079">
            <v>0</v>
          </cell>
        </row>
        <row r="1080">
          <cell r="L1080">
            <v>0</v>
          </cell>
          <cell r="M1080">
            <v>0</v>
          </cell>
          <cell r="N1080">
            <v>0</v>
          </cell>
          <cell r="O1080">
            <v>0</v>
          </cell>
          <cell r="P1080">
            <v>0</v>
          </cell>
          <cell r="Q1080">
            <v>0</v>
          </cell>
          <cell r="R1080">
            <v>0</v>
          </cell>
          <cell r="S1080">
            <v>0</v>
          </cell>
          <cell r="T1080">
            <v>0</v>
          </cell>
          <cell r="U1080">
            <v>0</v>
          </cell>
          <cell r="V1080">
            <v>0</v>
          </cell>
        </row>
        <row r="1081">
          <cell r="L1081">
            <v>0</v>
          </cell>
          <cell r="M1081">
            <v>0</v>
          </cell>
          <cell r="N1081">
            <v>0</v>
          </cell>
          <cell r="O1081">
            <v>0</v>
          </cell>
          <cell r="P1081">
            <v>0</v>
          </cell>
          <cell r="Q1081">
            <v>0</v>
          </cell>
          <cell r="R1081">
            <v>0</v>
          </cell>
          <cell r="S1081">
            <v>0</v>
          </cell>
          <cell r="T1081">
            <v>0</v>
          </cell>
          <cell r="U1081">
            <v>0</v>
          </cell>
          <cell r="V1081">
            <v>0</v>
          </cell>
        </row>
        <row r="1082">
          <cell r="L1082">
            <v>0</v>
          </cell>
          <cell r="M1082">
            <v>0</v>
          </cell>
          <cell r="N1082">
            <v>0</v>
          </cell>
          <cell r="O1082">
            <v>0</v>
          </cell>
          <cell r="P1082">
            <v>0</v>
          </cell>
          <cell r="Q1082">
            <v>0</v>
          </cell>
          <cell r="R1082">
            <v>0</v>
          </cell>
          <cell r="S1082">
            <v>0</v>
          </cell>
          <cell r="T1082">
            <v>0</v>
          </cell>
          <cell r="U1082">
            <v>0</v>
          </cell>
          <cell r="V1082">
            <v>0</v>
          </cell>
        </row>
        <row r="1083">
          <cell r="M1083">
            <v>0</v>
          </cell>
          <cell r="N1083">
            <v>38411.5</v>
          </cell>
          <cell r="O1083">
            <v>38411.5</v>
          </cell>
          <cell r="P1083">
            <v>38411.5</v>
          </cell>
          <cell r="Q1083">
            <v>38411.5</v>
          </cell>
          <cell r="R1083">
            <v>38411.5</v>
          </cell>
          <cell r="S1083">
            <v>38411.5</v>
          </cell>
          <cell r="T1083">
            <v>38411.5</v>
          </cell>
          <cell r="U1083">
            <v>38411.5</v>
          </cell>
          <cell r="V1083">
            <v>38411.5</v>
          </cell>
        </row>
        <row r="1084">
          <cell r="L1084">
            <v>1</v>
          </cell>
          <cell r="M1084">
            <v>1</v>
          </cell>
          <cell r="N1084">
            <v>1</v>
          </cell>
          <cell r="O1084">
            <v>1</v>
          </cell>
          <cell r="P1084">
            <v>1</v>
          </cell>
          <cell r="Q1084">
            <v>1</v>
          </cell>
          <cell r="R1084">
            <v>1</v>
          </cell>
          <cell r="S1084">
            <v>1</v>
          </cell>
          <cell r="T1084">
            <v>1</v>
          </cell>
          <cell r="U1084">
            <v>1</v>
          </cell>
          <cell r="V1084">
            <v>1</v>
          </cell>
        </row>
        <row r="1085">
          <cell r="L1085">
            <v>0</v>
          </cell>
          <cell r="M1085">
            <v>0</v>
          </cell>
          <cell r="N1085">
            <v>0</v>
          </cell>
          <cell r="O1085">
            <v>0</v>
          </cell>
          <cell r="P1085">
            <v>0</v>
          </cell>
          <cell r="Q1085">
            <v>0</v>
          </cell>
          <cell r="R1085">
            <v>0</v>
          </cell>
          <cell r="S1085">
            <v>0</v>
          </cell>
          <cell r="T1085">
            <v>0</v>
          </cell>
          <cell r="U1085">
            <v>0</v>
          </cell>
          <cell r="V1085">
            <v>0</v>
          </cell>
        </row>
        <row r="1086">
          <cell r="L1086">
            <v>0</v>
          </cell>
          <cell r="M1086">
            <v>0</v>
          </cell>
          <cell r="N1086">
            <v>0</v>
          </cell>
          <cell r="O1086">
            <v>0</v>
          </cell>
          <cell r="P1086">
            <v>0</v>
          </cell>
          <cell r="Q1086">
            <v>0</v>
          </cell>
          <cell r="R1086">
            <v>0</v>
          </cell>
          <cell r="S1086">
            <v>0</v>
          </cell>
          <cell r="T1086">
            <v>0</v>
          </cell>
          <cell r="U1086">
            <v>0</v>
          </cell>
          <cell r="V1086">
            <v>0</v>
          </cell>
        </row>
        <row r="1087">
          <cell r="L1087">
            <v>0</v>
          </cell>
          <cell r="M1087">
            <v>0</v>
          </cell>
          <cell r="N1087">
            <v>0</v>
          </cell>
          <cell r="O1087">
            <v>0</v>
          </cell>
          <cell r="P1087">
            <v>0</v>
          </cell>
          <cell r="Q1087">
            <v>0</v>
          </cell>
          <cell r="R1087">
            <v>0</v>
          </cell>
          <cell r="S1087">
            <v>0</v>
          </cell>
          <cell r="T1087">
            <v>0</v>
          </cell>
          <cell r="U1087">
            <v>0</v>
          </cell>
          <cell r="V1087">
            <v>0</v>
          </cell>
        </row>
        <row r="1088">
          <cell r="L1088">
            <v>0</v>
          </cell>
          <cell r="M1088">
            <v>0</v>
          </cell>
          <cell r="N1088">
            <v>0</v>
          </cell>
          <cell r="O1088">
            <v>0</v>
          </cell>
          <cell r="P1088">
            <v>0</v>
          </cell>
          <cell r="Q1088">
            <v>0</v>
          </cell>
          <cell r="R1088">
            <v>0</v>
          </cell>
          <cell r="S1088">
            <v>0</v>
          </cell>
          <cell r="T1088">
            <v>0</v>
          </cell>
          <cell r="U1088">
            <v>0</v>
          </cell>
          <cell r="V1088">
            <v>0</v>
          </cell>
        </row>
        <row r="1089">
          <cell r="L1089">
            <v>0</v>
          </cell>
          <cell r="M1089">
            <v>0</v>
          </cell>
          <cell r="N1089">
            <v>0</v>
          </cell>
          <cell r="O1089">
            <v>0</v>
          </cell>
          <cell r="P1089">
            <v>0</v>
          </cell>
          <cell r="Q1089">
            <v>0</v>
          </cell>
          <cell r="R1089">
            <v>0</v>
          </cell>
          <cell r="S1089">
            <v>0</v>
          </cell>
          <cell r="T1089">
            <v>0</v>
          </cell>
          <cell r="U1089">
            <v>0</v>
          </cell>
          <cell r="V1089">
            <v>0</v>
          </cell>
        </row>
        <row r="1093">
          <cell r="M1093">
            <v>0</v>
          </cell>
          <cell r="N1093">
            <v>23247.453219999999</v>
          </cell>
          <cell r="O1093">
            <v>20418.469291900001</v>
          </cell>
          <cell r="P1093">
            <v>20418.469291900001</v>
          </cell>
          <cell r="Q1093">
            <v>20418.469291900001</v>
          </cell>
          <cell r="R1093">
            <v>20418.469291900001</v>
          </cell>
          <cell r="S1093">
            <v>20418.469291900001</v>
          </cell>
          <cell r="T1093">
            <v>20418.469291900001</v>
          </cell>
          <cell r="U1093">
            <v>20418.469291900001</v>
          </cell>
          <cell r="V1093">
            <v>20418.469291900001</v>
          </cell>
        </row>
        <row r="1094">
          <cell r="L1094">
            <v>1</v>
          </cell>
          <cell r="M1094">
            <v>1</v>
          </cell>
          <cell r="N1094">
            <v>1</v>
          </cell>
          <cell r="O1094">
            <v>1</v>
          </cell>
          <cell r="P1094">
            <v>1</v>
          </cell>
          <cell r="Q1094">
            <v>1</v>
          </cell>
          <cell r="R1094">
            <v>1</v>
          </cell>
          <cell r="S1094">
            <v>1</v>
          </cell>
          <cell r="T1094">
            <v>1</v>
          </cell>
          <cell r="U1094">
            <v>1</v>
          </cell>
          <cell r="V1094">
            <v>1</v>
          </cell>
        </row>
        <row r="1095">
          <cell r="L1095">
            <v>0</v>
          </cell>
          <cell r="M1095">
            <v>0</v>
          </cell>
          <cell r="N1095">
            <v>0</v>
          </cell>
          <cell r="O1095">
            <v>0</v>
          </cell>
          <cell r="P1095">
            <v>0</v>
          </cell>
          <cell r="Q1095">
            <v>0</v>
          </cell>
          <cell r="R1095">
            <v>0</v>
          </cell>
          <cell r="S1095">
            <v>0</v>
          </cell>
          <cell r="T1095">
            <v>0</v>
          </cell>
          <cell r="U1095">
            <v>0</v>
          </cell>
          <cell r="V1095">
            <v>0</v>
          </cell>
        </row>
        <row r="1096">
          <cell r="L1096">
            <v>0</v>
          </cell>
          <cell r="M1096">
            <v>0</v>
          </cell>
          <cell r="N1096">
            <v>0</v>
          </cell>
          <cell r="O1096">
            <v>0</v>
          </cell>
          <cell r="P1096">
            <v>0</v>
          </cell>
          <cell r="Q1096">
            <v>0</v>
          </cell>
          <cell r="R1096">
            <v>0</v>
          </cell>
          <cell r="S1096">
            <v>0</v>
          </cell>
          <cell r="T1096">
            <v>0</v>
          </cell>
          <cell r="U1096">
            <v>0</v>
          </cell>
          <cell r="V1096">
            <v>0</v>
          </cell>
        </row>
        <row r="1097">
          <cell r="L1097">
            <v>0</v>
          </cell>
          <cell r="M1097">
            <v>0</v>
          </cell>
          <cell r="N1097">
            <v>0</v>
          </cell>
          <cell r="O1097">
            <v>0</v>
          </cell>
          <cell r="P1097">
            <v>0</v>
          </cell>
          <cell r="Q1097">
            <v>0</v>
          </cell>
          <cell r="R1097">
            <v>0</v>
          </cell>
          <cell r="S1097">
            <v>0</v>
          </cell>
          <cell r="T1097">
            <v>0</v>
          </cell>
          <cell r="U1097">
            <v>0</v>
          </cell>
          <cell r="V1097">
            <v>0</v>
          </cell>
        </row>
        <row r="1098">
          <cell r="L1098">
            <v>0</v>
          </cell>
          <cell r="M1098">
            <v>0</v>
          </cell>
          <cell r="N1098">
            <v>0</v>
          </cell>
          <cell r="O1098">
            <v>0</v>
          </cell>
          <cell r="P1098">
            <v>0</v>
          </cell>
          <cell r="Q1098">
            <v>0</v>
          </cell>
          <cell r="R1098">
            <v>0</v>
          </cell>
          <cell r="S1098">
            <v>0</v>
          </cell>
          <cell r="T1098">
            <v>0</v>
          </cell>
          <cell r="U1098">
            <v>0</v>
          </cell>
          <cell r="V1098">
            <v>0</v>
          </cell>
        </row>
        <row r="1099">
          <cell r="L1099">
            <v>0</v>
          </cell>
          <cell r="M1099">
            <v>0</v>
          </cell>
          <cell r="N1099">
            <v>0</v>
          </cell>
          <cell r="O1099">
            <v>0</v>
          </cell>
          <cell r="P1099">
            <v>0</v>
          </cell>
          <cell r="Q1099">
            <v>0</v>
          </cell>
          <cell r="R1099">
            <v>0</v>
          </cell>
          <cell r="S1099">
            <v>0</v>
          </cell>
          <cell r="T1099">
            <v>0</v>
          </cell>
          <cell r="U1099">
            <v>0</v>
          </cell>
          <cell r="V1099">
            <v>0</v>
          </cell>
        </row>
        <row r="1100">
          <cell r="M1100">
            <v>0</v>
          </cell>
          <cell r="N1100">
            <v>51541.483873500001</v>
          </cell>
          <cell r="O1100">
            <v>51541.483873500001</v>
          </cell>
          <cell r="P1100">
            <v>51541.483873500001</v>
          </cell>
          <cell r="Q1100">
            <v>51541.483873500001</v>
          </cell>
          <cell r="R1100">
            <v>51541.483873500001</v>
          </cell>
          <cell r="S1100">
            <v>51541.483873500001</v>
          </cell>
          <cell r="T1100">
            <v>51541.483873500001</v>
          </cell>
          <cell r="U1100">
            <v>51541.483873500001</v>
          </cell>
          <cell r="V1100">
            <v>51541.483873500001</v>
          </cell>
        </row>
        <row r="1101">
          <cell r="L1101">
            <v>0.63554155085619446</v>
          </cell>
          <cell r="M1101">
            <v>0.63554155085619446</v>
          </cell>
          <cell r="N1101">
            <v>0.49699664560034407</v>
          </cell>
          <cell r="O1101">
            <v>0.49699664560034407</v>
          </cell>
          <cell r="P1101">
            <v>0.49699664560034407</v>
          </cell>
          <cell r="Q1101">
            <v>0.49699664560034407</v>
          </cell>
          <cell r="R1101">
            <v>0.49699664560034407</v>
          </cell>
          <cell r="S1101">
            <v>0.49699664560034407</v>
          </cell>
          <cell r="T1101">
            <v>0.49699664560034351</v>
          </cell>
          <cell r="U1101">
            <v>0.49699664560034351</v>
          </cell>
          <cell r="V1101">
            <v>0.49699664560034351</v>
          </cell>
        </row>
        <row r="1102">
          <cell r="L1102">
            <v>0.13022144618621287</v>
          </cell>
          <cell r="M1102">
            <v>0.13022144618621287</v>
          </cell>
          <cell r="N1102">
            <v>0.15181861251405943</v>
          </cell>
          <cell r="O1102">
            <v>0.15181861251405943</v>
          </cell>
          <cell r="P1102">
            <v>0.15181861251405943</v>
          </cell>
          <cell r="Q1102">
            <v>0.15181861251405943</v>
          </cell>
          <cell r="R1102">
            <v>0.15181861251405943</v>
          </cell>
          <cell r="S1102">
            <v>0.15181861251405943</v>
          </cell>
          <cell r="T1102">
            <v>0.15181861251405956</v>
          </cell>
          <cell r="U1102">
            <v>0.15181861251405956</v>
          </cell>
          <cell r="V1102">
            <v>0.15181861251405956</v>
          </cell>
        </row>
        <row r="1103">
          <cell r="L1103">
            <v>0.22798527956609857</v>
          </cell>
          <cell r="M1103">
            <v>0.22798527956609857</v>
          </cell>
          <cell r="N1103">
            <v>0.34383370982578659</v>
          </cell>
          <cell r="O1103">
            <v>0.34383370982578659</v>
          </cell>
          <cell r="P1103">
            <v>0.34383370982578659</v>
          </cell>
          <cell r="Q1103">
            <v>0.34383370982578659</v>
          </cell>
          <cell r="R1103">
            <v>0.34383370982578659</v>
          </cell>
          <cell r="S1103">
            <v>0.34383370982578659</v>
          </cell>
          <cell r="T1103">
            <v>0.34383370982578698</v>
          </cell>
          <cell r="U1103">
            <v>0.34383370982578698</v>
          </cell>
          <cell r="V1103">
            <v>0.34383370982578698</v>
          </cell>
        </row>
        <row r="1104">
          <cell r="L1104">
            <v>6.2517233914941191E-3</v>
          </cell>
          <cell r="M1104">
            <v>6.2517233914941191E-3</v>
          </cell>
          <cell r="N1104">
            <v>7.3510320598099664E-3</v>
          </cell>
          <cell r="O1104">
            <v>7.3510320598099664E-3</v>
          </cell>
          <cell r="P1104">
            <v>7.3510320598099664E-3</v>
          </cell>
          <cell r="Q1104">
            <v>7.3510320598099664E-3</v>
          </cell>
          <cell r="R1104">
            <v>7.3510320598099664E-3</v>
          </cell>
          <cell r="S1104">
            <v>7.3510320598099664E-3</v>
          </cell>
          <cell r="T1104">
            <v>7.3510320598099673E-3</v>
          </cell>
          <cell r="U1104">
            <v>7.3510320598099673E-3</v>
          </cell>
          <cell r="V1104">
            <v>7.3510320598099673E-3</v>
          </cell>
        </row>
        <row r="1105">
          <cell r="L1105">
            <v>0</v>
          </cell>
          <cell r="M1105">
            <v>0</v>
          </cell>
          <cell r="N1105">
            <v>0</v>
          </cell>
          <cell r="O1105">
            <v>0</v>
          </cell>
          <cell r="P1105">
            <v>0</v>
          </cell>
          <cell r="Q1105">
            <v>0</v>
          </cell>
          <cell r="R1105">
            <v>0</v>
          </cell>
          <cell r="S1105">
            <v>0</v>
          </cell>
          <cell r="T1105">
            <v>0</v>
          </cell>
          <cell r="U1105">
            <v>0</v>
          </cell>
          <cell r="V1105">
            <v>0</v>
          </cell>
        </row>
        <row r="1106">
          <cell r="L1106">
            <v>0</v>
          </cell>
          <cell r="M1106">
            <v>0</v>
          </cell>
          <cell r="N1106">
            <v>0</v>
          </cell>
          <cell r="O1106">
            <v>0</v>
          </cell>
          <cell r="P1106">
            <v>0</v>
          </cell>
          <cell r="Q1106">
            <v>0</v>
          </cell>
          <cell r="R1106">
            <v>0</v>
          </cell>
          <cell r="S1106">
            <v>0</v>
          </cell>
          <cell r="T1106">
            <v>0</v>
          </cell>
          <cell r="U1106">
            <v>0</v>
          </cell>
          <cell r="V1106">
            <v>0</v>
          </cell>
        </row>
        <row r="1107">
          <cell r="M1107">
            <v>0</v>
          </cell>
          <cell r="N1107">
            <v>521099.83397552703</v>
          </cell>
          <cell r="O1107">
            <v>521129.02977489005</v>
          </cell>
          <cell r="P1107">
            <v>521129.02977489005</v>
          </cell>
          <cell r="Q1107">
            <v>521129.02977489005</v>
          </cell>
          <cell r="R1107">
            <v>521129.02977489005</v>
          </cell>
          <cell r="S1107">
            <v>521129.02977489005</v>
          </cell>
          <cell r="T1107">
            <v>521129.02977489005</v>
          </cell>
          <cell r="U1107">
            <v>521129.02977489005</v>
          </cell>
          <cell r="V1107">
            <v>521129.02977489005</v>
          </cell>
        </row>
        <row r="1108">
          <cell r="L1108">
            <v>0.63554155085619446</v>
          </cell>
          <cell r="M1108">
            <v>0.63554155085619446</v>
          </cell>
          <cell r="N1108">
            <v>0.49698844587978641</v>
          </cell>
          <cell r="O1108">
            <v>0.49699620819664636</v>
          </cell>
          <cell r="P1108">
            <v>0.49699620819664636</v>
          </cell>
          <cell r="Q1108">
            <v>0.49699620819664636</v>
          </cell>
          <cell r="R1108">
            <v>0.49699620819664636</v>
          </cell>
          <cell r="S1108">
            <v>0.49699620819664636</v>
          </cell>
          <cell r="T1108">
            <v>0.49699620819664569</v>
          </cell>
          <cell r="U1108">
            <v>0.49699620819664569</v>
          </cell>
          <cell r="V1108">
            <v>0.49699620819664569</v>
          </cell>
        </row>
        <row r="1109">
          <cell r="L1109">
            <v>0.13022144618621287</v>
          </cell>
          <cell r="M1109">
            <v>0.13022144618621287</v>
          </cell>
          <cell r="N1109">
            <v>0.15181999461432191</v>
          </cell>
          <cell r="O1109">
            <v>0.15181878457448453</v>
          </cell>
          <cell r="P1109">
            <v>0.15181878457448453</v>
          </cell>
          <cell r="Q1109">
            <v>0.15181878457448453</v>
          </cell>
          <cell r="R1109">
            <v>0.15181878457448453</v>
          </cell>
          <cell r="S1109">
            <v>0.15181878457448453</v>
          </cell>
          <cell r="T1109">
            <v>0.15181878457448467</v>
          </cell>
          <cell r="U1109">
            <v>0.15181878457448467</v>
          </cell>
          <cell r="V1109">
            <v>0.15181878457448467</v>
          </cell>
        </row>
        <row r="1110">
          <cell r="L1110">
            <v>0.22798527956609857</v>
          </cell>
          <cell r="M1110">
            <v>0.22798527956609857</v>
          </cell>
          <cell r="N1110">
            <v>0.34384023875772884</v>
          </cell>
          <cell r="O1110">
            <v>0.34383374808468914</v>
          </cell>
          <cell r="P1110">
            <v>0.34383374808468914</v>
          </cell>
          <cell r="Q1110">
            <v>0.34383374808468914</v>
          </cell>
          <cell r="R1110">
            <v>0.34383374808468914</v>
          </cell>
          <cell r="S1110">
            <v>0.34383374808468914</v>
          </cell>
          <cell r="T1110">
            <v>0.34383374808468958</v>
          </cell>
          <cell r="U1110">
            <v>0.34383374808468958</v>
          </cell>
          <cell r="V1110">
            <v>0.34383374808468958</v>
          </cell>
        </row>
        <row r="1111">
          <cell r="L1111">
            <v>6.2517233914941191E-3</v>
          </cell>
          <cell r="M1111">
            <v>6.2517233914941191E-3</v>
          </cell>
          <cell r="N1111">
            <v>7.3513207481628422E-3</v>
          </cell>
          <cell r="O1111">
            <v>7.3512591441800071E-3</v>
          </cell>
          <cell r="P1111">
            <v>7.3512591441800071E-3</v>
          </cell>
          <cell r="Q1111">
            <v>7.3512591441800071E-3</v>
          </cell>
          <cell r="R1111">
            <v>7.3512591441800071E-3</v>
          </cell>
          <cell r="S1111">
            <v>7.3512591441800071E-3</v>
          </cell>
          <cell r="T1111">
            <v>7.3512591441800071E-3</v>
          </cell>
          <cell r="U1111">
            <v>7.3512591441800071E-3</v>
          </cell>
          <cell r="V1111">
            <v>7.3512591441800071E-3</v>
          </cell>
        </row>
        <row r="1112">
          <cell r="L1112">
            <v>0</v>
          </cell>
          <cell r="M1112">
            <v>0</v>
          </cell>
          <cell r="N1112">
            <v>0</v>
          </cell>
          <cell r="O1112">
            <v>0</v>
          </cell>
          <cell r="P1112">
            <v>0</v>
          </cell>
          <cell r="Q1112">
            <v>0</v>
          </cell>
          <cell r="R1112">
            <v>0</v>
          </cell>
          <cell r="S1112">
            <v>0</v>
          </cell>
          <cell r="T1112">
            <v>0</v>
          </cell>
          <cell r="U1112">
            <v>0</v>
          </cell>
          <cell r="V1112">
            <v>0</v>
          </cell>
        </row>
        <row r="1113">
          <cell r="L1113">
            <v>0</v>
          </cell>
          <cell r="M1113">
            <v>0</v>
          </cell>
          <cell r="N1113">
            <v>0</v>
          </cell>
          <cell r="O1113">
            <v>0</v>
          </cell>
          <cell r="P1113">
            <v>0</v>
          </cell>
          <cell r="Q1113">
            <v>0</v>
          </cell>
          <cell r="R1113">
            <v>0</v>
          </cell>
          <cell r="S1113">
            <v>0</v>
          </cell>
          <cell r="T1113">
            <v>0</v>
          </cell>
          <cell r="U1113">
            <v>0</v>
          </cell>
          <cell r="V1113">
            <v>0</v>
          </cell>
        </row>
        <row r="1114">
          <cell r="M1114">
            <v>0</v>
          </cell>
          <cell r="N1114">
            <v>112262.1179291389</v>
          </cell>
          <cell r="O1114">
            <v>119421.06305369879</v>
          </cell>
          <cell r="P1114">
            <v>143095.44161237375</v>
          </cell>
          <cell r="Q1114">
            <v>172795.24319930433</v>
          </cell>
          <cell r="R1114">
            <v>193393.34390945244</v>
          </cell>
          <cell r="S1114">
            <v>224253.91311522882</v>
          </cell>
          <cell r="T1114">
            <v>250426.61051421141</v>
          </cell>
          <cell r="U1114">
            <v>283320.42962200491</v>
          </cell>
          <cell r="V1114">
            <v>321129.15548368567</v>
          </cell>
        </row>
        <row r="1115">
          <cell r="L1115">
            <v>0.63554155085619446</v>
          </cell>
          <cell r="M1115">
            <v>0.63554155085619446</v>
          </cell>
          <cell r="N1115">
            <v>0.4969908065185733</v>
          </cell>
          <cell r="O1115">
            <v>0.50529652035428041</v>
          </cell>
          <cell r="P1115">
            <v>0.52684486684767318</v>
          </cell>
          <cell r="Q1115">
            <v>0.54552749889493879</v>
          </cell>
          <cell r="R1115">
            <v>0.55511479114680951</v>
          </cell>
          <cell r="S1115">
            <v>0.56618267196783423</v>
          </cell>
          <cell r="T1115">
            <v>0.57343153799429269</v>
          </cell>
          <cell r="U1115">
            <v>0.58064258003099944</v>
          </cell>
          <cell r="V1115">
            <v>0.58710621032608068</v>
          </cell>
        </row>
        <row r="1116">
          <cell r="L1116">
            <v>0.13022144618621287</v>
          </cell>
          <cell r="M1116">
            <v>0.13022144618621287</v>
          </cell>
          <cell r="N1116">
            <v>0.15182267770342589</v>
          </cell>
          <cell r="O1116">
            <v>0.15052774674987118</v>
          </cell>
          <cell r="P1116">
            <v>0.14716817749138608</v>
          </cell>
          <cell r="Q1116">
            <v>0.14425539732457246</v>
          </cell>
          <cell r="R1116">
            <v>0.14276065746917924</v>
          </cell>
          <cell r="S1116">
            <v>0.14103508134786089</v>
          </cell>
          <cell r="T1116">
            <v>0.13990492189600537</v>
          </cell>
          <cell r="U1116">
            <v>0.13878065952368868</v>
          </cell>
          <cell r="V1116">
            <v>0.13777292495601656</v>
          </cell>
        </row>
        <row r="1117">
          <cell r="L1117">
            <v>0.22798527956609857</v>
          </cell>
          <cell r="M1117">
            <v>0.22798527956609857</v>
          </cell>
          <cell r="N1117">
            <v>0.34383468843088782</v>
          </cell>
          <cell r="O1117">
            <v>0.33688985357874118</v>
          </cell>
          <cell r="P1117">
            <v>0.31887217193287393</v>
          </cell>
          <cell r="Q1117">
            <v>0.30325066164029885</v>
          </cell>
          <cell r="R1117">
            <v>0.29523423310862185</v>
          </cell>
          <cell r="S1117">
            <v>0.2859798082649907</v>
          </cell>
          <cell r="T1117">
            <v>0.27991865826453388</v>
          </cell>
          <cell r="U1117">
            <v>0.27388913484879579</v>
          </cell>
          <cell r="V1117">
            <v>0.26848456086122485</v>
          </cell>
        </row>
        <row r="1118">
          <cell r="L1118">
            <v>6.2517233914941191E-3</v>
          </cell>
          <cell r="M1118">
            <v>6.2517233914941191E-3</v>
          </cell>
          <cell r="N1118">
            <v>7.3518273471130085E-3</v>
          </cell>
          <cell r="O1118">
            <v>7.285879317107234E-3</v>
          </cell>
          <cell r="P1118">
            <v>7.1147837280668581E-3</v>
          </cell>
          <cell r="Q1118">
            <v>6.9664421401899584E-3</v>
          </cell>
          <cell r="R1118">
            <v>6.8903182753895197E-3</v>
          </cell>
          <cell r="S1118">
            <v>6.8024384193141321E-3</v>
          </cell>
          <cell r="T1118">
            <v>6.7448818451680817E-3</v>
          </cell>
          <cell r="U1118">
            <v>6.6876255965160761E-3</v>
          </cell>
          <cell r="V1118">
            <v>6.6363038566779305E-3</v>
          </cell>
        </row>
        <row r="1119">
          <cell r="L1119">
            <v>0</v>
          </cell>
          <cell r="M1119">
            <v>0</v>
          </cell>
          <cell r="N1119">
            <v>0</v>
          </cell>
          <cell r="O1119">
            <v>0</v>
          </cell>
          <cell r="P1119">
            <v>0</v>
          </cell>
          <cell r="Q1119">
            <v>0</v>
          </cell>
          <cell r="R1119">
            <v>0</v>
          </cell>
          <cell r="S1119">
            <v>0</v>
          </cell>
          <cell r="T1119">
            <v>0</v>
          </cell>
          <cell r="U1119">
            <v>0</v>
          </cell>
          <cell r="V1119">
            <v>0</v>
          </cell>
        </row>
        <row r="1120">
          <cell r="L1120">
            <v>0</v>
          </cell>
          <cell r="M1120">
            <v>0</v>
          </cell>
          <cell r="N1120">
            <v>0</v>
          </cell>
          <cell r="O1120">
            <v>0</v>
          </cell>
          <cell r="P1120">
            <v>0</v>
          </cell>
          <cell r="Q1120">
            <v>0</v>
          </cell>
          <cell r="R1120">
            <v>0</v>
          </cell>
          <cell r="S1120">
            <v>0</v>
          </cell>
          <cell r="T1120">
            <v>0</v>
          </cell>
          <cell r="U1120">
            <v>0</v>
          </cell>
          <cell r="V1120">
            <v>0</v>
          </cell>
        </row>
        <row r="1123">
          <cell r="M1123">
            <v>0</v>
          </cell>
          <cell r="N1123">
            <v>0</v>
          </cell>
          <cell r="O1123">
            <v>0</v>
          </cell>
          <cell r="P1123">
            <v>0</v>
          </cell>
          <cell r="Q1123">
            <v>0</v>
          </cell>
          <cell r="R1123">
            <v>0</v>
          </cell>
          <cell r="S1123">
            <v>0</v>
          </cell>
          <cell r="T1123">
            <v>0</v>
          </cell>
          <cell r="U1123">
            <v>0</v>
          </cell>
          <cell r="V1123">
            <v>0</v>
          </cell>
        </row>
        <row r="1124">
          <cell r="L1124">
            <v>0.63554155085619446</v>
          </cell>
          <cell r="M1124">
            <v>0.63554155085619446</v>
          </cell>
          <cell r="N1124">
            <v>0.63554155085619446</v>
          </cell>
          <cell r="O1124">
            <v>0.63554155085619446</v>
          </cell>
          <cell r="P1124">
            <v>0.63554155085619446</v>
          </cell>
          <cell r="Q1124">
            <v>0.63554155085619446</v>
          </cell>
          <cell r="R1124">
            <v>0.63554155085619446</v>
          </cell>
          <cell r="S1124">
            <v>0.63554155085619446</v>
          </cell>
          <cell r="T1124">
            <v>0.6355415508561939</v>
          </cell>
          <cell r="U1124">
            <v>0.6355415508561939</v>
          </cell>
          <cell r="V1124">
            <v>0.6355415508561939</v>
          </cell>
        </row>
        <row r="1125">
          <cell r="L1125">
            <v>0.13022144618621287</v>
          </cell>
          <cell r="M1125">
            <v>0.13022144618621287</v>
          </cell>
          <cell r="N1125">
            <v>0.13022144618621287</v>
          </cell>
          <cell r="O1125">
            <v>0.13022144618621287</v>
          </cell>
          <cell r="P1125">
            <v>0.13022144618621287</v>
          </cell>
          <cell r="Q1125">
            <v>0.13022144618621287</v>
          </cell>
          <cell r="R1125">
            <v>0.13022144618621287</v>
          </cell>
          <cell r="S1125">
            <v>0.13022144618621287</v>
          </cell>
          <cell r="T1125">
            <v>0.13022144618621301</v>
          </cell>
          <cell r="U1125">
            <v>0.13022144618621301</v>
          </cell>
          <cell r="V1125">
            <v>0.13022144618621301</v>
          </cell>
        </row>
        <row r="1126">
          <cell r="L1126">
            <v>0.22798527956609857</v>
          </cell>
          <cell r="M1126">
            <v>0.22798527956609857</v>
          </cell>
          <cell r="N1126">
            <v>0.22798527956609857</v>
          </cell>
          <cell r="O1126">
            <v>0.22798527956609857</v>
          </cell>
          <cell r="P1126">
            <v>0.22798527956609857</v>
          </cell>
          <cell r="Q1126">
            <v>0.22798527956609857</v>
          </cell>
          <cell r="R1126">
            <v>0.22798527956609857</v>
          </cell>
          <cell r="S1126">
            <v>0.22798527956609857</v>
          </cell>
          <cell r="T1126">
            <v>0.22798527956609899</v>
          </cell>
          <cell r="U1126">
            <v>0.22798527956609899</v>
          </cell>
          <cell r="V1126">
            <v>0.22798527956609899</v>
          </cell>
        </row>
        <row r="1127">
          <cell r="L1127">
            <v>6.2517233914941191E-3</v>
          </cell>
          <cell r="M1127">
            <v>6.2517233914941191E-3</v>
          </cell>
          <cell r="N1127">
            <v>6.2517233914941191E-3</v>
          </cell>
          <cell r="O1127">
            <v>6.2517233914941191E-3</v>
          </cell>
          <cell r="P1127">
            <v>6.2517233914941191E-3</v>
          </cell>
          <cell r="Q1127">
            <v>6.2517233914941191E-3</v>
          </cell>
          <cell r="R1127">
            <v>6.2517233914941191E-3</v>
          </cell>
          <cell r="S1127">
            <v>6.2517233914941191E-3</v>
          </cell>
          <cell r="T1127">
            <v>6.2517233914941199E-3</v>
          </cell>
          <cell r="U1127">
            <v>6.2517233914941199E-3</v>
          </cell>
          <cell r="V1127">
            <v>6.2517233914941199E-3</v>
          </cell>
        </row>
        <row r="1128">
          <cell r="L1128">
            <v>0</v>
          </cell>
          <cell r="M1128">
            <v>0</v>
          </cell>
          <cell r="N1128">
            <v>0</v>
          </cell>
          <cell r="O1128">
            <v>0</v>
          </cell>
          <cell r="P1128">
            <v>0</v>
          </cell>
          <cell r="Q1128">
            <v>0</v>
          </cell>
          <cell r="R1128">
            <v>0</v>
          </cell>
          <cell r="S1128">
            <v>0</v>
          </cell>
          <cell r="T1128">
            <v>0</v>
          </cell>
          <cell r="U1128">
            <v>0</v>
          </cell>
          <cell r="V1128">
            <v>0</v>
          </cell>
        </row>
        <row r="1129">
          <cell r="L1129">
            <v>0</v>
          </cell>
          <cell r="M1129">
            <v>0</v>
          </cell>
          <cell r="N1129">
            <v>0</v>
          </cell>
          <cell r="O1129">
            <v>0</v>
          </cell>
          <cell r="P1129">
            <v>0</v>
          </cell>
          <cell r="Q1129">
            <v>0</v>
          </cell>
          <cell r="R1129">
            <v>0</v>
          </cell>
          <cell r="S1129">
            <v>0</v>
          </cell>
          <cell r="T1129">
            <v>0</v>
          </cell>
          <cell r="U1129">
            <v>0</v>
          </cell>
          <cell r="V1129">
            <v>0</v>
          </cell>
        </row>
        <row r="1130">
          <cell r="M1130">
            <v>0</v>
          </cell>
          <cell r="N1130">
            <v>0</v>
          </cell>
          <cell r="O1130">
            <v>0</v>
          </cell>
          <cell r="P1130">
            <v>0</v>
          </cell>
          <cell r="Q1130">
            <v>0</v>
          </cell>
          <cell r="R1130">
            <v>0</v>
          </cell>
          <cell r="S1130">
            <v>0</v>
          </cell>
          <cell r="T1130">
            <v>0</v>
          </cell>
          <cell r="U1130">
            <v>0</v>
          </cell>
          <cell r="V1130">
            <v>0</v>
          </cell>
        </row>
        <row r="1131">
          <cell r="L1131">
            <v>0.63554155085619446</v>
          </cell>
          <cell r="M1131">
            <v>0.63554155085619446</v>
          </cell>
          <cell r="N1131">
            <v>0.63554155085619446</v>
          </cell>
          <cell r="O1131">
            <v>0.63554155085619446</v>
          </cell>
          <cell r="P1131">
            <v>0.63554155085619446</v>
          </cell>
          <cell r="Q1131">
            <v>0.63554155085619446</v>
          </cell>
          <cell r="R1131">
            <v>0.63554155085619446</v>
          </cell>
          <cell r="S1131">
            <v>0.63554155085619446</v>
          </cell>
          <cell r="T1131">
            <v>0.6355415508561939</v>
          </cell>
          <cell r="U1131">
            <v>0.6355415508561939</v>
          </cell>
          <cell r="V1131">
            <v>0.6355415508561939</v>
          </cell>
        </row>
        <row r="1132">
          <cell r="L1132">
            <v>0.13022144618621287</v>
          </cell>
          <cell r="M1132">
            <v>0.13022144618621287</v>
          </cell>
          <cell r="N1132">
            <v>0.13022144618621287</v>
          </cell>
          <cell r="O1132">
            <v>0.13022144618621287</v>
          </cell>
          <cell r="P1132">
            <v>0.13022144618621287</v>
          </cell>
          <cell r="Q1132">
            <v>0.13022144618621287</v>
          </cell>
          <cell r="R1132">
            <v>0.13022144618621287</v>
          </cell>
          <cell r="S1132">
            <v>0.13022144618621287</v>
          </cell>
          <cell r="T1132">
            <v>0.13022144618621301</v>
          </cell>
          <cell r="U1132">
            <v>0.13022144618621301</v>
          </cell>
          <cell r="V1132">
            <v>0.13022144618621301</v>
          </cell>
        </row>
        <row r="1133">
          <cell r="L1133">
            <v>0.22798527956609857</v>
          </cell>
          <cell r="M1133">
            <v>0.22798527956609857</v>
          </cell>
          <cell r="N1133">
            <v>0.22798527956609857</v>
          </cell>
          <cell r="O1133">
            <v>0.22798527956609857</v>
          </cell>
          <cell r="P1133">
            <v>0.22798527956609857</v>
          </cell>
          <cell r="Q1133">
            <v>0.22798527956609857</v>
          </cell>
          <cell r="R1133">
            <v>0.22798527956609857</v>
          </cell>
          <cell r="S1133">
            <v>0.22798527956609857</v>
          </cell>
          <cell r="T1133">
            <v>0.22798527956609899</v>
          </cell>
          <cell r="U1133">
            <v>0.22798527956609899</v>
          </cell>
          <cell r="V1133">
            <v>0.22798527956609899</v>
          </cell>
        </row>
        <row r="1134">
          <cell r="L1134">
            <v>6.2517233914941191E-3</v>
          </cell>
          <cell r="M1134">
            <v>6.2517233914941191E-3</v>
          </cell>
          <cell r="N1134">
            <v>6.2517233914941191E-3</v>
          </cell>
          <cell r="O1134">
            <v>6.2517233914941191E-3</v>
          </cell>
          <cell r="P1134">
            <v>6.2517233914941191E-3</v>
          </cell>
          <cell r="Q1134">
            <v>6.2517233914941191E-3</v>
          </cell>
          <cell r="R1134">
            <v>6.2517233914941191E-3</v>
          </cell>
          <cell r="S1134">
            <v>6.2517233914941191E-3</v>
          </cell>
          <cell r="T1134">
            <v>6.2517233914941199E-3</v>
          </cell>
          <cell r="U1134">
            <v>6.2517233914941199E-3</v>
          </cell>
          <cell r="V1134">
            <v>6.2517233914941199E-3</v>
          </cell>
        </row>
        <row r="1135">
          <cell r="L1135">
            <v>0</v>
          </cell>
          <cell r="M1135">
            <v>0</v>
          </cell>
          <cell r="N1135">
            <v>0</v>
          </cell>
          <cell r="O1135">
            <v>0</v>
          </cell>
          <cell r="P1135">
            <v>0</v>
          </cell>
          <cell r="Q1135">
            <v>0</v>
          </cell>
          <cell r="R1135">
            <v>0</v>
          </cell>
          <cell r="S1135">
            <v>0</v>
          </cell>
          <cell r="T1135">
            <v>0</v>
          </cell>
          <cell r="U1135">
            <v>0</v>
          </cell>
          <cell r="V1135">
            <v>0</v>
          </cell>
        </row>
        <row r="1136">
          <cell r="L1136">
            <v>0</v>
          </cell>
          <cell r="M1136">
            <v>0</v>
          </cell>
          <cell r="N1136">
            <v>0</v>
          </cell>
          <cell r="O1136">
            <v>0</v>
          </cell>
          <cell r="P1136">
            <v>0</v>
          </cell>
          <cell r="Q1136">
            <v>0</v>
          </cell>
          <cell r="R1136">
            <v>0</v>
          </cell>
          <cell r="S1136">
            <v>0</v>
          </cell>
          <cell r="T1136">
            <v>0</v>
          </cell>
          <cell r="U1136">
            <v>0</v>
          </cell>
          <cell r="V1136">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1000000"/>
      <sheetName val="2000000"/>
      <sheetName val="CON_CF"/>
      <sheetName val="SERI Refund Analysis"/>
      <sheetName val="Supplement"/>
    </sheetNames>
    <sheetDataSet>
      <sheetData sheetId="0" refreshError="1"/>
      <sheetData sheetId="1" refreshError="1"/>
      <sheetData sheetId="2" refreshError="1"/>
      <sheetData sheetId="3" refreshError="1">
        <row r="1">
          <cell r="A1" t="str">
            <v>ENTERGY CORPORATION AND SUBSIDIARIES</v>
          </cell>
        </row>
        <row r="2">
          <cell r="A2" t="str">
            <v xml:space="preserve"> CONSOLIDATED STATEMENTS OF CASH FLOWS</v>
          </cell>
        </row>
        <row r="6">
          <cell r="A6" t="str">
            <v>YEAR ENDED DECEMBER 31, 2001</v>
          </cell>
        </row>
        <row r="8">
          <cell r="C8" t="str">
            <v>Consolidated</v>
          </cell>
        </row>
        <row r="11">
          <cell r="A11" t="str">
            <v>OPERATING ACTIVITIES</v>
          </cell>
        </row>
        <row r="12">
          <cell r="A12" t="str">
            <v>Consolidated net income</v>
          </cell>
          <cell r="C12">
            <v>750507</v>
          </cell>
        </row>
        <row r="13">
          <cell r="A13" t="str">
            <v>Noncash items included in net income:</v>
          </cell>
        </row>
        <row r="14">
          <cell r="A14" t="str">
            <v xml:space="preserve">  Amortization of  rate deferrals</v>
          </cell>
          <cell r="C14">
            <v>16583</v>
          </cell>
        </row>
        <row r="15">
          <cell r="A15" t="str">
            <v xml:space="preserve">  Reserve for regulatory adjustments</v>
          </cell>
          <cell r="C15">
            <v>-359199</v>
          </cell>
        </row>
        <row r="16">
          <cell r="A16" t="str">
            <v xml:space="preserve">  Other regulatory charges (credits) - net</v>
          </cell>
          <cell r="C16">
            <v>-37093</v>
          </cell>
        </row>
        <row r="17">
          <cell r="A17" t="str">
            <v xml:space="preserve">  Depreciation, amortization, and decommissioning</v>
          </cell>
          <cell r="C17">
            <v>724222</v>
          </cell>
        </row>
        <row r="18">
          <cell r="A18" t="str">
            <v xml:space="preserve">  Deferred income taxes and investment tax credits</v>
          </cell>
          <cell r="C18">
            <v>87752</v>
          </cell>
        </row>
        <row r="19">
          <cell r="A19" t="str">
            <v xml:space="preserve">  Allowance for equity funds used during construction</v>
          </cell>
          <cell r="C19">
            <v>-26209</v>
          </cell>
        </row>
        <row r="20">
          <cell r="A20" t="str">
            <v xml:space="preserve">  Cumulative effect of accounting change</v>
          </cell>
          <cell r="C20">
            <v>-23482</v>
          </cell>
        </row>
        <row r="21">
          <cell r="A21" t="str">
            <v xml:space="preserve">  Gain on sale of assets - net</v>
          </cell>
          <cell r="C21">
            <v>-5226</v>
          </cell>
        </row>
        <row r="22">
          <cell r="A22" t="str">
            <v xml:space="preserve">  Equity in undistributed earnings of subsidiaries and unconsolidated affiliates</v>
          </cell>
          <cell r="C22">
            <v>-168873</v>
          </cell>
        </row>
        <row r="23">
          <cell r="A23" t="str">
            <v>Changes in working capital (net of effects from acquisitions and dispositions):</v>
          </cell>
        </row>
        <row r="24">
          <cell r="A24" t="str">
            <v xml:space="preserve">  Receivables</v>
          </cell>
          <cell r="C24">
            <v>302230</v>
          </cell>
          <cell r="E24">
            <v>-391</v>
          </cell>
          <cell r="F24">
            <v>-187352</v>
          </cell>
          <cell r="G24">
            <v>-72859</v>
          </cell>
        </row>
        <row r="25">
          <cell r="A25" t="str">
            <v xml:space="preserve">  Fuel inventory</v>
          </cell>
          <cell r="C25">
            <v>-3419</v>
          </cell>
        </row>
        <row r="26">
          <cell r="A26" t="str">
            <v xml:space="preserve">  Accounts payable</v>
          </cell>
          <cell r="C26">
            <v>-415160</v>
          </cell>
          <cell r="E26">
            <v>520422</v>
          </cell>
        </row>
        <row r="27">
          <cell r="A27" t="str">
            <v xml:space="preserve">  Taxes accrued</v>
          </cell>
          <cell r="C27">
            <v>486676</v>
          </cell>
          <cell r="E27">
            <v>111</v>
          </cell>
          <cell r="F27">
            <v>24122</v>
          </cell>
          <cell r="G27">
            <v>25986</v>
          </cell>
        </row>
        <row r="28">
          <cell r="A28" t="str">
            <v xml:space="preserve">  Interest accrued</v>
          </cell>
          <cell r="C28">
            <v>17287</v>
          </cell>
        </row>
        <row r="29">
          <cell r="A29" t="str">
            <v xml:space="preserve">  Deferred fuel</v>
          </cell>
          <cell r="C29">
            <v>495007</v>
          </cell>
        </row>
        <row r="30">
          <cell r="A30" t="str">
            <v xml:space="preserve">  Other working capital accounts</v>
          </cell>
          <cell r="C30">
            <v>-39978</v>
          </cell>
          <cell r="F30">
            <v>53993</v>
          </cell>
          <cell r="G30">
            <v>5327</v>
          </cell>
        </row>
        <row r="31">
          <cell r="A31" t="str">
            <v>Provision for estimated losses and reserves</v>
          </cell>
          <cell r="C31">
            <v>19093</v>
          </cell>
        </row>
        <row r="32">
          <cell r="A32" t="str">
            <v>Changes in other regulatory assets</v>
          </cell>
          <cell r="C32">
            <v>119215</v>
          </cell>
          <cell r="F32">
            <v>61007</v>
          </cell>
        </row>
        <row r="33">
          <cell r="A33" t="str">
            <v>Other</v>
          </cell>
          <cell r="C33">
            <v>275615</v>
          </cell>
          <cell r="E33">
            <v>-9756</v>
          </cell>
          <cell r="F33">
            <v>10863</v>
          </cell>
        </row>
        <row r="35">
          <cell r="A35" t="str">
            <v>Net cash flow provided by operating activities</v>
          </cell>
          <cell r="C35">
            <v>2215548</v>
          </cell>
          <cell r="E35">
            <v>0</v>
          </cell>
          <cell r="F35">
            <v>0</v>
          </cell>
          <cell r="G35">
            <v>0</v>
          </cell>
        </row>
        <row r="37">
          <cell r="A37" t="str">
            <v xml:space="preserve">  INVESTING ACTIVITIES</v>
          </cell>
        </row>
        <row r="38">
          <cell r="A38" t="str">
            <v xml:space="preserve">Construction/capital expenditures </v>
          </cell>
          <cell r="C38">
            <v>-1380417</v>
          </cell>
        </row>
        <row r="39">
          <cell r="A39" t="str">
            <v>Allowance for equity funds used during construction</v>
          </cell>
          <cell r="C39">
            <v>26209</v>
          </cell>
        </row>
        <row r="40">
          <cell r="A40" t="str">
            <v>Nuclear fuel purchases</v>
          </cell>
          <cell r="C40">
            <v>-130670</v>
          </cell>
        </row>
        <row r="41">
          <cell r="A41" t="str">
            <v>Proceeds from sale/leaseback of nuclear fuel</v>
          </cell>
          <cell r="C41">
            <v>71964</v>
          </cell>
        </row>
        <row r="42">
          <cell r="A42" t="str">
            <v>Proceeds from sale of businesses</v>
          </cell>
          <cell r="C42">
            <v>784282</v>
          </cell>
        </row>
        <row r="43">
          <cell r="A43" t="str">
            <v>Investment in other nonregulated/nonutility properties</v>
          </cell>
          <cell r="C43">
            <v>-1278990</v>
          </cell>
        </row>
        <row r="44">
          <cell r="A44" t="str">
            <v>Changes in other temporary investments - net</v>
          </cell>
          <cell r="C44">
            <v>-150000</v>
          </cell>
        </row>
        <row r="45">
          <cell r="A45" t="str">
            <v>Decommissioning trust contributions and realized change in trust assets</v>
          </cell>
          <cell r="C45">
            <v>-95571</v>
          </cell>
        </row>
        <row r="46">
          <cell r="A46" t="str">
            <v>Other regulatory investments</v>
          </cell>
          <cell r="C46">
            <v>-3460</v>
          </cell>
        </row>
        <row r="47">
          <cell r="A47" t="str">
            <v>Other</v>
          </cell>
          <cell r="C47">
            <v>-68067</v>
          </cell>
        </row>
        <row r="49">
          <cell r="A49" t="str">
            <v>Net cash flow used in investing activities</v>
          </cell>
          <cell r="C49">
            <v>-2224720</v>
          </cell>
        </row>
        <row r="51">
          <cell r="A51" t="str">
            <v>See Notes to Financial Statements.</v>
          </cell>
        </row>
        <row r="61">
          <cell r="A61" t="str">
            <v>ENTERGY CORPORATION AND SUBSIDIARIES</v>
          </cell>
        </row>
        <row r="62">
          <cell r="A62" t="str">
            <v>CONSOLIDATED STATEMENTS OF CASH FLOWS</v>
          </cell>
        </row>
        <row r="65">
          <cell r="C65" t="str">
            <v>For the Years Ended December 31,</v>
          </cell>
        </row>
        <row r="66">
          <cell r="C66" t="str">
            <v>Consolidated</v>
          </cell>
        </row>
        <row r="67">
          <cell r="C67" t="str">
            <v>(In Thousands)</v>
          </cell>
        </row>
        <row r="69">
          <cell r="A69" t="str">
            <v>FINANCING ACTIVITIES</v>
          </cell>
        </row>
        <row r="70">
          <cell r="A70" t="str">
            <v>Proceeds from the issuance of:</v>
          </cell>
        </row>
        <row r="71">
          <cell r="A71" t="str">
            <v xml:space="preserve">  Long-term debt</v>
          </cell>
          <cell r="C71">
            <v>682402</v>
          </cell>
        </row>
        <row r="72">
          <cell r="A72" t="str">
            <v xml:space="preserve">  Common stock</v>
          </cell>
          <cell r="C72">
            <v>64345</v>
          </cell>
        </row>
        <row r="73">
          <cell r="A73" t="str">
            <v>Retirement of:</v>
          </cell>
        </row>
        <row r="74">
          <cell r="A74" t="str">
            <v xml:space="preserve">  Long-term debt</v>
          </cell>
          <cell r="C74">
            <v>-962112</v>
          </cell>
        </row>
        <row r="75">
          <cell r="A75" t="str">
            <v>Repurchase of common stock</v>
          </cell>
          <cell r="C75">
            <v>-36895</v>
          </cell>
        </row>
        <row r="76">
          <cell r="A76" t="str">
            <v>Redemption of preferred stock</v>
          </cell>
          <cell r="C76">
            <v>-39574</v>
          </cell>
        </row>
        <row r="77">
          <cell r="A77" t="str">
            <v>Changes in short-term borrowings - net</v>
          </cell>
          <cell r="C77">
            <v>-37004</v>
          </cell>
        </row>
        <row r="78">
          <cell r="A78" t="str">
            <v>Dividends paid:</v>
          </cell>
        </row>
        <row r="79">
          <cell r="A79" t="str">
            <v xml:space="preserve">  Common stock </v>
          </cell>
          <cell r="C79">
            <v>-269122</v>
          </cell>
        </row>
        <row r="80">
          <cell r="A80" t="str">
            <v xml:space="preserve">  Preferred stock </v>
          </cell>
          <cell r="C80">
            <v>-24044</v>
          </cell>
        </row>
        <row r="83">
          <cell r="A83" t="str">
            <v>Net cash flow provided by (used in) financing activities</v>
          </cell>
          <cell r="C83">
            <v>-622004</v>
          </cell>
        </row>
        <row r="85">
          <cell r="A85" t="str">
            <v>Effect of exchange rates on cash and cash equivalents</v>
          </cell>
          <cell r="C85">
            <v>325</v>
          </cell>
        </row>
        <row r="87">
          <cell r="A87" t="str">
            <v>Net increase (decrease) in cash and cash equivalents</v>
          </cell>
          <cell r="C87">
            <v>-630851</v>
          </cell>
        </row>
        <row r="89">
          <cell r="A89" t="str">
            <v>Cash and cash equivalents at beginning of period</v>
          </cell>
          <cell r="C89">
            <v>1382424</v>
          </cell>
        </row>
        <row r="91">
          <cell r="A91" t="str">
            <v>Cash and cash equivalents at end of period</v>
          </cell>
          <cell r="C91">
            <v>751573</v>
          </cell>
        </row>
        <row r="95">
          <cell r="A95" t="str">
            <v>SUPPLEMENTAL DISCLOSURE OF CASH FLOW INFORMATION:</v>
          </cell>
        </row>
        <row r="96">
          <cell r="A96" t="str">
            <v xml:space="preserve">  Cash paid (received) during the period for:</v>
          </cell>
        </row>
        <row r="97">
          <cell r="A97" t="str">
            <v xml:space="preserve">    Interest - net of amount capitalized </v>
          </cell>
          <cell r="C97">
            <v>708748</v>
          </cell>
        </row>
        <row r="98">
          <cell r="A98" t="str">
            <v xml:space="preserve">    Income taxes</v>
          </cell>
          <cell r="C98">
            <v>-118881</v>
          </cell>
        </row>
        <row r="99">
          <cell r="A99" t="str">
            <v xml:space="preserve">  Noncash investing and financing activities:</v>
          </cell>
        </row>
        <row r="100">
          <cell r="A100" t="str">
            <v xml:space="preserve">     Capital lease obligation incurred</v>
          </cell>
        </row>
        <row r="101">
          <cell r="A101" t="str">
            <v xml:space="preserve">    Change in unrealized appreciation/(depreciation) of</v>
          </cell>
        </row>
        <row r="102">
          <cell r="A102" t="str">
            <v xml:space="preserve">       decommissioning trust assets</v>
          </cell>
          <cell r="C102">
            <v>-34517</v>
          </cell>
        </row>
        <row r="103">
          <cell r="A103" t="str">
            <v xml:space="preserve">     Proceeds from long-term debt issued for the purpose</v>
          </cell>
        </row>
        <row r="104">
          <cell r="A104" t="str">
            <v xml:space="preserve">       of refunding prior long-term debt</v>
          </cell>
          <cell r="C104">
            <v>47000</v>
          </cell>
        </row>
        <row r="105">
          <cell r="A105" t="str">
            <v xml:space="preserve">    Decommissioning trust funds acquired in nuclear power plant acquisitions</v>
          </cell>
          <cell r="C105">
            <v>430000</v>
          </cell>
        </row>
        <row r="106">
          <cell r="A106" t="str">
            <v xml:space="preserve">    Acquisition of Indian Point 3 and FitzPatrick</v>
          </cell>
        </row>
        <row r="107">
          <cell r="A107" t="str">
            <v xml:space="preserve">       Fair value of assets acquired</v>
          </cell>
          <cell r="C107">
            <v>0</v>
          </cell>
        </row>
        <row r="108">
          <cell r="A108" t="str">
            <v xml:space="preserve">       Initial cash paid at closing</v>
          </cell>
          <cell r="C108">
            <v>0</v>
          </cell>
        </row>
        <row r="109">
          <cell r="A109" t="str">
            <v xml:space="preserve">       Liabilities assumed and notes issued to seller</v>
          </cell>
          <cell r="C109">
            <v>0</v>
          </cell>
        </row>
        <row r="111">
          <cell r="A111" t="str">
            <v xml:space="preserve"> See Notes to Financial Statements.</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IP"/>
    </sheetNames>
    <sheetDataSet>
      <sheetData sheetId="0" refreshError="1">
        <row r="71">
          <cell r="J71">
            <v>0</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stSummary"/>
      <sheetName val="TechSummary"/>
      <sheetName val="ScenarioSummary"/>
      <sheetName val="CT"/>
      <sheetName val="CCGT"/>
      <sheetName val="COAL FBC"/>
      <sheetName val="COAL IGCC"/>
      <sheetName val="COAL PC"/>
      <sheetName val="WIND"/>
    </sheetNames>
    <sheetDataSet>
      <sheetData sheetId="0" refreshError="1"/>
      <sheetData sheetId="1" refreshError="1"/>
      <sheetData sheetId="2" refreshError="1"/>
      <sheetData sheetId="3" refreshError="1"/>
      <sheetData sheetId="4" refreshError="1">
        <row r="31">
          <cell r="H31">
            <v>0.38</v>
          </cell>
        </row>
        <row r="42">
          <cell r="H42">
            <v>0.5</v>
          </cell>
        </row>
        <row r="43">
          <cell r="H43">
            <v>0.5</v>
          </cell>
        </row>
        <row r="50">
          <cell r="H50">
            <v>8.0500000000000002E-2</v>
          </cell>
        </row>
        <row r="51">
          <cell r="H51">
            <v>0.1157</v>
          </cell>
        </row>
        <row r="61">
          <cell r="H61">
            <v>4.0250000000000001E-2</v>
          </cell>
        </row>
        <row r="62">
          <cell r="H62">
            <v>5.7849999999999999E-2</v>
          </cell>
        </row>
      </sheetData>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66"/>
  <sheetViews>
    <sheetView tabSelected="1" workbookViewId="0">
      <selection activeCell="D14" sqref="D14"/>
    </sheetView>
  </sheetViews>
  <sheetFormatPr defaultRowHeight="14.4" x14ac:dyDescent="0.3"/>
  <cols>
    <col min="1" max="1" width="69.109375" style="61" customWidth="1"/>
    <col min="2" max="2" width="41.109375" style="132" customWidth="1"/>
    <col min="3" max="5" width="8.88671875" style="63"/>
    <col min="6" max="6" width="3" style="63" hidden="1" customWidth="1"/>
    <col min="7" max="7" width="12.44140625" style="63" hidden="1" customWidth="1"/>
    <col min="8" max="8" width="9.77734375" style="63" hidden="1" customWidth="1"/>
    <col min="9" max="9" width="3.88671875" style="63" hidden="1" customWidth="1"/>
    <col min="10" max="11" width="8.77734375" style="63" hidden="1" customWidth="1"/>
    <col min="12" max="12" width="5.88671875" style="63" hidden="1" customWidth="1"/>
    <col min="13" max="13" width="8.88671875" style="63" hidden="1" customWidth="1"/>
    <col min="14" max="16" width="0" style="63" hidden="1" customWidth="1"/>
    <col min="17" max="16384" width="8.88671875" style="63"/>
  </cols>
  <sheetData>
    <row r="1" spans="1:16" ht="18.600000000000001" thickBot="1" x14ac:dyDescent="0.4">
      <c r="A1" s="71" t="s">
        <v>275</v>
      </c>
      <c r="F1" s="63">
        <v>10</v>
      </c>
      <c r="G1" s="63" t="s">
        <v>535</v>
      </c>
      <c r="H1" s="63" t="s">
        <v>537</v>
      </c>
      <c r="I1" s="63" t="s">
        <v>539</v>
      </c>
      <c r="J1" s="63" t="s">
        <v>541</v>
      </c>
      <c r="K1" s="63" t="s">
        <v>548</v>
      </c>
      <c r="L1" s="63" t="s">
        <v>549</v>
      </c>
      <c r="M1" s="131">
        <v>0.9</v>
      </c>
      <c r="N1" s="151">
        <v>0.98</v>
      </c>
      <c r="O1" s="151">
        <v>0.95</v>
      </c>
      <c r="P1" s="131"/>
    </row>
    <row r="2" spans="1:16" ht="15" thickBot="1" x14ac:dyDescent="0.35">
      <c r="A2" s="74" t="s">
        <v>199</v>
      </c>
      <c r="B2" s="157"/>
      <c r="F2" s="63">
        <v>11</v>
      </c>
      <c r="G2" s="63" t="s">
        <v>536</v>
      </c>
      <c r="H2" s="63" t="s">
        <v>538</v>
      </c>
      <c r="I2" s="63" t="s">
        <v>540</v>
      </c>
      <c r="J2" s="63" t="s">
        <v>542</v>
      </c>
      <c r="K2" s="63" t="s">
        <v>543</v>
      </c>
      <c r="L2" s="63" t="s">
        <v>550</v>
      </c>
      <c r="M2" s="131">
        <v>0.91</v>
      </c>
      <c r="N2" s="151">
        <v>0.99</v>
      </c>
      <c r="O2" s="151">
        <v>0.96</v>
      </c>
      <c r="P2" s="131"/>
    </row>
    <row r="3" spans="1:16" ht="15" thickBot="1" x14ac:dyDescent="0.35">
      <c r="A3" s="74" t="s">
        <v>198</v>
      </c>
      <c r="B3" s="157"/>
      <c r="F3" s="63">
        <v>12</v>
      </c>
      <c r="H3" s="63" t="s">
        <v>226</v>
      </c>
      <c r="J3" s="63" t="s">
        <v>543</v>
      </c>
      <c r="K3" s="63" t="s">
        <v>544</v>
      </c>
      <c r="L3" s="63" t="s">
        <v>551</v>
      </c>
      <c r="M3" s="131">
        <v>0.92</v>
      </c>
      <c r="N3" s="151">
        <v>1</v>
      </c>
      <c r="O3" s="151">
        <v>0.97</v>
      </c>
      <c r="P3" s="131"/>
    </row>
    <row r="4" spans="1:16" ht="15" thickBot="1" x14ac:dyDescent="0.35">
      <c r="A4" s="74" t="s">
        <v>200</v>
      </c>
      <c r="B4" s="157"/>
      <c r="F4" s="63">
        <v>13</v>
      </c>
      <c r="J4" s="63" t="s">
        <v>544</v>
      </c>
      <c r="L4" s="63" t="s">
        <v>552</v>
      </c>
      <c r="M4" s="131">
        <v>0.93</v>
      </c>
      <c r="N4" s="151"/>
      <c r="O4" s="151">
        <v>0.98</v>
      </c>
      <c r="P4" s="131"/>
    </row>
    <row r="5" spans="1:16" ht="15" thickBot="1" x14ac:dyDescent="0.35">
      <c r="A5" s="74" t="s">
        <v>223</v>
      </c>
      <c r="B5" s="157"/>
      <c r="F5" s="63">
        <v>14</v>
      </c>
      <c r="J5" s="63" t="s">
        <v>545</v>
      </c>
      <c r="L5" s="63" t="s">
        <v>553</v>
      </c>
      <c r="M5" s="131">
        <v>0.94</v>
      </c>
      <c r="N5" s="151"/>
      <c r="O5" s="151">
        <v>0.99</v>
      </c>
      <c r="P5" s="131"/>
    </row>
    <row r="6" spans="1:16" ht="15" thickBot="1" x14ac:dyDescent="0.35">
      <c r="A6" s="74" t="s">
        <v>7</v>
      </c>
      <c r="B6" s="157"/>
      <c r="F6" s="63">
        <v>15</v>
      </c>
      <c r="J6" s="63" t="s">
        <v>546</v>
      </c>
      <c r="L6" s="63" t="s">
        <v>554</v>
      </c>
      <c r="M6" s="131">
        <v>0.95</v>
      </c>
      <c r="N6" s="151"/>
      <c r="O6" s="151">
        <v>1</v>
      </c>
      <c r="P6" s="131"/>
    </row>
    <row r="7" spans="1:16" ht="15" thickBot="1" x14ac:dyDescent="0.35">
      <c r="A7" s="74" t="s">
        <v>207</v>
      </c>
      <c r="B7" s="157"/>
      <c r="F7" s="63">
        <v>16</v>
      </c>
      <c r="J7" s="63" t="s">
        <v>547</v>
      </c>
      <c r="L7" s="63" t="s">
        <v>555</v>
      </c>
    </row>
    <row r="8" spans="1:16" ht="15" thickBot="1" x14ac:dyDescent="0.35">
      <c r="A8" s="74" t="s">
        <v>560</v>
      </c>
      <c r="B8" s="157"/>
      <c r="F8" s="63">
        <v>17</v>
      </c>
      <c r="L8" s="63" t="s">
        <v>556</v>
      </c>
    </row>
    <row r="9" spans="1:16" ht="15" thickBot="1" x14ac:dyDescent="0.35">
      <c r="A9" s="74" t="s">
        <v>558</v>
      </c>
      <c r="B9" s="157"/>
      <c r="F9" s="63">
        <v>18</v>
      </c>
      <c r="L9" s="63" t="s">
        <v>557</v>
      </c>
    </row>
    <row r="10" spans="1:16" ht="15" thickBot="1" x14ac:dyDescent="0.35">
      <c r="A10" s="74" t="s">
        <v>559</v>
      </c>
      <c r="B10" s="157"/>
      <c r="F10" s="63">
        <v>19</v>
      </c>
    </row>
    <row r="11" spans="1:16" ht="15" thickBot="1" x14ac:dyDescent="0.35">
      <c r="A11" s="74" t="s">
        <v>34</v>
      </c>
      <c r="B11" s="157"/>
      <c r="F11" s="63">
        <v>20</v>
      </c>
    </row>
    <row r="12" spans="1:16" ht="15" thickBot="1" x14ac:dyDescent="0.35">
      <c r="A12" s="74" t="s">
        <v>758</v>
      </c>
      <c r="B12" s="158"/>
    </row>
    <row r="13" spans="1:16" ht="15" thickBot="1" x14ac:dyDescent="0.35">
      <c r="A13" s="74" t="s">
        <v>563</v>
      </c>
      <c r="B13" s="158"/>
    </row>
    <row r="14" spans="1:16" ht="15" thickBot="1" x14ac:dyDescent="0.35">
      <c r="A14" s="74" t="s">
        <v>564</v>
      </c>
      <c r="B14" s="158"/>
    </row>
    <row r="15" spans="1:16" ht="15" thickBot="1" x14ac:dyDescent="0.35">
      <c r="A15" s="74" t="s">
        <v>561</v>
      </c>
      <c r="B15" s="158"/>
    </row>
    <row r="16" spans="1:16" ht="15" thickBot="1" x14ac:dyDescent="0.35">
      <c r="A16" s="74" t="s">
        <v>562</v>
      </c>
      <c r="B16" s="158"/>
    </row>
    <row r="17" spans="1:2" ht="15" thickBot="1" x14ac:dyDescent="0.35">
      <c r="A17" s="74" t="s">
        <v>759</v>
      </c>
      <c r="B17" s="157"/>
    </row>
    <row r="18" spans="1:2" ht="15" thickBot="1" x14ac:dyDescent="0.35">
      <c r="A18" s="74" t="s">
        <v>534</v>
      </c>
      <c r="B18" s="157"/>
    </row>
    <row r="19" spans="1:2" ht="15" thickBot="1" x14ac:dyDescent="0.35">
      <c r="A19" s="74" t="s">
        <v>276</v>
      </c>
      <c r="B19" s="157"/>
    </row>
    <row r="20" spans="1:2" ht="15" thickBot="1" x14ac:dyDescent="0.35">
      <c r="A20" s="74" t="s">
        <v>760</v>
      </c>
      <c r="B20" s="157"/>
    </row>
    <row r="21" spans="1:2" ht="15" thickBot="1" x14ac:dyDescent="0.35">
      <c r="A21" s="74" t="s">
        <v>218</v>
      </c>
      <c r="B21" s="157"/>
    </row>
    <row r="22" spans="1:2" ht="15" thickBot="1" x14ac:dyDescent="0.35">
      <c r="A22" s="74" t="s">
        <v>284</v>
      </c>
      <c r="B22" s="157"/>
    </row>
    <row r="23" spans="1:2" ht="15" thickBot="1" x14ac:dyDescent="0.35">
      <c r="A23" s="74" t="s">
        <v>523</v>
      </c>
      <c r="B23" s="157"/>
    </row>
    <row r="24" spans="1:2" ht="15" thickBot="1" x14ac:dyDescent="0.35">
      <c r="A24" s="74" t="s">
        <v>222</v>
      </c>
      <c r="B24" s="157"/>
    </row>
    <row r="25" spans="1:2" ht="15" thickBot="1" x14ac:dyDescent="0.35">
      <c r="A25" s="74" t="s">
        <v>224</v>
      </c>
      <c r="B25" s="157"/>
    </row>
    <row r="26" spans="1:2" ht="15" thickBot="1" x14ac:dyDescent="0.35">
      <c r="A26" s="74" t="s">
        <v>225</v>
      </c>
      <c r="B26" s="157"/>
    </row>
    <row r="27" spans="1:2" ht="15" thickBot="1" x14ac:dyDescent="0.35">
      <c r="A27" s="74" t="s">
        <v>524</v>
      </c>
      <c r="B27" s="157"/>
    </row>
    <row r="28" spans="1:2" ht="15" thickBot="1" x14ac:dyDescent="0.35">
      <c r="A28" s="74" t="s">
        <v>565</v>
      </c>
      <c r="B28" s="157"/>
    </row>
    <row r="29" spans="1:2" ht="15" thickBot="1" x14ac:dyDescent="0.35">
      <c r="A29" s="74" t="s">
        <v>277</v>
      </c>
      <c r="B29" s="157"/>
    </row>
    <row r="30" spans="1:2" ht="29.4" thickBot="1" x14ac:dyDescent="0.35">
      <c r="A30" s="74" t="s">
        <v>596</v>
      </c>
      <c r="B30" s="157"/>
    </row>
    <row r="31" spans="1:2" ht="15" thickBot="1" x14ac:dyDescent="0.35">
      <c r="A31" s="74" t="s">
        <v>599</v>
      </c>
      <c r="B31" s="157"/>
    </row>
    <row r="32" spans="1:2" ht="15" thickBot="1" x14ac:dyDescent="0.35">
      <c r="A32" s="74" t="s">
        <v>278</v>
      </c>
      <c r="B32" s="157"/>
    </row>
    <row r="33" spans="1:2" ht="29.4" thickBot="1" x14ac:dyDescent="0.35">
      <c r="A33" s="74" t="s">
        <v>279</v>
      </c>
      <c r="B33" s="157"/>
    </row>
    <row r="34" spans="1:2" ht="29.4" thickBot="1" x14ac:dyDescent="0.35">
      <c r="A34" s="74" t="s">
        <v>761</v>
      </c>
      <c r="B34" s="157"/>
    </row>
    <row r="35" spans="1:2" x14ac:dyDescent="0.3">
      <c r="B35" s="133"/>
    </row>
    <row r="36" spans="1:2" ht="18.600000000000001" thickBot="1" x14ac:dyDescent="0.4">
      <c r="A36" s="71" t="s">
        <v>208</v>
      </c>
    </row>
    <row r="37" spans="1:2" ht="15" thickBot="1" x14ac:dyDescent="0.35">
      <c r="A37" s="74" t="s">
        <v>762</v>
      </c>
      <c r="B37" s="157"/>
    </row>
    <row r="38" spans="1:2" ht="29.4" thickBot="1" x14ac:dyDescent="0.35">
      <c r="A38" s="74" t="s">
        <v>285</v>
      </c>
      <c r="B38" s="157"/>
    </row>
    <row r="39" spans="1:2" ht="15" thickBot="1" x14ac:dyDescent="0.35">
      <c r="A39" s="74" t="s">
        <v>763</v>
      </c>
      <c r="B39" s="157"/>
    </row>
    <row r="40" spans="1:2" ht="29.4" thickBot="1" x14ac:dyDescent="0.35">
      <c r="A40" s="74" t="s">
        <v>286</v>
      </c>
      <c r="B40" s="157"/>
    </row>
    <row r="41" spans="1:2" ht="15" thickBot="1" x14ac:dyDescent="0.35">
      <c r="A41" s="74" t="s">
        <v>764</v>
      </c>
      <c r="B41" s="157"/>
    </row>
    <row r="42" spans="1:2" ht="15" thickBot="1" x14ac:dyDescent="0.35">
      <c r="A42" s="74" t="s">
        <v>566</v>
      </c>
      <c r="B42" s="157"/>
    </row>
    <row r="43" spans="1:2" ht="15" thickBot="1" x14ac:dyDescent="0.35">
      <c r="A43" s="74" t="s">
        <v>209</v>
      </c>
      <c r="B43" s="157"/>
    </row>
    <row r="44" spans="1:2" ht="15" thickBot="1" x14ac:dyDescent="0.35">
      <c r="A44" s="74" t="s">
        <v>210</v>
      </c>
      <c r="B44" s="157"/>
    </row>
    <row r="45" spans="1:2" ht="15" thickBot="1" x14ac:dyDescent="0.35">
      <c r="A45" s="74" t="s">
        <v>211</v>
      </c>
      <c r="B45" s="157"/>
    </row>
    <row r="46" spans="1:2" ht="15" thickBot="1" x14ac:dyDescent="0.35">
      <c r="A46" s="74" t="s">
        <v>214</v>
      </c>
      <c r="B46" s="157"/>
    </row>
    <row r="47" spans="1:2" ht="15" thickBot="1" x14ac:dyDescent="0.35">
      <c r="A47" s="74" t="s">
        <v>212</v>
      </c>
      <c r="B47" s="157"/>
    </row>
    <row r="48" spans="1:2" ht="15" thickBot="1" x14ac:dyDescent="0.35">
      <c r="A48" s="74" t="s">
        <v>215</v>
      </c>
      <c r="B48" s="157"/>
    </row>
    <row r="49" spans="1:2" ht="15" thickBot="1" x14ac:dyDescent="0.35">
      <c r="A49" s="74" t="s">
        <v>213</v>
      </c>
      <c r="B49" s="157"/>
    </row>
    <row r="50" spans="1:2" ht="15" thickBot="1" x14ac:dyDescent="0.35">
      <c r="A50" s="74" t="s">
        <v>216</v>
      </c>
      <c r="B50" s="157"/>
    </row>
    <row r="51" spans="1:2" ht="16.2" thickBot="1" x14ac:dyDescent="0.4">
      <c r="A51" s="74" t="s">
        <v>281</v>
      </c>
      <c r="B51" s="157"/>
    </row>
    <row r="52" spans="1:2" ht="16.2" thickBot="1" x14ac:dyDescent="0.4">
      <c r="A52" s="74" t="s">
        <v>282</v>
      </c>
      <c r="B52" s="157"/>
    </row>
    <row r="53" spans="1:2" ht="16.2" thickBot="1" x14ac:dyDescent="0.4">
      <c r="A53" s="74" t="s">
        <v>283</v>
      </c>
      <c r="B53" s="157"/>
    </row>
    <row r="54" spans="1:2" ht="15" thickBot="1" x14ac:dyDescent="0.35">
      <c r="A54" s="74" t="s">
        <v>716</v>
      </c>
      <c r="B54" s="157"/>
    </row>
    <row r="55" spans="1:2" ht="15" thickBot="1" x14ac:dyDescent="0.35">
      <c r="A55" s="74" t="s">
        <v>715</v>
      </c>
      <c r="B55" s="157"/>
    </row>
    <row r="56" spans="1:2" ht="15" thickBot="1" x14ac:dyDescent="0.35">
      <c r="A56" s="74" t="s">
        <v>717</v>
      </c>
      <c r="B56" s="157"/>
    </row>
    <row r="57" spans="1:2" ht="15" thickBot="1" x14ac:dyDescent="0.35">
      <c r="A57" s="74" t="s">
        <v>718</v>
      </c>
      <c r="B57" s="157"/>
    </row>
    <row r="58" spans="1:2" ht="15" thickBot="1" x14ac:dyDescent="0.35">
      <c r="A58" s="74" t="s">
        <v>280</v>
      </c>
      <c r="B58" s="157"/>
    </row>
    <row r="59" spans="1:2" ht="15" thickBot="1" x14ac:dyDescent="0.35">
      <c r="A59" s="74" t="s">
        <v>522</v>
      </c>
      <c r="B59" s="157"/>
    </row>
    <row r="61" spans="1:2" ht="18.600000000000001" thickBot="1" x14ac:dyDescent="0.4">
      <c r="A61" s="71" t="s">
        <v>217</v>
      </c>
    </row>
    <row r="62" spans="1:2" ht="15" thickBot="1" x14ac:dyDescent="0.35">
      <c r="A62" s="74" t="s">
        <v>209</v>
      </c>
      <c r="B62" s="157"/>
    </row>
    <row r="63" spans="1:2" ht="15" thickBot="1" x14ac:dyDescent="0.35">
      <c r="A63" s="74" t="s">
        <v>210</v>
      </c>
      <c r="B63" s="157"/>
    </row>
    <row r="64" spans="1:2" ht="15" thickBot="1" x14ac:dyDescent="0.35">
      <c r="A64" s="74" t="s">
        <v>219</v>
      </c>
      <c r="B64" s="157"/>
    </row>
    <row r="65" spans="1:2" ht="15" thickBot="1" x14ac:dyDescent="0.35">
      <c r="A65" s="74" t="s">
        <v>525</v>
      </c>
      <c r="B65" s="157"/>
    </row>
    <row r="66" spans="1:2" ht="15" thickBot="1" x14ac:dyDescent="0.35">
      <c r="A66" s="74" t="s">
        <v>280</v>
      </c>
      <c r="B66" s="157"/>
    </row>
  </sheetData>
  <sheetProtection password="8197" sheet="1" objects="1" scenarios="1"/>
  <dataValidations xWindow="484" yWindow="313" count="15">
    <dataValidation type="textLength" allowBlank="1" showInputMessage="1" showErrorMessage="1" sqref="B35">
      <formula1>0</formula1>
      <formula2>5000</formula2>
    </dataValidation>
    <dataValidation type="list" allowBlank="1" showInputMessage="1" showErrorMessage="1" sqref="B57">
      <formula1>$M$1:$M$6</formula1>
    </dataValidation>
    <dataValidation type="list" allowBlank="1" showInputMessage="1" showErrorMessage="1" sqref="B9">
      <formula1>$G$1:$G$2</formula1>
    </dataValidation>
    <dataValidation type="list" allowBlank="1" showInputMessage="1" showErrorMessage="1" sqref="B10">
      <formula1>$H$1:$H$3</formula1>
    </dataValidation>
    <dataValidation type="list" allowBlank="1" showInputMessage="1" showErrorMessage="1" sqref="B11">
      <formula1>$F$1:$F$11</formula1>
    </dataValidation>
    <dataValidation type="list" allowBlank="1" showInputMessage="1" showErrorMessage="1" sqref="B5 B18 B31">
      <formula1>$I$1:$I$2</formula1>
    </dataValidation>
    <dataValidation type="list" allowBlank="1" showInputMessage="1" showErrorMessage="1" sqref="B23">
      <formula1>$J$1:$J$7</formula1>
    </dataValidation>
    <dataValidation type="list" allowBlank="1" showInputMessage="1" showErrorMessage="1" sqref="B27">
      <formula1>$K$1:$K$3</formula1>
    </dataValidation>
    <dataValidation type="list" allowBlank="1" showInputMessage="1" showErrorMessage="1" sqref="B33">
      <formula1>$L$1:$L$9</formula1>
    </dataValidation>
    <dataValidation type="list" allowBlank="1" showInputMessage="1" showErrorMessage="1" sqref="B54">
      <formula1>$N$1:$N$3</formula1>
    </dataValidation>
    <dataValidation type="list" allowBlank="1" showInputMessage="1" showErrorMessage="1" sqref="B55">
      <formula1>$O$1:$O$6</formula1>
    </dataValidation>
    <dataValidation type="list" allowBlank="1" showInputMessage="1" showErrorMessage="1" sqref="B56">
      <formula1>$N$2:$N$3</formula1>
    </dataValidation>
    <dataValidation type="date" allowBlank="1" showInputMessage="1" showErrorMessage="1" sqref="B12 B13 B14 B15 B16">
      <formula1>7306</formula1>
      <formula2>58806</formula2>
    </dataValidation>
    <dataValidation type="whole" allowBlank="1" showInputMessage="1" showErrorMessage="1" sqref="B17 B20 B19">
      <formula1>0</formula1>
      <formula2>100000</formula2>
    </dataValidation>
    <dataValidation type="decimal" allowBlank="1" showInputMessage="1" showErrorMessage="1" sqref="B37:B53 B58:B59 B62:B66">
      <formula1>0</formula1>
      <formula2>100000</formula2>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J16826"/>
  <sheetViews>
    <sheetView topLeftCell="A79" workbookViewId="0">
      <selection activeCell="F105" sqref="F105"/>
    </sheetView>
  </sheetViews>
  <sheetFormatPr defaultRowHeight="14.4" x14ac:dyDescent="0.3"/>
  <cols>
    <col min="1" max="1" width="8.88671875" style="119"/>
    <col min="2" max="2" width="22.6640625" style="119" customWidth="1"/>
    <col min="3" max="3" width="25.5546875" style="130" customWidth="1"/>
    <col min="4" max="4" width="26.5546875" style="130" customWidth="1"/>
    <col min="5" max="5" width="23.88671875" style="130" customWidth="1"/>
    <col min="6" max="6" width="28.77734375" style="130" customWidth="1"/>
    <col min="7" max="258" width="8.88671875" style="119"/>
    <col min="259" max="259" width="20.6640625" style="119" customWidth="1"/>
    <col min="260" max="260" width="25.88671875" style="119" customWidth="1"/>
    <col min="261" max="261" width="20.6640625" style="119" customWidth="1"/>
    <col min="262" max="262" width="29.88671875" style="119" customWidth="1"/>
    <col min="263" max="348" width="8.88671875" style="119"/>
    <col min="349" max="514" width="8.88671875" style="120"/>
    <col min="515" max="515" width="20.6640625" style="120" customWidth="1"/>
    <col min="516" max="516" width="25.88671875" style="120" customWidth="1"/>
    <col min="517" max="517" width="20.6640625" style="120" customWidth="1"/>
    <col min="518" max="518" width="29.88671875" style="120" customWidth="1"/>
    <col min="519" max="770" width="8.88671875" style="120"/>
    <col min="771" max="771" width="20.6640625" style="120" customWidth="1"/>
    <col min="772" max="772" width="25.88671875" style="120" customWidth="1"/>
    <col min="773" max="773" width="20.6640625" style="120" customWidth="1"/>
    <col min="774" max="774" width="29.88671875" style="120" customWidth="1"/>
    <col min="775" max="1026" width="8.88671875" style="120"/>
    <col min="1027" max="1027" width="20.6640625" style="120" customWidth="1"/>
    <col min="1028" max="1028" width="25.88671875" style="120" customWidth="1"/>
    <col min="1029" max="1029" width="20.6640625" style="120" customWidth="1"/>
    <col min="1030" max="1030" width="29.88671875" style="120" customWidth="1"/>
    <col min="1031" max="1282" width="8.88671875" style="120"/>
    <col min="1283" max="1283" width="20.6640625" style="120" customWidth="1"/>
    <col min="1284" max="1284" width="25.88671875" style="120" customWidth="1"/>
    <col min="1285" max="1285" width="20.6640625" style="120" customWidth="1"/>
    <col min="1286" max="1286" width="29.88671875" style="120" customWidth="1"/>
    <col min="1287" max="1538" width="8.88671875" style="120"/>
    <col min="1539" max="1539" width="20.6640625" style="120" customWidth="1"/>
    <col min="1540" max="1540" width="25.88671875" style="120" customWidth="1"/>
    <col min="1541" max="1541" width="20.6640625" style="120" customWidth="1"/>
    <col min="1542" max="1542" width="29.88671875" style="120" customWidth="1"/>
    <col min="1543" max="1794" width="8.88671875" style="120"/>
    <col min="1795" max="1795" width="20.6640625" style="120" customWidth="1"/>
    <col min="1796" max="1796" width="25.88671875" style="120" customWidth="1"/>
    <col min="1797" max="1797" width="20.6640625" style="120" customWidth="1"/>
    <col min="1798" max="1798" width="29.88671875" style="120" customWidth="1"/>
    <col min="1799" max="2050" width="8.88671875" style="120"/>
    <col min="2051" max="2051" width="20.6640625" style="120" customWidth="1"/>
    <col min="2052" max="2052" width="25.88671875" style="120" customWidth="1"/>
    <col min="2053" max="2053" width="20.6640625" style="120" customWidth="1"/>
    <col min="2054" max="2054" width="29.88671875" style="120" customWidth="1"/>
    <col min="2055" max="2306" width="8.88671875" style="120"/>
    <col min="2307" max="2307" width="20.6640625" style="120" customWidth="1"/>
    <col min="2308" max="2308" width="25.88671875" style="120" customWidth="1"/>
    <col min="2309" max="2309" width="20.6640625" style="120" customWidth="1"/>
    <col min="2310" max="2310" width="29.88671875" style="120" customWidth="1"/>
    <col min="2311" max="2562" width="8.88671875" style="120"/>
    <col min="2563" max="2563" width="20.6640625" style="120" customWidth="1"/>
    <col min="2564" max="2564" width="25.88671875" style="120" customWidth="1"/>
    <col min="2565" max="2565" width="20.6640625" style="120" customWidth="1"/>
    <col min="2566" max="2566" width="29.88671875" style="120" customWidth="1"/>
    <col min="2567" max="2818" width="8.88671875" style="120"/>
    <col min="2819" max="2819" width="20.6640625" style="120" customWidth="1"/>
    <col min="2820" max="2820" width="25.88671875" style="120" customWidth="1"/>
    <col min="2821" max="2821" width="20.6640625" style="120" customWidth="1"/>
    <col min="2822" max="2822" width="29.88671875" style="120" customWidth="1"/>
    <col min="2823" max="3074" width="8.88671875" style="120"/>
    <col min="3075" max="3075" width="20.6640625" style="120" customWidth="1"/>
    <col min="3076" max="3076" width="25.88671875" style="120" customWidth="1"/>
    <col min="3077" max="3077" width="20.6640625" style="120" customWidth="1"/>
    <col min="3078" max="3078" width="29.88671875" style="120" customWidth="1"/>
    <col min="3079" max="3330" width="8.88671875" style="120"/>
    <col min="3331" max="3331" width="20.6640625" style="120" customWidth="1"/>
    <col min="3332" max="3332" width="25.88671875" style="120" customWidth="1"/>
    <col min="3333" max="3333" width="20.6640625" style="120" customWidth="1"/>
    <col min="3334" max="3334" width="29.88671875" style="120" customWidth="1"/>
    <col min="3335" max="3586" width="8.88671875" style="120"/>
    <col min="3587" max="3587" width="20.6640625" style="120" customWidth="1"/>
    <col min="3588" max="3588" width="25.88671875" style="120" customWidth="1"/>
    <col min="3589" max="3589" width="20.6640625" style="120" customWidth="1"/>
    <col min="3590" max="3590" width="29.88671875" style="120" customWidth="1"/>
    <col min="3591" max="3842" width="8.88671875" style="120"/>
    <col min="3843" max="3843" width="20.6640625" style="120" customWidth="1"/>
    <col min="3844" max="3844" width="25.88671875" style="120" customWidth="1"/>
    <col min="3845" max="3845" width="20.6640625" style="120" customWidth="1"/>
    <col min="3846" max="3846" width="29.88671875" style="120" customWidth="1"/>
    <col min="3847" max="4098" width="8.88671875" style="120"/>
    <col min="4099" max="4099" width="20.6640625" style="120" customWidth="1"/>
    <col min="4100" max="4100" width="25.88671875" style="120" customWidth="1"/>
    <col min="4101" max="4101" width="20.6640625" style="120" customWidth="1"/>
    <col min="4102" max="4102" width="29.88671875" style="120" customWidth="1"/>
    <col min="4103" max="4354" width="8.88671875" style="120"/>
    <col min="4355" max="4355" width="20.6640625" style="120" customWidth="1"/>
    <col min="4356" max="4356" width="25.88671875" style="120" customWidth="1"/>
    <col min="4357" max="4357" width="20.6640625" style="120" customWidth="1"/>
    <col min="4358" max="4358" width="29.88671875" style="120" customWidth="1"/>
    <col min="4359" max="4610" width="8.88671875" style="120"/>
    <col min="4611" max="4611" width="20.6640625" style="120" customWidth="1"/>
    <col min="4612" max="4612" width="25.88671875" style="120" customWidth="1"/>
    <col min="4613" max="4613" width="20.6640625" style="120" customWidth="1"/>
    <col min="4614" max="4614" width="29.88671875" style="120" customWidth="1"/>
    <col min="4615" max="4866" width="8.88671875" style="120"/>
    <col min="4867" max="4867" width="20.6640625" style="120" customWidth="1"/>
    <col min="4868" max="4868" width="25.88671875" style="120" customWidth="1"/>
    <col min="4869" max="4869" width="20.6640625" style="120" customWidth="1"/>
    <col min="4870" max="4870" width="29.88671875" style="120" customWidth="1"/>
    <col min="4871" max="5122" width="8.88671875" style="120"/>
    <col min="5123" max="5123" width="20.6640625" style="120" customWidth="1"/>
    <col min="5124" max="5124" width="25.88671875" style="120" customWidth="1"/>
    <col min="5125" max="5125" width="20.6640625" style="120" customWidth="1"/>
    <col min="5126" max="5126" width="29.88671875" style="120" customWidth="1"/>
    <col min="5127" max="5378" width="8.88671875" style="120"/>
    <col min="5379" max="5379" width="20.6640625" style="120" customWidth="1"/>
    <col min="5380" max="5380" width="25.88671875" style="120" customWidth="1"/>
    <col min="5381" max="5381" width="20.6640625" style="120" customWidth="1"/>
    <col min="5382" max="5382" width="29.88671875" style="120" customWidth="1"/>
    <col min="5383" max="5634" width="8.88671875" style="120"/>
    <col min="5635" max="5635" width="20.6640625" style="120" customWidth="1"/>
    <col min="5636" max="5636" width="25.88671875" style="120" customWidth="1"/>
    <col min="5637" max="5637" width="20.6640625" style="120" customWidth="1"/>
    <col min="5638" max="5638" width="29.88671875" style="120" customWidth="1"/>
    <col min="5639" max="5890" width="8.88671875" style="120"/>
    <col min="5891" max="5891" width="20.6640625" style="120" customWidth="1"/>
    <col min="5892" max="5892" width="25.88671875" style="120" customWidth="1"/>
    <col min="5893" max="5893" width="20.6640625" style="120" customWidth="1"/>
    <col min="5894" max="5894" width="29.88671875" style="120" customWidth="1"/>
    <col min="5895" max="6146" width="8.88671875" style="120"/>
    <col min="6147" max="6147" width="20.6640625" style="120" customWidth="1"/>
    <col min="6148" max="6148" width="25.88671875" style="120" customWidth="1"/>
    <col min="6149" max="6149" width="20.6640625" style="120" customWidth="1"/>
    <col min="6150" max="6150" width="29.88671875" style="120" customWidth="1"/>
    <col min="6151" max="6402" width="8.88671875" style="120"/>
    <col min="6403" max="6403" width="20.6640625" style="120" customWidth="1"/>
    <col min="6404" max="6404" width="25.88671875" style="120" customWidth="1"/>
    <col min="6405" max="6405" width="20.6640625" style="120" customWidth="1"/>
    <col min="6406" max="6406" width="29.88671875" style="120" customWidth="1"/>
    <col min="6407" max="6658" width="8.88671875" style="120"/>
    <col min="6659" max="6659" width="20.6640625" style="120" customWidth="1"/>
    <col min="6660" max="6660" width="25.88671875" style="120" customWidth="1"/>
    <col min="6661" max="6661" width="20.6640625" style="120" customWidth="1"/>
    <col min="6662" max="6662" width="29.88671875" style="120" customWidth="1"/>
    <col min="6663" max="6914" width="8.88671875" style="120"/>
    <col min="6915" max="6915" width="20.6640625" style="120" customWidth="1"/>
    <col min="6916" max="6916" width="25.88671875" style="120" customWidth="1"/>
    <col min="6917" max="6917" width="20.6640625" style="120" customWidth="1"/>
    <col min="6918" max="6918" width="29.88671875" style="120" customWidth="1"/>
    <col min="6919" max="7170" width="8.88671875" style="120"/>
    <col min="7171" max="7171" width="20.6640625" style="120" customWidth="1"/>
    <col min="7172" max="7172" width="25.88671875" style="120" customWidth="1"/>
    <col min="7173" max="7173" width="20.6640625" style="120" customWidth="1"/>
    <col min="7174" max="7174" width="29.88671875" style="120" customWidth="1"/>
    <col min="7175" max="7426" width="8.88671875" style="120"/>
    <col min="7427" max="7427" width="20.6640625" style="120" customWidth="1"/>
    <col min="7428" max="7428" width="25.88671875" style="120" customWidth="1"/>
    <col min="7429" max="7429" width="20.6640625" style="120" customWidth="1"/>
    <col min="7430" max="7430" width="29.88671875" style="120" customWidth="1"/>
    <col min="7431" max="7682" width="8.88671875" style="120"/>
    <col min="7683" max="7683" width="20.6640625" style="120" customWidth="1"/>
    <col min="7684" max="7684" width="25.88671875" style="120" customWidth="1"/>
    <col min="7685" max="7685" width="20.6640625" style="120" customWidth="1"/>
    <col min="7686" max="7686" width="29.88671875" style="120" customWidth="1"/>
    <col min="7687" max="7938" width="8.88671875" style="120"/>
    <col min="7939" max="7939" width="20.6640625" style="120" customWidth="1"/>
    <col min="7940" max="7940" width="25.88671875" style="120" customWidth="1"/>
    <col min="7941" max="7941" width="20.6640625" style="120" customWidth="1"/>
    <col min="7942" max="7942" width="29.88671875" style="120" customWidth="1"/>
    <col min="7943" max="8194" width="8.88671875" style="120"/>
    <col min="8195" max="8195" width="20.6640625" style="120" customWidth="1"/>
    <col min="8196" max="8196" width="25.88671875" style="120" customWidth="1"/>
    <col min="8197" max="8197" width="20.6640625" style="120" customWidth="1"/>
    <col min="8198" max="8198" width="29.88671875" style="120" customWidth="1"/>
    <col min="8199" max="8450" width="8.88671875" style="120"/>
    <col min="8451" max="8451" width="20.6640625" style="120" customWidth="1"/>
    <col min="8452" max="8452" width="25.88671875" style="120" customWidth="1"/>
    <col min="8453" max="8453" width="20.6640625" style="120" customWidth="1"/>
    <col min="8454" max="8454" width="29.88671875" style="120" customWidth="1"/>
    <col min="8455" max="8706" width="8.88671875" style="120"/>
    <col min="8707" max="8707" width="20.6640625" style="120" customWidth="1"/>
    <col min="8708" max="8708" width="25.88671875" style="120" customWidth="1"/>
    <col min="8709" max="8709" width="20.6640625" style="120" customWidth="1"/>
    <col min="8710" max="8710" width="29.88671875" style="120" customWidth="1"/>
    <col min="8711" max="8962" width="8.88671875" style="120"/>
    <col min="8963" max="8963" width="20.6640625" style="120" customWidth="1"/>
    <col min="8964" max="8964" width="25.88671875" style="120" customWidth="1"/>
    <col min="8965" max="8965" width="20.6640625" style="120" customWidth="1"/>
    <col min="8966" max="8966" width="29.88671875" style="120" customWidth="1"/>
    <col min="8967" max="9218" width="8.88671875" style="120"/>
    <col min="9219" max="9219" width="20.6640625" style="120" customWidth="1"/>
    <col min="9220" max="9220" width="25.88671875" style="120" customWidth="1"/>
    <col min="9221" max="9221" width="20.6640625" style="120" customWidth="1"/>
    <col min="9222" max="9222" width="29.88671875" style="120" customWidth="1"/>
    <col min="9223" max="9474" width="8.88671875" style="120"/>
    <col min="9475" max="9475" width="20.6640625" style="120" customWidth="1"/>
    <col min="9476" max="9476" width="25.88671875" style="120" customWidth="1"/>
    <col min="9477" max="9477" width="20.6640625" style="120" customWidth="1"/>
    <col min="9478" max="9478" width="29.88671875" style="120" customWidth="1"/>
    <col min="9479" max="9730" width="8.88671875" style="120"/>
    <col min="9731" max="9731" width="20.6640625" style="120" customWidth="1"/>
    <col min="9732" max="9732" width="25.88671875" style="120" customWidth="1"/>
    <col min="9733" max="9733" width="20.6640625" style="120" customWidth="1"/>
    <col min="9734" max="9734" width="29.88671875" style="120" customWidth="1"/>
    <col min="9735" max="9986" width="8.88671875" style="120"/>
    <col min="9987" max="9987" width="20.6640625" style="120" customWidth="1"/>
    <col min="9988" max="9988" width="25.88671875" style="120" customWidth="1"/>
    <col min="9989" max="9989" width="20.6640625" style="120" customWidth="1"/>
    <col min="9990" max="9990" width="29.88671875" style="120" customWidth="1"/>
    <col min="9991" max="10242" width="8.88671875" style="120"/>
    <col min="10243" max="10243" width="20.6640625" style="120" customWidth="1"/>
    <col min="10244" max="10244" width="25.88671875" style="120" customWidth="1"/>
    <col min="10245" max="10245" width="20.6640625" style="120" customWidth="1"/>
    <col min="10246" max="10246" width="29.88671875" style="120" customWidth="1"/>
    <col min="10247" max="10498" width="8.88671875" style="120"/>
    <col min="10499" max="10499" width="20.6640625" style="120" customWidth="1"/>
    <col min="10500" max="10500" width="25.88671875" style="120" customWidth="1"/>
    <col min="10501" max="10501" width="20.6640625" style="120" customWidth="1"/>
    <col min="10502" max="10502" width="29.88671875" style="120" customWidth="1"/>
    <col min="10503" max="10754" width="8.88671875" style="120"/>
    <col min="10755" max="10755" width="20.6640625" style="120" customWidth="1"/>
    <col min="10756" max="10756" width="25.88671875" style="120" customWidth="1"/>
    <col min="10757" max="10757" width="20.6640625" style="120" customWidth="1"/>
    <col min="10758" max="10758" width="29.88671875" style="120" customWidth="1"/>
    <col min="10759" max="11010" width="8.88671875" style="120"/>
    <col min="11011" max="11011" width="20.6640625" style="120" customWidth="1"/>
    <col min="11012" max="11012" width="25.88671875" style="120" customWidth="1"/>
    <col min="11013" max="11013" width="20.6640625" style="120" customWidth="1"/>
    <col min="11014" max="11014" width="29.88671875" style="120" customWidth="1"/>
    <col min="11015" max="11266" width="8.88671875" style="120"/>
    <col min="11267" max="11267" width="20.6640625" style="120" customWidth="1"/>
    <col min="11268" max="11268" width="25.88671875" style="120" customWidth="1"/>
    <col min="11269" max="11269" width="20.6640625" style="120" customWidth="1"/>
    <col min="11270" max="11270" width="29.88671875" style="120" customWidth="1"/>
    <col min="11271" max="11522" width="8.88671875" style="120"/>
    <col min="11523" max="11523" width="20.6640625" style="120" customWidth="1"/>
    <col min="11524" max="11524" width="25.88671875" style="120" customWidth="1"/>
    <col min="11525" max="11525" width="20.6640625" style="120" customWidth="1"/>
    <col min="11526" max="11526" width="29.88671875" style="120" customWidth="1"/>
    <col min="11527" max="11778" width="8.88671875" style="120"/>
    <col min="11779" max="11779" width="20.6640625" style="120" customWidth="1"/>
    <col min="11780" max="11780" width="25.88671875" style="120" customWidth="1"/>
    <col min="11781" max="11781" width="20.6640625" style="120" customWidth="1"/>
    <col min="11782" max="11782" width="29.88671875" style="120" customWidth="1"/>
    <col min="11783" max="12034" width="8.88671875" style="120"/>
    <col min="12035" max="12035" width="20.6640625" style="120" customWidth="1"/>
    <col min="12036" max="12036" width="25.88671875" style="120" customWidth="1"/>
    <col min="12037" max="12037" width="20.6640625" style="120" customWidth="1"/>
    <col min="12038" max="12038" width="29.88671875" style="120" customWidth="1"/>
    <col min="12039" max="12290" width="8.88671875" style="120"/>
    <col min="12291" max="12291" width="20.6640625" style="120" customWidth="1"/>
    <col min="12292" max="12292" width="25.88671875" style="120" customWidth="1"/>
    <col min="12293" max="12293" width="20.6640625" style="120" customWidth="1"/>
    <col min="12294" max="12294" width="29.88671875" style="120" customWidth="1"/>
    <col min="12295" max="12546" width="8.88671875" style="120"/>
    <col min="12547" max="12547" width="20.6640625" style="120" customWidth="1"/>
    <col min="12548" max="12548" width="25.88671875" style="120" customWidth="1"/>
    <col min="12549" max="12549" width="20.6640625" style="120" customWidth="1"/>
    <col min="12550" max="12550" width="29.88671875" style="120" customWidth="1"/>
    <col min="12551" max="12802" width="8.88671875" style="120"/>
    <col min="12803" max="12803" width="20.6640625" style="120" customWidth="1"/>
    <col min="12804" max="12804" width="25.88671875" style="120" customWidth="1"/>
    <col min="12805" max="12805" width="20.6640625" style="120" customWidth="1"/>
    <col min="12806" max="12806" width="29.88671875" style="120" customWidth="1"/>
    <col min="12807" max="13058" width="8.88671875" style="120"/>
    <col min="13059" max="13059" width="20.6640625" style="120" customWidth="1"/>
    <col min="13060" max="13060" width="25.88671875" style="120" customWidth="1"/>
    <col min="13061" max="13061" width="20.6640625" style="120" customWidth="1"/>
    <col min="13062" max="13062" width="29.88671875" style="120" customWidth="1"/>
    <col min="13063" max="13314" width="8.88671875" style="120"/>
    <col min="13315" max="13315" width="20.6640625" style="120" customWidth="1"/>
    <col min="13316" max="13316" width="25.88671875" style="120" customWidth="1"/>
    <col min="13317" max="13317" width="20.6640625" style="120" customWidth="1"/>
    <col min="13318" max="13318" width="29.88671875" style="120" customWidth="1"/>
    <col min="13319" max="13570" width="8.88671875" style="120"/>
    <col min="13571" max="13571" width="20.6640625" style="120" customWidth="1"/>
    <col min="13572" max="13572" width="25.88671875" style="120" customWidth="1"/>
    <col min="13573" max="13573" width="20.6640625" style="120" customWidth="1"/>
    <col min="13574" max="13574" width="29.88671875" style="120" customWidth="1"/>
    <col min="13575" max="13826" width="8.88671875" style="120"/>
    <col min="13827" max="13827" width="20.6640625" style="120" customWidth="1"/>
    <col min="13828" max="13828" width="25.88671875" style="120" customWidth="1"/>
    <col min="13829" max="13829" width="20.6640625" style="120" customWidth="1"/>
    <col min="13830" max="13830" width="29.88671875" style="120" customWidth="1"/>
    <col min="13831" max="14082" width="8.88671875" style="120"/>
    <col min="14083" max="14083" width="20.6640625" style="120" customWidth="1"/>
    <col min="14084" max="14084" width="25.88671875" style="120" customWidth="1"/>
    <col min="14085" max="14085" width="20.6640625" style="120" customWidth="1"/>
    <col min="14086" max="14086" width="29.88671875" style="120" customWidth="1"/>
    <col min="14087" max="14338" width="8.88671875" style="120"/>
    <col min="14339" max="14339" width="20.6640625" style="120" customWidth="1"/>
    <col min="14340" max="14340" width="25.88671875" style="120" customWidth="1"/>
    <col min="14341" max="14341" width="20.6640625" style="120" customWidth="1"/>
    <col min="14342" max="14342" width="29.88671875" style="120" customWidth="1"/>
    <col min="14343" max="14594" width="8.88671875" style="120"/>
    <col min="14595" max="14595" width="20.6640625" style="120" customWidth="1"/>
    <col min="14596" max="14596" width="25.88671875" style="120" customWidth="1"/>
    <col min="14597" max="14597" width="20.6640625" style="120" customWidth="1"/>
    <col min="14598" max="14598" width="29.88671875" style="120" customWidth="1"/>
    <col min="14599" max="14850" width="8.88671875" style="120"/>
    <col min="14851" max="14851" width="20.6640625" style="120" customWidth="1"/>
    <col min="14852" max="14852" width="25.88671875" style="120" customWidth="1"/>
    <col min="14853" max="14853" width="20.6640625" style="120" customWidth="1"/>
    <col min="14854" max="14854" width="29.88671875" style="120" customWidth="1"/>
    <col min="14855" max="15106" width="8.88671875" style="120"/>
    <col min="15107" max="15107" width="20.6640625" style="120" customWidth="1"/>
    <col min="15108" max="15108" width="25.88671875" style="120" customWidth="1"/>
    <col min="15109" max="15109" width="20.6640625" style="120" customWidth="1"/>
    <col min="15110" max="15110" width="29.88671875" style="120" customWidth="1"/>
    <col min="15111" max="15362" width="8.88671875" style="120"/>
    <col min="15363" max="15363" width="20.6640625" style="120" customWidth="1"/>
    <col min="15364" max="15364" width="25.88671875" style="120" customWidth="1"/>
    <col min="15365" max="15365" width="20.6640625" style="120" customWidth="1"/>
    <col min="15366" max="15366" width="29.88671875" style="120" customWidth="1"/>
    <col min="15367" max="15618" width="8.88671875" style="120"/>
    <col min="15619" max="15619" width="20.6640625" style="120" customWidth="1"/>
    <col min="15620" max="15620" width="25.88671875" style="120" customWidth="1"/>
    <col min="15621" max="15621" width="20.6640625" style="120" customWidth="1"/>
    <col min="15622" max="15622" width="29.88671875" style="120" customWidth="1"/>
    <col min="15623" max="15874" width="8.88671875" style="120"/>
    <col min="15875" max="15875" width="20.6640625" style="120" customWidth="1"/>
    <col min="15876" max="15876" width="25.88671875" style="120" customWidth="1"/>
    <col min="15877" max="15877" width="20.6640625" style="120" customWidth="1"/>
    <col min="15878" max="15878" width="29.88671875" style="120" customWidth="1"/>
    <col min="15879" max="16130" width="8.88671875" style="120"/>
    <col min="16131" max="16131" width="20.6640625" style="120" customWidth="1"/>
    <col min="16132" max="16132" width="25.88671875" style="120" customWidth="1"/>
    <col min="16133" max="16133" width="20.6640625" style="120" customWidth="1"/>
    <col min="16134" max="16134" width="29.88671875" style="120" customWidth="1"/>
    <col min="16135" max="16384" width="8.88671875" style="120"/>
  </cols>
  <sheetData>
    <row r="1" spans="1:348" ht="15.6" x14ac:dyDescent="0.3">
      <c r="B1" s="202" t="s">
        <v>274</v>
      </c>
      <c r="C1" s="202"/>
      <c r="D1" s="202"/>
      <c r="E1" s="202"/>
      <c r="F1" s="202"/>
    </row>
    <row r="2" spans="1:348" ht="15.6" x14ac:dyDescent="0.3">
      <c r="B2" s="202" t="s">
        <v>723</v>
      </c>
      <c r="C2" s="202"/>
      <c r="D2" s="202"/>
      <c r="E2" s="202"/>
      <c r="F2" s="202"/>
    </row>
    <row r="3" spans="1:348" ht="15.6" x14ac:dyDescent="0.3">
      <c r="B3" s="202" t="s">
        <v>724</v>
      </c>
      <c r="C3" s="202"/>
      <c r="D3" s="202"/>
      <c r="E3" s="202"/>
      <c r="F3" s="202"/>
    </row>
    <row r="4" spans="1:348" s="64" customFormat="1" ht="14.4" customHeight="1" x14ac:dyDescent="0.3">
      <c r="A4" s="65"/>
      <c r="B4" s="117" t="s">
        <v>232</v>
      </c>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c r="IW4" s="65"/>
      <c r="IX4" s="65"/>
      <c r="IY4" s="65"/>
      <c r="IZ4" s="65"/>
      <c r="JA4" s="65"/>
      <c r="JB4" s="65"/>
      <c r="JC4" s="65"/>
      <c r="JD4" s="65"/>
      <c r="JE4" s="65"/>
      <c r="JF4" s="65"/>
      <c r="JG4" s="65"/>
      <c r="JH4" s="65"/>
      <c r="JI4" s="65"/>
      <c r="JJ4" s="65"/>
      <c r="JK4" s="65"/>
      <c r="JL4" s="65"/>
      <c r="JM4" s="65"/>
      <c r="JN4" s="65"/>
      <c r="JO4" s="65"/>
      <c r="JP4" s="65"/>
      <c r="JQ4" s="65"/>
      <c r="JR4" s="65"/>
      <c r="JS4" s="65"/>
      <c r="JT4" s="65"/>
      <c r="JU4" s="65"/>
      <c r="JV4" s="65"/>
      <c r="JW4" s="65"/>
      <c r="JX4" s="65"/>
      <c r="JY4" s="65"/>
      <c r="JZ4" s="65"/>
      <c r="KA4" s="65"/>
      <c r="KB4" s="65"/>
      <c r="KC4" s="65"/>
      <c r="KD4" s="65"/>
      <c r="KE4" s="65"/>
      <c r="KF4" s="65"/>
      <c r="KG4" s="65"/>
      <c r="KH4" s="65"/>
      <c r="KI4" s="65"/>
      <c r="KJ4" s="65"/>
      <c r="KK4" s="65"/>
      <c r="KL4" s="65"/>
      <c r="KM4" s="65"/>
      <c r="KN4" s="65"/>
      <c r="KO4" s="65"/>
      <c r="KP4" s="65"/>
      <c r="KQ4" s="65"/>
      <c r="KR4" s="65"/>
      <c r="KS4" s="65"/>
      <c r="KT4" s="65"/>
      <c r="KU4" s="65"/>
      <c r="KV4" s="65"/>
      <c r="KW4" s="65"/>
      <c r="KX4" s="65"/>
      <c r="KY4" s="65"/>
      <c r="KZ4" s="65"/>
      <c r="LA4" s="65"/>
      <c r="LB4" s="65"/>
      <c r="LC4" s="65"/>
      <c r="LD4" s="65"/>
      <c r="LE4" s="65"/>
      <c r="LF4" s="65"/>
      <c r="LG4" s="65"/>
      <c r="LH4" s="65"/>
      <c r="LI4" s="65"/>
      <c r="LJ4" s="65"/>
      <c r="LK4" s="65"/>
      <c r="LL4" s="65"/>
      <c r="LM4" s="65"/>
      <c r="LN4" s="65"/>
      <c r="LO4" s="65"/>
      <c r="LP4" s="65"/>
      <c r="LQ4" s="65"/>
      <c r="LR4" s="65"/>
      <c r="LS4" s="65"/>
      <c r="LT4" s="65"/>
      <c r="LU4" s="65"/>
      <c r="LV4" s="65"/>
      <c r="LW4" s="65"/>
      <c r="LX4" s="65"/>
      <c r="LY4" s="65"/>
      <c r="LZ4" s="65"/>
      <c r="MA4" s="65"/>
      <c r="MB4" s="65"/>
      <c r="MC4" s="65"/>
      <c r="MD4" s="65"/>
      <c r="ME4" s="65"/>
      <c r="MF4" s="65"/>
      <c r="MG4" s="65"/>
      <c r="MH4" s="65"/>
      <c r="MI4" s="65"/>
      <c r="MJ4" s="65"/>
    </row>
    <row r="5" spans="1:348" s="64" customFormat="1" x14ac:dyDescent="0.3">
      <c r="A5" s="65"/>
      <c r="B5" s="117" t="s">
        <v>727</v>
      </c>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c r="KR5" s="65"/>
      <c r="KS5" s="65"/>
      <c r="KT5" s="65"/>
      <c r="KU5" s="65"/>
      <c r="KV5" s="65"/>
      <c r="KW5" s="65"/>
      <c r="KX5" s="65"/>
      <c r="KY5" s="65"/>
      <c r="KZ5" s="65"/>
      <c r="LA5" s="65"/>
      <c r="LB5" s="65"/>
      <c r="LC5" s="65"/>
      <c r="LD5" s="65"/>
      <c r="LE5" s="65"/>
      <c r="LF5" s="65"/>
      <c r="LG5" s="65"/>
      <c r="LH5" s="65"/>
      <c r="LI5" s="65"/>
      <c r="LJ5" s="65"/>
      <c r="LK5" s="65"/>
      <c r="LL5" s="65"/>
      <c r="LM5" s="65"/>
      <c r="LN5" s="65"/>
      <c r="LO5" s="65"/>
      <c r="LP5" s="65"/>
      <c r="LQ5" s="65"/>
      <c r="LR5" s="65"/>
      <c r="LS5" s="65"/>
      <c r="LT5" s="65"/>
      <c r="LU5" s="65"/>
      <c r="LV5" s="65"/>
      <c r="LW5" s="65"/>
      <c r="LX5" s="65"/>
      <c r="LY5" s="65"/>
      <c r="LZ5" s="65"/>
      <c r="MA5" s="65"/>
      <c r="MB5" s="65"/>
      <c r="MC5" s="65"/>
      <c r="MD5" s="65"/>
      <c r="ME5" s="65"/>
      <c r="MF5" s="65"/>
      <c r="MG5" s="65"/>
      <c r="MH5" s="65"/>
      <c r="MI5" s="65"/>
      <c r="MJ5" s="65"/>
    </row>
    <row r="6" spans="1:348" s="64" customFormat="1" x14ac:dyDescent="0.3">
      <c r="A6" s="65"/>
      <c r="B6" s="117" t="s">
        <v>233</v>
      </c>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c r="IW6" s="65"/>
      <c r="IX6" s="65"/>
      <c r="IY6" s="65"/>
      <c r="IZ6" s="65"/>
      <c r="JA6" s="65"/>
      <c r="JB6" s="65"/>
      <c r="JC6" s="65"/>
      <c r="JD6" s="65"/>
      <c r="JE6" s="65"/>
      <c r="JF6" s="65"/>
      <c r="JG6" s="65"/>
      <c r="JH6" s="65"/>
      <c r="JI6" s="65"/>
      <c r="JJ6" s="65"/>
      <c r="JK6" s="65"/>
      <c r="JL6" s="65"/>
      <c r="JM6" s="65"/>
      <c r="JN6" s="65"/>
      <c r="JO6" s="65"/>
      <c r="JP6" s="65"/>
      <c r="JQ6" s="65"/>
      <c r="JR6" s="65"/>
      <c r="JS6" s="65"/>
      <c r="JT6" s="65"/>
      <c r="JU6" s="65"/>
      <c r="JV6" s="65"/>
      <c r="JW6" s="65"/>
      <c r="JX6" s="65"/>
      <c r="JY6" s="65"/>
      <c r="JZ6" s="65"/>
      <c r="KA6" s="65"/>
      <c r="KB6" s="65"/>
      <c r="KC6" s="65"/>
      <c r="KD6" s="65"/>
      <c r="KE6" s="65"/>
      <c r="KF6" s="65"/>
      <c r="KG6" s="65"/>
      <c r="KH6" s="65"/>
      <c r="KI6" s="65"/>
      <c r="KJ6" s="65"/>
      <c r="KK6" s="65"/>
      <c r="KL6" s="65"/>
      <c r="KM6" s="65"/>
      <c r="KN6" s="65"/>
      <c r="KO6" s="65"/>
      <c r="KP6" s="65"/>
      <c r="KQ6" s="65"/>
      <c r="KR6" s="65"/>
      <c r="KS6" s="65"/>
      <c r="KT6" s="65"/>
      <c r="KU6" s="65"/>
      <c r="KV6" s="65"/>
      <c r="KW6" s="65"/>
      <c r="KX6" s="65"/>
      <c r="KY6" s="65"/>
      <c r="KZ6" s="65"/>
      <c r="LA6" s="65"/>
      <c r="LB6" s="65"/>
      <c r="LC6" s="65"/>
      <c r="LD6" s="65"/>
      <c r="LE6" s="65"/>
      <c r="LF6" s="65"/>
      <c r="LG6" s="65"/>
      <c r="LH6" s="65"/>
      <c r="LI6" s="65"/>
      <c r="LJ6" s="65"/>
      <c r="LK6" s="65"/>
      <c r="LL6" s="65"/>
      <c r="LM6" s="65"/>
      <c r="LN6" s="65"/>
      <c r="LO6" s="65"/>
      <c r="LP6" s="65"/>
      <c r="LQ6" s="65"/>
      <c r="LR6" s="65"/>
      <c r="LS6" s="65"/>
      <c r="LT6" s="65"/>
      <c r="LU6" s="65"/>
      <c r="LV6" s="65"/>
      <c r="LW6" s="65"/>
      <c r="LX6" s="65"/>
      <c r="LY6" s="65"/>
      <c r="LZ6" s="65"/>
      <c r="MA6" s="65"/>
      <c r="MB6" s="65"/>
      <c r="MC6" s="65"/>
      <c r="MD6" s="65"/>
      <c r="ME6" s="65"/>
      <c r="MF6" s="65"/>
      <c r="MG6" s="65"/>
      <c r="MH6" s="65"/>
      <c r="MI6" s="65"/>
      <c r="MJ6" s="65"/>
    </row>
    <row r="7" spans="1:348" s="64" customFormat="1" x14ac:dyDescent="0.3">
      <c r="A7" s="65"/>
      <c r="B7" s="117" t="s">
        <v>727</v>
      </c>
      <c r="D7" s="66"/>
      <c r="E7" s="66"/>
      <c r="F7" s="66"/>
      <c r="G7" s="61"/>
      <c r="H7" s="61"/>
      <c r="I7" s="61"/>
      <c r="J7" s="61"/>
      <c r="K7" s="61"/>
      <c r="L7" s="61"/>
      <c r="M7" s="61"/>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row>
    <row r="8" spans="1:348" s="64" customFormat="1" x14ac:dyDescent="0.3">
      <c r="A8" s="65"/>
      <c r="B8" s="117" t="s">
        <v>234</v>
      </c>
      <c r="D8" s="119"/>
      <c r="E8" s="119"/>
      <c r="F8" s="119"/>
      <c r="G8" s="119"/>
      <c r="H8" s="119"/>
      <c r="I8" s="119"/>
      <c r="J8" s="119"/>
      <c r="K8" s="119"/>
      <c r="L8" s="119"/>
      <c r="M8" s="119"/>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row>
    <row r="9" spans="1:348" s="66" customFormat="1" ht="5.4" customHeight="1" thickBot="1" x14ac:dyDescent="0.35">
      <c r="A9" s="61"/>
      <c r="B9" s="119"/>
      <c r="C9" s="119"/>
      <c r="D9" s="119"/>
      <c r="E9" s="119"/>
      <c r="F9" s="119"/>
      <c r="G9" s="119"/>
      <c r="H9" s="119"/>
      <c r="I9" s="119"/>
      <c r="J9" s="119"/>
      <c r="K9" s="119"/>
      <c r="L9" s="119"/>
      <c r="M9" s="119"/>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1"/>
      <c r="IX9" s="61"/>
      <c r="IY9" s="61"/>
      <c r="IZ9" s="61"/>
      <c r="JA9" s="61"/>
      <c r="JB9" s="61"/>
      <c r="JC9" s="61"/>
      <c r="JD9" s="61"/>
      <c r="JE9" s="61"/>
      <c r="JF9" s="61"/>
      <c r="JG9" s="61"/>
      <c r="JH9" s="61"/>
      <c r="JI9" s="61"/>
      <c r="JJ9" s="61"/>
      <c r="JK9" s="61"/>
      <c r="JL9" s="61"/>
      <c r="JM9" s="61"/>
      <c r="JN9" s="61"/>
      <c r="JO9" s="61"/>
      <c r="JP9" s="61"/>
      <c r="JQ9" s="61"/>
      <c r="JR9" s="61"/>
      <c r="JS9" s="61"/>
      <c r="JT9" s="61"/>
      <c r="JU9" s="61"/>
      <c r="JV9" s="61"/>
      <c r="JW9" s="61"/>
      <c r="JX9" s="61"/>
      <c r="JY9" s="61"/>
      <c r="JZ9" s="61"/>
      <c r="KA9" s="61"/>
      <c r="KB9" s="61"/>
      <c r="KC9" s="61"/>
      <c r="KD9" s="61"/>
      <c r="KE9" s="61"/>
      <c r="KF9" s="61"/>
      <c r="KG9" s="61"/>
      <c r="KH9" s="61"/>
      <c r="KI9" s="61"/>
      <c r="KJ9" s="61"/>
      <c r="KK9" s="61"/>
      <c r="KL9" s="61"/>
      <c r="KM9" s="61"/>
      <c r="KN9" s="61"/>
      <c r="KO9" s="61"/>
      <c r="KP9" s="61"/>
      <c r="KQ9" s="61"/>
      <c r="KR9" s="61"/>
      <c r="KS9" s="61"/>
      <c r="KT9" s="61"/>
      <c r="KU9" s="61"/>
      <c r="KV9" s="61"/>
      <c r="KW9" s="61"/>
      <c r="KX9" s="61"/>
      <c r="KY9" s="61"/>
      <c r="KZ9" s="61"/>
      <c r="LA9" s="61"/>
      <c r="LB9" s="61"/>
      <c r="LC9" s="61"/>
      <c r="LD9" s="61"/>
      <c r="LE9" s="61"/>
      <c r="LF9" s="61"/>
      <c r="LG9" s="61"/>
      <c r="LH9" s="61"/>
      <c r="LI9" s="61"/>
      <c r="LJ9" s="61"/>
      <c r="LK9" s="61"/>
      <c r="LL9" s="61"/>
      <c r="LM9" s="61"/>
      <c r="LN9" s="61"/>
      <c r="LO9" s="61"/>
      <c r="LP9" s="61"/>
      <c r="LQ9" s="61"/>
      <c r="LR9" s="61"/>
      <c r="LS9" s="61"/>
      <c r="LT9" s="61"/>
      <c r="LU9" s="61"/>
      <c r="LV9" s="61"/>
      <c r="LW9" s="61"/>
      <c r="LX9" s="61"/>
      <c r="LY9" s="61"/>
      <c r="LZ9" s="61"/>
      <c r="MA9" s="61"/>
      <c r="MB9" s="61"/>
      <c r="MC9" s="61"/>
      <c r="MD9" s="61"/>
      <c r="ME9" s="61"/>
      <c r="MF9" s="61"/>
      <c r="MG9" s="61"/>
      <c r="MH9" s="61"/>
      <c r="MI9" s="61"/>
      <c r="MJ9" s="61"/>
    </row>
    <row r="10" spans="1:348" ht="15" thickBot="1" x14ac:dyDescent="0.35">
      <c r="B10" s="67" t="s">
        <v>227</v>
      </c>
      <c r="C10" s="67" t="s">
        <v>228</v>
      </c>
      <c r="D10" s="67" t="s">
        <v>229</v>
      </c>
      <c r="E10" s="67" t="s">
        <v>230</v>
      </c>
      <c r="F10" s="67" t="s">
        <v>231</v>
      </c>
      <c r="MG10" s="120"/>
      <c r="MH10" s="120"/>
      <c r="MI10" s="120"/>
      <c r="MJ10" s="120"/>
    </row>
    <row r="11" spans="1:348" x14ac:dyDescent="0.3">
      <c r="B11" s="121" t="s">
        <v>273</v>
      </c>
      <c r="C11" s="122">
        <v>40909.041666666664</v>
      </c>
      <c r="D11" s="123">
        <v>428.82</v>
      </c>
      <c r="E11" s="122">
        <v>41275.041666666664</v>
      </c>
      <c r="F11" s="124">
        <v>408.35</v>
      </c>
    </row>
    <row r="12" spans="1:348" x14ac:dyDescent="0.3">
      <c r="B12" s="125">
        <v>1</v>
      </c>
      <c r="C12" s="159"/>
      <c r="D12" s="160"/>
      <c r="E12" s="159"/>
      <c r="F12" s="161"/>
      <c r="MG12" s="120"/>
      <c r="MH12" s="120"/>
      <c r="MI12" s="120"/>
      <c r="MJ12" s="120"/>
    </row>
    <row r="13" spans="1:348" x14ac:dyDescent="0.3">
      <c r="B13" s="121">
        <v>2</v>
      </c>
      <c r="C13" s="162"/>
      <c r="D13" s="163"/>
      <c r="E13" s="162"/>
      <c r="F13" s="164"/>
    </row>
    <row r="14" spans="1:348" x14ac:dyDescent="0.3">
      <c r="B14" s="125">
        <v>3</v>
      </c>
      <c r="C14" s="159"/>
      <c r="D14" s="160"/>
      <c r="E14" s="159"/>
      <c r="F14" s="161"/>
    </row>
    <row r="15" spans="1:348" x14ac:dyDescent="0.3">
      <c r="B15" s="121">
        <v>4</v>
      </c>
      <c r="C15" s="162"/>
      <c r="D15" s="163"/>
      <c r="E15" s="162"/>
      <c r="F15" s="164"/>
    </row>
    <row r="16" spans="1:348" x14ac:dyDescent="0.3">
      <c r="B16" s="125">
        <v>5</v>
      </c>
      <c r="C16" s="159"/>
      <c r="D16" s="160"/>
      <c r="E16" s="159"/>
      <c r="F16" s="161"/>
    </row>
    <row r="17" spans="2:6" x14ac:dyDescent="0.3">
      <c r="B17" s="121">
        <v>6</v>
      </c>
      <c r="C17" s="162"/>
      <c r="D17" s="163"/>
      <c r="E17" s="162"/>
      <c r="F17" s="164"/>
    </row>
    <row r="18" spans="2:6" x14ac:dyDescent="0.3">
      <c r="B18" s="125">
        <v>7</v>
      </c>
      <c r="C18" s="159"/>
      <c r="D18" s="160"/>
      <c r="E18" s="159"/>
      <c r="F18" s="161"/>
    </row>
    <row r="19" spans="2:6" x14ac:dyDescent="0.3">
      <c r="B19" s="121">
        <v>8</v>
      </c>
      <c r="C19" s="162"/>
      <c r="D19" s="163"/>
      <c r="E19" s="162"/>
      <c r="F19" s="164"/>
    </row>
    <row r="20" spans="2:6" x14ac:dyDescent="0.3">
      <c r="B20" s="125">
        <v>9</v>
      </c>
      <c r="C20" s="159"/>
      <c r="D20" s="160"/>
      <c r="E20" s="159"/>
      <c r="F20" s="161"/>
    </row>
    <row r="21" spans="2:6" x14ac:dyDescent="0.3">
      <c r="B21" s="121">
        <v>10</v>
      </c>
      <c r="C21" s="162"/>
      <c r="D21" s="163"/>
      <c r="E21" s="162"/>
      <c r="F21" s="164"/>
    </row>
    <row r="22" spans="2:6" x14ac:dyDescent="0.3">
      <c r="B22" s="125">
        <v>11</v>
      </c>
      <c r="C22" s="159"/>
      <c r="D22" s="160"/>
      <c r="E22" s="159"/>
      <c r="F22" s="161"/>
    </row>
    <row r="23" spans="2:6" x14ac:dyDescent="0.3">
      <c r="B23" s="121">
        <v>12</v>
      </c>
      <c r="C23" s="162"/>
      <c r="D23" s="163"/>
      <c r="E23" s="162"/>
      <c r="F23" s="164"/>
    </row>
    <row r="24" spans="2:6" x14ac:dyDescent="0.3">
      <c r="B24" s="125">
        <v>13</v>
      </c>
      <c r="C24" s="159"/>
      <c r="D24" s="160"/>
      <c r="E24" s="159"/>
      <c r="F24" s="161"/>
    </row>
    <row r="25" spans="2:6" x14ac:dyDescent="0.3">
      <c r="B25" s="121">
        <v>14</v>
      </c>
      <c r="C25" s="162"/>
      <c r="D25" s="163"/>
      <c r="E25" s="162"/>
      <c r="F25" s="164"/>
    </row>
    <row r="26" spans="2:6" x14ac:dyDescent="0.3">
      <c r="B26" s="125">
        <v>15</v>
      </c>
      <c r="C26" s="159"/>
      <c r="D26" s="160"/>
      <c r="E26" s="159"/>
      <c r="F26" s="161"/>
    </row>
    <row r="27" spans="2:6" x14ac:dyDescent="0.3">
      <c r="B27" s="121">
        <v>16</v>
      </c>
      <c r="C27" s="162"/>
      <c r="D27" s="163"/>
      <c r="E27" s="162"/>
      <c r="F27" s="164"/>
    </row>
    <row r="28" spans="2:6" x14ac:dyDescent="0.3">
      <c r="B28" s="125">
        <v>17</v>
      </c>
      <c r="C28" s="159"/>
      <c r="D28" s="160"/>
      <c r="E28" s="159"/>
      <c r="F28" s="161"/>
    </row>
    <row r="29" spans="2:6" x14ac:dyDescent="0.3">
      <c r="B29" s="121">
        <v>18</v>
      </c>
      <c r="C29" s="162"/>
      <c r="D29" s="163"/>
      <c r="E29" s="162"/>
      <c r="F29" s="164"/>
    </row>
    <row r="30" spans="2:6" x14ac:dyDescent="0.3">
      <c r="B30" s="125">
        <v>19</v>
      </c>
      <c r="C30" s="159"/>
      <c r="D30" s="160"/>
      <c r="E30" s="159"/>
      <c r="F30" s="161"/>
    </row>
    <row r="31" spans="2:6" x14ac:dyDescent="0.3">
      <c r="B31" s="121">
        <v>20</v>
      </c>
      <c r="C31" s="162"/>
      <c r="D31" s="163"/>
      <c r="E31" s="162"/>
      <c r="F31" s="164"/>
    </row>
    <row r="32" spans="2:6" x14ac:dyDescent="0.3">
      <c r="B32" s="125">
        <v>21</v>
      </c>
      <c r="C32" s="159"/>
      <c r="D32" s="160"/>
      <c r="E32" s="159"/>
      <c r="F32" s="161"/>
    </row>
    <row r="33" spans="2:6" x14ac:dyDescent="0.3">
      <c r="B33" s="121">
        <v>22</v>
      </c>
      <c r="C33" s="162"/>
      <c r="D33" s="163"/>
      <c r="E33" s="162"/>
      <c r="F33" s="164"/>
    </row>
    <row r="34" spans="2:6" x14ac:dyDescent="0.3">
      <c r="B34" s="125">
        <v>23</v>
      </c>
      <c r="C34" s="159"/>
      <c r="D34" s="160"/>
      <c r="E34" s="159"/>
      <c r="F34" s="161"/>
    </row>
    <row r="35" spans="2:6" x14ac:dyDescent="0.3">
      <c r="B35" s="121">
        <v>24</v>
      </c>
      <c r="C35" s="162"/>
      <c r="D35" s="163"/>
      <c r="E35" s="162"/>
      <c r="F35" s="164"/>
    </row>
    <row r="36" spans="2:6" x14ac:dyDescent="0.3">
      <c r="B36" s="125">
        <v>25</v>
      </c>
      <c r="C36" s="159"/>
      <c r="D36" s="160"/>
      <c r="E36" s="159"/>
      <c r="F36" s="161"/>
    </row>
    <row r="37" spans="2:6" x14ac:dyDescent="0.3">
      <c r="B37" s="121">
        <v>26</v>
      </c>
      <c r="C37" s="162"/>
      <c r="D37" s="163"/>
      <c r="E37" s="162"/>
      <c r="F37" s="164"/>
    </row>
    <row r="38" spans="2:6" x14ac:dyDescent="0.3">
      <c r="B38" s="125">
        <v>27</v>
      </c>
      <c r="C38" s="159"/>
      <c r="D38" s="160"/>
      <c r="E38" s="159"/>
      <c r="F38" s="161"/>
    </row>
    <row r="39" spans="2:6" x14ac:dyDescent="0.3">
      <c r="B39" s="121">
        <v>28</v>
      </c>
      <c r="C39" s="162"/>
      <c r="D39" s="163"/>
      <c r="E39" s="162"/>
      <c r="F39" s="164"/>
    </row>
    <row r="40" spans="2:6" x14ac:dyDescent="0.3">
      <c r="B40" s="125">
        <v>29</v>
      </c>
      <c r="C40" s="159"/>
      <c r="D40" s="160"/>
      <c r="E40" s="159"/>
      <c r="F40" s="161"/>
    </row>
    <row r="41" spans="2:6" x14ac:dyDescent="0.3">
      <c r="B41" s="121">
        <v>30</v>
      </c>
      <c r="C41" s="162"/>
      <c r="D41" s="163"/>
      <c r="E41" s="162"/>
      <c r="F41" s="164"/>
    </row>
    <row r="42" spans="2:6" x14ac:dyDescent="0.3">
      <c r="B42" s="125">
        <v>31</v>
      </c>
      <c r="C42" s="159"/>
      <c r="D42" s="160"/>
      <c r="E42" s="159"/>
      <c r="F42" s="161"/>
    </row>
    <row r="43" spans="2:6" x14ac:dyDescent="0.3">
      <c r="B43" s="121">
        <v>32</v>
      </c>
      <c r="C43" s="162"/>
      <c r="D43" s="163"/>
      <c r="E43" s="162"/>
      <c r="F43" s="164"/>
    </row>
    <row r="44" spans="2:6" x14ac:dyDescent="0.3">
      <c r="B44" s="125">
        <v>33</v>
      </c>
      <c r="C44" s="159"/>
      <c r="D44" s="160"/>
      <c r="E44" s="159"/>
      <c r="F44" s="161"/>
    </row>
    <row r="45" spans="2:6" x14ac:dyDescent="0.3">
      <c r="B45" s="121">
        <v>34</v>
      </c>
      <c r="C45" s="162"/>
      <c r="D45" s="163"/>
      <c r="E45" s="162"/>
      <c r="F45" s="164"/>
    </row>
    <row r="46" spans="2:6" x14ac:dyDescent="0.3">
      <c r="B46" s="125">
        <v>35</v>
      </c>
      <c r="C46" s="159"/>
      <c r="D46" s="160"/>
      <c r="E46" s="159"/>
      <c r="F46" s="161"/>
    </row>
    <row r="47" spans="2:6" x14ac:dyDescent="0.3">
      <c r="B47" s="121">
        <v>36</v>
      </c>
      <c r="C47" s="162"/>
      <c r="D47" s="163"/>
      <c r="E47" s="162"/>
      <c r="F47" s="164"/>
    </row>
    <row r="48" spans="2:6" x14ac:dyDescent="0.3">
      <c r="B48" s="125">
        <v>37</v>
      </c>
      <c r="C48" s="159"/>
      <c r="D48" s="160"/>
      <c r="E48" s="159"/>
      <c r="F48" s="161"/>
    </row>
    <row r="49" spans="2:6" x14ac:dyDescent="0.3">
      <c r="B49" s="121">
        <v>38</v>
      </c>
      <c r="C49" s="162"/>
      <c r="D49" s="163"/>
      <c r="E49" s="162"/>
      <c r="F49" s="164"/>
    </row>
    <row r="50" spans="2:6" x14ac:dyDescent="0.3">
      <c r="B50" s="125">
        <v>39</v>
      </c>
      <c r="C50" s="159"/>
      <c r="D50" s="160"/>
      <c r="E50" s="159"/>
      <c r="F50" s="161"/>
    </row>
    <row r="51" spans="2:6" x14ac:dyDescent="0.3">
      <c r="B51" s="121">
        <v>40</v>
      </c>
      <c r="C51" s="162"/>
      <c r="D51" s="163"/>
      <c r="E51" s="162"/>
      <c r="F51" s="164"/>
    </row>
    <row r="52" spans="2:6" x14ac:dyDescent="0.3">
      <c r="B52" s="125">
        <v>41</v>
      </c>
      <c r="C52" s="159"/>
      <c r="D52" s="160"/>
      <c r="E52" s="159"/>
      <c r="F52" s="161"/>
    </row>
    <row r="53" spans="2:6" x14ac:dyDescent="0.3">
      <c r="B53" s="121">
        <v>42</v>
      </c>
      <c r="C53" s="162"/>
      <c r="D53" s="163"/>
      <c r="E53" s="162"/>
      <c r="F53" s="164"/>
    </row>
    <row r="54" spans="2:6" x14ac:dyDescent="0.3">
      <c r="B54" s="125">
        <v>43</v>
      </c>
      <c r="C54" s="159"/>
      <c r="D54" s="160"/>
      <c r="E54" s="159"/>
      <c r="F54" s="161"/>
    </row>
    <row r="55" spans="2:6" x14ac:dyDescent="0.3">
      <c r="B55" s="121">
        <v>44</v>
      </c>
      <c r="C55" s="162"/>
      <c r="D55" s="163"/>
      <c r="E55" s="162"/>
      <c r="F55" s="164"/>
    </row>
    <row r="56" spans="2:6" x14ac:dyDescent="0.3">
      <c r="B56" s="125">
        <v>45</v>
      </c>
      <c r="C56" s="159"/>
      <c r="D56" s="160"/>
      <c r="E56" s="159"/>
      <c r="F56" s="161"/>
    </row>
    <row r="57" spans="2:6" x14ac:dyDescent="0.3">
      <c r="B57" s="121">
        <v>46</v>
      </c>
      <c r="C57" s="162"/>
      <c r="D57" s="163"/>
      <c r="E57" s="162"/>
      <c r="F57" s="164"/>
    </row>
    <row r="58" spans="2:6" x14ac:dyDescent="0.3">
      <c r="B58" s="125">
        <v>47</v>
      </c>
      <c r="C58" s="159"/>
      <c r="D58" s="160"/>
      <c r="E58" s="159"/>
      <c r="F58" s="161"/>
    </row>
    <row r="59" spans="2:6" x14ac:dyDescent="0.3">
      <c r="B59" s="121">
        <v>48</v>
      </c>
      <c r="C59" s="162"/>
      <c r="D59" s="163"/>
      <c r="E59" s="162"/>
      <c r="F59" s="164"/>
    </row>
    <row r="60" spans="2:6" x14ac:dyDescent="0.3">
      <c r="B60" s="125">
        <v>49</v>
      </c>
      <c r="C60" s="159"/>
      <c r="D60" s="160"/>
      <c r="E60" s="159"/>
      <c r="F60" s="161"/>
    </row>
    <row r="61" spans="2:6" x14ac:dyDescent="0.3">
      <c r="B61" s="121">
        <v>50</v>
      </c>
      <c r="C61" s="162"/>
      <c r="D61" s="163"/>
      <c r="E61" s="162"/>
      <c r="F61" s="164"/>
    </row>
    <row r="62" spans="2:6" x14ac:dyDescent="0.3">
      <c r="B62" s="125">
        <v>51</v>
      </c>
      <c r="C62" s="159"/>
      <c r="D62" s="160"/>
      <c r="E62" s="159"/>
      <c r="F62" s="161"/>
    </row>
    <row r="63" spans="2:6" x14ac:dyDescent="0.3">
      <c r="B63" s="121">
        <v>52</v>
      </c>
      <c r="C63" s="162"/>
      <c r="D63" s="163"/>
      <c r="E63" s="162"/>
      <c r="F63" s="164"/>
    </row>
    <row r="64" spans="2:6" x14ac:dyDescent="0.3">
      <c r="B64" s="125">
        <v>53</v>
      </c>
      <c r="C64" s="159"/>
      <c r="D64" s="160"/>
      <c r="E64" s="159"/>
      <c r="F64" s="161"/>
    </row>
    <row r="65" spans="2:6" x14ac:dyDescent="0.3">
      <c r="B65" s="121">
        <v>54</v>
      </c>
      <c r="C65" s="162"/>
      <c r="D65" s="163"/>
      <c r="E65" s="162"/>
      <c r="F65" s="164"/>
    </row>
    <row r="66" spans="2:6" x14ac:dyDescent="0.3">
      <c r="B66" s="125">
        <v>55</v>
      </c>
      <c r="C66" s="159"/>
      <c r="D66" s="160"/>
      <c r="E66" s="159"/>
      <c r="F66" s="161"/>
    </row>
    <row r="67" spans="2:6" x14ac:dyDescent="0.3">
      <c r="B67" s="121">
        <v>56</v>
      </c>
      <c r="C67" s="162"/>
      <c r="D67" s="163"/>
      <c r="E67" s="162"/>
      <c r="F67" s="164"/>
    </row>
    <row r="68" spans="2:6" x14ac:dyDescent="0.3">
      <c r="B68" s="125">
        <v>57</v>
      </c>
      <c r="C68" s="159"/>
      <c r="D68" s="160"/>
      <c r="E68" s="159"/>
      <c r="F68" s="161"/>
    </row>
    <row r="69" spans="2:6" x14ac:dyDescent="0.3">
      <c r="B69" s="121">
        <v>58</v>
      </c>
      <c r="C69" s="162"/>
      <c r="D69" s="163"/>
      <c r="E69" s="162"/>
      <c r="F69" s="164"/>
    </row>
    <row r="70" spans="2:6" x14ac:dyDescent="0.3">
      <c r="B70" s="125">
        <v>59</v>
      </c>
      <c r="C70" s="159"/>
      <c r="D70" s="160"/>
      <c r="E70" s="159"/>
      <c r="F70" s="161"/>
    </row>
    <row r="71" spans="2:6" x14ac:dyDescent="0.3">
      <c r="B71" s="121">
        <v>60</v>
      </c>
      <c r="C71" s="162"/>
      <c r="D71" s="163"/>
      <c r="E71" s="162"/>
      <c r="F71" s="164"/>
    </row>
    <row r="72" spans="2:6" x14ac:dyDescent="0.3">
      <c r="B72" s="125">
        <v>61</v>
      </c>
      <c r="C72" s="159"/>
      <c r="D72" s="160"/>
      <c r="E72" s="159"/>
      <c r="F72" s="161"/>
    </row>
    <row r="73" spans="2:6" x14ac:dyDescent="0.3">
      <c r="B73" s="121">
        <v>62</v>
      </c>
      <c r="C73" s="162"/>
      <c r="D73" s="163"/>
      <c r="E73" s="162"/>
      <c r="F73" s="164"/>
    </row>
    <row r="74" spans="2:6" x14ac:dyDescent="0.3">
      <c r="B74" s="125">
        <v>63</v>
      </c>
      <c r="C74" s="159"/>
      <c r="D74" s="160"/>
      <c r="E74" s="159"/>
      <c r="F74" s="161"/>
    </row>
    <row r="75" spans="2:6" x14ac:dyDescent="0.3">
      <c r="B75" s="121">
        <v>64</v>
      </c>
      <c r="C75" s="162"/>
      <c r="D75" s="163"/>
      <c r="E75" s="162"/>
      <c r="F75" s="164"/>
    </row>
    <row r="76" spans="2:6" x14ac:dyDescent="0.3">
      <c r="B76" s="125">
        <v>65</v>
      </c>
      <c r="C76" s="159"/>
      <c r="D76" s="160"/>
      <c r="E76" s="159"/>
      <c r="F76" s="161"/>
    </row>
    <row r="77" spans="2:6" x14ac:dyDescent="0.3">
      <c r="B77" s="121">
        <v>66</v>
      </c>
      <c r="C77" s="162"/>
      <c r="D77" s="163"/>
      <c r="E77" s="162"/>
      <c r="F77" s="164"/>
    </row>
    <row r="78" spans="2:6" x14ac:dyDescent="0.3">
      <c r="B78" s="125">
        <v>67</v>
      </c>
      <c r="C78" s="159"/>
      <c r="D78" s="160"/>
      <c r="E78" s="159"/>
      <c r="F78" s="161"/>
    </row>
    <row r="79" spans="2:6" x14ac:dyDescent="0.3">
      <c r="B79" s="121">
        <v>68</v>
      </c>
      <c r="C79" s="162"/>
      <c r="D79" s="163"/>
      <c r="E79" s="162"/>
      <c r="F79" s="164"/>
    </row>
    <row r="80" spans="2:6" x14ac:dyDescent="0.3">
      <c r="B80" s="125">
        <v>69</v>
      </c>
      <c r="C80" s="159"/>
      <c r="D80" s="160"/>
      <c r="E80" s="159"/>
      <c r="F80" s="161"/>
    </row>
    <row r="81" spans="2:6" x14ac:dyDescent="0.3">
      <c r="B81" s="121">
        <v>70</v>
      </c>
      <c r="C81" s="162"/>
      <c r="D81" s="163"/>
      <c r="E81" s="162"/>
      <c r="F81" s="164"/>
    </row>
    <row r="82" spans="2:6" x14ac:dyDescent="0.3">
      <c r="B82" s="125">
        <v>71</v>
      </c>
      <c r="C82" s="159"/>
      <c r="D82" s="160"/>
      <c r="E82" s="159"/>
      <c r="F82" s="161"/>
    </row>
    <row r="83" spans="2:6" x14ac:dyDescent="0.3">
      <c r="B83" s="121">
        <v>72</v>
      </c>
      <c r="C83" s="162"/>
      <c r="D83" s="163"/>
      <c r="E83" s="162"/>
      <c r="F83" s="164"/>
    </row>
    <row r="84" spans="2:6" x14ac:dyDescent="0.3">
      <c r="B84" s="125">
        <v>73</v>
      </c>
      <c r="C84" s="159"/>
      <c r="D84" s="160"/>
      <c r="E84" s="159"/>
      <c r="F84" s="161"/>
    </row>
    <row r="85" spans="2:6" x14ac:dyDescent="0.3">
      <c r="B85" s="121">
        <v>74</v>
      </c>
      <c r="C85" s="162"/>
      <c r="D85" s="163"/>
      <c r="E85" s="162"/>
      <c r="F85" s="164"/>
    </row>
    <row r="86" spans="2:6" x14ac:dyDescent="0.3">
      <c r="B86" s="125">
        <v>75</v>
      </c>
      <c r="C86" s="159"/>
      <c r="D86" s="160"/>
      <c r="E86" s="159"/>
      <c r="F86" s="161"/>
    </row>
    <row r="87" spans="2:6" x14ac:dyDescent="0.3">
      <c r="B87" s="121">
        <v>76</v>
      </c>
      <c r="C87" s="162"/>
      <c r="D87" s="163"/>
      <c r="E87" s="162"/>
      <c r="F87" s="164"/>
    </row>
    <row r="88" spans="2:6" x14ac:dyDescent="0.3">
      <c r="B88" s="125">
        <v>77</v>
      </c>
      <c r="C88" s="159"/>
      <c r="D88" s="160"/>
      <c r="E88" s="159"/>
      <c r="F88" s="161"/>
    </row>
    <row r="89" spans="2:6" x14ac:dyDescent="0.3">
      <c r="B89" s="121">
        <v>78</v>
      </c>
      <c r="C89" s="162"/>
      <c r="D89" s="163"/>
      <c r="E89" s="162"/>
      <c r="F89" s="164"/>
    </row>
    <row r="90" spans="2:6" x14ac:dyDescent="0.3">
      <c r="B90" s="125">
        <v>79</v>
      </c>
      <c r="C90" s="159"/>
      <c r="D90" s="160"/>
      <c r="E90" s="159"/>
      <c r="F90" s="161"/>
    </row>
    <row r="91" spans="2:6" x14ac:dyDescent="0.3">
      <c r="B91" s="121">
        <v>80</v>
      </c>
      <c r="C91" s="162"/>
      <c r="D91" s="163"/>
      <c r="E91" s="162"/>
      <c r="F91" s="164"/>
    </row>
    <row r="92" spans="2:6" x14ac:dyDescent="0.3">
      <c r="B92" s="125">
        <v>81</v>
      </c>
      <c r="C92" s="159"/>
      <c r="D92" s="160"/>
      <c r="E92" s="159"/>
      <c r="F92" s="161"/>
    </row>
    <row r="93" spans="2:6" x14ac:dyDescent="0.3">
      <c r="B93" s="121">
        <v>82</v>
      </c>
      <c r="C93" s="162"/>
      <c r="D93" s="163"/>
      <c r="E93" s="162"/>
      <c r="F93" s="164"/>
    </row>
    <row r="94" spans="2:6" x14ac:dyDescent="0.3">
      <c r="B94" s="125">
        <v>83</v>
      </c>
      <c r="C94" s="159"/>
      <c r="D94" s="160"/>
      <c r="E94" s="159"/>
      <c r="F94" s="161"/>
    </row>
    <row r="95" spans="2:6" x14ac:dyDescent="0.3">
      <c r="B95" s="121">
        <v>84</v>
      </c>
      <c r="C95" s="162"/>
      <c r="D95" s="163"/>
      <c r="E95" s="162"/>
      <c r="F95" s="164"/>
    </row>
    <row r="96" spans="2:6" x14ac:dyDescent="0.3">
      <c r="B96" s="125">
        <v>85</v>
      </c>
      <c r="C96" s="159"/>
      <c r="D96" s="160"/>
      <c r="E96" s="159"/>
      <c r="F96" s="161"/>
    </row>
    <row r="97" spans="2:6" x14ac:dyDescent="0.3">
      <c r="B97" s="121">
        <v>86</v>
      </c>
      <c r="C97" s="162"/>
      <c r="D97" s="163"/>
      <c r="E97" s="162"/>
      <c r="F97" s="164"/>
    </row>
    <row r="98" spans="2:6" x14ac:dyDescent="0.3">
      <c r="B98" s="125">
        <v>87</v>
      </c>
      <c r="C98" s="159"/>
      <c r="D98" s="160"/>
      <c r="E98" s="159"/>
      <c r="F98" s="161"/>
    </row>
    <row r="99" spans="2:6" x14ac:dyDescent="0.3">
      <c r="B99" s="121">
        <v>88</v>
      </c>
      <c r="C99" s="162"/>
      <c r="D99" s="163"/>
      <c r="E99" s="162"/>
      <c r="F99" s="164"/>
    </row>
    <row r="100" spans="2:6" x14ac:dyDescent="0.3">
      <c r="B100" s="125">
        <v>89</v>
      </c>
      <c r="C100" s="159"/>
      <c r="D100" s="160"/>
      <c r="E100" s="159"/>
      <c r="F100" s="161"/>
    </row>
    <row r="101" spans="2:6" x14ac:dyDescent="0.3">
      <c r="B101" s="121">
        <v>90</v>
      </c>
      <c r="C101" s="162"/>
      <c r="D101" s="163"/>
      <c r="E101" s="162"/>
      <c r="F101" s="164"/>
    </row>
    <row r="102" spans="2:6" x14ac:dyDescent="0.3">
      <c r="B102" s="125">
        <v>91</v>
      </c>
      <c r="C102" s="159"/>
      <c r="D102" s="160"/>
      <c r="E102" s="159"/>
      <c r="F102" s="161"/>
    </row>
    <row r="103" spans="2:6" x14ac:dyDescent="0.3">
      <c r="B103" s="121">
        <v>92</v>
      </c>
      <c r="C103" s="162"/>
      <c r="D103" s="163"/>
      <c r="E103" s="162"/>
      <c r="F103" s="164"/>
    </row>
    <row r="104" spans="2:6" x14ac:dyDescent="0.3">
      <c r="B104" s="125">
        <v>93</v>
      </c>
      <c r="C104" s="159"/>
      <c r="D104" s="160"/>
      <c r="E104" s="159"/>
      <c r="F104" s="161"/>
    </row>
    <row r="105" spans="2:6" x14ac:dyDescent="0.3">
      <c r="B105" s="121">
        <v>94</v>
      </c>
      <c r="C105" s="162"/>
      <c r="D105" s="163"/>
      <c r="E105" s="162"/>
      <c r="F105" s="164"/>
    </row>
    <row r="106" spans="2:6" x14ac:dyDescent="0.3">
      <c r="B106" s="125">
        <v>95</v>
      </c>
      <c r="C106" s="159"/>
      <c r="D106" s="160"/>
      <c r="E106" s="159"/>
      <c r="F106" s="161"/>
    </row>
    <row r="107" spans="2:6" x14ac:dyDescent="0.3">
      <c r="B107" s="121">
        <v>96</v>
      </c>
      <c r="C107" s="162"/>
      <c r="D107" s="163"/>
      <c r="E107" s="162"/>
      <c r="F107" s="164"/>
    </row>
    <row r="108" spans="2:6" x14ac:dyDescent="0.3">
      <c r="B108" s="125">
        <v>97</v>
      </c>
      <c r="C108" s="159"/>
      <c r="D108" s="160"/>
      <c r="E108" s="159"/>
      <c r="F108" s="161"/>
    </row>
    <row r="109" spans="2:6" x14ac:dyDescent="0.3">
      <c r="B109" s="121">
        <v>98</v>
      </c>
      <c r="C109" s="162"/>
      <c r="D109" s="163"/>
      <c r="E109" s="162"/>
      <c r="F109" s="164"/>
    </row>
    <row r="110" spans="2:6" x14ac:dyDescent="0.3">
      <c r="B110" s="125">
        <v>99</v>
      </c>
      <c r="C110" s="159"/>
      <c r="D110" s="160"/>
      <c r="E110" s="159"/>
      <c r="F110" s="161"/>
    </row>
    <row r="111" spans="2:6" x14ac:dyDescent="0.3">
      <c r="B111" s="121">
        <v>100</v>
      </c>
      <c r="C111" s="162"/>
      <c r="D111" s="163"/>
      <c r="E111" s="162"/>
      <c r="F111" s="164"/>
    </row>
    <row r="112" spans="2:6" x14ac:dyDescent="0.3">
      <c r="B112" s="125">
        <v>101</v>
      </c>
      <c r="C112" s="159"/>
      <c r="D112" s="160"/>
      <c r="E112" s="159"/>
      <c r="F112" s="161"/>
    </row>
    <row r="113" spans="2:6" x14ac:dyDescent="0.3">
      <c r="B113" s="121">
        <v>102</v>
      </c>
      <c r="C113" s="162"/>
      <c r="D113" s="163"/>
      <c r="E113" s="162"/>
      <c r="F113" s="164"/>
    </row>
    <row r="114" spans="2:6" x14ac:dyDescent="0.3">
      <c r="B114" s="125">
        <v>103</v>
      </c>
      <c r="C114" s="159"/>
      <c r="D114" s="160"/>
      <c r="E114" s="159"/>
      <c r="F114" s="161"/>
    </row>
    <row r="115" spans="2:6" x14ac:dyDescent="0.3">
      <c r="B115" s="121">
        <v>104</v>
      </c>
      <c r="C115" s="162"/>
      <c r="D115" s="163"/>
      <c r="E115" s="162"/>
      <c r="F115" s="164"/>
    </row>
    <row r="116" spans="2:6" x14ac:dyDescent="0.3">
      <c r="B116" s="125">
        <v>105</v>
      </c>
      <c r="C116" s="159"/>
      <c r="D116" s="160"/>
      <c r="E116" s="159"/>
      <c r="F116" s="161"/>
    </row>
    <row r="117" spans="2:6" x14ac:dyDescent="0.3">
      <c r="B117" s="121">
        <v>106</v>
      </c>
      <c r="C117" s="162"/>
      <c r="D117" s="163"/>
      <c r="E117" s="162"/>
      <c r="F117" s="164"/>
    </row>
    <row r="118" spans="2:6" x14ac:dyDescent="0.3">
      <c r="B118" s="125">
        <v>107</v>
      </c>
      <c r="C118" s="159"/>
      <c r="D118" s="160"/>
      <c r="E118" s="159"/>
      <c r="F118" s="161"/>
    </row>
    <row r="119" spans="2:6" x14ac:dyDescent="0.3">
      <c r="B119" s="121">
        <v>108</v>
      </c>
      <c r="C119" s="162"/>
      <c r="D119" s="163"/>
      <c r="E119" s="162"/>
      <c r="F119" s="164"/>
    </row>
    <row r="120" spans="2:6" x14ac:dyDescent="0.3">
      <c r="B120" s="125">
        <v>109</v>
      </c>
      <c r="C120" s="159"/>
      <c r="D120" s="160"/>
      <c r="E120" s="159"/>
      <c r="F120" s="161"/>
    </row>
    <row r="121" spans="2:6" x14ac:dyDescent="0.3">
      <c r="B121" s="121">
        <v>110</v>
      </c>
      <c r="C121" s="162"/>
      <c r="D121" s="163"/>
      <c r="E121" s="162"/>
      <c r="F121" s="164"/>
    </row>
    <row r="122" spans="2:6" x14ac:dyDescent="0.3">
      <c r="B122" s="125">
        <v>111</v>
      </c>
      <c r="C122" s="159"/>
      <c r="D122" s="160"/>
      <c r="E122" s="159"/>
      <c r="F122" s="161"/>
    </row>
    <row r="123" spans="2:6" x14ac:dyDescent="0.3">
      <c r="B123" s="121">
        <v>112</v>
      </c>
      <c r="C123" s="162"/>
      <c r="D123" s="163"/>
      <c r="E123" s="162"/>
      <c r="F123" s="164"/>
    </row>
    <row r="124" spans="2:6" x14ac:dyDescent="0.3">
      <c r="B124" s="125">
        <v>113</v>
      </c>
      <c r="C124" s="159"/>
      <c r="D124" s="160"/>
      <c r="E124" s="159"/>
      <c r="F124" s="161"/>
    </row>
    <row r="125" spans="2:6" x14ac:dyDescent="0.3">
      <c r="B125" s="121">
        <v>114</v>
      </c>
      <c r="C125" s="162"/>
      <c r="D125" s="163"/>
      <c r="E125" s="162"/>
      <c r="F125" s="164"/>
    </row>
    <row r="126" spans="2:6" x14ac:dyDescent="0.3">
      <c r="B126" s="125">
        <v>115</v>
      </c>
      <c r="C126" s="159"/>
      <c r="D126" s="160"/>
      <c r="E126" s="159"/>
      <c r="F126" s="161"/>
    </row>
    <row r="127" spans="2:6" x14ac:dyDescent="0.3">
      <c r="B127" s="121">
        <v>116</v>
      </c>
      <c r="C127" s="162"/>
      <c r="D127" s="163"/>
      <c r="E127" s="162"/>
      <c r="F127" s="164"/>
    </row>
    <row r="128" spans="2:6" x14ac:dyDescent="0.3">
      <c r="B128" s="125">
        <v>117</v>
      </c>
      <c r="C128" s="159"/>
      <c r="D128" s="160"/>
      <c r="E128" s="159"/>
      <c r="F128" s="161"/>
    </row>
    <row r="129" spans="2:6" x14ac:dyDescent="0.3">
      <c r="B129" s="121">
        <v>118</v>
      </c>
      <c r="C129" s="162"/>
      <c r="D129" s="163"/>
      <c r="E129" s="162"/>
      <c r="F129" s="164"/>
    </row>
    <row r="130" spans="2:6" x14ac:dyDescent="0.3">
      <c r="B130" s="125">
        <v>119</v>
      </c>
      <c r="C130" s="159"/>
      <c r="D130" s="160"/>
      <c r="E130" s="159"/>
      <c r="F130" s="161"/>
    </row>
    <row r="131" spans="2:6" x14ac:dyDescent="0.3">
      <c r="B131" s="121">
        <v>120</v>
      </c>
      <c r="C131" s="162"/>
      <c r="D131" s="163"/>
      <c r="E131" s="162"/>
      <c r="F131" s="164"/>
    </row>
    <row r="132" spans="2:6" x14ac:dyDescent="0.3">
      <c r="B132" s="125">
        <v>121</v>
      </c>
      <c r="C132" s="159"/>
      <c r="D132" s="160"/>
      <c r="E132" s="159"/>
      <c r="F132" s="161"/>
    </row>
    <row r="133" spans="2:6" x14ac:dyDescent="0.3">
      <c r="B133" s="121">
        <v>122</v>
      </c>
      <c r="C133" s="162"/>
      <c r="D133" s="163"/>
      <c r="E133" s="162"/>
      <c r="F133" s="164"/>
    </row>
    <row r="134" spans="2:6" x14ac:dyDescent="0.3">
      <c r="B134" s="125">
        <v>123</v>
      </c>
      <c r="C134" s="159"/>
      <c r="D134" s="160"/>
      <c r="E134" s="159"/>
      <c r="F134" s="161"/>
    </row>
    <row r="135" spans="2:6" x14ac:dyDescent="0.3">
      <c r="B135" s="121">
        <v>124</v>
      </c>
      <c r="C135" s="162"/>
      <c r="D135" s="163"/>
      <c r="E135" s="162"/>
      <c r="F135" s="164"/>
    </row>
    <row r="136" spans="2:6" x14ac:dyDescent="0.3">
      <c r="B136" s="125">
        <v>125</v>
      </c>
      <c r="C136" s="159"/>
      <c r="D136" s="160"/>
      <c r="E136" s="159"/>
      <c r="F136" s="161"/>
    </row>
    <row r="137" spans="2:6" x14ac:dyDescent="0.3">
      <c r="B137" s="121">
        <v>126</v>
      </c>
      <c r="C137" s="162"/>
      <c r="D137" s="163"/>
      <c r="E137" s="162"/>
      <c r="F137" s="164"/>
    </row>
    <row r="138" spans="2:6" x14ac:dyDescent="0.3">
      <c r="B138" s="125">
        <v>127</v>
      </c>
      <c r="C138" s="159"/>
      <c r="D138" s="160"/>
      <c r="E138" s="159"/>
      <c r="F138" s="161"/>
    </row>
    <row r="139" spans="2:6" x14ac:dyDescent="0.3">
      <c r="B139" s="121">
        <v>128</v>
      </c>
      <c r="C139" s="162"/>
      <c r="D139" s="163"/>
      <c r="E139" s="162"/>
      <c r="F139" s="164"/>
    </row>
    <row r="140" spans="2:6" x14ac:dyDescent="0.3">
      <c r="B140" s="125">
        <v>129</v>
      </c>
      <c r="C140" s="159"/>
      <c r="D140" s="160"/>
      <c r="E140" s="159"/>
      <c r="F140" s="161"/>
    </row>
    <row r="141" spans="2:6" x14ac:dyDescent="0.3">
      <c r="B141" s="121">
        <v>130</v>
      </c>
      <c r="C141" s="162"/>
      <c r="D141" s="163"/>
      <c r="E141" s="162"/>
      <c r="F141" s="164"/>
    </row>
    <row r="142" spans="2:6" x14ac:dyDescent="0.3">
      <c r="B142" s="125">
        <v>131</v>
      </c>
      <c r="C142" s="159"/>
      <c r="D142" s="160"/>
      <c r="E142" s="159"/>
      <c r="F142" s="161"/>
    </row>
    <row r="143" spans="2:6" x14ac:dyDescent="0.3">
      <c r="B143" s="121">
        <v>132</v>
      </c>
      <c r="C143" s="162"/>
      <c r="D143" s="163"/>
      <c r="E143" s="162"/>
      <c r="F143" s="164"/>
    </row>
    <row r="144" spans="2:6" x14ac:dyDescent="0.3">
      <c r="B144" s="125">
        <v>133</v>
      </c>
      <c r="C144" s="159"/>
      <c r="D144" s="160"/>
      <c r="E144" s="159"/>
      <c r="F144" s="161"/>
    </row>
    <row r="145" spans="2:6" x14ac:dyDescent="0.3">
      <c r="B145" s="121">
        <v>134</v>
      </c>
      <c r="C145" s="162"/>
      <c r="D145" s="163"/>
      <c r="E145" s="162"/>
      <c r="F145" s="164"/>
    </row>
    <row r="146" spans="2:6" x14ac:dyDescent="0.3">
      <c r="B146" s="125">
        <v>135</v>
      </c>
      <c r="C146" s="159"/>
      <c r="D146" s="160"/>
      <c r="E146" s="159"/>
      <c r="F146" s="161"/>
    </row>
    <row r="147" spans="2:6" x14ac:dyDescent="0.3">
      <c r="B147" s="121">
        <v>136</v>
      </c>
      <c r="C147" s="162"/>
      <c r="D147" s="163"/>
      <c r="E147" s="162"/>
      <c r="F147" s="164"/>
    </row>
    <row r="148" spans="2:6" x14ac:dyDescent="0.3">
      <c r="B148" s="125">
        <v>137</v>
      </c>
      <c r="C148" s="159"/>
      <c r="D148" s="160"/>
      <c r="E148" s="159"/>
      <c r="F148" s="161"/>
    </row>
    <row r="149" spans="2:6" x14ac:dyDescent="0.3">
      <c r="B149" s="121">
        <v>138</v>
      </c>
      <c r="C149" s="162"/>
      <c r="D149" s="163"/>
      <c r="E149" s="162"/>
      <c r="F149" s="164"/>
    </row>
    <row r="150" spans="2:6" x14ac:dyDescent="0.3">
      <c r="B150" s="125">
        <v>139</v>
      </c>
      <c r="C150" s="159"/>
      <c r="D150" s="160"/>
      <c r="E150" s="159"/>
      <c r="F150" s="161"/>
    </row>
    <row r="151" spans="2:6" x14ac:dyDescent="0.3">
      <c r="B151" s="121">
        <v>140</v>
      </c>
      <c r="C151" s="162"/>
      <c r="D151" s="163"/>
      <c r="E151" s="162"/>
      <c r="F151" s="164"/>
    </row>
    <row r="152" spans="2:6" x14ac:dyDescent="0.3">
      <c r="B152" s="125">
        <v>141</v>
      </c>
      <c r="C152" s="159"/>
      <c r="D152" s="160"/>
      <c r="E152" s="159"/>
      <c r="F152" s="161"/>
    </row>
    <row r="153" spans="2:6" x14ac:dyDescent="0.3">
      <c r="B153" s="121">
        <v>142</v>
      </c>
      <c r="C153" s="162"/>
      <c r="D153" s="163"/>
      <c r="E153" s="162"/>
      <c r="F153" s="164"/>
    </row>
    <row r="154" spans="2:6" x14ac:dyDescent="0.3">
      <c r="B154" s="125">
        <v>143</v>
      </c>
      <c r="C154" s="159"/>
      <c r="D154" s="160"/>
      <c r="E154" s="159"/>
      <c r="F154" s="161"/>
    </row>
    <row r="155" spans="2:6" x14ac:dyDescent="0.3">
      <c r="B155" s="121">
        <v>144</v>
      </c>
      <c r="C155" s="162"/>
      <c r="D155" s="163"/>
      <c r="E155" s="162"/>
      <c r="F155" s="164"/>
    </row>
    <row r="156" spans="2:6" x14ac:dyDescent="0.3">
      <c r="B156" s="125">
        <v>145</v>
      </c>
      <c r="C156" s="159"/>
      <c r="D156" s="160"/>
      <c r="E156" s="159"/>
      <c r="F156" s="161"/>
    </row>
    <row r="157" spans="2:6" x14ac:dyDescent="0.3">
      <c r="B157" s="121">
        <v>146</v>
      </c>
      <c r="C157" s="162"/>
      <c r="D157" s="163"/>
      <c r="E157" s="162"/>
      <c r="F157" s="164"/>
    </row>
    <row r="158" spans="2:6" x14ac:dyDescent="0.3">
      <c r="B158" s="125">
        <v>147</v>
      </c>
      <c r="C158" s="159"/>
      <c r="D158" s="160"/>
      <c r="E158" s="159"/>
      <c r="F158" s="161"/>
    </row>
    <row r="159" spans="2:6" x14ac:dyDescent="0.3">
      <c r="B159" s="121">
        <v>148</v>
      </c>
      <c r="C159" s="162"/>
      <c r="D159" s="163"/>
      <c r="E159" s="162"/>
      <c r="F159" s="164"/>
    </row>
    <row r="160" spans="2:6" x14ac:dyDescent="0.3">
      <c r="B160" s="125">
        <v>149</v>
      </c>
      <c r="C160" s="159"/>
      <c r="D160" s="160"/>
      <c r="E160" s="159"/>
      <c r="F160" s="161"/>
    </row>
    <row r="161" spans="2:6" x14ac:dyDescent="0.3">
      <c r="B161" s="121">
        <v>150</v>
      </c>
      <c r="C161" s="162"/>
      <c r="D161" s="163"/>
      <c r="E161" s="162"/>
      <c r="F161" s="164"/>
    </row>
    <row r="162" spans="2:6" x14ac:dyDescent="0.3">
      <c r="B162" s="125">
        <v>151</v>
      </c>
      <c r="C162" s="159"/>
      <c r="D162" s="160"/>
      <c r="E162" s="159"/>
      <c r="F162" s="161"/>
    </row>
    <row r="163" spans="2:6" x14ac:dyDescent="0.3">
      <c r="B163" s="121">
        <v>152</v>
      </c>
      <c r="C163" s="162"/>
      <c r="D163" s="163"/>
      <c r="E163" s="162"/>
      <c r="F163" s="164"/>
    </row>
    <row r="164" spans="2:6" x14ac:dyDescent="0.3">
      <c r="B164" s="125">
        <v>153</v>
      </c>
      <c r="C164" s="159"/>
      <c r="D164" s="160"/>
      <c r="E164" s="159"/>
      <c r="F164" s="161"/>
    </row>
    <row r="165" spans="2:6" x14ac:dyDescent="0.3">
      <c r="B165" s="121">
        <v>154</v>
      </c>
      <c r="C165" s="162"/>
      <c r="D165" s="163"/>
      <c r="E165" s="162"/>
      <c r="F165" s="164"/>
    </row>
    <row r="166" spans="2:6" x14ac:dyDescent="0.3">
      <c r="B166" s="125">
        <v>155</v>
      </c>
      <c r="C166" s="159"/>
      <c r="D166" s="160"/>
      <c r="E166" s="159"/>
      <c r="F166" s="161"/>
    </row>
    <row r="167" spans="2:6" x14ac:dyDescent="0.3">
      <c r="B167" s="121">
        <v>156</v>
      </c>
      <c r="C167" s="162"/>
      <c r="D167" s="163"/>
      <c r="E167" s="162"/>
      <c r="F167" s="164"/>
    </row>
    <row r="168" spans="2:6" x14ac:dyDescent="0.3">
      <c r="B168" s="125">
        <v>157</v>
      </c>
      <c r="C168" s="159"/>
      <c r="D168" s="160"/>
      <c r="E168" s="159"/>
      <c r="F168" s="161"/>
    </row>
    <row r="169" spans="2:6" x14ac:dyDescent="0.3">
      <c r="B169" s="121">
        <v>158</v>
      </c>
      <c r="C169" s="162"/>
      <c r="D169" s="163"/>
      <c r="E169" s="162"/>
      <c r="F169" s="164"/>
    </row>
    <row r="170" spans="2:6" x14ac:dyDescent="0.3">
      <c r="B170" s="125">
        <v>159</v>
      </c>
      <c r="C170" s="159"/>
      <c r="D170" s="160"/>
      <c r="E170" s="159"/>
      <c r="F170" s="161"/>
    </row>
    <row r="171" spans="2:6" x14ac:dyDescent="0.3">
      <c r="B171" s="121">
        <v>160</v>
      </c>
      <c r="C171" s="162"/>
      <c r="D171" s="163"/>
      <c r="E171" s="162"/>
      <c r="F171" s="164"/>
    </row>
    <row r="172" spans="2:6" x14ac:dyDescent="0.3">
      <c r="B172" s="125">
        <v>161</v>
      </c>
      <c r="C172" s="159"/>
      <c r="D172" s="160"/>
      <c r="E172" s="159"/>
      <c r="F172" s="161"/>
    </row>
    <row r="173" spans="2:6" x14ac:dyDescent="0.3">
      <c r="B173" s="121">
        <v>162</v>
      </c>
      <c r="C173" s="162"/>
      <c r="D173" s="163"/>
      <c r="E173" s="162"/>
      <c r="F173" s="164"/>
    </row>
    <row r="174" spans="2:6" x14ac:dyDescent="0.3">
      <c r="B174" s="125">
        <v>163</v>
      </c>
      <c r="C174" s="159"/>
      <c r="D174" s="160"/>
      <c r="E174" s="159"/>
      <c r="F174" s="161"/>
    </row>
    <row r="175" spans="2:6" x14ac:dyDescent="0.3">
      <c r="B175" s="121">
        <v>164</v>
      </c>
      <c r="C175" s="162"/>
      <c r="D175" s="163"/>
      <c r="E175" s="162"/>
      <c r="F175" s="164"/>
    </row>
    <row r="176" spans="2:6" x14ac:dyDescent="0.3">
      <c r="B176" s="125">
        <v>165</v>
      </c>
      <c r="C176" s="159"/>
      <c r="D176" s="160"/>
      <c r="E176" s="159"/>
      <c r="F176" s="161"/>
    </row>
    <row r="177" spans="2:6" x14ac:dyDescent="0.3">
      <c r="B177" s="121">
        <v>166</v>
      </c>
      <c r="C177" s="162"/>
      <c r="D177" s="163"/>
      <c r="E177" s="162"/>
      <c r="F177" s="164"/>
    </row>
    <row r="178" spans="2:6" x14ac:dyDescent="0.3">
      <c r="B178" s="125">
        <v>167</v>
      </c>
      <c r="C178" s="159"/>
      <c r="D178" s="160"/>
      <c r="E178" s="159"/>
      <c r="F178" s="161"/>
    </row>
    <row r="179" spans="2:6" x14ac:dyDescent="0.3">
      <c r="B179" s="121">
        <v>168</v>
      </c>
      <c r="C179" s="162"/>
      <c r="D179" s="163"/>
      <c r="E179" s="162"/>
      <c r="F179" s="164"/>
    </row>
    <row r="180" spans="2:6" x14ac:dyDescent="0.3">
      <c r="B180" s="125">
        <v>169</v>
      </c>
      <c r="C180" s="159"/>
      <c r="D180" s="160"/>
      <c r="E180" s="159"/>
      <c r="F180" s="161"/>
    </row>
    <row r="181" spans="2:6" x14ac:dyDescent="0.3">
      <c r="B181" s="121">
        <v>170</v>
      </c>
      <c r="C181" s="162"/>
      <c r="D181" s="163"/>
      <c r="E181" s="162"/>
      <c r="F181" s="164"/>
    </row>
    <row r="182" spans="2:6" x14ac:dyDescent="0.3">
      <c r="B182" s="125">
        <v>171</v>
      </c>
      <c r="C182" s="159"/>
      <c r="D182" s="160"/>
      <c r="E182" s="159"/>
      <c r="F182" s="161"/>
    </row>
    <row r="183" spans="2:6" x14ac:dyDescent="0.3">
      <c r="B183" s="121">
        <v>172</v>
      </c>
      <c r="C183" s="162"/>
      <c r="D183" s="163"/>
      <c r="E183" s="162"/>
      <c r="F183" s="164"/>
    </row>
    <row r="184" spans="2:6" x14ac:dyDescent="0.3">
      <c r="B184" s="125">
        <v>173</v>
      </c>
      <c r="C184" s="159"/>
      <c r="D184" s="160"/>
      <c r="E184" s="159"/>
      <c r="F184" s="161"/>
    </row>
    <row r="185" spans="2:6" x14ac:dyDescent="0.3">
      <c r="B185" s="121">
        <v>174</v>
      </c>
      <c r="C185" s="162"/>
      <c r="D185" s="163"/>
      <c r="E185" s="162"/>
      <c r="F185" s="164"/>
    </row>
    <row r="186" spans="2:6" x14ac:dyDescent="0.3">
      <c r="B186" s="125">
        <v>175</v>
      </c>
      <c r="C186" s="159"/>
      <c r="D186" s="160"/>
      <c r="E186" s="159"/>
      <c r="F186" s="161"/>
    </row>
    <row r="187" spans="2:6" x14ac:dyDescent="0.3">
      <c r="B187" s="121">
        <v>176</v>
      </c>
      <c r="C187" s="162"/>
      <c r="D187" s="163"/>
      <c r="E187" s="162"/>
      <c r="F187" s="164"/>
    </row>
    <row r="188" spans="2:6" x14ac:dyDescent="0.3">
      <c r="B188" s="125">
        <v>177</v>
      </c>
      <c r="C188" s="159"/>
      <c r="D188" s="160"/>
      <c r="E188" s="159"/>
      <c r="F188" s="161"/>
    </row>
    <row r="189" spans="2:6" x14ac:dyDescent="0.3">
      <c r="B189" s="121">
        <v>178</v>
      </c>
      <c r="C189" s="162"/>
      <c r="D189" s="163"/>
      <c r="E189" s="162"/>
      <c r="F189" s="164"/>
    </row>
    <row r="190" spans="2:6" x14ac:dyDescent="0.3">
      <c r="B190" s="125">
        <v>179</v>
      </c>
      <c r="C190" s="159"/>
      <c r="D190" s="160"/>
      <c r="E190" s="159"/>
      <c r="F190" s="161"/>
    </row>
    <row r="191" spans="2:6" x14ac:dyDescent="0.3">
      <c r="B191" s="121">
        <v>180</v>
      </c>
      <c r="C191" s="162"/>
      <c r="D191" s="163"/>
      <c r="E191" s="162"/>
      <c r="F191" s="164"/>
    </row>
    <row r="192" spans="2:6" x14ac:dyDescent="0.3">
      <c r="B192" s="125">
        <v>181</v>
      </c>
      <c r="C192" s="159"/>
      <c r="D192" s="160"/>
      <c r="E192" s="159"/>
      <c r="F192" s="161"/>
    </row>
    <row r="193" spans="2:6" x14ac:dyDescent="0.3">
      <c r="B193" s="121">
        <v>182</v>
      </c>
      <c r="C193" s="162"/>
      <c r="D193" s="163"/>
      <c r="E193" s="162"/>
      <c r="F193" s="164"/>
    </row>
    <row r="194" spans="2:6" x14ac:dyDescent="0.3">
      <c r="B194" s="125">
        <v>183</v>
      </c>
      <c r="C194" s="159"/>
      <c r="D194" s="160"/>
      <c r="E194" s="159"/>
      <c r="F194" s="161"/>
    </row>
    <row r="195" spans="2:6" x14ac:dyDescent="0.3">
      <c r="B195" s="121">
        <v>184</v>
      </c>
      <c r="C195" s="162"/>
      <c r="D195" s="163"/>
      <c r="E195" s="162"/>
      <c r="F195" s="164"/>
    </row>
    <row r="196" spans="2:6" x14ac:dyDescent="0.3">
      <c r="B196" s="125">
        <v>185</v>
      </c>
      <c r="C196" s="159"/>
      <c r="D196" s="160"/>
      <c r="E196" s="159"/>
      <c r="F196" s="161"/>
    </row>
    <row r="197" spans="2:6" x14ac:dyDescent="0.3">
      <c r="B197" s="121">
        <v>186</v>
      </c>
      <c r="C197" s="162"/>
      <c r="D197" s="163"/>
      <c r="E197" s="162"/>
      <c r="F197" s="164"/>
    </row>
    <row r="198" spans="2:6" x14ac:dyDescent="0.3">
      <c r="B198" s="125">
        <v>187</v>
      </c>
      <c r="C198" s="159"/>
      <c r="D198" s="160"/>
      <c r="E198" s="159"/>
      <c r="F198" s="161"/>
    </row>
    <row r="199" spans="2:6" x14ac:dyDescent="0.3">
      <c r="B199" s="121">
        <v>188</v>
      </c>
      <c r="C199" s="162"/>
      <c r="D199" s="163"/>
      <c r="E199" s="162"/>
      <c r="F199" s="164"/>
    </row>
    <row r="200" spans="2:6" x14ac:dyDescent="0.3">
      <c r="B200" s="125">
        <v>189</v>
      </c>
      <c r="C200" s="159"/>
      <c r="D200" s="160"/>
      <c r="E200" s="159"/>
      <c r="F200" s="161"/>
    </row>
    <row r="201" spans="2:6" x14ac:dyDescent="0.3">
      <c r="B201" s="121">
        <v>190</v>
      </c>
      <c r="C201" s="162"/>
      <c r="D201" s="163"/>
      <c r="E201" s="162"/>
      <c r="F201" s="164"/>
    </row>
    <row r="202" spans="2:6" x14ac:dyDescent="0.3">
      <c r="B202" s="125">
        <v>191</v>
      </c>
      <c r="C202" s="159"/>
      <c r="D202" s="160"/>
      <c r="E202" s="159"/>
      <c r="F202" s="161"/>
    </row>
    <row r="203" spans="2:6" x14ac:dyDescent="0.3">
      <c r="B203" s="121">
        <v>192</v>
      </c>
      <c r="C203" s="162"/>
      <c r="D203" s="163"/>
      <c r="E203" s="162"/>
      <c r="F203" s="164"/>
    </row>
    <row r="204" spans="2:6" x14ac:dyDescent="0.3">
      <c r="B204" s="125">
        <v>193</v>
      </c>
      <c r="C204" s="159"/>
      <c r="D204" s="160"/>
      <c r="E204" s="159"/>
      <c r="F204" s="161"/>
    </row>
    <row r="205" spans="2:6" x14ac:dyDescent="0.3">
      <c r="B205" s="121">
        <v>194</v>
      </c>
      <c r="C205" s="162"/>
      <c r="D205" s="163"/>
      <c r="E205" s="162"/>
      <c r="F205" s="164"/>
    </row>
    <row r="206" spans="2:6" x14ac:dyDescent="0.3">
      <c r="B206" s="125">
        <v>195</v>
      </c>
      <c r="C206" s="159"/>
      <c r="D206" s="160"/>
      <c r="E206" s="159"/>
      <c r="F206" s="161"/>
    </row>
    <row r="207" spans="2:6" x14ac:dyDescent="0.3">
      <c r="B207" s="121">
        <v>196</v>
      </c>
      <c r="C207" s="162"/>
      <c r="D207" s="163"/>
      <c r="E207" s="162"/>
      <c r="F207" s="164"/>
    </row>
    <row r="208" spans="2:6" x14ac:dyDescent="0.3">
      <c r="B208" s="125">
        <v>197</v>
      </c>
      <c r="C208" s="159"/>
      <c r="D208" s="160"/>
      <c r="E208" s="159"/>
      <c r="F208" s="161"/>
    </row>
    <row r="209" spans="2:6" x14ac:dyDescent="0.3">
      <c r="B209" s="121">
        <v>198</v>
      </c>
      <c r="C209" s="162"/>
      <c r="D209" s="163"/>
      <c r="E209" s="162"/>
      <c r="F209" s="164"/>
    </row>
    <row r="210" spans="2:6" x14ac:dyDescent="0.3">
      <c r="B210" s="125">
        <v>199</v>
      </c>
      <c r="C210" s="159"/>
      <c r="D210" s="160"/>
      <c r="E210" s="159"/>
      <c r="F210" s="161"/>
    </row>
    <row r="211" spans="2:6" x14ac:dyDescent="0.3">
      <c r="B211" s="121">
        <v>200</v>
      </c>
      <c r="C211" s="162"/>
      <c r="D211" s="163"/>
      <c r="E211" s="162"/>
      <c r="F211" s="164"/>
    </row>
    <row r="212" spans="2:6" x14ac:dyDescent="0.3">
      <c r="B212" s="125">
        <v>201</v>
      </c>
      <c r="C212" s="159"/>
      <c r="D212" s="160"/>
      <c r="E212" s="159"/>
      <c r="F212" s="161"/>
    </row>
    <row r="213" spans="2:6" x14ac:dyDescent="0.3">
      <c r="B213" s="121">
        <v>202</v>
      </c>
      <c r="C213" s="162"/>
      <c r="D213" s="163"/>
      <c r="E213" s="162"/>
      <c r="F213" s="164"/>
    </row>
    <row r="214" spans="2:6" x14ac:dyDescent="0.3">
      <c r="B214" s="125">
        <v>203</v>
      </c>
      <c r="C214" s="159"/>
      <c r="D214" s="160"/>
      <c r="E214" s="159"/>
      <c r="F214" s="161"/>
    </row>
    <row r="215" spans="2:6" x14ac:dyDescent="0.3">
      <c r="B215" s="121">
        <v>204</v>
      </c>
      <c r="C215" s="162"/>
      <c r="D215" s="163"/>
      <c r="E215" s="162"/>
      <c r="F215" s="164"/>
    </row>
    <row r="216" spans="2:6" x14ac:dyDescent="0.3">
      <c r="B216" s="125">
        <v>205</v>
      </c>
      <c r="C216" s="159"/>
      <c r="D216" s="160"/>
      <c r="E216" s="159"/>
      <c r="F216" s="161"/>
    </row>
    <row r="217" spans="2:6" x14ac:dyDescent="0.3">
      <c r="B217" s="121">
        <v>206</v>
      </c>
      <c r="C217" s="162"/>
      <c r="D217" s="163"/>
      <c r="E217" s="162"/>
      <c r="F217" s="164"/>
    </row>
    <row r="218" spans="2:6" x14ac:dyDescent="0.3">
      <c r="B218" s="125">
        <v>207</v>
      </c>
      <c r="C218" s="159"/>
      <c r="D218" s="160"/>
      <c r="E218" s="159"/>
      <c r="F218" s="161"/>
    </row>
    <row r="219" spans="2:6" x14ac:dyDescent="0.3">
      <c r="B219" s="121">
        <v>208</v>
      </c>
      <c r="C219" s="162"/>
      <c r="D219" s="163"/>
      <c r="E219" s="162"/>
      <c r="F219" s="164"/>
    </row>
    <row r="220" spans="2:6" x14ac:dyDescent="0.3">
      <c r="B220" s="125">
        <v>209</v>
      </c>
      <c r="C220" s="159"/>
      <c r="D220" s="160"/>
      <c r="E220" s="159"/>
      <c r="F220" s="161"/>
    </row>
    <row r="221" spans="2:6" x14ac:dyDescent="0.3">
      <c r="B221" s="121">
        <v>210</v>
      </c>
      <c r="C221" s="162"/>
      <c r="D221" s="163"/>
      <c r="E221" s="162"/>
      <c r="F221" s="164"/>
    </row>
    <row r="222" spans="2:6" x14ac:dyDescent="0.3">
      <c r="B222" s="125">
        <v>211</v>
      </c>
      <c r="C222" s="159"/>
      <c r="D222" s="160"/>
      <c r="E222" s="159"/>
      <c r="F222" s="161"/>
    </row>
    <row r="223" spans="2:6" x14ac:dyDescent="0.3">
      <c r="B223" s="121">
        <v>212</v>
      </c>
      <c r="C223" s="162"/>
      <c r="D223" s="163"/>
      <c r="E223" s="162"/>
      <c r="F223" s="164"/>
    </row>
    <row r="224" spans="2:6" x14ac:dyDescent="0.3">
      <c r="B224" s="125">
        <v>213</v>
      </c>
      <c r="C224" s="159"/>
      <c r="D224" s="160"/>
      <c r="E224" s="159"/>
      <c r="F224" s="161"/>
    </row>
    <row r="225" spans="2:6" x14ac:dyDescent="0.3">
      <c r="B225" s="121">
        <v>214</v>
      </c>
      <c r="C225" s="162"/>
      <c r="D225" s="163"/>
      <c r="E225" s="162"/>
      <c r="F225" s="164"/>
    </row>
    <row r="226" spans="2:6" x14ac:dyDescent="0.3">
      <c r="B226" s="125">
        <v>215</v>
      </c>
      <c r="C226" s="159"/>
      <c r="D226" s="160"/>
      <c r="E226" s="159"/>
      <c r="F226" s="161"/>
    </row>
    <row r="227" spans="2:6" x14ac:dyDescent="0.3">
      <c r="B227" s="121">
        <v>216</v>
      </c>
      <c r="C227" s="162"/>
      <c r="D227" s="163"/>
      <c r="E227" s="162"/>
      <c r="F227" s="164"/>
    </row>
    <row r="228" spans="2:6" x14ac:dyDescent="0.3">
      <c r="B228" s="125">
        <v>217</v>
      </c>
      <c r="C228" s="159"/>
      <c r="D228" s="160"/>
      <c r="E228" s="159"/>
      <c r="F228" s="161"/>
    </row>
    <row r="229" spans="2:6" x14ac:dyDescent="0.3">
      <c r="B229" s="121">
        <v>218</v>
      </c>
      <c r="C229" s="162"/>
      <c r="D229" s="163"/>
      <c r="E229" s="162"/>
      <c r="F229" s="164"/>
    </row>
    <row r="230" spans="2:6" x14ac:dyDescent="0.3">
      <c r="B230" s="125">
        <v>219</v>
      </c>
      <c r="C230" s="159"/>
      <c r="D230" s="160"/>
      <c r="E230" s="159"/>
      <c r="F230" s="161"/>
    </row>
    <row r="231" spans="2:6" x14ac:dyDescent="0.3">
      <c r="B231" s="121">
        <v>220</v>
      </c>
      <c r="C231" s="162"/>
      <c r="D231" s="163"/>
      <c r="E231" s="162"/>
      <c r="F231" s="164"/>
    </row>
    <row r="232" spans="2:6" x14ac:dyDescent="0.3">
      <c r="B232" s="125">
        <v>221</v>
      </c>
      <c r="C232" s="159"/>
      <c r="D232" s="160"/>
      <c r="E232" s="159"/>
      <c r="F232" s="161"/>
    </row>
    <row r="233" spans="2:6" x14ac:dyDescent="0.3">
      <c r="B233" s="121">
        <v>222</v>
      </c>
      <c r="C233" s="162"/>
      <c r="D233" s="163"/>
      <c r="E233" s="162"/>
      <c r="F233" s="164"/>
    </row>
    <row r="234" spans="2:6" x14ac:dyDescent="0.3">
      <c r="B234" s="125">
        <v>223</v>
      </c>
      <c r="C234" s="159"/>
      <c r="D234" s="160"/>
      <c r="E234" s="159"/>
      <c r="F234" s="161"/>
    </row>
    <row r="235" spans="2:6" x14ac:dyDescent="0.3">
      <c r="B235" s="121">
        <v>224</v>
      </c>
      <c r="C235" s="162"/>
      <c r="D235" s="163"/>
      <c r="E235" s="162"/>
      <c r="F235" s="164"/>
    </row>
    <row r="236" spans="2:6" x14ac:dyDescent="0.3">
      <c r="B236" s="125">
        <v>225</v>
      </c>
      <c r="C236" s="159"/>
      <c r="D236" s="160"/>
      <c r="E236" s="159"/>
      <c r="F236" s="161"/>
    </row>
    <row r="237" spans="2:6" x14ac:dyDescent="0.3">
      <c r="B237" s="121">
        <v>226</v>
      </c>
      <c r="C237" s="162"/>
      <c r="D237" s="163"/>
      <c r="E237" s="162"/>
      <c r="F237" s="164"/>
    </row>
    <row r="238" spans="2:6" x14ac:dyDescent="0.3">
      <c r="B238" s="125">
        <v>227</v>
      </c>
      <c r="C238" s="159"/>
      <c r="D238" s="160"/>
      <c r="E238" s="159"/>
      <c r="F238" s="161"/>
    </row>
    <row r="239" spans="2:6" x14ac:dyDescent="0.3">
      <c r="B239" s="121">
        <v>228</v>
      </c>
      <c r="C239" s="162"/>
      <c r="D239" s="163"/>
      <c r="E239" s="162"/>
      <c r="F239" s="164"/>
    </row>
    <row r="240" spans="2:6" x14ac:dyDescent="0.3">
      <c r="B240" s="125">
        <v>229</v>
      </c>
      <c r="C240" s="159"/>
      <c r="D240" s="160"/>
      <c r="E240" s="159"/>
      <c r="F240" s="161"/>
    </row>
    <row r="241" spans="2:6" x14ac:dyDescent="0.3">
      <c r="B241" s="121">
        <v>230</v>
      </c>
      <c r="C241" s="162"/>
      <c r="D241" s="163"/>
      <c r="E241" s="162"/>
      <c r="F241" s="164"/>
    </row>
    <row r="242" spans="2:6" x14ac:dyDescent="0.3">
      <c r="B242" s="125">
        <v>231</v>
      </c>
      <c r="C242" s="159"/>
      <c r="D242" s="160"/>
      <c r="E242" s="159"/>
      <c r="F242" s="161"/>
    </row>
    <row r="243" spans="2:6" x14ac:dyDescent="0.3">
      <c r="B243" s="121">
        <v>232</v>
      </c>
      <c r="C243" s="162"/>
      <c r="D243" s="163"/>
      <c r="E243" s="162"/>
      <c r="F243" s="164"/>
    </row>
    <row r="244" spans="2:6" x14ac:dyDescent="0.3">
      <c r="B244" s="125">
        <v>233</v>
      </c>
      <c r="C244" s="159"/>
      <c r="D244" s="160"/>
      <c r="E244" s="159"/>
      <c r="F244" s="161"/>
    </row>
    <row r="245" spans="2:6" x14ac:dyDescent="0.3">
      <c r="B245" s="121">
        <v>234</v>
      </c>
      <c r="C245" s="162"/>
      <c r="D245" s="163"/>
      <c r="E245" s="162"/>
      <c r="F245" s="164"/>
    </row>
    <row r="246" spans="2:6" x14ac:dyDescent="0.3">
      <c r="B246" s="125">
        <v>235</v>
      </c>
      <c r="C246" s="159"/>
      <c r="D246" s="160"/>
      <c r="E246" s="159"/>
      <c r="F246" s="161"/>
    </row>
    <row r="247" spans="2:6" x14ac:dyDescent="0.3">
      <c r="B247" s="121">
        <v>236</v>
      </c>
      <c r="C247" s="162"/>
      <c r="D247" s="163"/>
      <c r="E247" s="162"/>
      <c r="F247" s="164"/>
    </row>
    <row r="248" spans="2:6" x14ac:dyDescent="0.3">
      <c r="B248" s="125">
        <v>237</v>
      </c>
      <c r="C248" s="159"/>
      <c r="D248" s="160"/>
      <c r="E248" s="159"/>
      <c r="F248" s="161"/>
    </row>
    <row r="249" spans="2:6" x14ac:dyDescent="0.3">
      <c r="B249" s="121">
        <v>238</v>
      </c>
      <c r="C249" s="162"/>
      <c r="D249" s="163"/>
      <c r="E249" s="162"/>
      <c r="F249" s="164"/>
    </row>
    <row r="250" spans="2:6" x14ac:dyDescent="0.3">
      <c r="B250" s="125">
        <v>239</v>
      </c>
      <c r="C250" s="159"/>
      <c r="D250" s="160"/>
      <c r="E250" s="159"/>
      <c r="F250" s="161"/>
    </row>
    <row r="251" spans="2:6" x14ac:dyDescent="0.3">
      <c r="B251" s="121">
        <v>240</v>
      </c>
      <c r="C251" s="162"/>
      <c r="D251" s="163"/>
      <c r="E251" s="162"/>
      <c r="F251" s="164"/>
    </row>
    <row r="252" spans="2:6" x14ac:dyDescent="0.3">
      <c r="B252" s="125">
        <v>241</v>
      </c>
      <c r="C252" s="159"/>
      <c r="D252" s="160"/>
      <c r="E252" s="159"/>
      <c r="F252" s="161"/>
    </row>
    <row r="253" spans="2:6" x14ac:dyDescent="0.3">
      <c r="B253" s="121">
        <v>242</v>
      </c>
      <c r="C253" s="162"/>
      <c r="D253" s="163"/>
      <c r="E253" s="162"/>
      <c r="F253" s="164"/>
    </row>
    <row r="254" spans="2:6" x14ac:dyDescent="0.3">
      <c r="B254" s="125">
        <v>243</v>
      </c>
      <c r="C254" s="159"/>
      <c r="D254" s="160"/>
      <c r="E254" s="159"/>
      <c r="F254" s="161"/>
    </row>
    <row r="255" spans="2:6" x14ac:dyDescent="0.3">
      <c r="B255" s="121">
        <v>244</v>
      </c>
      <c r="C255" s="162"/>
      <c r="D255" s="163"/>
      <c r="E255" s="162"/>
      <c r="F255" s="164"/>
    </row>
    <row r="256" spans="2:6" x14ac:dyDescent="0.3">
      <c r="B256" s="125">
        <v>245</v>
      </c>
      <c r="C256" s="159"/>
      <c r="D256" s="160"/>
      <c r="E256" s="159"/>
      <c r="F256" s="161"/>
    </row>
    <row r="257" spans="2:6" x14ac:dyDescent="0.3">
      <c r="B257" s="121">
        <v>246</v>
      </c>
      <c r="C257" s="162"/>
      <c r="D257" s="163"/>
      <c r="E257" s="162"/>
      <c r="F257" s="164"/>
    </row>
    <row r="258" spans="2:6" x14ac:dyDescent="0.3">
      <c r="B258" s="125">
        <v>247</v>
      </c>
      <c r="C258" s="159"/>
      <c r="D258" s="160"/>
      <c r="E258" s="159"/>
      <c r="F258" s="161"/>
    </row>
    <row r="259" spans="2:6" x14ac:dyDescent="0.3">
      <c r="B259" s="121">
        <v>248</v>
      </c>
      <c r="C259" s="162"/>
      <c r="D259" s="163"/>
      <c r="E259" s="162"/>
      <c r="F259" s="164"/>
    </row>
    <row r="260" spans="2:6" x14ac:dyDescent="0.3">
      <c r="B260" s="125">
        <v>249</v>
      </c>
      <c r="C260" s="159"/>
      <c r="D260" s="160"/>
      <c r="E260" s="159"/>
      <c r="F260" s="161"/>
    </row>
    <row r="261" spans="2:6" x14ac:dyDescent="0.3">
      <c r="B261" s="121">
        <v>250</v>
      </c>
      <c r="C261" s="162"/>
      <c r="D261" s="163"/>
      <c r="E261" s="162"/>
      <c r="F261" s="164"/>
    </row>
    <row r="262" spans="2:6" x14ac:dyDescent="0.3">
      <c r="B262" s="125">
        <v>251</v>
      </c>
      <c r="C262" s="159"/>
      <c r="D262" s="160"/>
      <c r="E262" s="159"/>
      <c r="F262" s="161"/>
    </row>
    <row r="263" spans="2:6" x14ac:dyDescent="0.3">
      <c r="B263" s="121">
        <v>252</v>
      </c>
      <c r="C263" s="162"/>
      <c r="D263" s="163"/>
      <c r="E263" s="162"/>
      <c r="F263" s="164"/>
    </row>
    <row r="264" spans="2:6" x14ac:dyDescent="0.3">
      <c r="B264" s="125">
        <v>253</v>
      </c>
      <c r="C264" s="159"/>
      <c r="D264" s="160"/>
      <c r="E264" s="159"/>
      <c r="F264" s="161"/>
    </row>
    <row r="265" spans="2:6" x14ac:dyDescent="0.3">
      <c r="B265" s="121">
        <v>254</v>
      </c>
      <c r="C265" s="162"/>
      <c r="D265" s="163"/>
      <c r="E265" s="162"/>
      <c r="F265" s="164"/>
    </row>
    <row r="266" spans="2:6" x14ac:dyDescent="0.3">
      <c r="B266" s="125">
        <v>255</v>
      </c>
      <c r="C266" s="159"/>
      <c r="D266" s="160"/>
      <c r="E266" s="159"/>
      <c r="F266" s="161"/>
    </row>
    <row r="267" spans="2:6" x14ac:dyDescent="0.3">
      <c r="B267" s="121">
        <v>256</v>
      </c>
      <c r="C267" s="162"/>
      <c r="D267" s="163"/>
      <c r="E267" s="162"/>
      <c r="F267" s="164"/>
    </row>
    <row r="268" spans="2:6" x14ac:dyDescent="0.3">
      <c r="B268" s="125">
        <v>257</v>
      </c>
      <c r="C268" s="159"/>
      <c r="D268" s="160"/>
      <c r="E268" s="159"/>
      <c r="F268" s="161"/>
    </row>
    <row r="269" spans="2:6" x14ac:dyDescent="0.3">
      <c r="B269" s="121">
        <v>258</v>
      </c>
      <c r="C269" s="162"/>
      <c r="D269" s="163"/>
      <c r="E269" s="162"/>
      <c r="F269" s="164"/>
    </row>
    <row r="270" spans="2:6" x14ac:dyDescent="0.3">
      <c r="B270" s="125">
        <v>259</v>
      </c>
      <c r="C270" s="159"/>
      <c r="D270" s="160"/>
      <c r="E270" s="159"/>
      <c r="F270" s="161"/>
    </row>
    <row r="271" spans="2:6" x14ac:dyDescent="0.3">
      <c r="B271" s="121">
        <v>260</v>
      </c>
      <c r="C271" s="162"/>
      <c r="D271" s="163"/>
      <c r="E271" s="162"/>
      <c r="F271" s="164"/>
    </row>
    <row r="272" spans="2:6" x14ac:dyDescent="0.3">
      <c r="B272" s="125">
        <v>261</v>
      </c>
      <c r="C272" s="159"/>
      <c r="D272" s="160"/>
      <c r="E272" s="159"/>
      <c r="F272" s="161"/>
    </row>
    <row r="273" spans="2:6" x14ac:dyDescent="0.3">
      <c r="B273" s="121">
        <v>262</v>
      </c>
      <c r="C273" s="162"/>
      <c r="D273" s="163"/>
      <c r="E273" s="162"/>
      <c r="F273" s="164"/>
    </row>
    <row r="274" spans="2:6" x14ac:dyDescent="0.3">
      <c r="B274" s="125">
        <v>263</v>
      </c>
      <c r="C274" s="159"/>
      <c r="D274" s="160"/>
      <c r="E274" s="159"/>
      <c r="F274" s="161"/>
    </row>
    <row r="275" spans="2:6" x14ac:dyDescent="0.3">
      <c r="B275" s="121">
        <v>264</v>
      </c>
      <c r="C275" s="162"/>
      <c r="D275" s="163"/>
      <c r="E275" s="162"/>
      <c r="F275" s="164"/>
    </row>
    <row r="276" spans="2:6" x14ac:dyDescent="0.3">
      <c r="B276" s="125">
        <v>265</v>
      </c>
      <c r="C276" s="159"/>
      <c r="D276" s="160"/>
      <c r="E276" s="159"/>
      <c r="F276" s="161"/>
    </row>
    <row r="277" spans="2:6" x14ac:dyDescent="0.3">
      <c r="B277" s="121">
        <v>266</v>
      </c>
      <c r="C277" s="162"/>
      <c r="D277" s="163"/>
      <c r="E277" s="162"/>
      <c r="F277" s="164"/>
    </row>
    <row r="278" spans="2:6" x14ac:dyDescent="0.3">
      <c r="B278" s="125">
        <v>267</v>
      </c>
      <c r="C278" s="159"/>
      <c r="D278" s="160"/>
      <c r="E278" s="159"/>
      <c r="F278" s="161"/>
    </row>
    <row r="279" spans="2:6" x14ac:dyDescent="0.3">
      <c r="B279" s="121">
        <v>268</v>
      </c>
      <c r="C279" s="162"/>
      <c r="D279" s="163"/>
      <c r="E279" s="162"/>
      <c r="F279" s="164"/>
    </row>
    <row r="280" spans="2:6" x14ac:dyDescent="0.3">
      <c r="B280" s="125">
        <v>269</v>
      </c>
      <c r="C280" s="159"/>
      <c r="D280" s="160"/>
      <c r="E280" s="159"/>
      <c r="F280" s="161"/>
    </row>
    <row r="281" spans="2:6" x14ac:dyDescent="0.3">
      <c r="B281" s="121">
        <v>270</v>
      </c>
      <c r="C281" s="162"/>
      <c r="D281" s="163"/>
      <c r="E281" s="162"/>
      <c r="F281" s="164"/>
    </row>
    <row r="282" spans="2:6" x14ac:dyDescent="0.3">
      <c r="B282" s="125">
        <v>271</v>
      </c>
      <c r="C282" s="159"/>
      <c r="D282" s="160"/>
      <c r="E282" s="159"/>
      <c r="F282" s="161"/>
    </row>
    <row r="283" spans="2:6" x14ac:dyDescent="0.3">
      <c r="B283" s="121">
        <v>272</v>
      </c>
      <c r="C283" s="162"/>
      <c r="D283" s="163"/>
      <c r="E283" s="162"/>
      <c r="F283" s="164"/>
    </row>
    <row r="284" spans="2:6" x14ac:dyDescent="0.3">
      <c r="B284" s="125">
        <v>273</v>
      </c>
      <c r="C284" s="159"/>
      <c r="D284" s="160"/>
      <c r="E284" s="159"/>
      <c r="F284" s="161"/>
    </row>
    <row r="285" spans="2:6" x14ac:dyDescent="0.3">
      <c r="B285" s="121">
        <v>274</v>
      </c>
      <c r="C285" s="162"/>
      <c r="D285" s="163"/>
      <c r="E285" s="162"/>
      <c r="F285" s="164"/>
    </row>
    <row r="286" spans="2:6" x14ac:dyDescent="0.3">
      <c r="B286" s="125">
        <v>275</v>
      </c>
      <c r="C286" s="159"/>
      <c r="D286" s="160"/>
      <c r="E286" s="159"/>
      <c r="F286" s="161"/>
    </row>
    <row r="287" spans="2:6" x14ac:dyDescent="0.3">
      <c r="B287" s="121">
        <v>276</v>
      </c>
      <c r="C287" s="162"/>
      <c r="D287" s="163"/>
      <c r="E287" s="162"/>
      <c r="F287" s="164"/>
    </row>
    <row r="288" spans="2:6" x14ac:dyDescent="0.3">
      <c r="B288" s="125">
        <v>277</v>
      </c>
      <c r="C288" s="159"/>
      <c r="D288" s="160"/>
      <c r="E288" s="159"/>
      <c r="F288" s="161"/>
    </row>
    <row r="289" spans="2:6" x14ac:dyDescent="0.3">
      <c r="B289" s="121">
        <v>278</v>
      </c>
      <c r="C289" s="162"/>
      <c r="D289" s="163"/>
      <c r="E289" s="162"/>
      <c r="F289" s="164"/>
    </row>
    <row r="290" spans="2:6" x14ac:dyDescent="0.3">
      <c r="B290" s="125">
        <v>279</v>
      </c>
      <c r="C290" s="159"/>
      <c r="D290" s="160"/>
      <c r="E290" s="159"/>
      <c r="F290" s="161"/>
    </row>
    <row r="291" spans="2:6" x14ac:dyDescent="0.3">
      <c r="B291" s="121">
        <v>280</v>
      </c>
      <c r="C291" s="162"/>
      <c r="D291" s="163"/>
      <c r="E291" s="162"/>
      <c r="F291" s="164"/>
    </row>
    <row r="292" spans="2:6" x14ac:dyDescent="0.3">
      <c r="B292" s="125">
        <v>281</v>
      </c>
      <c r="C292" s="159"/>
      <c r="D292" s="160"/>
      <c r="E292" s="159"/>
      <c r="F292" s="161"/>
    </row>
    <row r="293" spans="2:6" x14ac:dyDescent="0.3">
      <c r="B293" s="121">
        <v>282</v>
      </c>
      <c r="C293" s="162"/>
      <c r="D293" s="163"/>
      <c r="E293" s="162"/>
      <c r="F293" s="164"/>
    </row>
    <row r="294" spans="2:6" x14ac:dyDescent="0.3">
      <c r="B294" s="125">
        <v>283</v>
      </c>
      <c r="C294" s="159"/>
      <c r="D294" s="160"/>
      <c r="E294" s="159"/>
      <c r="F294" s="161"/>
    </row>
    <row r="295" spans="2:6" x14ac:dyDescent="0.3">
      <c r="B295" s="121">
        <v>284</v>
      </c>
      <c r="C295" s="162"/>
      <c r="D295" s="163"/>
      <c r="E295" s="162"/>
      <c r="F295" s="164"/>
    </row>
    <row r="296" spans="2:6" x14ac:dyDescent="0.3">
      <c r="B296" s="125">
        <v>285</v>
      </c>
      <c r="C296" s="159"/>
      <c r="D296" s="160"/>
      <c r="E296" s="159"/>
      <c r="F296" s="161"/>
    </row>
    <row r="297" spans="2:6" x14ac:dyDescent="0.3">
      <c r="B297" s="121">
        <v>286</v>
      </c>
      <c r="C297" s="162"/>
      <c r="D297" s="163"/>
      <c r="E297" s="162"/>
      <c r="F297" s="164"/>
    </row>
    <row r="298" spans="2:6" x14ac:dyDescent="0.3">
      <c r="B298" s="125">
        <v>287</v>
      </c>
      <c r="C298" s="159"/>
      <c r="D298" s="160"/>
      <c r="E298" s="159"/>
      <c r="F298" s="161"/>
    </row>
    <row r="299" spans="2:6" x14ac:dyDescent="0.3">
      <c r="B299" s="121">
        <v>288</v>
      </c>
      <c r="C299" s="162"/>
      <c r="D299" s="163"/>
      <c r="E299" s="162"/>
      <c r="F299" s="164"/>
    </row>
    <row r="300" spans="2:6" x14ac:dyDescent="0.3">
      <c r="B300" s="125">
        <v>289</v>
      </c>
      <c r="C300" s="159"/>
      <c r="D300" s="160"/>
      <c r="E300" s="159"/>
      <c r="F300" s="161"/>
    </row>
    <row r="301" spans="2:6" x14ac:dyDescent="0.3">
      <c r="B301" s="121">
        <v>290</v>
      </c>
      <c r="C301" s="162"/>
      <c r="D301" s="163"/>
      <c r="E301" s="162"/>
      <c r="F301" s="164"/>
    </row>
    <row r="302" spans="2:6" x14ac:dyDescent="0.3">
      <c r="B302" s="125">
        <v>291</v>
      </c>
      <c r="C302" s="159"/>
      <c r="D302" s="160"/>
      <c r="E302" s="159"/>
      <c r="F302" s="161"/>
    </row>
    <row r="303" spans="2:6" x14ac:dyDescent="0.3">
      <c r="B303" s="121">
        <v>292</v>
      </c>
      <c r="C303" s="162"/>
      <c r="D303" s="163"/>
      <c r="E303" s="162"/>
      <c r="F303" s="164"/>
    </row>
    <row r="304" spans="2:6" x14ac:dyDescent="0.3">
      <c r="B304" s="125">
        <v>293</v>
      </c>
      <c r="C304" s="159"/>
      <c r="D304" s="160"/>
      <c r="E304" s="159"/>
      <c r="F304" s="161"/>
    </row>
    <row r="305" spans="2:6" x14ac:dyDescent="0.3">
      <c r="B305" s="121">
        <v>294</v>
      </c>
      <c r="C305" s="162"/>
      <c r="D305" s="163"/>
      <c r="E305" s="162"/>
      <c r="F305" s="164"/>
    </row>
    <row r="306" spans="2:6" x14ac:dyDescent="0.3">
      <c r="B306" s="125">
        <v>295</v>
      </c>
      <c r="C306" s="159"/>
      <c r="D306" s="160"/>
      <c r="E306" s="159"/>
      <c r="F306" s="161"/>
    </row>
    <row r="307" spans="2:6" x14ac:dyDescent="0.3">
      <c r="B307" s="121">
        <v>296</v>
      </c>
      <c r="C307" s="162"/>
      <c r="D307" s="163"/>
      <c r="E307" s="162"/>
      <c r="F307" s="164"/>
    </row>
    <row r="308" spans="2:6" x14ac:dyDescent="0.3">
      <c r="B308" s="125">
        <v>297</v>
      </c>
      <c r="C308" s="159"/>
      <c r="D308" s="160"/>
      <c r="E308" s="159"/>
      <c r="F308" s="161"/>
    </row>
    <row r="309" spans="2:6" x14ac:dyDescent="0.3">
      <c r="B309" s="121">
        <v>298</v>
      </c>
      <c r="C309" s="162"/>
      <c r="D309" s="163"/>
      <c r="E309" s="162"/>
      <c r="F309" s="164"/>
    </row>
    <row r="310" spans="2:6" x14ac:dyDescent="0.3">
      <c r="B310" s="125">
        <v>299</v>
      </c>
      <c r="C310" s="159"/>
      <c r="D310" s="160"/>
      <c r="E310" s="159"/>
      <c r="F310" s="161"/>
    </row>
    <row r="311" spans="2:6" x14ac:dyDescent="0.3">
      <c r="B311" s="121">
        <v>300</v>
      </c>
      <c r="C311" s="162"/>
      <c r="D311" s="163"/>
      <c r="E311" s="162"/>
      <c r="F311" s="164"/>
    </row>
    <row r="312" spans="2:6" x14ac:dyDescent="0.3">
      <c r="B312" s="125">
        <v>301</v>
      </c>
      <c r="C312" s="159"/>
      <c r="D312" s="160"/>
      <c r="E312" s="159"/>
      <c r="F312" s="161"/>
    </row>
    <row r="313" spans="2:6" x14ac:dyDescent="0.3">
      <c r="B313" s="121">
        <v>302</v>
      </c>
      <c r="C313" s="162"/>
      <c r="D313" s="163"/>
      <c r="E313" s="162"/>
      <c r="F313" s="164"/>
    </row>
    <row r="314" spans="2:6" x14ac:dyDescent="0.3">
      <c r="B314" s="125">
        <v>303</v>
      </c>
      <c r="C314" s="159"/>
      <c r="D314" s="160"/>
      <c r="E314" s="159"/>
      <c r="F314" s="161"/>
    </row>
    <row r="315" spans="2:6" x14ac:dyDescent="0.3">
      <c r="B315" s="121">
        <v>304</v>
      </c>
      <c r="C315" s="162"/>
      <c r="D315" s="163"/>
      <c r="E315" s="162"/>
      <c r="F315" s="164"/>
    </row>
    <row r="316" spans="2:6" x14ac:dyDescent="0.3">
      <c r="B316" s="125">
        <v>305</v>
      </c>
      <c r="C316" s="159"/>
      <c r="D316" s="160"/>
      <c r="E316" s="159"/>
      <c r="F316" s="161"/>
    </row>
    <row r="317" spans="2:6" x14ac:dyDescent="0.3">
      <c r="B317" s="121">
        <v>306</v>
      </c>
      <c r="C317" s="162"/>
      <c r="D317" s="163"/>
      <c r="E317" s="162"/>
      <c r="F317" s="164"/>
    </row>
    <row r="318" spans="2:6" x14ac:dyDescent="0.3">
      <c r="B318" s="125">
        <v>307</v>
      </c>
      <c r="C318" s="159"/>
      <c r="D318" s="160"/>
      <c r="E318" s="159"/>
      <c r="F318" s="161"/>
    </row>
    <row r="319" spans="2:6" x14ac:dyDescent="0.3">
      <c r="B319" s="121">
        <v>308</v>
      </c>
      <c r="C319" s="162"/>
      <c r="D319" s="163"/>
      <c r="E319" s="162"/>
      <c r="F319" s="164"/>
    </row>
    <row r="320" spans="2:6" x14ac:dyDescent="0.3">
      <c r="B320" s="125">
        <v>309</v>
      </c>
      <c r="C320" s="159"/>
      <c r="D320" s="160"/>
      <c r="E320" s="159"/>
      <c r="F320" s="161"/>
    </row>
    <row r="321" spans="2:6" x14ac:dyDescent="0.3">
      <c r="B321" s="121">
        <v>310</v>
      </c>
      <c r="C321" s="162"/>
      <c r="D321" s="163"/>
      <c r="E321" s="162"/>
      <c r="F321" s="164"/>
    </row>
    <row r="322" spans="2:6" x14ac:dyDescent="0.3">
      <c r="B322" s="125">
        <v>311</v>
      </c>
      <c r="C322" s="159"/>
      <c r="D322" s="160"/>
      <c r="E322" s="159"/>
      <c r="F322" s="161"/>
    </row>
    <row r="323" spans="2:6" x14ac:dyDescent="0.3">
      <c r="B323" s="121">
        <v>312</v>
      </c>
      <c r="C323" s="162"/>
      <c r="D323" s="163"/>
      <c r="E323" s="162"/>
      <c r="F323" s="164"/>
    </row>
    <row r="324" spans="2:6" x14ac:dyDescent="0.3">
      <c r="B324" s="125">
        <v>313</v>
      </c>
      <c r="C324" s="159"/>
      <c r="D324" s="160"/>
      <c r="E324" s="159"/>
      <c r="F324" s="161"/>
    </row>
    <row r="325" spans="2:6" x14ac:dyDescent="0.3">
      <c r="B325" s="121">
        <v>314</v>
      </c>
      <c r="C325" s="162"/>
      <c r="D325" s="163"/>
      <c r="E325" s="162"/>
      <c r="F325" s="164"/>
    </row>
    <row r="326" spans="2:6" x14ac:dyDescent="0.3">
      <c r="B326" s="125">
        <v>315</v>
      </c>
      <c r="C326" s="159"/>
      <c r="D326" s="160"/>
      <c r="E326" s="159"/>
      <c r="F326" s="161"/>
    </row>
    <row r="327" spans="2:6" x14ac:dyDescent="0.3">
      <c r="B327" s="121">
        <v>316</v>
      </c>
      <c r="C327" s="162"/>
      <c r="D327" s="163"/>
      <c r="E327" s="162"/>
      <c r="F327" s="164"/>
    </row>
    <row r="328" spans="2:6" x14ac:dyDescent="0.3">
      <c r="B328" s="125">
        <v>317</v>
      </c>
      <c r="C328" s="159"/>
      <c r="D328" s="160"/>
      <c r="E328" s="159"/>
      <c r="F328" s="161"/>
    </row>
    <row r="329" spans="2:6" x14ac:dyDescent="0.3">
      <c r="B329" s="121">
        <v>318</v>
      </c>
      <c r="C329" s="162"/>
      <c r="D329" s="163"/>
      <c r="E329" s="162"/>
      <c r="F329" s="164"/>
    </row>
    <row r="330" spans="2:6" x14ac:dyDescent="0.3">
      <c r="B330" s="125">
        <v>319</v>
      </c>
      <c r="C330" s="159"/>
      <c r="D330" s="160"/>
      <c r="E330" s="159"/>
      <c r="F330" s="161"/>
    </row>
    <row r="331" spans="2:6" x14ac:dyDescent="0.3">
      <c r="B331" s="121">
        <v>320</v>
      </c>
      <c r="C331" s="162"/>
      <c r="D331" s="163"/>
      <c r="E331" s="162"/>
      <c r="F331" s="164"/>
    </row>
    <row r="332" spans="2:6" x14ac:dyDescent="0.3">
      <c r="B332" s="125">
        <v>321</v>
      </c>
      <c r="C332" s="159"/>
      <c r="D332" s="160"/>
      <c r="E332" s="159"/>
      <c r="F332" s="161"/>
    </row>
    <row r="333" spans="2:6" x14ac:dyDescent="0.3">
      <c r="B333" s="121">
        <v>322</v>
      </c>
      <c r="C333" s="162"/>
      <c r="D333" s="163"/>
      <c r="E333" s="162"/>
      <c r="F333" s="164"/>
    </row>
    <row r="334" spans="2:6" x14ac:dyDescent="0.3">
      <c r="B334" s="125">
        <v>323</v>
      </c>
      <c r="C334" s="159"/>
      <c r="D334" s="160"/>
      <c r="E334" s="159"/>
      <c r="F334" s="161"/>
    </row>
    <row r="335" spans="2:6" x14ac:dyDescent="0.3">
      <c r="B335" s="121">
        <v>324</v>
      </c>
      <c r="C335" s="162"/>
      <c r="D335" s="163"/>
      <c r="E335" s="162"/>
      <c r="F335" s="164"/>
    </row>
    <row r="336" spans="2:6" x14ac:dyDescent="0.3">
      <c r="B336" s="125">
        <v>325</v>
      </c>
      <c r="C336" s="159"/>
      <c r="D336" s="160"/>
      <c r="E336" s="159"/>
      <c r="F336" s="161"/>
    </row>
    <row r="337" spans="2:6" x14ac:dyDescent="0.3">
      <c r="B337" s="121">
        <v>326</v>
      </c>
      <c r="C337" s="162"/>
      <c r="D337" s="163"/>
      <c r="E337" s="162"/>
      <c r="F337" s="164"/>
    </row>
    <row r="338" spans="2:6" x14ac:dyDescent="0.3">
      <c r="B338" s="125">
        <v>327</v>
      </c>
      <c r="C338" s="159"/>
      <c r="D338" s="160"/>
      <c r="E338" s="159"/>
      <c r="F338" s="161"/>
    </row>
    <row r="339" spans="2:6" x14ac:dyDescent="0.3">
      <c r="B339" s="121">
        <v>328</v>
      </c>
      <c r="C339" s="162"/>
      <c r="D339" s="163"/>
      <c r="E339" s="162"/>
      <c r="F339" s="164"/>
    </row>
    <row r="340" spans="2:6" x14ac:dyDescent="0.3">
      <c r="B340" s="125">
        <v>329</v>
      </c>
      <c r="C340" s="159"/>
      <c r="D340" s="160"/>
      <c r="E340" s="159"/>
      <c r="F340" s="161"/>
    </row>
    <row r="341" spans="2:6" x14ac:dyDescent="0.3">
      <c r="B341" s="121">
        <v>330</v>
      </c>
      <c r="C341" s="162"/>
      <c r="D341" s="163"/>
      <c r="E341" s="162"/>
      <c r="F341" s="164"/>
    </row>
    <row r="342" spans="2:6" x14ac:dyDescent="0.3">
      <c r="B342" s="125">
        <v>331</v>
      </c>
      <c r="C342" s="159"/>
      <c r="D342" s="160"/>
      <c r="E342" s="159"/>
      <c r="F342" s="161"/>
    </row>
    <row r="343" spans="2:6" x14ac:dyDescent="0.3">
      <c r="B343" s="121">
        <v>332</v>
      </c>
      <c r="C343" s="162"/>
      <c r="D343" s="163"/>
      <c r="E343" s="162"/>
      <c r="F343" s="164"/>
    </row>
    <row r="344" spans="2:6" x14ac:dyDescent="0.3">
      <c r="B344" s="125">
        <v>333</v>
      </c>
      <c r="C344" s="159"/>
      <c r="D344" s="160"/>
      <c r="E344" s="159"/>
      <c r="F344" s="161"/>
    </row>
    <row r="345" spans="2:6" x14ac:dyDescent="0.3">
      <c r="B345" s="121">
        <v>334</v>
      </c>
      <c r="C345" s="162"/>
      <c r="D345" s="163"/>
      <c r="E345" s="162"/>
      <c r="F345" s="164"/>
    </row>
    <row r="346" spans="2:6" x14ac:dyDescent="0.3">
      <c r="B346" s="125">
        <v>335</v>
      </c>
      <c r="C346" s="159"/>
      <c r="D346" s="160"/>
      <c r="E346" s="159"/>
      <c r="F346" s="161"/>
    </row>
    <row r="347" spans="2:6" x14ac:dyDescent="0.3">
      <c r="B347" s="121">
        <v>336</v>
      </c>
      <c r="C347" s="162"/>
      <c r="D347" s="163"/>
      <c r="E347" s="162"/>
      <c r="F347" s="164"/>
    </row>
    <row r="348" spans="2:6" x14ac:dyDescent="0.3">
      <c r="B348" s="125">
        <v>337</v>
      </c>
      <c r="C348" s="159"/>
      <c r="D348" s="160"/>
      <c r="E348" s="159"/>
      <c r="F348" s="161"/>
    </row>
    <row r="349" spans="2:6" x14ac:dyDescent="0.3">
      <c r="B349" s="121">
        <v>338</v>
      </c>
      <c r="C349" s="162"/>
      <c r="D349" s="163"/>
      <c r="E349" s="162"/>
      <c r="F349" s="164"/>
    </row>
    <row r="350" spans="2:6" x14ac:dyDescent="0.3">
      <c r="B350" s="125">
        <v>339</v>
      </c>
      <c r="C350" s="159"/>
      <c r="D350" s="160"/>
      <c r="E350" s="159"/>
      <c r="F350" s="161"/>
    </row>
    <row r="351" spans="2:6" x14ac:dyDescent="0.3">
      <c r="B351" s="121">
        <v>340</v>
      </c>
      <c r="C351" s="162"/>
      <c r="D351" s="163"/>
      <c r="E351" s="162"/>
      <c r="F351" s="164"/>
    </row>
    <row r="352" spans="2:6" x14ac:dyDescent="0.3">
      <c r="B352" s="125">
        <v>341</v>
      </c>
      <c r="C352" s="159"/>
      <c r="D352" s="160"/>
      <c r="E352" s="159"/>
      <c r="F352" s="161"/>
    </row>
    <row r="353" spans="2:6" x14ac:dyDescent="0.3">
      <c r="B353" s="121">
        <v>342</v>
      </c>
      <c r="C353" s="162"/>
      <c r="D353" s="163"/>
      <c r="E353" s="162"/>
      <c r="F353" s="164"/>
    </row>
    <row r="354" spans="2:6" x14ac:dyDescent="0.3">
      <c r="B354" s="125">
        <v>343</v>
      </c>
      <c r="C354" s="159"/>
      <c r="D354" s="160"/>
      <c r="E354" s="159"/>
      <c r="F354" s="161"/>
    </row>
    <row r="355" spans="2:6" x14ac:dyDescent="0.3">
      <c r="B355" s="121">
        <v>344</v>
      </c>
      <c r="C355" s="162"/>
      <c r="D355" s="163"/>
      <c r="E355" s="162"/>
      <c r="F355" s="164"/>
    </row>
    <row r="356" spans="2:6" x14ac:dyDescent="0.3">
      <c r="B356" s="125">
        <v>345</v>
      </c>
      <c r="C356" s="159"/>
      <c r="D356" s="160"/>
      <c r="E356" s="159"/>
      <c r="F356" s="161"/>
    </row>
    <row r="357" spans="2:6" x14ac:dyDescent="0.3">
      <c r="B357" s="121">
        <v>346</v>
      </c>
      <c r="C357" s="162"/>
      <c r="D357" s="163"/>
      <c r="E357" s="162"/>
      <c r="F357" s="164"/>
    </row>
    <row r="358" spans="2:6" x14ac:dyDescent="0.3">
      <c r="B358" s="125">
        <v>347</v>
      </c>
      <c r="C358" s="159"/>
      <c r="D358" s="160"/>
      <c r="E358" s="159"/>
      <c r="F358" s="161"/>
    </row>
    <row r="359" spans="2:6" x14ac:dyDescent="0.3">
      <c r="B359" s="121">
        <v>348</v>
      </c>
      <c r="C359" s="162"/>
      <c r="D359" s="163"/>
      <c r="E359" s="162"/>
      <c r="F359" s="164"/>
    </row>
    <row r="360" spans="2:6" x14ac:dyDescent="0.3">
      <c r="B360" s="125">
        <v>349</v>
      </c>
      <c r="C360" s="159"/>
      <c r="D360" s="160"/>
      <c r="E360" s="159"/>
      <c r="F360" s="161"/>
    </row>
    <row r="361" spans="2:6" x14ac:dyDescent="0.3">
      <c r="B361" s="121">
        <v>350</v>
      </c>
      <c r="C361" s="162"/>
      <c r="D361" s="163"/>
      <c r="E361" s="162"/>
      <c r="F361" s="164"/>
    </row>
    <row r="362" spans="2:6" x14ac:dyDescent="0.3">
      <c r="B362" s="125">
        <v>351</v>
      </c>
      <c r="C362" s="159"/>
      <c r="D362" s="160"/>
      <c r="E362" s="159"/>
      <c r="F362" s="161"/>
    </row>
    <row r="363" spans="2:6" x14ac:dyDescent="0.3">
      <c r="B363" s="121">
        <v>352</v>
      </c>
      <c r="C363" s="162"/>
      <c r="D363" s="163"/>
      <c r="E363" s="162"/>
      <c r="F363" s="164"/>
    </row>
    <row r="364" spans="2:6" x14ac:dyDescent="0.3">
      <c r="B364" s="125">
        <v>353</v>
      </c>
      <c r="C364" s="159"/>
      <c r="D364" s="160"/>
      <c r="E364" s="159"/>
      <c r="F364" s="161"/>
    </row>
    <row r="365" spans="2:6" x14ac:dyDescent="0.3">
      <c r="B365" s="121">
        <v>354</v>
      </c>
      <c r="C365" s="162"/>
      <c r="D365" s="163"/>
      <c r="E365" s="162"/>
      <c r="F365" s="164"/>
    </row>
    <row r="366" spans="2:6" x14ac:dyDescent="0.3">
      <c r="B366" s="125">
        <v>355</v>
      </c>
      <c r="C366" s="159"/>
      <c r="D366" s="160"/>
      <c r="E366" s="159"/>
      <c r="F366" s="161"/>
    </row>
    <row r="367" spans="2:6" x14ac:dyDescent="0.3">
      <c r="B367" s="121">
        <v>356</v>
      </c>
      <c r="C367" s="162"/>
      <c r="D367" s="163"/>
      <c r="E367" s="162"/>
      <c r="F367" s="164"/>
    </row>
    <row r="368" spans="2:6" x14ac:dyDescent="0.3">
      <c r="B368" s="125">
        <v>357</v>
      </c>
      <c r="C368" s="159"/>
      <c r="D368" s="160"/>
      <c r="E368" s="159"/>
      <c r="F368" s="161"/>
    </row>
    <row r="369" spans="2:6" x14ac:dyDescent="0.3">
      <c r="B369" s="121">
        <v>358</v>
      </c>
      <c r="C369" s="162"/>
      <c r="D369" s="163"/>
      <c r="E369" s="162"/>
      <c r="F369" s="164"/>
    </row>
    <row r="370" spans="2:6" x14ac:dyDescent="0.3">
      <c r="B370" s="125">
        <v>359</v>
      </c>
      <c r="C370" s="159"/>
      <c r="D370" s="160"/>
      <c r="E370" s="159"/>
      <c r="F370" s="161"/>
    </row>
    <row r="371" spans="2:6" x14ac:dyDescent="0.3">
      <c r="B371" s="121">
        <v>360</v>
      </c>
      <c r="C371" s="162"/>
      <c r="D371" s="163"/>
      <c r="E371" s="162"/>
      <c r="F371" s="164"/>
    </row>
    <row r="372" spans="2:6" x14ac:dyDescent="0.3">
      <c r="B372" s="125">
        <v>361</v>
      </c>
      <c r="C372" s="159"/>
      <c r="D372" s="160"/>
      <c r="E372" s="159"/>
      <c r="F372" s="161"/>
    </row>
    <row r="373" spans="2:6" x14ac:dyDescent="0.3">
      <c r="B373" s="121">
        <v>362</v>
      </c>
      <c r="C373" s="162"/>
      <c r="D373" s="163"/>
      <c r="E373" s="162"/>
      <c r="F373" s="164"/>
    </row>
    <row r="374" spans="2:6" x14ac:dyDescent="0.3">
      <c r="B374" s="125">
        <v>363</v>
      </c>
      <c r="C374" s="159"/>
      <c r="D374" s="160"/>
      <c r="E374" s="159"/>
      <c r="F374" s="161"/>
    </row>
    <row r="375" spans="2:6" x14ac:dyDescent="0.3">
      <c r="B375" s="121">
        <v>364</v>
      </c>
      <c r="C375" s="162"/>
      <c r="D375" s="163"/>
      <c r="E375" s="162"/>
      <c r="F375" s="164"/>
    </row>
    <row r="376" spans="2:6" x14ac:dyDescent="0.3">
      <c r="B376" s="125">
        <v>365</v>
      </c>
      <c r="C376" s="159"/>
      <c r="D376" s="160"/>
      <c r="E376" s="159"/>
      <c r="F376" s="161"/>
    </row>
    <row r="377" spans="2:6" x14ac:dyDescent="0.3">
      <c r="B377" s="121">
        <v>366</v>
      </c>
      <c r="C377" s="162"/>
      <c r="D377" s="163"/>
      <c r="E377" s="162"/>
      <c r="F377" s="164"/>
    </row>
    <row r="378" spans="2:6" x14ac:dyDescent="0.3">
      <c r="B378" s="125">
        <v>367</v>
      </c>
      <c r="C378" s="159"/>
      <c r="D378" s="160"/>
      <c r="E378" s="159"/>
      <c r="F378" s="161"/>
    </row>
    <row r="379" spans="2:6" x14ac:dyDescent="0.3">
      <c r="B379" s="121">
        <v>368</v>
      </c>
      <c r="C379" s="162"/>
      <c r="D379" s="163"/>
      <c r="E379" s="162"/>
      <c r="F379" s="164"/>
    </row>
    <row r="380" spans="2:6" x14ac:dyDescent="0.3">
      <c r="B380" s="125">
        <v>369</v>
      </c>
      <c r="C380" s="159"/>
      <c r="D380" s="160"/>
      <c r="E380" s="159"/>
      <c r="F380" s="161"/>
    </row>
    <row r="381" spans="2:6" x14ac:dyDescent="0.3">
      <c r="B381" s="121">
        <v>370</v>
      </c>
      <c r="C381" s="162"/>
      <c r="D381" s="163"/>
      <c r="E381" s="162"/>
      <c r="F381" s="164"/>
    </row>
    <row r="382" spans="2:6" x14ac:dyDescent="0.3">
      <c r="B382" s="125">
        <v>371</v>
      </c>
      <c r="C382" s="159"/>
      <c r="D382" s="160"/>
      <c r="E382" s="159"/>
      <c r="F382" s="161"/>
    </row>
    <row r="383" spans="2:6" x14ac:dyDescent="0.3">
      <c r="B383" s="121">
        <v>372</v>
      </c>
      <c r="C383" s="162"/>
      <c r="D383" s="163"/>
      <c r="E383" s="162"/>
      <c r="F383" s="164"/>
    </row>
    <row r="384" spans="2:6" x14ac:dyDescent="0.3">
      <c r="B384" s="125">
        <v>373</v>
      </c>
      <c r="C384" s="159"/>
      <c r="D384" s="160"/>
      <c r="E384" s="159"/>
      <c r="F384" s="161"/>
    </row>
    <row r="385" spans="2:6" x14ac:dyDescent="0.3">
      <c r="B385" s="121">
        <v>374</v>
      </c>
      <c r="C385" s="162"/>
      <c r="D385" s="163"/>
      <c r="E385" s="162"/>
      <c r="F385" s="164"/>
    </row>
    <row r="386" spans="2:6" x14ac:dyDescent="0.3">
      <c r="B386" s="125">
        <v>375</v>
      </c>
      <c r="C386" s="159"/>
      <c r="D386" s="160"/>
      <c r="E386" s="159"/>
      <c r="F386" s="161"/>
    </row>
    <row r="387" spans="2:6" x14ac:dyDescent="0.3">
      <c r="B387" s="121">
        <v>376</v>
      </c>
      <c r="C387" s="162"/>
      <c r="D387" s="163"/>
      <c r="E387" s="162"/>
      <c r="F387" s="164"/>
    </row>
    <row r="388" spans="2:6" x14ac:dyDescent="0.3">
      <c r="B388" s="125">
        <v>377</v>
      </c>
      <c r="C388" s="159"/>
      <c r="D388" s="160"/>
      <c r="E388" s="159"/>
      <c r="F388" s="161"/>
    </row>
    <row r="389" spans="2:6" x14ac:dyDescent="0.3">
      <c r="B389" s="121">
        <v>378</v>
      </c>
      <c r="C389" s="162"/>
      <c r="D389" s="163"/>
      <c r="E389" s="162"/>
      <c r="F389" s="164"/>
    </row>
    <row r="390" spans="2:6" x14ac:dyDescent="0.3">
      <c r="B390" s="125">
        <v>379</v>
      </c>
      <c r="C390" s="159"/>
      <c r="D390" s="160"/>
      <c r="E390" s="159"/>
      <c r="F390" s="161"/>
    </row>
    <row r="391" spans="2:6" x14ac:dyDescent="0.3">
      <c r="B391" s="121">
        <v>380</v>
      </c>
      <c r="C391" s="162"/>
      <c r="D391" s="163"/>
      <c r="E391" s="162"/>
      <c r="F391" s="164"/>
    </row>
    <row r="392" spans="2:6" x14ac:dyDescent="0.3">
      <c r="B392" s="125">
        <v>381</v>
      </c>
      <c r="C392" s="159"/>
      <c r="D392" s="160"/>
      <c r="E392" s="159"/>
      <c r="F392" s="161"/>
    </row>
    <row r="393" spans="2:6" x14ac:dyDescent="0.3">
      <c r="B393" s="121">
        <v>382</v>
      </c>
      <c r="C393" s="162"/>
      <c r="D393" s="163"/>
      <c r="E393" s="162"/>
      <c r="F393" s="164"/>
    </row>
    <row r="394" spans="2:6" x14ac:dyDescent="0.3">
      <c r="B394" s="125">
        <v>383</v>
      </c>
      <c r="C394" s="159"/>
      <c r="D394" s="160"/>
      <c r="E394" s="159"/>
      <c r="F394" s="161"/>
    </row>
    <row r="395" spans="2:6" x14ac:dyDescent="0.3">
      <c r="B395" s="121">
        <v>384</v>
      </c>
      <c r="C395" s="162"/>
      <c r="D395" s="163"/>
      <c r="E395" s="162"/>
      <c r="F395" s="164"/>
    </row>
    <row r="396" spans="2:6" x14ac:dyDescent="0.3">
      <c r="B396" s="125">
        <v>385</v>
      </c>
      <c r="C396" s="159"/>
      <c r="D396" s="160"/>
      <c r="E396" s="159"/>
      <c r="F396" s="161"/>
    </row>
    <row r="397" spans="2:6" x14ac:dyDescent="0.3">
      <c r="B397" s="121">
        <v>386</v>
      </c>
      <c r="C397" s="162"/>
      <c r="D397" s="163"/>
      <c r="E397" s="162"/>
      <c r="F397" s="164"/>
    </row>
    <row r="398" spans="2:6" x14ac:dyDescent="0.3">
      <c r="B398" s="125">
        <v>387</v>
      </c>
      <c r="C398" s="159"/>
      <c r="D398" s="160"/>
      <c r="E398" s="159"/>
      <c r="F398" s="161"/>
    </row>
    <row r="399" spans="2:6" x14ac:dyDescent="0.3">
      <c r="B399" s="121">
        <v>388</v>
      </c>
      <c r="C399" s="162"/>
      <c r="D399" s="163"/>
      <c r="E399" s="162"/>
      <c r="F399" s="164"/>
    </row>
    <row r="400" spans="2:6" x14ac:dyDescent="0.3">
      <c r="B400" s="125">
        <v>389</v>
      </c>
      <c r="C400" s="159"/>
      <c r="D400" s="160"/>
      <c r="E400" s="159"/>
      <c r="F400" s="161"/>
    </row>
    <row r="401" spans="2:6" x14ac:dyDescent="0.3">
      <c r="B401" s="121">
        <v>390</v>
      </c>
      <c r="C401" s="162"/>
      <c r="D401" s="163"/>
      <c r="E401" s="162"/>
      <c r="F401" s="164"/>
    </row>
    <row r="402" spans="2:6" x14ac:dyDescent="0.3">
      <c r="B402" s="125">
        <v>391</v>
      </c>
      <c r="C402" s="159"/>
      <c r="D402" s="160"/>
      <c r="E402" s="159"/>
      <c r="F402" s="161"/>
    </row>
    <row r="403" spans="2:6" x14ac:dyDescent="0.3">
      <c r="B403" s="121">
        <v>392</v>
      </c>
      <c r="C403" s="162"/>
      <c r="D403" s="163"/>
      <c r="E403" s="162"/>
      <c r="F403" s="164"/>
    </row>
    <row r="404" spans="2:6" x14ac:dyDescent="0.3">
      <c r="B404" s="125">
        <v>393</v>
      </c>
      <c r="C404" s="159"/>
      <c r="D404" s="160"/>
      <c r="E404" s="159"/>
      <c r="F404" s="161"/>
    </row>
    <row r="405" spans="2:6" x14ac:dyDescent="0.3">
      <c r="B405" s="121">
        <v>394</v>
      </c>
      <c r="C405" s="162"/>
      <c r="D405" s="163"/>
      <c r="E405" s="162"/>
      <c r="F405" s="164"/>
    </row>
    <row r="406" spans="2:6" x14ac:dyDescent="0.3">
      <c r="B406" s="125">
        <v>395</v>
      </c>
      <c r="C406" s="159"/>
      <c r="D406" s="160"/>
      <c r="E406" s="159"/>
      <c r="F406" s="161"/>
    </row>
    <row r="407" spans="2:6" x14ac:dyDescent="0.3">
      <c r="B407" s="121">
        <v>396</v>
      </c>
      <c r="C407" s="162"/>
      <c r="D407" s="163"/>
      <c r="E407" s="162"/>
      <c r="F407" s="164"/>
    </row>
    <row r="408" spans="2:6" x14ac:dyDescent="0.3">
      <c r="B408" s="125">
        <v>397</v>
      </c>
      <c r="C408" s="159"/>
      <c r="D408" s="160"/>
      <c r="E408" s="159"/>
      <c r="F408" s="161"/>
    </row>
    <row r="409" spans="2:6" x14ac:dyDescent="0.3">
      <c r="B409" s="121">
        <v>398</v>
      </c>
      <c r="C409" s="162"/>
      <c r="D409" s="163"/>
      <c r="E409" s="162"/>
      <c r="F409" s="164"/>
    </row>
    <row r="410" spans="2:6" x14ac:dyDescent="0.3">
      <c r="B410" s="125">
        <v>399</v>
      </c>
      <c r="C410" s="159"/>
      <c r="D410" s="160"/>
      <c r="E410" s="159"/>
      <c r="F410" s="161"/>
    </row>
    <row r="411" spans="2:6" x14ac:dyDescent="0.3">
      <c r="B411" s="121">
        <v>400</v>
      </c>
      <c r="C411" s="162"/>
      <c r="D411" s="163"/>
      <c r="E411" s="162"/>
      <c r="F411" s="164"/>
    </row>
    <row r="412" spans="2:6" x14ac:dyDescent="0.3">
      <c r="B412" s="125">
        <v>401</v>
      </c>
      <c r="C412" s="159"/>
      <c r="D412" s="160"/>
      <c r="E412" s="159"/>
      <c r="F412" s="161"/>
    </row>
    <row r="413" spans="2:6" x14ac:dyDescent="0.3">
      <c r="B413" s="121">
        <v>402</v>
      </c>
      <c r="C413" s="162"/>
      <c r="D413" s="163"/>
      <c r="E413" s="162"/>
      <c r="F413" s="164"/>
    </row>
    <row r="414" spans="2:6" x14ac:dyDescent="0.3">
      <c r="B414" s="125">
        <v>403</v>
      </c>
      <c r="C414" s="159"/>
      <c r="D414" s="160"/>
      <c r="E414" s="159"/>
      <c r="F414" s="161"/>
    </row>
    <row r="415" spans="2:6" x14ac:dyDescent="0.3">
      <c r="B415" s="121">
        <v>404</v>
      </c>
      <c r="C415" s="162"/>
      <c r="D415" s="163"/>
      <c r="E415" s="162"/>
      <c r="F415" s="164"/>
    </row>
    <row r="416" spans="2:6" x14ac:dyDescent="0.3">
      <c r="B416" s="125">
        <v>405</v>
      </c>
      <c r="C416" s="159"/>
      <c r="D416" s="160"/>
      <c r="E416" s="159"/>
      <c r="F416" s="161"/>
    </row>
    <row r="417" spans="2:6" x14ac:dyDescent="0.3">
      <c r="B417" s="121">
        <v>406</v>
      </c>
      <c r="C417" s="162"/>
      <c r="D417" s="163"/>
      <c r="E417" s="162"/>
      <c r="F417" s="164"/>
    </row>
    <row r="418" spans="2:6" x14ac:dyDescent="0.3">
      <c r="B418" s="125">
        <v>407</v>
      </c>
      <c r="C418" s="159"/>
      <c r="D418" s="160"/>
      <c r="E418" s="159"/>
      <c r="F418" s="161"/>
    </row>
    <row r="419" spans="2:6" x14ac:dyDescent="0.3">
      <c r="B419" s="121">
        <v>408</v>
      </c>
      <c r="C419" s="162"/>
      <c r="D419" s="163"/>
      <c r="E419" s="162"/>
      <c r="F419" s="164"/>
    </row>
    <row r="420" spans="2:6" x14ac:dyDescent="0.3">
      <c r="B420" s="125">
        <v>409</v>
      </c>
      <c r="C420" s="159"/>
      <c r="D420" s="160"/>
      <c r="E420" s="159"/>
      <c r="F420" s="161"/>
    </row>
    <row r="421" spans="2:6" x14ac:dyDescent="0.3">
      <c r="B421" s="121">
        <v>410</v>
      </c>
      <c r="C421" s="162"/>
      <c r="D421" s="163"/>
      <c r="E421" s="162"/>
      <c r="F421" s="164"/>
    </row>
    <row r="422" spans="2:6" x14ac:dyDescent="0.3">
      <c r="B422" s="125">
        <v>411</v>
      </c>
      <c r="C422" s="159"/>
      <c r="D422" s="160"/>
      <c r="E422" s="159"/>
      <c r="F422" s="161"/>
    </row>
    <row r="423" spans="2:6" x14ac:dyDescent="0.3">
      <c r="B423" s="121">
        <v>412</v>
      </c>
      <c r="C423" s="162"/>
      <c r="D423" s="163"/>
      <c r="E423" s="162"/>
      <c r="F423" s="164"/>
    </row>
    <row r="424" spans="2:6" x14ac:dyDescent="0.3">
      <c r="B424" s="125">
        <v>413</v>
      </c>
      <c r="C424" s="159"/>
      <c r="D424" s="160"/>
      <c r="E424" s="159"/>
      <c r="F424" s="161"/>
    </row>
    <row r="425" spans="2:6" x14ac:dyDescent="0.3">
      <c r="B425" s="121">
        <v>414</v>
      </c>
      <c r="C425" s="162"/>
      <c r="D425" s="163"/>
      <c r="E425" s="162"/>
      <c r="F425" s="164"/>
    </row>
    <row r="426" spans="2:6" x14ac:dyDescent="0.3">
      <c r="B426" s="125">
        <v>415</v>
      </c>
      <c r="C426" s="159"/>
      <c r="D426" s="160"/>
      <c r="E426" s="159"/>
      <c r="F426" s="161"/>
    </row>
    <row r="427" spans="2:6" x14ac:dyDescent="0.3">
      <c r="B427" s="121">
        <v>416</v>
      </c>
      <c r="C427" s="162"/>
      <c r="D427" s="163"/>
      <c r="E427" s="162"/>
      <c r="F427" s="164"/>
    </row>
    <row r="428" spans="2:6" x14ac:dyDescent="0.3">
      <c r="B428" s="125">
        <v>417</v>
      </c>
      <c r="C428" s="159"/>
      <c r="D428" s="160"/>
      <c r="E428" s="159"/>
      <c r="F428" s="161"/>
    </row>
    <row r="429" spans="2:6" x14ac:dyDescent="0.3">
      <c r="B429" s="121">
        <v>418</v>
      </c>
      <c r="C429" s="162"/>
      <c r="D429" s="163"/>
      <c r="E429" s="162"/>
      <c r="F429" s="164"/>
    </row>
    <row r="430" spans="2:6" x14ac:dyDescent="0.3">
      <c r="B430" s="125">
        <v>419</v>
      </c>
      <c r="C430" s="159"/>
      <c r="D430" s="160"/>
      <c r="E430" s="159"/>
      <c r="F430" s="161"/>
    </row>
    <row r="431" spans="2:6" x14ac:dyDescent="0.3">
      <c r="B431" s="121">
        <v>420</v>
      </c>
      <c r="C431" s="162"/>
      <c r="D431" s="163"/>
      <c r="E431" s="162"/>
      <c r="F431" s="164"/>
    </row>
    <row r="432" spans="2:6" x14ac:dyDescent="0.3">
      <c r="B432" s="125">
        <v>421</v>
      </c>
      <c r="C432" s="159"/>
      <c r="D432" s="160"/>
      <c r="E432" s="159"/>
      <c r="F432" s="161"/>
    </row>
    <row r="433" spans="2:6" x14ac:dyDescent="0.3">
      <c r="B433" s="121">
        <v>422</v>
      </c>
      <c r="C433" s="162"/>
      <c r="D433" s="163"/>
      <c r="E433" s="162"/>
      <c r="F433" s="164"/>
    </row>
    <row r="434" spans="2:6" x14ac:dyDescent="0.3">
      <c r="B434" s="125">
        <v>423</v>
      </c>
      <c r="C434" s="159"/>
      <c r="D434" s="160"/>
      <c r="E434" s="159"/>
      <c r="F434" s="161"/>
    </row>
    <row r="435" spans="2:6" x14ac:dyDescent="0.3">
      <c r="B435" s="121">
        <v>424</v>
      </c>
      <c r="C435" s="162"/>
      <c r="D435" s="163"/>
      <c r="E435" s="162"/>
      <c r="F435" s="164"/>
    </row>
    <row r="436" spans="2:6" x14ac:dyDescent="0.3">
      <c r="B436" s="125">
        <v>425</v>
      </c>
      <c r="C436" s="159"/>
      <c r="D436" s="160"/>
      <c r="E436" s="159"/>
      <c r="F436" s="161"/>
    </row>
    <row r="437" spans="2:6" x14ac:dyDescent="0.3">
      <c r="B437" s="121">
        <v>426</v>
      </c>
      <c r="C437" s="162"/>
      <c r="D437" s="163"/>
      <c r="E437" s="162"/>
      <c r="F437" s="164"/>
    </row>
    <row r="438" spans="2:6" x14ac:dyDescent="0.3">
      <c r="B438" s="125">
        <v>427</v>
      </c>
      <c r="C438" s="159"/>
      <c r="D438" s="160"/>
      <c r="E438" s="159"/>
      <c r="F438" s="161"/>
    </row>
    <row r="439" spans="2:6" x14ac:dyDescent="0.3">
      <c r="B439" s="121">
        <v>428</v>
      </c>
      <c r="C439" s="162"/>
      <c r="D439" s="163"/>
      <c r="E439" s="162"/>
      <c r="F439" s="164"/>
    </row>
    <row r="440" spans="2:6" x14ac:dyDescent="0.3">
      <c r="B440" s="125">
        <v>429</v>
      </c>
      <c r="C440" s="159"/>
      <c r="D440" s="160"/>
      <c r="E440" s="159"/>
      <c r="F440" s="161"/>
    </row>
    <row r="441" spans="2:6" x14ac:dyDescent="0.3">
      <c r="B441" s="121">
        <v>430</v>
      </c>
      <c r="C441" s="162"/>
      <c r="D441" s="163"/>
      <c r="E441" s="162"/>
      <c r="F441" s="164"/>
    </row>
    <row r="442" spans="2:6" x14ac:dyDescent="0.3">
      <c r="B442" s="125">
        <v>431</v>
      </c>
      <c r="C442" s="159"/>
      <c r="D442" s="160"/>
      <c r="E442" s="159"/>
      <c r="F442" s="161"/>
    </row>
    <row r="443" spans="2:6" x14ac:dyDescent="0.3">
      <c r="B443" s="121">
        <v>432</v>
      </c>
      <c r="C443" s="162"/>
      <c r="D443" s="163"/>
      <c r="E443" s="162"/>
      <c r="F443" s="164"/>
    </row>
    <row r="444" spans="2:6" x14ac:dyDescent="0.3">
      <c r="B444" s="125">
        <v>433</v>
      </c>
      <c r="C444" s="159"/>
      <c r="D444" s="160"/>
      <c r="E444" s="159"/>
      <c r="F444" s="161"/>
    </row>
    <row r="445" spans="2:6" x14ac:dyDescent="0.3">
      <c r="B445" s="121">
        <v>434</v>
      </c>
      <c r="C445" s="162"/>
      <c r="D445" s="163"/>
      <c r="E445" s="162"/>
      <c r="F445" s="164"/>
    </row>
    <row r="446" spans="2:6" x14ac:dyDescent="0.3">
      <c r="B446" s="125">
        <v>435</v>
      </c>
      <c r="C446" s="159"/>
      <c r="D446" s="160"/>
      <c r="E446" s="159"/>
      <c r="F446" s="161"/>
    </row>
    <row r="447" spans="2:6" x14ac:dyDescent="0.3">
      <c r="B447" s="121">
        <v>436</v>
      </c>
      <c r="C447" s="162"/>
      <c r="D447" s="163"/>
      <c r="E447" s="162"/>
      <c r="F447" s="164"/>
    </row>
    <row r="448" spans="2:6" x14ac:dyDescent="0.3">
      <c r="B448" s="125">
        <v>437</v>
      </c>
      <c r="C448" s="159"/>
      <c r="D448" s="160"/>
      <c r="E448" s="159"/>
      <c r="F448" s="161"/>
    </row>
    <row r="449" spans="2:6" x14ac:dyDescent="0.3">
      <c r="B449" s="121">
        <v>438</v>
      </c>
      <c r="C449" s="162"/>
      <c r="D449" s="163"/>
      <c r="E449" s="162"/>
      <c r="F449" s="164"/>
    </row>
    <row r="450" spans="2:6" x14ac:dyDescent="0.3">
      <c r="B450" s="125">
        <v>439</v>
      </c>
      <c r="C450" s="159"/>
      <c r="D450" s="160"/>
      <c r="E450" s="159"/>
      <c r="F450" s="161"/>
    </row>
    <row r="451" spans="2:6" x14ac:dyDescent="0.3">
      <c r="B451" s="121">
        <v>440</v>
      </c>
      <c r="C451" s="162"/>
      <c r="D451" s="163"/>
      <c r="E451" s="162"/>
      <c r="F451" s="164"/>
    </row>
    <row r="452" spans="2:6" x14ac:dyDescent="0.3">
      <c r="B452" s="125">
        <v>441</v>
      </c>
      <c r="C452" s="159"/>
      <c r="D452" s="160"/>
      <c r="E452" s="159"/>
      <c r="F452" s="161"/>
    </row>
    <row r="453" spans="2:6" x14ac:dyDescent="0.3">
      <c r="B453" s="121">
        <v>442</v>
      </c>
      <c r="C453" s="162"/>
      <c r="D453" s="163"/>
      <c r="E453" s="162"/>
      <c r="F453" s="164"/>
    </row>
    <row r="454" spans="2:6" x14ac:dyDescent="0.3">
      <c r="B454" s="125">
        <v>443</v>
      </c>
      <c r="C454" s="159"/>
      <c r="D454" s="160"/>
      <c r="E454" s="159"/>
      <c r="F454" s="161"/>
    </row>
    <row r="455" spans="2:6" x14ac:dyDescent="0.3">
      <c r="B455" s="121">
        <v>444</v>
      </c>
      <c r="C455" s="162"/>
      <c r="D455" s="163"/>
      <c r="E455" s="162"/>
      <c r="F455" s="164"/>
    </row>
    <row r="456" spans="2:6" x14ac:dyDescent="0.3">
      <c r="B456" s="125">
        <v>445</v>
      </c>
      <c r="C456" s="159"/>
      <c r="D456" s="160"/>
      <c r="E456" s="159"/>
      <c r="F456" s="161"/>
    </row>
    <row r="457" spans="2:6" x14ac:dyDescent="0.3">
      <c r="B457" s="121">
        <v>446</v>
      </c>
      <c r="C457" s="162"/>
      <c r="D457" s="163"/>
      <c r="E457" s="162"/>
      <c r="F457" s="164"/>
    </row>
    <row r="458" spans="2:6" x14ac:dyDescent="0.3">
      <c r="B458" s="125">
        <v>447</v>
      </c>
      <c r="C458" s="159"/>
      <c r="D458" s="160"/>
      <c r="E458" s="159"/>
      <c r="F458" s="161"/>
    </row>
    <row r="459" spans="2:6" x14ac:dyDescent="0.3">
      <c r="B459" s="121">
        <v>448</v>
      </c>
      <c r="C459" s="162"/>
      <c r="D459" s="163"/>
      <c r="E459" s="162"/>
      <c r="F459" s="164"/>
    </row>
    <row r="460" spans="2:6" x14ac:dyDescent="0.3">
      <c r="B460" s="125">
        <v>449</v>
      </c>
      <c r="C460" s="159"/>
      <c r="D460" s="160"/>
      <c r="E460" s="159"/>
      <c r="F460" s="161"/>
    </row>
    <row r="461" spans="2:6" x14ac:dyDescent="0.3">
      <c r="B461" s="121">
        <v>450</v>
      </c>
      <c r="C461" s="162"/>
      <c r="D461" s="163"/>
      <c r="E461" s="162"/>
      <c r="F461" s="164"/>
    </row>
    <row r="462" spans="2:6" x14ac:dyDescent="0.3">
      <c r="B462" s="125">
        <v>451</v>
      </c>
      <c r="C462" s="159"/>
      <c r="D462" s="160"/>
      <c r="E462" s="159"/>
      <c r="F462" s="161"/>
    </row>
    <row r="463" spans="2:6" x14ac:dyDescent="0.3">
      <c r="B463" s="121">
        <v>452</v>
      </c>
      <c r="C463" s="162"/>
      <c r="D463" s="163"/>
      <c r="E463" s="162"/>
      <c r="F463" s="164"/>
    </row>
    <row r="464" spans="2:6" x14ac:dyDescent="0.3">
      <c r="B464" s="125">
        <v>453</v>
      </c>
      <c r="C464" s="159"/>
      <c r="D464" s="160"/>
      <c r="E464" s="159"/>
      <c r="F464" s="161"/>
    </row>
    <row r="465" spans="2:6" x14ac:dyDescent="0.3">
      <c r="B465" s="121">
        <v>454</v>
      </c>
      <c r="C465" s="162"/>
      <c r="D465" s="163"/>
      <c r="E465" s="162"/>
      <c r="F465" s="164"/>
    </row>
    <row r="466" spans="2:6" x14ac:dyDescent="0.3">
      <c r="B466" s="125">
        <v>455</v>
      </c>
      <c r="C466" s="159"/>
      <c r="D466" s="160"/>
      <c r="E466" s="159"/>
      <c r="F466" s="161"/>
    </row>
    <row r="467" spans="2:6" x14ac:dyDescent="0.3">
      <c r="B467" s="121">
        <v>456</v>
      </c>
      <c r="C467" s="162"/>
      <c r="D467" s="163"/>
      <c r="E467" s="162"/>
      <c r="F467" s="164"/>
    </row>
    <row r="468" spans="2:6" x14ac:dyDescent="0.3">
      <c r="B468" s="125">
        <v>457</v>
      </c>
      <c r="C468" s="159"/>
      <c r="D468" s="160"/>
      <c r="E468" s="159"/>
      <c r="F468" s="161"/>
    </row>
    <row r="469" spans="2:6" x14ac:dyDescent="0.3">
      <c r="B469" s="121">
        <v>458</v>
      </c>
      <c r="C469" s="162"/>
      <c r="D469" s="163"/>
      <c r="E469" s="162"/>
      <c r="F469" s="164"/>
    </row>
    <row r="470" spans="2:6" x14ac:dyDescent="0.3">
      <c r="B470" s="125">
        <v>459</v>
      </c>
      <c r="C470" s="159"/>
      <c r="D470" s="160"/>
      <c r="E470" s="159"/>
      <c r="F470" s="161"/>
    </row>
    <row r="471" spans="2:6" x14ac:dyDescent="0.3">
      <c r="B471" s="121">
        <v>460</v>
      </c>
      <c r="C471" s="162"/>
      <c r="D471" s="163"/>
      <c r="E471" s="162"/>
      <c r="F471" s="164"/>
    </row>
    <row r="472" spans="2:6" x14ac:dyDescent="0.3">
      <c r="B472" s="125">
        <v>461</v>
      </c>
      <c r="C472" s="159"/>
      <c r="D472" s="160"/>
      <c r="E472" s="159"/>
      <c r="F472" s="161"/>
    </row>
    <row r="473" spans="2:6" x14ac:dyDescent="0.3">
      <c r="B473" s="121">
        <v>462</v>
      </c>
      <c r="C473" s="162"/>
      <c r="D473" s="163"/>
      <c r="E473" s="162"/>
      <c r="F473" s="164"/>
    </row>
    <row r="474" spans="2:6" x14ac:dyDescent="0.3">
      <c r="B474" s="125">
        <v>463</v>
      </c>
      <c r="C474" s="159"/>
      <c r="D474" s="160"/>
      <c r="E474" s="159"/>
      <c r="F474" s="161"/>
    </row>
    <row r="475" spans="2:6" x14ac:dyDescent="0.3">
      <c r="B475" s="121">
        <v>464</v>
      </c>
      <c r="C475" s="162"/>
      <c r="D475" s="163"/>
      <c r="E475" s="162"/>
      <c r="F475" s="164"/>
    </row>
    <row r="476" spans="2:6" x14ac:dyDescent="0.3">
      <c r="B476" s="125">
        <v>465</v>
      </c>
      <c r="C476" s="159"/>
      <c r="D476" s="160"/>
      <c r="E476" s="159"/>
      <c r="F476" s="161"/>
    </row>
    <row r="477" spans="2:6" x14ac:dyDescent="0.3">
      <c r="B477" s="121">
        <v>466</v>
      </c>
      <c r="C477" s="162"/>
      <c r="D477" s="163"/>
      <c r="E477" s="162"/>
      <c r="F477" s="164"/>
    </row>
    <row r="478" spans="2:6" x14ac:dyDescent="0.3">
      <c r="B478" s="125">
        <v>467</v>
      </c>
      <c r="C478" s="159"/>
      <c r="D478" s="160"/>
      <c r="E478" s="159"/>
      <c r="F478" s="161"/>
    </row>
    <row r="479" spans="2:6" x14ac:dyDescent="0.3">
      <c r="B479" s="121">
        <v>468</v>
      </c>
      <c r="C479" s="162"/>
      <c r="D479" s="163"/>
      <c r="E479" s="162"/>
      <c r="F479" s="164"/>
    </row>
    <row r="480" spans="2:6" x14ac:dyDescent="0.3">
      <c r="B480" s="125">
        <v>469</v>
      </c>
      <c r="C480" s="159"/>
      <c r="D480" s="160"/>
      <c r="E480" s="159"/>
      <c r="F480" s="161"/>
    </row>
    <row r="481" spans="2:6" x14ac:dyDescent="0.3">
      <c r="B481" s="121">
        <v>470</v>
      </c>
      <c r="C481" s="162"/>
      <c r="D481" s="163"/>
      <c r="E481" s="162"/>
      <c r="F481" s="164"/>
    </row>
    <row r="482" spans="2:6" x14ac:dyDescent="0.3">
      <c r="B482" s="125">
        <v>471</v>
      </c>
      <c r="C482" s="159"/>
      <c r="D482" s="160"/>
      <c r="E482" s="159"/>
      <c r="F482" s="161"/>
    </row>
    <row r="483" spans="2:6" x14ac:dyDescent="0.3">
      <c r="B483" s="121">
        <v>472</v>
      </c>
      <c r="C483" s="162"/>
      <c r="D483" s="163"/>
      <c r="E483" s="162"/>
      <c r="F483" s="164"/>
    </row>
    <row r="484" spans="2:6" x14ac:dyDescent="0.3">
      <c r="B484" s="125">
        <v>473</v>
      </c>
      <c r="C484" s="159"/>
      <c r="D484" s="160"/>
      <c r="E484" s="159"/>
      <c r="F484" s="161"/>
    </row>
    <row r="485" spans="2:6" x14ac:dyDescent="0.3">
      <c r="B485" s="121">
        <v>474</v>
      </c>
      <c r="C485" s="162"/>
      <c r="D485" s="163"/>
      <c r="E485" s="162"/>
      <c r="F485" s="164"/>
    </row>
    <row r="486" spans="2:6" x14ac:dyDescent="0.3">
      <c r="B486" s="125">
        <v>475</v>
      </c>
      <c r="C486" s="159"/>
      <c r="D486" s="160"/>
      <c r="E486" s="159"/>
      <c r="F486" s="161"/>
    </row>
    <row r="487" spans="2:6" x14ac:dyDescent="0.3">
      <c r="B487" s="121">
        <v>476</v>
      </c>
      <c r="C487" s="162"/>
      <c r="D487" s="163"/>
      <c r="E487" s="162"/>
      <c r="F487" s="164"/>
    </row>
    <row r="488" spans="2:6" x14ac:dyDescent="0.3">
      <c r="B488" s="125">
        <v>477</v>
      </c>
      <c r="C488" s="159"/>
      <c r="D488" s="160"/>
      <c r="E488" s="159"/>
      <c r="F488" s="161"/>
    </row>
    <row r="489" spans="2:6" x14ac:dyDescent="0.3">
      <c r="B489" s="121">
        <v>478</v>
      </c>
      <c r="C489" s="162"/>
      <c r="D489" s="163"/>
      <c r="E489" s="162"/>
      <c r="F489" s="164"/>
    </row>
    <row r="490" spans="2:6" x14ac:dyDescent="0.3">
      <c r="B490" s="125">
        <v>479</v>
      </c>
      <c r="C490" s="159"/>
      <c r="D490" s="160"/>
      <c r="E490" s="159"/>
      <c r="F490" s="161"/>
    </row>
    <row r="491" spans="2:6" x14ac:dyDescent="0.3">
      <c r="B491" s="121">
        <v>480</v>
      </c>
      <c r="C491" s="162"/>
      <c r="D491" s="163"/>
      <c r="E491" s="162"/>
      <c r="F491" s="164"/>
    </row>
    <row r="492" spans="2:6" x14ac:dyDescent="0.3">
      <c r="B492" s="125">
        <v>481</v>
      </c>
      <c r="C492" s="159"/>
      <c r="D492" s="160"/>
      <c r="E492" s="159"/>
      <c r="F492" s="161"/>
    </row>
    <row r="493" spans="2:6" x14ac:dyDescent="0.3">
      <c r="B493" s="121">
        <v>482</v>
      </c>
      <c r="C493" s="162"/>
      <c r="D493" s="163"/>
      <c r="E493" s="162"/>
      <c r="F493" s="164"/>
    </row>
    <row r="494" spans="2:6" x14ac:dyDescent="0.3">
      <c r="B494" s="125">
        <v>483</v>
      </c>
      <c r="C494" s="159"/>
      <c r="D494" s="160"/>
      <c r="E494" s="159"/>
      <c r="F494" s="161"/>
    </row>
    <row r="495" spans="2:6" x14ac:dyDescent="0.3">
      <c r="B495" s="121">
        <v>484</v>
      </c>
      <c r="C495" s="162"/>
      <c r="D495" s="163"/>
      <c r="E495" s="162"/>
      <c r="F495" s="164"/>
    </row>
    <row r="496" spans="2:6" x14ac:dyDescent="0.3">
      <c r="B496" s="125">
        <v>485</v>
      </c>
      <c r="C496" s="159"/>
      <c r="D496" s="160"/>
      <c r="E496" s="159"/>
      <c r="F496" s="161"/>
    </row>
    <row r="497" spans="2:6" x14ac:dyDescent="0.3">
      <c r="B497" s="121">
        <v>486</v>
      </c>
      <c r="C497" s="162"/>
      <c r="D497" s="163"/>
      <c r="E497" s="162"/>
      <c r="F497" s="164"/>
    </row>
    <row r="498" spans="2:6" x14ac:dyDescent="0.3">
      <c r="B498" s="125">
        <v>487</v>
      </c>
      <c r="C498" s="159"/>
      <c r="D498" s="160"/>
      <c r="E498" s="159"/>
      <c r="F498" s="161"/>
    </row>
    <row r="499" spans="2:6" x14ac:dyDescent="0.3">
      <c r="B499" s="121">
        <v>488</v>
      </c>
      <c r="C499" s="162"/>
      <c r="D499" s="163"/>
      <c r="E499" s="162"/>
      <c r="F499" s="164"/>
    </row>
    <row r="500" spans="2:6" x14ac:dyDescent="0.3">
      <c r="B500" s="125">
        <v>489</v>
      </c>
      <c r="C500" s="159"/>
      <c r="D500" s="160"/>
      <c r="E500" s="159"/>
      <c r="F500" s="161"/>
    </row>
    <row r="501" spans="2:6" x14ac:dyDescent="0.3">
      <c r="B501" s="121">
        <v>490</v>
      </c>
      <c r="C501" s="162"/>
      <c r="D501" s="163"/>
      <c r="E501" s="162"/>
      <c r="F501" s="164"/>
    </row>
    <row r="502" spans="2:6" x14ac:dyDescent="0.3">
      <c r="B502" s="125">
        <v>491</v>
      </c>
      <c r="C502" s="159"/>
      <c r="D502" s="160"/>
      <c r="E502" s="159"/>
      <c r="F502" s="161"/>
    </row>
    <row r="503" spans="2:6" x14ac:dyDescent="0.3">
      <c r="B503" s="121">
        <v>492</v>
      </c>
      <c r="C503" s="162"/>
      <c r="D503" s="163"/>
      <c r="E503" s="162"/>
      <c r="F503" s="164"/>
    </row>
    <row r="504" spans="2:6" x14ac:dyDescent="0.3">
      <c r="B504" s="125">
        <v>493</v>
      </c>
      <c r="C504" s="159"/>
      <c r="D504" s="160"/>
      <c r="E504" s="159"/>
      <c r="F504" s="161"/>
    </row>
    <row r="505" spans="2:6" x14ac:dyDescent="0.3">
      <c r="B505" s="121">
        <v>494</v>
      </c>
      <c r="C505" s="162"/>
      <c r="D505" s="163"/>
      <c r="E505" s="162"/>
      <c r="F505" s="164"/>
    </row>
    <row r="506" spans="2:6" x14ac:dyDescent="0.3">
      <c r="B506" s="125">
        <v>495</v>
      </c>
      <c r="C506" s="159"/>
      <c r="D506" s="160"/>
      <c r="E506" s="159"/>
      <c r="F506" s="161"/>
    </row>
    <row r="507" spans="2:6" x14ac:dyDescent="0.3">
      <c r="B507" s="121">
        <v>496</v>
      </c>
      <c r="C507" s="162"/>
      <c r="D507" s="163"/>
      <c r="E507" s="162"/>
      <c r="F507" s="164"/>
    </row>
    <row r="508" spans="2:6" x14ac:dyDescent="0.3">
      <c r="B508" s="125">
        <v>497</v>
      </c>
      <c r="C508" s="159"/>
      <c r="D508" s="160"/>
      <c r="E508" s="159"/>
      <c r="F508" s="161"/>
    </row>
    <row r="509" spans="2:6" x14ac:dyDescent="0.3">
      <c r="B509" s="121">
        <v>498</v>
      </c>
      <c r="C509" s="162"/>
      <c r="D509" s="163"/>
      <c r="E509" s="162"/>
      <c r="F509" s="164"/>
    </row>
    <row r="510" spans="2:6" x14ac:dyDescent="0.3">
      <c r="B510" s="125">
        <v>499</v>
      </c>
      <c r="C510" s="159"/>
      <c r="D510" s="160"/>
      <c r="E510" s="159"/>
      <c r="F510" s="161"/>
    </row>
    <row r="511" spans="2:6" x14ac:dyDescent="0.3">
      <c r="B511" s="121">
        <v>500</v>
      </c>
      <c r="C511" s="162"/>
      <c r="D511" s="163"/>
      <c r="E511" s="162"/>
      <c r="F511" s="164"/>
    </row>
    <row r="512" spans="2:6" x14ac:dyDescent="0.3">
      <c r="B512" s="125">
        <v>501</v>
      </c>
      <c r="C512" s="159"/>
      <c r="D512" s="160"/>
      <c r="E512" s="159"/>
      <c r="F512" s="161"/>
    </row>
    <row r="513" spans="2:6" x14ac:dyDescent="0.3">
      <c r="B513" s="121">
        <v>502</v>
      </c>
      <c r="C513" s="162"/>
      <c r="D513" s="163"/>
      <c r="E513" s="162"/>
      <c r="F513" s="164"/>
    </row>
    <row r="514" spans="2:6" x14ac:dyDescent="0.3">
      <c r="B514" s="125">
        <v>503</v>
      </c>
      <c r="C514" s="159"/>
      <c r="D514" s="160"/>
      <c r="E514" s="159"/>
      <c r="F514" s="161"/>
    </row>
    <row r="515" spans="2:6" x14ac:dyDescent="0.3">
      <c r="B515" s="121">
        <v>504</v>
      </c>
      <c r="C515" s="162"/>
      <c r="D515" s="163"/>
      <c r="E515" s="162"/>
      <c r="F515" s="164"/>
    </row>
    <row r="516" spans="2:6" x14ac:dyDescent="0.3">
      <c r="B516" s="125">
        <v>505</v>
      </c>
      <c r="C516" s="159"/>
      <c r="D516" s="160"/>
      <c r="E516" s="159"/>
      <c r="F516" s="161"/>
    </row>
    <row r="517" spans="2:6" x14ac:dyDescent="0.3">
      <c r="B517" s="121">
        <v>506</v>
      </c>
      <c r="C517" s="162"/>
      <c r="D517" s="163"/>
      <c r="E517" s="162"/>
      <c r="F517" s="164"/>
    </row>
    <row r="518" spans="2:6" x14ac:dyDescent="0.3">
      <c r="B518" s="125">
        <v>507</v>
      </c>
      <c r="C518" s="159"/>
      <c r="D518" s="160"/>
      <c r="E518" s="159"/>
      <c r="F518" s="161"/>
    </row>
    <row r="519" spans="2:6" x14ac:dyDescent="0.3">
      <c r="B519" s="121">
        <v>508</v>
      </c>
      <c r="C519" s="162"/>
      <c r="D519" s="163"/>
      <c r="E519" s="162"/>
      <c r="F519" s="164"/>
    </row>
    <row r="520" spans="2:6" x14ac:dyDescent="0.3">
      <c r="B520" s="125">
        <v>509</v>
      </c>
      <c r="C520" s="159"/>
      <c r="D520" s="160"/>
      <c r="E520" s="159"/>
      <c r="F520" s="161"/>
    </row>
    <row r="521" spans="2:6" x14ac:dyDescent="0.3">
      <c r="B521" s="121">
        <v>510</v>
      </c>
      <c r="C521" s="162"/>
      <c r="D521" s="163"/>
      <c r="E521" s="162"/>
      <c r="F521" s="164"/>
    </row>
    <row r="522" spans="2:6" x14ac:dyDescent="0.3">
      <c r="B522" s="125">
        <v>511</v>
      </c>
      <c r="C522" s="159"/>
      <c r="D522" s="160"/>
      <c r="E522" s="159"/>
      <c r="F522" s="161"/>
    </row>
    <row r="523" spans="2:6" x14ac:dyDescent="0.3">
      <c r="B523" s="121">
        <v>512</v>
      </c>
      <c r="C523" s="162"/>
      <c r="D523" s="163"/>
      <c r="E523" s="162"/>
      <c r="F523" s="164"/>
    </row>
    <row r="524" spans="2:6" x14ac:dyDescent="0.3">
      <c r="B524" s="125">
        <v>513</v>
      </c>
      <c r="C524" s="159"/>
      <c r="D524" s="160"/>
      <c r="E524" s="159"/>
      <c r="F524" s="161"/>
    </row>
    <row r="525" spans="2:6" x14ac:dyDescent="0.3">
      <c r="B525" s="121">
        <v>514</v>
      </c>
      <c r="C525" s="162"/>
      <c r="D525" s="163"/>
      <c r="E525" s="162"/>
      <c r="F525" s="164"/>
    </row>
    <row r="526" spans="2:6" x14ac:dyDescent="0.3">
      <c r="B526" s="125">
        <v>515</v>
      </c>
      <c r="C526" s="159"/>
      <c r="D526" s="160"/>
      <c r="E526" s="159"/>
      <c r="F526" s="161"/>
    </row>
    <row r="527" spans="2:6" x14ac:dyDescent="0.3">
      <c r="B527" s="121">
        <v>516</v>
      </c>
      <c r="C527" s="162"/>
      <c r="D527" s="163"/>
      <c r="E527" s="162"/>
      <c r="F527" s="164"/>
    </row>
    <row r="528" spans="2:6" x14ac:dyDescent="0.3">
      <c r="B528" s="125">
        <v>517</v>
      </c>
      <c r="C528" s="159"/>
      <c r="D528" s="160"/>
      <c r="E528" s="159"/>
      <c r="F528" s="161"/>
    </row>
    <row r="529" spans="2:6" x14ac:dyDescent="0.3">
      <c r="B529" s="121">
        <v>518</v>
      </c>
      <c r="C529" s="162"/>
      <c r="D529" s="163"/>
      <c r="E529" s="162"/>
      <c r="F529" s="164"/>
    </row>
    <row r="530" spans="2:6" x14ac:dyDescent="0.3">
      <c r="B530" s="125">
        <v>519</v>
      </c>
      <c r="C530" s="159"/>
      <c r="D530" s="160"/>
      <c r="E530" s="159"/>
      <c r="F530" s="161"/>
    </row>
    <row r="531" spans="2:6" x14ac:dyDescent="0.3">
      <c r="B531" s="121">
        <v>520</v>
      </c>
      <c r="C531" s="162"/>
      <c r="D531" s="163"/>
      <c r="E531" s="162"/>
      <c r="F531" s="164"/>
    </row>
    <row r="532" spans="2:6" x14ac:dyDescent="0.3">
      <c r="B532" s="125">
        <v>521</v>
      </c>
      <c r="C532" s="159"/>
      <c r="D532" s="160"/>
      <c r="E532" s="159"/>
      <c r="F532" s="161"/>
    </row>
    <row r="533" spans="2:6" x14ac:dyDescent="0.3">
      <c r="B533" s="121">
        <v>522</v>
      </c>
      <c r="C533" s="162"/>
      <c r="D533" s="163"/>
      <c r="E533" s="162"/>
      <c r="F533" s="164"/>
    </row>
    <row r="534" spans="2:6" x14ac:dyDescent="0.3">
      <c r="B534" s="125">
        <v>523</v>
      </c>
      <c r="C534" s="159"/>
      <c r="D534" s="160"/>
      <c r="E534" s="159"/>
      <c r="F534" s="161"/>
    </row>
    <row r="535" spans="2:6" x14ac:dyDescent="0.3">
      <c r="B535" s="121">
        <v>524</v>
      </c>
      <c r="C535" s="162"/>
      <c r="D535" s="163"/>
      <c r="E535" s="162"/>
      <c r="F535" s="164"/>
    </row>
    <row r="536" spans="2:6" x14ac:dyDescent="0.3">
      <c r="B536" s="125">
        <v>525</v>
      </c>
      <c r="C536" s="159"/>
      <c r="D536" s="160"/>
      <c r="E536" s="159"/>
      <c r="F536" s="161"/>
    </row>
    <row r="537" spans="2:6" x14ac:dyDescent="0.3">
      <c r="B537" s="121">
        <v>526</v>
      </c>
      <c r="C537" s="162"/>
      <c r="D537" s="163"/>
      <c r="E537" s="162"/>
      <c r="F537" s="164"/>
    </row>
    <row r="538" spans="2:6" x14ac:dyDescent="0.3">
      <c r="B538" s="125">
        <v>527</v>
      </c>
      <c r="C538" s="159"/>
      <c r="D538" s="160"/>
      <c r="E538" s="159"/>
      <c r="F538" s="161"/>
    </row>
    <row r="539" spans="2:6" x14ac:dyDescent="0.3">
      <c r="B539" s="121">
        <v>528</v>
      </c>
      <c r="C539" s="162"/>
      <c r="D539" s="163"/>
      <c r="E539" s="162"/>
      <c r="F539" s="164"/>
    </row>
    <row r="540" spans="2:6" x14ac:dyDescent="0.3">
      <c r="B540" s="125">
        <v>529</v>
      </c>
      <c r="C540" s="159"/>
      <c r="D540" s="160"/>
      <c r="E540" s="159"/>
      <c r="F540" s="161"/>
    </row>
    <row r="541" spans="2:6" x14ac:dyDescent="0.3">
      <c r="B541" s="121">
        <v>530</v>
      </c>
      <c r="C541" s="162"/>
      <c r="D541" s="163"/>
      <c r="E541" s="162"/>
      <c r="F541" s="164"/>
    </row>
    <row r="542" spans="2:6" x14ac:dyDescent="0.3">
      <c r="B542" s="125">
        <v>531</v>
      </c>
      <c r="C542" s="159"/>
      <c r="D542" s="160"/>
      <c r="E542" s="159"/>
      <c r="F542" s="161"/>
    </row>
    <row r="543" spans="2:6" x14ac:dyDescent="0.3">
      <c r="B543" s="121">
        <v>532</v>
      </c>
      <c r="C543" s="162"/>
      <c r="D543" s="163"/>
      <c r="E543" s="162"/>
      <c r="F543" s="164"/>
    </row>
    <row r="544" spans="2:6" x14ac:dyDescent="0.3">
      <c r="B544" s="125">
        <v>533</v>
      </c>
      <c r="C544" s="159"/>
      <c r="D544" s="160"/>
      <c r="E544" s="159"/>
      <c r="F544" s="161"/>
    </row>
    <row r="545" spans="2:6" x14ac:dyDescent="0.3">
      <c r="B545" s="121">
        <v>534</v>
      </c>
      <c r="C545" s="162"/>
      <c r="D545" s="163"/>
      <c r="E545" s="162"/>
      <c r="F545" s="164"/>
    </row>
    <row r="546" spans="2:6" x14ac:dyDescent="0.3">
      <c r="B546" s="125">
        <v>535</v>
      </c>
      <c r="C546" s="159"/>
      <c r="D546" s="160"/>
      <c r="E546" s="159"/>
      <c r="F546" s="161"/>
    </row>
    <row r="547" spans="2:6" x14ac:dyDescent="0.3">
      <c r="B547" s="121">
        <v>536</v>
      </c>
      <c r="C547" s="162"/>
      <c r="D547" s="163"/>
      <c r="E547" s="162"/>
      <c r="F547" s="164"/>
    </row>
    <row r="548" spans="2:6" x14ac:dyDescent="0.3">
      <c r="B548" s="125">
        <v>537</v>
      </c>
      <c r="C548" s="159"/>
      <c r="D548" s="160"/>
      <c r="E548" s="159"/>
      <c r="F548" s="161"/>
    </row>
    <row r="549" spans="2:6" x14ac:dyDescent="0.3">
      <c r="B549" s="121">
        <v>538</v>
      </c>
      <c r="C549" s="162"/>
      <c r="D549" s="163"/>
      <c r="E549" s="162"/>
      <c r="F549" s="164"/>
    </row>
    <row r="550" spans="2:6" x14ac:dyDescent="0.3">
      <c r="B550" s="125">
        <v>539</v>
      </c>
      <c r="C550" s="159"/>
      <c r="D550" s="160"/>
      <c r="E550" s="159"/>
      <c r="F550" s="161"/>
    </row>
    <row r="551" spans="2:6" x14ac:dyDescent="0.3">
      <c r="B551" s="121">
        <v>540</v>
      </c>
      <c r="C551" s="162"/>
      <c r="D551" s="163"/>
      <c r="E551" s="162"/>
      <c r="F551" s="164"/>
    </row>
    <row r="552" spans="2:6" x14ac:dyDescent="0.3">
      <c r="B552" s="125">
        <v>541</v>
      </c>
      <c r="C552" s="159"/>
      <c r="D552" s="160"/>
      <c r="E552" s="159"/>
      <c r="F552" s="161"/>
    </row>
    <row r="553" spans="2:6" x14ac:dyDescent="0.3">
      <c r="B553" s="121">
        <v>542</v>
      </c>
      <c r="C553" s="162"/>
      <c r="D553" s="163"/>
      <c r="E553" s="162"/>
      <c r="F553" s="164"/>
    </row>
    <row r="554" spans="2:6" x14ac:dyDescent="0.3">
      <c r="B554" s="125">
        <v>543</v>
      </c>
      <c r="C554" s="159"/>
      <c r="D554" s="160"/>
      <c r="E554" s="159"/>
      <c r="F554" s="161"/>
    </row>
    <row r="555" spans="2:6" x14ac:dyDescent="0.3">
      <c r="B555" s="121">
        <v>544</v>
      </c>
      <c r="C555" s="162"/>
      <c r="D555" s="163"/>
      <c r="E555" s="162"/>
      <c r="F555" s="164"/>
    </row>
    <row r="556" spans="2:6" x14ac:dyDescent="0.3">
      <c r="B556" s="125">
        <v>545</v>
      </c>
      <c r="C556" s="159"/>
      <c r="D556" s="160"/>
      <c r="E556" s="159"/>
      <c r="F556" s="161"/>
    </row>
    <row r="557" spans="2:6" x14ac:dyDescent="0.3">
      <c r="B557" s="121">
        <v>546</v>
      </c>
      <c r="C557" s="162"/>
      <c r="D557" s="163"/>
      <c r="E557" s="162"/>
      <c r="F557" s="164"/>
    </row>
    <row r="558" spans="2:6" x14ac:dyDescent="0.3">
      <c r="B558" s="125">
        <v>547</v>
      </c>
      <c r="C558" s="159"/>
      <c r="D558" s="160"/>
      <c r="E558" s="159"/>
      <c r="F558" s="161"/>
    </row>
    <row r="559" spans="2:6" x14ac:dyDescent="0.3">
      <c r="B559" s="121">
        <v>548</v>
      </c>
      <c r="C559" s="162"/>
      <c r="D559" s="163"/>
      <c r="E559" s="162"/>
      <c r="F559" s="164"/>
    </row>
    <row r="560" spans="2:6" x14ac:dyDescent="0.3">
      <c r="B560" s="125">
        <v>549</v>
      </c>
      <c r="C560" s="159"/>
      <c r="D560" s="160"/>
      <c r="E560" s="159"/>
      <c r="F560" s="161"/>
    </row>
    <row r="561" spans="2:6" x14ac:dyDescent="0.3">
      <c r="B561" s="121">
        <v>550</v>
      </c>
      <c r="C561" s="162"/>
      <c r="D561" s="163"/>
      <c r="E561" s="162"/>
      <c r="F561" s="164"/>
    </row>
    <row r="562" spans="2:6" x14ac:dyDescent="0.3">
      <c r="B562" s="125">
        <v>551</v>
      </c>
      <c r="C562" s="159"/>
      <c r="D562" s="160"/>
      <c r="E562" s="159"/>
      <c r="F562" s="161"/>
    </row>
    <row r="563" spans="2:6" x14ac:dyDescent="0.3">
      <c r="B563" s="121">
        <v>552</v>
      </c>
      <c r="C563" s="162"/>
      <c r="D563" s="163"/>
      <c r="E563" s="162"/>
      <c r="F563" s="164"/>
    </row>
    <row r="564" spans="2:6" x14ac:dyDescent="0.3">
      <c r="B564" s="125">
        <v>553</v>
      </c>
      <c r="C564" s="159"/>
      <c r="D564" s="160"/>
      <c r="E564" s="159"/>
      <c r="F564" s="161"/>
    </row>
    <row r="565" spans="2:6" x14ac:dyDescent="0.3">
      <c r="B565" s="121">
        <v>554</v>
      </c>
      <c r="C565" s="162"/>
      <c r="D565" s="163"/>
      <c r="E565" s="162"/>
      <c r="F565" s="164"/>
    </row>
    <row r="566" spans="2:6" x14ac:dyDescent="0.3">
      <c r="B566" s="125">
        <v>555</v>
      </c>
      <c r="C566" s="159"/>
      <c r="D566" s="160"/>
      <c r="E566" s="159"/>
      <c r="F566" s="161"/>
    </row>
    <row r="567" spans="2:6" x14ac:dyDescent="0.3">
      <c r="B567" s="121">
        <v>556</v>
      </c>
      <c r="C567" s="162"/>
      <c r="D567" s="163"/>
      <c r="E567" s="162"/>
      <c r="F567" s="164"/>
    </row>
    <row r="568" spans="2:6" x14ac:dyDescent="0.3">
      <c r="B568" s="125">
        <v>557</v>
      </c>
      <c r="C568" s="159"/>
      <c r="D568" s="160"/>
      <c r="E568" s="159"/>
      <c r="F568" s="161"/>
    </row>
    <row r="569" spans="2:6" x14ac:dyDescent="0.3">
      <c r="B569" s="121">
        <v>558</v>
      </c>
      <c r="C569" s="162"/>
      <c r="D569" s="163"/>
      <c r="E569" s="162"/>
      <c r="F569" s="164"/>
    </row>
    <row r="570" spans="2:6" x14ac:dyDescent="0.3">
      <c r="B570" s="125">
        <v>559</v>
      </c>
      <c r="C570" s="159"/>
      <c r="D570" s="160"/>
      <c r="E570" s="159"/>
      <c r="F570" s="161"/>
    </row>
    <row r="571" spans="2:6" x14ac:dyDescent="0.3">
      <c r="B571" s="121">
        <v>560</v>
      </c>
      <c r="C571" s="162"/>
      <c r="D571" s="163"/>
      <c r="E571" s="162"/>
      <c r="F571" s="164"/>
    </row>
    <row r="572" spans="2:6" x14ac:dyDescent="0.3">
      <c r="B572" s="125">
        <v>561</v>
      </c>
      <c r="C572" s="159"/>
      <c r="D572" s="160"/>
      <c r="E572" s="159"/>
      <c r="F572" s="161"/>
    </row>
    <row r="573" spans="2:6" x14ac:dyDescent="0.3">
      <c r="B573" s="121">
        <v>562</v>
      </c>
      <c r="C573" s="162"/>
      <c r="D573" s="163"/>
      <c r="E573" s="162"/>
      <c r="F573" s="164"/>
    </row>
    <row r="574" spans="2:6" x14ac:dyDescent="0.3">
      <c r="B574" s="125">
        <v>563</v>
      </c>
      <c r="C574" s="159"/>
      <c r="D574" s="160"/>
      <c r="E574" s="159"/>
      <c r="F574" s="161"/>
    </row>
    <row r="575" spans="2:6" x14ac:dyDescent="0.3">
      <c r="B575" s="121">
        <v>564</v>
      </c>
      <c r="C575" s="162"/>
      <c r="D575" s="163"/>
      <c r="E575" s="162"/>
      <c r="F575" s="164"/>
    </row>
    <row r="576" spans="2:6" x14ac:dyDescent="0.3">
      <c r="B576" s="125">
        <v>565</v>
      </c>
      <c r="C576" s="159"/>
      <c r="D576" s="160"/>
      <c r="E576" s="159"/>
      <c r="F576" s="161"/>
    </row>
    <row r="577" spans="2:6" x14ac:dyDescent="0.3">
      <c r="B577" s="121">
        <v>566</v>
      </c>
      <c r="C577" s="162"/>
      <c r="D577" s="163"/>
      <c r="E577" s="162"/>
      <c r="F577" s="164"/>
    </row>
    <row r="578" spans="2:6" x14ac:dyDescent="0.3">
      <c r="B578" s="125">
        <v>567</v>
      </c>
      <c r="C578" s="159"/>
      <c r="D578" s="160"/>
      <c r="E578" s="159"/>
      <c r="F578" s="161"/>
    </row>
    <row r="579" spans="2:6" x14ac:dyDescent="0.3">
      <c r="B579" s="121">
        <v>568</v>
      </c>
      <c r="C579" s="162"/>
      <c r="D579" s="163"/>
      <c r="E579" s="162"/>
      <c r="F579" s="164"/>
    </row>
    <row r="580" spans="2:6" x14ac:dyDescent="0.3">
      <c r="B580" s="125">
        <v>569</v>
      </c>
      <c r="C580" s="159"/>
      <c r="D580" s="160"/>
      <c r="E580" s="159"/>
      <c r="F580" s="161"/>
    </row>
    <row r="581" spans="2:6" x14ac:dyDescent="0.3">
      <c r="B581" s="121">
        <v>570</v>
      </c>
      <c r="C581" s="162"/>
      <c r="D581" s="163"/>
      <c r="E581" s="162"/>
      <c r="F581" s="164"/>
    </row>
    <row r="582" spans="2:6" x14ac:dyDescent="0.3">
      <c r="B582" s="125">
        <v>571</v>
      </c>
      <c r="C582" s="159"/>
      <c r="D582" s="160"/>
      <c r="E582" s="159"/>
      <c r="F582" s="161"/>
    </row>
    <row r="583" spans="2:6" x14ac:dyDescent="0.3">
      <c r="B583" s="121">
        <v>572</v>
      </c>
      <c r="C583" s="162"/>
      <c r="D583" s="163"/>
      <c r="E583" s="162"/>
      <c r="F583" s="164"/>
    </row>
    <row r="584" spans="2:6" x14ac:dyDescent="0.3">
      <c r="B584" s="125">
        <v>573</v>
      </c>
      <c r="C584" s="159"/>
      <c r="D584" s="160"/>
      <c r="E584" s="159"/>
      <c r="F584" s="161"/>
    </row>
    <row r="585" spans="2:6" x14ac:dyDescent="0.3">
      <c r="B585" s="121">
        <v>574</v>
      </c>
      <c r="C585" s="162"/>
      <c r="D585" s="163"/>
      <c r="E585" s="162"/>
      <c r="F585" s="164"/>
    </row>
    <row r="586" spans="2:6" x14ac:dyDescent="0.3">
      <c r="B586" s="125">
        <v>575</v>
      </c>
      <c r="C586" s="159"/>
      <c r="D586" s="160"/>
      <c r="E586" s="159"/>
      <c r="F586" s="161"/>
    </row>
    <row r="587" spans="2:6" x14ac:dyDescent="0.3">
      <c r="B587" s="121">
        <v>576</v>
      </c>
      <c r="C587" s="162"/>
      <c r="D587" s="163"/>
      <c r="E587" s="162"/>
      <c r="F587" s="164"/>
    </row>
    <row r="588" spans="2:6" x14ac:dyDescent="0.3">
      <c r="B588" s="125">
        <v>577</v>
      </c>
      <c r="C588" s="159"/>
      <c r="D588" s="160"/>
      <c r="E588" s="159"/>
      <c r="F588" s="161"/>
    </row>
    <row r="589" spans="2:6" x14ac:dyDescent="0.3">
      <c r="B589" s="121">
        <v>578</v>
      </c>
      <c r="C589" s="162"/>
      <c r="D589" s="163"/>
      <c r="E589" s="162"/>
      <c r="F589" s="164"/>
    </row>
    <row r="590" spans="2:6" x14ac:dyDescent="0.3">
      <c r="B590" s="125">
        <v>579</v>
      </c>
      <c r="C590" s="159"/>
      <c r="D590" s="160"/>
      <c r="E590" s="159"/>
      <c r="F590" s="161"/>
    </row>
    <row r="591" spans="2:6" x14ac:dyDescent="0.3">
      <c r="B591" s="121">
        <v>580</v>
      </c>
      <c r="C591" s="162"/>
      <c r="D591" s="163"/>
      <c r="E591" s="162"/>
      <c r="F591" s="164"/>
    </row>
    <row r="592" spans="2:6" x14ac:dyDescent="0.3">
      <c r="B592" s="125">
        <v>581</v>
      </c>
      <c r="C592" s="159"/>
      <c r="D592" s="160"/>
      <c r="E592" s="159"/>
      <c r="F592" s="161"/>
    </row>
    <row r="593" spans="2:6" x14ac:dyDescent="0.3">
      <c r="B593" s="121">
        <v>582</v>
      </c>
      <c r="C593" s="162"/>
      <c r="D593" s="163"/>
      <c r="E593" s="162"/>
      <c r="F593" s="164"/>
    </row>
    <row r="594" spans="2:6" x14ac:dyDescent="0.3">
      <c r="B594" s="125">
        <v>583</v>
      </c>
      <c r="C594" s="159"/>
      <c r="D594" s="160"/>
      <c r="E594" s="159"/>
      <c r="F594" s="161"/>
    </row>
    <row r="595" spans="2:6" x14ac:dyDescent="0.3">
      <c r="B595" s="121">
        <v>584</v>
      </c>
      <c r="C595" s="162"/>
      <c r="D595" s="163"/>
      <c r="E595" s="162"/>
      <c r="F595" s="164"/>
    </row>
    <row r="596" spans="2:6" x14ac:dyDescent="0.3">
      <c r="B596" s="125">
        <v>585</v>
      </c>
      <c r="C596" s="159"/>
      <c r="D596" s="160"/>
      <c r="E596" s="159"/>
      <c r="F596" s="161"/>
    </row>
    <row r="597" spans="2:6" x14ac:dyDescent="0.3">
      <c r="B597" s="121">
        <v>586</v>
      </c>
      <c r="C597" s="162"/>
      <c r="D597" s="163"/>
      <c r="E597" s="162"/>
      <c r="F597" s="164"/>
    </row>
    <row r="598" spans="2:6" x14ac:dyDescent="0.3">
      <c r="B598" s="125">
        <v>587</v>
      </c>
      <c r="C598" s="159"/>
      <c r="D598" s="160"/>
      <c r="E598" s="159"/>
      <c r="F598" s="161"/>
    </row>
    <row r="599" spans="2:6" x14ac:dyDescent="0.3">
      <c r="B599" s="121">
        <v>588</v>
      </c>
      <c r="C599" s="162"/>
      <c r="D599" s="163"/>
      <c r="E599" s="162"/>
      <c r="F599" s="164"/>
    </row>
    <row r="600" spans="2:6" x14ac:dyDescent="0.3">
      <c r="B600" s="125">
        <v>589</v>
      </c>
      <c r="C600" s="159"/>
      <c r="D600" s="160"/>
      <c r="E600" s="159"/>
      <c r="F600" s="161"/>
    </row>
    <row r="601" spans="2:6" x14ac:dyDescent="0.3">
      <c r="B601" s="121">
        <v>590</v>
      </c>
      <c r="C601" s="162"/>
      <c r="D601" s="163"/>
      <c r="E601" s="162"/>
      <c r="F601" s="164"/>
    </row>
    <row r="602" spans="2:6" x14ac:dyDescent="0.3">
      <c r="B602" s="125">
        <v>591</v>
      </c>
      <c r="C602" s="159"/>
      <c r="D602" s="160"/>
      <c r="E602" s="159"/>
      <c r="F602" s="161"/>
    </row>
    <row r="603" spans="2:6" x14ac:dyDescent="0.3">
      <c r="B603" s="121">
        <v>592</v>
      </c>
      <c r="C603" s="162"/>
      <c r="D603" s="163"/>
      <c r="E603" s="162"/>
      <c r="F603" s="164"/>
    </row>
    <row r="604" spans="2:6" x14ac:dyDescent="0.3">
      <c r="B604" s="125">
        <v>593</v>
      </c>
      <c r="C604" s="159"/>
      <c r="D604" s="160"/>
      <c r="E604" s="159"/>
      <c r="F604" s="161"/>
    </row>
    <row r="605" spans="2:6" x14ac:dyDescent="0.3">
      <c r="B605" s="121">
        <v>594</v>
      </c>
      <c r="C605" s="162"/>
      <c r="D605" s="163"/>
      <c r="E605" s="162"/>
      <c r="F605" s="164"/>
    </row>
    <row r="606" spans="2:6" x14ac:dyDescent="0.3">
      <c r="B606" s="125">
        <v>595</v>
      </c>
      <c r="C606" s="159"/>
      <c r="D606" s="160"/>
      <c r="E606" s="159"/>
      <c r="F606" s="161"/>
    </row>
    <row r="607" spans="2:6" x14ac:dyDescent="0.3">
      <c r="B607" s="121">
        <v>596</v>
      </c>
      <c r="C607" s="162"/>
      <c r="D607" s="163"/>
      <c r="E607" s="162"/>
      <c r="F607" s="164"/>
    </row>
    <row r="608" spans="2:6" x14ac:dyDescent="0.3">
      <c r="B608" s="125">
        <v>597</v>
      </c>
      <c r="C608" s="159"/>
      <c r="D608" s="160"/>
      <c r="E608" s="159"/>
      <c r="F608" s="161"/>
    </row>
    <row r="609" spans="2:6" x14ac:dyDescent="0.3">
      <c r="B609" s="121">
        <v>598</v>
      </c>
      <c r="C609" s="162"/>
      <c r="D609" s="163"/>
      <c r="E609" s="162"/>
      <c r="F609" s="164"/>
    </row>
    <row r="610" spans="2:6" x14ac:dyDescent="0.3">
      <c r="B610" s="125">
        <v>599</v>
      </c>
      <c r="C610" s="159"/>
      <c r="D610" s="160"/>
      <c r="E610" s="159"/>
      <c r="F610" s="161"/>
    </row>
    <row r="611" spans="2:6" x14ac:dyDescent="0.3">
      <c r="B611" s="121">
        <v>600</v>
      </c>
      <c r="C611" s="162"/>
      <c r="D611" s="163"/>
      <c r="E611" s="162"/>
      <c r="F611" s="164"/>
    </row>
    <row r="612" spans="2:6" x14ac:dyDescent="0.3">
      <c r="B612" s="125">
        <v>601</v>
      </c>
      <c r="C612" s="159"/>
      <c r="D612" s="160"/>
      <c r="E612" s="159"/>
      <c r="F612" s="161"/>
    </row>
    <row r="613" spans="2:6" x14ac:dyDescent="0.3">
      <c r="B613" s="121">
        <v>602</v>
      </c>
      <c r="C613" s="162"/>
      <c r="D613" s="163"/>
      <c r="E613" s="162"/>
      <c r="F613" s="164"/>
    </row>
    <row r="614" spans="2:6" x14ac:dyDescent="0.3">
      <c r="B614" s="125">
        <v>603</v>
      </c>
      <c r="C614" s="159"/>
      <c r="D614" s="160"/>
      <c r="E614" s="159"/>
      <c r="F614" s="161"/>
    </row>
    <row r="615" spans="2:6" x14ac:dyDescent="0.3">
      <c r="B615" s="121">
        <v>604</v>
      </c>
      <c r="C615" s="162"/>
      <c r="D615" s="163"/>
      <c r="E615" s="162"/>
      <c r="F615" s="164"/>
    </row>
    <row r="616" spans="2:6" x14ac:dyDescent="0.3">
      <c r="B616" s="125">
        <v>605</v>
      </c>
      <c r="C616" s="159"/>
      <c r="D616" s="160"/>
      <c r="E616" s="159"/>
      <c r="F616" s="161"/>
    </row>
    <row r="617" spans="2:6" x14ac:dyDescent="0.3">
      <c r="B617" s="121">
        <v>606</v>
      </c>
      <c r="C617" s="162"/>
      <c r="D617" s="163"/>
      <c r="E617" s="162"/>
      <c r="F617" s="164"/>
    </row>
    <row r="618" spans="2:6" x14ac:dyDescent="0.3">
      <c r="B618" s="125">
        <v>607</v>
      </c>
      <c r="C618" s="159"/>
      <c r="D618" s="160"/>
      <c r="E618" s="159"/>
      <c r="F618" s="161"/>
    </row>
    <row r="619" spans="2:6" x14ac:dyDescent="0.3">
      <c r="B619" s="121">
        <v>608</v>
      </c>
      <c r="C619" s="162"/>
      <c r="D619" s="163"/>
      <c r="E619" s="162"/>
      <c r="F619" s="164"/>
    </row>
    <row r="620" spans="2:6" x14ac:dyDescent="0.3">
      <c r="B620" s="125">
        <v>609</v>
      </c>
      <c r="C620" s="159"/>
      <c r="D620" s="160"/>
      <c r="E620" s="159"/>
      <c r="F620" s="161"/>
    </row>
    <row r="621" spans="2:6" x14ac:dyDescent="0.3">
      <c r="B621" s="121">
        <v>610</v>
      </c>
      <c r="C621" s="162"/>
      <c r="D621" s="163"/>
      <c r="E621" s="162"/>
      <c r="F621" s="164"/>
    </row>
    <row r="622" spans="2:6" x14ac:dyDescent="0.3">
      <c r="B622" s="125">
        <v>611</v>
      </c>
      <c r="C622" s="159"/>
      <c r="D622" s="160"/>
      <c r="E622" s="159"/>
      <c r="F622" s="161"/>
    </row>
    <row r="623" spans="2:6" x14ac:dyDescent="0.3">
      <c r="B623" s="121">
        <v>612</v>
      </c>
      <c r="C623" s="162"/>
      <c r="D623" s="163"/>
      <c r="E623" s="162"/>
      <c r="F623" s="164"/>
    </row>
    <row r="624" spans="2:6" x14ac:dyDescent="0.3">
      <c r="B624" s="125">
        <v>613</v>
      </c>
      <c r="C624" s="159"/>
      <c r="D624" s="160"/>
      <c r="E624" s="159"/>
      <c r="F624" s="161"/>
    </row>
    <row r="625" spans="2:6" x14ac:dyDescent="0.3">
      <c r="B625" s="121">
        <v>614</v>
      </c>
      <c r="C625" s="162"/>
      <c r="D625" s="163"/>
      <c r="E625" s="162"/>
      <c r="F625" s="164"/>
    </row>
    <row r="626" spans="2:6" x14ac:dyDescent="0.3">
      <c r="B626" s="125">
        <v>615</v>
      </c>
      <c r="C626" s="159"/>
      <c r="D626" s="160"/>
      <c r="E626" s="159"/>
      <c r="F626" s="161"/>
    </row>
    <row r="627" spans="2:6" x14ac:dyDescent="0.3">
      <c r="B627" s="121">
        <v>616</v>
      </c>
      <c r="C627" s="162"/>
      <c r="D627" s="163"/>
      <c r="E627" s="162"/>
      <c r="F627" s="164"/>
    </row>
    <row r="628" spans="2:6" x14ac:dyDescent="0.3">
      <c r="B628" s="125">
        <v>617</v>
      </c>
      <c r="C628" s="159"/>
      <c r="D628" s="160"/>
      <c r="E628" s="159"/>
      <c r="F628" s="161"/>
    </row>
    <row r="629" spans="2:6" x14ac:dyDescent="0.3">
      <c r="B629" s="121">
        <v>618</v>
      </c>
      <c r="C629" s="162"/>
      <c r="D629" s="163"/>
      <c r="E629" s="162"/>
      <c r="F629" s="164"/>
    </row>
    <row r="630" spans="2:6" x14ac:dyDescent="0.3">
      <c r="B630" s="125">
        <v>619</v>
      </c>
      <c r="C630" s="159"/>
      <c r="D630" s="160"/>
      <c r="E630" s="159"/>
      <c r="F630" s="161"/>
    </row>
    <row r="631" spans="2:6" x14ac:dyDescent="0.3">
      <c r="B631" s="121">
        <v>620</v>
      </c>
      <c r="C631" s="162"/>
      <c r="D631" s="163"/>
      <c r="E631" s="162"/>
      <c r="F631" s="164"/>
    </row>
    <row r="632" spans="2:6" x14ac:dyDescent="0.3">
      <c r="B632" s="125">
        <v>621</v>
      </c>
      <c r="C632" s="159"/>
      <c r="D632" s="160"/>
      <c r="E632" s="159"/>
      <c r="F632" s="161"/>
    </row>
    <row r="633" spans="2:6" x14ac:dyDescent="0.3">
      <c r="B633" s="121">
        <v>622</v>
      </c>
      <c r="C633" s="162"/>
      <c r="D633" s="163"/>
      <c r="E633" s="162"/>
      <c r="F633" s="164"/>
    </row>
    <row r="634" spans="2:6" x14ac:dyDescent="0.3">
      <c r="B634" s="125">
        <v>623</v>
      </c>
      <c r="C634" s="159"/>
      <c r="D634" s="160"/>
      <c r="E634" s="159"/>
      <c r="F634" s="161"/>
    </row>
    <row r="635" spans="2:6" x14ac:dyDescent="0.3">
      <c r="B635" s="121">
        <v>624</v>
      </c>
      <c r="C635" s="162"/>
      <c r="D635" s="163"/>
      <c r="E635" s="162"/>
      <c r="F635" s="164"/>
    </row>
    <row r="636" spans="2:6" x14ac:dyDescent="0.3">
      <c r="B636" s="125">
        <v>625</v>
      </c>
      <c r="C636" s="159"/>
      <c r="D636" s="160"/>
      <c r="E636" s="159"/>
      <c r="F636" s="161"/>
    </row>
    <row r="637" spans="2:6" x14ac:dyDescent="0.3">
      <c r="B637" s="121">
        <v>626</v>
      </c>
      <c r="C637" s="162"/>
      <c r="D637" s="163"/>
      <c r="E637" s="162"/>
      <c r="F637" s="164"/>
    </row>
    <row r="638" spans="2:6" x14ac:dyDescent="0.3">
      <c r="B638" s="125">
        <v>627</v>
      </c>
      <c r="C638" s="159"/>
      <c r="D638" s="160"/>
      <c r="E638" s="159"/>
      <c r="F638" s="161"/>
    </row>
    <row r="639" spans="2:6" x14ac:dyDescent="0.3">
      <c r="B639" s="121">
        <v>628</v>
      </c>
      <c r="C639" s="162"/>
      <c r="D639" s="163"/>
      <c r="E639" s="162"/>
      <c r="F639" s="164"/>
    </row>
    <row r="640" spans="2:6" x14ac:dyDescent="0.3">
      <c r="B640" s="125">
        <v>629</v>
      </c>
      <c r="C640" s="159"/>
      <c r="D640" s="160"/>
      <c r="E640" s="159"/>
      <c r="F640" s="161"/>
    </row>
    <row r="641" spans="2:6" x14ac:dyDescent="0.3">
      <c r="B641" s="121">
        <v>630</v>
      </c>
      <c r="C641" s="162"/>
      <c r="D641" s="163"/>
      <c r="E641" s="162"/>
      <c r="F641" s="164"/>
    </row>
    <row r="642" spans="2:6" x14ac:dyDescent="0.3">
      <c r="B642" s="125">
        <v>631</v>
      </c>
      <c r="C642" s="159"/>
      <c r="D642" s="160"/>
      <c r="E642" s="159"/>
      <c r="F642" s="161"/>
    </row>
    <row r="643" spans="2:6" x14ac:dyDescent="0.3">
      <c r="B643" s="121">
        <v>632</v>
      </c>
      <c r="C643" s="162"/>
      <c r="D643" s="163"/>
      <c r="E643" s="162"/>
      <c r="F643" s="164"/>
    </row>
    <row r="644" spans="2:6" x14ac:dyDescent="0.3">
      <c r="B644" s="125">
        <v>633</v>
      </c>
      <c r="C644" s="159"/>
      <c r="D644" s="160"/>
      <c r="E644" s="159"/>
      <c r="F644" s="161"/>
    </row>
    <row r="645" spans="2:6" x14ac:dyDescent="0.3">
      <c r="B645" s="121">
        <v>634</v>
      </c>
      <c r="C645" s="162"/>
      <c r="D645" s="163"/>
      <c r="E645" s="162"/>
      <c r="F645" s="164"/>
    </row>
    <row r="646" spans="2:6" x14ac:dyDescent="0.3">
      <c r="B646" s="125">
        <v>635</v>
      </c>
      <c r="C646" s="159"/>
      <c r="D646" s="160"/>
      <c r="E646" s="159"/>
      <c r="F646" s="161"/>
    </row>
    <row r="647" spans="2:6" x14ac:dyDescent="0.3">
      <c r="B647" s="121">
        <v>636</v>
      </c>
      <c r="C647" s="162"/>
      <c r="D647" s="163"/>
      <c r="E647" s="162"/>
      <c r="F647" s="164"/>
    </row>
    <row r="648" spans="2:6" x14ac:dyDescent="0.3">
      <c r="B648" s="125">
        <v>637</v>
      </c>
      <c r="C648" s="159"/>
      <c r="D648" s="160"/>
      <c r="E648" s="159"/>
      <c r="F648" s="161"/>
    </row>
    <row r="649" spans="2:6" x14ac:dyDescent="0.3">
      <c r="B649" s="121">
        <v>638</v>
      </c>
      <c r="C649" s="162"/>
      <c r="D649" s="163"/>
      <c r="E649" s="162"/>
      <c r="F649" s="164"/>
    </row>
    <row r="650" spans="2:6" x14ac:dyDescent="0.3">
      <c r="B650" s="125">
        <v>639</v>
      </c>
      <c r="C650" s="159"/>
      <c r="D650" s="160"/>
      <c r="E650" s="159"/>
      <c r="F650" s="161"/>
    </row>
    <row r="651" spans="2:6" x14ac:dyDescent="0.3">
      <c r="B651" s="121">
        <v>640</v>
      </c>
      <c r="C651" s="162"/>
      <c r="D651" s="163"/>
      <c r="E651" s="162"/>
      <c r="F651" s="164"/>
    </row>
    <row r="652" spans="2:6" x14ac:dyDescent="0.3">
      <c r="B652" s="125">
        <v>641</v>
      </c>
      <c r="C652" s="159"/>
      <c r="D652" s="160"/>
      <c r="E652" s="159"/>
      <c r="F652" s="161"/>
    </row>
    <row r="653" spans="2:6" x14ac:dyDescent="0.3">
      <c r="B653" s="121">
        <v>642</v>
      </c>
      <c r="C653" s="162"/>
      <c r="D653" s="163"/>
      <c r="E653" s="162"/>
      <c r="F653" s="164"/>
    </row>
    <row r="654" spans="2:6" x14ac:dyDescent="0.3">
      <c r="B654" s="125">
        <v>643</v>
      </c>
      <c r="C654" s="159"/>
      <c r="D654" s="160"/>
      <c r="E654" s="159"/>
      <c r="F654" s="161"/>
    </row>
    <row r="655" spans="2:6" x14ac:dyDescent="0.3">
      <c r="B655" s="121">
        <v>644</v>
      </c>
      <c r="C655" s="162"/>
      <c r="D655" s="163"/>
      <c r="E655" s="162"/>
      <c r="F655" s="164"/>
    </row>
    <row r="656" spans="2:6" x14ac:dyDescent="0.3">
      <c r="B656" s="125">
        <v>645</v>
      </c>
      <c r="C656" s="159"/>
      <c r="D656" s="160"/>
      <c r="E656" s="159"/>
      <c r="F656" s="161"/>
    </row>
    <row r="657" spans="2:6" x14ac:dyDescent="0.3">
      <c r="B657" s="121">
        <v>646</v>
      </c>
      <c r="C657" s="162"/>
      <c r="D657" s="163"/>
      <c r="E657" s="162"/>
      <c r="F657" s="164"/>
    </row>
    <row r="658" spans="2:6" x14ac:dyDescent="0.3">
      <c r="B658" s="125">
        <v>647</v>
      </c>
      <c r="C658" s="159"/>
      <c r="D658" s="160"/>
      <c r="E658" s="159"/>
      <c r="F658" s="161"/>
    </row>
    <row r="659" spans="2:6" x14ac:dyDescent="0.3">
      <c r="B659" s="121">
        <v>648</v>
      </c>
      <c r="C659" s="162"/>
      <c r="D659" s="163"/>
      <c r="E659" s="162"/>
      <c r="F659" s="164"/>
    </row>
    <row r="660" spans="2:6" x14ac:dyDescent="0.3">
      <c r="B660" s="125">
        <v>649</v>
      </c>
      <c r="C660" s="159"/>
      <c r="D660" s="160"/>
      <c r="E660" s="159"/>
      <c r="F660" s="161"/>
    </row>
    <row r="661" spans="2:6" x14ac:dyDescent="0.3">
      <c r="B661" s="121">
        <v>650</v>
      </c>
      <c r="C661" s="162"/>
      <c r="D661" s="163"/>
      <c r="E661" s="162"/>
      <c r="F661" s="164"/>
    </row>
    <row r="662" spans="2:6" x14ac:dyDescent="0.3">
      <c r="B662" s="125">
        <v>651</v>
      </c>
      <c r="C662" s="159"/>
      <c r="D662" s="160"/>
      <c r="E662" s="159"/>
      <c r="F662" s="161"/>
    </row>
    <row r="663" spans="2:6" x14ac:dyDescent="0.3">
      <c r="B663" s="121">
        <v>652</v>
      </c>
      <c r="C663" s="162"/>
      <c r="D663" s="163"/>
      <c r="E663" s="162"/>
      <c r="F663" s="164"/>
    </row>
    <row r="664" spans="2:6" x14ac:dyDescent="0.3">
      <c r="B664" s="125">
        <v>653</v>
      </c>
      <c r="C664" s="159"/>
      <c r="D664" s="160"/>
      <c r="E664" s="159"/>
      <c r="F664" s="161"/>
    </row>
    <row r="665" spans="2:6" x14ac:dyDescent="0.3">
      <c r="B665" s="121">
        <v>654</v>
      </c>
      <c r="C665" s="162"/>
      <c r="D665" s="163"/>
      <c r="E665" s="162"/>
      <c r="F665" s="164"/>
    </row>
    <row r="666" spans="2:6" x14ac:dyDescent="0.3">
      <c r="B666" s="125">
        <v>655</v>
      </c>
      <c r="C666" s="159"/>
      <c r="D666" s="160"/>
      <c r="E666" s="159"/>
      <c r="F666" s="161"/>
    </row>
    <row r="667" spans="2:6" x14ac:dyDescent="0.3">
      <c r="B667" s="121">
        <v>656</v>
      </c>
      <c r="C667" s="162"/>
      <c r="D667" s="163"/>
      <c r="E667" s="162"/>
      <c r="F667" s="164"/>
    </row>
    <row r="668" spans="2:6" x14ac:dyDescent="0.3">
      <c r="B668" s="125">
        <v>657</v>
      </c>
      <c r="C668" s="159"/>
      <c r="D668" s="160"/>
      <c r="E668" s="159"/>
      <c r="F668" s="161"/>
    </row>
    <row r="669" spans="2:6" x14ac:dyDescent="0.3">
      <c r="B669" s="121">
        <v>658</v>
      </c>
      <c r="C669" s="162"/>
      <c r="D669" s="163"/>
      <c r="E669" s="162"/>
      <c r="F669" s="164"/>
    </row>
    <row r="670" spans="2:6" x14ac:dyDescent="0.3">
      <c r="B670" s="125">
        <v>659</v>
      </c>
      <c r="C670" s="159"/>
      <c r="D670" s="160"/>
      <c r="E670" s="159"/>
      <c r="F670" s="161"/>
    </row>
    <row r="671" spans="2:6" x14ac:dyDescent="0.3">
      <c r="B671" s="121">
        <v>660</v>
      </c>
      <c r="C671" s="162"/>
      <c r="D671" s="163"/>
      <c r="E671" s="162"/>
      <c r="F671" s="164"/>
    </row>
    <row r="672" spans="2:6" x14ac:dyDescent="0.3">
      <c r="B672" s="125">
        <v>661</v>
      </c>
      <c r="C672" s="159"/>
      <c r="D672" s="160"/>
      <c r="E672" s="159"/>
      <c r="F672" s="161"/>
    </row>
    <row r="673" spans="2:6" x14ac:dyDescent="0.3">
      <c r="B673" s="121">
        <v>662</v>
      </c>
      <c r="C673" s="162"/>
      <c r="D673" s="163"/>
      <c r="E673" s="162"/>
      <c r="F673" s="164"/>
    </row>
    <row r="674" spans="2:6" x14ac:dyDescent="0.3">
      <c r="B674" s="125">
        <v>663</v>
      </c>
      <c r="C674" s="159"/>
      <c r="D674" s="160"/>
      <c r="E674" s="159"/>
      <c r="F674" s="161"/>
    </row>
    <row r="675" spans="2:6" x14ac:dyDescent="0.3">
      <c r="B675" s="121">
        <v>664</v>
      </c>
      <c r="C675" s="162"/>
      <c r="D675" s="163"/>
      <c r="E675" s="162"/>
      <c r="F675" s="164"/>
    </row>
    <row r="676" spans="2:6" x14ac:dyDescent="0.3">
      <c r="B676" s="125">
        <v>665</v>
      </c>
      <c r="C676" s="159"/>
      <c r="D676" s="160"/>
      <c r="E676" s="159"/>
      <c r="F676" s="161"/>
    </row>
    <row r="677" spans="2:6" x14ac:dyDescent="0.3">
      <c r="B677" s="121">
        <v>666</v>
      </c>
      <c r="C677" s="162"/>
      <c r="D677" s="163"/>
      <c r="E677" s="162"/>
      <c r="F677" s="164"/>
    </row>
    <row r="678" spans="2:6" x14ac:dyDescent="0.3">
      <c r="B678" s="125">
        <v>667</v>
      </c>
      <c r="C678" s="159"/>
      <c r="D678" s="160"/>
      <c r="E678" s="159"/>
      <c r="F678" s="161"/>
    </row>
    <row r="679" spans="2:6" x14ac:dyDescent="0.3">
      <c r="B679" s="121">
        <v>668</v>
      </c>
      <c r="C679" s="162"/>
      <c r="D679" s="163"/>
      <c r="E679" s="162"/>
      <c r="F679" s="164"/>
    </row>
    <row r="680" spans="2:6" x14ac:dyDescent="0.3">
      <c r="B680" s="125">
        <v>669</v>
      </c>
      <c r="C680" s="159"/>
      <c r="D680" s="160"/>
      <c r="E680" s="159"/>
      <c r="F680" s="161"/>
    </row>
    <row r="681" spans="2:6" x14ac:dyDescent="0.3">
      <c r="B681" s="121">
        <v>670</v>
      </c>
      <c r="C681" s="162"/>
      <c r="D681" s="163"/>
      <c r="E681" s="162"/>
      <c r="F681" s="164"/>
    </row>
    <row r="682" spans="2:6" x14ac:dyDescent="0.3">
      <c r="B682" s="125">
        <v>671</v>
      </c>
      <c r="C682" s="159"/>
      <c r="D682" s="160"/>
      <c r="E682" s="159"/>
      <c r="F682" s="161"/>
    </row>
    <row r="683" spans="2:6" x14ac:dyDescent="0.3">
      <c r="B683" s="121">
        <v>672</v>
      </c>
      <c r="C683" s="162"/>
      <c r="D683" s="163"/>
      <c r="E683" s="162"/>
      <c r="F683" s="164"/>
    </row>
    <row r="684" spans="2:6" x14ac:dyDescent="0.3">
      <c r="B684" s="125">
        <v>673</v>
      </c>
      <c r="C684" s="159"/>
      <c r="D684" s="160"/>
      <c r="E684" s="159"/>
      <c r="F684" s="161"/>
    </row>
    <row r="685" spans="2:6" x14ac:dyDescent="0.3">
      <c r="B685" s="121">
        <v>674</v>
      </c>
      <c r="C685" s="162"/>
      <c r="D685" s="163"/>
      <c r="E685" s="162"/>
      <c r="F685" s="164"/>
    </row>
    <row r="686" spans="2:6" x14ac:dyDescent="0.3">
      <c r="B686" s="125">
        <v>675</v>
      </c>
      <c r="C686" s="159"/>
      <c r="D686" s="160"/>
      <c r="E686" s="159"/>
      <c r="F686" s="161"/>
    </row>
    <row r="687" spans="2:6" x14ac:dyDescent="0.3">
      <c r="B687" s="121">
        <v>676</v>
      </c>
      <c r="C687" s="162"/>
      <c r="D687" s="163"/>
      <c r="E687" s="162"/>
      <c r="F687" s="164"/>
    </row>
    <row r="688" spans="2:6" x14ac:dyDescent="0.3">
      <c r="B688" s="125">
        <v>677</v>
      </c>
      <c r="C688" s="159"/>
      <c r="D688" s="160"/>
      <c r="E688" s="159"/>
      <c r="F688" s="161"/>
    </row>
    <row r="689" spans="2:6" x14ac:dyDescent="0.3">
      <c r="B689" s="121">
        <v>678</v>
      </c>
      <c r="C689" s="162"/>
      <c r="D689" s="163"/>
      <c r="E689" s="162"/>
      <c r="F689" s="164"/>
    </row>
    <row r="690" spans="2:6" x14ac:dyDescent="0.3">
      <c r="B690" s="125">
        <v>679</v>
      </c>
      <c r="C690" s="159"/>
      <c r="D690" s="160"/>
      <c r="E690" s="159"/>
      <c r="F690" s="161"/>
    </row>
    <row r="691" spans="2:6" x14ac:dyDescent="0.3">
      <c r="B691" s="121">
        <v>680</v>
      </c>
      <c r="C691" s="162"/>
      <c r="D691" s="163"/>
      <c r="E691" s="162"/>
      <c r="F691" s="164"/>
    </row>
    <row r="692" spans="2:6" x14ac:dyDescent="0.3">
      <c r="B692" s="125">
        <v>681</v>
      </c>
      <c r="C692" s="159"/>
      <c r="D692" s="160"/>
      <c r="E692" s="159"/>
      <c r="F692" s="161"/>
    </row>
    <row r="693" spans="2:6" x14ac:dyDescent="0.3">
      <c r="B693" s="121">
        <v>682</v>
      </c>
      <c r="C693" s="162"/>
      <c r="D693" s="163"/>
      <c r="E693" s="162"/>
      <c r="F693" s="164"/>
    </row>
    <row r="694" spans="2:6" x14ac:dyDescent="0.3">
      <c r="B694" s="125">
        <v>683</v>
      </c>
      <c r="C694" s="159"/>
      <c r="D694" s="160"/>
      <c r="E694" s="159"/>
      <c r="F694" s="161"/>
    </row>
    <row r="695" spans="2:6" x14ac:dyDescent="0.3">
      <c r="B695" s="121">
        <v>684</v>
      </c>
      <c r="C695" s="162"/>
      <c r="D695" s="163"/>
      <c r="E695" s="162"/>
      <c r="F695" s="164"/>
    </row>
    <row r="696" spans="2:6" x14ac:dyDescent="0.3">
      <c r="B696" s="125">
        <v>685</v>
      </c>
      <c r="C696" s="159"/>
      <c r="D696" s="160"/>
      <c r="E696" s="159"/>
      <c r="F696" s="161"/>
    </row>
    <row r="697" spans="2:6" x14ac:dyDescent="0.3">
      <c r="B697" s="121">
        <v>686</v>
      </c>
      <c r="C697" s="162"/>
      <c r="D697" s="163"/>
      <c r="E697" s="162"/>
      <c r="F697" s="164"/>
    </row>
    <row r="698" spans="2:6" x14ac:dyDescent="0.3">
      <c r="B698" s="125">
        <v>687</v>
      </c>
      <c r="C698" s="159"/>
      <c r="D698" s="160"/>
      <c r="E698" s="159"/>
      <c r="F698" s="161"/>
    </row>
    <row r="699" spans="2:6" x14ac:dyDescent="0.3">
      <c r="B699" s="121">
        <v>688</v>
      </c>
      <c r="C699" s="162"/>
      <c r="D699" s="163"/>
      <c r="E699" s="162"/>
      <c r="F699" s="164"/>
    </row>
    <row r="700" spans="2:6" x14ac:dyDescent="0.3">
      <c r="B700" s="125">
        <v>689</v>
      </c>
      <c r="C700" s="159"/>
      <c r="D700" s="160"/>
      <c r="E700" s="159"/>
      <c r="F700" s="161"/>
    </row>
    <row r="701" spans="2:6" x14ac:dyDescent="0.3">
      <c r="B701" s="121">
        <v>690</v>
      </c>
      <c r="C701" s="162"/>
      <c r="D701" s="163"/>
      <c r="E701" s="162"/>
      <c r="F701" s="164"/>
    </row>
    <row r="702" spans="2:6" x14ac:dyDescent="0.3">
      <c r="B702" s="125">
        <v>691</v>
      </c>
      <c r="C702" s="159"/>
      <c r="D702" s="160"/>
      <c r="E702" s="159"/>
      <c r="F702" s="161"/>
    </row>
    <row r="703" spans="2:6" x14ac:dyDescent="0.3">
      <c r="B703" s="121">
        <v>692</v>
      </c>
      <c r="C703" s="162"/>
      <c r="D703" s="163"/>
      <c r="E703" s="162"/>
      <c r="F703" s="164"/>
    </row>
    <row r="704" spans="2:6" x14ac:dyDescent="0.3">
      <c r="B704" s="125">
        <v>693</v>
      </c>
      <c r="C704" s="159"/>
      <c r="D704" s="160"/>
      <c r="E704" s="159"/>
      <c r="F704" s="161"/>
    </row>
    <row r="705" spans="2:6" x14ac:dyDescent="0.3">
      <c r="B705" s="121">
        <v>694</v>
      </c>
      <c r="C705" s="162"/>
      <c r="D705" s="163"/>
      <c r="E705" s="162"/>
      <c r="F705" s="164"/>
    </row>
    <row r="706" spans="2:6" x14ac:dyDescent="0.3">
      <c r="B706" s="125">
        <v>695</v>
      </c>
      <c r="C706" s="159"/>
      <c r="D706" s="160"/>
      <c r="E706" s="159"/>
      <c r="F706" s="161"/>
    </row>
    <row r="707" spans="2:6" x14ac:dyDescent="0.3">
      <c r="B707" s="121">
        <v>696</v>
      </c>
      <c r="C707" s="162"/>
      <c r="D707" s="163"/>
      <c r="E707" s="162"/>
      <c r="F707" s="164"/>
    </row>
    <row r="708" spans="2:6" x14ac:dyDescent="0.3">
      <c r="B708" s="125">
        <v>697</v>
      </c>
      <c r="C708" s="159"/>
      <c r="D708" s="160"/>
      <c r="E708" s="159"/>
      <c r="F708" s="161"/>
    </row>
    <row r="709" spans="2:6" x14ac:dyDescent="0.3">
      <c r="B709" s="121">
        <v>698</v>
      </c>
      <c r="C709" s="162"/>
      <c r="D709" s="163"/>
      <c r="E709" s="162"/>
      <c r="F709" s="164"/>
    </row>
    <row r="710" spans="2:6" x14ac:dyDescent="0.3">
      <c r="B710" s="125">
        <v>699</v>
      </c>
      <c r="C710" s="159"/>
      <c r="D710" s="160"/>
      <c r="E710" s="159"/>
      <c r="F710" s="161"/>
    </row>
    <row r="711" spans="2:6" x14ac:dyDescent="0.3">
      <c r="B711" s="121">
        <v>700</v>
      </c>
      <c r="C711" s="162"/>
      <c r="D711" s="163"/>
      <c r="E711" s="162"/>
      <c r="F711" s="164"/>
    </row>
    <row r="712" spans="2:6" x14ac:dyDescent="0.3">
      <c r="B712" s="125">
        <v>701</v>
      </c>
      <c r="C712" s="159"/>
      <c r="D712" s="160"/>
      <c r="E712" s="159"/>
      <c r="F712" s="161"/>
    </row>
    <row r="713" spans="2:6" x14ac:dyDescent="0.3">
      <c r="B713" s="121">
        <v>702</v>
      </c>
      <c r="C713" s="162"/>
      <c r="D713" s="163"/>
      <c r="E713" s="162"/>
      <c r="F713" s="164"/>
    </row>
    <row r="714" spans="2:6" x14ac:dyDescent="0.3">
      <c r="B714" s="125">
        <v>703</v>
      </c>
      <c r="C714" s="159"/>
      <c r="D714" s="160"/>
      <c r="E714" s="159"/>
      <c r="F714" s="161"/>
    </row>
    <row r="715" spans="2:6" x14ac:dyDescent="0.3">
      <c r="B715" s="121">
        <v>704</v>
      </c>
      <c r="C715" s="162"/>
      <c r="D715" s="163"/>
      <c r="E715" s="162"/>
      <c r="F715" s="164"/>
    </row>
    <row r="716" spans="2:6" x14ac:dyDescent="0.3">
      <c r="B716" s="125">
        <v>705</v>
      </c>
      <c r="C716" s="159"/>
      <c r="D716" s="160"/>
      <c r="E716" s="159"/>
      <c r="F716" s="161"/>
    </row>
    <row r="717" spans="2:6" x14ac:dyDescent="0.3">
      <c r="B717" s="121">
        <v>706</v>
      </c>
      <c r="C717" s="162"/>
      <c r="D717" s="163"/>
      <c r="E717" s="162"/>
      <c r="F717" s="164"/>
    </row>
    <row r="718" spans="2:6" x14ac:dyDescent="0.3">
      <c r="B718" s="125">
        <v>707</v>
      </c>
      <c r="C718" s="159"/>
      <c r="D718" s="160"/>
      <c r="E718" s="159"/>
      <c r="F718" s="161"/>
    </row>
    <row r="719" spans="2:6" x14ac:dyDescent="0.3">
      <c r="B719" s="121">
        <v>708</v>
      </c>
      <c r="C719" s="162"/>
      <c r="D719" s="163"/>
      <c r="E719" s="162"/>
      <c r="F719" s="164"/>
    </row>
    <row r="720" spans="2:6" x14ac:dyDescent="0.3">
      <c r="B720" s="125">
        <v>709</v>
      </c>
      <c r="C720" s="159"/>
      <c r="D720" s="160"/>
      <c r="E720" s="159"/>
      <c r="F720" s="161"/>
    </row>
    <row r="721" spans="2:6" x14ac:dyDescent="0.3">
      <c r="B721" s="121">
        <v>710</v>
      </c>
      <c r="C721" s="162"/>
      <c r="D721" s="163"/>
      <c r="E721" s="162"/>
      <c r="F721" s="164"/>
    </row>
    <row r="722" spans="2:6" x14ac:dyDescent="0.3">
      <c r="B722" s="125">
        <v>711</v>
      </c>
      <c r="C722" s="159"/>
      <c r="D722" s="160"/>
      <c r="E722" s="159"/>
      <c r="F722" s="161"/>
    </row>
    <row r="723" spans="2:6" x14ac:dyDescent="0.3">
      <c r="B723" s="121">
        <v>712</v>
      </c>
      <c r="C723" s="162"/>
      <c r="D723" s="163"/>
      <c r="E723" s="162"/>
      <c r="F723" s="164"/>
    </row>
    <row r="724" spans="2:6" x14ac:dyDescent="0.3">
      <c r="B724" s="125">
        <v>713</v>
      </c>
      <c r="C724" s="159"/>
      <c r="D724" s="160"/>
      <c r="E724" s="159"/>
      <c r="F724" s="161"/>
    </row>
    <row r="725" spans="2:6" x14ac:dyDescent="0.3">
      <c r="B725" s="121">
        <v>714</v>
      </c>
      <c r="C725" s="162"/>
      <c r="D725" s="163"/>
      <c r="E725" s="162"/>
      <c r="F725" s="164"/>
    </row>
    <row r="726" spans="2:6" x14ac:dyDescent="0.3">
      <c r="B726" s="125">
        <v>715</v>
      </c>
      <c r="C726" s="159"/>
      <c r="D726" s="160"/>
      <c r="E726" s="159"/>
      <c r="F726" s="161"/>
    </row>
    <row r="727" spans="2:6" x14ac:dyDescent="0.3">
      <c r="B727" s="121">
        <v>716</v>
      </c>
      <c r="C727" s="162"/>
      <c r="D727" s="163"/>
      <c r="E727" s="162"/>
      <c r="F727" s="164"/>
    </row>
    <row r="728" spans="2:6" x14ac:dyDescent="0.3">
      <c r="B728" s="125">
        <v>717</v>
      </c>
      <c r="C728" s="159"/>
      <c r="D728" s="160"/>
      <c r="E728" s="159"/>
      <c r="F728" s="161"/>
    </row>
    <row r="729" spans="2:6" x14ac:dyDescent="0.3">
      <c r="B729" s="121">
        <v>718</v>
      </c>
      <c r="C729" s="162"/>
      <c r="D729" s="163"/>
      <c r="E729" s="162"/>
      <c r="F729" s="164"/>
    </row>
    <row r="730" spans="2:6" x14ac:dyDescent="0.3">
      <c r="B730" s="125">
        <v>719</v>
      </c>
      <c r="C730" s="159"/>
      <c r="D730" s="160"/>
      <c r="E730" s="159"/>
      <c r="F730" s="161"/>
    </row>
    <row r="731" spans="2:6" x14ac:dyDescent="0.3">
      <c r="B731" s="121">
        <v>720</v>
      </c>
      <c r="C731" s="162"/>
      <c r="D731" s="163"/>
      <c r="E731" s="162"/>
      <c r="F731" s="164"/>
    </row>
    <row r="732" spans="2:6" x14ac:dyDescent="0.3">
      <c r="B732" s="125">
        <v>721</v>
      </c>
      <c r="C732" s="159"/>
      <c r="D732" s="160"/>
      <c r="E732" s="159"/>
      <c r="F732" s="161"/>
    </row>
    <row r="733" spans="2:6" x14ac:dyDescent="0.3">
      <c r="B733" s="121">
        <v>722</v>
      </c>
      <c r="C733" s="162"/>
      <c r="D733" s="163"/>
      <c r="E733" s="162"/>
      <c r="F733" s="164"/>
    </row>
    <row r="734" spans="2:6" x14ac:dyDescent="0.3">
      <c r="B734" s="125">
        <v>723</v>
      </c>
      <c r="C734" s="159"/>
      <c r="D734" s="160"/>
      <c r="E734" s="159"/>
      <c r="F734" s="161"/>
    </row>
    <row r="735" spans="2:6" x14ac:dyDescent="0.3">
      <c r="B735" s="121">
        <v>724</v>
      </c>
      <c r="C735" s="162"/>
      <c r="D735" s="163"/>
      <c r="E735" s="162"/>
      <c r="F735" s="164"/>
    </row>
    <row r="736" spans="2:6" x14ac:dyDescent="0.3">
      <c r="B736" s="125">
        <v>725</v>
      </c>
      <c r="C736" s="159"/>
      <c r="D736" s="160"/>
      <c r="E736" s="159"/>
      <c r="F736" s="161"/>
    </row>
    <row r="737" spans="2:6" x14ac:dyDescent="0.3">
      <c r="B737" s="121">
        <v>726</v>
      </c>
      <c r="C737" s="162"/>
      <c r="D737" s="163"/>
      <c r="E737" s="162"/>
      <c r="F737" s="164"/>
    </row>
    <row r="738" spans="2:6" x14ac:dyDescent="0.3">
      <c r="B738" s="125">
        <v>727</v>
      </c>
      <c r="C738" s="159"/>
      <c r="D738" s="160"/>
      <c r="E738" s="159"/>
      <c r="F738" s="161"/>
    </row>
    <row r="739" spans="2:6" x14ac:dyDescent="0.3">
      <c r="B739" s="121">
        <v>728</v>
      </c>
      <c r="C739" s="162"/>
      <c r="D739" s="163"/>
      <c r="E739" s="162"/>
      <c r="F739" s="164"/>
    </row>
    <row r="740" spans="2:6" x14ac:dyDescent="0.3">
      <c r="B740" s="125">
        <v>729</v>
      </c>
      <c r="C740" s="159"/>
      <c r="D740" s="160"/>
      <c r="E740" s="159"/>
      <c r="F740" s="161"/>
    </row>
    <row r="741" spans="2:6" x14ac:dyDescent="0.3">
      <c r="B741" s="121">
        <v>730</v>
      </c>
      <c r="C741" s="162"/>
      <c r="D741" s="163"/>
      <c r="E741" s="162"/>
      <c r="F741" s="164"/>
    </row>
    <row r="742" spans="2:6" x14ac:dyDescent="0.3">
      <c r="B742" s="125">
        <v>731</v>
      </c>
      <c r="C742" s="159"/>
      <c r="D742" s="160"/>
      <c r="E742" s="159"/>
      <c r="F742" s="161"/>
    </row>
    <row r="743" spans="2:6" x14ac:dyDescent="0.3">
      <c r="B743" s="121">
        <v>732</v>
      </c>
      <c r="C743" s="162"/>
      <c r="D743" s="163"/>
      <c r="E743" s="162"/>
      <c r="F743" s="164"/>
    </row>
    <row r="744" spans="2:6" x14ac:dyDescent="0.3">
      <c r="B744" s="125">
        <v>733</v>
      </c>
      <c r="C744" s="159"/>
      <c r="D744" s="160"/>
      <c r="E744" s="159"/>
      <c r="F744" s="161"/>
    </row>
    <row r="745" spans="2:6" x14ac:dyDescent="0.3">
      <c r="B745" s="121">
        <v>734</v>
      </c>
      <c r="C745" s="162"/>
      <c r="D745" s="163"/>
      <c r="E745" s="162"/>
      <c r="F745" s="164"/>
    </row>
    <row r="746" spans="2:6" x14ac:dyDescent="0.3">
      <c r="B746" s="125">
        <v>735</v>
      </c>
      <c r="C746" s="159"/>
      <c r="D746" s="160"/>
      <c r="E746" s="159"/>
      <c r="F746" s="161"/>
    </row>
    <row r="747" spans="2:6" x14ac:dyDescent="0.3">
      <c r="B747" s="121">
        <v>736</v>
      </c>
      <c r="C747" s="162"/>
      <c r="D747" s="163"/>
      <c r="E747" s="162"/>
      <c r="F747" s="164"/>
    </row>
    <row r="748" spans="2:6" x14ac:dyDescent="0.3">
      <c r="B748" s="125">
        <v>737</v>
      </c>
      <c r="C748" s="159"/>
      <c r="D748" s="160"/>
      <c r="E748" s="159"/>
      <c r="F748" s="161"/>
    </row>
    <row r="749" spans="2:6" x14ac:dyDescent="0.3">
      <c r="B749" s="121">
        <v>738</v>
      </c>
      <c r="C749" s="162"/>
      <c r="D749" s="163"/>
      <c r="E749" s="162"/>
      <c r="F749" s="164"/>
    </row>
    <row r="750" spans="2:6" x14ac:dyDescent="0.3">
      <c r="B750" s="125">
        <v>739</v>
      </c>
      <c r="C750" s="159"/>
      <c r="D750" s="160"/>
      <c r="E750" s="159"/>
      <c r="F750" s="161"/>
    </row>
    <row r="751" spans="2:6" x14ac:dyDescent="0.3">
      <c r="B751" s="121">
        <v>740</v>
      </c>
      <c r="C751" s="162"/>
      <c r="D751" s="163"/>
      <c r="E751" s="162"/>
      <c r="F751" s="164"/>
    </row>
    <row r="752" spans="2:6" x14ac:dyDescent="0.3">
      <c r="B752" s="125">
        <v>741</v>
      </c>
      <c r="C752" s="159"/>
      <c r="D752" s="160"/>
      <c r="E752" s="159"/>
      <c r="F752" s="161"/>
    </row>
    <row r="753" spans="2:6" x14ac:dyDescent="0.3">
      <c r="B753" s="121">
        <v>742</v>
      </c>
      <c r="C753" s="162"/>
      <c r="D753" s="163"/>
      <c r="E753" s="162"/>
      <c r="F753" s="164"/>
    </row>
    <row r="754" spans="2:6" x14ac:dyDescent="0.3">
      <c r="B754" s="125">
        <v>743</v>
      </c>
      <c r="C754" s="159"/>
      <c r="D754" s="160"/>
      <c r="E754" s="159"/>
      <c r="F754" s="161"/>
    </row>
    <row r="755" spans="2:6" x14ac:dyDescent="0.3">
      <c r="B755" s="121">
        <v>744</v>
      </c>
      <c r="C755" s="162"/>
      <c r="D755" s="163"/>
      <c r="E755" s="162"/>
      <c r="F755" s="164"/>
    </row>
    <row r="756" spans="2:6" x14ac:dyDescent="0.3">
      <c r="B756" s="125">
        <v>745</v>
      </c>
      <c r="C756" s="159"/>
      <c r="D756" s="160"/>
      <c r="E756" s="159"/>
      <c r="F756" s="161"/>
    </row>
    <row r="757" spans="2:6" x14ac:dyDescent="0.3">
      <c r="B757" s="121">
        <v>746</v>
      </c>
      <c r="C757" s="162"/>
      <c r="D757" s="163"/>
      <c r="E757" s="162"/>
      <c r="F757" s="164"/>
    </row>
    <row r="758" spans="2:6" x14ac:dyDescent="0.3">
      <c r="B758" s="125">
        <v>747</v>
      </c>
      <c r="C758" s="159"/>
      <c r="D758" s="160"/>
      <c r="E758" s="159"/>
      <c r="F758" s="161"/>
    </row>
    <row r="759" spans="2:6" x14ac:dyDescent="0.3">
      <c r="B759" s="121">
        <v>748</v>
      </c>
      <c r="C759" s="162"/>
      <c r="D759" s="163"/>
      <c r="E759" s="162"/>
      <c r="F759" s="164"/>
    </row>
    <row r="760" spans="2:6" x14ac:dyDescent="0.3">
      <c r="B760" s="125">
        <v>749</v>
      </c>
      <c r="C760" s="159"/>
      <c r="D760" s="160"/>
      <c r="E760" s="159"/>
      <c r="F760" s="161"/>
    </row>
    <row r="761" spans="2:6" x14ac:dyDescent="0.3">
      <c r="B761" s="121">
        <v>750</v>
      </c>
      <c r="C761" s="162"/>
      <c r="D761" s="163"/>
      <c r="E761" s="162"/>
      <c r="F761" s="164"/>
    </row>
    <row r="762" spans="2:6" x14ac:dyDescent="0.3">
      <c r="B762" s="125">
        <v>751</v>
      </c>
      <c r="C762" s="159"/>
      <c r="D762" s="160"/>
      <c r="E762" s="159"/>
      <c r="F762" s="161"/>
    </row>
    <row r="763" spans="2:6" x14ac:dyDescent="0.3">
      <c r="B763" s="121">
        <v>752</v>
      </c>
      <c r="C763" s="162"/>
      <c r="D763" s="163"/>
      <c r="E763" s="162"/>
      <c r="F763" s="164"/>
    </row>
    <row r="764" spans="2:6" x14ac:dyDescent="0.3">
      <c r="B764" s="125">
        <v>753</v>
      </c>
      <c r="C764" s="159"/>
      <c r="D764" s="160"/>
      <c r="E764" s="159"/>
      <c r="F764" s="161"/>
    </row>
    <row r="765" spans="2:6" x14ac:dyDescent="0.3">
      <c r="B765" s="121">
        <v>754</v>
      </c>
      <c r="C765" s="162"/>
      <c r="D765" s="163"/>
      <c r="E765" s="162"/>
      <c r="F765" s="164"/>
    </row>
    <row r="766" spans="2:6" x14ac:dyDescent="0.3">
      <c r="B766" s="125">
        <v>755</v>
      </c>
      <c r="C766" s="159"/>
      <c r="D766" s="160"/>
      <c r="E766" s="159"/>
      <c r="F766" s="161"/>
    </row>
    <row r="767" spans="2:6" x14ac:dyDescent="0.3">
      <c r="B767" s="121">
        <v>756</v>
      </c>
      <c r="C767" s="162"/>
      <c r="D767" s="163"/>
      <c r="E767" s="162"/>
      <c r="F767" s="164"/>
    </row>
    <row r="768" spans="2:6" x14ac:dyDescent="0.3">
      <c r="B768" s="125">
        <v>757</v>
      </c>
      <c r="C768" s="159"/>
      <c r="D768" s="160"/>
      <c r="E768" s="159"/>
      <c r="F768" s="161"/>
    </row>
    <row r="769" spans="2:6" x14ac:dyDescent="0.3">
      <c r="B769" s="121">
        <v>758</v>
      </c>
      <c r="C769" s="162"/>
      <c r="D769" s="163"/>
      <c r="E769" s="162"/>
      <c r="F769" s="164"/>
    </row>
    <row r="770" spans="2:6" x14ac:dyDescent="0.3">
      <c r="B770" s="125">
        <v>759</v>
      </c>
      <c r="C770" s="159"/>
      <c r="D770" s="160"/>
      <c r="E770" s="159"/>
      <c r="F770" s="161"/>
    </row>
    <row r="771" spans="2:6" x14ac:dyDescent="0.3">
      <c r="B771" s="121">
        <v>760</v>
      </c>
      <c r="C771" s="162"/>
      <c r="D771" s="163"/>
      <c r="E771" s="162"/>
      <c r="F771" s="164"/>
    </row>
    <row r="772" spans="2:6" x14ac:dyDescent="0.3">
      <c r="B772" s="125">
        <v>761</v>
      </c>
      <c r="C772" s="159"/>
      <c r="D772" s="160"/>
      <c r="E772" s="159"/>
      <c r="F772" s="161"/>
    </row>
    <row r="773" spans="2:6" x14ac:dyDescent="0.3">
      <c r="B773" s="121">
        <v>762</v>
      </c>
      <c r="C773" s="162"/>
      <c r="D773" s="163"/>
      <c r="E773" s="162"/>
      <c r="F773" s="164"/>
    </row>
    <row r="774" spans="2:6" x14ac:dyDescent="0.3">
      <c r="B774" s="125">
        <v>763</v>
      </c>
      <c r="C774" s="159"/>
      <c r="D774" s="160"/>
      <c r="E774" s="159"/>
      <c r="F774" s="161"/>
    </row>
    <row r="775" spans="2:6" x14ac:dyDescent="0.3">
      <c r="B775" s="121">
        <v>764</v>
      </c>
      <c r="C775" s="162"/>
      <c r="D775" s="163"/>
      <c r="E775" s="162"/>
      <c r="F775" s="164"/>
    </row>
    <row r="776" spans="2:6" x14ac:dyDescent="0.3">
      <c r="B776" s="125">
        <v>765</v>
      </c>
      <c r="C776" s="159"/>
      <c r="D776" s="160"/>
      <c r="E776" s="159"/>
      <c r="F776" s="161"/>
    </row>
    <row r="777" spans="2:6" x14ac:dyDescent="0.3">
      <c r="B777" s="121">
        <v>766</v>
      </c>
      <c r="C777" s="162"/>
      <c r="D777" s="163"/>
      <c r="E777" s="162"/>
      <c r="F777" s="164"/>
    </row>
    <row r="778" spans="2:6" x14ac:dyDescent="0.3">
      <c r="B778" s="125">
        <v>767</v>
      </c>
      <c r="C778" s="159"/>
      <c r="D778" s="160"/>
      <c r="E778" s="159"/>
      <c r="F778" s="161"/>
    </row>
    <row r="779" spans="2:6" x14ac:dyDescent="0.3">
      <c r="B779" s="121">
        <v>768</v>
      </c>
      <c r="C779" s="162"/>
      <c r="D779" s="163"/>
      <c r="E779" s="162"/>
      <c r="F779" s="164"/>
    </row>
    <row r="780" spans="2:6" x14ac:dyDescent="0.3">
      <c r="B780" s="125">
        <v>769</v>
      </c>
      <c r="C780" s="159"/>
      <c r="D780" s="160"/>
      <c r="E780" s="159"/>
      <c r="F780" s="161"/>
    </row>
    <row r="781" spans="2:6" x14ac:dyDescent="0.3">
      <c r="B781" s="121">
        <v>770</v>
      </c>
      <c r="C781" s="162"/>
      <c r="D781" s="163"/>
      <c r="E781" s="162"/>
      <c r="F781" s="164"/>
    </row>
    <row r="782" spans="2:6" x14ac:dyDescent="0.3">
      <c r="B782" s="125">
        <v>771</v>
      </c>
      <c r="C782" s="159"/>
      <c r="D782" s="160"/>
      <c r="E782" s="159"/>
      <c r="F782" s="161"/>
    </row>
    <row r="783" spans="2:6" x14ac:dyDescent="0.3">
      <c r="B783" s="121">
        <v>772</v>
      </c>
      <c r="C783" s="162"/>
      <c r="D783" s="163"/>
      <c r="E783" s="162"/>
      <c r="F783" s="164"/>
    </row>
    <row r="784" spans="2:6" x14ac:dyDescent="0.3">
      <c r="B784" s="125">
        <v>773</v>
      </c>
      <c r="C784" s="159"/>
      <c r="D784" s="160"/>
      <c r="E784" s="159"/>
      <c r="F784" s="161"/>
    </row>
    <row r="785" spans="2:6" x14ac:dyDescent="0.3">
      <c r="B785" s="121">
        <v>774</v>
      </c>
      <c r="C785" s="162"/>
      <c r="D785" s="163"/>
      <c r="E785" s="162"/>
      <c r="F785" s="164"/>
    </row>
    <row r="786" spans="2:6" x14ac:dyDescent="0.3">
      <c r="B786" s="125">
        <v>775</v>
      </c>
      <c r="C786" s="159"/>
      <c r="D786" s="160"/>
      <c r="E786" s="159"/>
      <c r="F786" s="161"/>
    </row>
    <row r="787" spans="2:6" x14ac:dyDescent="0.3">
      <c r="B787" s="121">
        <v>776</v>
      </c>
      <c r="C787" s="162"/>
      <c r="D787" s="163"/>
      <c r="E787" s="162"/>
      <c r="F787" s="164"/>
    </row>
    <row r="788" spans="2:6" x14ac:dyDescent="0.3">
      <c r="B788" s="125">
        <v>777</v>
      </c>
      <c r="C788" s="159"/>
      <c r="D788" s="160"/>
      <c r="E788" s="159"/>
      <c r="F788" s="161"/>
    </row>
    <row r="789" spans="2:6" x14ac:dyDescent="0.3">
      <c r="B789" s="121">
        <v>778</v>
      </c>
      <c r="C789" s="162"/>
      <c r="D789" s="163"/>
      <c r="E789" s="162"/>
      <c r="F789" s="164"/>
    </row>
    <row r="790" spans="2:6" x14ac:dyDescent="0.3">
      <c r="B790" s="125">
        <v>779</v>
      </c>
      <c r="C790" s="159"/>
      <c r="D790" s="160"/>
      <c r="E790" s="159"/>
      <c r="F790" s="161"/>
    </row>
    <row r="791" spans="2:6" x14ac:dyDescent="0.3">
      <c r="B791" s="121">
        <v>780</v>
      </c>
      <c r="C791" s="162"/>
      <c r="D791" s="163"/>
      <c r="E791" s="162"/>
      <c r="F791" s="164"/>
    </row>
    <row r="792" spans="2:6" x14ac:dyDescent="0.3">
      <c r="B792" s="125">
        <v>781</v>
      </c>
      <c r="C792" s="159"/>
      <c r="D792" s="160"/>
      <c r="E792" s="159"/>
      <c r="F792" s="161"/>
    </row>
    <row r="793" spans="2:6" x14ac:dyDescent="0.3">
      <c r="B793" s="121">
        <v>782</v>
      </c>
      <c r="C793" s="162"/>
      <c r="D793" s="163"/>
      <c r="E793" s="162"/>
      <c r="F793" s="164"/>
    </row>
    <row r="794" spans="2:6" x14ac:dyDescent="0.3">
      <c r="B794" s="125">
        <v>783</v>
      </c>
      <c r="C794" s="159"/>
      <c r="D794" s="160"/>
      <c r="E794" s="159"/>
      <c r="F794" s="161"/>
    </row>
    <row r="795" spans="2:6" x14ac:dyDescent="0.3">
      <c r="B795" s="121">
        <v>784</v>
      </c>
      <c r="C795" s="162"/>
      <c r="D795" s="163"/>
      <c r="E795" s="162"/>
      <c r="F795" s="164"/>
    </row>
    <row r="796" spans="2:6" x14ac:dyDescent="0.3">
      <c r="B796" s="125">
        <v>785</v>
      </c>
      <c r="C796" s="159"/>
      <c r="D796" s="160"/>
      <c r="E796" s="159"/>
      <c r="F796" s="161"/>
    </row>
    <row r="797" spans="2:6" x14ac:dyDescent="0.3">
      <c r="B797" s="121">
        <v>786</v>
      </c>
      <c r="C797" s="162"/>
      <c r="D797" s="163"/>
      <c r="E797" s="162"/>
      <c r="F797" s="164"/>
    </row>
    <row r="798" spans="2:6" x14ac:dyDescent="0.3">
      <c r="B798" s="125">
        <v>787</v>
      </c>
      <c r="C798" s="159"/>
      <c r="D798" s="160"/>
      <c r="E798" s="159"/>
      <c r="F798" s="161"/>
    </row>
    <row r="799" spans="2:6" x14ac:dyDescent="0.3">
      <c r="B799" s="121">
        <v>788</v>
      </c>
      <c r="C799" s="162"/>
      <c r="D799" s="163"/>
      <c r="E799" s="162"/>
      <c r="F799" s="164"/>
    </row>
    <row r="800" spans="2:6" x14ac:dyDescent="0.3">
      <c r="B800" s="125">
        <v>789</v>
      </c>
      <c r="C800" s="159"/>
      <c r="D800" s="160"/>
      <c r="E800" s="159"/>
      <c r="F800" s="161"/>
    </row>
    <row r="801" spans="2:6" x14ac:dyDescent="0.3">
      <c r="B801" s="121">
        <v>790</v>
      </c>
      <c r="C801" s="162"/>
      <c r="D801" s="163"/>
      <c r="E801" s="162"/>
      <c r="F801" s="164"/>
    </row>
    <row r="802" spans="2:6" x14ac:dyDescent="0.3">
      <c r="B802" s="125">
        <v>791</v>
      </c>
      <c r="C802" s="159"/>
      <c r="D802" s="160"/>
      <c r="E802" s="159"/>
      <c r="F802" s="161"/>
    </row>
    <row r="803" spans="2:6" x14ac:dyDescent="0.3">
      <c r="B803" s="121">
        <v>792</v>
      </c>
      <c r="C803" s="162"/>
      <c r="D803" s="163"/>
      <c r="E803" s="162"/>
      <c r="F803" s="164"/>
    </row>
    <row r="804" spans="2:6" x14ac:dyDescent="0.3">
      <c r="B804" s="125">
        <v>793</v>
      </c>
      <c r="C804" s="159"/>
      <c r="D804" s="160"/>
      <c r="E804" s="159"/>
      <c r="F804" s="161"/>
    </row>
    <row r="805" spans="2:6" x14ac:dyDescent="0.3">
      <c r="B805" s="121">
        <v>794</v>
      </c>
      <c r="C805" s="162"/>
      <c r="D805" s="163"/>
      <c r="E805" s="162"/>
      <c r="F805" s="164"/>
    </row>
    <row r="806" spans="2:6" x14ac:dyDescent="0.3">
      <c r="B806" s="125">
        <v>795</v>
      </c>
      <c r="C806" s="159"/>
      <c r="D806" s="160"/>
      <c r="E806" s="159"/>
      <c r="F806" s="161"/>
    </row>
    <row r="807" spans="2:6" x14ac:dyDescent="0.3">
      <c r="B807" s="121">
        <v>796</v>
      </c>
      <c r="C807" s="162"/>
      <c r="D807" s="163"/>
      <c r="E807" s="162"/>
      <c r="F807" s="164"/>
    </row>
    <row r="808" spans="2:6" x14ac:dyDescent="0.3">
      <c r="B808" s="125">
        <v>797</v>
      </c>
      <c r="C808" s="159"/>
      <c r="D808" s="160"/>
      <c r="E808" s="159"/>
      <c r="F808" s="161"/>
    </row>
    <row r="809" spans="2:6" x14ac:dyDescent="0.3">
      <c r="B809" s="121">
        <v>798</v>
      </c>
      <c r="C809" s="162"/>
      <c r="D809" s="163"/>
      <c r="E809" s="162"/>
      <c r="F809" s="164"/>
    </row>
    <row r="810" spans="2:6" x14ac:dyDescent="0.3">
      <c r="B810" s="125">
        <v>799</v>
      </c>
      <c r="C810" s="159"/>
      <c r="D810" s="160"/>
      <c r="E810" s="159"/>
      <c r="F810" s="161"/>
    </row>
    <row r="811" spans="2:6" x14ac:dyDescent="0.3">
      <c r="B811" s="121">
        <v>800</v>
      </c>
      <c r="C811" s="162"/>
      <c r="D811" s="163"/>
      <c r="E811" s="162"/>
      <c r="F811" s="164"/>
    </row>
    <row r="812" spans="2:6" x14ac:dyDescent="0.3">
      <c r="B812" s="125">
        <v>801</v>
      </c>
      <c r="C812" s="159"/>
      <c r="D812" s="160"/>
      <c r="E812" s="159"/>
      <c r="F812" s="161"/>
    </row>
    <row r="813" spans="2:6" x14ac:dyDescent="0.3">
      <c r="B813" s="121">
        <v>802</v>
      </c>
      <c r="C813" s="162"/>
      <c r="D813" s="163"/>
      <c r="E813" s="162"/>
      <c r="F813" s="164"/>
    </row>
    <row r="814" spans="2:6" x14ac:dyDescent="0.3">
      <c r="B814" s="125">
        <v>803</v>
      </c>
      <c r="C814" s="159"/>
      <c r="D814" s="160"/>
      <c r="E814" s="159"/>
      <c r="F814" s="161"/>
    </row>
    <row r="815" spans="2:6" x14ac:dyDescent="0.3">
      <c r="B815" s="121">
        <v>804</v>
      </c>
      <c r="C815" s="162"/>
      <c r="D815" s="163"/>
      <c r="E815" s="162"/>
      <c r="F815" s="164"/>
    </row>
    <row r="816" spans="2:6" x14ac:dyDescent="0.3">
      <c r="B816" s="125">
        <v>805</v>
      </c>
      <c r="C816" s="159"/>
      <c r="D816" s="160"/>
      <c r="E816" s="159"/>
      <c r="F816" s="161"/>
    </row>
    <row r="817" spans="2:6" x14ac:dyDescent="0.3">
      <c r="B817" s="121">
        <v>806</v>
      </c>
      <c r="C817" s="162"/>
      <c r="D817" s="163"/>
      <c r="E817" s="162"/>
      <c r="F817" s="164"/>
    </row>
    <row r="818" spans="2:6" x14ac:dyDescent="0.3">
      <c r="B818" s="125">
        <v>807</v>
      </c>
      <c r="C818" s="159"/>
      <c r="D818" s="160"/>
      <c r="E818" s="159"/>
      <c r="F818" s="161"/>
    </row>
    <row r="819" spans="2:6" x14ac:dyDescent="0.3">
      <c r="B819" s="121">
        <v>808</v>
      </c>
      <c r="C819" s="162"/>
      <c r="D819" s="163"/>
      <c r="E819" s="162"/>
      <c r="F819" s="164"/>
    </row>
    <row r="820" spans="2:6" x14ac:dyDescent="0.3">
      <c r="B820" s="125">
        <v>809</v>
      </c>
      <c r="C820" s="159"/>
      <c r="D820" s="160"/>
      <c r="E820" s="159"/>
      <c r="F820" s="161"/>
    </row>
    <row r="821" spans="2:6" x14ac:dyDescent="0.3">
      <c r="B821" s="121">
        <v>810</v>
      </c>
      <c r="C821" s="162"/>
      <c r="D821" s="163"/>
      <c r="E821" s="162"/>
      <c r="F821" s="164"/>
    </row>
    <row r="822" spans="2:6" x14ac:dyDescent="0.3">
      <c r="B822" s="125">
        <v>811</v>
      </c>
      <c r="C822" s="159"/>
      <c r="D822" s="160"/>
      <c r="E822" s="159"/>
      <c r="F822" s="161"/>
    </row>
    <row r="823" spans="2:6" x14ac:dyDescent="0.3">
      <c r="B823" s="121">
        <v>812</v>
      </c>
      <c r="C823" s="162"/>
      <c r="D823" s="163"/>
      <c r="E823" s="162"/>
      <c r="F823" s="164"/>
    </row>
    <row r="824" spans="2:6" x14ac:dyDescent="0.3">
      <c r="B824" s="125">
        <v>813</v>
      </c>
      <c r="C824" s="159"/>
      <c r="D824" s="160"/>
      <c r="E824" s="159"/>
      <c r="F824" s="161"/>
    </row>
    <row r="825" spans="2:6" x14ac:dyDescent="0.3">
      <c r="B825" s="121">
        <v>814</v>
      </c>
      <c r="C825" s="162"/>
      <c r="D825" s="163"/>
      <c r="E825" s="162"/>
      <c r="F825" s="164"/>
    </row>
    <row r="826" spans="2:6" x14ac:dyDescent="0.3">
      <c r="B826" s="125">
        <v>815</v>
      </c>
      <c r="C826" s="159"/>
      <c r="D826" s="160"/>
      <c r="E826" s="159"/>
      <c r="F826" s="161"/>
    </row>
    <row r="827" spans="2:6" x14ac:dyDescent="0.3">
      <c r="B827" s="121">
        <v>816</v>
      </c>
      <c r="C827" s="162"/>
      <c r="D827" s="163"/>
      <c r="E827" s="162"/>
      <c r="F827" s="164"/>
    </row>
    <row r="828" spans="2:6" x14ac:dyDescent="0.3">
      <c r="B828" s="125">
        <v>817</v>
      </c>
      <c r="C828" s="159"/>
      <c r="D828" s="160"/>
      <c r="E828" s="159"/>
      <c r="F828" s="161"/>
    </row>
    <row r="829" spans="2:6" x14ac:dyDescent="0.3">
      <c r="B829" s="121">
        <v>818</v>
      </c>
      <c r="C829" s="162"/>
      <c r="D829" s="163"/>
      <c r="E829" s="162"/>
      <c r="F829" s="164"/>
    </row>
    <row r="830" spans="2:6" x14ac:dyDescent="0.3">
      <c r="B830" s="125">
        <v>819</v>
      </c>
      <c r="C830" s="159"/>
      <c r="D830" s="160"/>
      <c r="E830" s="159"/>
      <c r="F830" s="161"/>
    </row>
    <row r="831" spans="2:6" x14ac:dyDescent="0.3">
      <c r="B831" s="121">
        <v>820</v>
      </c>
      <c r="C831" s="162"/>
      <c r="D831" s="163"/>
      <c r="E831" s="162"/>
      <c r="F831" s="164"/>
    </row>
    <row r="832" spans="2:6" x14ac:dyDescent="0.3">
      <c r="B832" s="125">
        <v>821</v>
      </c>
      <c r="C832" s="159"/>
      <c r="D832" s="160"/>
      <c r="E832" s="159"/>
      <c r="F832" s="161"/>
    </row>
    <row r="833" spans="2:6" x14ac:dyDescent="0.3">
      <c r="B833" s="121">
        <v>822</v>
      </c>
      <c r="C833" s="162"/>
      <c r="D833" s="163"/>
      <c r="E833" s="162"/>
      <c r="F833" s="164"/>
    </row>
    <row r="834" spans="2:6" x14ac:dyDescent="0.3">
      <c r="B834" s="125">
        <v>823</v>
      </c>
      <c r="C834" s="159"/>
      <c r="D834" s="160"/>
      <c r="E834" s="159"/>
      <c r="F834" s="161"/>
    </row>
    <row r="835" spans="2:6" x14ac:dyDescent="0.3">
      <c r="B835" s="121">
        <v>824</v>
      </c>
      <c r="C835" s="162"/>
      <c r="D835" s="163"/>
      <c r="E835" s="162"/>
      <c r="F835" s="164"/>
    </row>
    <row r="836" spans="2:6" x14ac:dyDescent="0.3">
      <c r="B836" s="125">
        <v>825</v>
      </c>
      <c r="C836" s="159"/>
      <c r="D836" s="160"/>
      <c r="E836" s="159"/>
      <c r="F836" s="161"/>
    </row>
    <row r="837" spans="2:6" x14ac:dyDescent="0.3">
      <c r="B837" s="121">
        <v>826</v>
      </c>
      <c r="C837" s="162"/>
      <c r="D837" s="163"/>
      <c r="E837" s="162"/>
      <c r="F837" s="164"/>
    </row>
    <row r="838" spans="2:6" x14ac:dyDescent="0.3">
      <c r="B838" s="125">
        <v>827</v>
      </c>
      <c r="C838" s="159"/>
      <c r="D838" s="160"/>
      <c r="E838" s="159"/>
      <c r="F838" s="161"/>
    </row>
    <row r="839" spans="2:6" x14ac:dyDescent="0.3">
      <c r="B839" s="121">
        <v>828</v>
      </c>
      <c r="C839" s="162"/>
      <c r="D839" s="163"/>
      <c r="E839" s="162"/>
      <c r="F839" s="164"/>
    </row>
    <row r="840" spans="2:6" x14ac:dyDescent="0.3">
      <c r="B840" s="125">
        <v>829</v>
      </c>
      <c r="C840" s="159"/>
      <c r="D840" s="160"/>
      <c r="E840" s="159"/>
      <c r="F840" s="161"/>
    </row>
    <row r="841" spans="2:6" x14ac:dyDescent="0.3">
      <c r="B841" s="121">
        <v>830</v>
      </c>
      <c r="C841" s="162"/>
      <c r="D841" s="163"/>
      <c r="E841" s="162"/>
      <c r="F841" s="164"/>
    </row>
    <row r="842" spans="2:6" x14ac:dyDescent="0.3">
      <c r="B842" s="125">
        <v>831</v>
      </c>
      <c r="C842" s="159"/>
      <c r="D842" s="160"/>
      <c r="E842" s="159"/>
      <c r="F842" s="161"/>
    </row>
    <row r="843" spans="2:6" x14ac:dyDescent="0.3">
      <c r="B843" s="121">
        <v>832</v>
      </c>
      <c r="C843" s="162"/>
      <c r="D843" s="163"/>
      <c r="E843" s="162"/>
      <c r="F843" s="164"/>
    </row>
    <row r="844" spans="2:6" x14ac:dyDescent="0.3">
      <c r="B844" s="125">
        <v>833</v>
      </c>
      <c r="C844" s="159"/>
      <c r="D844" s="160"/>
      <c r="E844" s="159"/>
      <c r="F844" s="161"/>
    </row>
    <row r="845" spans="2:6" x14ac:dyDescent="0.3">
      <c r="B845" s="121">
        <v>834</v>
      </c>
      <c r="C845" s="162"/>
      <c r="D845" s="163"/>
      <c r="E845" s="162"/>
      <c r="F845" s="164"/>
    </row>
    <row r="846" spans="2:6" x14ac:dyDescent="0.3">
      <c r="B846" s="125">
        <v>835</v>
      </c>
      <c r="C846" s="159"/>
      <c r="D846" s="160"/>
      <c r="E846" s="159"/>
      <c r="F846" s="161"/>
    </row>
    <row r="847" spans="2:6" x14ac:dyDescent="0.3">
      <c r="B847" s="121">
        <v>836</v>
      </c>
      <c r="C847" s="162"/>
      <c r="D847" s="163"/>
      <c r="E847" s="162"/>
      <c r="F847" s="164"/>
    </row>
    <row r="848" spans="2:6" x14ac:dyDescent="0.3">
      <c r="B848" s="125">
        <v>837</v>
      </c>
      <c r="C848" s="159"/>
      <c r="D848" s="160"/>
      <c r="E848" s="159"/>
      <c r="F848" s="161"/>
    </row>
    <row r="849" spans="2:6" x14ac:dyDescent="0.3">
      <c r="B849" s="121">
        <v>838</v>
      </c>
      <c r="C849" s="162"/>
      <c r="D849" s="163"/>
      <c r="E849" s="162"/>
      <c r="F849" s="164"/>
    </row>
    <row r="850" spans="2:6" x14ac:dyDescent="0.3">
      <c r="B850" s="125">
        <v>839</v>
      </c>
      <c r="C850" s="159"/>
      <c r="D850" s="160"/>
      <c r="E850" s="159"/>
      <c r="F850" s="161"/>
    </row>
    <row r="851" spans="2:6" x14ac:dyDescent="0.3">
      <c r="B851" s="121">
        <v>840</v>
      </c>
      <c r="C851" s="162"/>
      <c r="D851" s="163"/>
      <c r="E851" s="162"/>
      <c r="F851" s="164"/>
    </row>
    <row r="852" spans="2:6" x14ac:dyDescent="0.3">
      <c r="B852" s="125">
        <v>841</v>
      </c>
      <c r="C852" s="159"/>
      <c r="D852" s="160"/>
      <c r="E852" s="159"/>
      <c r="F852" s="161"/>
    </row>
    <row r="853" spans="2:6" x14ac:dyDescent="0.3">
      <c r="B853" s="121">
        <v>842</v>
      </c>
      <c r="C853" s="162"/>
      <c r="D853" s="163"/>
      <c r="E853" s="162"/>
      <c r="F853" s="164"/>
    </row>
    <row r="854" spans="2:6" x14ac:dyDescent="0.3">
      <c r="B854" s="125">
        <v>843</v>
      </c>
      <c r="C854" s="159"/>
      <c r="D854" s="160"/>
      <c r="E854" s="159"/>
      <c r="F854" s="161"/>
    </row>
    <row r="855" spans="2:6" x14ac:dyDescent="0.3">
      <c r="B855" s="121">
        <v>844</v>
      </c>
      <c r="C855" s="162"/>
      <c r="D855" s="163"/>
      <c r="E855" s="162"/>
      <c r="F855" s="164"/>
    </row>
    <row r="856" spans="2:6" x14ac:dyDescent="0.3">
      <c r="B856" s="125">
        <v>845</v>
      </c>
      <c r="C856" s="159"/>
      <c r="D856" s="160"/>
      <c r="E856" s="159"/>
      <c r="F856" s="161"/>
    </row>
    <row r="857" spans="2:6" x14ac:dyDescent="0.3">
      <c r="B857" s="121">
        <v>846</v>
      </c>
      <c r="C857" s="162"/>
      <c r="D857" s="163"/>
      <c r="E857" s="162"/>
      <c r="F857" s="164"/>
    </row>
    <row r="858" spans="2:6" x14ac:dyDescent="0.3">
      <c r="B858" s="125">
        <v>847</v>
      </c>
      <c r="C858" s="159"/>
      <c r="D858" s="160"/>
      <c r="E858" s="159"/>
      <c r="F858" s="161"/>
    </row>
    <row r="859" spans="2:6" x14ac:dyDescent="0.3">
      <c r="B859" s="121">
        <v>848</v>
      </c>
      <c r="C859" s="162"/>
      <c r="D859" s="163"/>
      <c r="E859" s="162"/>
      <c r="F859" s="164"/>
    </row>
    <row r="860" spans="2:6" x14ac:dyDescent="0.3">
      <c r="B860" s="125">
        <v>849</v>
      </c>
      <c r="C860" s="159"/>
      <c r="D860" s="160"/>
      <c r="E860" s="159"/>
      <c r="F860" s="161"/>
    </row>
    <row r="861" spans="2:6" x14ac:dyDescent="0.3">
      <c r="B861" s="121">
        <v>850</v>
      </c>
      <c r="C861" s="162"/>
      <c r="D861" s="163"/>
      <c r="E861" s="162"/>
      <c r="F861" s="164"/>
    </row>
    <row r="862" spans="2:6" x14ac:dyDescent="0.3">
      <c r="B862" s="125">
        <v>851</v>
      </c>
      <c r="C862" s="159"/>
      <c r="D862" s="160"/>
      <c r="E862" s="159"/>
      <c r="F862" s="161"/>
    </row>
    <row r="863" spans="2:6" x14ac:dyDescent="0.3">
      <c r="B863" s="121">
        <v>852</v>
      </c>
      <c r="C863" s="162"/>
      <c r="D863" s="163"/>
      <c r="E863" s="162"/>
      <c r="F863" s="164"/>
    </row>
    <row r="864" spans="2:6" x14ac:dyDescent="0.3">
      <c r="B864" s="125">
        <v>853</v>
      </c>
      <c r="C864" s="159"/>
      <c r="D864" s="160"/>
      <c r="E864" s="159"/>
      <c r="F864" s="161"/>
    </row>
    <row r="865" spans="2:6" x14ac:dyDescent="0.3">
      <c r="B865" s="121">
        <v>854</v>
      </c>
      <c r="C865" s="162"/>
      <c r="D865" s="163"/>
      <c r="E865" s="162"/>
      <c r="F865" s="164"/>
    </row>
    <row r="866" spans="2:6" x14ac:dyDescent="0.3">
      <c r="B866" s="125">
        <v>855</v>
      </c>
      <c r="C866" s="159"/>
      <c r="D866" s="160"/>
      <c r="E866" s="159"/>
      <c r="F866" s="161"/>
    </row>
    <row r="867" spans="2:6" x14ac:dyDescent="0.3">
      <c r="B867" s="121">
        <v>856</v>
      </c>
      <c r="C867" s="162"/>
      <c r="D867" s="163"/>
      <c r="E867" s="162"/>
      <c r="F867" s="164"/>
    </row>
    <row r="868" spans="2:6" x14ac:dyDescent="0.3">
      <c r="B868" s="125">
        <v>857</v>
      </c>
      <c r="C868" s="159"/>
      <c r="D868" s="160"/>
      <c r="E868" s="159"/>
      <c r="F868" s="161"/>
    </row>
    <row r="869" spans="2:6" x14ac:dyDescent="0.3">
      <c r="B869" s="121">
        <v>858</v>
      </c>
      <c r="C869" s="162"/>
      <c r="D869" s="163"/>
      <c r="E869" s="162"/>
      <c r="F869" s="164"/>
    </row>
    <row r="870" spans="2:6" x14ac:dyDescent="0.3">
      <c r="B870" s="125">
        <v>859</v>
      </c>
      <c r="C870" s="159"/>
      <c r="D870" s="160"/>
      <c r="E870" s="159"/>
      <c r="F870" s="161"/>
    </row>
    <row r="871" spans="2:6" x14ac:dyDescent="0.3">
      <c r="B871" s="121">
        <v>860</v>
      </c>
      <c r="C871" s="162"/>
      <c r="D871" s="163"/>
      <c r="E871" s="162"/>
      <c r="F871" s="164"/>
    </row>
    <row r="872" spans="2:6" x14ac:dyDescent="0.3">
      <c r="B872" s="125">
        <v>861</v>
      </c>
      <c r="C872" s="159"/>
      <c r="D872" s="160"/>
      <c r="E872" s="159"/>
      <c r="F872" s="161"/>
    </row>
    <row r="873" spans="2:6" x14ac:dyDescent="0.3">
      <c r="B873" s="121">
        <v>862</v>
      </c>
      <c r="C873" s="162"/>
      <c r="D873" s="163"/>
      <c r="E873" s="162"/>
      <c r="F873" s="164"/>
    </row>
    <row r="874" spans="2:6" x14ac:dyDescent="0.3">
      <c r="B874" s="125">
        <v>863</v>
      </c>
      <c r="C874" s="159"/>
      <c r="D874" s="160"/>
      <c r="E874" s="159"/>
      <c r="F874" s="161"/>
    </row>
    <row r="875" spans="2:6" x14ac:dyDescent="0.3">
      <c r="B875" s="121">
        <v>864</v>
      </c>
      <c r="C875" s="162"/>
      <c r="D875" s="163"/>
      <c r="E875" s="162"/>
      <c r="F875" s="164"/>
    </row>
    <row r="876" spans="2:6" x14ac:dyDescent="0.3">
      <c r="B876" s="125">
        <v>865</v>
      </c>
      <c r="C876" s="159"/>
      <c r="D876" s="160"/>
      <c r="E876" s="159"/>
      <c r="F876" s="161"/>
    </row>
    <row r="877" spans="2:6" x14ac:dyDescent="0.3">
      <c r="B877" s="121">
        <v>866</v>
      </c>
      <c r="C877" s="162"/>
      <c r="D877" s="163"/>
      <c r="E877" s="162"/>
      <c r="F877" s="164"/>
    </row>
    <row r="878" spans="2:6" x14ac:dyDescent="0.3">
      <c r="B878" s="125">
        <v>867</v>
      </c>
      <c r="C878" s="159"/>
      <c r="D878" s="160"/>
      <c r="E878" s="159"/>
      <c r="F878" s="161"/>
    </row>
    <row r="879" spans="2:6" x14ac:dyDescent="0.3">
      <c r="B879" s="121">
        <v>868</v>
      </c>
      <c r="C879" s="162"/>
      <c r="D879" s="163"/>
      <c r="E879" s="162"/>
      <c r="F879" s="164"/>
    </row>
    <row r="880" spans="2:6" x14ac:dyDescent="0.3">
      <c r="B880" s="125">
        <v>869</v>
      </c>
      <c r="C880" s="159"/>
      <c r="D880" s="160"/>
      <c r="E880" s="159"/>
      <c r="F880" s="161"/>
    </row>
    <row r="881" spans="2:6" x14ac:dyDescent="0.3">
      <c r="B881" s="121">
        <v>870</v>
      </c>
      <c r="C881" s="162"/>
      <c r="D881" s="163"/>
      <c r="E881" s="162"/>
      <c r="F881" s="164"/>
    </row>
    <row r="882" spans="2:6" x14ac:dyDescent="0.3">
      <c r="B882" s="125">
        <v>871</v>
      </c>
      <c r="C882" s="159"/>
      <c r="D882" s="160"/>
      <c r="E882" s="159"/>
      <c r="F882" s="161"/>
    </row>
    <row r="883" spans="2:6" x14ac:dyDescent="0.3">
      <c r="B883" s="121">
        <v>872</v>
      </c>
      <c r="C883" s="162"/>
      <c r="D883" s="163"/>
      <c r="E883" s="162"/>
      <c r="F883" s="164"/>
    </row>
    <row r="884" spans="2:6" x14ac:dyDescent="0.3">
      <c r="B884" s="125">
        <v>873</v>
      </c>
      <c r="C884" s="159"/>
      <c r="D884" s="160"/>
      <c r="E884" s="159"/>
      <c r="F884" s="161"/>
    </row>
    <row r="885" spans="2:6" x14ac:dyDescent="0.3">
      <c r="B885" s="121">
        <v>874</v>
      </c>
      <c r="C885" s="162"/>
      <c r="D885" s="163"/>
      <c r="E885" s="162"/>
      <c r="F885" s="164"/>
    </row>
    <row r="886" spans="2:6" x14ac:dyDescent="0.3">
      <c r="B886" s="125">
        <v>875</v>
      </c>
      <c r="C886" s="159"/>
      <c r="D886" s="160"/>
      <c r="E886" s="159"/>
      <c r="F886" s="161"/>
    </row>
    <row r="887" spans="2:6" x14ac:dyDescent="0.3">
      <c r="B887" s="121">
        <v>876</v>
      </c>
      <c r="C887" s="162"/>
      <c r="D887" s="163"/>
      <c r="E887" s="162"/>
      <c r="F887" s="164"/>
    </row>
    <row r="888" spans="2:6" x14ac:dyDescent="0.3">
      <c r="B888" s="125">
        <v>877</v>
      </c>
      <c r="C888" s="159"/>
      <c r="D888" s="160"/>
      <c r="E888" s="159"/>
      <c r="F888" s="161"/>
    </row>
    <row r="889" spans="2:6" x14ac:dyDescent="0.3">
      <c r="B889" s="121">
        <v>878</v>
      </c>
      <c r="C889" s="162"/>
      <c r="D889" s="163"/>
      <c r="E889" s="162"/>
      <c r="F889" s="164"/>
    </row>
    <row r="890" spans="2:6" x14ac:dyDescent="0.3">
      <c r="B890" s="125">
        <v>879</v>
      </c>
      <c r="C890" s="159"/>
      <c r="D890" s="160"/>
      <c r="E890" s="159"/>
      <c r="F890" s="161"/>
    </row>
    <row r="891" spans="2:6" x14ac:dyDescent="0.3">
      <c r="B891" s="121">
        <v>880</v>
      </c>
      <c r="C891" s="162"/>
      <c r="D891" s="163"/>
      <c r="E891" s="162"/>
      <c r="F891" s="164"/>
    </row>
    <row r="892" spans="2:6" x14ac:dyDescent="0.3">
      <c r="B892" s="125">
        <v>881</v>
      </c>
      <c r="C892" s="159"/>
      <c r="D892" s="160"/>
      <c r="E892" s="159"/>
      <c r="F892" s="161"/>
    </row>
    <row r="893" spans="2:6" x14ac:dyDescent="0.3">
      <c r="B893" s="121">
        <v>882</v>
      </c>
      <c r="C893" s="162"/>
      <c r="D893" s="163"/>
      <c r="E893" s="162"/>
      <c r="F893" s="164"/>
    </row>
    <row r="894" spans="2:6" x14ac:dyDescent="0.3">
      <c r="B894" s="125">
        <v>883</v>
      </c>
      <c r="C894" s="159"/>
      <c r="D894" s="160"/>
      <c r="E894" s="159"/>
      <c r="F894" s="161"/>
    </row>
    <row r="895" spans="2:6" x14ac:dyDescent="0.3">
      <c r="B895" s="121">
        <v>884</v>
      </c>
      <c r="C895" s="162"/>
      <c r="D895" s="163"/>
      <c r="E895" s="162"/>
      <c r="F895" s="164"/>
    </row>
    <row r="896" spans="2:6" x14ac:dyDescent="0.3">
      <c r="B896" s="125">
        <v>885</v>
      </c>
      <c r="C896" s="159"/>
      <c r="D896" s="160"/>
      <c r="E896" s="159"/>
      <c r="F896" s="161"/>
    </row>
    <row r="897" spans="2:6" x14ac:dyDescent="0.3">
      <c r="B897" s="121">
        <v>886</v>
      </c>
      <c r="C897" s="162"/>
      <c r="D897" s="163"/>
      <c r="E897" s="162"/>
      <c r="F897" s="164"/>
    </row>
    <row r="898" spans="2:6" x14ac:dyDescent="0.3">
      <c r="B898" s="125">
        <v>887</v>
      </c>
      <c r="C898" s="159"/>
      <c r="D898" s="160"/>
      <c r="E898" s="159"/>
      <c r="F898" s="161"/>
    </row>
    <row r="899" spans="2:6" x14ac:dyDescent="0.3">
      <c r="B899" s="121">
        <v>888</v>
      </c>
      <c r="C899" s="162"/>
      <c r="D899" s="163"/>
      <c r="E899" s="162"/>
      <c r="F899" s="164"/>
    </row>
    <row r="900" spans="2:6" x14ac:dyDescent="0.3">
      <c r="B900" s="125">
        <v>889</v>
      </c>
      <c r="C900" s="159"/>
      <c r="D900" s="160"/>
      <c r="E900" s="159"/>
      <c r="F900" s="161"/>
    </row>
    <row r="901" spans="2:6" x14ac:dyDescent="0.3">
      <c r="B901" s="121">
        <v>890</v>
      </c>
      <c r="C901" s="162"/>
      <c r="D901" s="163"/>
      <c r="E901" s="162"/>
      <c r="F901" s="164"/>
    </row>
    <row r="902" spans="2:6" x14ac:dyDescent="0.3">
      <c r="B902" s="125">
        <v>891</v>
      </c>
      <c r="C902" s="159"/>
      <c r="D902" s="160"/>
      <c r="E902" s="159"/>
      <c r="F902" s="161"/>
    </row>
    <row r="903" spans="2:6" x14ac:dyDescent="0.3">
      <c r="B903" s="121">
        <v>892</v>
      </c>
      <c r="C903" s="162"/>
      <c r="D903" s="163"/>
      <c r="E903" s="162"/>
      <c r="F903" s="164"/>
    </row>
    <row r="904" spans="2:6" x14ac:dyDescent="0.3">
      <c r="B904" s="125">
        <v>893</v>
      </c>
      <c r="C904" s="159"/>
      <c r="D904" s="160"/>
      <c r="E904" s="159"/>
      <c r="F904" s="161"/>
    </row>
    <row r="905" spans="2:6" x14ac:dyDescent="0.3">
      <c r="B905" s="121">
        <v>894</v>
      </c>
      <c r="C905" s="162"/>
      <c r="D905" s="163"/>
      <c r="E905" s="162"/>
      <c r="F905" s="164"/>
    </row>
    <row r="906" spans="2:6" x14ac:dyDescent="0.3">
      <c r="B906" s="125">
        <v>895</v>
      </c>
      <c r="C906" s="159"/>
      <c r="D906" s="160"/>
      <c r="E906" s="159"/>
      <c r="F906" s="161"/>
    </row>
    <row r="907" spans="2:6" x14ac:dyDescent="0.3">
      <c r="B907" s="121">
        <v>896</v>
      </c>
      <c r="C907" s="162"/>
      <c r="D907" s="163"/>
      <c r="E907" s="162"/>
      <c r="F907" s="164"/>
    </row>
    <row r="908" spans="2:6" x14ac:dyDescent="0.3">
      <c r="B908" s="125">
        <v>897</v>
      </c>
      <c r="C908" s="159"/>
      <c r="D908" s="160"/>
      <c r="E908" s="159"/>
      <c r="F908" s="161"/>
    </row>
    <row r="909" spans="2:6" x14ac:dyDescent="0.3">
      <c r="B909" s="121">
        <v>898</v>
      </c>
      <c r="C909" s="162"/>
      <c r="D909" s="163"/>
      <c r="E909" s="162"/>
      <c r="F909" s="164"/>
    </row>
    <row r="910" spans="2:6" x14ac:dyDescent="0.3">
      <c r="B910" s="125">
        <v>899</v>
      </c>
      <c r="C910" s="159"/>
      <c r="D910" s="160"/>
      <c r="E910" s="159"/>
      <c r="F910" s="161"/>
    </row>
    <row r="911" spans="2:6" x14ac:dyDescent="0.3">
      <c r="B911" s="121">
        <v>900</v>
      </c>
      <c r="C911" s="162"/>
      <c r="D911" s="163"/>
      <c r="E911" s="162"/>
      <c r="F911" s="164"/>
    </row>
    <row r="912" spans="2:6" x14ac:dyDescent="0.3">
      <c r="B912" s="125">
        <v>901</v>
      </c>
      <c r="C912" s="159"/>
      <c r="D912" s="160"/>
      <c r="E912" s="159"/>
      <c r="F912" s="161"/>
    </row>
    <row r="913" spans="2:6" x14ac:dyDescent="0.3">
      <c r="B913" s="121">
        <v>902</v>
      </c>
      <c r="C913" s="162"/>
      <c r="D913" s="163"/>
      <c r="E913" s="162"/>
      <c r="F913" s="164"/>
    </row>
    <row r="914" spans="2:6" x14ac:dyDescent="0.3">
      <c r="B914" s="125">
        <v>903</v>
      </c>
      <c r="C914" s="159"/>
      <c r="D914" s="160"/>
      <c r="E914" s="159"/>
      <c r="F914" s="161"/>
    </row>
    <row r="915" spans="2:6" x14ac:dyDescent="0.3">
      <c r="B915" s="121">
        <v>904</v>
      </c>
      <c r="C915" s="162"/>
      <c r="D915" s="163"/>
      <c r="E915" s="162"/>
      <c r="F915" s="164"/>
    </row>
    <row r="916" spans="2:6" x14ac:dyDescent="0.3">
      <c r="B916" s="125">
        <v>905</v>
      </c>
      <c r="C916" s="159"/>
      <c r="D916" s="160"/>
      <c r="E916" s="159"/>
      <c r="F916" s="161"/>
    </row>
    <row r="917" spans="2:6" x14ac:dyDescent="0.3">
      <c r="B917" s="121">
        <v>906</v>
      </c>
      <c r="C917" s="162"/>
      <c r="D917" s="163"/>
      <c r="E917" s="162"/>
      <c r="F917" s="164"/>
    </row>
    <row r="918" spans="2:6" x14ac:dyDescent="0.3">
      <c r="B918" s="125">
        <v>907</v>
      </c>
      <c r="C918" s="159"/>
      <c r="D918" s="160"/>
      <c r="E918" s="159"/>
      <c r="F918" s="161"/>
    </row>
    <row r="919" spans="2:6" x14ac:dyDescent="0.3">
      <c r="B919" s="121">
        <v>908</v>
      </c>
      <c r="C919" s="162"/>
      <c r="D919" s="163"/>
      <c r="E919" s="162"/>
      <c r="F919" s="164"/>
    </row>
    <row r="920" spans="2:6" x14ac:dyDescent="0.3">
      <c r="B920" s="125">
        <v>909</v>
      </c>
      <c r="C920" s="159"/>
      <c r="D920" s="160"/>
      <c r="E920" s="159"/>
      <c r="F920" s="161"/>
    </row>
    <row r="921" spans="2:6" x14ac:dyDescent="0.3">
      <c r="B921" s="121">
        <v>910</v>
      </c>
      <c r="C921" s="162"/>
      <c r="D921" s="163"/>
      <c r="E921" s="162"/>
      <c r="F921" s="164"/>
    </row>
    <row r="922" spans="2:6" x14ac:dyDescent="0.3">
      <c r="B922" s="125">
        <v>911</v>
      </c>
      <c r="C922" s="159"/>
      <c r="D922" s="160"/>
      <c r="E922" s="159"/>
      <c r="F922" s="161"/>
    </row>
    <row r="923" spans="2:6" x14ac:dyDescent="0.3">
      <c r="B923" s="121">
        <v>912</v>
      </c>
      <c r="C923" s="162"/>
      <c r="D923" s="163"/>
      <c r="E923" s="162"/>
      <c r="F923" s="164"/>
    </row>
    <row r="924" spans="2:6" x14ac:dyDescent="0.3">
      <c r="B924" s="125">
        <v>913</v>
      </c>
      <c r="C924" s="159"/>
      <c r="D924" s="160"/>
      <c r="E924" s="159"/>
      <c r="F924" s="161"/>
    </row>
    <row r="925" spans="2:6" x14ac:dyDescent="0.3">
      <c r="B925" s="121">
        <v>914</v>
      </c>
      <c r="C925" s="162"/>
      <c r="D925" s="163"/>
      <c r="E925" s="162"/>
      <c r="F925" s="164"/>
    </row>
    <row r="926" spans="2:6" x14ac:dyDescent="0.3">
      <c r="B926" s="125">
        <v>915</v>
      </c>
      <c r="C926" s="159"/>
      <c r="D926" s="160"/>
      <c r="E926" s="159"/>
      <c r="F926" s="161"/>
    </row>
    <row r="927" spans="2:6" x14ac:dyDescent="0.3">
      <c r="B927" s="121">
        <v>916</v>
      </c>
      <c r="C927" s="162"/>
      <c r="D927" s="163"/>
      <c r="E927" s="162"/>
      <c r="F927" s="164"/>
    </row>
    <row r="928" spans="2:6" x14ac:dyDescent="0.3">
      <c r="B928" s="125">
        <v>917</v>
      </c>
      <c r="C928" s="159"/>
      <c r="D928" s="160"/>
      <c r="E928" s="159"/>
      <c r="F928" s="161"/>
    </row>
    <row r="929" spans="2:6" x14ac:dyDescent="0.3">
      <c r="B929" s="121">
        <v>918</v>
      </c>
      <c r="C929" s="162"/>
      <c r="D929" s="163"/>
      <c r="E929" s="162"/>
      <c r="F929" s="164"/>
    </row>
    <row r="930" spans="2:6" x14ac:dyDescent="0.3">
      <c r="B930" s="125">
        <v>919</v>
      </c>
      <c r="C930" s="159"/>
      <c r="D930" s="160"/>
      <c r="E930" s="159"/>
      <c r="F930" s="161"/>
    </row>
    <row r="931" spans="2:6" x14ac:dyDescent="0.3">
      <c r="B931" s="121">
        <v>920</v>
      </c>
      <c r="C931" s="162"/>
      <c r="D931" s="163"/>
      <c r="E931" s="162"/>
      <c r="F931" s="164"/>
    </row>
    <row r="932" spans="2:6" x14ac:dyDescent="0.3">
      <c r="B932" s="125">
        <v>921</v>
      </c>
      <c r="C932" s="159"/>
      <c r="D932" s="160"/>
      <c r="E932" s="159"/>
      <c r="F932" s="161"/>
    </row>
    <row r="933" spans="2:6" x14ac:dyDescent="0.3">
      <c r="B933" s="121">
        <v>922</v>
      </c>
      <c r="C933" s="162"/>
      <c r="D933" s="163"/>
      <c r="E933" s="162"/>
      <c r="F933" s="164"/>
    </row>
    <row r="934" spans="2:6" x14ac:dyDescent="0.3">
      <c r="B934" s="125">
        <v>923</v>
      </c>
      <c r="C934" s="159"/>
      <c r="D934" s="160"/>
      <c r="E934" s="159"/>
      <c r="F934" s="161"/>
    </row>
    <row r="935" spans="2:6" x14ac:dyDescent="0.3">
      <c r="B935" s="121">
        <v>924</v>
      </c>
      <c r="C935" s="162"/>
      <c r="D935" s="163"/>
      <c r="E935" s="162"/>
      <c r="F935" s="164"/>
    </row>
    <row r="936" spans="2:6" x14ac:dyDescent="0.3">
      <c r="B936" s="125">
        <v>925</v>
      </c>
      <c r="C936" s="159"/>
      <c r="D936" s="160"/>
      <c r="E936" s="159"/>
      <c r="F936" s="161"/>
    </row>
    <row r="937" spans="2:6" x14ac:dyDescent="0.3">
      <c r="B937" s="121">
        <v>926</v>
      </c>
      <c r="C937" s="162"/>
      <c r="D937" s="163"/>
      <c r="E937" s="162"/>
      <c r="F937" s="164"/>
    </row>
    <row r="938" spans="2:6" x14ac:dyDescent="0.3">
      <c r="B938" s="125">
        <v>927</v>
      </c>
      <c r="C938" s="159"/>
      <c r="D938" s="160"/>
      <c r="E938" s="159"/>
      <c r="F938" s="161"/>
    </row>
    <row r="939" spans="2:6" x14ac:dyDescent="0.3">
      <c r="B939" s="121">
        <v>928</v>
      </c>
      <c r="C939" s="162"/>
      <c r="D939" s="163"/>
      <c r="E939" s="162"/>
      <c r="F939" s="164"/>
    </row>
    <row r="940" spans="2:6" x14ac:dyDescent="0.3">
      <c r="B940" s="125">
        <v>929</v>
      </c>
      <c r="C940" s="159"/>
      <c r="D940" s="160"/>
      <c r="E940" s="159"/>
      <c r="F940" s="161"/>
    </row>
    <row r="941" spans="2:6" x14ac:dyDescent="0.3">
      <c r="B941" s="121">
        <v>930</v>
      </c>
      <c r="C941" s="162"/>
      <c r="D941" s="163"/>
      <c r="E941" s="162"/>
      <c r="F941" s="164"/>
    </row>
    <row r="942" spans="2:6" x14ac:dyDescent="0.3">
      <c r="B942" s="125">
        <v>931</v>
      </c>
      <c r="C942" s="159"/>
      <c r="D942" s="160"/>
      <c r="E942" s="159"/>
      <c r="F942" s="161"/>
    </row>
    <row r="943" spans="2:6" x14ac:dyDescent="0.3">
      <c r="B943" s="121">
        <v>932</v>
      </c>
      <c r="C943" s="162"/>
      <c r="D943" s="163"/>
      <c r="E943" s="162"/>
      <c r="F943" s="164"/>
    </row>
    <row r="944" spans="2:6" x14ac:dyDescent="0.3">
      <c r="B944" s="125">
        <v>933</v>
      </c>
      <c r="C944" s="159"/>
      <c r="D944" s="160"/>
      <c r="E944" s="159"/>
      <c r="F944" s="161"/>
    </row>
    <row r="945" spans="2:6" x14ac:dyDescent="0.3">
      <c r="B945" s="121">
        <v>934</v>
      </c>
      <c r="C945" s="162"/>
      <c r="D945" s="163"/>
      <c r="E945" s="162"/>
      <c r="F945" s="164"/>
    </row>
    <row r="946" spans="2:6" x14ac:dyDescent="0.3">
      <c r="B946" s="125">
        <v>935</v>
      </c>
      <c r="C946" s="159"/>
      <c r="D946" s="160"/>
      <c r="E946" s="159"/>
      <c r="F946" s="161"/>
    </row>
    <row r="947" spans="2:6" x14ac:dyDescent="0.3">
      <c r="B947" s="121">
        <v>936</v>
      </c>
      <c r="C947" s="162"/>
      <c r="D947" s="163"/>
      <c r="E947" s="162"/>
      <c r="F947" s="164"/>
    </row>
    <row r="948" spans="2:6" x14ac:dyDescent="0.3">
      <c r="B948" s="125">
        <v>937</v>
      </c>
      <c r="C948" s="159"/>
      <c r="D948" s="160"/>
      <c r="E948" s="159"/>
      <c r="F948" s="161"/>
    </row>
    <row r="949" spans="2:6" x14ac:dyDescent="0.3">
      <c r="B949" s="121">
        <v>938</v>
      </c>
      <c r="C949" s="162"/>
      <c r="D949" s="163"/>
      <c r="E949" s="162"/>
      <c r="F949" s="164"/>
    </row>
    <row r="950" spans="2:6" x14ac:dyDescent="0.3">
      <c r="B950" s="125">
        <v>939</v>
      </c>
      <c r="C950" s="159"/>
      <c r="D950" s="160"/>
      <c r="E950" s="159"/>
      <c r="F950" s="161"/>
    </row>
    <row r="951" spans="2:6" x14ac:dyDescent="0.3">
      <c r="B951" s="121">
        <v>940</v>
      </c>
      <c r="C951" s="162"/>
      <c r="D951" s="163"/>
      <c r="E951" s="162"/>
      <c r="F951" s="164"/>
    </row>
    <row r="952" spans="2:6" x14ac:dyDescent="0.3">
      <c r="B952" s="125">
        <v>941</v>
      </c>
      <c r="C952" s="159"/>
      <c r="D952" s="160"/>
      <c r="E952" s="159"/>
      <c r="F952" s="161"/>
    </row>
    <row r="953" spans="2:6" x14ac:dyDescent="0.3">
      <c r="B953" s="121">
        <v>942</v>
      </c>
      <c r="C953" s="162"/>
      <c r="D953" s="163"/>
      <c r="E953" s="162"/>
      <c r="F953" s="164"/>
    </row>
    <row r="954" spans="2:6" x14ac:dyDescent="0.3">
      <c r="B954" s="125">
        <v>943</v>
      </c>
      <c r="C954" s="159"/>
      <c r="D954" s="160"/>
      <c r="E954" s="159"/>
      <c r="F954" s="161"/>
    </row>
    <row r="955" spans="2:6" x14ac:dyDescent="0.3">
      <c r="B955" s="121">
        <v>944</v>
      </c>
      <c r="C955" s="162"/>
      <c r="D955" s="163"/>
      <c r="E955" s="162"/>
      <c r="F955" s="164"/>
    </row>
    <row r="956" spans="2:6" x14ac:dyDescent="0.3">
      <c r="B956" s="125">
        <v>945</v>
      </c>
      <c r="C956" s="159"/>
      <c r="D956" s="160"/>
      <c r="E956" s="159"/>
      <c r="F956" s="161"/>
    </row>
    <row r="957" spans="2:6" x14ac:dyDescent="0.3">
      <c r="B957" s="121">
        <v>946</v>
      </c>
      <c r="C957" s="162"/>
      <c r="D957" s="163"/>
      <c r="E957" s="162"/>
      <c r="F957" s="164"/>
    </row>
    <row r="958" spans="2:6" x14ac:dyDescent="0.3">
      <c r="B958" s="125">
        <v>947</v>
      </c>
      <c r="C958" s="159"/>
      <c r="D958" s="160"/>
      <c r="E958" s="159"/>
      <c r="F958" s="161"/>
    </row>
    <row r="959" spans="2:6" x14ac:dyDescent="0.3">
      <c r="B959" s="121">
        <v>948</v>
      </c>
      <c r="C959" s="162"/>
      <c r="D959" s="163"/>
      <c r="E959" s="162"/>
      <c r="F959" s="164"/>
    </row>
    <row r="960" spans="2:6" x14ac:dyDescent="0.3">
      <c r="B960" s="125">
        <v>949</v>
      </c>
      <c r="C960" s="159"/>
      <c r="D960" s="160"/>
      <c r="E960" s="159"/>
      <c r="F960" s="161"/>
    </row>
    <row r="961" spans="2:6" x14ac:dyDescent="0.3">
      <c r="B961" s="121">
        <v>950</v>
      </c>
      <c r="C961" s="162"/>
      <c r="D961" s="163"/>
      <c r="E961" s="162"/>
      <c r="F961" s="164"/>
    </row>
    <row r="962" spans="2:6" x14ac:dyDescent="0.3">
      <c r="B962" s="125">
        <v>951</v>
      </c>
      <c r="C962" s="159"/>
      <c r="D962" s="160"/>
      <c r="E962" s="159"/>
      <c r="F962" s="161"/>
    </row>
    <row r="963" spans="2:6" x14ac:dyDescent="0.3">
      <c r="B963" s="121">
        <v>952</v>
      </c>
      <c r="C963" s="162"/>
      <c r="D963" s="163"/>
      <c r="E963" s="162"/>
      <c r="F963" s="164"/>
    </row>
    <row r="964" spans="2:6" x14ac:dyDescent="0.3">
      <c r="B964" s="125">
        <v>953</v>
      </c>
      <c r="C964" s="159"/>
      <c r="D964" s="160"/>
      <c r="E964" s="159"/>
      <c r="F964" s="161"/>
    </row>
    <row r="965" spans="2:6" x14ac:dyDescent="0.3">
      <c r="B965" s="121">
        <v>954</v>
      </c>
      <c r="C965" s="162"/>
      <c r="D965" s="163"/>
      <c r="E965" s="162"/>
      <c r="F965" s="164"/>
    </row>
    <row r="966" spans="2:6" x14ac:dyDescent="0.3">
      <c r="B966" s="125">
        <v>955</v>
      </c>
      <c r="C966" s="159"/>
      <c r="D966" s="160"/>
      <c r="E966" s="159"/>
      <c r="F966" s="161"/>
    </row>
    <row r="967" spans="2:6" x14ac:dyDescent="0.3">
      <c r="B967" s="121">
        <v>956</v>
      </c>
      <c r="C967" s="162"/>
      <c r="D967" s="163"/>
      <c r="E967" s="162"/>
      <c r="F967" s="164"/>
    </row>
    <row r="968" spans="2:6" x14ac:dyDescent="0.3">
      <c r="B968" s="125">
        <v>957</v>
      </c>
      <c r="C968" s="159"/>
      <c r="D968" s="160"/>
      <c r="E968" s="159"/>
      <c r="F968" s="161"/>
    </row>
    <row r="969" spans="2:6" x14ac:dyDescent="0.3">
      <c r="B969" s="121">
        <v>958</v>
      </c>
      <c r="C969" s="162"/>
      <c r="D969" s="163"/>
      <c r="E969" s="162"/>
      <c r="F969" s="164"/>
    </row>
    <row r="970" spans="2:6" x14ac:dyDescent="0.3">
      <c r="B970" s="125">
        <v>959</v>
      </c>
      <c r="C970" s="159"/>
      <c r="D970" s="160"/>
      <c r="E970" s="159"/>
      <c r="F970" s="161"/>
    </row>
    <row r="971" spans="2:6" x14ac:dyDescent="0.3">
      <c r="B971" s="121">
        <v>960</v>
      </c>
      <c r="C971" s="162"/>
      <c r="D971" s="163"/>
      <c r="E971" s="162"/>
      <c r="F971" s="164"/>
    </row>
    <row r="972" spans="2:6" x14ac:dyDescent="0.3">
      <c r="B972" s="125">
        <v>961</v>
      </c>
      <c r="C972" s="159"/>
      <c r="D972" s="160"/>
      <c r="E972" s="159"/>
      <c r="F972" s="161"/>
    </row>
    <row r="973" spans="2:6" x14ac:dyDescent="0.3">
      <c r="B973" s="121">
        <v>962</v>
      </c>
      <c r="C973" s="162"/>
      <c r="D973" s="163"/>
      <c r="E973" s="162"/>
      <c r="F973" s="164"/>
    </row>
    <row r="974" spans="2:6" x14ac:dyDescent="0.3">
      <c r="B974" s="125">
        <v>963</v>
      </c>
      <c r="C974" s="159"/>
      <c r="D974" s="160"/>
      <c r="E974" s="159"/>
      <c r="F974" s="161"/>
    </row>
    <row r="975" spans="2:6" x14ac:dyDescent="0.3">
      <c r="B975" s="121">
        <v>964</v>
      </c>
      <c r="C975" s="162"/>
      <c r="D975" s="163"/>
      <c r="E975" s="162"/>
      <c r="F975" s="164"/>
    </row>
    <row r="976" spans="2:6" x14ac:dyDescent="0.3">
      <c r="B976" s="125">
        <v>965</v>
      </c>
      <c r="C976" s="159"/>
      <c r="D976" s="160"/>
      <c r="E976" s="159"/>
      <c r="F976" s="161"/>
    </row>
    <row r="977" spans="2:6" x14ac:dyDescent="0.3">
      <c r="B977" s="121">
        <v>966</v>
      </c>
      <c r="C977" s="162"/>
      <c r="D977" s="163"/>
      <c r="E977" s="162"/>
      <c r="F977" s="164"/>
    </row>
    <row r="978" spans="2:6" x14ac:dyDescent="0.3">
      <c r="B978" s="125">
        <v>967</v>
      </c>
      <c r="C978" s="159"/>
      <c r="D978" s="160"/>
      <c r="E978" s="159"/>
      <c r="F978" s="161"/>
    </row>
    <row r="979" spans="2:6" x14ac:dyDescent="0.3">
      <c r="B979" s="121">
        <v>968</v>
      </c>
      <c r="C979" s="162"/>
      <c r="D979" s="163"/>
      <c r="E979" s="162"/>
      <c r="F979" s="164"/>
    </row>
    <row r="980" spans="2:6" x14ac:dyDescent="0.3">
      <c r="B980" s="125">
        <v>969</v>
      </c>
      <c r="C980" s="159"/>
      <c r="D980" s="160"/>
      <c r="E980" s="159"/>
      <c r="F980" s="161"/>
    </row>
    <row r="981" spans="2:6" x14ac:dyDescent="0.3">
      <c r="B981" s="121">
        <v>970</v>
      </c>
      <c r="C981" s="162"/>
      <c r="D981" s="163"/>
      <c r="E981" s="162"/>
      <c r="F981" s="164"/>
    </row>
    <row r="982" spans="2:6" x14ac:dyDescent="0.3">
      <c r="B982" s="125">
        <v>971</v>
      </c>
      <c r="C982" s="159"/>
      <c r="D982" s="160"/>
      <c r="E982" s="159"/>
      <c r="F982" s="161"/>
    </row>
    <row r="983" spans="2:6" x14ac:dyDescent="0.3">
      <c r="B983" s="121">
        <v>972</v>
      </c>
      <c r="C983" s="162"/>
      <c r="D983" s="163"/>
      <c r="E983" s="162"/>
      <c r="F983" s="164"/>
    </row>
    <row r="984" spans="2:6" x14ac:dyDescent="0.3">
      <c r="B984" s="125">
        <v>973</v>
      </c>
      <c r="C984" s="159"/>
      <c r="D984" s="160"/>
      <c r="E984" s="159"/>
      <c r="F984" s="161"/>
    </row>
    <row r="985" spans="2:6" x14ac:dyDescent="0.3">
      <c r="B985" s="121">
        <v>974</v>
      </c>
      <c r="C985" s="162"/>
      <c r="D985" s="163"/>
      <c r="E985" s="162"/>
      <c r="F985" s="164"/>
    </row>
    <row r="986" spans="2:6" x14ac:dyDescent="0.3">
      <c r="B986" s="125">
        <v>975</v>
      </c>
      <c r="C986" s="159"/>
      <c r="D986" s="160"/>
      <c r="E986" s="159"/>
      <c r="F986" s="161"/>
    </row>
    <row r="987" spans="2:6" x14ac:dyDescent="0.3">
      <c r="B987" s="121">
        <v>976</v>
      </c>
      <c r="C987" s="162"/>
      <c r="D987" s="163"/>
      <c r="E987" s="162"/>
      <c r="F987" s="164"/>
    </row>
    <row r="988" spans="2:6" x14ac:dyDescent="0.3">
      <c r="B988" s="125">
        <v>977</v>
      </c>
      <c r="C988" s="159"/>
      <c r="D988" s="160"/>
      <c r="E988" s="159"/>
      <c r="F988" s="161"/>
    </row>
    <row r="989" spans="2:6" x14ac:dyDescent="0.3">
      <c r="B989" s="121">
        <v>978</v>
      </c>
      <c r="C989" s="162"/>
      <c r="D989" s="163"/>
      <c r="E989" s="162"/>
      <c r="F989" s="164"/>
    </row>
    <row r="990" spans="2:6" x14ac:dyDescent="0.3">
      <c r="B990" s="125">
        <v>979</v>
      </c>
      <c r="C990" s="159"/>
      <c r="D990" s="160"/>
      <c r="E990" s="159"/>
      <c r="F990" s="161"/>
    </row>
    <row r="991" spans="2:6" x14ac:dyDescent="0.3">
      <c r="B991" s="121">
        <v>980</v>
      </c>
      <c r="C991" s="162"/>
      <c r="D991" s="163"/>
      <c r="E991" s="162"/>
      <c r="F991" s="164"/>
    </row>
    <row r="992" spans="2:6" x14ac:dyDescent="0.3">
      <c r="B992" s="125">
        <v>981</v>
      </c>
      <c r="C992" s="159"/>
      <c r="D992" s="160"/>
      <c r="E992" s="159"/>
      <c r="F992" s="161"/>
    </row>
    <row r="993" spans="2:6" x14ac:dyDescent="0.3">
      <c r="B993" s="121">
        <v>982</v>
      </c>
      <c r="C993" s="162"/>
      <c r="D993" s="163"/>
      <c r="E993" s="162"/>
      <c r="F993" s="164"/>
    </row>
    <row r="994" spans="2:6" x14ac:dyDescent="0.3">
      <c r="B994" s="125">
        <v>983</v>
      </c>
      <c r="C994" s="159"/>
      <c r="D994" s="160"/>
      <c r="E994" s="159"/>
      <c r="F994" s="161"/>
    </row>
    <row r="995" spans="2:6" x14ac:dyDescent="0.3">
      <c r="B995" s="121">
        <v>984</v>
      </c>
      <c r="C995" s="162"/>
      <c r="D995" s="163"/>
      <c r="E995" s="162"/>
      <c r="F995" s="164"/>
    </row>
    <row r="996" spans="2:6" x14ac:dyDescent="0.3">
      <c r="B996" s="125">
        <v>985</v>
      </c>
      <c r="C996" s="159"/>
      <c r="D996" s="160"/>
      <c r="E996" s="159"/>
      <c r="F996" s="161"/>
    </row>
    <row r="997" spans="2:6" x14ac:dyDescent="0.3">
      <c r="B997" s="121">
        <v>986</v>
      </c>
      <c r="C997" s="162"/>
      <c r="D997" s="163"/>
      <c r="E997" s="162"/>
      <c r="F997" s="164"/>
    </row>
    <row r="998" spans="2:6" x14ac:dyDescent="0.3">
      <c r="B998" s="125">
        <v>987</v>
      </c>
      <c r="C998" s="159"/>
      <c r="D998" s="160"/>
      <c r="E998" s="159"/>
      <c r="F998" s="161"/>
    </row>
    <row r="999" spans="2:6" x14ac:dyDescent="0.3">
      <c r="B999" s="121">
        <v>988</v>
      </c>
      <c r="C999" s="162"/>
      <c r="D999" s="163"/>
      <c r="E999" s="162"/>
      <c r="F999" s="164"/>
    </row>
    <row r="1000" spans="2:6" x14ac:dyDescent="0.3">
      <c r="B1000" s="125">
        <v>989</v>
      </c>
      <c r="C1000" s="159"/>
      <c r="D1000" s="160"/>
      <c r="E1000" s="159"/>
      <c r="F1000" s="161"/>
    </row>
    <row r="1001" spans="2:6" x14ac:dyDescent="0.3">
      <c r="B1001" s="121">
        <v>990</v>
      </c>
      <c r="C1001" s="162"/>
      <c r="D1001" s="163"/>
      <c r="E1001" s="162"/>
      <c r="F1001" s="164"/>
    </row>
    <row r="1002" spans="2:6" x14ac:dyDescent="0.3">
      <c r="B1002" s="125">
        <v>991</v>
      </c>
      <c r="C1002" s="159"/>
      <c r="D1002" s="160"/>
      <c r="E1002" s="159"/>
      <c r="F1002" s="161"/>
    </row>
    <row r="1003" spans="2:6" x14ac:dyDescent="0.3">
      <c r="B1003" s="121">
        <v>992</v>
      </c>
      <c r="C1003" s="162"/>
      <c r="D1003" s="163"/>
      <c r="E1003" s="162"/>
      <c r="F1003" s="164"/>
    </row>
    <row r="1004" spans="2:6" x14ac:dyDescent="0.3">
      <c r="B1004" s="125">
        <v>993</v>
      </c>
      <c r="C1004" s="159"/>
      <c r="D1004" s="160"/>
      <c r="E1004" s="159"/>
      <c r="F1004" s="161"/>
    </row>
    <row r="1005" spans="2:6" x14ac:dyDescent="0.3">
      <c r="B1005" s="121">
        <v>994</v>
      </c>
      <c r="C1005" s="162"/>
      <c r="D1005" s="163"/>
      <c r="E1005" s="162"/>
      <c r="F1005" s="164"/>
    </row>
    <row r="1006" spans="2:6" x14ac:dyDescent="0.3">
      <c r="B1006" s="125">
        <v>995</v>
      </c>
      <c r="C1006" s="159"/>
      <c r="D1006" s="160"/>
      <c r="E1006" s="159"/>
      <c r="F1006" s="161"/>
    </row>
    <row r="1007" spans="2:6" x14ac:dyDescent="0.3">
      <c r="B1007" s="121">
        <v>996</v>
      </c>
      <c r="C1007" s="162"/>
      <c r="D1007" s="163"/>
      <c r="E1007" s="162"/>
      <c r="F1007" s="164"/>
    </row>
    <row r="1008" spans="2:6" x14ac:dyDescent="0.3">
      <c r="B1008" s="125">
        <v>997</v>
      </c>
      <c r="C1008" s="159"/>
      <c r="D1008" s="160"/>
      <c r="E1008" s="159"/>
      <c r="F1008" s="161"/>
    </row>
    <row r="1009" spans="2:6" x14ac:dyDescent="0.3">
      <c r="B1009" s="121">
        <v>998</v>
      </c>
      <c r="C1009" s="162"/>
      <c r="D1009" s="163"/>
      <c r="E1009" s="162"/>
      <c r="F1009" s="164"/>
    </row>
    <row r="1010" spans="2:6" x14ac:dyDescent="0.3">
      <c r="B1010" s="125">
        <v>999</v>
      </c>
      <c r="C1010" s="159"/>
      <c r="D1010" s="160"/>
      <c r="E1010" s="159"/>
      <c r="F1010" s="161"/>
    </row>
    <row r="1011" spans="2:6" x14ac:dyDescent="0.3">
      <c r="B1011" s="121">
        <v>1000</v>
      </c>
      <c r="C1011" s="162"/>
      <c r="D1011" s="163"/>
      <c r="E1011" s="162"/>
      <c r="F1011" s="164"/>
    </row>
    <row r="1012" spans="2:6" x14ac:dyDescent="0.3">
      <c r="B1012" s="125">
        <v>1001</v>
      </c>
      <c r="C1012" s="159"/>
      <c r="D1012" s="160"/>
      <c r="E1012" s="159"/>
      <c r="F1012" s="161"/>
    </row>
    <row r="1013" spans="2:6" x14ac:dyDescent="0.3">
      <c r="B1013" s="121">
        <v>1002</v>
      </c>
      <c r="C1013" s="162"/>
      <c r="D1013" s="163"/>
      <c r="E1013" s="162"/>
      <c r="F1013" s="164"/>
    </row>
    <row r="1014" spans="2:6" x14ac:dyDescent="0.3">
      <c r="B1014" s="125">
        <v>1003</v>
      </c>
      <c r="C1014" s="159"/>
      <c r="D1014" s="160"/>
      <c r="E1014" s="159"/>
      <c r="F1014" s="161"/>
    </row>
    <row r="1015" spans="2:6" x14ac:dyDescent="0.3">
      <c r="B1015" s="121">
        <v>1004</v>
      </c>
      <c r="C1015" s="162"/>
      <c r="D1015" s="163"/>
      <c r="E1015" s="162"/>
      <c r="F1015" s="164"/>
    </row>
    <row r="1016" spans="2:6" x14ac:dyDescent="0.3">
      <c r="B1016" s="125">
        <v>1005</v>
      </c>
      <c r="C1016" s="159"/>
      <c r="D1016" s="160"/>
      <c r="E1016" s="159"/>
      <c r="F1016" s="161"/>
    </row>
    <row r="1017" spans="2:6" x14ac:dyDescent="0.3">
      <c r="B1017" s="121">
        <v>1006</v>
      </c>
      <c r="C1017" s="162"/>
      <c r="D1017" s="163"/>
      <c r="E1017" s="162"/>
      <c r="F1017" s="164"/>
    </row>
    <row r="1018" spans="2:6" x14ac:dyDescent="0.3">
      <c r="B1018" s="125">
        <v>1007</v>
      </c>
      <c r="C1018" s="159"/>
      <c r="D1018" s="160"/>
      <c r="E1018" s="159"/>
      <c r="F1018" s="161"/>
    </row>
    <row r="1019" spans="2:6" x14ac:dyDescent="0.3">
      <c r="B1019" s="121">
        <v>1008</v>
      </c>
      <c r="C1019" s="162"/>
      <c r="D1019" s="163"/>
      <c r="E1019" s="162"/>
      <c r="F1019" s="164"/>
    </row>
    <row r="1020" spans="2:6" x14ac:dyDescent="0.3">
      <c r="B1020" s="125">
        <v>1009</v>
      </c>
      <c r="C1020" s="159"/>
      <c r="D1020" s="160"/>
      <c r="E1020" s="159"/>
      <c r="F1020" s="161"/>
    </row>
    <row r="1021" spans="2:6" x14ac:dyDescent="0.3">
      <c r="B1021" s="121">
        <v>1010</v>
      </c>
      <c r="C1021" s="162"/>
      <c r="D1021" s="163"/>
      <c r="E1021" s="162"/>
      <c r="F1021" s="164"/>
    </row>
    <row r="1022" spans="2:6" x14ac:dyDescent="0.3">
      <c r="B1022" s="125">
        <v>1011</v>
      </c>
      <c r="C1022" s="159"/>
      <c r="D1022" s="160"/>
      <c r="E1022" s="159"/>
      <c r="F1022" s="161"/>
    </row>
    <row r="1023" spans="2:6" x14ac:dyDescent="0.3">
      <c r="B1023" s="121">
        <v>1012</v>
      </c>
      <c r="C1023" s="162"/>
      <c r="D1023" s="163"/>
      <c r="E1023" s="162"/>
      <c r="F1023" s="164"/>
    </row>
    <row r="1024" spans="2:6" x14ac:dyDescent="0.3">
      <c r="B1024" s="125">
        <v>1013</v>
      </c>
      <c r="C1024" s="159"/>
      <c r="D1024" s="160"/>
      <c r="E1024" s="159"/>
      <c r="F1024" s="161"/>
    </row>
    <row r="1025" spans="2:6" x14ac:dyDescent="0.3">
      <c r="B1025" s="121">
        <v>1014</v>
      </c>
      <c r="C1025" s="162"/>
      <c r="D1025" s="163"/>
      <c r="E1025" s="162"/>
      <c r="F1025" s="164"/>
    </row>
    <row r="1026" spans="2:6" x14ac:dyDescent="0.3">
      <c r="B1026" s="125">
        <v>1015</v>
      </c>
      <c r="C1026" s="159"/>
      <c r="D1026" s="160"/>
      <c r="E1026" s="159"/>
      <c r="F1026" s="161"/>
    </row>
    <row r="1027" spans="2:6" x14ac:dyDescent="0.3">
      <c r="B1027" s="121">
        <v>1016</v>
      </c>
      <c r="C1027" s="162"/>
      <c r="D1027" s="163"/>
      <c r="E1027" s="162"/>
      <c r="F1027" s="164"/>
    </row>
    <row r="1028" spans="2:6" x14ac:dyDescent="0.3">
      <c r="B1028" s="125">
        <v>1017</v>
      </c>
      <c r="C1028" s="159"/>
      <c r="D1028" s="160"/>
      <c r="E1028" s="159"/>
      <c r="F1028" s="161"/>
    </row>
    <row r="1029" spans="2:6" x14ac:dyDescent="0.3">
      <c r="B1029" s="121">
        <v>1018</v>
      </c>
      <c r="C1029" s="162"/>
      <c r="D1029" s="163"/>
      <c r="E1029" s="162"/>
      <c r="F1029" s="164"/>
    </row>
    <row r="1030" spans="2:6" x14ac:dyDescent="0.3">
      <c r="B1030" s="125">
        <v>1019</v>
      </c>
      <c r="C1030" s="159"/>
      <c r="D1030" s="160"/>
      <c r="E1030" s="159"/>
      <c r="F1030" s="161"/>
    </row>
    <row r="1031" spans="2:6" x14ac:dyDescent="0.3">
      <c r="B1031" s="121">
        <v>1020</v>
      </c>
      <c r="C1031" s="162"/>
      <c r="D1031" s="163"/>
      <c r="E1031" s="162"/>
      <c r="F1031" s="164"/>
    </row>
    <row r="1032" spans="2:6" x14ac:dyDescent="0.3">
      <c r="B1032" s="125">
        <v>1021</v>
      </c>
      <c r="C1032" s="159"/>
      <c r="D1032" s="160"/>
      <c r="E1032" s="159"/>
      <c r="F1032" s="161"/>
    </row>
    <row r="1033" spans="2:6" x14ac:dyDescent="0.3">
      <c r="B1033" s="121">
        <v>1022</v>
      </c>
      <c r="C1033" s="162"/>
      <c r="D1033" s="163"/>
      <c r="E1033" s="162"/>
      <c r="F1033" s="164"/>
    </row>
    <row r="1034" spans="2:6" x14ac:dyDescent="0.3">
      <c r="B1034" s="125">
        <v>1023</v>
      </c>
      <c r="C1034" s="159"/>
      <c r="D1034" s="160"/>
      <c r="E1034" s="159"/>
      <c r="F1034" s="161"/>
    </row>
    <row r="1035" spans="2:6" x14ac:dyDescent="0.3">
      <c r="B1035" s="121">
        <v>1024</v>
      </c>
      <c r="C1035" s="162"/>
      <c r="D1035" s="163"/>
      <c r="E1035" s="162"/>
      <c r="F1035" s="164"/>
    </row>
    <row r="1036" spans="2:6" x14ac:dyDescent="0.3">
      <c r="B1036" s="125">
        <v>1025</v>
      </c>
      <c r="C1036" s="159"/>
      <c r="D1036" s="160"/>
      <c r="E1036" s="159"/>
      <c r="F1036" s="161"/>
    </row>
    <row r="1037" spans="2:6" x14ac:dyDescent="0.3">
      <c r="B1037" s="121">
        <v>1026</v>
      </c>
      <c r="C1037" s="162"/>
      <c r="D1037" s="163"/>
      <c r="E1037" s="162"/>
      <c r="F1037" s="164"/>
    </row>
    <row r="1038" spans="2:6" x14ac:dyDescent="0.3">
      <c r="B1038" s="125">
        <v>1027</v>
      </c>
      <c r="C1038" s="159"/>
      <c r="D1038" s="160"/>
      <c r="E1038" s="159"/>
      <c r="F1038" s="161"/>
    </row>
    <row r="1039" spans="2:6" x14ac:dyDescent="0.3">
      <c r="B1039" s="121">
        <v>1028</v>
      </c>
      <c r="C1039" s="162"/>
      <c r="D1039" s="163"/>
      <c r="E1039" s="162"/>
      <c r="F1039" s="164"/>
    </row>
    <row r="1040" spans="2:6" x14ac:dyDescent="0.3">
      <c r="B1040" s="125">
        <v>1029</v>
      </c>
      <c r="C1040" s="159"/>
      <c r="D1040" s="160"/>
      <c r="E1040" s="159"/>
      <c r="F1040" s="161"/>
    </row>
    <row r="1041" spans="2:6" x14ac:dyDescent="0.3">
      <c r="B1041" s="121">
        <v>1030</v>
      </c>
      <c r="C1041" s="162"/>
      <c r="D1041" s="163"/>
      <c r="E1041" s="162"/>
      <c r="F1041" s="164"/>
    </row>
    <row r="1042" spans="2:6" x14ac:dyDescent="0.3">
      <c r="B1042" s="125">
        <v>1031</v>
      </c>
      <c r="C1042" s="159"/>
      <c r="D1042" s="160"/>
      <c r="E1042" s="159"/>
      <c r="F1042" s="161"/>
    </row>
    <row r="1043" spans="2:6" x14ac:dyDescent="0.3">
      <c r="B1043" s="121">
        <v>1032</v>
      </c>
      <c r="C1043" s="162"/>
      <c r="D1043" s="163"/>
      <c r="E1043" s="162"/>
      <c r="F1043" s="164"/>
    </row>
    <row r="1044" spans="2:6" x14ac:dyDescent="0.3">
      <c r="B1044" s="125">
        <v>1033</v>
      </c>
      <c r="C1044" s="159"/>
      <c r="D1044" s="160"/>
      <c r="E1044" s="159"/>
      <c r="F1044" s="161"/>
    </row>
    <row r="1045" spans="2:6" x14ac:dyDescent="0.3">
      <c r="B1045" s="121">
        <v>1034</v>
      </c>
      <c r="C1045" s="162"/>
      <c r="D1045" s="163"/>
      <c r="E1045" s="162"/>
      <c r="F1045" s="164"/>
    </row>
    <row r="1046" spans="2:6" x14ac:dyDescent="0.3">
      <c r="B1046" s="125">
        <v>1035</v>
      </c>
      <c r="C1046" s="159"/>
      <c r="D1046" s="160"/>
      <c r="E1046" s="159"/>
      <c r="F1046" s="161"/>
    </row>
    <row r="1047" spans="2:6" x14ac:dyDescent="0.3">
      <c r="B1047" s="121">
        <v>1036</v>
      </c>
      <c r="C1047" s="162"/>
      <c r="D1047" s="163"/>
      <c r="E1047" s="162"/>
      <c r="F1047" s="164"/>
    </row>
    <row r="1048" spans="2:6" x14ac:dyDescent="0.3">
      <c r="B1048" s="125">
        <v>1037</v>
      </c>
      <c r="C1048" s="159"/>
      <c r="D1048" s="160"/>
      <c r="E1048" s="159"/>
      <c r="F1048" s="161"/>
    </row>
    <row r="1049" spans="2:6" x14ac:dyDescent="0.3">
      <c r="B1049" s="121">
        <v>1038</v>
      </c>
      <c r="C1049" s="162"/>
      <c r="D1049" s="163"/>
      <c r="E1049" s="162"/>
      <c r="F1049" s="164"/>
    </row>
    <row r="1050" spans="2:6" x14ac:dyDescent="0.3">
      <c r="B1050" s="125">
        <v>1039</v>
      </c>
      <c r="C1050" s="159"/>
      <c r="D1050" s="160"/>
      <c r="E1050" s="159"/>
      <c r="F1050" s="161"/>
    </row>
    <row r="1051" spans="2:6" x14ac:dyDescent="0.3">
      <c r="B1051" s="121">
        <v>1040</v>
      </c>
      <c r="C1051" s="162"/>
      <c r="D1051" s="163"/>
      <c r="E1051" s="162"/>
      <c r="F1051" s="164"/>
    </row>
    <row r="1052" spans="2:6" x14ac:dyDescent="0.3">
      <c r="B1052" s="125">
        <v>1041</v>
      </c>
      <c r="C1052" s="159"/>
      <c r="D1052" s="160"/>
      <c r="E1052" s="159"/>
      <c r="F1052" s="161"/>
    </row>
    <row r="1053" spans="2:6" x14ac:dyDescent="0.3">
      <c r="B1053" s="121">
        <v>1042</v>
      </c>
      <c r="C1053" s="162"/>
      <c r="D1053" s="163"/>
      <c r="E1053" s="162"/>
      <c r="F1053" s="164"/>
    </row>
    <row r="1054" spans="2:6" x14ac:dyDescent="0.3">
      <c r="B1054" s="125">
        <v>1043</v>
      </c>
      <c r="C1054" s="159"/>
      <c r="D1054" s="160"/>
      <c r="E1054" s="159"/>
      <c r="F1054" s="161"/>
    </row>
    <row r="1055" spans="2:6" x14ac:dyDescent="0.3">
      <c r="B1055" s="121">
        <v>1044</v>
      </c>
      <c r="C1055" s="162"/>
      <c r="D1055" s="163"/>
      <c r="E1055" s="162"/>
      <c r="F1055" s="164"/>
    </row>
    <row r="1056" spans="2:6" x14ac:dyDescent="0.3">
      <c r="B1056" s="125">
        <v>1045</v>
      </c>
      <c r="C1056" s="159"/>
      <c r="D1056" s="160"/>
      <c r="E1056" s="159"/>
      <c r="F1056" s="161"/>
    </row>
    <row r="1057" spans="2:6" x14ac:dyDescent="0.3">
      <c r="B1057" s="121">
        <v>1046</v>
      </c>
      <c r="C1057" s="162"/>
      <c r="D1057" s="163"/>
      <c r="E1057" s="162"/>
      <c r="F1057" s="164"/>
    </row>
    <row r="1058" spans="2:6" x14ac:dyDescent="0.3">
      <c r="B1058" s="125">
        <v>1047</v>
      </c>
      <c r="C1058" s="159"/>
      <c r="D1058" s="160"/>
      <c r="E1058" s="159"/>
      <c r="F1058" s="161"/>
    </row>
    <row r="1059" spans="2:6" x14ac:dyDescent="0.3">
      <c r="B1059" s="121">
        <v>1048</v>
      </c>
      <c r="C1059" s="162"/>
      <c r="D1059" s="163"/>
      <c r="E1059" s="162"/>
      <c r="F1059" s="164"/>
    </row>
    <row r="1060" spans="2:6" x14ac:dyDescent="0.3">
      <c r="B1060" s="125">
        <v>1049</v>
      </c>
      <c r="C1060" s="159"/>
      <c r="D1060" s="160"/>
      <c r="E1060" s="159"/>
      <c r="F1060" s="161"/>
    </row>
    <row r="1061" spans="2:6" x14ac:dyDescent="0.3">
      <c r="B1061" s="121">
        <v>1050</v>
      </c>
      <c r="C1061" s="162"/>
      <c r="D1061" s="163"/>
      <c r="E1061" s="162"/>
      <c r="F1061" s="164"/>
    </row>
    <row r="1062" spans="2:6" x14ac:dyDescent="0.3">
      <c r="B1062" s="125">
        <v>1051</v>
      </c>
      <c r="C1062" s="159"/>
      <c r="D1062" s="160"/>
      <c r="E1062" s="159"/>
      <c r="F1062" s="161"/>
    </row>
    <row r="1063" spans="2:6" x14ac:dyDescent="0.3">
      <c r="B1063" s="121">
        <v>1052</v>
      </c>
      <c r="C1063" s="162"/>
      <c r="D1063" s="163"/>
      <c r="E1063" s="162"/>
      <c r="F1063" s="164"/>
    </row>
    <row r="1064" spans="2:6" x14ac:dyDescent="0.3">
      <c r="B1064" s="125">
        <v>1053</v>
      </c>
      <c r="C1064" s="159"/>
      <c r="D1064" s="160"/>
      <c r="E1064" s="159"/>
      <c r="F1064" s="161"/>
    </row>
    <row r="1065" spans="2:6" x14ac:dyDescent="0.3">
      <c r="B1065" s="121">
        <v>1054</v>
      </c>
      <c r="C1065" s="162"/>
      <c r="D1065" s="163"/>
      <c r="E1065" s="162"/>
      <c r="F1065" s="164"/>
    </row>
    <row r="1066" spans="2:6" x14ac:dyDescent="0.3">
      <c r="B1066" s="125">
        <v>1055</v>
      </c>
      <c r="C1066" s="159"/>
      <c r="D1066" s="160"/>
      <c r="E1066" s="159"/>
      <c r="F1066" s="161"/>
    </row>
    <row r="1067" spans="2:6" x14ac:dyDescent="0.3">
      <c r="B1067" s="121">
        <v>1056</v>
      </c>
      <c r="C1067" s="162"/>
      <c r="D1067" s="163"/>
      <c r="E1067" s="162"/>
      <c r="F1067" s="164"/>
    </row>
    <row r="1068" spans="2:6" x14ac:dyDescent="0.3">
      <c r="B1068" s="125">
        <v>1057</v>
      </c>
      <c r="C1068" s="159"/>
      <c r="D1068" s="160"/>
      <c r="E1068" s="159"/>
      <c r="F1068" s="161"/>
    </row>
    <row r="1069" spans="2:6" x14ac:dyDescent="0.3">
      <c r="B1069" s="121">
        <v>1058</v>
      </c>
      <c r="C1069" s="162"/>
      <c r="D1069" s="163"/>
      <c r="E1069" s="162"/>
      <c r="F1069" s="164"/>
    </row>
    <row r="1070" spans="2:6" x14ac:dyDescent="0.3">
      <c r="B1070" s="125">
        <v>1059</v>
      </c>
      <c r="C1070" s="159"/>
      <c r="D1070" s="160"/>
      <c r="E1070" s="159"/>
      <c r="F1070" s="161"/>
    </row>
    <row r="1071" spans="2:6" x14ac:dyDescent="0.3">
      <c r="B1071" s="121">
        <v>1060</v>
      </c>
      <c r="C1071" s="162"/>
      <c r="D1071" s="163"/>
      <c r="E1071" s="162"/>
      <c r="F1071" s="164"/>
    </row>
    <row r="1072" spans="2:6" x14ac:dyDescent="0.3">
      <c r="B1072" s="125">
        <v>1061</v>
      </c>
      <c r="C1072" s="159"/>
      <c r="D1072" s="160"/>
      <c r="E1072" s="159"/>
      <c r="F1072" s="161"/>
    </row>
    <row r="1073" spans="2:6" x14ac:dyDescent="0.3">
      <c r="B1073" s="121">
        <v>1062</v>
      </c>
      <c r="C1073" s="162"/>
      <c r="D1073" s="163"/>
      <c r="E1073" s="162"/>
      <c r="F1073" s="164"/>
    </row>
    <row r="1074" spans="2:6" x14ac:dyDescent="0.3">
      <c r="B1074" s="125">
        <v>1063</v>
      </c>
      <c r="C1074" s="159"/>
      <c r="D1074" s="160"/>
      <c r="E1074" s="159"/>
      <c r="F1074" s="161"/>
    </row>
    <row r="1075" spans="2:6" x14ac:dyDescent="0.3">
      <c r="B1075" s="121">
        <v>1064</v>
      </c>
      <c r="C1075" s="162"/>
      <c r="D1075" s="163"/>
      <c r="E1075" s="162"/>
      <c r="F1075" s="164"/>
    </row>
    <row r="1076" spans="2:6" x14ac:dyDescent="0.3">
      <c r="B1076" s="125">
        <v>1065</v>
      </c>
      <c r="C1076" s="159"/>
      <c r="D1076" s="160"/>
      <c r="E1076" s="159"/>
      <c r="F1076" s="161"/>
    </row>
    <row r="1077" spans="2:6" x14ac:dyDescent="0.3">
      <c r="B1077" s="121">
        <v>1066</v>
      </c>
      <c r="C1077" s="162"/>
      <c r="D1077" s="163"/>
      <c r="E1077" s="162"/>
      <c r="F1077" s="164"/>
    </row>
    <row r="1078" spans="2:6" x14ac:dyDescent="0.3">
      <c r="B1078" s="125">
        <v>1067</v>
      </c>
      <c r="C1078" s="159"/>
      <c r="D1078" s="160"/>
      <c r="E1078" s="159"/>
      <c r="F1078" s="161"/>
    </row>
    <row r="1079" spans="2:6" x14ac:dyDescent="0.3">
      <c r="B1079" s="121">
        <v>1068</v>
      </c>
      <c r="C1079" s="162"/>
      <c r="D1079" s="163"/>
      <c r="E1079" s="162"/>
      <c r="F1079" s="164"/>
    </row>
    <row r="1080" spans="2:6" x14ac:dyDescent="0.3">
      <c r="B1080" s="125">
        <v>1069</v>
      </c>
      <c r="C1080" s="159"/>
      <c r="D1080" s="160"/>
      <c r="E1080" s="159"/>
      <c r="F1080" s="161"/>
    </row>
    <row r="1081" spans="2:6" x14ac:dyDescent="0.3">
      <c r="B1081" s="121">
        <v>1070</v>
      </c>
      <c r="C1081" s="162"/>
      <c r="D1081" s="163"/>
      <c r="E1081" s="162"/>
      <c r="F1081" s="164"/>
    </row>
    <row r="1082" spans="2:6" x14ac:dyDescent="0.3">
      <c r="B1082" s="125">
        <v>1071</v>
      </c>
      <c r="C1082" s="159"/>
      <c r="D1082" s="160"/>
      <c r="E1082" s="159"/>
      <c r="F1082" s="161"/>
    </row>
    <row r="1083" spans="2:6" x14ac:dyDescent="0.3">
      <c r="B1083" s="121">
        <v>1072</v>
      </c>
      <c r="C1083" s="162"/>
      <c r="D1083" s="163"/>
      <c r="E1083" s="162"/>
      <c r="F1083" s="164"/>
    </row>
    <row r="1084" spans="2:6" x14ac:dyDescent="0.3">
      <c r="B1084" s="125">
        <v>1073</v>
      </c>
      <c r="C1084" s="159"/>
      <c r="D1084" s="160"/>
      <c r="E1084" s="159"/>
      <c r="F1084" s="161"/>
    </row>
    <row r="1085" spans="2:6" x14ac:dyDescent="0.3">
      <c r="B1085" s="121">
        <v>1074</v>
      </c>
      <c r="C1085" s="162"/>
      <c r="D1085" s="163"/>
      <c r="E1085" s="162"/>
      <c r="F1085" s="164"/>
    </row>
    <row r="1086" spans="2:6" x14ac:dyDescent="0.3">
      <c r="B1086" s="125">
        <v>1075</v>
      </c>
      <c r="C1086" s="159"/>
      <c r="D1086" s="160"/>
      <c r="E1086" s="159"/>
      <c r="F1086" s="161"/>
    </row>
    <row r="1087" spans="2:6" x14ac:dyDescent="0.3">
      <c r="B1087" s="121">
        <v>1076</v>
      </c>
      <c r="C1087" s="162"/>
      <c r="D1087" s="163"/>
      <c r="E1087" s="162"/>
      <c r="F1087" s="164"/>
    </row>
    <row r="1088" spans="2:6" x14ac:dyDescent="0.3">
      <c r="B1088" s="125">
        <v>1077</v>
      </c>
      <c r="C1088" s="159"/>
      <c r="D1088" s="160"/>
      <c r="E1088" s="159"/>
      <c r="F1088" s="161"/>
    </row>
    <row r="1089" spans="2:6" x14ac:dyDescent="0.3">
      <c r="B1089" s="121">
        <v>1078</v>
      </c>
      <c r="C1089" s="162"/>
      <c r="D1089" s="163"/>
      <c r="E1089" s="162"/>
      <c r="F1089" s="164"/>
    </row>
    <row r="1090" spans="2:6" x14ac:dyDescent="0.3">
      <c r="B1090" s="125">
        <v>1079</v>
      </c>
      <c r="C1090" s="159"/>
      <c r="D1090" s="160"/>
      <c r="E1090" s="159"/>
      <c r="F1090" s="161"/>
    </row>
    <row r="1091" spans="2:6" x14ac:dyDescent="0.3">
      <c r="B1091" s="121">
        <v>1080</v>
      </c>
      <c r="C1091" s="162"/>
      <c r="D1091" s="163"/>
      <c r="E1091" s="162"/>
      <c r="F1091" s="164"/>
    </row>
    <row r="1092" spans="2:6" x14ac:dyDescent="0.3">
      <c r="B1092" s="125">
        <v>1081</v>
      </c>
      <c r="C1092" s="159"/>
      <c r="D1092" s="160"/>
      <c r="E1092" s="159"/>
      <c r="F1092" s="161"/>
    </row>
    <row r="1093" spans="2:6" x14ac:dyDescent="0.3">
      <c r="B1093" s="121">
        <v>1082</v>
      </c>
      <c r="C1093" s="162"/>
      <c r="D1093" s="163"/>
      <c r="E1093" s="162"/>
      <c r="F1093" s="164"/>
    </row>
    <row r="1094" spans="2:6" x14ac:dyDescent="0.3">
      <c r="B1094" s="125">
        <v>1083</v>
      </c>
      <c r="C1094" s="159"/>
      <c r="D1094" s="160"/>
      <c r="E1094" s="159"/>
      <c r="F1094" s="161"/>
    </row>
    <row r="1095" spans="2:6" x14ac:dyDescent="0.3">
      <c r="B1095" s="121">
        <v>1084</v>
      </c>
      <c r="C1095" s="162"/>
      <c r="D1095" s="163"/>
      <c r="E1095" s="162"/>
      <c r="F1095" s="164"/>
    </row>
    <row r="1096" spans="2:6" x14ac:dyDescent="0.3">
      <c r="B1096" s="125">
        <v>1085</v>
      </c>
      <c r="C1096" s="159"/>
      <c r="D1096" s="160"/>
      <c r="E1096" s="159"/>
      <c r="F1096" s="161"/>
    </row>
    <row r="1097" spans="2:6" x14ac:dyDescent="0.3">
      <c r="B1097" s="121">
        <v>1086</v>
      </c>
      <c r="C1097" s="162"/>
      <c r="D1097" s="163"/>
      <c r="E1097" s="162"/>
      <c r="F1097" s="164"/>
    </row>
    <row r="1098" spans="2:6" x14ac:dyDescent="0.3">
      <c r="B1098" s="125">
        <v>1087</v>
      </c>
      <c r="C1098" s="159"/>
      <c r="D1098" s="160"/>
      <c r="E1098" s="159"/>
      <c r="F1098" s="161"/>
    </row>
    <row r="1099" spans="2:6" x14ac:dyDescent="0.3">
      <c r="B1099" s="121">
        <v>1088</v>
      </c>
      <c r="C1099" s="162"/>
      <c r="D1099" s="163"/>
      <c r="E1099" s="162"/>
      <c r="F1099" s="164"/>
    </row>
    <row r="1100" spans="2:6" x14ac:dyDescent="0.3">
      <c r="B1100" s="125">
        <v>1089</v>
      </c>
      <c r="C1100" s="159"/>
      <c r="D1100" s="160"/>
      <c r="E1100" s="159"/>
      <c r="F1100" s="161"/>
    </row>
    <row r="1101" spans="2:6" x14ac:dyDescent="0.3">
      <c r="B1101" s="121">
        <v>1090</v>
      </c>
      <c r="C1101" s="162"/>
      <c r="D1101" s="163"/>
      <c r="E1101" s="162"/>
      <c r="F1101" s="164"/>
    </row>
    <row r="1102" spans="2:6" x14ac:dyDescent="0.3">
      <c r="B1102" s="125">
        <v>1091</v>
      </c>
      <c r="C1102" s="159"/>
      <c r="D1102" s="160"/>
      <c r="E1102" s="159"/>
      <c r="F1102" s="161"/>
    </row>
    <row r="1103" spans="2:6" x14ac:dyDescent="0.3">
      <c r="B1103" s="121">
        <v>1092</v>
      </c>
      <c r="C1103" s="162"/>
      <c r="D1103" s="163"/>
      <c r="E1103" s="162"/>
      <c r="F1103" s="164"/>
    </row>
    <row r="1104" spans="2:6" x14ac:dyDescent="0.3">
      <c r="B1104" s="125">
        <v>1093</v>
      </c>
      <c r="C1104" s="159"/>
      <c r="D1104" s="160"/>
      <c r="E1104" s="159"/>
      <c r="F1104" s="161"/>
    </row>
    <row r="1105" spans="2:6" x14ac:dyDescent="0.3">
      <c r="B1105" s="121">
        <v>1094</v>
      </c>
      <c r="C1105" s="162"/>
      <c r="D1105" s="163"/>
      <c r="E1105" s="162"/>
      <c r="F1105" s="164"/>
    </row>
    <row r="1106" spans="2:6" x14ac:dyDescent="0.3">
      <c r="B1106" s="125">
        <v>1095</v>
      </c>
      <c r="C1106" s="159"/>
      <c r="D1106" s="160"/>
      <c r="E1106" s="159"/>
      <c r="F1106" s="161"/>
    </row>
    <row r="1107" spans="2:6" x14ac:dyDescent="0.3">
      <c r="B1107" s="121">
        <v>1096</v>
      </c>
      <c r="C1107" s="162"/>
      <c r="D1107" s="163"/>
      <c r="E1107" s="162"/>
      <c r="F1107" s="164"/>
    </row>
    <row r="1108" spans="2:6" x14ac:dyDescent="0.3">
      <c r="B1108" s="125">
        <v>1097</v>
      </c>
      <c r="C1108" s="159"/>
      <c r="D1108" s="160"/>
      <c r="E1108" s="159"/>
      <c r="F1108" s="161"/>
    </row>
    <row r="1109" spans="2:6" x14ac:dyDescent="0.3">
      <c r="B1109" s="121">
        <v>1098</v>
      </c>
      <c r="C1109" s="162"/>
      <c r="D1109" s="163"/>
      <c r="E1109" s="162"/>
      <c r="F1109" s="164"/>
    </row>
    <row r="1110" spans="2:6" x14ac:dyDescent="0.3">
      <c r="B1110" s="125">
        <v>1099</v>
      </c>
      <c r="C1110" s="159"/>
      <c r="D1110" s="160"/>
      <c r="E1110" s="159"/>
      <c r="F1110" s="161"/>
    </row>
    <row r="1111" spans="2:6" x14ac:dyDescent="0.3">
      <c r="B1111" s="121">
        <v>1100</v>
      </c>
      <c r="C1111" s="162"/>
      <c r="D1111" s="163"/>
      <c r="E1111" s="162"/>
      <c r="F1111" s="164"/>
    </row>
    <row r="1112" spans="2:6" x14ac:dyDescent="0.3">
      <c r="B1112" s="125">
        <v>1101</v>
      </c>
      <c r="C1112" s="159"/>
      <c r="D1112" s="160"/>
      <c r="E1112" s="159"/>
      <c r="F1112" s="161"/>
    </row>
    <row r="1113" spans="2:6" x14ac:dyDescent="0.3">
      <c r="B1113" s="121">
        <v>1102</v>
      </c>
      <c r="C1113" s="162"/>
      <c r="D1113" s="163"/>
      <c r="E1113" s="162"/>
      <c r="F1113" s="164"/>
    </row>
    <row r="1114" spans="2:6" x14ac:dyDescent="0.3">
      <c r="B1114" s="125">
        <v>1103</v>
      </c>
      <c r="C1114" s="159"/>
      <c r="D1114" s="160"/>
      <c r="E1114" s="159"/>
      <c r="F1114" s="161"/>
    </row>
    <row r="1115" spans="2:6" x14ac:dyDescent="0.3">
      <c r="B1115" s="121">
        <v>1104</v>
      </c>
      <c r="C1115" s="162"/>
      <c r="D1115" s="163"/>
      <c r="E1115" s="162"/>
      <c r="F1115" s="164"/>
    </row>
    <row r="1116" spans="2:6" x14ac:dyDescent="0.3">
      <c r="B1116" s="125">
        <v>1105</v>
      </c>
      <c r="C1116" s="159"/>
      <c r="D1116" s="160"/>
      <c r="E1116" s="159"/>
      <c r="F1116" s="161"/>
    </row>
    <row r="1117" spans="2:6" x14ac:dyDescent="0.3">
      <c r="B1117" s="121">
        <v>1106</v>
      </c>
      <c r="C1117" s="162"/>
      <c r="D1117" s="163"/>
      <c r="E1117" s="162"/>
      <c r="F1117" s="164"/>
    </row>
    <row r="1118" spans="2:6" x14ac:dyDescent="0.3">
      <c r="B1118" s="125">
        <v>1107</v>
      </c>
      <c r="C1118" s="159"/>
      <c r="D1118" s="160"/>
      <c r="E1118" s="159"/>
      <c r="F1118" s="161"/>
    </row>
    <row r="1119" spans="2:6" x14ac:dyDescent="0.3">
      <c r="B1119" s="121">
        <v>1108</v>
      </c>
      <c r="C1119" s="162"/>
      <c r="D1119" s="163"/>
      <c r="E1119" s="162"/>
      <c r="F1119" s="164"/>
    </row>
    <row r="1120" spans="2:6" x14ac:dyDescent="0.3">
      <c r="B1120" s="125">
        <v>1109</v>
      </c>
      <c r="C1120" s="159"/>
      <c r="D1120" s="160"/>
      <c r="E1120" s="159"/>
      <c r="F1120" s="161"/>
    </row>
    <row r="1121" spans="2:6" x14ac:dyDescent="0.3">
      <c r="B1121" s="121">
        <v>1110</v>
      </c>
      <c r="C1121" s="162"/>
      <c r="D1121" s="163"/>
      <c r="E1121" s="162"/>
      <c r="F1121" s="164"/>
    </row>
    <row r="1122" spans="2:6" x14ac:dyDescent="0.3">
      <c r="B1122" s="125">
        <v>1111</v>
      </c>
      <c r="C1122" s="159"/>
      <c r="D1122" s="160"/>
      <c r="E1122" s="159"/>
      <c r="F1122" s="161"/>
    </row>
    <row r="1123" spans="2:6" x14ac:dyDescent="0.3">
      <c r="B1123" s="121">
        <v>1112</v>
      </c>
      <c r="C1123" s="162"/>
      <c r="D1123" s="163"/>
      <c r="E1123" s="162"/>
      <c r="F1123" s="164"/>
    </row>
    <row r="1124" spans="2:6" x14ac:dyDescent="0.3">
      <c r="B1124" s="125">
        <v>1113</v>
      </c>
      <c r="C1124" s="159"/>
      <c r="D1124" s="160"/>
      <c r="E1124" s="159"/>
      <c r="F1124" s="161"/>
    </row>
    <row r="1125" spans="2:6" x14ac:dyDescent="0.3">
      <c r="B1125" s="121">
        <v>1114</v>
      </c>
      <c r="C1125" s="162"/>
      <c r="D1125" s="163"/>
      <c r="E1125" s="162"/>
      <c r="F1125" s="164"/>
    </row>
    <row r="1126" spans="2:6" x14ac:dyDescent="0.3">
      <c r="B1126" s="125">
        <v>1115</v>
      </c>
      <c r="C1126" s="159"/>
      <c r="D1126" s="160"/>
      <c r="E1126" s="159"/>
      <c r="F1126" s="161"/>
    </row>
    <row r="1127" spans="2:6" x14ac:dyDescent="0.3">
      <c r="B1127" s="121">
        <v>1116</v>
      </c>
      <c r="C1127" s="162"/>
      <c r="D1127" s="163"/>
      <c r="E1127" s="162"/>
      <c r="F1127" s="164"/>
    </row>
    <row r="1128" spans="2:6" x14ac:dyDescent="0.3">
      <c r="B1128" s="125">
        <v>1117</v>
      </c>
      <c r="C1128" s="159"/>
      <c r="D1128" s="160"/>
      <c r="E1128" s="159"/>
      <c r="F1128" s="161"/>
    </row>
    <row r="1129" spans="2:6" x14ac:dyDescent="0.3">
      <c r="B1129" s="121">
        <v>1118</v>
      </c>
      <c r="C1129" s="162"/>
      <c r="D1129" s="163"/>
      <c r="E1129" s="162"/>
      <c r="F1129" s="164"/>
    </row>
    <row r="1130" spans="2:6" x14ac:dyDescent="0.3">
      <c r="B1130" s="125">
        <v>1119</v>
      </c>
      <c r="C1130" s="159"/>
      <c r="D1130" s="160"/>
      <c r="E1130" s="159"/>
      <c r="F1130" s="161"/>
    </row>
    <row r="1131" spans="2:6" x14ac:dyDescent="0.3">
      <c r="B1131" s="121">
        <v>1120</v>
      </c>
      <c r="C1131" s="162"/>
      <c r="D1131" s="163"/>
      <c r="E1131" s="162"/>
      <c r="F1131" s="164"/>
    </row>
    <row r="1132" spans="2:6" x14ac:dyDescent="0.3">
      <c r="B1132" s="125">
        <v>1121</v>
      </c>
      <c r="C1132" s="159"/>
      <c r="D1132" s="160"/>
      <c r="E1132" s="159"/>
      <c r="F1132" s="161"/>
    </row>
    <row r="1133" spans="2:6" x14ac:dyDescent="0.3">
      <c r="B1133" s="121">
        <v>1122</v>
      </c>
      <c r="C1133" s="162"/>
      <c r="D1133" s="163"/>
      <c r="E1133" s="162"/>
      <c r="F1133" s="164"/>
    </row>
    <row r="1134" spans="2:6" x14ac:dyDescent="0.3">
      <c r="B1134" s="125">
        <v>1123</v>
      </c>
      <c r="C1134" s="159"/>
      <c r="D1134" s="160"/>
      <c r="E1134" s="159"/>
      <c r="F1134" s="161"/>
    </row>
    <row r="1135" spans="2:6" x14ac:dyDescent="0.3">
      <c r="B1135" s="121">
        <v>1124</v>
      </c>
      <c r="C1135" s="162"/>
      <c r="D1135" s="163"/>
      <c r="E1135" s="162"/>
      <c r="F1135" s="164"/>
    </row>
    <row r="1136" spans="2:6" x14ac:dyDescent="0.3">
      <c r="B1136" s="125">
        <v>1125</v>
      </c>
      <c r="C1136" s="159"/>
      <c r="D1136" s="160"/>
      <c r="E1136" s="159"/>
      <c r="F1136" s="161"/>
    </row>
    <row r="1137" spans="2:6" x14ac:dyDescent="0.3">
      <c r="B1137" s="121">
        <v>1126</v>
      </c>
      <c r="C1137" s="162"/>
      <c r="D1137" s="163"/>
      <c r="E1137" s="162"/>
      <c r="F1137" s="164"/>
    </row>
    <row r="1138" spans="2:6" x14ac:dyDescent="0.3">
      <c r="B1138" s="125">
        <v>1127</v>
      </c>
      <c r="C1138" s="159"/>
      <c r="D1138" s="160"/>
      <c r="E1138" s="159"/>
      <c r="F1138" s="161"/>
    </row>
    <row r="1139" spans="2:6" x14ac:dyDescent="0.3">
      <c r="B1139" s="121">
        <v>1128</v>
      </c>
      <c r="C1139" s="162"/>
      <c r="D1139" s="163"/>
      <c r="E1139" s="162"/>
      <c r="F1139" s="164"/>
    </row>
    <row r="1140" spans="2:6" x14ac:dyDescent="0.3">
      <c r="B1140" s="125">
        <v>1129</v>
      </c>
      <c r="C1140" s="159"/>
      <c r="D1140" s="160"/>
      <c r="E1140" s="159"/>
      <c r="F1140" s="161"/>
    </row>
    <row r="1141" spans="2:6" x14ac:dyDescent="0.3">
      <c r="B1141" s="121">
        <v>1130</v>
      </c>
      <c r="C1141" s="162"/>
      <c r="D1141" s="163"/>
      <c r="E1141" s="162"/>
      <c r="F1141" s="164"/>
    </row>
    <row r="1142" spans="2:6" x14ac:dyDescent="0.3">
      <c r="B1142" s="125">
        <v>1131</v>
      </c>
      <c r="C1142" s="159"/>
      <c r="D1142" s="160"/>
      <c r="E1142" s="159"/>
      <c r="F1142" s="161"/>
    </row>
    <row r="1143" spans="2:6" x14ac:dyDescent="0.3">
      <c r="B1143" s="121">
        <v>1132</v>
      </c>
      <c r="C1143" s="162"/>
      <c r="D1143" s="163"/>
      <c r="E1143" s="162"/>
      <c r="F1143" s="164"/>
    </row>
    <row r="1144" spans="2:6" x14ac:dyDescent="0.3">
      <c r="B1144" s="125">
        <v>1133</v>
      </c>
      <c r="C1144" s="159"/>
      <c r="D1144" s="160"/>
      <c r="E1144" s="159"/>
      <c r="F1144" s="161"/>
    </row>
    <row r="1145" spans="2:6" x14ac:dyDescent="0.3">
      <c r="B1145" s="121">
        <v>1134</v>
      </c>
      <c r="C1145" s="162"/>
      <c r="D1145" s="163"/>
      <c r="E1145" s="162"/>
      <c r="F1145" s="164"/>
    </row>
    <row r="1146" spans="2:6" x14ac:dyDescent="0.3">
      <c r="B1146" s="125">
        <v>1135</v>
      </c>
      <c r="C1146" s="159"/>
      <c r="D1146" s="160"/>
      <c r="E1146" s="159"/>
      <c r="F1146" s="161"/>
    </row>
    <row r="1147" spans="2:6" x14ac:dyDescent="0.3">
      <c r="B1147" s="121">
        <v>1136</v>
      </c>
      <c r="C1147" s="162"/>
      <c r="D1147" s="163"/>
      <c r="E1147" s="162"/>
      <c r="F1147" s="164"/>
    </row>
    <row r="1148" spans="2:6" x14ac:dyDescent="0.3">
      <c r="B1148" s="125">
        <v>1137</v>
      </c>
      <c r="C1148" s="159"/>
      <c r="D1148" s="160"/>
      <c r="E1148" s="159"/>
      <c r="F1148" s="161"/>
    </row>
    <row r="1149" spans="2:6" x14ac:dyDescent="0.3">
      <c r="B1149" s="121">
        <v>1138</v>
      </c>
      <c r="C1149" s="162"/>
      <c r="D1149" s="163"/>
      <c r="E1149" s="162"/>
      <c r="F1149" s="164"/>
    </row>
    <row r="1150" spans="2:6" x14ac:dyDescent="0.3">
      <c r="B1150" s="125">
        <v>1139</v>
      </c>
      <c r="C1150" s="159"/>
      <c r="D1150" s="160"/>
      <c r="E1150" s="159"/>
      <c r="F1150" s="161"/>
    </row>
    <row r="1151" spans="2:6" x14ac:dyDescent="0.3">
      <c r="B1151" s="121">
        <v>1140</v>
      </c>
      <c r="C1151" s="162"/>
      <c r="D1151" s="163"/>
      <c r="E1151" s="162"/>
      <c r="F1151" s="164"/>
    </row>
    <row r="1152" spans="2:6" x14ac:dyDescent="0.3">
      <c r="B1152" s="125">
        <v>1141</v>
      </c>
      <c r="C1152" s="159"/>
      <c r="D1152" s="160"/>
      <c r="E1152" s="159"/>
      <c r="F1152" s="161"/>
    </row>
    <row r="1153" spans="2:6" x14ac:dyDescent="0.3">
      <c r="B1153" s="121">
        <v>1142</v>
      </c>
      <c r="C1153" s="162"/>
      <c r="D1153" s="163"/>
      <c r="E1153" s="162"/>
      <c r="F1153" s="164"/>
    </row>
    <row r="1154" spans="2:6" x14ac:dyDescent="0.3">
      <c r="B1154" s="125">
        <v>1143</v>
      </c>
      <c r="C1154" s="159"/>
      <c r="D1154" s="160"/>
      <c r="E1154" s="159"/>
      <c r="F1154" s="161"/>
    </row>
    <row r="1155" spans="2:6" x14ac:dyDescent="0.3">
      <c r="B1155" s="121">
        <v>1144</v>
      </c>
      <c r="C1155" s="162"/>
      <c r="D1155" s="163"/>
      <c r="E1155" s="162"/>
      <c r="F1155" s="164"/>
    </row>
    <row r="1156" spans="2:6" x14ac:dyDescent="0.3">
      <c r="B1156" s="125">
        <v>1145</v>
      </c>
      <c r="C1156" s="159"/>
      <c r="D1156" s="160"/>
      <c r="E1156" s="159"/>
      <c r="F1156" s="161"/>
    </row>
    <row r="1157" spans="2:6" x14ac:dyDescent="0.3">
      <c r="B1157" s="121">
        <v>1146</v>
      </c>
      <c r="C1157" s="162"/>
      <c r="D1157" s="163"/>
      <c r="E1157" s="162"/>
      <c r="F1157" s="164"/>
    </row>
    <row r="1158" spans="2:6" x14ac:dyDescent="0.3">
      <c r="B1158" s="125">
        <v>1147</v>
      </c>
      <c r="C1158" s="159"/>
      <c r="D1158" s="160"/>
      <c r="E1158" s="159"/>
      <c r="F1158" s="161"/>
    </row>
    <row r="1159" spans="2:6" x14ac:dyDescent="0.3">
      <c r="B1159" s="121">
        <v>1148</v>
      </c>
      <c r="C1159" s="162"/>
      <c r="D1159" s="163"/>
      <c r="E1159" s="162"/>
      <c r="F1159" s="164"/>
    </row>
    <row r="1160" spans="2:6" x14ac:dyDescent="0.3">
      <c r="B1160" s="125">
        <v>1149</v>
      </c>
      <c r="C1160" s="159"/>
      <c r="D1160" s="160"/>
      <c r="E1160" s="159"/>
      <c r="F1160" s="161"/>
    </row>
    <row r="1161" spans="2:6" x14ac:dyDescent="0.3">
      <c r="B1161" s="121">
        <v>1150</v>
      </c>
      <c r="C1161" s="162"/>
      <c r="D1161" s="163"/>
      <c r="E1161" s="162"/>
      <c r="F1161" s="164"/>
    </row>
    <row r="1162" spans="2:6" x14ac:dyDescent="0.3">
      <c r="B1162" s="125">
        <v>1151</v>
      </c>
      <c r="C1162" s="159"/>
      <c r="D1162" s="160"/>
      <c r="E1162" s="159"/>
      <c r="F1162" s="161"/>
    </row>
    <row r="1163" spans="2:6" x14ac:dyDescent="0.3">
      <c r="B1163" s="121">
        <v>1152</v>
      </c>
      <c r="C1163" s="162"/>
      <c r="D1163" s="163"/>
      <c r="E1163" s="162"/>
      <c r="F1163" s="164"/>
    </row>
    <row r="1164" spans="2:6" x14ac:dyDescent="0.3">
      <c r="B1164" s="125">
        <v>1153</v>
      </c>
      <c r="C1164" s="159"/>
      <c r="D1164" s="160"/>
      <c r="E1164" s="159"/>
      <c r="F1164" s="161"/>
    </row>
    <row r="1165" spans="2:6" x14ac:dyDescent="0.3">
      <c r="B1165" s="121">
        <v>1154</v>
      </c>
      <c r="C1165" s="162"/>
      <c r="D1165" s="163"/>
      <c r="E1165" s="162"/>
      <c r="F1165" s="164"/>
    </row>
    <row r="1166" spans="2:6" x14ac:dyDescent="0.3">
      <c r="B1166" s="125">
        <v>1155</v>
      </c>
      <c r="C1166" s="159"/>
      <c r="D1166" s="160"/>
      <c r="E1166" s="159"/>
      <c r="F1166" s="161"/>
    </row>
    <row r="1167" spans="2:6" x14ac:dyDescent="0.3">
      <c r="B1167" s="121">
        <v>1156</v>
      </c>
      <c r="C1167" s="162"/>
      <c r="D1167" s="163"/>
      <c r="E1167" s="162"/>
      <c r="F1167" s="164"/>
    </row>
    <row r="1168" spans="2:6" x14ac:dyDescent="0.3">
      <c r="B1168" s="125">
        <v>1157</v>
      </c>
      <c r="C1168" s="159"/>
      <c r="D1168" s="160"/>
      <c r="E1168" s="159"/>
      <c r="F1168" s="161"/>
    </row>
    <row r="1169" spans="2:6" x14ac:dyDescent="0.3">
      <c r="B1169" s="121">
        <v>1158</v>
      </c>
      <c r="C1169" s="162"/>
      <c r="D1169" s="163"/>
      <c r="E1169" s="162"/>
      <c r="F1169" s="164"/>
    </row>
    <row r="1170" spans="2:6" x14ac:dyDescent="0.3">
      <c r="B1170" s="125">
        <v>1159</v>
      </c>
      <c r="C1170" s="159"/>
      <c r="D1170" s="160"/>
      <c r="E1170" s="159"/>
      <c r="F1170" s="161"/>
    </row>
    <row r="1171" spans="2:6" x14ac:dyDescent="0.3">
      <c r="B1171" s="121">
        <v>1160</v>
      </c>
      <c r="C1171" s="162"/>
      <c r="D1171" s="163"/>
      <c r="E1171" s="162"/>
      <c r="F1171" s="164"/>
    </row>
    <row r="1172" spans="2:6" x14ac:dyDescent="0.3">
      <c r="B1172" s="125">
        <v>1161</v>
      </c>
      <c r="C1172" s="159"/>
      <c r="D1172" s="160"/>
      <c r="E1172" s="159"/>
      <c r="F1172" s="161"/>
    </row>
    <row r="1173" spans="2:6" x14ac:dyDescent="0.3">
      <c r="B1173" s="121">
        <v>1162</v>
      </c>
      <c r="C1173" s="162"/>
      <c r="D1173" s="163"/>
      <c r="E1173" s="162"/>
      <c r="F1173" s="164"/>
    </row>
    <row r="1174" spans="2:6" x14ac:dyDescent="0.3">
      <c r="B1174" s="125">
        <v>1163</v>
      </c>
      <c r="C1174" s="159"/>
      <c r="D1174" s="160"/>
      <c r="E1174" s="159"/>
      <c r="F1174" s="161"/>
    </row>
    <row r="1175" spans="2:6" x14ac:dyDescent="0.3">
      <c r="B1175" s="121">
        <v>1164</v>
      </c>
      <c r="C1175" s="162"/>
      <c r="D1175" s="163"/>
      <c r="E1175" s="162"/>
      <c r="F1175" s="164"/>
    </row>
    <row r="1176" spans="2:6" x14ac:dyDescent="0.3">
      <c r="B1176" s="125">
        <v>1165</v>
      </c>
      <c r="C1176" s="159"/>
      <c r="D1176" s="160"/>
      <c r="E1176" s="159"/>
      <c r="F1176" s="161"/>
    </row>
    <row r="1177" spans="2:6" x14ac:dyDescent="0.3">
      <c r="B1177" s="121">
        <v>1166</v>
      </c>
      <c r="C1177" s="162"/>
      <c r="D1177" s="163"/>
      <c r="E1177" s="162"/>
      <c r="F1177" s="164"/>
    </row>
    <row r="1178" spans="2:6" x14ac:dyDescent="0.3">
      <c r="B1178" s="125">
        <v>1167</v>
      </c>
      <c r="C1178" s="159"/>
      <c r="D1178" s="160"/>
      <c r="E1178" s="159"/>
      <c r="F1178" s="161"/>
    </row>
    <row r="1179" spans="2:6" x14ac:dyDescent="0.3">
      <c r="B1179" s="121">
        <v>1168</v>
      </c>
      <c r="C1179" s="162"/>
      <c r="D1179" s="163"/>
      <c r="E1179" s="162"/>
      <c r="F1179" s="164"/>
    </row>
    <row r="1180" spans="2:6" x14ac:dyDescent="0.3">
      <c r="B1180" s="125">
        <v>1169</v>
      </c>
      <c r="C1180" s="159"/>
      <c r="D1180" s="160"/>
      <c r="E1180" s="159"/>
      <c r="F1180" s="161"/>
    </row>
    <row r="1181" spans="2:6" x14ac:dyDescent="0.3">
      <c r="B1181" s="121">
        <v>1170</v>
      </c>
      <c r="C1181" s="162"/>
      <c r="D1181" s="163"/>
      <c r="E1181" s="162"/>
      <c r="F1181" s="164"/>
    </row>
    <row r="1182" spans="2:6" x14ac:dyDescent="0.3">
      <c r="B1182" s="125">
        <v>1171</v>
      </c>
      <c r="C1182" s="159"/>
      <c r="D1182" s="160"/>
      <c r="E1182" s="159"/>
      <c r="F1182" s="161"/>
    </row>
    <row r="1183" spans="2:6" x14ac:dyDescent="0.3">
      <c r="B1183" s="121">
        <v>1172</v>
      </c>
      <c r="C1183" s="162"/>
      <c r="D1183" s="163"/>
      <c r="E1183" s="162"/>
      <c r="F1183" s="164"/>
    </row>
    <row r="1184" spans="2:6" x14ac:dyDescent="0.3">
      <c r="B1184" s="125">
        <v>1173</v>
      </c>
      <c r="C1184" s="159"/>
      <c r="D1184" s="160"/>
      <c r="E1184" s="159"/>
      <c r="F1184" s="161"/>
    </row>
    <row r="1185" spans="2:6" x14ac:dyDescent="0.3">
      <c r="B1185" s="121">
        <v>1174</v>
      </c>
      <c r="C1185" s="162"/>
      <c r="D1185" s="163"/>
      <c r="E1185" s="162"/>
      <c r="F1185" s="164"/>
    </row>
    <row r="1186" spans="2:6" x14ac:dyDescent="0.3">
      <c r="B1186" s="125">
        <v>1175</v>
      </c>
      <c r="C1186" s="159"/>
      <c r="D1186" s="160"/>
      <c r="E1186" s="159"/>
      <c r="F1186" s="161"/>
    </row>
    <row r="1187" spans="2:6" x14ac:dyDescent="0.3">
      <c r="B1187" s="121">
        <v>1176</v>
      </c>
      <c r="C1187" s="162"/>
      <c r="D1187" s="163"/>
      <c r="E1187" s="162"/>
      <c r="F1187" s="164"/>
    </row>
    <row r="1188" spans="2:6" x14ac:dyDescent="0.3">
      <c r="B1188" s="125">
        <v>1177</v>
      </c>
      <c r="C1188" s="159"/>
      <c r="D1188" s="160"/>
      <c r="E1188" s="159"/>
      <c r="F1188" s="161"/>
    </row>
    <row r="1189" spans="2:6" x14ac:dyDescent="0.3">
      <c r="B1189" s="121">
        <v>1178</v>
      </c>
      <c r="C1189" s="162"/>
      <c r="D1189" s="163"/>
      <c r="E1189" s="162"/>
      <c r="F1189" s="164"/>
    </row>
    <row r="1190" spans="2:6" x14ac:dyDescent="0.3">
      <c r="B1190" s="125">
        <v>1179</v>
      </c>
      <c r="C1190" s="159"/>
      <c r="D1190" s="160"/>
      <c r="E1190" s="159"/>
      <c r="F1190" s="161"/>
    </row>
    <row r="1191" spans="2:6" x14ac:dyDescent="0.3">
      <c r="B1191" s="121">
        <v>1180</v>
      </c>
      <c r="C1191" s="162"/>
      <c r="D1191" s="163"/>
      <c r="E1191" s="162"/>
      <c r="F1191" s="164"/>
    </row>
    <row r="1192" spans="2:6" x14ac:dyDescent="0.3">
      <c r="B1192" s="125">
        <v>1181</v>
      </c>
      <c r="C1192" s="159"/>
      <c r="D1192" s="160"/>
      <c r="E1192" s="159"/>
      <c r="F1192" s="161"/>
    </row>
    <row r="1193" spans="2:6" x14ac:dyDescent="0.3">
      <c r="B1193" s="121">
        <v>1182</v>
      </c>
      <c r="C1193" s="162"/>
      <c r="D1193" s="163"/>
      <c r="E1193" s="162"/>
      <c r="F1193" s="164"/>
    </row>
    <row r="1194" spans="2:6" x14ac:dyDescent="0.3">
      <c r="B1194" s="125">
        <v>1183</v>
      </c>
      <c r="C1194" s="159"/>
      <c r="D1194" s="160"/>
      <c r="E1194" s="159"/>
      <c r="F1194" s="161"/>
    </row>
    <row r="1195" spans="2:6" x14ac:dyDescent="0.3">
      <c r="B1195" s="121">
        <v>1184</v>
      </c>
      <c r="C1195" s="162"/>
      <c r="D1195" s="163"/>
      <c r="E1195" s="162"/>
      <c r="F1195" s="164"/>
    </row>
    <row r="1196" spans="2:6" x14ac:dyDescent="0.3">
      <c r="B1196" s="125">
        <v>1185</v>
      </c>
      <c r="C1196" s="159"/>
      <c r="D1196" s="160"/>
      <c r="E1196" s="159"/>
      <c r="F1196" s="161"/>
    </row>
    <row r="1197" spans="2:6" x14ac:dyDescent="0.3">
      <c r="B1197" s="121">
        <v>1186</v>
      </c>
      <c r="C1197" s="162"/>
      <c r="D1197" s="163"/>
      <c r="E1197" s="162"/>
      <c r="F1197" s="164"/>
    </row>
    <row r="1198" spans="2:6" x14ac:dyDescent="0.3">
      <c r="B1198" s="125">
        <v>1187</v>
      </c>
      <c r="C1198" s="159"/>
      <c r="D1198" s="160"/>
      <c r="E1198" s="159"/>
      <c r="F1198" s="161"/>
    </row>
    <row r="1199" spans="2:6" x14ac:dyDescent="0.3">
      <c r="B1199" s="121">
        <v>1188</v>
      </c>
      <c r="C1199" s="162"/>
      <c r="D1199" s="163"/>
      <c r="E1199" s="162"/>
      <c r="F1199" s="164"/>
    </row>
    <row r="1200" spans="2:6" x14ac:dyDescent="0.3">
      <c r="B1200" s="125">
        <v>1189</v>
      </c>
      <c r="C1200" s="159"/>
      <c r="D1200" s="160"/>
      <c r="E1200" s="159"/>
      <c r="F1200" s="161"/>
    </row>
    <row r="1201" spans="2:6" x14ac:dyDescent="0.3">
      <c r="B1201" s="121">
        <v>1190</v>
      </c>
      <c r="C1201" s="162"/>
      <c r="D1201" s="163"/>
      <c r="E1201" s="162"/>
      <c r="F1201" s="164"/>
    </row>
    <row r="1202" spans="2:6" x14ac:dyDescent="0.3">
      <c r="B1202" s="125">
        <v>1191</v>
      </c>
      <c r="C1202" s="159"/>
      <c r="D1202" s="160"/>
      <c r="E1202" s="159"/>
      <c r="F1202" s="161"/>
    </row>
    <row r="1203" spans="2:6" x14ac:dyDescent="0.3">
      <c r="B1203" s="121">
        <v>1192</v>
      </c>
      <c r="C1203" s="162"/>
      <c r="D1203" s="163"/>
      <c r="E1203" s="162"/>
      <c r="F1203" s="164"/>
    </row>
    <row r="1204" spans="2:6" x14ac:dyDescent="0.3">
      <c r="B1204" s="125">
        <v>1193</v>
      </c>
      <c r="C1204" s="159"/>
      <c r="D1204" s="160"/>
      <c r="E1204" s="159"/>
      <c r="F1204" s="161"/>
    </row>
    <row r="1205" spans="2:6" x14ac:dyDescent="0.3">
      <c r="B1205" s="121">
        <v>1194</v>
      </c>
      <c r="C1205" s="162"/>
      <c r="D1205" s="163"/>
      <c r="E1205" s="162"/>
      <c r="F1205" s="164"/>
    </row>
    <row r="1206" spans="2:6" x14ac:dyDescent="0.3">
      <c r="B1206" s="125">
        <v>1195</v>
      </c>
      <c r="C1206" s="159"/>
      <c r="D1206" s="160"/>
      <c r="E1206" s="159"/>
      <c r="F1206" s="161"/>
    </row>
    <row r="1207" spans="2:6" x14ac:dyDescent="0.3">
      <c r="B1207" s="121">
        <v>1196</v>
      </c>
      <c r="C1207" s="162"/>
      <c r="D1207" s="163"/>
      <c r="E1207" s="162"/>
      <c r="F1207" s="164"/>
    </row>
    <row r="1208" spans="2:6" x14ac:dyDescent="0.3">
      <c r="B1208" s="125">
        <v>1197</v>
      </c>
      <c r="C1208" s="159"/>
      <c r="D1208" s="160"/>
      <c r="E1208" s="159"/>
      <c r="F1208" s="161"/>
    </row>
    <row r="1209" spans="2:6" x14ac:dyDescent="0.3">
      <c r="B1209" s="121">
        <v>1198</v>
      </c>
      <c r="C1209" s="162"/>
      <c r="D1209" s="163"/>
      <c r="E1209" s="162"/>
      <c r="F1209" s="164"/>
    </row>
    <row r="1210" spans="2:6" x14ac:dyDescent="0.3">
      <c r="B1210" s="125">
        <v>1199</v>
      </c>
      <c r="C1210" s="159"/>
      <c r="D1210" s="160"/>
      <c r="E1210" s="159"/>
      <c r="F1210" s="161"/>
    </row>
    <row r="1211" spans="2:6" x14ac:dyDescent="0.3">
      <c r="B1211" s="121">
        <v>1200</v>
      </c>
      <c r="C1211" s="162"/>
      <c r="D1211" s="163"/>
      <c r="E1211" s="162"/>
      <c r="F1211" s="164"/>
    </row>
    <row r="1212" spans="2:6" x14ac:dyDescent="0.3">
      <c r="B1212" s="125">
        <v>1201</v>
      </c>
      <c r="C1212" s="159"/>
      <c r="D1212" s="160"/>
      <c r="E1212" s="159"/>
      <c r="F1212" s="161"/>
    </row>
    <row r="1213" spans="2:6" x14ac:dyDescent="0.3">
      <c r="B1213" s="121">
        <v>1202</v>
      </c>
      <c r="C1213" s="162"/>
      <c r="D1213" s="163"/>
      <c r="E1213" s="162"/>
      <c r="F1213" s="164"/>
    </row>
    <row r="1214" spans="2:6" x14ac:dyDescent="0.3">
      <c r="B1214" s="125">
        <v>1203</v>
      </c>
      <c r="C1214" s="159"/>
      <c r="D1214" s="160"/>
      <c r="E1214" s="159"/>
      <c r="F1214" s="161"/>
    </row>
    <row r="1215" spans="2:6" x14ac:dyDescent="0.3">
      <c r="B1215" s="121">
        <v>1204</v>
      </c>
      <c r="C1215" s="162"/>
      <c r="D1215" s="163"/>
      <c r="E1215" s="162"/>
      <c r="F1215" s="164"/>
    </row>
    <row r="1216" spans="2:6" x14ac:dyDescent="0.3">
      <c r="B1216" s="125">
        <v>1205</v>
      </c>
      <c r="C1216" s="159"/>
      <c r="D1216" s="160"/>
      <c r="E1216" s="159"/>
      <c r="F1216" s="161"/>
    </row>
    <row r="1217" spans="2:6" x14ac:dyDescent="0.3">
      <c r="B1217" s="121">
        <v>1206</v>
      </c>
      <c r="C1217" s="162"/>
      <c r="D1217" s="163"/>
      <c r="E1217" s="162"/>
      <c r="F1217" s="164"/>
    </row>
    <row r="1218" spans="2:6" x14ac:dyDescent="0.3">
      <c r="B1218" s="125">
        <v>1207</v>
      </c>
      <c r="C1218" s="159"/>
      <c r="D1218" s="160"/>
      <c r="E1218" s="159"/>
      <c r="F1218" s="161"/>
    </row>
    <row r="1219" spans="2:6" x14ac:dyDescent="0.3">
      <c r="B1219" s="121">
        <v>1208</v>
      </c>
      <c r="C1219" s="162"/>
      <c r="D1219" s="163"/>
      <c r="E1219" s="162"/>
      <c r="F1219" s="164"/>
    </row>
    <row r="1220" spans="2:6" x14ac:dyDescent="0.3">
      <c r="B1220" s="125">
        <v>1209</v>
      </c>
      <c r="C1220" s="159"/>
      <c r="D1220" s="160"/>
      <c r="E1220" s="159"/>
      <c r="F1220" s="161"/>
    </row>
    <row r="1221" spans="2:6" x14ac:dyDescent="0.3">
      <c r="B1221" s="121">
        <v>1210</v>
      </c>
      <c r="C1221" s="162"/>
      <c r="D1221" s="163"/>
      <c r="E1221" s="162"/>
      <c r="F1221" s="164"/>
    </row>
    <row r="1222" spans="2:6" x14ac:dyDescent="0.3">
      <c r="B1222" s="125">
        <v>1211</v>
      </c>
      <c r="C1222" s="159"/>
      <c r="D1222" s="160"/>
      <c r="E1222" s="159"/>
      <c r="F1222" s="161"/>
    </row>
    <row r="1223" spans="2:6" x14ac:dyDescent="0.3">
      <c r="B1223" s="121">
        <v>1212</v>
      </c>
      <c r="C1223" s="162"/>
      <c r="D1223" s="163"/>
      <c r="E1223" s="162"/>
      <c r="F1223" s="164"/>
    </row>
    <row r="1224" spans="2:6" x14ac:dyDescent="0.3">
      <c r="B1224" s="125">
        <v>1213</v>
      </c>
      <c r="C1224" s="159"/>
      <c r="D1224" s="160"/>
      <c r="E1224" s="159"/>
      <c r="F1224" s="161"/>
    </row>
    <row r="1225" spans="2:6" x14ac:dyDescent="0.3">
      <c r="B1225" s="121">
        <v>1214</v>
      </c>
      <c r="C1225" s="162"/>
      <c r="D1225" s="163"/>
      <c r="E1225" s="162"/>
      <c r="F1225" s="164"/>
    </row>
    <row r="1226" spans="2:6" x14ac:dyDescent="0.3">
      <c r="B1226" s="125">
        <v>1215</v>
      </c>
      <c r="C1226" s="159"/>
      <c r="D1226" s="160"/>
      <c r="E1226" s="159"/>
      <c r="F1226" s="161"/>
    </row>
    <row r="1227" spans="2:6" x14ac:dyDescent="0.3">
      <c r="B1227" s="121">
        <v>1216</v>
      </c>
      <c r="C1227" s="162"/>
      <c r="D1227" s="163"/>
      <c r="E1227" s="162"/>
      <c r="F1227" s="164"/>
    </row>
    <row r="1228" spans="2:6" x14ac:dyDescent="0.3">
      <c r="B1228" s="125">
        <v>1217</v>
      </c>
      <c r="C1228" s="159"/>
      <c r="D1228" s="160"/>
      <c r="E1228" s="159"/>
      <c r="F1228" s="161"/>
    </row>
    <row r="1229" spans="2:6" x14ac:dyDescent="0.3">
      <c r="B1229" s="121">
        <v>1218</v>
      </c>
      <c r="C1229" s="162"/>
      <c r="D1229" s="163"/>
      <c r="E1229" s="162"/>
      <c r="F1229" s="164"/>
    </row>
    <row r="1230" spans="2:6" x14ac:dyDescent="0.3">
      <c r="B1230" s="125">
        <v>1219</v>
      </c>
      <c r="C1230" s="159"/>
      <c r="D1230" s="160"/>
      <c r="E1230" s="159"/>
      <c r="F1230" s="161"/>
    </row>
    <row r="1231" spans="2:6" x14ac:dyDescent="0.3">
      <c r="B1231" s="121">
        <v>1220</v>
      </c>
      <c r="C1231" s="162"/>
      <c r="D1231" s="163"/>
      <c r="E1231" s="162"/>
      <c r="F1231" s="164"/>
    </row>
    <row r="1232" spans="2:6" x14ac:dyDescent="0.3">
      <c r="B1232" s="125">
        <v>1221</v>
      </c>
      <c r="C1232" s="159"/>
      <c r="D1232" s="160"/>
      <c r="E1232" s="159"/>
      <c r="F1232" s="161"/>
    </row>
    <row r="1233" spans="2:6" x14ac:dyDescent="0.3">
      <c r="B1233" s="121">
        <v>1222</v>
      </c>
      <c r="C1233" s="162"/>
      <c r="D1233" s="163"/>
      <c r="E1233" s="162"/>
      <c r="F1233" s="164"/>
    </row>
    <row r="1234" spans="2:6" x14ac:dyDescent="0.3">
      <c r="B1234" s="125">
        <v>1223</v>
      </c>
      <c r="C1234" s="159"/>
      <c r="D1234" s="160"/>
      <c r="E1234" s="159"/>
      <c r="F1234" s="161"/>
    </row>
    <row r="1235" spans="2:6" x14ac:dyDescent="0.3">
      <c r="B1235" s="121">
        <v>1224</v>
      </c>
      <c r="C1235" s="162"/>
      <c r="D1235" s="163"/>
      <c r="E1235" s="162"/>
      <c r="F1235" s="164"/>
    </row>
    <row r="1236" spans="2:6" x14ac:dyDescent="0.3">
      <c r="B1236" s="125">
        <v>1225</v>
      </c>
      <c r="C1236" s="159"/>
      <c r="D1236" s="160"/>
      <c r="E1236" s="159"/>
      <c r="F1236" s="161"/>
    </row>
    <row r="1237" spans="2:6" x14ac:dyDescent="0.3">
      <c r="B1237" s="121">
        <v>1226</v>
      </c>
      <c r="C1237" s="162"/>
      <c r="D1237" s="163"/>
      <c r="E1237" s="162"/>
      <c r="F1237" s="164"/>
    </row>
    <row r="1238" spans="2:6" x14ac:dyDescent="0.3">
      <c r="B1238" s="125">
        <v>1227</v>
      </c>
      <c r="C1238" s="159"/>
      <c r="D1238" s="160"/>
      <c r="E1238" s="159"/>
      <c r="F1238" s="161"/>
    </row>
    <row r="1239" spans="2:6" x14ac:dyDescent="0.3">
      <c r="B1239" s="121">
        <v>1228</v>
      </c>
      <c r="C1239" s="162"/>
      <c r="D1239" s="163"/>
      <c r="E1239" s="162"/>
      <c r="F1239" s="164"/>
    </row>
    <row r="1240" spans="2:6" x14ac:dyDescent="0.3">
      <c r="B1240" s="125">
        <v>1229</v>
      </c>
      <c r="C1240" s="159"/>
      <c r="D1240" s="160"/>
      <c r="E1240" s="159"/>
      <c r="F1240" s="161"/>
    </row>
    <row r="1241" spans="2:6" x14ac:dyDescent="0.3">
      <c r="B1241" s="121">
        <v>1230</v>
      </c>
      <c r="C1241" s="162"/>
      <c r="D1241" s="163"/>
      <c r="E1241" s="162"/>
      <c r="F1241" s="164"/>
    </row>
    <row r="1242" spans="2:6" x14ac:dyDescent="0.3">
      <c r="B1242" s="125">
        <v>1231</v>
      </c>
      <c r="C1242" s="159"/>
      <c r="D1242" s="160"/>
      <c r="E1242" s="159"/>
      <c r="F1242" s="161"/>
    </row>
    <row r="1243" spans="2:6" x14ac:dyDescent="0.3">
      <c r="B1243" s="121">
        <v>1232</v>
      </c>
      <c r="C1243" s="162"/>
      <c r="D1243" s="163"/>
      <c r="E1243" s="162"/>
      <c r="F1243" s="164"/>
    </row>
    <row r="1244" spans="2:6" x14ac:dyDescent="0.3">
      <c r="B1244" s="125">
        <v>1233</v>
      </c>
      <c r="C1244" s="159"/>
      <c r="D1244" s="160"/>
      <c r="E1244" s="159"/>
      <c r="F1244" s="161"/>
    </row>
    <row r="1245" spans="2:6" x14ac:dyDescent="0.3">
      <c r="B1245" s="121">
        <v>1234</v>
      </c>
      <c r="C1245" s="162"/>
      <c r="D1245" s="163"/>
      <c r="E1245" s="162"/>
      <c r="F1245" s="164"/>
    </row>
    <row r="1246" spans="2:6" x14ac:dyDescent="0.3">
      <c r="B1246" s="125">
        <v>1235</v>
      </c>
      <c r="C1246" s="159"/>
      <c r="D1246" s="160"/>
      <c r="E1246" s="159"/>
      <c r="F1246" s="161"/>
    </row>
    <row r="1247" spans="2:6" x14ac:dyDescent="0.3">
      <c r="B1247" s="121">
        <v>1236</v>
      </c>
      <c r="C1247" s="162"/>
      <c r="D1247" s="163"/>
      <c r="E1247" s="162"/>
      <c r="F1247" s="164"/>
    </row>
    <row r="1248" spans="2:6" x14ac:dyDescent="0.3">
      <c r="B1248" s="125">
        <v>1237</v>
      </c>
      <c r="C1248" s="159"/>
      <c r="D1248" s="160"/>
      <c r="E1248" s="159"/>
      <c r="F1248" s="161"/>
    </row>
    <row r="1249" spans="2:6" x14ac:dyDescent="0.3">
      <c r="B1249" s="121">
        <v>1238</v>
      </c>
      <c r="C1249" s="162"/>
      <c r="D1249" s="163"/>
      <c r="E1249" s="162"/>
      <c r="F1249" s="164"/>
    </row>
    <row r="1250" spans="2:6" x14ac:dyDescent="0.3">
      <c r="B1250" s="125">
        <v>1239</v>
      </c>
      <c r="C1250" s="159"/>
      <c r="D1250" s="160"/>
      <c r="E1250" s="159"/>
      <c r="F1250" s="161"/>
    </row>
    <row r="1251" spans="2:6" x14ac:dyDescent="0.3">
      <c r="B1251" s="121">
        <v>1240</v>
      </c>
      <c r="C1251" s="162"/>
      <c r="D1251" s="163"/>
      <c r="E1251" s="162"/>
      <c r="F1251" s="164"/>
    </row>
    <row r="1252" spans="2:6" x14ac:dyDescent="0.3">
      <c r="B1252" s="125">
        <v>1241</v>
      </c>
      <c r="C1252" s="159"/>
      <c r="D1252" s="160"/>
      <c r="E1252" s="159"/>
      <c r="F1252" s="161"/>
    </row>
    <row r="1253" spans="2:6" x14ac:dyDescent="0.3">
      <c r="B1253" s="121">
        <v>1242</v>
      </c>
      <c r="C1253" s="162"/>
      <c r="D1253" s="163"/>
      <c r="E1253" s="162"/>
      <c r="F1253" s="164"/>
    </row>
    <row r="1254" spans="2:6" x14ac:dyDescent="0.3">
      <c r="B1254" s="125">
        <v>1243</v>
      </c>
      <c r="C1254" s="159"/>
      <c r="D1254" s="160"/>
      <c r="E1254" s="159"/>
      <c r="F1254" s="161"/>
    </row>
    <row r="1255" spans="2:6" x14ac:dyDescent="0.3">
      <c r="B1255" s="121">
        <v>1244</v>
      </c>
      <c r="C1255" s="162"/>
      <c r="D1255" s="163"/>
      <c r="E1255" s="162"/>
      <c r="F1255" s="164"/>
    </row>
    <row r="1256" spans="2:6" x14ac:dyDescent="0.3">
      <c r="B1256" s="125">
        <v>1245</v>
      </c>
      <c r="C1256" s="159"/>
      <c r="D1256" s="160"/>
      <c r="E1256" s="159"/>
      <c r="F1256" s="161"/>
    </row>
    <row r="1257" spans="2:6" x14ac:dyDescent="0.3">
      <c r="B1257" s="121">
        <v>1246</v>
      </c>
      <c r="C1257" s="162"/>
      <c r="D1257" s="163"/>
      <c r="E1257" s="162"/>
      <c r="F1257" s="164"/>
    </row>
    <row r="1258" spans="2:6" x14ac:dyDescent="0.3">
      <c r="B1258" s="125">
        <v>1247</v>
      </c>
      <c r="C1258" s="159"/>
      <c r="D1258" s="160"/>
      <c r="E1258" s="159"/>
      <c r="F1258" s="161"/>
    </row>
    <row r="1259" spans="2:6" x14ac:dyDescent="0.3">
      <c r="B1259" s="121">
        <v>1248</v>
      </c>
      <c r="C1259" s="162"/>
      <c r="D1259" s="163"/>
      <c r="E1259" s="162"/>
      <c r="F1259" s="164"/>
    </row>
    <row r="1260" spans="2:6" x14ac:dyDescent="0.3">
      <c r="B1260" s="125">
        <v>1249</v>
      </c>
      <c r="C1260" s="159"/>
      <c r="D1260" s="160"/>
      <c r="E1260" s="159"/>
      <c r="F1260" s="161"/>
    </row>
    <row r="1261" spans="2:6" x14ac:dyDescent="0.3">
      <c r="B1261" s="121">
        <v>1250</v>
      </c>
      <c r="C1261" s="162"/>
      <c r="D1261" s="163"/>
      <c r="E1261" s="162"/>
      <c r="F1261" s="164"/>
    </row>
    <row r="1262" spans="2:6" x14ac:dyDescent="0.3">
      <c r="B1262" s="125">
        <v>1251</v>
      </c>
      <c r="C1262" s="159"/>
      <c r="D1262" s="160"/>
      <c r="E1262" s="159"/>
      <c r="F1262" s="161"/>
    </row>
    <row r="1263" spans="2:6" x14ac:dyDescent="0.3">
      <c r="B1263" s="121">
        <v>1252</v>
      </c>
      <c r="C1263" s="162"/>
      <c r="D1263" s="163"/>
      <c r="E1263" s="162"/>
      <c r="F1263" s="164"/>
    </row>
    <row r="1264" spans="2:6" x14ac:dyDescent="0.3">
      <c r="B1264" s="125">
        <v>1253</v>
      </c>
      <c r="C1264" s="159"/>
      <c r="D1264" s="160"/>
      <c r="E1264" s="159"/>
      <c r="F1264" s="161"/>
    </row>
    <row r="1265" spans="2:6" x14ac:dyDescent="0.3">
      <c r="B1265" s="121">
        <v>1254</v>
      </c>
      <c r="C1265" s="162"/>
      <c r="D1265" s="163"/>
      <c r="E1265" s="162"/>
      <c r="F1265" s="164"/>
    </row>
    <row r="1266" spans="2:6" x14ac:dyDescent="0.3">
      <c r="B1266" s="125">
        <v>1255</v>
      </c>
      <c r="C1266" s="159"/>
      <c r="D1266" s="160"/>
      <c r="E1266" s="159"/>
      <c r="F1266" s="161"/>
    </row>
    <row r="1267" spans="2:6" x14ac:dyDescent="0.3">
      <c r="B1267" s="121">
        <v>1256</v>
      </c>
      <c r="C1267" s="162"/>
      <c r="D1267" s="163"/>
      <c r="E1267" s="162"/>
      <c r="F1267" s="164"/>
    </row>
    <row r="1268" spans="2:6" x14ac:dyDescent="0.3">
      <c r="B1268" s="125">
        <v>1257</v>
      </c>
      <c r="C1268" s="159"/>
      <c r="D1268" s="160"/>
      <c r="E1268" s="159"/>
      <c r="F1268" s="161"/>
    </row>
    <row r="1269" spans="2:6" x14ac:dyDescent="0.3">
      <c r="B1269" s="121">
        <v>1258</v>
      </c>
      <c r="C1269" s="162"/>
      <c r="D1269" s="163"/>
      <c r="E1269" s="162"/>
      <c r="F1269" s="164"/>
    </row>
    <row r="1270" spans="2:6" x14ac:dyDescent="0.3">
      <c r="B1270" s="125">
        <v>1259</v>
      </c>
      <c r="C1270" s="159"/>
      <c r="D1270" s="160"/>
      <c r="E1270" s="159"/>
      <c r="F1270" s="161"/>
    </row>
    <row r="1271" spans="2:6" x14ac:dyDescent="0.3">
      <c r="B1271" s="121">
        <v>1260</v>
      </c>
      <c r="C1271" s="162"/>
      <c r="D1271" s="163"/>
      <c r="E1271" s="162"/>
      <c r="F1271" s="164"/>
    </row>
    <row r="1272" spans="2:6" x14ac:dyDescent="0.3">
      <c r="B1272" s="125">
        <v>1261</v>
      </c>
      <c r="C1272" s="159"/>
      <c r="D1272" s="160"/>
      <c r="E1272" s="159"/>
      <c r="F1272" s="161"/>
    </row>
    <row r="1273" spans="2:6" x14ac:dyDescent="0.3">
      <c r="B1273" s="121">
        <v>1262</v>
      </c>
      <c r="C1273" s="162"/>
      <c r="D1273" s="163"/>
      <c r="E1273" s="162"/>
      <c r="F1273" s="164"/>
    </row>
    <row r="1274" spans="2:6" x14ac:dyDescent="0.3">
      <c r="B1274" s="125">
        <v>1263</v>
      </c>
      <c r="C1274" s="159"/>
      <c r="D1274" s="160"/>
      <c r="E1274" s="159"/>
      <c r="F1274" s="161"/>
    </row>
    <row r="1275" spans="2:6" x14ac:dyDescent="0.3">
      <c r="B1275" s="121">
        <v>1264</v>
      </c>
      <c r="C1275" s="162"/>
      <c r="D1275" s="163"/>
      <c r="E1275" s="162"/>
      <c r="F1275" s="164"/>
    </row>
    <row r="1276" spans="2:6" x14ac:dyDescent="0.3">
      <c r="B1276" s="125">
        <v>1265</v>
      </c>
      <c r="C1276" s="159"/>
      <c r="D1276" s="160"/>
      <c r="E1276" s="159"/>
      <c r="F1276" s="161"/>
    </row>
    <row r="1277" spans="2:6" x14ac:dyDescent="0.3">
      <c r="B1277" s="121">
        <v>1266</v>
      </c>
      <c r="C1277" s="162"/>
      <c r="D1277" s="163"/>
      <c r="E1277" s="162"/>
      <c r="F1277" s="164"/>
    </row>
    <row r="1278" spans="2:6" x14ac:dyDescent="0.3">
      <c r="B1278" s="125">
        <v>1267</v>
      </c>
      <c r="C1278" s="159"/>
      <c r="D1278" s="160"/>
      <c r="E1278" s="159"/>
      <c r="F1278" s="161"/>
    </row>
    <row r="1279" spans="2:6" x14ac:dyDescent="0.3">
      <c r="B1279" s="121">
        <v>1268</v>
      </c>
      <c r="C1279" s="162"/>
      <c r="D1279" s="163"/>
      <c r="E1279" s="162"/>
      <c r="F1279" s="164"/>
    </row>
    <row r="1280" spans="2:6" x14ac:dyDescent="0.3">
      <c r="B1280" s="125">
        <v>1269</v>
      </c>
      <c r="C1280" s="159"/>
      <c r="D1280" s="160"/>
      <c r="E1280" s="159"/>
      <c r="F1280" s="161"/>
    </row>
    <row r="1281" spans="2:6" x14ac:dyDescent="0.3">
      <c r="B1281" s="121">
        <v>1270</v>
      </c>
      <c r="C1281" s="162"/>
      <c r="D1281" s="163"/>
      <c r="E1281" s="162"/>
      <c r="F1281" s="164"/>
    </row>
    <row r="1282" spans="2:6" x14ac:dyDescent="0.3">
      <c r="B1282" s="125">
        <v>1271</v>
      </c>
      <c r="C1282" s="159"/>
      <c r="D1282" s="160"/>
      <c r="E1282" s="159"/>
      <c r="F1282" s="161"/>
    </row>
    <row r="1283" spans="2:6" x14ac:dyDescent="0.3">
      <c r="B1283" s="121">
        <v>1272</v>
      </c>
      <c r="C1283" s="162"/>
      <c r="D1283" s="163"/>
      <c r="E1283" s="162"/>
      <c r="F1283" s="164"/>
    </row>
    <row r="1284" spans="2:6" x14ac:dyDescent="0.3">
      <c r="B1284" s="125">
        <v>1273</v>
      </c>
      <c r="C1284" s="159"/>
      <c r="D1284" s="160"/>
      <c r="E1284" s="159"/>
      <c r="F1284" s="161"/>
    </row>
    <row r="1285" spans="2:6" x14ac:dyDescent="0.3">
      <c r="B1285" s="121">
        <v>1274</v>
      </c>
      <c r="C1285" s="162"/>
      <c r="D1285" s="163"/>
      <c r="E1285" s="162"/>
      <c r="F1285" s="164"/>
    </row>
    <row r="1286" spans="2:6" x14ac:dyDescent="0.3">
      <c r="B1286" s="125">
        <v>1275</v>
      </c>
      <c r="C1286" s="159"/>
      <c r="D1286" s="160"/>
      <c r="E1286" s="159"/>
      <c r="F1286" s="161"/>
    </row>
    <row r="1287" spans="2:6" x14ac:dyDescent="0.3">
      <c r="B1287" s="121">
        <v>1276</v>
      </c>
      <c r="C1287" s="162"/>
      <c r="D1287" s="163"/>
      <c r="E1287" s="162"/>
      <c r="F1287" s="164"/>
    </row>
    <row r="1288" spans="2:6" x14ac:dyDescent="0.3">
      <c r="B1288" s="125">
        <v>1277</v>
      </c>
      <c r="C1288" s="159"/>
      <c r="D1288" s="160"/>
      <c r="E1288" s="159"/>
      <c r="F1288" s="161"/>
    </row>
    <row r="1289" spans="2:6" x14ac:dyDescent="0.3">
      <c r="B1289" s="121">
        <v>1278</v>
      </c>
      <c r="C1289" s="162"/>
      <c r="D1289" s="163"/>
      <c r="E1289" s="162"/>
      <c r="F1289" s="164"/>
    </row>
    <row r="1290" spans="2:6" x14ac:dyDescent="0.3">
      <c r="B1290" s="125">
        <v>1279</v>
      </c>
      <c r="C1290" s="159"/>
      <c r="D1290" s="160"/>
      <c r="E1290" s="159"/>
      <c r="F1290" s="161"/>
    </row>
    <row r="1291" spans="2:6" x14ac:dyDescent="0.3">
      <c r="B1291" s="121">
        <v>1280</v>
      </c>
      <c r="C1291" s="162"/>
      <c r="D1291" s="163"/>
      <c r="E1291" s="162"/>
      <c r="F1291" s="164"/>
    </row>
    <row r="1292" spans="2:6" x14ac:dyDescent="0.3">
      <c r="B1292" s="125">
        <v>1281</v>
      </c>
      <c r="C1292" s="159"/>
      <c r="D1292" s="160"/>
      <c r="E1292" s="159"/>
      <c r="F1292" s="161"/>
    </row>
    <row r="1293" spans="2:6" x14ac:dyDescent="0.3">
      <c r="B1293" s="121">
        <v>1282</v>
      </c>
      <c r="C1293" s="162"/>
      <c r="D1293" s="163"/>
      <c r="E1293" s="162"/>
      <c r="F1293" s="164"/>
    </row>
    <row r="1294" spans="2:6" x14ac:dyDescent="0.3">
      <c r="B1294" s="125">
        <v>1283</v>
      </c>
      <c r="C1294" s="159"/>
      <c r="D1294" s="160"/>
      <c r="E1294" s="159"/>
      <c r="F1294" s="161"/>
    </row>
    <row r="1295" spans="2:6" x14ac:dyDescent="0.3">
      <c r="B1295" s="121">
        <v>1284</v>
      </c>
      <c r="C1295" s="162"/>
      <c r="D1295" s="163"/>
      <c r="E1295" s="162"/>
      <c r="F1295" s="164"/>
    </row>
    <row r="1296" spans="2:6" x14ac:dyDescent="0.3">
      <c r="B1296" s="125">
        <v>1285</v>
      </c>
      <c r="C1296" s="159"/>
      <c r="D1296" s="160"/>
      <c r="E1296" s="159"/>
      <c r="F1296" s="161"/>
    </row>
    <row r="1297" spans="2:6" x14ac:dyDescent="0.3">
      <c r="B1297" s="121">
        <v>1286</v>
      </c>
      <c r="C1297" s="162"/>
      <c r="D1297" s="163"/>
      <c r="E1297" s="162"/>
      <c r="F1297" s="164"/>
    </row>
    <row r="1298" spans="2:6" x14ac:dyDescent="0.3">
      <c r="B1298" s="125">
        <v>1287</v>
      </c>
      <c r="C1298" s="159"/>
      <c r="D1298" s="160"/>
      <c r="E1298" s="159"/>
      <c r="F1298" s="161"/>
    </row>
    <row r="1299" spans="2:6" x14ac:dyDescent="0.3">
      <c r="B1299" s="121">
        <v>1288</v>
      </c>
      <c r="C1299" s="162"/>
      <c r="D1299" s="163"/>
      <c r="E1299" s="162"/>
      <c r="F1299" s="164"/>
    </row>
    <row r="1300" spans="2:6" x14ac:dyDescent="0.3">
      <c r="B1300" s="125">
        <v>1289</v>
      </c>
      <c r="C1300" s="159"/>
      <c r="D1300" s="160"/>
      <c r="E1300" s="159"/>
      <c r="F1300" s="161"/>
    </row>
    <row r="1301" spans="2:6" x14ac:dyDescent="0.3">
      <c r="B1301" s="121">
        <v>1290</v>
      </c>
      <c r="C1301" s="162"/>
      <c r="D1301" s="163"/>
      <c r="E1301" s="162"/>
      <c r="F1301" s="164"/>
    </row>
    <row r="1302" spans="2:6" x14ac:dyDescent="0.3">
      <c r="B1302" s="125">
        <v>1291</v>
      </c>
      <c r="C1302" s="159"/>
      <c r="D1302" s="160"/>
      <c r="E1302" s="159"/>
      <c r="F1302" s="161"/>
    </row>
    <row r="1303" spans="2:6" x14ac:dyDescent="0.3">
      <c r="B1303" s="121">
        <v>1292</v>
      </c>
      <c r="C1303" s="162"/>
      <c r="D1303" s="163"/>
      <c r="E1303" s="162"/>
      <c r="F1303" s="164"/>
    </row>
    <row r="1304" spans="2:6" x14ac:dyDescent="0.3">
      <c r="B1304" s="125">
        <v>1293</v>
      </c>
      <c r="C1304" s="159"/>
      <c r="D1304" s="160"/>
      <c r="E1304" s="159"/>
      <c r="F1304" s="161"/>
    </row>
    <row r="1305" spans="2:6" x14ac:dyDescent="0.3">
      <c r="B1305" s="121">
        <v>1294</v>
      </c>
      <c r="C1305" s="162"/>
      <c r="D1305" s="163"/>
      <c r="E1305" s="162"/>
      <c r="F1305" s="164"/>
    </row>
    <row r="1306" spans="2:6" x14ac:dyDescent="0.3">
      <c r="B1306" s="125">
        <v>1295</v>
      </c>
      <c r="C1306" s="159"/>
      <c r="D1306" s="160"/>
      <c r="E1306" s="159"/>
      <c r="F1306" s="161"/>
    </row>
    <row r="1307" spans="2:6" x14ac:dyDescent="0.3">
      <c r="B1307" s="121">
        <v>1296</v>
      </c>
      <c r="C1307" s="162"/>
      <c r="D1307" s="163"/>
      <c r="E1307" s="162"/>
      <c r="F1307" s="164"/>
    </row>
    <row r="1308" spans="2:6" x14ac:dyDescent="0.3">
      <c r="B1308" s="125">
        <v>1297</v>
      </c>
      <c r="C1308" s="159"/>
      <c r="D1308" s="160"/>
      <c r="E1308" s="159"/>
      <c r="F1308" s="161"/>
    </row>
    <row r="1309" spans="2:6" x14ac:dyDescent="0.3">
      <c r="B1309" s="121">
        <v>1298</v>
      </c>
      <c r="C1309" s="162"/>
      <c r="D1309" s="163"/>
      <c r="E1309" s="162"/>
      <c r="F1309" s="164"/>
    </row>
    <row r="1310" spans="2:6" x14ac:dyDescent="0.3">
      <c r="B1310" s="125">
        <v>1299</v>
      </c>
      <c r="C1310" s="159"/>
      <c r="D1310" s="160"/>
      <c r="E1310" s="159"/>
      <c r="F1310" s="161"/>
    </row>
    <row r="1311" spans="2:6" x14ac:dyDescent="0.3">
      <c r="B1311" s="121">
        <v>1300</v>
      </c>
      <c r="C1311" s="162"/>
      <c r="D1311" s="163"/>
      <c r="E1311" s="162"/>
      <c r="F1311" s="164"/>
    </row>
    <row r="1312" spans="2:6" x14ac:dyDescent="0.3">
      <c r="B1312" s="125">
        <v>1301</v>
      </c>
      <c r="C1312" s="159"/>
      <c r="D1312" s="160"/>
      <c r="E1312" s="159"/>
      <c r="F1312" s="161"/>
    </row>
    <row r="1313" spans="2:6" x14ac:dyDescent="0.3">
      <c r="B1313" s="121">
        <v>1302</v>
      </c>
      <c r="C1313" s="162"/>
      <c r="D1313" s="163"/>
      <c r="E1313" s="162"/>
      <c r="F1313" s="164"/>
    </row>
    <row r="1314" spans="2:6" x14ac:dyDescent="0.3">
      <c r="B1314" s="125">
        <v>1303</v>
      </c>
      <c r="C1314" s="159"/>
      <c r="D1314" s="160"/>
      <c r="E1314" s="159"/>
      <c r="F1314" s="161"/>
    </row>
    <row r="1315" spans="2:6" x14ac:dyDescent="0.3">
      <c r="B1315" s="121">
        <v>1304</v>
      </c>
      <c r="C1315" s="162"/>
      <c r="D1315" s="163"/>
      <c r="E1315" s="162"/>
      <c r="F1315" s="164"/>
    </row>
    <row r="1316" spans="2:6" x14ac:dyDescent="0.3">
      <c r="B1316" s="125">
        <v>1305</v>
      </c>
      <c r="C1316" s="159"/>
      <c r="D1316" s="160"/>
      <c r="E1316" s="159"/>
      <c r="F1316" s="161"/>
    </row>
    <row r="1317" spans="2:6" x14ac:dyDescent="0.3">
      <c r="B1317" s="121">
        <v>1306</v>
      </c>
      <c r="C1317" s="162"/>
      <c r="D1317" s="163"/>
      <c r="E1317" s="162"/>
      <c r="F1317" s="164"/>
    </row>
    <row r="1318" spans="2:6" x14ac:dyDescent="0.3">
      <c r="B1318" s="125">
        <v>1307</v>
      </c>
      <c r="C1318" s="159"/>
      <c r="D1318" s="160"/>
      <c r="E1318" s="159"/>
      <c r="F1318" s="161"/>
    </row>
    <row r="1319" spans="2:6" x14ac:dyDescent="0.3">
      <c r="B1319" s="121">
        <v>1308</v>
      </c>
      <c r="C1319" s="162"/>
      <c r="D1319" s="163"/>
      <c r="E1319" s="162"/>
      <c r="F1319" s="164"/>
    </row>
    <row r="1320" spans="2:6" x14ac:dyDescent="0.3">
      <c r="B1320" s="125">
        <v>1309</v>
      </c>
      <c r="C1320" s="159"/>
      <c r="D1320" s="160"/>
      <c r="E1320" s="159"/>
      <c r="F1320" s="161"/>
    </row>
    <row r="1321" spans="2:6" x14ac:dyDescent="0.3">
      <c r="B1321" s="121">
        <v>1310</v>
      </c>
      <c r="C1321" s="162"/>
      <c r="D1321" s="163"/>
      <c r="E1321" s="162"/>
      <c r="F1321" s="164"/>
    </row>
    <row r="1322" spans="2:6" x14ac:dyDescent="0.3">
      <c r="B1322" s="125">
        <v>1311</v>
      </c>
      <c r="C1322" s="159"/>
      <c r="D1322" s="160"/>
      <c r="E1322" s="159"/>
      <c r="F1322" s="161"/>
    </row>
    <row r="1323" spans="2:6" x14ac:dyDescent="0.3">
      <c r="B1323" s="121">
        <v>1312</v>
      </c>
      <c r="C1323" s="162"/>
      <c r="D1323" s="163"/>
      <c r="E1323" s="162"/>
      <c r="F1323" s="164"/>
    </row>
    <row r="1324" spans="2:6" x14ac:dyDescent="0.3">
      <c r="B1324" s="125">
        <v>1313</v>
      </c>
      <c r="C1324" s="159"/>
      <c r="D1324" s="160"/>
      <c r="E1324" s="159"/>
      <c r="F1324" s="161"/>
    </row>
    <row r="1325" spans="2:6" x14ac:dyDescent="0.3">
      <c r="B1325" s="121">
        <v>1314</v>
      </c>
      <c r="C1325" s="162"/>
      <c r="D1325" s="163"/>
      <c r="E1325" s="162"/>
      <c r="F1325" s="164"/>
    </row>
    <row r="1326" spans="2:6" x14ac:dyDescent="0.3">
      <c r="B1326" s="125">
        <v>1315</v>
      </c>
      <c r="C1326" s="159"/>
      <c r="D1326" s="160"/>
      <c r="E1326" s="159"/>
      <c r="F1326" s="161"/>
    </row>
    <row r="1327" spans="2:6" x14ac:dyDescent="0.3">
      <c r="B1327" s="121">
        <v>1316</v>
      </c>
      <c r="C1327" s="162"/>
      <c r="D1327" s="163"/>
      <c r="E1327" s="162"/>
      <c r="F1327" s="164"/>
    </row>
    <row r="1328" spans="2:6" x14ac:dyDescent="0.3">
      <c r="B1328" s="125">
        <v>1317</v>
      </c>
      <c r="C1328" s="159"/>
      <c r="D1328" s="160"/>
      <c r="E1328" s="159"/>
      <c r="F1328" s="161"/>
    </row>
    <row r="1329" spans="2:6" x14ac:dyDescent="0.3">
      <c r="B1329" s="121">
        <v>1318</v>
      </c>
      <c r="C1329" s="162"/>
      <c r="D1329" s="163"/>
      <c r="E1329" s="162"/>
      <c r="F1329" s="164"/>
    </row>
    <row r="1330" spans="2:6" x14ac:dyDescent="0.3">
      <c r="B1330" s="125">
        <v>1319</v>
      </c>
      <c r="C1330" s="159"/>
      <c r="D1330" s="160"/>
      <c r="E1330" s="159"/>
      <c r="F1330" s="161"/>
    </row>
    <row r="1331" spans="2:6" x14ac:dyDescent="0.3">
      <c r="B1331" s="121">
        <v>1320</v>
      </c>
      <c r="C1331" s="162"/>
      <c r="D1331" s="163"/>
      <c r="E1331" s="162"/>
      <c r="F1331" s="164"/>
    </row>
    <row r="1332" spans="2:6" x14ac:dyDescent="0.3">
      <c r="B1332" s="125">
        <v>1321</v>
      </c>
      <c r="C1332" s="159"/>
      <c r="D1332" s="160"/>
      <c r="E1332" s="159"/>
      <c r="F1332" s="161"/>
    </row>
    <row r="1333" spans="2:6" x14ac:dyDescent="0.3">
      <c r="B1333" s="121">
        <v>1322</v>
      </c>
      <c r="C1333" s="162"/>
      <c r="D1333" s="163"/>
      <c r="E1333" s="162"/>
      <c r="F1333" s="164"/>
    </row>
    <row r="1334" spans="2:6" x14ac:dyDescent="0.3">
      <c r="B1334" s="125">
        <v>1323</v>
      </c>
      <c r="C1334" s="159"/>
      <c r="D1334" s="160"/>
      <c r="E1334" s="159"/>
      <c r="F1334" s="161"/>
    </row>
    <row r="1335" spans="2:6" x14ac:dyDescent="0.3">
      <c r="B1335" s="121">
        <v>1324</v>
      </c>
      <c r="C1335" s="162"/>
      <c r="D1335" s="163"/>
      <c r="E1335" s="162"/>
      <c r="F1335" s="164"/>
    </row>
    <row r="1336" spans="2:6" x14ac:dyDescent="0.3">
      <c r="B1336" s="125">
        <v>1325</v>
      </c>
      <c r="C1336" s="159"/>
      <c r="D1336" s="160"/>
      <c r="E1336" s="159"/>
      <c r="F1336" s="161"/>
    </row>
    <row r="1337" spans="2:6" x14ac:dyDescent="0.3">
      <c r="B1337" s="121">
        <v>1326</v>
      </c>
      <c r="C1337" s="162"/>
      <c r="D1337" s="163"/>
      <c r="E1337" s="162"/>
      <c r="F1337" s="164"/>
    </row>
    <row r="1338" spans="2:6" x14ac:dyDescent="0.3">
      <c r="B1338" s="125">
        <v>1327</v>
      </c>
      <c r="C1338" s="159"/>
      <c r="D1338" s="160"/>
      <c r="E1338" s="159"/>
      <c r="F1338" s="161"/>
    </row>
    <row r="1339" spans="2:6" x14ac:dyDescent="0.3">
      <c r="B1339" s="121">
        <v>1328</v>
      </c>
      <c r="C1339" s="162"/>
      <c r="D1339" s="163"/>
      <c r="E1339" s="162"/>
      <c r="F1339" s="164"/>
    </row>
    <row r="1340" spans="2:6" x14ac:dyDescent="0.3">
      <c r="B1340" s="125">
        <v>1329</v>
      </c>
      <c r="C1340" s="159"/>
      <c r="D1340" s="160"/>
      <c r="E1340" s="159"/>
      <c r="F1340" s="161"/>
    </row>
    <row r="1341" spans="2:6" x14ac:dyDescent="0.3">
      <c r="B1341" s="121">
        <v>1330</v>
      </c>
      <c r="C1341" s="162"/>
      <c r="D1341" s="163"/>
      <c r="E1341" s="162"/>
      <c r="F1341" s="164"/>
    </row>
    <row r="1342" spans="2:6" x14ac:dyDescent="0.3">
      <c r="B1342" s="125">
        <v>1331</v>
      </c>
      <c r="C1342" s="159"/>
      <c r="D1342" s="160"/>
      <c r="E1342" s="159"/>
      <c r="F1342" s="161"/>
    </row>
    <row r="1343" spans="2:6" x14ac:dyDescent="0.3">
      <c r="B1343" s="121">
        <v>1332</v>
      </c>
      <c r="C1343" s="162"/>
      <c r="D1343" s="163"/>
      <c r="E1343" s="162"/>
      <c r="F1343" s="164"/>
    </row>
    <row r="1344" spans="2:6" x14ac:dyDescent="0.3">
      <c r="B1344" s="125">
        <v>1333</v>
      </c>
      <c r="C1344" s="159"/>
      <c r="D1344" s="160"/>
      <c r="E1344" s="159"/>
      <c r="F1344" s="161"/>
    </row>
    <row r="1345" spans="2:6" x14ac:dyDescent="0.3">
      <c r="B1345" s="121">
        <v>1334</v>
      </c>
      <c r="C1345" s="162"/>
      <c r="D1345" s="163"/>
      <c r="E1345" s="162"/>
      <c r="F1345" s="164"/>
    </row>
    <row r="1346" spans="2:6" x14ac:dyDescent="0.3">
      <c r="B1346" s="125">
        <v>1335</v>
      </c>
      <c r="C1346" s="159"/>
      <c r="D1346" s="160"/>
      <c r="E1346" s="159"/>
      <c r="F1346" s="161"/>
    </row>
    <row r="1347" spans="2:6" x14ac:dyDescent="0.3">
      <c r="B1347" s="121">
        <v>1336</v>
      </c>
      <c r="C1347" s="162"/>
      <c r="D1347" s="163"/>
      <c r="E1347" s="162"/>
      <c r="F1347" s="164"/>
    </row>
    <row r="1348" spans="2:6" x14ac:dyDescent="0.3">
      <c r="B1348" s="125">
        <v>1337</v>
      </c>
      <c r="C1348" s="159"/>
      <c r="D1348" s="160"/>
      <c r="E1348" s="159"/>
      <c r="F1348" s="161"/>
    </row>
    <row r="1349" spans="2:6" x14ac:dyDescent="0.3">
      <c r="B1349" s="121">
        <v>1338</v>
      </c>
      <c r="C1349" s="162"/>
      <c r="D1349" s="163"/>
      <c r="E1349" s="162"/>
      <c r="F1349" s="164"/>
    </row>
    <row r="1350" spans="2:6" x14ac:dyDescent="0.3">
      <c r="B1350" s="125">
        <v>1339</v>
      </c>
      <c r="C1350" s="159"/>
      <c r="D1350" s="160"/>
      <c r="E1350" s="159"/>
      <c r="F1350" s="161"/>
    </row>
    <row r="1351" spans="2:6" x14ac:dyDescent="0.3">
      <c r="B1351" s="121">
        <v>1340</v>
      </c>
      <c r="C1351" s="162"/>
      <c r="D1351" s="163"/>
      <c r="E1351" s="162"/>
      <c r="F1351" s="164"/>
    </row>
    <row r="1352" spans="2:6" x14ac:dyDescent="0.3">
      <c r="B1352" s="125">
        <v>1341</v>
      </c>
      <c r="C1352" s="159"/>
      <c r="D1352" s="160"/>
      <c r="E1352" s="159"/>
      <c r="F1352" s="161"/>
    </row>
    <row r="1353" spans="2:6" x14ac:dyDescent="0.3">
      <c r="B1353" s="121">
        <v>1342</v>
      </c>
      <c r="C1353" s="162"/>
      <c r="D1353" s="163"/>
      <c r="E1353" s="162"/>
      <c r="F1353" s="164"/>
    </row>
    <row r="1354" spans="2:6" x14ac:dyDescent="0.3">
      <c r="B1354" s="125">
        <v>1343</v>
      </c>
      <c r="C1354" s="159"/>
      <c r="D1354" s="160"/>
      <c r="E1354" s="159"/>
      <c r="F1354" s="161"/>
    </row>
    <row r="1355" spans="2:6" x14ac:dyDescent="0.3">
      <c r="B1355" s="121">
        <v>1344</v>
      </c>
      <c r="C1355" s="162"/>
      <c r="D1355" s="163"/>
      <c r="E1355" s="162"/>
      <c r="F1355" s="164"/>
    </row>
    <row r="1356" spans="2:6" x14ac:dyDescent="0.3">
      <c r="B1356" s="125">
        <v>1345</v>
      </c>
      <c r="C1356" s="159"/>
      <c r="D1356" s="160"/>
      <c r="E1356" s="159"/>
      <c r="F1356" s="161"/>
    </row>
    <row r="1357" spans="2:6" x14ac:dyDescent="0.3">
      <c r="B1357" s="121">
        <v>1346</v>
      </c>
      <c r="C1357" s="162"/>
      <c r="D1357" s="163"/>
      <c r="E1357" s="162"/>
      <c r="F1357" s="164"/>
    </row>
    <row r="1358" spans="2:6" x14ac:dyDescent="0.3">
      <c r="B1358" s="125">
        <v>1347</v>
      </c>
      <c r="C1358" s="159"/>
      <c r="D1358" s="160"/>
      <c r="E1358" s="159"/>
      <c r="F1358" s="161"/>
    </row>
    <row r="1359" spans="2:6" x14ac:dyDescent="0.3">
      <c r="B1359" s="121">
        <v>1348</v>
      </c>
      <c r="C1359" s="162"/>
      <c r="D1359" s="163"/>
      <c r="E1359" s="162"/>
      <c r="F1359" s="164"/>
    </row>
    <row r="1360" spans="2:6" x14ac:dyDescent="0.3">
      <c r="B1360" s="125">
        <v>1349</v>
      </c>
      <c r="C1360" s="159"/>
      <c r="D1360" s="160"/>
      <c r="E1360" s="159"/>
      <c r="F1360" s="161"/>
    </row>
    <row r="1361" spans="2:6" x14ac:dyDescent="0.3">
      <c r="B1361" s="121">
        <v>1350</v>
      </c>
      <c r="C1361" s="162"/>
      <c r="D1361" s="163"/>
      <c r="E1361" s="162"/>
      <c r="F1361" s="164"/>
    </row>
    <row r="1362" spans="2:6" x14ac:dyDescent="0.3">
      <c r="B1362" s="125">
        <v>1351</v>
      </c>
      <c r="C1362" s="159"/>
      <c r="D1362" s="160"/>
      <c r="E1362" s="159"/>
      <c r="F1362" s="161"/>
    </row>
    <row r="1363" spans="2:6" x14ac:dyDescent="0.3">
      <c r="B1363" s="121">
        <v>1352</v>
      </c>
      <c r="C1363" s="162"/>
      <c r="D1363" s="163"/>
      <c r="E1363" s="162"/>
      <c r="F1363" s="164"/>
    </row>
    <row r="1364" spans="2:6" x14ac:dyDescent="0.3">
      <c r="B1364" s="125">
        <v>1353</v>
      </c>
      <c r="C1364" s="159"/>
      <c r="D1364" s="160"/>
      <c r="E1364" s="159"/>
      <c r="F1364" s="161"/>
    </row>
    <row r="1365" spans="2:6" x14ac:dyDescent="0.3">
      <c r="B1365" s="121">
        <v>1354</v>
      </c>
      <c r="C1365" s="162"/>
      <c r="D1365" s="163"/>
      <c r="E1365" s="162"/>
      <c r="F1365" s="164"/>
    </row>
    <row r="1366" spans="2:6" x14ac:dyDescent="0.3">
      <c r="B1366" s="125">
        <v>1355</v>
      </c>
      <c r="C1366" s="159"/>
      <c r="D1366" s="160"/>
      <c r="E1366" s="159"/>
      <c r="F1366" s="161"/>
    </row>
    <row r="1367" spans="2:6" x14ac:dyDescent="0.3">
      <c r="B1367" s="121">
        <v>1356</v>
      </c>
      <c r="C1367" s="162"/>
      <c r="D1367" s="163"/>
      <c r="E1367" s="162"/>
      <c r="F1367" s="164"/>
    </row>
    <row r="1368" spans="2:6" x14ac:dyDescent="0.3">
      <c r="B1368" s="125">
        <v>1357</v>
      </c>
      <c r="C1368" s="159"/>
      <c r="D1368" s="160"/>
      <c r="E1368" s="159"/>
      <c r="F1368" s="161"/>
    </row>
    <row r="1369" spans="2:6" x14ac:dyDescent="0.3">
      <c r="B1369" s="121">
        <v>1358</v>
      </c>
      <c r="C1369" s="162"/>
      <c r="D1369" s="163"/>
      <c r="E1369" s="162"/>
      <c r="F1369" s="164"/>
    </row>
    <row r="1370" spans="2:6" x14ac:dyDescent="0.3">
      <c r="B1370" s="125">
        <v>1359</v>
      </c>
      <c r="C1370" s="159"/>
      <c r="D1370" s="160"/>
      <c r="E1370" s="159"/>
      <c r="F1370" s="161"/>
    </row>
    <row r="1371" spans="2:6" x14ac:dyDescent="0.3">
      <c r="B1371" s="121">
        <v>1360</v>
      </c>
      <c r="C1371" s="162"/>
      <c r="D1371" s="163"/>
      <c r="E1371" s="162"/>
      <c r="F1371" s="164"/>
    </row>
    <row r="1372" spans="2:6" x14ac:dyDescent="0.3">
      <c r="B1372" s="125">
        <v>1361</v>
      </c>
      <c r="C1372" s="159"/>
      <c r="D1372" s="160"/>
      <c r="E1372" s="159"/>
      <c r="F1372" s="161"/>
    </row>
    <row r="1373" spans="2:6" x14ac:dyDescent="0.3">
      <c r="B1373" s="121">
        <v>1362</v>
      </c>
      <c r="C1373" s="162"/>
      <c r="D1373" s="163"/>
      <c r="E1373" s="162"/>
      <c r="F1373" s="164"/>
    </row>
    <row r="1374" spans="2:6" x14ac:dyDescent="0.3">
      <c r="B1374" s="125">
        <v>1363</v>
      </c>
      <c r="C1374" s="159"/>
      <c r="D1374" s="160"/>
      <c r="E1374" s="159"/>
      <c r="F1374" s="161"/>
    </row>
    <row r="1375" spans="2:6" x14ac:dyDescent="0.3">
      <c r="B1375" s="121">
        <v>1364</v>
      </c>
      <c r="C1375" s="162"/>
      <c r="D1375" s="163"/>
      <c r="E1375" s="162"/>
      <c r="F1375" s="164"/>
    </row>
    <row r="1376" spans="2:6" x14ac:dyDescent="0.3">
      <c r="B1376" s="125">
        <v>1365</v>
      </c>
      <c r="C1376" s="159"/>
      <c r="D1376" s="160"/>
      <c r="E1376" s="159"/>
      <c r="F1376" s="161"/>
    </row>
    <row r="1377" spans="2:6" x14ac:dyDescent="0.3">
      <c r="B1377" s="121">
        <v>1366</v>
      </c>
      <c r="C1377" s="162"/>
      <c r="D1377" s="163"/>
      <c r="E1377" s="162"/>
      <c r="F1377" s="164"/>
    </row>
    <row r="1378" spans="2:6" x14ac:dyDescent="0.3">
      <c r="B1378" s="125">
        <v>1367</v>
      </c>
      <c r="C1378" s="159"/>
      <c r="D1378" s="160"/>
      <c r="E1378" s="159"/>
      <c r="F1378" s="161"/>
    </row>
    <row r="1379" spans="2:6" x14ac:dyDescent="0.3">
      <c r="B1379" s="121">
        <v>1368</v>
      </c>
      <c r="C1379" s="162"/>
      <c r="D1379" s="163"/>
      <c r="E1379" s="162"/>
      <c r="F1379" s="164"/>
    </row>
    <row r="1380" spans="2:6" x14ac:dyDescent="0.3">
      <c r="B1380" s="125">
        <v>1369</v>
      </c>
      <c r="C1380" s="159"/>
      <c r="D1380" s="160"/>
      <c r="E1380" s="159"/>
      <c r="F1380" s="161"/>
    </row>
    <row r="1381" spans="2:6" x14ac:dyDescent="0.3">
      <c r="B1381" s="121">
        <v>1370</v>
      </c>
      <c r="C1381" s="162"/>
      <c r="D1381" s="163"/>
      <c r="E1381" s="162"/>
      <c r="F1381" s="164"/>
    </row>
    <row r="1382" spans="2:6" x14ac:dyDescent="0.3">
      <c r="B1382" s="125">
        <v>1371</v>
      </c>
      <c r="C1382" s="159"/>
      <c r="D1382" s="160"/>
      <c r="E1382" s="159"/>
      <c r="F1382" s="161"/>
    </row>
    <row r="1383" spans="2:6" x14ac:dyDescent="0.3">
      <c r="B1383" s="121">
        <v>1372</v>
      </c>
      <c r="C1383" s="162"/>
      <c r="D1383" s="163"/>
      <c r="E1383" s="162"/>
      <c r="F1383" s="164"/>
    </row>
    <row r="1384" spans="2:6" x14ac:dyDescent="0.3">
      <c r="B1384" s="125">
        <v>1373</v>
      </c>
      <c r="C1384" s="159"/>
      <c r="D1384" s="160"/>
      <c r="E1384" s="159"/>
      <c r="F1384" s="161"/>
    </row>
    <row r="1385" spans="2:6" x14ac:dyDescent="0.3">
      <c r="B1385" s="121">
        <v>1374</v>
      </c>
      <c r="C1385" s="162"/>
      <c r="D1385" s="163"/>
      <c r="E1385" s="162"/>
      <c r="F1385" s="164"/>
    </row>
    <row r="1386" spans="2:6" x14ac:dyDescent="0.3">
      <c r="B1386" s="125">
        <v>1375</v>
      </c>
      <c r="C1386" s="159"/>
      <c r="D1386" s="160"/>
      <c r="E1386" s="159"/>
      <c r="F1386" s="161"/>
    </row>
    <row r="1387" spans="2:6" x14ac:dyDescent="0.3">
      <c r="B1387" s="121">
        <v>1376</v>
      </c>
      <c r="C1387" s="162"/>
      <c r="D1387" s="163"/>
      <c r="E1387" s="162"/>
      <c r="F1387" s="164"/>
    </row>
    <row r="1388" spans="2:6" x14ac:dyDescent="0.3">
      <c r="B1388" s="125">
        <v>1377</v>
      </c>
      <c r="C1388" s="159"/>
      <c r="D1388" s="160"/>
      <c r="E1388" s="159"/>
      <c r="F1388" s="161"/>
    </row>
    <row r="1389" spans="2:6" x14ac:dyDescent="0.3">
      <c r="B1389" s="121">
        <v>1378</v>
      </c>
      <c r="C1389" s="162"/>
      <c r="D1389" s="163"/>
      <c r="E1389" s="162"/>
      <c r="F1389" s="164"/>
    </row>
    <row r="1390" spans="2:6" x14ac:dyDescent="0.3">
      <c r="B1390" s="125">
        <v>1379</v>
      </c>
      <c r="C1390" s="159"/>
      <c r="D1390" s="160"/>
      <c r="E1390" s="159"/>
      <c r="F1390" s="161"/>
    </row>
    <row r="1391" spans="2:6" x14ac:dyDescent="0.3">
      <c r="B1391" s="121">
        <v>1380</v>
      </c>
      <c r="C1391" s="162"/>
      <c r="D1391" s="163"/>
      <c r="E1391" s="162"/>
      <c r="F1391" s="164"/>
    </row>
    <row r="1392" spans="2:6" x14ac:dyDescent="0.3">
      <c r="B1392" s="125">
        <v>1381</v>
      </c>
      <c r="C1392" s="159"/>
      <c r="D1392" s="160"/>
      <c r="E1392" s="159"/>
      <c r="F1392" s="161"/>
    </row>
    <row r="1393" spans="2:6" x14ac:dyDescent="0.3">
      <c r="B1393" s="121">
        <v>1382</v>
      </c>
      <c r="C1393" s="162"/>
      <c r="D1393" s="163"/>
      <c r="E1393" s="162"/>
      <c r="F1393" s="164"/>
    </row>
    <row r="1394" spans="2:6" x14ac:dyDescent="0.3">
      <c r="B1394" s="125">
        <v>1383</v>
      </c>
      <c r="C1394" s="159"/>
      <c r="D1394" s="160"/>
      <c r="E1394" s="159"/>
      <c r="F1394" s="161"/>
    </row>
    <row r="1395" spans="2:6" x14ac:dyDescent="0.3">
      <c r="B1395" s="121">
        <v>1384</v>
      </c>
      <c r="C1395" s="162"/>
      <c r="D1395" s="163"/>
      <c r="E1395" s="162"/>
      <c r="F1395" s="164"/>
    </row>
    <row r="1396" spans="2:6" x14ac:dyDescent="0.3">
      <c r="B1396" s="125">
        <v>1385</v>
      </c>
      <c r="C1396" s="159"/>
      <c r="D1396" s="160"/>
      <c r="E1396" s="159"/>
      <c r="F1396" s="161"/>
    </row>
    <row r="1397" spans="2:6" x14ac:dyDescent="0.3">
      <c r="B1397" s="121">
        <v>1386</v>
      </c>
      <c r="C1397" s="162"/>
      <c r="D1397" s="163"/>
      <c r="E1397" s="162"/>
      <c r="F1397" s="164"/>
    </row>
    <row r="1398" spans="2:6" x14ac:dyDescent="0.3">
      <c r="B1398" s="125">
        <v>1387</v>
      </c>
      <c r="C1398" s="159"/>
      <c r="D1398" s="160"/>
      <c r="E1398" s="159"/>
      <c r="F1398" s="161"/>
    </row>
    <row r="1399" spans="2:6" x14ac:dyDescent="0.3">
      <c r="B1399" s="121">
        <v>1388</v>
      </c>
      <c r="C1399" s="162"/>
      <c r="D1399" s="163"/>
      <c r="E1399" s="162"/>
      <c r="F1399" s="164"/>
    </row>
    <row r="1400" spans="2:6" x14ac:dyDescent="0.3">
      <c r="B1400" s="125">
        <v>1389</v>
      </c>
      <c r="C1400" s="159"/>
      <c r="D1400" s="160"/>
      <c r="E1400" s="159"/>
      <c r="F1400" s="161"/>
    </row>
    <row r="1401" spans="2:6" x14ac:dyDescent="0.3">
      <c r="B1401" s="121">
        <v>1390</v>
      </c>
      <c r="C1401" s="162"/>
      <c r="D1401" s="163"/>
      <c r="E1401" s="162"/>
      <c r="F1401" s="164"/>
    </row>
    <row r="1402" spans="2:6" x14ac:dyDescent="0.3">
      <c r="B1402" s="125">
        <v>1391</v>
      </c>
      <c r="C1402" s="159"/>
      <c r="D1402" s="160"/>
      <c r="E1402" s="159"/>
      <c r="F1402" s="161"/>
    </row>
    <row r="1403" spans="2:6" x14ac:dyDescent="0.3">
      <c r="B1403" s="121">
        <v>1392</v>
      </c>
      <c r="C1403" s="162"/>
      <c r="D1403" s="163"/>
      <c r="E1403" s="162"/>
      <c r="F1403" s="164"/>
    </row>
    <row r="1404" spans="2:6" x14ac:dyDescent="0.3">
      <c r="B1404" s="125">
        <v>1393</v>
      </c>
      <c r="C1404" s="159"/>
      <c r="D1404" s="160"/>
      <c r="E1404" s="159"/>
      <c r="F1404" s="161"/>
    </row>
    <row r="1405" spans="2:6" x14ac:dyDescent="0.3">
      <c r="B1405" s="121">
        <v>1394</v>
      </c>
      <c r="C1405" s="162"/>
      <c r="D1405" s="163"/>
      <c r="E1405" s="162"/>
      <c r="F1405" s="164"/>
    </row>
    <row r="1406" spans="2:6" x14ac:dyDescent="0.3">
      <c r="B1406" s="125">
        <v>1395</v>
      </c>
      <c r="C1406" s="159"/>
      <c r="D1406" s="160"/>
      <c r="E1406" s="159"/>
      <c r="F1406" s="161"/>
    </row>
    <row r="1407" spans="2:6" x14ac:dyDescent="0.3">
      <c r="B1407" s="121">
        <v>1396</v>
      </c>
      <c r="C1407" s="162"/>
      <c r="D1407" s="163"/>
      <c r="E1407" s="162"/>
      <c r="F1407" s="164"/>
    </row>
    <row r="1408" spans="2:6" x14ac:dyDescent="0.3">
      <c r="B1408" s="125">
        <v>1397</v>
      </c>
      <c r="C1408" s="159"/>
      <c r="D1408" s="160"/>
      <c r="E1408" s="159"/>
      <c r="F1408" s="161"/>
    </row>
    <row r="1409" spans="2:6" x14ac:dyDescent="0.3">
      <c r="B1409" s="121">
        <v>1398</v>
      </c>
      <c r="C1409" s="162"/>
      <c r="D1409" s="163"/>
      <c r="E1409" s="162"/>
      <c r="F1409" s="164"/>
    </row>
    <row r="1410" spans="2:6" x14ac:dyDescent="0.3">
      <c r="B1410" s="125">
        <v>1399</v>
      </c>
      <c r="C1410" s="159"/>
      <c r="D1410" s="160"/>
      <c r="E1410" s="159"/>
      <c r="F1410" s="161"/>
    </row>
    <row r="1411" spans="2:6" x14ac:dyDescent="0.3">
      <c r="B1411" s="121">
        <v>1400</v>
      </c>
      <c r="C1411" s="162"/>
      <c r="D1411" s="163"/>
      <c r="E1411" s="162"/>
      <c r="F1411" s="164"/>
    </row>
    <row r="1412" spans="2:6" x14ac:dyDescent="0.3">
      <c r="B1412" s="125">
        <v>1401</v>
      </c>
      <c r="C1412" s="159"/>
      <c r="D1412" s="160"/>
      <c r="E1412" s="159"/>
      <c r="F1412" s="161"/>
    </row>
    <row r="1413" spans="2:6" x14ac:dyDescent="0.3">
      <c r="B1413" s="121">
        <v>1402</v>
      </c>
      <c r="C1413" s="162"/>
      <c r="D1413" s="163"/>
      <c r="E1413" s="162"/>
      <c r="F1413" s="164"/>
    </row>
    <row r="1414" spans="2:6" x14ac:dyDescent="0.3">
      <c r="B1414" s="125">
        <v>1403</v>
      </c>
      <c r="C1414" s="159"/>
      <c r="D1414" s="160"/>
      <c r="E1414" s="159"/>
      <c r="F1414" s="161"/>
    </row>
    <row r="1415" spans="2:6" x14ac:dyDescent="0.3">
      <c r="B1415" s="121">
        <v>1404</v>
      </c>
      <c r="C1415" s="162"/>
      <c r="D1415" s="163"/>
      <c r="E1415" s="162"/>
      <c r="F1415" s="164"/>
    </row>
    <row r="1416" spans="2:6" x14ac:dyDescent="0.3">
      <c r="B1416" s="125">
        <v>1405</v>
      </c>
      <c r="C1416" s="159"/>
      <c r="D1416" s="160"/>
      <c r="E1416" s="159"/>
      <c r="F1416" s="161"/>
    </row>
    <row r="1417" spans="2:6" x14ac:dyDescent="0.3">
      <c r="B1417" s="121">
        <v>1406</v>
      </c>
      <c r="C1417" s="162"/>
      <c r="D1417" s="163"/>
      <c r="E1417" s="162"/>
      <c r="F1417" s="164"/>
    </row>
    <row r="1418" spans="2:6" x14ac:dyDescent="0.3">
      <c r="B1418" s="125">
        <v>1407</v>
      </c>
      <c r="C1418" s="159"/>
      <c r="D1418" s="160"/>
      <c r="E1418" s="159"/>
      <c r="F1418" s="161"/>
    </row>
    <row r="1419" spans="2:6" x14ac:dyDescent="0.3">
      <c r="B1419" s="121">
        <v>1408</v>
      </c>
      <c r="C1419" s="162"/>
      <c r="D1419" s="163"/>
      <c r="E1419" s="162"/>
      <c r="F1419" s="164"/>
    </row>
    <row r="1420" spans="2:6" x14ac:dyDescent="0.3">
      <c r="B1420" s="125">
        <v>1409</v>
      </c>
      <c r="C1420" s="159"/>
      <c r="D1420" s="160"/>
      <c r="E1420" s="159"/>
      <c r="F1420" s="161"/>
    </row>
    <row r="1421" spans="2:6" x14ac:dyDescent="0.3">
      <c r="B1421" s="121">
        <v>1410</v>
      </c>
      <c r="C1421" s="162"/>
      <c r="D1421" s="163"/>
      <c r="E1421" s="162"/>
      <c r="F1421" s="164"/>
    </row>
    <row r="1422" spans="2:6" x14ac:dyDescent="0.3">
      <c r="B1422" s="125">
        <v>1411</v>
      </c>
      <c r="C1422" s="159"/>
      <c r="D1422" s="160"/>
      <c r="E1422" s="159"/>
      <c r="F1422" s="161"/>
    </row>
    <row r="1423" spans="2:6" x14ac:dyDescent="0.3">
      <c r="B1423" s="121">
        <v>1412</v>
      </c>
      <c r="C1423" s="162"/>
      <c r="D1423" s="163"/>
      <c r="E1423" s="162"/>
      <c r="F1423" s="164"/>
    </row>
    <row r="1424" spans="2:6" x14ac:dyDescent="0.3">
      <c r="B1424" s="125">
        <v>1413</v>
      </c>
      <c r="C1424" s="159"/>
      <c r="D1424" s="160"/>
      <c r="E1424" s="159"/>
      <c r="F1424" s="161"/>
    </row>
    <row r="1425" spans="2:6" x14ac:dyDescent="0.3">
      <c r="B1425" s="121">
        <v>1414</v>
      </c>
      <c r="C1425" s="162"/>
      <c r="D1425" s="163"/>
      <c r="E1425" s="162"/>
      <c r="F1425" s="164"/>
    </row>
    <row r="1426" spans="2:6" x14ac:dyDescent="0.3">
      <c r="B1426" s="125">
        <v>1415</v>
      </c>
      <c r="C1426" s="159"/>
      <c r="D1426" s="160"/>
      <c r="E1426" s="159"/>
      <c r="F1426" s="161"/>
    </row>
    <row r="1427" spans="2:6" x14ac:dyDescent="0.3">
      <c r="B1427" s="121">
        <v>1416</v>
      </c>
      <c r="C1427" s="162"/>
      <c r="D1427" s="163"/>
      <c r="E1427" s="162"/>
      <c r="F1427" s="164"/>
    </row>
    <row r="1428" spans="2:6" x14ac:dyDescent="0.3">
      <c r="B1428" s="125">
        <v>1417</v>
      </c>
      <c r="C1428" s="159"/>
      <c r="D1428" s="160"/>
      <c r="E1428" s="159"/>
      <c r="F1428" s="161"/>
    </row>
    <row r="1429" spans="2:6" x14ac:dyDescent="0.3">
      <c r="B1429" s="121">
        <v>1418</v>
      </c>
      <c r="C1429" s="162"/>
      <c r="D1429" s="163"/>
      <c r="E1429" s="162"/>
      <c r="F1429" s="164"/>
    </row>
    <row r="1430" spans="2:6" x14ac:dyDescent="0.3">
      <c r="B1430" s="125">
        <v>1419</v>
      </c>
      <c r="C1430" s="159"/>
      <c r="D1430" s="160"/>
      <c r="E1430" s="159"/>
      <c r="F1430" s="161"/>
    </row>
    <row r="1431" spans="2:6" x14ac:dyDescent="0.3">
      <c r="B1431" s="121">
        <v>1420</v>
      </c>
      <c r="C1431" s="162"/>
      <c r="D1431" s="163"/>
      <c r="E1431" s="162"/>
      <c r="F1431" s="164"/>
    </row>
    <row r="1432" spans="2:6" x14ac:dyDescent="0.3">
      <c r="B1432" s="125">
        <v>1421</v>
      </c>
      <c r="C1432" s="159"/>
      <c r="D1432" s="160"/>
      <c r="E1432" s="159"/>
      <c r="F1432" s="161"/>
    </row>
    <row r="1433" spans="2:6" x14ac:dyDescent="0.3">
      <c r="B1433" s="121">
        <v>1422</v>
      </c>
      <c r="C1433" s="162"/>
      <c r="D1433" s="163"/>
      <c r="E1433" s="162"/>
      <c r="F1433" s="164"/>
    </row>
    <row r="1434" spans="2:6" x14ac:dyDescent="0.3">
      <c r="B1434" s="125">
        <v>1423</v>
      </c>
      <c r="C1434" s="159"/>
      <c r="D1434" s="160"/>
      <c r="E1434" s="159"/>
      <c r="F1434" s="161"/>
    </row>
    <row r="1435" spans="2:6" x14ac:dyDescent="0.3">
      <c r="B1435" s="121">
        <v>1424</v>
      </c>
      <c r="C1435" s="162"/>
      <c r="D1435" s="163"/>
      <c r="E1435" s="162"/>
      <c r="F1435" s="164"/>
    </row>
    <row r="1436" spans="2:6" x14ac:dyDescent="0.3">
      <c r="B1436" s="125">
        <v>1425</v>
      </c>
      <c r="C1436" s="159"/>
      <c r="D1436" s="160"/>
      <c r="E1436" s="159"/>
      <c r="F1436" s="161"/>
    </row>
    <row r="1437" spans="2:6" x14ac:dyDescent="0.3">
      <c r="B1437" s="121">
        <v>1426</v>
      </c>
      <c r="C1437" s="162"/>
      <c r="D1437" s="163"/>
      <c r="E1437" s="162"/>
      <c r="F1437" s="164"/>
    </row>
    <row r="1438" spans="2:6" x14ac:dyDescent="0.3">
      <c r="B1438" s="125">
        <v>1427</v>
      </c>
      <c r="C1438" s="159"/>
      <c r="D1438" s="160"/>
      <c r="E1438" s="159"/>
      <c r="F1438" s="161"/>
    </row>
    <row r="1439" spans="2:6" x14ac:dyDescent="0.3">
      <c r="B1439" s="121">
        <v>1428</v>
      </c>
      <c r="C1439" s="162"/>
      <c r="D1439" s="163"/>
      <c r="E1439" s="162"/>
      <c r="F1439" s="164"/>
    </row>
    <row r="1440" spans="2:6" x14ac:dyDescent="0.3">
      <c r="B1440" s="125">
        <v>1429</v>
      </c>
      <c r="C1440" s="159"/>
      <c r="D1440" s="160"/>
      <c r="E1440" s="159"/>
      <c r="F1440" s="161"/>
    </row>
    <row r="1441" spans="2:6" x14ac:dyDescent="0.3">
      <c r="B1441" s="121">
        <v>1430</v>
      </c>
      <c r="C1441" s="162"/>
      <c r="D1441" s="163"/>
      <c r="E1441" s="162"/>
      <c r="F1441" s="164"/>
    </row>
    <row r="1442" spans="2:6" x14ac:dyDescent="0.3">
      <c r="B1442" s="125">
        <v>1431</v>
      </c>
      <c r="C1442" s="159"/>
      <c r="D1442" s="160"/>
      <c r="E1442" s="159"/>
      <c r="F1442" s="161"/>
    </row>
    <row r="1443" spans="2:6" x14ac:dyDescent="0.3">
      <c r="B1443" s="121">
        <v>1432</v>
      </c>
      <c r="C1443" s="162"/>
      <c r="D1443" s="163"/>
      <c r="E1443" s="162"/>
      <c r="F1443" s="164"/>
    </row>
    <row r="1444" spans="2:6" x14ac:dyDescent="0.3">
      <c r="B1444" s="125">
        <v>1433</v>
      </c>
      <c r="C1444" s="159"/>
      <c r="D1444" s="160"/>
      <c r="E1444" s="159"/>
      <c r="F1444" s="161"/>
    </row>
    <row r="1445" spans="2:6" x14ac:dyDescent="0.3">
      <c r="B1445" s="121">
        <v>1434</v>
      </c>
      <c r="C1445" s="162"/>
      <c r="D1445" s="163"/>
      <c r="E1445" s="162"/>
      <c r="F1445" s="164"/>
    </row>
    <row r="1446" spans="2:6" x14ac:dyDescent="0.3">
      <c r="B1446" s="125">
        <v>1435</v>
      </c>
      <c r="C1446" s="159"/>
      <c r="D1446" s="160"/>
      <c r="E1446" s="159"/>
      <c r="F1446" s="161"/>
    </row>
    <row r="1447" spans="2:6" x14ac:dyDescent="0.3">
      <c r="B1447" s="121">
        <v>1436</v>
      </c>
      <c r="C1447" s="162"/>
      <c r="D1447" s="163"/>
      <c r="E1447" s="162"/>
      <c r="F1447" s="164"/>
    </row>
    <row r="1448" spans="2:6" x14ac:dyDescent="0.3">
      <c r="B1448" s="125">
        <v>1437</v>
      </c>
      <c r="C1448" s="159"/>
      <c r="D1448" s="160"/>
      <c r="E1448" s="159"/>
      <c r="F1448" s="161"/>
    </row>
    <row r="1449" spans="2:6" x14ac:dyDescent="0.3">
      <c r="B1449" s="121">
        <v>1438</v>
      </c>
      <c r="C1449" s="162"/>
      <c r="D1449" s="163"/>
      <c r="E1449" s="162"/>
      <c r="F1449" s="164"/>
    </row>
    <row r="1450" spans="2:6" x14ac:dyDescent="0.3">
      <c r="B1450" s="125">
        <v>1439</v>
      </c>
      <c r="C1450" s="159"/>
      <c r="D1450" s="160"/>
      <c r="E1450" s="159"/>
      <c r="F1450" s="161"/>
    </row>
    <row r="1451" spans="2:6" x14ac:dyDescent="0.3">
      <c r="B1451" s="121">
        <v>1440</v>
      </c>
      <c r="C1451" s="162"/>
      <c r="D1451" s="163"/>
      <c r="E1451" s="162"/>
      <c r="F1451" s="164"/>
    </row>
    <row r="1452" spans="2:6" x14ac:dyDescent="0.3">
      <c r="B1452" s="125">
        <v>1441</v>
      </c>
      <c r="C1452" s="159"/>
      <c r="D1452" s="160"/>
      <c r="E1452" s="159"/>
      <c r="F1452" s="161"/>
    </row>
    <row r="1453" spans="2:6" x14ac:dyDescent="0.3">
      <c r="B1453" s="121">
        <v>1442</v>
      </c>
      <c r="C1453" s="162"/>
      <c r="D1453" s="163"/>
      <c r="E1453" s="162"/>
      <c r="F1453" s="164"/>
    </row>
    <row r="1454" spans="2:6" x14ac:dyDescent="0.3">
      <c r="B1454" s="125">
        <v>1443</v>
      </c>
      <c r="C1454" s="159"/>
      <c r="D1454" s="160"/>
      <c r="E1454" s="159"/>
      <c r="F1454" s="161"/>
    </row>
    <row r="1455" spans="2:6" x14ac:dyDescent="0.3">
      <c r="B1455" s="121">
        <v>1444</v>
      </c>
      <c r="C1455" s="162"/>
      <c r="D1455" s="163"/>
      <c r="E1455" s="162"/>
      <c r="F1455" s="164"/>
    </row>
    <row r="1456" spans="2:6" x14ac:dyDescent="0.3">
      <c r="B1456" s="125">
        <v>1445</v>
      </c>
      <c r="C1456" s="159"/>
      <c r="D1456" s="160"/>
      <c r="E1456" s="159"/>
      <c r="F1456" s="161"/>
    </row>
    <row r="1457" spans="2:6" x14ac:dyDescent="0.3">
      <c r="B1457" s="121">
        <v>1446</v>
      </c>
      <c r="C1457" s="162"/>
      <c r="D1457" s="163"/>
      <c r="E1457" s="162"/>
      <c r="F1457" s="164"/>
    </row>
    <row r="1458" spans="2:6" x14ac:dyDescent="0.3">
      <c r="B1458" s="125">
        <v>1447</v>
      </c>
      <c r="C1458" s="159"/>
      <c r="D1458" s="160"/>
      <c r="E1458" s="159"/>
      <c r="F1458" s="161"/>
    </row>
    <row r="1459" spans="2:6" x14ac:dyDescent="0.3">
      <c r="B1459" s="121">
        <v>1448</v>
      </c>
      <c r="C1459" s="162"/>
      <c r="D1459" s="163"/>
      <c r="E1459" s="162"/>
      <c r="F1459" s="164"/>
    </row>
    <row r="1460" spans="2:6" x14ac:dyDescent="0.3">
      <c r="B1460" s="125">
        <v>1449</v>
      </c>
      <c r="C1460" s="159"/>
      <c r="D1460" s="160"/>
      <c r="E1460" s="159"/>
      <c r="F1460" s="161"/>
    </row>
    <row r="1461" spans="2:6" x14ac:dyDescent="0.3">
      <c r="B1461" s="121">
        <v>1450</v>
      </c>
      <c r="C1461" s="162"/>
      <c r="D1461" s="163"/>
      <c r="E1461" s="162"/>
      <c r="F1461" s="164"/>
    </row>
    <row r="1462" spans="2:6" x14ac:dyDescent="0.3">
      <c r="B1462" s="125">
        <v>1451</v>
      </c>
      <c r="C1462" s="159"/>
      <c r="D1462" s="160"/>
      <c r="E1462" s="159"/>
      <c r="F1462" s="161"/>
    </row>
    <row r="1463" spans="2:6" x14ac:dyDescent="0.3">
      <c r="B1463" s="121">
        <v>1452</v>
      </c>
      <c r="C1463" s="162"/>
      <c r="D1463" s="163"/>
      <c r="E1463" s="162"/>
      <c r="F1463" s="164"/>
    </row>
    <row r="1464" spans="2:6" x14ac:dyDescent="0.3">
      <c r="B1464" s="125">
        <v>1453</v>
      </c>
      <c r="C1464" s="159"/>
      <c r="D1464" s="160"/>
      <c r="E1464" s="159"/>
      <c r="F1464" s="161"/>
    </row>
    <row r="1465" spans="2:6" x14ac:dyDescent="0.3">
      <c r="B1465" s="121">
        <v>1454</v>
      </c>
      <c r="C1465" s="162"/>
      <c r="D1465" s="163"/>
      <c r="E1465" s="162"/>
      <c r="F1465" s="164"/>
    </row>
    <row r="1466" spans="2:6" x14ac:dyDescent="0.3">
      <c r="B1466" s="125">
        <v>1455</v>
      </c>
      <c r="C1466" s="159"/>
      <c r="D1466" s="160"/>
      <c r="E1466" s="159"/>
      <c r="F1466" s="161"/>
    </row>
    <row r="1467" spans="2:6" x14ac:dyDescent="0.3">
      <c r="B1467" s="121">
        <v>1456</v>
      </c>
      <c r="C1467" s="162"/>
      <c r="D1467" s="163"/>
      <c r="E1467" s="162"/>
      <c r="F1467" s="164"/>
    </row>
    <row r="1468" spans="2:6" x14ac:dyDescent="0.3">
      <c r="B1468" s="125">
        <v>1457</v>
      </c>
      <c r="C1468" s="159"/>
      <c r="D1468" s="160"/>
      <c r="E1468" s="159"/>
      <c r="F1468" s="161"/>
    </row>
    <row r="1469" spans="2:6" x14ac:dyDescent="0.3">
      <c r="B1469" s="121">
        <v>1458</v>
      </c>
      <c r="C1469" s="162"/>
      <c r="D1469" s="163"/>
      <c r="E1469" s="162"/>
      <c r="F1469" s="164"/>
    </row>
    <row r="1470" spans="2:6" x14ac:dyDescent="0.3">
      <c r="B1470" s="125">
        <v>1459</v>
      </c>
      <c r="C1470" s="159"/>
      <c r="D1470" s="160"/>
      <c r="E1470" s="159"/>
      <c r="F1470" s="161"/>
    </row>
    <row r="1471" spans="2:6" x14ac:dyDescent="0.3">
      <c r="B1471" s="121">
        <v>1460</v>
      </c>
      <c r="C1471" s="162"/>
      <c r="D1471" s="163"/>
      <c r="E1471" s="162"/>
      <c r="F1471" s="164"/>
    </row>
    <row r="1472" spans="2:6" x14ac:dyDescent="0.3">
      <c r="B1472" s="125">
        <v>1461</v>
      </c>
      <c r="C1472" s="159"/>
      <c r="D1472" s="160"/>
      <c r="E1472" s="159"/>
      <c r="F1472" s="161"/>
    </row>
    <row r="1473" spans="2:6" x14ac:dyDescent="0.3">
      <c r="B1473" s="121">
        <v>1462</v>
      </c>
      <c r="C1473" s="162"/>
      <c r="D1473" s="163"/>
      <c r="E1473" s="162"/>
      <c r="F1473" s="164"/>
    </row>
    <row r="1474" spans="2:6" x14ac:dyDescent="0.3">
      <c r="B1474" s="125">
        <v>1463</v>
      </c>
      <c r="C1474" s="159"/>
      <c r="D1474" s="160"/>
      <c r="E1474" s="159"/>
      <c r="F1474" s="161"/>
    </row>
    <row r="1475" spans="2:6" x14ac:dyDescent="0.3">
      <c r="B1475" s="121">
        <v>1464</v>
      </c>
      <c r="C1475" s="162"/>
      <c r="D1475" s="163"/>
      <c r="E1475" s="162"/>
      <c r="F1475" s="164"/>
    </row>
    <row r="1476" spans="2:6" x14ac:dyDescent="0.3">
      <c r="B1476" s="125">
        <v>1465</v>
      </c>
      <c r="C1476" s="159"/>
      <c r="D1476" s="160"/>
      <c r="E1476" s="159"/>
      <c r="F1476" s="161"/>
    </row>
    <row r="1477" spans="2:6" x14ac:dyDescent="0.3">
      <c r="B1477" s="121">
        <v>1466</v>
      </c>
      <c r="C1477" s="162"/>
      <c r="D1477" s="163"/>
      <c r="E1477" s="162"/>
      <c r="F1477" s="164"/>
    </row>
    <row r="1478" spans="2:6" x14ac:dyDescent="0.3">
      <c r="B1478" s="125">
        <v>1467</v>
      </c>
      <c r="C1478" s="159"/>
      <c r="D1478" s="160"/>
      <c r="E1478" s="159"/>
      <c r="F1478" s="161"/>
    </row>
    <row r="1479" spans="2:6" x14ac:dyDescent="0.3">
      <c r="B1479" s="121">
        <v>1468</v>
      </c>
      <c r="C1479" s="162"/>
      <c r="D1479" s="163"/>
      <c r="E1479" s="162"/>
      <c r="F1479" s="164"/>
    </row>
    <row r="1480" spans="2:6" x14ac:dyDescent="0.3">
      <c r="B1480" s="125">
        <v>1469</v>
      </c>
      <c r="C1480" s="159"/>
      <c r="D1480" s="160"/>
      <c r="E1480" s="159"/>
      <c r="F1480" s="161"/>
    </row>
    <row r="1481" spans="2:6" x14ac:dyDescent="0.3">
      <c r="B1481" s="121">
        <v>1470</v>
      </c>
      <c r="C1481" s="162"/>
      <c r="D1481" s="163"/>
      <c r="E1481" s="162"/>
      <c r="F1481" s="164"/>
    </row>
    <row r="1482" spans="2:6" x14ac:dyDescent="0.3">
      <c r="B1482" s="125">
        <v>1471</v>
      </c>
      <c r="C1482" s="159"/>
      <c r="D1482" s="160"/>
      <c r="E1482" s="159"/>
      <c r="F1482" s="161"/>
    </row>
    <row r="1483" spans="2:6" x14ac:dyDescent="0.3">
      <c r="B1483" s="121">
        <v>1472</v>
      </c>
      <c r="C1483" s="162"/>
      <c r="D1483" s="163"/>
      <c r="E1483" s="162"/>
      <c r="F1483" s="164"/>
    </row>
    <row r="1484" spans="2:6" x14ac:dyDescent="0.3">
      <c r="B1484" s="125">
        <v>1473</v>
      </c>
      <c r="C1484" s="159"/>
      <c r="D1484" s="160"/>
      <c r="E1484" s="159"/>
      <c r="F1484" s="161"/>
    </row>
    <row r="1485" spans="2:6" x14ac:dyDescent="0.3">
      <c r="B1485" s="121">
        <v>1474</v>
      </c>
      <c r="C1485" s="162"/>
      <c r="D1485" s="163"/>
      <c r="E1485" s="162"/>
      <c r="F1485" s="164"/>
    </row>
    <row r="1486" spans="2:6" x14ac:dyDescent="0.3">
      <c r="B1486" s="125">
        <v>1475</v>
      </c>
      <c r="C1486" s="159"/>
      <c r="D1486" s="160"/>
      <c r="E1486" s="159"/>
      <c r="F1486" s="161"/>
    </row>
    <row r="1487" spans="2:6" x14ac:dyDescent="0.3">
      <c r="B1487" s="121">
        <v>1476</v>
      </c>
      <c r="C1487" s="162"/>
      <c r="D1487" s="163"/>
      <c r="E1487" s="162"/>
      <c r="F1487" s="164"/>
    </row>
    <row r="1488" spans="2:6" x14ac:dyDescent="0.3">
      <c r="B1488" s="125">
        <v>1477</v>
      </c>
      <c r="C1488" s="159"/>
      <c r="D1488" s="160"/>
      <c r="E1488" s="159"/>
      <c r="F1488" s="161"/>
    </row>
    <row r="1489" spans="2:6" x14ac:dyDescent="0.3">
      <c r="B1489" s="121">
        <v>1478</v>
      </c>
      <c r="C1489" s="162"/>
      <c r="D1489" s="163"/>
      <c r="E1489" s="162"/>
      <c r="F1489" s="164"/>
    </row>
    <row r="1490" spans="2:6" x14ac:dyDescent="0.3">
      <c r="B1490" s="125">
        <v>1479</v>
      </c>
      <c r="C1490" s="159"/>
      <c r="D1490" s="160"/>
      <c r="E1490" s="159"/>
      <c r="F1490" s="161"/>
    </row>
    <row r="1491" spans="2:6" x14ac:dyDescent="0.3">
      <c r="B1491" s="121">
        <v>1480</v>
      </c>
      <c r="C1491" s="162"/>
      <c r="D1491" s="163"/>
      <c r="E1491" s="162"/>
      <c r="F1491" s="164"/>
    </row>
    <row r="1492" spans="2:6" x14ac:dyDescent="0.3">
      <c r="B1492" s="125">
        <v>1481</v>
      </c>
      <c r="C1492" s="159"/>
      <c r="D1492" s="160"/>
      <c r="E1492" s="159"/>
      <c r="F1492" s="161"/>
    </row>
    <row r="1493" spans="2:6" x14ac:dyDescent="0.3">
      <c r="B1493" s="121">
        <v>1482</v>
      </c>
      <c r="C1493" s="162"/>
      <c r="D1493" s="163"/>
      <c r="E1493" s="162"/>
      <c r="F1493" s="164"/>
    </row>
    <row r="1494" spans="2:6" x14ac:dyDescent="0.3">
      <c r="B1494" s="125">
        <v>1483</v>
      </c>
      <c r="C1494" s="159"/>
      <c r="D1494" s="160"/>
      <c r="E1494" s="159"/>
      <c r="F1494" s="161"/>
    </row>
    <row r="1495" spans="2:6" x14ac:dyDescent="0.3">
      <c r="B1495" s="121">
        <v>1484</v>
      </c>
      <c r="C1495" s="162"/>
      <c r="D1495" s="163"/>
      <c r="E1495" s="162"/>
      <c r="F1495" s="164"/>
    </row>
    <row r="1496" spans="2:6" x14ac:dyDescent="0.3">
      <c r="B1496" s="125">
        <v>1485</v>
      </c>
      <c r="C1496" s="159"/>
      <c r="D1496" s="160"/>
      <c r="E1496" s="159"/>
      <c r="F1496" s="161"/>
    </row>
    <row r="1497" spans="2:6" x14ac:dyDescent="0.3">
      <c r="B1497" s="121">
        <v>1486</v>
      </c>
      <c r="C1497" s="162"/>
      <c r="D1497" s="163"/>
      <c r="E1497" s="162"/>
      <c r="F1497" s="164"/>
    </row>
    <row r="1498" spans="2:6" x14ac:dyDescent="0.3">
      <c r="B1498" s="125">
        <v>1487</v>
      </c>
      <c r="C1498" s="159"/>
      <c r="D1498" s="160"/>
      <c r="E1498" s="159"/>
      <c r="F1498" s="161"/>
    </row>
    <row r="1499" spans="2:6" x14ac:dyDescent="0.3">
      <c r="B1499" s="121">
        <v>1488</v>
      </c>
      <c r="C1499" s="162"/>
      <c r="D1499" s="163"/>
      <c r="E1499" s="162"/>
      <c r="F1499" s="164"/>
    </row>
    <row r="1500" spans="2:6" x14ac:dyDescent="0.3">
      <c r="B1500" s="125">
        <v>1489</v>
      </c>
      <c r="C1500" s="159"/>
      <c r="D1500" s="160"/>
      <c r="E1500" s="159"/>
      <c r="F1500" s="161"/>
    </row>
    <row r="1501" spans="2:6" x14ac:dyDescent="0.3">
      <c r="B1501" s="121">
        <v>1490</v>
      </c>
      <c r="C1501" s="162"/>
      <c r="D1501" s="163"/>
      <c r="E1501" s="162"/>
      <c r="F1501" s="164"/>
    </row>
    <row r="1502" spans="2:6" x14ac:dyDescent="0.3">
      <c r="B1502" s="125">
        <v>1491</v>
      </c>
      <c r="C1502" s="159"/>
      <c r="D1502" s="160"/>
      <c r="E1502" s="159"/>
      <c r="F1502" s="161"/>
    </row>
    <row r="1503" spans="2:6" x14ac:dyDescent="0.3">
      <c r="B1503" s="121">
        <v>1492</v>
      </c>
      <c r="C1503" s="162"/>
      <c r="D1503" s="163"/>
      <c r="E1503" s="162"/>
      <c r="F1503" s="164"/>
    </row>
    <row r="1504" spans="2:6" x14ac:dyDescent="0.3">
      <c r="B1504" s="125">
        <v>1493</v>
      </c>
      <c r="C1504" s="159"/>
      <c r="D1504" s="160"/>
      <c r="E1504" s="159"/>
      <c r="F1504" s="161"/>
    </row>
    <row r="1505" spans="2:6" x14ac:dyDescent="0.3">
      <c r="B1505" s="121">
        <v>1494</v>
      </c>
      <c r="C1505" s="162"/>
      <c r="D1505" s="163"/>
      <c r="E1505" s="162"/>
      <c r="F1505" s="164"/>
    </row>
    <row r="1506" spans="2:6" x14ac:dyDescent="0.3">
      <c r="B1506" s="125">
        <v>1495</v>
      </c>
      <c r="C1506" s="159"/>
      <c r="D1506" s="160"/>
      <c r="E1506" s="159"/>
      <c r="F1506" s="161"/>
    </row>
    <row r="1507" spans="2:6" x14ac:dyDescent="0.3">
      <c r="B1507" s="121">
        <v>1496</v>
      </c>
      <c r="C1507" s="162"/>
      <c r="D1507" s="163"/>
      <c r="E1507" s="162"/>
      <c r="F1507" s="164"/>
    </row>
    <row r="1508" spans="2:6" x14ac:dyDescent="0.3">
      <c r="B1508" s="125">
        <v>1497</v>
      </c>
      <c r="C1508" s="159"/>
      <c r="D1508" s="160"/>
      <c r="E1508" s="159"/>
      <c r="F1508" s="161"/>
    </row>
    <row r="1509" spans="2:6" x14ac:dyDescent="0.3">
      <c r="B1509" s="121">
        <v>1498</v>
      </c>
      <c r="C1509" s="162"/>
      <c r="D1509" s="163"/>
      <c r="E1509" s="162"/>
      <c r="F1509" s="164"/>
    </row>
    <row r="1510" spans="2:6" x14ac:dyDescent="0.3">
      <c r="B1510" s="125">
        <v>1499</v>
      </c>
      <c r="C1510" s="159"/>
      <c r="D1510" s="160"/>
      <c r="E1510" s="159"/>
      <c r="F1510" s="161"/>
    </row>
    <row r="1511" spans="2:6" x14ac:dyDescent="0.3">
      <c r="B1511" s="121">
        <v>1500</v>
      </c>
      <c r="C1511" s="162"/>
      <c r="D1511" s="163"/>
      <c r="E1511" s="162"/>
      <c r="F1511" s="164"/>
    </row>
    <row r="1512" spans="2:6" x14ac:dyDescent="0.3">
      <c r="B1512" s="125">
        <v>1501</v>
      </c>
      <c r="C1512" s="159"/>
      <c r="D1512" s="160"/>
      <c r="E1512" s="159"/>
      <c r="F1512" s="161"/>
    </row>
    <row r="1513" spans="2:6" x14ac:dyDescent="0.3">
      <c r="B1513" s="121">
        <v>1502</v>
      </c>
      <c r="C1513" s="162"/>
      <c r="D1513" s="163"/>
      <c r="E1513" s="162"/>
      <c r="F1513" s="164"/>
    </row>
    <row r="1514" spans="2:6" x14ac:dyDescent="0.3">
      <c r="B1514" s="125">
        <v>1503</v>
      </c>
      <c r="C1514" s="159"/>
      <c r="D1514" s="160"/>
      <c r="E1514" s="159"/>
      <c r="F1514" s="161"/>
    </row>
    <row r="1515" spans="2:6" x14ac:dyDescent="0.3">
      <c r="B1515" s="121">
        <v>1504</v>
      </c>
      <c r="C1515" s="162"/>
      <c r="D1515" s="163"/>
      <c r="E1515" s="162"/>
      <c r="F1515" s="164"/>
    </row>
    <row r="1516" spans="2:6" x14ac:dyDescent="0.3">
      <c r="B1516" s="125">
        <v>1505</v>
      </c>
      <c r="C1516" s="159"/>
      <c r="D1516" s="160"/>
      <c r="E1516" s="159"/>
      <c r="F1516" s="161"/>
    </row>
    <row r="1517" spans="2:6" x14ac:dyDescent="0.3">
      <c r="B1517" s="121">
        <v>1506</v>
      </c>
      <c r="C1517" s="162"/>
      <c r="D1517" s="163"/>
      <c r="E1517" s="162"/>
      <c r="F1517" s="164"/>
    </row>
    <row r="1518" spans="2:6" x14ac:dyDescent="0.3">
      <c r="B1518" s="125">
        <v>1507</v>
      </c>
      <c r="C1518" s="159"/>
      <c r="D1518" s="160"/>
      <c r="E1518" s="159"/>
      <c r="F1518" s="161"/>
    </row>
    <row r="1519" spans="2:6" x14ac:dyDescent="0.3">
      <c r="B1519" s="121">
        <v>1508</v>
      </c>
      <c r="C1519" s="162"/>
      <c r="D1519" s="163"/>
      <c r="E1519" s="162"/>
      <c r="F1519" s="164"/>
    </row>
    <row r="1520" spans="2:6" x14ac:dyDescent="0.3">
      <c r="B1520" s="125">
        <v>1509</v>
      </c>
      <c r="C1520" s="159"/>
      <c r="D1520" s="160"/>
      <c r="E1520" s="159"/>
      <c r="F1520" s="161"/>
    </row>
    <row r="1521" spans="2:6" x14ac:dyDescent="0.3">
      <c r="B1521" s="121">
        <v>1510</v>
      </c>
      <c r="C1521" s="162"/>
      <c r="D1521" s="163"/>
      <c r="E1521" s="162"/>
      <c r="F1521" s="164"/>
    </row>
    <row r="1522" spans="2:6" x14ac:dyDescent="0.3">
      <c r="B1522" s="125">
        <v>1511</v>
      </c>
      <c r="C1522" s="159"/>
      <c r="D1522" s="160"/>
      <c r="E1522" s="159"/>
      <c r="F1522" s="161"/>
    </row>
    <row r="1523" spans="2:6" x14ac:dyDescent="0.3">
      <c r="B1523" s="121">
        <v>1512</v>
      </c>
      <c r="C1523" s="162"/>
      <c r="D1523" s="163"/>
      <c r="E1523" s="162"/>
      <c r="F1523" s="164"/>
    </row>
    <row r="1524" spans="2:6" x14ac:dyDescent="0.3">
      <c r="B1524" s="125">
        <v>1513</v>
      </c>
      <c r="C1524" s="159"/>
      <c r="D1524" s="160"/>
      <c r="E1524" s="159"/>
      <c r="F1524" s="161"/>
    </row>
    <row r="1525" spans="2:6" x14ac:dyDescent="0.3">
      <c r="B1525" s="121">
        <v>1514</v>
      </c>
      <c r="C1525" s="162"/>
      <c r="D1525" s="163"/>
      <c r="E1525" s="162"/>
      <c r="F1525" s="164"/>
    </row>
    <row r="1526" spans="2:6" x14ac:dyDescent="0.3">
      <c r="B1526" s="125">
        <v>1515</v>
      </c>
      <c r="C1526" s="159"/>
      <c r="D1526" s="160"/>
      <c r="E1526" s="159"/>
      <c r="F1526" s="161"/>
    </row>
    <row r="1527" spans="2:6" x14ac:dyDescent="0.3">
      <c r="B1527" s="121">
        <v>1516</v>
      </c>
      <c r="C1527" s="162"/>
      <c r="D1527" s="163"/>
      <c r="E1527" s="162"/>
      <c r="F1527" s="164"/>
    </row>
    <row r="1528" spans="2:6" x14ac:dyDescent="0.3">
      <c r="B1528" s="125">
        <v>1517</v>
      </c>
      <c r="C1528" s="159"/>
      <c r="D1528" s="160"/>
      <c r="E1528" s="159"/>
      <c r="F1528" s="161"/>
    </row>
    <row r="1529" spans="2:6" x14ac:dyDescent="0.3">
      <c r="B1529" s="121">
        <v>1518</v>
      </c>
      <c r="C1529" s="162"/>
      <c r="D1529" s="163"/>
      <c r="E1529" s="162"/>
      <c r="F1529" s="164"/>
    </row>
    <row r="1530" spans="2:6" x14ac:dyDescent="0.3">
      <c r="B1530" s="125">
        <v>1519</v>
      </c>
      <c r="C1530" s="159"/>
      <c r="D1530" s="160"/>
      <c r="E1530" s="159"/>
      <c r="F1530" s="161"/>
    </row>
    <row r="1531" spans="2:6" x14ac:dyDescent="0.3">
      <c r="B1531" s="121">
        <v>1520</v>
      </c>
      <c r="C1531" s="162"/>
      <c r="D1531" s="163"/>
      <c r="E1531" s="162"/>
      <c r="F1531" s="164"/>
    </row>
    <row r="1532" spans="2:6" x14ac:dyDescent="0.3">
      <c r="B1532" s="125">
        <v>1521</v>
      </c>
      <c r="C1532" s="159"/>
      <c r="D1532" s="160"/>
      <c r="E1532" s="159"/>
      <c r="F1532" s="161"/>
    </row>
    <row r="1533" spans="2:6" x14ac:dyDescent="0.3">
      <c r="B1533" s="121">
        <v>1522</v>
      </c>
      <c r="C1533" s="162"/>
      <c r="D1533" s="163"/>
      <c r="E1533" s="162"/>
      <c r="F1533" s="164"/>
    </row>
    <row r="1534" spans="2:6" x14ac:dyDescent="0.3">
      <c r="B1534" s="125">
        <v>1523</v>
      </c>
      <c r="C1534" s="159"/>
      <c r="D1534" s="160"/>
      <c r="E1534" s="159"/>
      <c r="F1534" s="161"/>
    </row>
    <row r="1535" spans="2:6" x14ac:dyDescent="0.3">
      <c r="B1535" s="121">
        <v>1524</v>
      </c>
      <c r="C1535" s="162"/>
      <c r="D1535" s="163"/>
      <c r="E1535" s="162"/>
      <c r="F1535" s="164"/>
    </row>
    <row r="1536" spans="2:6" x14ac:dyDescent="0.3">
      <c r="B1536" s="125">
        <v>1525</v>
      </c>
      <c r="C1536" s="159"/>
      <c r="D1536" s="160"/>
      <c r="E1536" s="159"/>
      <c r="F1536" s="161"/>
    </row>
    <row r="1537" spans="2:6" x14ac:dyDescent="0.3">
      <c r="B1537" s="121">
        <v>1526</v>
      </c>
      <c r="C1537" s="162"/>
      <c r="D1537" s="163"/>
      <c r="E1537" s="162"/>
      <c r="F1537" s="164"/>
    </row>
    <row r="1538" spans="2:6" x14ac:dyDescent="0.3">
      <c r="B1538" s="125">
        <v>1527</v>
      </c>
      <c r="C1538" s="159"/>
      <c r="D1538" s="160"/>
      <c r="E1538" s="159"/>
      <c r="F1538" s="161"/>
    </row>
    <row r="1539" spans="2:6" x14ac:dyDescent="0.3">
      <c r="B1539" s="121">
        <v>1528</v>
      </c>
      <c r="C1539" s="162"/>
      <c r="D1539" s="163"/>
      <c r="E1539" s="162"/>
      <c r="F1539" s="164"/>
    </row>
    <row r="1540" spans="2:6" x14ac:dyDescent="0.3">
      <c r="B1540" s="125">
        <v>1529</v>
      </c>
      <c r="C1540" s="159"/>
      <c r="D1540" s="160"/>
      <c r="E1540" s="159"/>
      <c r="F1540" s="161"/>
    </row>
    <row r="1541" spans="2:6" x14ac:dyDescent="0.3">
      <c r="B1541" s="121">
        <v>1530</v>
      </c>
      <c r="C1541" s="162"/>
      <c r="D1541" s="163"/>
      <c r="E1541" s="162"/>
      <c r="F1541" s="164"/>
    </row>
    <row r="1542" spans="2:6" x14ac:dyDescent="0.3">
      <c r="B1542" s="125">
        <v>1531</v>
      </c>
      <c r="C1542" s="159"/>
      <c r="D1542" s="160"/>
      <c r="E1542" s="159"/>
      <c r="F1542" s="161"/>
    </row>
    <row r="1543" spans="2:6" x14ac:dyDescent="0.3">
      <c r="B1543" s="121">
        <v>1532</v>
      </c>
      <c r="C1543" s="162"/>
      <c r="D1543" s="163"/>
      <c r="E1543" s="162"/>
      <c r="F1543" s="164"/>
    </row>
    <row r="1544" spans="2:6" x14ac:dyDescent="0.3">
      <c r="B1544" s="125">
        <v>1533</v>
      </c>
      <c r="C1544" s="159"/>
      <c r="D1544" s="160"/>
      <c r="E1544" s="159"/>
      <c r="F1544" s="161"/>
    </row>
    <row r="1545" spans="2:6" x14ac:dyDescent="0.3">
      <c r="B1545" s="121">
        <v>1534</v>
      </c>
      <c r="C1545" s="162"/>
      <c r="D1545" s="163"/>
      <c r="E1545" s="162"/>
      <c r="F1545" s="164"/>
    </row>
    <row r="1546" spans="2:6" x14ac:dyDescent="0.3">
      <c r="B1546" s="125">
        <v>1535</v>
      </c>
      <c r="C1546" s="159"/>
      <c r="D1546" s="160"/>
      <c r="E1546" s="159"/>
      <c r="F1546" s="161"/>
    </row>
    <row r="1547" spans="2:6" x14ac:dyDescent="0.3">
      <c r="B1547" s="121">
        <v>1536</v>
      </c>
      <c r="C1547" s="162"/>
      <c r="D1547" s="163"/>
      <c r="E1547" s="162"/>
      <c r="F1547" s="164"/>
    </row>
    <row r="1548" spans="2:6" x14ac:dyDescent="0.3">
      <c r="B1548" s="125">
        <v>1537</v>
      </c>
      <c r="C1548" s="159"/>
      <c r="D1548" s="160"/>
      <c r="E1548" s="159"/>
      <c r="F1548" s="161"/>
    </row>
    <row r="1549" spans="2:6" x14ac:dyDescent="0.3">
      <c r="B1549" s="121">
        <v>1538</v>
      </c>
      <c r="C1549" s="162"/>
      <c r="D1549" s="163"/>
      <c r="E1549" s="162"/>
      <c r="F1549" s="164"/>
    </row>
    <row r="1550" spans="2:6" x14ac:dyDescent="0.3">
      <c r="B1550" s="125">
        <v>1539</v>
      </c>
      <c r="C1550" s="159"/>
      <c r="D1550" s="160"/>
      <c r="E1550" s="159"/>
      <c r="F1550" s="161"/>
    </row>
    <row r="1551" spans="2:6" x14ac:dyDescent="0.3">
      <c r="B1551" s="121">
        <v>1540</v>
      </c>
      <c r="C1551" s="162"/>
      <c r="D1551" s="163"/>
      <c r="E1551" s="162"/>
      <c r="F1551" s="164"/>
    </row>
    <row r="1552" spans="2:6" x14ac:dyDescent="0.3">
      <c r="B1552" s="125">
        <v>1541</v>
      </c>
      <c r="C1552" s="159"/>
      <c r="D1552" s="160"/>
      <c r="E1552" s="159"/>
      <c r="F1552" s="161"/>
    </row>
    <row r="1553" spans="2:6" x14ac:dyDescent="0.3">
      <c r="B1553" s="121">
        <v>1542</v>
      </c>
      <c r="C1553" s="162"/>
      <c r="D1553" s="163"/>
      <c r="E1553" s="162"/>
      <c r="F1553" s="164"/>
    </row>
    <row r="1554" spans="2:6" x14ac:dyDescent="0.3">
      <c r="B1554" s="125">
        <v>1543</v>
      </c>
      <c r="C1554" s="159"/>
      <c r="D1554" s="160"/>
      <c r="E1554" s="159"/>
      <c r="F1554" s="161"/>
    </row>
    <row r="1555" spans="2:6" x14ac:dyDescent="0.3">
      <c r="B1555" s="121">
        <v>1544</v>
      </c>
      <c r="C1555" s="162"/>
      <c r="D1555" s="163"/>
      <c r="E1555" s="162"/>
      <c r="F1555" s="164"/>
    </row>
    <row r="1556" spans="2:6" x14ac:dyDescent="0.3">
      <c r="B1556" s="125">
        <v>1545</v>
      </c>
      <c r="C1556" s="159"/>
      <c r="D1556" s="160"/>
      <c r="E1556" s="159"/>
      <c r="F1556" s="161"/>
    </row>
    <row r="1557" spans="2:6" x14ac:dyDescent="0.3">
      <c r="B1557" s="121">
        <v>1546</v>
      </c>
      <c r="C1557" s="162"/>
      <c r="D1557" s="163"/>
      <c r="E1557" s="162"/>
      <c r="F1557" s="164"/>
    </row>
    <row r="1558" spans="2:6" x14ac:dyDescent="0.3">
      <c r="B1558" s="125">
        <v>1547</v>
      </c>
      <c r="C1558" s="159"/>
      <c r="D1558" s="160"/>
      <c r="E1558" s="159"/>
      <c r="F1558" s="161"/>
    </row>
    <row r="1559" spans="2:6" x14ac:dyDescent="0.3">
      <c r="B1559" s="121">
        <v>1548</v>
      </c>
      <c r="C1559" s="162"/>
      <c r="D1559" s="163"/>
      <c r="E1559" s="162"/>
      <c r="F1559" s="164"/>
    </row>
    <row r="1560" spans="2:6" x14ac:dyDescent="0.3">
      <c r="B1560" s="125">
        <v>1549</v>
      </c>
      <c r="C1560" s="159"/>
      <c r="D1560" s="160"/>
      <c r="E1560" s="159"/>
      <c r="F1560" s="161"/>
    </row>
    <row r="1561" spans="2:6" x14ac:dyDescent="0.3">
      <c r="B1561" s="121">
        <v>1550</v>
      </c>
      <c r="C1561" s="162"/>
      <c r="D1561" s="163"/>
      <c r="E1561" s="162"/>
      <c r="F1561" s="164"/>
    </row>
    <row r="1562" spans="2:6" x14ac:dyDescent="0.3">
      <c r="B1562" s="125">
        <v>1551</v>
      </c>
      <c r="C1562" s="159"/>
      <c r="D1562" s="160"/>
      <c r="E1562" s="159"/>
      <c r="F1562" s="161"/>
    </row>
    <row r="1563" spans="2:6" x14ac:dyDescent="0.3">
      <c r="B1563" s="121">
        <v>1552</v>
      </c>
      <c r="C1563" s="162"/>
      <c r="D1563" s="163"/>
      <c r="E1563" s="162"/>
      <c r="F1563" s="164"/>
    </row>
    <row r="1564" spans="2:6" x14ac:dyDescent="0.3">
      <c r="B1564" s="125">
        <v>1553</v>
      </c>
      <c r="C1564" s="159"/>
      <c r="D1564" s="160"/>
      <c r="E1564" s="159"/>
      <c r="F1564" s="161"/>
    </row>
    <row r="1565" spans="2:6" x14ac:dyDescent="0.3">
      <c r="B1565" s="121">
        <v>1554</v>
      </c>
      <c r="C1565" s="162"/>
      <c r="D1565" s="163"/>
      <c r="E1565" s="162"/>
      <c r="F1565" s="164"/>
    </row>
    <row r="1566" spans="2:6" x14ac:dyDescent="0.3">
      <c r="B1566" s="125">
        <v>1555</v>
      </c>
      <c r="C1566" s="159"/>
      <c r="D1566" s="160"/>
      <c r="E1566" s="159"/>
      <c r="F1566" s="161"/>
    </row>
    <row r="1567" spans="2:6" x14ac:dyDescent="0.3">
      <c r="B1567" s="121">
        <v>1556</v>
      </c>
      <c r="C1567" s="162"/>
      <c r="D1567" s="163"/>
      <c r="E1567" s="162"/>
      <c r="F1567" s="164"/>
    </row>
    <row r="1568" spans="2:6" x14ac:dyDescent="0.3">
      <c r="B1568" s="125">
        <v>1557</v>
      </c>
      <c r="C1568" s="159"/>
      <c r="D1568" s="160"/>
      <c r="E1568" s="159"/>
      <c r="F1568" s="161"/>
    </row>
    <row r="1569" spans="2:6" x14ac:dyDescent="0.3">
      <c r="B1569" s="121">
        <v>1558</v>
      </c>
      <c r="C1569" s="162"/>
      <c r="D1569" s="163"/>
      <c r="E1569" s="162"/>
      <c r="F1569" s="164"/>
    </row>
    <row r="1570" spans="2:6" x14ac:dyDescent="0.3">
      <c r="B1570" s="125">
        <v>1559</v>
      </c>
      <c r="C1570" s="159"/>
      <c r="D1570" s="160"/>
      <c r="E1570" s="159"/>
      <c r="F1570" s="161"/>
    </row>
    <row r="1571" spans="2:6" x14ac:dyDescent="0.3">
      <c r="B1571" s="121">
        <v>1560</v>
      </c>
      <c r="C1571" s="162"/>
      <c r="D1571" s="163"/>
      <c r="E1571" s="162"/>
      <c r="F1571" s="164"/>
    </row>
    <row r="1572" spans="2:6" x14ac:dyDescent="0.3">
      <c r="B1572" s="125">
        <v>1561</v>
      </c>
      <c r="C1572" s="159"/>
      <c r="D1572" s="160"/>
      <c r="E1572" s="159"/>
      <c r="F1572" s="161"/>
    </row>
    <row r="1573" spans="2:6" x14ac:dyDescent="0.3">
      <c r="B1573" s="121">
        <v>1562</v>
      </c>
      <c r="C1573" s="162"/>
      <c r="D1573" s="163"/>
      <c r="E1573" s="162"/>
      <c r="F1573" s="164"/>
    </row>
    <row r="1574" spans="2:6" x14ac:dyDescent="0.3">
      <c r="B1574" s="125">
        <v>1563</v>
      </c>
      <c r="C1574" s="159"/>
      <c r="D1574" s="160"/>
      <c r="E1574" s="159"/>
      <c r="F1574" s="161"/>
    </row>
    <row r="1575" spans="2:6" x14ac:dyDescent="0.3">
      <c r="B1575" s="121">
        <v>1564</v>
      </c>
      <c r="C1575" s="162"/>
      <c r="D1575" s="163"/>
      <c r="E1575" s="162"/>
      <c r="F1575" s="164"/>
    </row>
    <row r="1576" spans="2:6" x14ac:dyDescent="0.3">
      <c r="B1576" s="125">
        <v>1565</v>
      </c>
      <c r="C1576" s="159"/>
      <c r="D1576" s="160"/>
      <c r="E1576" s="159"/>
      <c r="F1576" s="161"/>
    </row>
    <row r="1577" spans="2:6" x14ac:dyDescent="0.3">
      <c r="B1577" s="121">
        <v>1566</v>
      </c>
      <c r="C1577" s="162"/>
      <c r="D1577" s="163"/>
      <c r="E1577" s="162"/>
      <c r="F1577" s="164"/>
    </row>
    <row r="1578" spans="2:6" x14ac:dyDescent="0.3">
      <c r="B1578" s="125">
        <v>1567</v>
      </c>
      <c r="C1578" s="159"/>
      <c r="D1578" s="160"/>
      <c r="E1578" s="159"/>
      <c r="F1578" s="161"/>
    </row>
    <row r="1579" spans="2:6" x14ac:dyDescent="0.3">
      <c r="B1579" s="121">
        <v>1568</v>
      </c>
      <c r="C1579" s="162"/>
      <c r="D1579" s="163"/>
      <c r="E1579" s="162"/>
      <c r="F1579" s="164"/>
    </row>
    <row r="1580" spans="2:6" x14ac:dyDescent="0.3">
      <c r="B1580" s="125">
        <v>1569</v>
      </c>
      <c r="C1580" s="159"/>
      <c r="D1580" s="160"/>
      <c r="E1580" s="159"/>
      <c r="F1580" s="161"/>
    </row>
    <row r="1581" spans="2:6" x14ac:dyDescent="0.3">
      <c r="B1581" s="121">
        <v>1570</v>
      </c>
      <c r="C1581" s="162"/>
      <c r="D1581" s="163"/>
      <c r="E1581" s="162"/>
      <c r="F1581" s="164"/>
    </row>
    <row r="1582" spans="2:6" x14ac:dyDescent="0.3">
      <c r="B1582" s="125">
        <v>1571</v>
      </c>
      <c r="C1582" s="159"/>
      <c r="D1582" s="160"/>
      <c r="E1582" s="159"/>
      <c r="F1582" s="161"/>
    </row>
    <row r="1583" spans="2:6" x14ac:dyDescent="0.3">
      <c r="B1583" s="121">
        <v>1572</v>
      </c>
      <c r="C1583" s="162"/>
      <c r="D1583" s="163"/>
      <c r="E1583" s="162"/>
      <c r="F1583" s="164"/>
    </row>
    <row r="1584" spans="2:6" x14ac:dyDescent="0.3">
      <c r="B1584" s="125">
        <v>1573</v>
      </c>
      <c r="C1584" s="159"/>
      <c r="D1584" s="160"/>
      <c r="E1584" s="159"/>
      <c r="F1584" s="161"/>
    </row>
    <row r="1585" spans="2:6" x14ac:dyDescent="0.3">
      <c r="B1585" s="121">
        <v>1574</v>
      </c>
      <c r="C1585" s="162"/>
      <c r="D1585" s="163"/>
      <c r="E1585" s="162"/>
      <c r="F1585" s="164"/>
    </row>
    <row r="1586" spans="2:6" x14ac:dyDescent="0.3">
      <c r="B1586" s="125">
        <v>1575</v>
      </c>
      <c r="C1586" s="159"/>
      <c r="D1586" s="160"/>
      <c r="E1586" s="159"/>
      <c r="F1586" s="161"/>
    </row>
    <row r="1587" spans="2:6" x14ac:dyDescent="0.3">
      <c r="B1587" s="121">
        <v>1576</v>
      </c>
      <c r="C1587" s="162"/>
      <c r="D1587" s="163"/>
      <c r="E1587" s="162"/>
      <c r="F1587" s="164"/>
    </row>
    <row r="1588" spans="2:6" x14ac:dyDescent="0.3">
      <c r="B1588" s="125">
        <v>1577</v>
      </c>
      <c r="C1588" s="159"/>
      <c r="D1588" s="160"/>
      <c r="E1588" s="159"/>
      <c r="F1588" s="161"/>
    </row>
    <row r="1589" spans="2:6" x14ac:dyDescent="0.3">
      <c r="B1589" s="121">
        <v>1578</v>
      </c>
      <c r="C1589" s="162"/>
      <c r="D1589" s="163"/>
      <c r="E1589" s="162"/>
      <c r="F1589" s="164"/>
    </row>
    <row r="1590" spans="2:6" x14ac:dyDescent="0.3">
      <c r="B1590" s="125">
        <v>1579</v>
      </c>
      <c r="C1590" s="159"/>
      <c r="D1590" s="160"/>
      <c r="E1590" s="159"/>
      <c r="F1590" s="161"/>
    </row>
    <row r="1591" spans="2:6" x14ac:dyDescent="0.3">
      <c r="B1591" s="121">
        <v>1580</v>
      </c>
      <c r="C1591" s="162"/>
      <c r="D1591" s="163"/>
      <c r="E1591" s="162"/>
      <c r="F1591" s="164"/>
    </row>
    <row r="1592" spans="2:6" x14ac:dyDescent="0.3">
      <c r="B1592" s="125">
        <v>1581</v>
      </c>
      <c r="C1592" s="159"/>
      <c r="D1592" s="160"/>
      <c r="E1592" s="159"/>
      <c r="F1592" s="161"/>
    </row>
    <row r="1593" spans="2:6" x14ac:dyDescent="0.3">
      <c r="B1593" s="121">
        <v>1582</v>
      </c>
      <c r="C1593" s="162"/>
      <c r="D1593" s="163"/>
      <c r="E1593" s="162"/>
      <c r="F1593" s="164"/>
    </row>
    <row r="1594" spans="2:6" x14ac:dyDescent="0.3">
      <c r="B1594" s="125">
        <v>1583</v>
      </c>
      <c r="C1594" s="159"/>
      <c r="D1594" s="160"/>
      <c r="E1594" s="159"/>
      <c r="F1594" s="161"/>
    </row>
    <row r="1595" spans="2:6" x14ac:dyDescent="0.3">
      <c r="B1595" s="121">
        <v>1584</v>
      </c>
      <c r="C1595" s="162"/>
      <c r="D1595" s="163"/>
      <c r="E1595" s="162"/>
      <c r="F1595" s="164"/>
    </row>
    <row r="1596" spans="2:6" x14ac:dyDescent="0.3">
      <c r="B1596" s="125">
        <v>1585</v>
      </c>
      <c r="C1596" s="159"/>
      <c r="D1596" s="160"/>
      <c r="E1596" s="159"/>
      <c r="F1596" s="161"/>
    </row>
    <row r="1597" spans="2:6" x14ac:dyDescent="0.3">
      <c r="B1597" s="121">
        <v>1586</v>
      </c>
      <c r="C1597" s="162"/>
      <c r="D1597" s="163"/>
      <c r="E1597" s="162"/>
      <c r="F1597" s="164"/>
    </row>
    <row r="1598" spans="2:6" x14ac:dyDescent="0.3">
      <c r="B1598" s="125">
        <v>1587</v>
      </c>
      <c r="C1598" s="159"/>
      <c r="D1598" s="160"/>
      <c r="E1598" s="159"/>
      <c r="F1598" s="161"/>
    </row>
    <row r="1599" spans="2:6" x14ac:dyDescent="0.3">
      <c r="B1599" s="121">
        <v>1588</v>
      </c>
      <c r="C1599" s="162"/>
      <c r="D1599" s="163"/>
      <c r="E1599" s="162"/>
      <c r="F1599" s="164"/>
    </row>
    <row r="1600" spans="2:6" x14ac:dyDescent="0.3">
      <c r="B1600" s="125">
        <v>1589</v>
      </c>
      <c r="C1600" s="159"/>
      <c r="D1600" s="160"/>
      <c r="E1600" s="159"/>
      <c r="F1600" s="161"/>
    </row>
    <row r="1601" spans="2:6" x14ac:dyDescent="0.3">
      <c r="B1601" s="121">
        <v>1590</v>
      </c>
      <c r="C1601" s="162"/>
      <c r="D1601" s="163"/>
      <c r="E1601" s="162"/>
      <c r="F1601" s="164"/>
    </row>
    <row r="1602" spans="2:6" x14ac:dyDescent="0.3">
      <c r="B1602" s="125">
        <v>1591</v>
      </c>
      <c r="C1602" s="159"/>
      <c r="D1602" s="160"/>
      <c r="E1602" s="159"/>
      <c r="F1602" s="161"/>
    </row>
    <row r="1603" spans="2:6" x14ac:dyDescent="0.3">
      <c r="B1603" s="121">
        <v>1592</v>
      </c>
      <c r="C1603" s="162"/>
      <c r="D1603" s="163"/>
      <c r="E1603" s="162"/>
      <c r="F1603" s="164"/>
    </row>
    <row r="1604" spans="2:6" x14ac:dyDescent="0.3">
      <c r="B1604" s="125">
        <v>1593</v>
      </c>
      <c r="C1604" s="159"/>
      <c r="D1604" s="160"/>
      <c r="E1604" s="159"/>
      <c r="F1604" s="161"/>
    </row>
    <row r="1605" spans="2:6" x14ac:dyDescent="0.3">
      <c r="B1605" s="121">
        <v>1594</v>
      </c>
      <c r="C1605" s="162"/>
      <c r="D1605" s="163"/>
      <c r="E1605" s="162"/>
      <c r="F1605" s="164"/>
    </row>
    <row r="1606" spans="2:6" x14ac:dyDescent="0.3">
      <c r="B1606" s="125">
        <v>1595</v>
      </c>
      <c r="C1606" s="159"/>
      <c r="D1606" s="160"/>
      <c r="E1606" s="159"/>
      <c r="F1606" s="161"/>
    </row>
    <row r="1607" spans="2:6" x14ac:dyDescent="0.3">
      <c r="B1607" s="121">
        <v>1596</v>
      </c>
      <c r="C1607" s="162"/>
      <c r="D1607" s="163"/>
      <c r="E1607" s="162"/>
      <c r="F1607" s="164"/>
    </row>
    <row r="1608" spans="2:6" x14ac:dyDescent="0.3">
      <c r="B1608" s="125">
        <v>1597</v>
      </c>
      <c r="C1608" s="159"/>
      <c r="D1608" s="160"/>
      <c r="E1608" s="159"/>
      <c r="F1608" s="161"/>
    </row>
    <row r="1609" spans="2:6" x14ac:dyDescent="0.3">
      <c r="B1609" s="121">
        <v>1598</v>
      </c>
      <c r="C1609" s="162"/>
      <c r="D1609" s="163"/>
      <c r="E1609" s="162"/>
      <c r="F1609" s="164"/>
    </row>
    <row r="1610" spans="2:6" x14ac:dyDescent="0.3">
      <c r="B1610" s="125">
        <v>1599</v>
      </c>
      <c r="C1610" s="159"/>
      <c r="D1610" s="160"/>
      <c r="E1610" s="159"/>
      <c r="F1610" s="161"/>
    </row>
    <row r="1611" spans="2:6" x14ac:dyDescent="0.3">
      <c r="B1611" s="121">
        <v>1600</v>
      </c>
      <c r="C1611" s="162"/>
      <c r="D1611" s="163"/>
      <c r="E1611" s="162"/>
      <c r="F1611" s="164"/>
    </row>
    <row r="1612" spans="2:6" x14ac:dyDescent="0.3">
      <c r="B1612" s="125">
        <v>1601</v>
      </c>
      <c r="C1612" s="159"/>
      <c r="D1612" s="160"/>
      <c r="E1612" s="159"/>
      <c r="F1612" s="161"/>
    </row>
    <row r="1613" spans="2:6" x14ac:dyDescent="0.3">
      <c r="B1613" s="121">
        <v>1602</v>
      </c>
      <c r="C1613" s="162"/>
      <c r="D1613" s="163"/>
      <c r="E1613" s="162"/>
      <c r="F1613" s="164"/>
    </row>
    <row r="1614" spans="2:6" x14ac:dyDescent="0.3">
      <c r="B1614" s="125">
        <v>1603</v>
      </c>
      <c r="C1614" s="159"/>
      <c r="D1614" s="160"/>
      <c r="E1614" s="159"/>
      <c r="F1614" s="161"/>
    </row>
    <row r="1615" spans="2:6" x14ac:dyDescent="0.3">
      <c r="B1615" s="121">
        <v>1604</v>
      </c>
      <c r="C1615" s="162"/>
      <c r="D1615" s="163"/>
      <c r="E1615" s="162"/>
      <c r="F1615" s="164"/>
    </row>
    <row r="1616" spans="2:6" x14ac:dyDescent="0.3">
      <c r="B1616" s="125">
        <v>1605</v>
      </c>
      <c r="C1616" s="159"/>
      <c r="D1616" s="160"/>
      <c r="E1616" s="159"/>
      <c r="F1616" s="161"/>
    </row>
    <row r="1617" spans="2:6" x14ac:dyDescent="0.3">
      <c r="B1617" s="121">
        <v>1606</v>
      </c>
      <c r="C1617" s="162"/>
      <c r="D1617" s="163"/>
      <c r="E1617" s="162"/>
      <c r="F1617" s="164"/>
    </row>
    <row r="1618" spans="2:6" x14ac:dyDescent="0.3">
      <c r="B1618" s="125">
        <v>1607</v>
      </c>
      <c r="C1618" s="159"/>
      <c r="D1618" s="160"/>
      <c r="E1618" s="159"/>
      <c r="F1618" s="161"/>
    </row>
    <row r="1619" spans="2:6" x14ac:dyDescent="0.3">
      <c r="B1619" s="121">
        <v>1608</v>
      </c>
      <c r="C1619" s="162"/>
      <c r="D1619" s="163"/>
      <c r="E1619" s="162"/>
      <c r="F1619" s="164"/>
    </row>
    <row r="1620" spans="2:6" x14ac:dyDescent="0.3">
      <c r="B1620" s="125">
        <v>1609</v>
      </c>
      <c r="C1620" s="159"/>
      <c r="D1620" s="160"/>
      <c r="E1620" s="159"/>
      <c r="F1620" s="161"/>
    </row>
    <row r="1621" spans="2:6" x14ac:dyDescent="0.3">
      <c r="B1621" s="121">
        <v>1610</v>
      </c>
      <c r="C1621" s="162"/>
      <c r="D1621" s="163"/>
      <c r="E1621" s="162"/>
      <c r="F1621" s="164"/>
    </row>
    <row r="1622" spans="2:6" x14ac:dyDescent="0.3">
      <c r="B1622" s="125">
        <v>1611</v>
      </c>
      <c r="C1622" s="159"/>
      <c r="D1622" s="160"/>
      <c r="E1622" s="159"/>
      <c r="F1622" s="161"/>
    </row>
    <row r="1623" spans="2:6" x14ac:dyDescent="0.3">
      <c r="B1623" s="121">
        <v>1612</v>
      </c>
      <c r="C1623" s="162"/>
      <c r="D1623" s="163"/>
      <c r="E1623" s="162"/>
      <c r="F1623" s="164"/>
    </row>
    <row r="1624" spans="2:6" x14ac:dyDescent="0.3">
      <c r="B1624" s="125">
        <v>1613</v>
      </c>
      <c r="C1624" s="159"/>
      <c r="D1624" s="160"/>
      <c r="E1624" s="159"/>
      <c r="F1624" s="161"/>
    </row>
    <row r="1625" spans="2:6" x14ac:dyDescent="0.3">
      <c r="B1625" s="121">
        <v>1614</v>
      </c>
      <c r="C1625" s="162"/>
      <c r="D1625" s="163"/>
      <c r="E1625" s="162"/>
      <c r="F1625" s="164"/>
    </row>
    <row r="1626" spans="2:6" x14ac:dyDescent="0.3">
      <c r="B1626" s="125">
        <v>1615</v>
      </c>
      <c r="C1626" s="159"/>
      <c r="D1626" s="160"/>
      <c r="E1626" s="159"/>
      <c r="F1626" s="161"/>
    </row>
    <row r="1627" spans="2:6" x14ac:dyDescent="0.3">
      <c r="B1627" s="121">
        <v>1616</v>
      </c>
      <c r="C1627" s="162"/>
      <c r="D1627" s="163"/>
      <c r="E1627" s="162"/>
      <c r="F1627" s="164"/>
    </row>
    <row r="1628" spans="2:6" x14ac:dyDescent="0.3">
      <c r="B1628" s="125">
        <v>1617</v>
      </c>
      <c r="C1628" s="159"/>
      <c r="D1628" s="160"/>
      <c r="E1628" s="159"/>
      <c r="F1628" s="161"/>
    </row>
    <row r="1629" spans="2:6" x14ac:dyDescent="0.3">
      <c r="B1629" s="121">
        <v>1618</v>
      </c>
      <c r="C1629" s="162"/>
      <c r="D1629" s="163"/>
      <c r="E1629" s="162"/>
      <c r="F1629" s="164"/>
    </row>
    <row r="1630" spans="2:6" x14ac:dyDescent="0.3">
      <c r="B1630" s="125">
        <v>1619</v>
      </c>
      <c r="C1630" s="159"/>
      <c r="D1630" s="160"/>
      <c r="E1630" s="159"/>
      <c r="F1630" s="161"/>
    </row>
    <row r="1631" spans="2:6" x14ac:dyDescent="0.3">
      <c r="B1631" s="121">
        <v>1620</v>
      </c>
      <c r="C1631" s="162"/>
      <c r="D1631" s="163"/>
      <c r="E1631" s="162"/>
      <c r="F1631" s="164"/>
    </row>
    <row r="1632" spans="2:6" x14ac:dyDescent="0.3">
      <c r="B1632" s="125">
        <v>1621</v>
      </c>
      <c r="C1632" s="159"/>
      <c r="D1632" s="160"/>
      <c r="E1632" s="159"/>
      <c r="F1632" s="161"/>
    </row>
    <row r="1633" spans="2:6" x14ac:dyDescent="0.3">
      <c r="B1633" s="121">
        <v>1622</v>
      </c>
      <c r="C1633" s="162"/>
      <c r="D1633" s="163"/>
      <c r="E1633" s="162"/>
      <c r="F1633" s="164"/>
    </row>
    <row r="1634" spans="2:6" x14ac:dyDescent="0.3">
      <c r="B1634" s="125">
        <v>1623</v>
      </c>
      <c r="C1634" s="159"/>
      <c r="D1634" s="160"/>
      <c r="E1634" s="159"/>
      <c r="F1634" s="161"/>
    </row>
    <row r="1635" spans="2:6" x14ac:dyDescent="0.3">
      <c r="B1635" s="121">
        <v>1624</v>
      </c>
      <c r="C1635" s="162"/>
      <c r="D1635" s="163"/>
      <c r="E1635" s="162"/>
      <c r="F1635" s="164"/>
    </row>
    <row r="1636" spans="2:6" x14ac:dyDescent="0.3">
      <c r="B1636" s="125">
        <v>1625</v>
      </c>
      <c r="C1636" s="159"/>
      <c r="D1636" s="160"/>
      <c r="E1636" s="159"/>
      <c r="F1636" s="161"/>
    </row>
    <row r="1637" spans="2:6" x14ac:dyDescent="0.3">
      <c r="B1637" s="121">
        <v>1626</v>
      </c>
      <c r="C1637" s="162"/>
      <c r="D1637" s="163"/>
      <c r="E1637" s="162"/>
      <c r="F1637" s="164"/>
    </row>
    <row r="1638" spans="2:6" x14ac:dyDescent="0.3">
      <c r="B1638" s="125">
        <v>1627</v>
      </c>
      <c r="C1638" s="159"/>
      <c r="D1638" s="160"/>
      <c r="E1638" s="159"/>
      <c r="F1638" s="161"/>
    </row>
    <row r="1639" spans="2:6" x14ac:dyDescent="0.3">
      <c r="B1639" s="121">
        <v>1628</v>
      </c>
      <c r="C1639" s="162"/>
      <c r="D1639" s="163"/>
      <c r="E1639" s="162"/>
      <c r="F1639" s="164"/>
    </row>
    <row r="1640" spans="2:6" x14ac:dyDescent="0.3">
      <c r="B1640" s="125">
        <v>1629</v>
      </c>
      <c r="C1640" s="159"/>
      <c r="D1640" s="160"/>
      <c r="E1640" s="159"/>
      <c r="F1640" s="161"/>
    </row>
    <row r="1641" spans="2:6" x14ac:dyDescent="0.3">
      <c r="B1641" s="121">
        <v>1630</v>
      </c>
      <c r="C1641" s="162"/>
      <c r="D1641" s="163"/>
      <c r="E1641" s="162"/>
      <c r="F1641" s="164"/>
    </row>
    <row r="1642" spans="2:6" x14ac:dyDescent="0.3">
      <c r="B1642" s="125">
        <v>1631</v>
      </c>
      <c r="C1642" s="159"/>
      <c r="D1642" s="160"/>
      <c r="E1642" s="159"/>
      <c r="F1642" s="161"/>
    </row>
    <row r="1643" spans="2:6" x14ac:dyDescent="0.3">
      <c r="B1643" s="121">
        <v>1632</v>
      </c>
      <c r="C1643" s="162"/>
      <c r="D1643" s="163"/>
      <c r="E1643" s="162"/>
      <c r="F1643" s="164"/>
    </row>
    <row r="1644" spans="2:6" x14ac:dyDescent="0.3">
      <c r="B1644" s="125">
        <v>1633</v>
      </c>
      <c r="C1644" s="159"/>
      <c r="D1644" s="160"/>
      <c r="E1644" s="159"/>
      <c r="F1644" s="161"/>
    </row>
    <row r="1645" spans="2:6" x14ac:dyDescent="0.3">
      <c r="B1645" s="121">
        <v>1634</v>
      </c>
      <c r="C1645" s="162"/>
      <c r="D1645" s="163"/>
      <c r="E1645" s="162"/>
      <c r="F1645" s="164"/>
    </row>
    <row r="1646" spans="2:6" x14ac:dyDescent="0.3">
      <c r="B1646" s="125">
        <v>1635</v>
      </c>
      <c r="C1646" s="159"/>
      <c r="D1646" s="160"/>
      <c r="E1646" s="159"/>
      <c r="F1646" s="161"/>
    </row>
    <row r="1647" spans="2:6" x14ac:dyDescent="0.3">
      <c r="B1647" s="121">
        <v>1636</v>
      </c>
      <c r="C1647" s="162"/>
      <c r="D1647" s="163"/>
      <c r="E1647" s="162"/>
      <c r="F1647" s="164"/>
    </row>
    <row r="1648" spans="2:6" x14ac:dyDescent="0.3">
      <c r="B1648" s="125">
        <v>1637</v>
      </c>
      <c r="C1648" s="159"/>
      <c r="D1648" s="160"/>
      <c r="E1648" s="159"/>
      <c r="F1648" s="161"/>
    </row>
    <row r="1649" spans="2:6" x14ac:dyDescent="0.3">
      <c r="B1649" s="121">
        <v>1638</v>
      </c>
      <c r="C1649" s="162"/>
      <c r="D1649" s="163"/>
      <c r="E1649" s="162"/>
      <c r="F1649" s="164"/>
    </row>
    <row r="1650" spans="2:6" x14ac:dyDescent="0.3">
      <c r="B1650" s="125">
        <v>1639</v>
      </c>
      <c r="C1650" s="159"/>
      <c r="D1650" s="160"/>
      <c r="E1650" s="159"/>
      <c r="F1650" s="161"/>
    </row>
    <row r="1651" spans="2:6" x14ac:dyDescent="0.3">
      <c r="B1651" s="121">
        <v>1640</v>
      </c>
      <c r="C1651" s="162"/>
      <c r="D1651" s="163"/>
      <c r="E1651" s="162"/>
      <c r="F1651" s="164"/>
    </row>
    <row r="1652" spans="2:6" x14ac:dyDescent="0.3">
      <c r="B1652" s="125">
        <v>1641</v>
      </c>
      <c r="C1652" s="159"/>
      <c r="D1652" s="160"/>
      <c r="E1652" s="159"/>
      <c r="F1652" s="161"/>
    </row>
    <row r="1653" spans="2:6" x14ac:dyDescent="0.3">
      <c r="B1653" s="121">
        <v>1642</v>
      </c>
      <c r="C1653" s="162"/>
      <c r="D1653" s="163"/>
      <c r="E1653" s="162"/>
      <c r="F1653" s="164"/>
    </row>
    <row r="1654" spans="2:6" x14ac:dyDescent="0.3">
      <c r="B1654" s="125">
        <v>1643</v>
      </c>
      <c r="C1654" s="159"/>
      <c r="D1654" s="160"/>
      <c r="E1654" s="159"/>
      <c r="F1654" s="161"/>
    </row>
    <row r="1655" spans="2:6" x14ac:dyDescent="0.3">
      <c r="B1655" s="121">
        <v>1644</v>
      </c>
      <c r="C1655" s="162"/>
      <c r="D1655" s="163"/>
      <c r="E1655" s="162"/>
      <c r="F1655" s="164"/>
    </row>
    <row r="1656" spans="2:6" x14ac:dyDescent="0.3">
      <c r="B1656" s="125">
        <v>1645</v>
      </c>
      <c r="C1656" s="159"/>
      <c r="D1656" s="160"/>
      <c r="E1656" s="159"/>
      <c r="F1656" s="161"/>
    </row>
    <row r="1657" spans="2:6" x14ac:dyDescent="0.3">
      <c r="B1657" s="121">
        <v>1646</v>
      </c>
      <c r="C1657" s="162"/>
      <c r="D1657" s="163"/>
      <c r="E1657" s="162"/>
      <c r="F1657" s="164"/>
    </row>
    <row r="1658" spans="2:6" x14ac:dyDescent="0.3">
      <c r="B1658" s="125">
        <v>1647</v>
      </c>
      <c r="C1658" s="159"/>
      <c r="D1658" s="160"/>
      <c r="E1658" s="159"/>
      <c r="F1658" s="161"/>
    </row>
    <row r="1659" spans="2:6" x14ac:dyDescent="0.3">
      <c r="B1659" s="121">
        <v>1648</v>
      </c>
      <c r="C1659" s="162"/>
      <c r="D1659" s="163"/>
      <c r="E1659" s="162"/>
      <c r="F1659" s="164"/>
    </row>
    <row r="1660" spans="2:6" x14ac:dyDescent="0.3">
      <c r="B1660" s="125">
        <v>1649</v>
      </c>
      <c r="C1660" s="159"/>
      <c r="D1660" s="160"/>
      <c r="E1660" s="159"/>
      <c r="F1660" s="161"/>
    </row>
    <row r="1661" spans="2:6" x14ac:dyDescent="0.3">
      <c r="B1661" s="121">
        <v>1650</v>
      </c>
      <c r="C1661" s="162"/>
      <c r="D1661" s="163"/>
      <c r="E1661" s="162"/>
      <c r="F1661" s="164"/>
    </row>
    <row r="1662" spans="2:6" x14ac:dyDescent="0.3">
      <c r="B1662" s="125">
        <v>1651</v>
      </c>
      <c r="C1662" s="159"/>
      <c r="D1662" s="160"/>
      <c r="E1662" s="159"/>
      <c r="F1662" s="161"/>
    </row>
    <row r="1663" spans="2:6" x14ac:dyDescent="0.3">
      <c r="B1663" s="121">
        <v>1652</v>
      </c>
      <c r="C1663" s="162"/>
      <c r="D1663" s="163"/>
      <c r="E1663" s="162"/>
      <c r="F1663" s="164"/>
    </row>
    <row r="1664" spans="2:6" x14ac:dyDescent="0.3">
      <c r="B1664" s="125">
        <v>1653</v>
      </c>
      <c r="C1664" s="159"/>
      <c r="D1664" s="160"/>
      <c r="E1664" s="159"/>
      <c r="F1664" s="161"/>
    </row>
    <row r="1665" spans="2:6" x14ac:dyDescent="0.3">
      <c r="B1665" s="121">
        <v>1654</v>
      </c>
      <c r="C1665" s="162"/>
      <c r="D1665" s="163"/>
      <c r="E1665" s="162"/>
      <c r="F1665" s="164"/>
    </row>
    <row r="1666" spans="2:6" x14ac:dyDescent="0.3">
      <c r="B1666" s="125">
        <v>1655</v>
      </c>
      <c r="C1666" s="159"/>
      <c r="D1666" s="160"/>
      <c r="E1666" s="159"/>
      <c r="F1666" s="161"/>
    </row>
    <row r="1667" spans="2:6" x14ac:dyDescent="0.3">
      <c r="B1667" s="121">
        <v>1656</v>
      </c>
      <c r="C1667" s="162"/>
      <c r="D1667" s="163"/>
      <c r="E1667" s="162"/>
      <c r="F1667" s="164"/>
    </row>
    <row r="1668" spans="2:6" x14ac:dyDescent="0.3">
      <c r="B1668" s="125">
        <v>1657</v>
      </c>
      <c r="C1668" s="159"/>
      <c r="D1668" s="160"/>
      <c r="E1668" s="159"/>
      <c r="F1668" s="161"/>
    </row>
    <row r="1669" spans="2:6" x14ac:dyDescent="0.3">
      <c r="B1669" s="121">
        <v>1658</v>
      </c>
      <c r="C1669" s="162"/>
      <c r="D1669" s="163"/>
      <c r="E1669" s="162"/>
      <c r="F1669" s="164"/>
    </row>
    <row r="1670" spans="2:6" x14ac:dyDescent="0.3">
      <c r="B1670" s="125">
        <v>1659</v>
      </c>
      <c r="C1670" s="159"/>
      <c r="D1670" s="160"/>
      <c r="E1670" s="159"/>
      <c r="F1670" s="161"/>
    </row>
    <row r="1671" spans="2:6" x14ac:dyDescent="0.3">
      <c r="B1671" s="121">
        <v>1660</v>
      </c>
      <c r="C1671" s="162"/>
      <c r="D1671" s="163"/>
      <c r="E1671" s="162"/>
      <c r="F1671" s="164"/>
    </row>
    <row r="1672" spans="2:6" x14ac:dyDescent="0.3">
      <c r="B1672" s="125">
        <v>1661</v>
      </c>
      <c r="C1672" s="159"/>
      <c r="D1672" s="160"/>
      <c r="E1672" s="159"/>
      <c r="F1672" s="161"/>
    </row>
    <row r="1673" spans="2:6" x14ac:dyDescent="0.3">
      <c r="B1673" s="121">
        <v>1662</v>
      </c>
      <c r="C1673" s="162"/>
      <c r="D1673" s="163"/>
      <c r="E1673" s="162"/>
      <c r="F1673" s="164"/>
    </row>
    <row r="1674" spans="2:6" x14ac:dyDescent="0.3">
      <c r="B1674" s="125">
        <v>1663</v>
      </c>
      <c r="C1674" s="159"/>
      <c r="D1674" s="160"/>
      <c r="E1674" s="159"/>
      <c r="F1674" s="161"/>
    </row>
    <row r="1675" spans="2:6" x14ac:dyDescent="0.3">
      <c r="B1675" s="121">
        <v>1664</v>
      </c>
      <c r="C1675" s="162"/>
      <c r="D1675" s="163"/>
      <c r="E1675" s="162"/>
      <c r="F1675" s="164"/>
    </row>
    <row r="1676" spans="2:6" x14ac:dyDescent="0.3">
      <c r="B1676" s="125">
        <v>1665</v>
      </c>
      <c r="C1676" s="159"/>
      <c r="D1676" s="160"/>
      <c r="E1676" s="159"/>
      <c r="F1676" s="161"/>
    </row>
    <row r="1677" spans="2:6" x14ac:dyDescent="0.3">
      <c r="B1677" s="121">
        <v>1666</v>
      </c>
      <c r="C1677" s="162"/>
      <c r="D1677" s="163"/>
      <c r="E1677" s="162"/>
      <c r="F1677" s="164"/>
    </row>
    <row r="1678" spans="2:6" x14ac:dyDescent="0.3">
      <c r="B1678" s="125">
        <v>1667</v>
      </c>
      <c r="C1678" s="159"/>
      <c r="D1678" s="160"/>
      <c r="E1678" s="159"/>
      <c r="F1678" s="161"/>
    </row>
    <row r="1679" spans="2:6" x14ac:dyDescent="0.3">
      <c r="B1679" s="121">
        <v>1668</v>
      </c>
      <c r="C1679" s="162"/>
      <c r="D1679" s="163"/>
      <c r="E1679" s="162"/>
      <c r="F1679" s="164"/>
    </row>
    <row r="1680" spans="2:6" x14ac:dyDescent="0.3">
      <c r="B1680" s="125">
        <v>1669</v>
      </c>
      <c r="C1680" s="159"/>
      <c r="D1680" s="160"/>
      <c r="E1680" s="159"/>
      <c r="F1680" s="161"/>
    </row>
    <row r="1681" spans="2:6" x14ac:dyDescent="0.3">
      <c r="B1681" s="121">
        <v>1670</v>
      </c>
      <c r="C1681" s="162"/>
      <c r="D1681" s="163"/>
      <c r="E1681" s="162"/>
      <c r="F1681" s="164"/>
    </row>
    <row r="1682" spans="2:6" x14ac:dyDescent="0.3">
      <c r="B1682" s="125">
        <v>1671</v>
      </c>
      <c r="C1682" s="159"/>
      <c r="D1682" s="160"/>
      <c r="E1682" s="159"/>
      <c r="F1682" s="161"/>
    </row>
    <row r="1683" spans="2:6" x14ac:dyDescent="0.3">
      <c r="B1683" s="121">
        <v>1672</v>
      </c>
      <c r="C1683" s="162"/>
      <c r="D1683" s="163"/>
      <c r="E1683" s="162"/>
      <c r="F1683" s="164"/>
    </row>
    <row r="1684" spans="2:6" x14ac:dyDescent="0.3">
      <c r="B1684" s="125">
        <v>1673</v>
      </c>
      <c r="C1684" s="159"/>
      <c r="D1684" s="160"/>
      <c r="E1684" s="159"/>
      <c r="F1684" s="161"/>
    </row>
    <row r="1685" spans="2:6" x14ac:dyDescent="0.3">
      <c r="B1685" s="121">
        <v>1674</v>
      </c>
      <c r="C1685" s="162"/>
      <c r="D1685" s="163"/>
      <c r="E1685" s="162"/>
      <c r="F1685" s="164"/>
    </row>
    <row r="1686" spans="2:6" x14ac:dyDescent="0.3">
      <c r="B1686" s="125">
        <v>1675</v>
      </c>
      <c r="C1686" s="159"/>
      <c r="D1686" s="160"/>
      <c r="E1686" s="159"/>
      <c r="F1686" s="161"/>
    </row>
    <row r="1687" spans="2:6" x14ac:dyDescent="0.3">
      <c r="B1687" s="121">
        <v>1676</v>
      </c>
      <c r="C1687" s="162"/>
      <c r="D1687" s="163"/>
      <c r="E1687" s="162"/>
      <c r="F1687" s="164"/>
    </row>
    <row r="1688" spans="2:6" x14ac:dyDescent="0.3">
      <c r="B1688" s="125">
        <v>1677</v>
      </c>
      <c r="C1688" s="159"/>
      <c r="D1688" s="160"/>
      <c r="E1688" s="159"/>
      <c r="F1688" s="161"/>
    </row>
    <row r="1689" spans="2:6" x14ac:dyDescent="0.3">
      <c r="B1689" s="121">
        <v>1678</v>
      </c>
      <c r="C1689" s="162"/>
      <c r="D1689" s="163"/>
      <c r="E1689" s="162"/>
      <c r="F1689" s="164"/>
    </row>
    <row r="1690" spans="2:6" x14ac:dyDescent="0.3">
      <c r="B1690" s="125">
        <v>1679</v>
      </c>
      <c r="C1690" s="159"/>
      <c r="D1690" s="160"/>
      <c r="E1690" s="159"/>
      <c r="F1690" s="161"/>
    </row>
    <row r="1691" spans="2:6" x14ac:dyDescent="0.3">
      <c r="B1691" s="121">
        <v>1680</v>
      </c>
      <c r="C1691" s="162"/>
      <c r="D1691" s="163"/>
      <c r="E1691" s="162"/>
      <c r="F1691" s="164"/>
    </row>
    <row r="1692" spans="2:6" x14ac:dyDescent="0.3">
      <c r="B1692" s="125">
        <v>1681</v>
      </c>
      <c r="C1692" s="159"/>
      <c r="D1692" s="160"/>
      <c r="E1692" s="159"/>
      <c r="F1692" s="161"/>
    </row>
    <row r="1693" spans="2:6" x14ac:dyDescent="0.3">
      <c r="B1693" s="121">
        <v>1682</v>
      </c>
      <c r="C1693" s="162"/>
      <c r="D1693" s="163"/>
      <c r="E1693" s="162"/>
      <c r="F1693" s="164"/>
    </row>
    <row r="1694" spans="2:6" x14ac:dyDescent="0.3">
      <c r="B1694" s="125">
        <v>1683</v>
      </c>
      <c r="C1694" s="159"/>
      <c r="D1694" s="160"/>
      <c r="E1694" s="159"/>
      <c r="F1694" s="161"/>
    </row>
    <row r="1695" spans="2:6" x14ac:dyDescent="0.3">
      <c r="B1695" s="121">
        <v>1684</v>
      </c>
      <c r="C1695" s="162"/>
      <c r="D1695" s="163"/>
      <c r="E1695" s="162"/>
      <c r="F1695" s="164"/>
    </row>
    <row r="1696" spans="2:6" x14ac:dyDescent="0.3">
      <c r="B1696" s="125">
        <v>1685</v>
      </c>
      <c r="C1696" s="159"/>
      <c r="D1696" s="160"/>
      <c r="E1696" s="159"/>
      <c r="F1696" s="161"/>
    </row>
    <row r="1697" spans="2:6" x14ac:dyDescent="0.3">
      <c r="B1697" s="121">
        <v>1686</v>
      </c>
      <c r="C1697" s="162"/>
      <c r="D1697" s="163"/>
      <c r="E1697" s="162"/>
      <c r="F1697" s="164"/>
    </row>
    <row r="1698" spans="2:6" x14ac:dyDescent="0.3">
      <c r="B1698" s="125">
        <v>1687</v>
      </c>
      <c r="C1698" s="159"/>
      <c r="D1698" s="160"/>
      <c r="E1698" s="159"/>
      <c r="F1698" s="161"/>
    </row>
    <row r="1699" spans="2:6" x14ac:dyDescent="0.3">
      <c r="B1699" s="121">
        <v>1688</v>
      </c>
      <c r="C1699" s="162"/>
      <c r="D1699" s="163"/>
      <c r="E1699" s="162"/>
      <c r="F1699" s="164"/>
    </row>
    <row r="1700" spans="2:6" x14ac:dyDescent="0.3">
      <c r="B1700" s="125">
        <v>1689</v>
      </c>
      <c r="C1700" s="159"/>
      <c r="D1700" s="160"/>
      <c r="E1700" s="159"/>
      <c r="F1700" s="161"/>
    </row>
    <row r="1701" spans="2:6" x14ac:dyDescent="0.3">
      <c r="B1701" s="121">
        <v>1690</v>
      </c>
      <c r="C1701" s="162"/>
      <c r="D1701" s="163"/>
      <c r="E1701" s="162"/>
      <c r="F1701" s="164"/>
    </row>
    <row r="1702" spans="2:6" x14ac:dyDescent="0.3">
      <c r="B1702" s="125">
        <v>1691</v>
      </c>
      <c r="C1702" s="159"/>
      <c r="D1702" s="160"/>
      <c r="E1702" s="159"/>
      <c r="F1702" s="161"/>
    </row>
    <row r="1703" spans="2:6" x14ac:dyDescent="0.3">
      <c r="B1703" s="121">
        <v>1692</v>
      </c>
      <c r="C1703" s="162"/>
      <c r="D1703" s="163"/>
      <c r="E1703" s="162"/>
      <c r="F1703" s="164"/>
    </row>
    <row r="1704" spans="2:6" x14ac:dyDescent="0.3">
      <c r="B1704" s="125">
        <v>1693</v>
      </c>
      <c r="C1704" s="159"/>
      <c r="D1704" s="160"/>
      <c r="E1704" s="159"/>
      <c r="F1704" s="161"/>
    </row>
    <row r="1705" spans="2:6" x14ac:dyDescent="0.3">
      <c r="B1705" s="121">
        <v>1694</v>
      </c>
      <c r="C1705" s="162"/>
      <c r="D1705" s="163"/>
      <c r="E1705" s="162"/>
      <c r="F1705" s="164"/>
    </row>
    <row r="1706" spans="2:6" x14ac:dyDescent="0.3">
      <c r="B1706" s="125">
        <v>1695</v>
      </c>
      <c r="C1706" s="159"/>
      <c r="D1706" s="160"/>
      <c r="E1706" s="159"/>
      <c r="F1706" s="161"/>
    </row>
    <row r="1707" spans="2:6" x14ac:dyDescent="0.3">
      <c r="B1707" s="121">
        <v>1696</v>
      </c>
      <c r="C1707" s="162"/>
      <c r="D1707" s="163"/>
      <c r="E1707" s="162"/>
      <c r="F1707" s="164"/>
    </row>
    <row r="1708" spans="2:6" x14ac:dyDescent="0.3">
      <c r="B1708" s="125">
        <v>1697</v>
      </c>
      <c r="C1708" s="159"/>
      <c r="D1708" s="160"/>
      <c r="E1708" s="159"/>
      <c r="F1708" s="161"/>
    </row>
    <row r="1709" spans="2:6" x14ac:dyDescent="0.3">
      <c r="B1709" s="121">
        <v>1698</v>
      </c>
      <c r="C1709" s="162"/>
      <c r="D1709" s="163"/>
      <c r="E1709" s="162"/>
      <c r="F1709" s="164"/>
    </row>
    <row r="1710" spans="2:6" x14ac:dyDescent="0.3">
      <c r="B1710" s="125">
        <v>1699</v>
      </c>
      <c r="C1710" s="159"/>
      <c r="D1710" s="160"/>
      <c r="E1710" s="159"/>
      <c r="F1710" s="161"/>
    </row>
    <row r="1711" spans="2:6" x14ac:dyDescent="0.3">
      <c r="B1711" s="121">
        <v>1700</v>
      </c>
      <c r="C1711" s="162"/>
      <c r="D1711" s="163"/>
      <c r="E1711" s="162"/>
      <c r="F1711" s="164"/>
    </row>
    <row r="1712" spans="2:6" x14ac:dyDescent="0.3">
      <c r="B1712" s="125">
        <v>1701</v>
      </c>
      <c r="C1712" s="159"/>
      <c r="D1712" s="160"/>
      <c r="E1712" s="159"/>
      <c r="F1712" s="161"/>
    </row>
    <row r="1713" spans="2:6" x14ac:dyDescent="0.3">
      <c r="B1713" s="121">
        <v>1702</v>
      </c>
      <c r="C1713" s="162"/>
      <c r="D1713" s="163"/>
      <c r="E1713" s="162"/>
      <c r="F1713" s="164"/>
    </row>
    <row r="1714" spans="2:6" x14ac:dyDescent="0.3">
      <c r="B1714" s="125">
        <v>1703</v>
      </c>
      <c r="C1714" s="159"/>
      <c r="D1714" s="160"/>
      <c r="E1714" s="159"/>
      <c r="F1714" s="161"/>
    </row>
    <row r="1715" spans="2:6" x14ac:dyDescent="0.3">
      <c r="B1715" s="121">
        <v>1704</v>
      </c>
      <c r="C1715" s="162"/>
      <c r="D1715" s="163"/>
      <c r="E1715" s="162"/>
      <c r="F1715" s="164"/>
    </row>
    <row r="1716" spans="2:6" x14ac:dyDescent="0.3">
      <c r="B1716" s="125">
        <v>1705</v>
      </c>
      <c r="C1716" s="159"/>
      <c r="D1716" s="160"/>
      <c r="E1716" s="159"/>
      <c r="F1716" s="161"/>
    </row>
    <row r="1717" spans="2:6" x14ac:dyDescent="0.3">
      <c r="B1717" s="121">
        <v>1706</v>
      </c>
      <c r="C1717" s="162"/>
      <c r="D1717" s="163"/>
      <c r="E1717" s="162"/>
      <c r="F1717" s="164"/>
    </row>
    <row r="1718" spans="2:6" x14ac:dyDescent="0.3">
      <c r="B1718" s="125">
        <v>1707</v>
      </c>
      <c r="C1718" s="159"/>
      <c r="D1718" s="160"/>
      <c r="E1718" s="159"/>
      <c r="F1718" s="161"/>
    </row>
    <row r="1719" spans="2:6" x14ac:dyDescent="0.3">
      <c r="B1719" s="121">
        <v>1708</v>
      </c>
      <c r="C1719" s="162"/>
      <c r="D1719" s="163"/>
      <c r="E1719" s="162"/>
      <c r="F1719" s="164"/>
    </row>
    <row r="1720" spans="2:6" x14ac:dyDescent="0.3">
      <c r="B1720" s="125">
        <v>1709</v>
      </c>
      <c r="C1720" s="159"/>
      <c r="D1720" s="160"/>
      <c r="E1720" s="159"/>
      <c r="F1720" s="161"/>
    </row>
    <row r="1721" spans="2:6" x14ac:dyDescent="0.3">
      <c r="B1721" s="121">
        <v>1710</v>
      </c>
      <c r="C1721" s="162"/>
      <c r="D1721" s="163"/>
      <c r="E1721" s="162"/>
      <c r="F1721" s="164"/>
    </row>
    <row r="1722" spans="2:6" x14ac:dyDescent="0.3">
      <c r="B1722" s="125">
        <v>1711</v>
      </c>
      <c r="C1722" s="159"/>
      <c r="D1722" s="160"/>
      <c r="E1722" s="159"/>
      <c r="F1722" s="161"/>
    </row>
    <row r="1723" spans="2:6" x14ac:dyDescent="0.3">
      <c r="B1723" s="121">
        <v>1712</v>
      </c>
      <c r="C1723" s="162"/>
      <c r="D1723" s="163"/>
      <c r="E1723" s="162"/>
      <c r="F1723" s="164"/>
    </row>
    <row r="1724" spans="2:6" x14ac:dyDescent="0.3">
      <c r="B1724" s="125">
        <v>1713</v>
      </c>
      <c r="C1724" s="159"/>
      <c r="D1724" s="160"/>
      <c r="E1724" s="159"/>
      <c r="F1724" s="161"/>
    </row>
    <row r="1725" spans="2:6" x14ac:dyDescent="0.3">
      <c r="B1725" s="121">
        <v>1714</v>
      </c>
      <c r="C1725" s="162"/>
      <c r="D1725" s="163"/>
      <c r="E1725" s="162"/>
      <c r="F1725" s="164"/>
    </row>
    <row r="1726" spans="2:6" x14ac:dyDescent="0.3">
      <c r="B1726" s="125">
        <v>1715</v>
      </c>
      <c r="C1726" s="159"/>
      <c r="D1726" s="160"/>
      <c r="E1726" s="159"/>
      <c r="F1726" s="161"/>
    </row>
    <row r="1727" spans="2:6" x14ac:dyDescent="0.3">
      <c r="B1727" s="121">
        <v>1716</v>
      </c>
      <c r="C1727" s="162"/>
      <c r="D1727" s="163"/>
      <c r="E1727" s="162"/>
      <c r="F1727" s="164"/>
    </row>
    <row r="1728" spans="2:6" x14ac:dyDescent="0.3">
      <c r="B1728" s="125">
        <v>1717</v>
      </c>
      <c r="C1728" s="159"/>
      <c r="D1728" s="160"/>
      <c r="E1728" s="159"/>
      <c r="F1728" s="161"/>
    </row>
    <row r="1729" spans="2:6" x14ac:dyDescent="0.3">
      <c r="B1729" s="121">
        <v>1718</v>
      </c>
      <c r="C1729" s="162"/>
      <c r="D1729" s="163"/>
      <c r="E1729" s="162"/>
      <c r="F1729" s="164"/>
    </row>
    <row r="1730" spans="2:6" x14ac:dyDescent="0.3">
      <c r="B1730" s="125">
        <v>1719</v>
      </c>
      <c r="C1730" s="159"/>
      <c r="D1730" s="160"/>
      <c r="E1730" s="159"/>
      <c r="F1730" s="161"/>
    </row>
    <row r="1731" spans="2:6" x14ac:dyDescent="0.3">
      <c r="B1731" s="121">
        <v>1720</v>
      </c>
      <c r="C1731" s="162"/>
      <c r="D1731" s="163"/>
      <c r="E1731" s="162"/>
      <c r="F1731" s="164"/>
    </row>
    <row r="1732" spans="2:6" x14ac:dyDescent="0.3">
      <c r="B1732" s="125">
        <v>1721</v>
      </c>
      <c r="C1732" s="159"/>
      <c r="D1732" s="160"/>
      <c r="E1732" s="159"/>
      <c r="F1732" s="161"/>
    </row>
    <row r="1733" spans="2:6" x14ac:dyDescent="0.3">
      <c r="B1733" s="121">
        <v>1722</v>
      </c>
      <c r="C1733" s="162"/>
      <c r="D1733" s="163"/>
      <c r="E1733" s="162"/>
      <c r="F1733" s="164"/>
    </row>
    <row r="1734" spans="2:6" x14ac:dyDescent="0.3">
      <c r="B1734" s="125">
        <v>1723</v>
      </c>
      <c r="C1734" s="159"/>
      <c r="D1734" s="160"/>
      <c r="E1734" s="159"/>
      <c r="F1734" s="161"/>
    </row>
    <row r="1735" spans="2:6" x14ac:dyDescent="0.3">
      <c r="B1735" s="121">
        <v>1724</v>
      </c>
      <c r="C1735" s="162"/>
      <c r="D1735" s="163"/>
      <c r="E1735" s="162"/>
      <c r="F1735" s="164"/>
    </row>
    <row r="1736" spans="2:6" x14ac:dyDescent="0.3">
      <c r="B1736" s="125">
        <v>1725</v>
      </c>
      <c r="C1736" s="159"/>
      <c r="D1736" s="160"/>
      <c r="E1736" s="159"/>
      <c r="F1736" s="161"/>
    </row>
    <row r="1737" spans="2:6" x14ac:dyDescent="0.3">
      <c r="B1737" s="121">
        <v>1726</v>
      </c>
      <c r="C1737" s="162"/>
      <c r="D1737" s="163"/>
      <c r="E1737" s="162"/>
      <c r="F1737" s="164"/>
    </row>
    <row r="1738" spans="2:6" x14ac:dyDescent="0.3">
      <c r="B1738" s="125">
        <v>1727</v>
      </c>
      <c r="C1738" s="159"/>
      <c r="D1738" s="160"/>
      <c r="E1738" s="159"/>
      <c r="F1738" s="161"/>
    </row>
    <row r="1739" spans="2:6" x14ac:dyDescent="0.3">
      <c r="B1739" s="121">
        <v>1728</v>
      </c>
      <c r="C1739" s="162"/>
      <c r="D1739" s="163"/>
      <c r="E1739" s="162"/>
      <c r="F1739" s="164"/>
    </row>
    <row r="1740" spans="2:6" x14ac:dyDescent="0.3">
      <c r="B1740" s="125">
        <v>1729</v>
      </c>
      <c r="C1740" s="159"/>
      <c r="D1740" s="160"/>
      <c r="E1740" s="159"/>
      <c r="F1740" s="161"/>
    </row>
    <row r="1741" spans="2:6" x14ac:dyDescent="0.3">
      <c r="B1741" s="121">
        <v>1730</v>
      </c>
      <c r="C1741" s="162"/>
      <c r="D1741" s="163"/>
      <c r="E1741" s="162"/>
      <c r="F1741" s="164"/>
    </row>
    <row r="1742" spans="2:6" x14ac:dyDescent="0.3">
      <c r="B1742" s="125">
        <v>1731</v>
      </c>
      <c r="C1742" s="159"/>
      <c r="D1742" s="160"/>
      <c r="E1742" s="159"/>
      <c r="F1742" s="161"/>
    </row>
    <row r="1743" spans="2:6" x14ac:dyDescent="0.3">
      <c r="B1743" s="121">
        <v>1732</v>
      </c>
      <c r="C1743" s="162"/>
      <c r="D1743" s="163"/>
      <c r="E1743" s="162"/>
      <c r="F1743" s="164"/>
    </row>
    <row r="1744" spans="2:6" x14ac:dyDescent="0.3">
      <c r="B1744" s="125">
        <v>1733</v>
      </c>
      <c r="C1744" s="159"/>
      <c r="D1744" s="160"/>
      <c r="E1744" s="159"/>
      <c r="F1744" s="161"/>
    </row>
    <row r="1745" spans="2:6" x14ac:dyDescent="0.3">
      <c r="B1745" s="121">
        <v>1734</v>
      </c>
      <c r="C1745" s="162"/>
      <c r="D1745" s="163"/>
      <c r="E1745" s="162"/>
      <c r="F1745" s="164"/>
    </row>
    <row r="1746" spans="2:6" x14ac:dyDescent="0.3">
      <c r="B1746" s="125">
        <v>1735</v>
      </c>
      <c r="C1746" s="159"/>
      <c r="D1746" s="160"/>
      <c r="E1746" s="159"/>
      <c r="F1746" s="161"/>
    </row>
    <row r="1747" spans="2:6" x14ac:dyDescent="0.3">
      <c r="B1747" s="121">
        <v>1736</v>
      </c>
      <c r="C1747" s="162"/>
      <c r="D1747" s="163"/>
      <c r="E1747" s="162"/>
      <c r="F1747" s="164"/>
    </row>
    <row r="1748" spans="2:6" x14ac:dyDescent="0.3">
      <c r="B1748" s="125">
        <v>1737</v>
      </c>
      <c r="C1748" s="159"/>
      <c r="D1748" s="160"/>
      <c r="E1748" s="159"/>
      <c r="F1748" s="161"/>
    </row>
    <row r="1749" spans="2:6" x14ac:dyDescent="0.3">
      <c r="B1749" s="121">
        <v>1738</v>
      </c>
      <c r="C1749" s="162"/>
      <c r="D1749" s="163"/>
      <c r="E1749" s="162"/>
      <c r="F1749" s="164"/>
    </row>
    <row r="1750" spans="2:6" x14ac:dyDescent="0.3">
      <c r="B1750" s="125">
        <v>1739</v>
      </c>
      <c r="C1750" s="159"/>
      <c r="D1750" s="160"/>
      <c r="E1750" s="159"/>
      <c r="F1750" s="161"/>
    </row>
    <row r="1751" spans="2:6" x14ac:dyDescent="0.3">
      <c r="B1751" s="121">
        <v>1740</v>
      </c>
      <c r="C1751" s="162"/>
      <c r="D1751" s="163"/>
      <c r="E1751" s="162"/>
      <c r="F1751" s="164"/>
    </row>
    <row r="1752" spans="2:6" x14ac:dyDescent="0.3">
      <c r="B1752" s="125">
        <v>1741</v>
      </c>
      <c r="C1752" s="159"/>
      <c r="D1752" s="160"/>
      <c r="E1752" s="159"/>
      <c r="F1752" s="161"/>
    </row>
    <row r="1753" spans="2:6" x14ac:dyDescent="0.3">
      <c r="B1753" s="121">
        <v>1742</v>
      </c>
      <c r="C1753" s="162"/>
      <c r="D1753" s="163"/>
      <c r="E1753" s="162"/>
      <c r="F1753" s="164"/>
    </row>
    <row r="1754" spans="2:6" x14ac:dyDescent="0.3">
      <c r="B1754" s="125">
        <v>1743</v>
      </c>
      <c r="C1754" s="159"/>
      <c r="D1754" s="160"/>
      <c r="E1754" s="159"/>
      <c r="F1754" s="161"/>
    </row>
    <row r="1755" spans="2:6" x14ac:dyDescent="0.3">
      <c r="B1755" s="121">
        <v>1744</v>
      </c>
      <c r="C1755" s="162"/>
      <c r="D1755" s="163"/>
      <c r="E1755" s="162"/>
      <c r="F1755" s="164"/>
    </row>
    <row r="1756" spans="2:6" x14ac:dyDescent="0.3">
      <c r="B1756" s="125">
        <v>1745</v>
      </c>
      <c r="C1756" s="159"/>
      <c r="D1756" s="160"/>
      <c r="E1756" s="159"/>
      <c r="F1756" s="161"/>
    </row>
    <row r="1757" spans="2:6" x14ac:dyDescent="0.3">
      <c r="B1757" s="121">
        <v>1746</v>
      </c>
      <c r="C1757" s="162"/>
      <c r="D1757" s="163"/>
      <c r="E1757" s="162"/>
      <c r="F1757" s="164"/>
    </row>
    <row r="1758" spans="2:6" x14ac:dyDescent="0.3">
      <c r="B1758" s="125">
        <v>1747</v>
      </c>
      <c r="C1758" s="159"/>
      <c r="D1758" s="160"/>
      <c r="E1758" s="159"/>
      <c r="F1758" s="161"/>
    </row>
    <row r="1759" spans="2:6" x14ac:dyDescent="0.3">
      <c r="B1759" s="121">
        <v>1748</v>
      </c>
      <c r="C1759" s="162"/>
      <c r="D1759" s="163"/>
      <c r="E1759" s="162"/>
      <c r="F1759" s="164"/>
    </row>
    <row r="1760" spans="2:6" x14ac:dyDescent="0.3">
      <c r="B1760" s="125">
        <v>1749</v>
      </c>
      <c r="C1760" s="159"/>
      <c r="D1760" s="160"/>
      <c r="E1760" s="159"/>
      <c r="F1760" s="161"/>
    </row>
    <row r="1761" spans="2:6" x14ac:dyDescent="0.3">
      <c r="B1761" s="121">
        <v>1750</v>
      </c>
      <c r="C1761" s="162"/>
      <c r="D1761" s="163"/>
      <c r="E1761" s="162"/>
      <c r="F1761" s="164"/>
    </row>
    <row r="1762" spans="2:6" x14ac:dyDescent="0.3">
      <c r="B1762" s="125">
        <v>1751</v>
      </c>
      <c r="C1762" s="159"/>
      <c r="D1762" s="160"/>
      <c r="E1762" s="159"/>
      <c r="F1762" s="161"/>
    </row>
    <row r="1763" spans="2:6" x14ac:dyDescent="0.3">
      <c r="B1763" s="121">
        <v>1752</v>
      </c>
      <c r="C1763" s="162"/>
      <c r="D1763" s="163"/>
      <c r="E1763" s="162"/>
      <c r="F1763" s="164"/>
    </row>
    <row r="1764" spans="2:6" x14ac:dyDescent="0.3">
      <c r="B1764" s="125">
        <v>1753</v>
      </c>
      <c r="C1764" s="159"/>
      <c r="D1764" s="160"/>
      <c r="E1764" s="159"/>
      <c r="F1764" s="161"/>
    </row>
    <row r="1765" spans="2:6" x14ac:dyDescent="0.3">
      <c r="B1765" s="121">
        <v>1754</v>
      </c>
      <c r="C1765" s="162"/>
      <c r="D1765" s="163"/>
      <c r="E1765" s="162"/>
      <c r="F1765" s="164"/>
    </row>
    <row r="1766" spans="2:6" x14ac:dyDescent="0.3">
      <c r="B1766" s="125">
        <v>1755</v>
      </c>
      <c r="C1766" s="159"/>
      <c r="D1766" s="160"/>
      <c r="E1766" s="159"/>
      <c r="F1766" s="161"/>
    </row>
    <row r="1767" spans="2:6" x14ac:dyDescent="0.3">
      <c r="B1767" s="121">
        <v>1756</v>
      </c>
      <c r="C1767" s="162"/>
      <c r="D1767" s="163"/>
      <c r="E1767" s="162"/>
      <c r="F1767" s="164"/>
    </row>
    <row r="1768" spans="2:6" x14ac:dyDescent="0.3">
      <c r="B1768" s="125">
        <v>1757</v>
      </c>
      <c r="C1768" s="159"/>
      <c r="D1768" s="160"/>
      <c r="E1768" s="159"/>
      <c r="F1768" s="161"/>
    </row>
    <row r="1769" spans="2:6" x14ac:dyDescent="0.3">
      <c r="B1769" s="121">
        <v>1758</v>
      </c>
      <c r="C1769" s="162"/>
      <c r="D1769" s="163"/>
      <c r="E1769" s="162"/>
      <c r="F1769" s="164"/>
    </row>
    <row r="1770" spans="2:6" x14ac:dyDescent="0.3">
      <c r="B1770" s="125">
        <v>1759</v>
      </c>
      <c r="C1770" s="159"/>
      <c r="D1770" s="160"/>
      <c r="E1770" s="159"/>
      <c r="F1770" s="161"/>
    </row>
    <row r="1771" spans="2:6" x14ac:dyDescent="0.3">
      <c r="B1771" s="121">
        <v>1760</v>
      </c>
      <c r="C1771" s="162"/>
      <c r="D1771" s="163"/>
      <c r="E1771" s="162"/>
      <c r="F1771" s="164"/>
    </row>
    <row r="1772" spans="2:6" x14ac:dyDescent="0.3">
      <c r="B1772" s="125">
        <v>1761</v>
      </c>
      <c r="C1772" s="159"/>
      <c r="D1772" s="160"/>
      <c r="E1772" s="159"/>
      <c r="F1772" s="161"/>
    </row>
    <row r="1773" spans="2:6" x14ac:dyDescent="0.3">
      <c r="B1773" s="121">
        <v>1762</v>
      </c>
      <c r="C1773" s="162"/>
      <c r="D1773" s="163"/>
      <c r="E1773" s="162"/>
      <c r="F1773" s="164"/>
    </row>
    <row r="1774" spans="2:6" x14ac:dyDescent="0.3">
      <c r="B1774" s="125">
        <v>1763</v>
      </c>
      <c r="C1774" s="159"/>
      <c r="D1774" s="160"/>
      <c r="E1774" s="159"/>
      <c r="F1774" s="161"/>
    </row>
    <row r="1775" spans="2:6" x14ac:dyDescent="0.3">
      <c r="B1775" s="121">
        <v>1764</v>
      </c>
      <c r="C1775" s="162"/>
      <c r="D1775" s="163"/>
      <c r="E1775" s="162"/>
      <c r="F1775" s="164"/>
    </row>
    <row r="1776" spans="2:6" x14ac:dyDescent="0.3">
      <c r="B1776" s="125">
        <v>1765</v>
      </c>
      <c r="C1776" s="159"/>
      <c r="D1776" s="160"/>
      <c r="E1776" s="159"/>
      <c r="F1776" s="161"/>
    </row>
    <row r="1777" spans="2:6" x14ac:dyDescent="0.3">
      <c r="B1777" s="121">
        <v>1766</v>
      </c>
      <c r="C1777" s="162"/>
      <c r="D1777" s="163"/>
      <c r="E1777" s="162"/>
      <c r="F1777" s="164"/>
    </row>
    <row r="1778" spans="2:6" x14ac:dyDescent="0.3">
      <c r="B1778" s="125">
        <v>1767</v>
      </c>
      <c r="C1778" s="159"/>
      <c r="D1778" s="160"/>
      <c r="E1778" s="159"/>
      <c r="F1778" s="161"/>
    </row>
    <row r="1779" spans="2:6" x14ac:dyDescent="0.3">
      <c r="B1779" s="121">
        <v>1768</v>
      </c>
      <c r="C1779" s="162"/>
      <c r="D1779" s="163"/>
      <c r="E1779" s="162"/>
      <c r="F1779" s="164"/>
    </row>
    <row r="1780" spans="2:6" x14ac:dyDescent="0.3">
      <c r="B1780" s="125">
        <v>1769</v>
      </c>
      <c r="C1780" s="159"/>
      <c r="D1780" s="160"/>
      <c r="E1780" s="159"/>
      <c r="F1780" s="161"/>
    </row>
    <row r="1781" spans="2:6" x14ac:dyDescent="0.3">
      <c r="B1781" s="121">
        <v>1770</v>
      </c>
      <c r="C1781" s="162"/>
      <c r="D1781" s="163"/>
      <c r="E1781" s="162"/>
      <c r="F1781" s="164"/>
    </row>
    <row r="1782" spans="2:6" x14ac:dyDescent="0.3">
      <c r="B1782" s="125">
        <v>1771</v>
      </c>
      <c r="C1782" s="159"/>
      <c r="D1782" s="160"/>
      <c r="E1782" s="159"/>
      <c r="F1782" s="161"/>
    </row>
    <row r="1783" spans="2:6" x14ac:dyDescent="0.3">
      <c r="B1783" s="121">
        <v>1772</v>
      </c>
      <c r="C1783" s="162"/>
      <c r="D1783" s="163"/>
      <c r="E1783" s="162"/>
      <c r="F1783" s="164"/>
    </row>
    <row r="1784" spans="2:6" x14ac:dyDescent="0.3">
      <c r="B1784" s="125">
        <v>1773</v>
      </c>
      <c r="C1784" s="159"/>
      <c r="D1784" s="160"/>
      <c r="E1784" s="159"/>
      <c r="F1784" s="161"/>
    </row>
    <row r="1785" spans="2:6" x14ac:dyDescent="0.3">
      <c r="B1785" s="121">
        <v>1774</v>
      </c>
      <c r="C1785" s="162"/>
      <c r="D1785" s="163"/>
      <c r="E1785" s="162"/>
      <c r="F1785" s="164"/>
    </row>
    <row r="1786" spans="2:6" x14ac:dyDescent="0.3">
      <c r="B1786" s="125">
        <v>1775</v>
      </c>
      <c r="C1786" s="159"/>
      <c r="D1786" s="160"/>
      <c r="E1786" s="159"/>
      <c r="F1786" s="161"/>
    </row>
    <row r="1787" spans="2:6" x14ac:dyDescent="0.3">
      <c r="B1787" s="121">
        <v>1776</v>
      </c>
      <c r="C1787" s="162"/>
      <c r="D1787" s="163"/>
      <c r="E1787" s="162"/>
      <c r="F1787" s="164"/>
    </row>
    <row r="1788" spans="2:6" x14ac:dyDescent="0.3">
      <c r="B1788" s="125">
        <v>1777</v>
      </c>
      <c r="C1788" s="159"/>
      <c r="D1788" s="160"/>
      <c r="E1788" s="159"/>
      <c r="F1788" s="161"/>
    </row>
    <row r="1789" spans="2:6" x14ac:dyDescent="0.3">
      <c r="B1789" s="121">
        <v>1778</v>
      </c>
      <c r="C1789" s="162"/>
      <c r="D1789" s="163"/>
      <c r="E1789" s="162"/>
      <c r="F1789" s="164"/>
    </row>
    <row r="1790" spans="2:6" x14ac:dyDescent="0.3">
      <c r="B1790" s="125">
        <v>1779</v>
      </c>
      <c r="C1790" s="159"/>
      <c r="D1790" s="160"/>
      <c r="E1790" s="159"/>
      <c r="F1790" s="161"/>
    </row>
    <row r="1791" spans="2:6" x14ac:dyDescent="0.3">
      <c r="B1791" s="121">
        <v>1780</v>
      </c>
      <c r="C1791" s="162"/>
      <c r="D1791" s="163"/>
      <c r="E1791" s="162"/>
      <c r="F1791" s="164"/>
    </row>
    <row r="1792" spans="2:6" x14ac:dyDescent="0.3">
      <c r="B1792" s="125">
        <v>1781</v>
      </c>
      <c r="C1792" s="159"/>
      <c r="D1792" s="160"/>
      <c r="E1792" s="159"/>
      <c r="F1792" s="161"/>
    </row>
    <row r="1793" spans="2:6" x14ac:dyDescent="0.3">
      <c r="B1793" s="121">
        <v>1782</v>
      </c>
      <c r="C1793" s="162"/>
      <c r="D1793" s="163"/>
      <c r="E1793" s="162"/>
      <c r="F1793" s="164"/>
    </row>
    <row r="1794" spans="2:6" x14ac:dyDescent="0.3">
      <c r="B1794" s="125">
        <v>1783</v>
      </c>
      <c r="C1794" s="159"/>
      <c r="D1794" s="160"/>
      <c r="E1794" s="159"/>
      <c r="F1794" s="161"/>
    </row>
    <row r="1795" spans="2:6" x14ac:dyDescent="0.3">
      <c r="B1795" s="121">
        <v>1784</v>
      </c>
      <c r="C1795" s="162"/>
      <c r="D1795" s="163"/>
      <c r="E1795" s="162"/>
      <c r="F1795" s="164"/>
    </row>
    <row r="1796" spans="2:6" x14ac:dyDescent="0.3">
      <c r="B1796" s="125">
        <v>1785</v>
      </c>
      <c r="C1796" s="159"/>
      <c r="D1796" s="160"/>
      <c r="E1796" s="159"/>
      <c r="F1796" s="161"/>
    </row>
    <row r="1797" spans="2:6" x14ac:dyDescent="0.3">
      <c r="B1797" s="121">
        <v>1786</v>
      </c>
      <c r="C1797" s="162"/>
      <c r="D1797" s="163"/>
      <c r="E1797" s="162"/>
      <c r="F1797" s="164"/>
    </row>
    <row r="1798" spans="2:6" x14ac:dyDescent="0.3">
      <c r="B1798" s="125">
        <v>1787</v>
      </c>
      <c r="C1798" s="159"/>
      <c r="D1798" s="160"/>
      <c r="E1798" s="159"/>
      <c r="F1798" s="161"/>
    </row>
    <row r="1799" spans="2:6" x14ac:dyDescent="0.3">
      <c r="B1799" s="121">
        <v>1788</v>
      </c>
      <c r="C1799" s="162"/>
      <c r="D1799" s="163"/>
      <c r="E1799" s="162"/>
      <c r="F1799" s="164"/>
    </row>
    <row r="1800" spans="2:6" x14ac:dyDescent="0.3">
      <c r="B1800" s="125">
        <v>1789</v>
      </c>
      <c r="C1800" s="159"/>
      <c r="D1800" s="160"/>
      <c r="E1800" s="159"/>
      <c r="F1800" s="161"/>
    </row>
    <row r="1801" spans="2:6" x14ac:dyDescent="0.3">
      <c r="B1801" s="121">
        <v>1790</v>
      </c>
      <c r="C1801" s="162"/>
      <c r="D1801" s="163"/>
      <c r="E1801" s="162"/>
      <c r="F1801" s="164"/>
    </row>
    <row r="1802" spans="2:6" x14ac:dyDescent="0.3">
      <c r="B1802" s="125">
        <v>1791</v>
      </c>
      <c r="C1802" s="159"/>
      <c r="D1802" s="160"/>
      <c r="E1802" s="159"/>
      <c r="F1802" s="161"/>
    </row>
    <row r="1803" spans="2:6" x14ac:dyDescent="0.3">
      <c r="B1803" s="121">
        <v>1792</v>
      </c>
      <c r="C1803" s="162"/>
      <c r="D1803" s="163"/>
      <c r="E1803" s="162"/>
      <c r="F1803" s="164"/>
    </row>
    <row r="1804" spans="2:6" x14ac:dyDescent="0.3">
      <c r="B1804" s="125">
        <v>1793</v>
      </c>
      <c r="C1804" s="159"/>
      <c r="D1804" s="160"/>
      <c r="E1804" s="159"/>
      <c r="F1804" s="161"/>
    </row>
    <row r="1805" spans="2:6" x14ac:dyDescent="0.3">
      <c r="B1805" s="121">
        <v>1794</v>
      </c>
      <c r="C1805" s="162"/>
      <c r="D1805" s="163"/>
      <c r="E1805" s="162"/>
      <c r="F1805" s="164"/>
    </row>
    <row r="1806" spans="2:6" x14ac:dyDescent="0.3">
      <c r="B1806" s="125">
        <v>1795</v>
      </c>
      <c r="C1806" s="159"/>
      <c r="D1806" s="160"/>
      <c r="E1806" s="159"/>
      <c r="F1806" s="161"/>
    </row>
    <row r="1807" spans="2:6" x14ac:dyDescent="0.3">
      <c r="B1807" s="121">
        <v>1796</v>
      </c>
      <c r="C1807" s="162"/>
      <c r="D1807" s="163"/>
      <c r="E1807" s="162"/>
      <c r="F1807" s="164"/>
    </row>
    <row r="1808" spans="2:6" x14ac:dyDescent="0.3">
      <c r="B1808" s="125">
        <v>1797</v>
      </c>
      <c r="C1808" s="159"/>
      <c r="D1808" s="160"/>
      <c r="E1808" s="159"/>
      <c r="F1808" s="161"/>
    </row>
    <row r="1809" spans="2:6" x14ac:dyDescent="0.3">
      <c r="B1809" s="121">
        <v>1798</v>
      </c>
      <c r="C1809" s="162"/>
      <c r="D1809" s="163"/>
      <c r="E1809" s="162"/>
      <c r="F1809" s="164"/>
    </row>
    <row r="1810" spans="2:6" x14ac:dyDescent="0.3">
      <c r="B1810" s="125">
        <v>1799</v>
      </c>
      <c r="C1810" s="159"/>
      <c r="D1810" s="160"/>
      <c r="E1810" s="159"/>
      <c r="F1810" s="161"/>
    </row>
    <row r="1811" spans="2:6" x14ac:dyDescent="0.3">
      <c r="B1811" s="121">
        <v>1800</v>
      </c>
      <c r="C1811" s="162"/>
      <c r="D1811" s="163"/>
      <c r="E1811" s="162"/>
      <c r="F1811" s="164"/>
    </row>
    <row r="1812" spans="2:6" x14ac:dyDescent="0.3">
      <c r="B1812" s="125">
        <v>1801</v>
      </c>
      <c r="C1812" s="159"/>
      <c r="D1812" s="160"/>
      <c r="E1812" s="159"/>
      <c r="F1812" s="161"/>
    </row>
    <row r="1813" spans="2:6" x14ac:dyDescent="0.3">
      <c r="B1813" s="121">
        <v>1802</v>
      </c>
      <c r="C1813" s="162"/>
      <c r="D1813" s="163"/>
      <c r="E1813" s="162"/>
      <c r="F1813" s="164"/>
    </row>
    <row r="1814" spans="2:6" x14ac:dyDescent="0.3">
      <c r="B1814" s="125">
        <v>1803</v>
      </c>
      <c r="C1814" s="159"/>
      <c r="D1814" s="160"/>
      <c r="E1814" s="159"/>
      <c r="F1814" s="161"/>
    </row>
    <row r="1815" spans="2:6" x14ac:dyDescent="0.3">
      <c r="B1815" s="121">
        <v>1804</v>
      </c>
      <c r="C1815" s="162"/>
      <c r="D1815" s="163"/>
      <c r="E1815" s="162"/>
      <c r="F1815" s="164"/>
    </row>
    <row r="1816" spans="2:6" x14ac:dyDescent="0.3">
      <c r="B1816" s="125">
        <v>1805</v>
      </c>
      <c r="C1816" s="159"/>
      <c r="D1816" s="160"/>
      <c r="E1816" s="159"/>
      <c r="F1816" s="161"/>
    </row>
    <row r="1817" spans="2:6" x14ac:dyDescent="0.3">
      <c r="B1817" s="121">
        <v>1806</v>
      </c>
      <c r="C1817" s="162"/>
      <c r="D1817" s="163"/>
      <c r="E1817" s="162"/>
      <c r="F1817" s="164"/>
    </row>
    <row r="1818" spans="2:6" x14ac:dyDescent="0.3">
      <c r="B1818" s="125">
        <v>1807</v>
      </c>
      <c r="C1818" s="159"/>
      <c r="D1818" s="160"/>
      <c r="E1818" s="159"/>
      <c r="F1818" s="161"/>
    </row>
    <row r="1819" spans="2:6" x14ac:dyDescent="0.3">
      <c r="B1819" s="121">
        <v>1808</v>
      </c>
      <c r="C1819" s="162"/>
      <c r="D1819" s="163"/>
      <c r="E1819" s="162"/>
      <c r="F1819" s="164"/>
    </row>
    <row r="1820" spans="2:6" x14ac:dyDescent="0.3">
      <c r="B1820" s="125">
        <v>1809</v>
      </c>
      <c r="C1820" s="159"/>
      <c r="D1820" s="160"/>
      <c r="E1820" s="159"/>
      <c r="F1820" s="161"/>
    </row>
    <row r="1821" spans="2:6" x14ac:dyDescent="0.3">
      <c r="B1821" s="121">
        <v>1810</v>
      </c>
      <c r="C1821" s="162"/>
      <c r="D1821" s="163"/>
      <c r="E1821" s="162"/>
      <c r="F1821" s="164"/>
    </row>
    <row r="1822" spans="2:6" x14ac:dyDescent="0.3">
      <c r="B1822" s="125">
        <v>1811</v>
      </c>
      <c r="C1822" s="159"/>
      <c r="D1822" s="160"/>
      <c r="E1822" s="159"/>
      <c r="F1822" s="161"/>
    </row>
    <row r="1823" spans="2:6" x14ac:dyDescent="0.3">
      <c r="B1823" s="121">
        <v>1812</v>
      </c>
      <c r="C1823" s="162"/>
      <c r="D1823" s="163"/>
      <c r="E1823" s="162"/>
      <c r="F1823" s="164"/>
    </row>
    <row r="1824" spans="2:6" x14ac:dyDescent="0.3">
      <c r="B1824" s="125">
        <v>1813</v>
      </c>
      <c r="C1824" s="159"/>
      <c r="D1824" s="160"/>
      <c r="E1824" s="159"/>
      <c r="F1824" s="161"/>
    </row>
    <row r="1825" spans="2:6" x14ac:dyDescent="0.3">
      <c r="B1825" s="121">
        <v>1814</v>
      </c>
      <c r="C1825" s="162"/>
      <c r="D1825" s="163"/>
      <c r="E1825" s="162"/>
      <c r="F1825" s="164"/>
    </row>
    <row r="1826" spans="2:6" x14ac:dyDescent="0.3">
      <c r="B1826" s="125">
        <v>1815</v>
      </c>
      <c r="C1826" s="159"/>
      <c r="D1826" s="160"/>
      <c r="E1826" s="159"/>
      <c r="F1826" s="161"/>
    </row>
    <row r="1827" spans="2:6" x14ac:dyDescent="0.3">
      <c r="B1827" s="121">
        <v>1816</v>
      </c>
      <c r="C1827" s="162"/>
      <c r="D1827" s="163"/>
      <c r="E1827" s="162"/>
      <c r="F1827" s="164"/>
    </row>
    <row r="1828" spans="2:6" x14ac:dyDescent="0.3">
      <c r="B1828" s="125">
        <v>1817</v>
      </c>
      <c r="C1828" s="159"/>
      <c r="D1828" s="160"/>
      <c r="E1828" s="159"/>
      <c r="F1828" s="161"/>
    </row>
    <row r="1829" spans="2:6" x14ac:dyDescent="0.3">
      <c r="B1829" s="121">
        <v>1818</v>
      </c>
      <c r="C1829" s="162"/>
      <c r="D1829" s="163"/>
      <c r="E1829" s="162"/>
      <c r="F1829" s="164"/>
    </row>
    <row r="1830" spans="2:6" x14ac:dyDescent="0.3">
      <c r="B1830" s="125">
        <v>1819</v>
      </c>
      <c r="C1830" s="159"/>
      <c r="D1830" s="160"/>
      <c r="E1830" s="159"/>
      <c r="F1830" s="161"/>
    </row>
    <row r="1831" spans="2:6" x14ac:dyDescent="0.3">
      <c r="B1831" s="121">
        <v>1820</v>
      </c>
      <c r="C1831" s="162"/>
      <c r="D1831" s="163"/>
      <c r="E1831" s="162"/>
      <c r="F1831" s="164"/>
    </row>
    <row r="1832" spans="2:6" x14ac:dyDescent="0.3">
      <c r="B1832" s="125">
        <v>1821</v>
      </c>
      <c r="C1832" s="159"/>
      <c r="D1832" s="160"/>
      <c r="E1832" s="159"/>
      <c r="F1832" s="161"/>
    </row>
    <row r="1833" spans="2:6" x14ac:dyDescent="0.3">
      <c r="B1833" s="121">
        <v>1822</v>
      </c>
      <c r="C1833" s="162"/>
      <c r="D1833" s="163"/>
      <c r="E1833" s="162"/>
      <c r="F1833" s="164"/>
    </row>
    <row r="1834" spans="2:6" x14ac:dyDescent="0.3">
      <c r="B1834" s="125">
        <v>1823</v>
      </c>
      <c r="C1834" s="159"/>
      <c r="D1834" s="160"/>
      <c r="E1834" s="159"/>
      <c r="F1834" s="161"/>
    </row>
    <row r="1835" spans="2:6" x14ac:dyDescent="0.3">
      <c r="B1835" s="121">
        <v>1824</v>
      </c>
      <c r="C1835" s="162"/>
      <c r="D1835" s="163"/>
      <c r="E1835" s="162"/>
      <c r="F1835" s="164"/>
    </row>
    <row r="1836" spans="2:6" x14ac:dyDescent="0.3">
      <c r="B1836" s="125">
        <v>1825</v>
      </c>
      <c r="C1836" s="159"/>
      <c r="D1836" s="160"/>
      <c r="E1836" s="159"/>
      <c r="F1836" s="161"/>
    </row>
    <row r="1837" spans="2:6" x14ac:dyDescent="0.3">
      <c r="B1837" s="121">
        <v>1826</v>
      </c>
      <c r="C1837" s="162"/>
      <c r="D1837" s="163"/>
      <c r="E1837" s="162"/>
      <c r="F1837" s="164"/>
    </row>
    <row r="1838" spans="2:6" x14ac:dyDescent="0.3">
      <c r="B1838" s="125">
        <v>1827</v>
      </c>
      <c r="C1838" s="159"/>
      <c r="D1838" s="160"/>
      <c r="E1838" s="159"/>
      <c r="F1838" s="161"/>
    </row>
    <row r="1839" spans="2:6" x14ac:dyDescent="0.3">
      <c r="B1839" s="121">
        <v>1828</v>
      </c>
      <c r="C1839" s="162"/>
      <c r="D1839" s="163"/>
      <c r="E1839" s="162"/>
      <c r="F1839" s="164"/>
    </row>
    <row r="1840" spans="2:6" x14ac:dyDescent="0.3">
      <c r="B1840" s="125">
        <v>1829</v>
      </c>
      <c r="C1840" s="159"/>
      <c r="D1840" s="160"/>
      <c r="E1840" s="159"/>
      <c r="F1840" s="161"/>
    </row>
    <row r="1841" spans="2:6" x14ac:dyDescent="0.3">
      <c r="B1841" s="121">
        <v>1830</v>
      </c>
      <c r="C1841" s="162"/>
      <c r="D1841" s="163"/>
      <c r="E1841" s="162"/>
      <c r="F1841" s="164"/>
    </row>
    <row r="1842" spans="2:6" x14ac:dyDescent="0.3">
      <c r="B1842" s="125">
        <v>1831</v>
      </c>
      <c r="C1842" s="159"/>
      <c r="D1842" s="160"/>
      <c r="E1842" s="159"/>
      <c r="F1842" s="161"/>
    </row>
    <row r="1843" spans="2:6" x14ac:dyDescent="0.3">
      <c r="B1843" s="121">
        <v>1832</v>
      </c>
      <c r="C1843" s="162"/>
      <c r="D1843" s="163"/>
      <c r="E1843" s="162"/>
      <c r="F1843" s="164"/>
    </row>
    <row r="1844" spans="2:6" x14ac:dyDescent="0.3">
      <c r="B1844" s="125">
        <v>1833</v>
      </c>
      <c r="C1844" s="159"/>
      <c r="D1844" s="160"/>
      <c r="E1844" s="159"/>
      <c r="F1844" s="161"/>
    </row>
    <row r="1845" spans="2:6" x14ac:dyDescent="0.3">
      <c r="B1845" s="121">
        <v>1834</v>
      </c>
      <c r="C1845" s="162"/>
      <c r="D1845" s="163"/>
      <c r="E1845" s="162"/>
      <c r="F1845" s="164"/>
    </row>
    <row r="1846" spans="2:6" x14ac:dyDescent="0.3">
      <c r="B1846" s="125">
        <v>1835</v>
      </c>
      <c r="C1846" s="159"/>
      <c r="D1846" s="160"/>
      <c r="E1846" s="159"/>
      <c r="F1846" s="161"/>
    </row>
    <row r="1847" spans="2:6" x14ac:dyDescent="0.3">
      <c r="B1847" s="121">
        <v>1836</v>
      </c>
      <c r="C1847" s="162"/>
      <c r="D1847" s="163"/>
      <c r="E1847" s="162"/>
      <c r="F1847" s="164"/>
    </row>
    <row r="1848" spans="2:6" x14ac:dyDescent="0.3">
      <c r="B1848" s="125">
        <v>1837</v>
      </c>
      <c r="C1848" s="159"/>
      <c r="D1848" s="160"/>
      <c r="E1848" s="159"/>
      <c r="F1848" s="161"/>
    </row>
    <row r="1849" spans="2:6" x14ac:dyDescent="0.3">
      <c r="B1849" s="121">
        <v>1838</v>
      </c>
      <c r="C1849" s="162"/>
      <c r="D1849" s="163"/>
      <c r="E1849" s="162"/>
      <c r="F1849" s="164"/>
    </row>
    <row r="1850" spans="2:6" x14ac:dyDescent="0.3">
      <c r="B1850" s="125">
        <v>1839</v>
      </c>
      <c r="C1850" s="159"/>
      <c r="D1850" s="160"/>
      <c r="E1850" s="159"/>
      <c r="F1850" s="161"/>
    </row>
    <row r="1851" spans="2:6" x14ac:dyDescent="0.3">
      <c r="B1851" s="121">
        <v>1840</v>
      </c>
      <c r="C1851" s="162"/>
      <c r="D1851" s="163"/>
      <c r="E1851" s="162"/>
      <c r="F1851" s="164"/>
    </row>
    <row r="1852" spans="2:6" x14ac:dyDescent="0.3">
      <c r="B1852" s="125">
        <v>1841</v>
      </c>
      <c r="C1852" s="159"/>
      <c r="D1852" s="160"/>
      <c r="E1852" s="159"/>
      <c r="F1852" s="161"/>
    </row>
    <row r="1853" spans="2:6" x14ac:dyDescent="0.3">
      <c r="B1853" s="121">
        <v>1842</v>
      </c>
      <c r="C1853" s="162"/>
      <c r="D1853" s="163"/>
      <c r="E1853" s="162"/>
      <c r="F1853" s="164"/>
    </row>
    <row r="1854" spans="2:6" x14ac:dyDescent="0.3">
      <c r="B1854" s="125">
        <v>1843</v>
      </c>
      <c r="C1854" s="159"/>
      <c r="D1854" s="160"/>
      <c r="E1854" s="159"/>
      <c r="F1854" s="161"/>
    </row>
    <row r="1855" spans="2:6" x14ac:dyDescent="0.3">
      <c r="B1855" s="121">
        <v>1844</v>
      </c>
      <c r="C1855" s="162"/>
      <c r="D1855" s="163"/>
      <c r="E1855" s="162"/>
      <c r="F1855" s="164"/>
    </row>
    <row r="1856" spans="2:6" x14ac:dyDescent="0.3">
      <c r="B1856" s="125">
        <v>1845</v>
      </c>
      <c r="C1856" s="159"/>
      <c r="D1856" s="160"/>
      <c r="E1856" s="159"/>
      <c r="F1856" s="161"/>
    </row>
    <row r="1857" spans="2:6" x14ac:dyDescent="0.3">
      <c r="B1857" s="121">
        <v>1846</v>
      </c>
      <c r="C1857" s="162"/>
      <c r="D1857" s="163"/>
      <c r="E1857" s="162"/>
      <c r="F1857" s="164"/>
    </row>
    <row r="1858" spans="2:6" x14ac:dyDescent="0.3">
      <c r="B1858" s="125">
        <v>1847</v>
      </c>
      <c r="C1858" s="159"/>
      <c r="D1858" s="160"/>
      <c r="E1858" s="159"/>
      <c r="F1858" s="161"/>
    </row>
    <row r="1859" spans="2:6" x14ac:dyDescent="0.3">
      <c r="B1859" s="121">
        <v>1848</v>
      </c>
      <c r="C1859" s="162"/>
      <c r="D1859" s="163"/>
      <c r="E1859" s="162"/>
      <c r="F1859" s="164"/>
    </row>
    <row r="1860" spans="2:6" x14ac:dyDescent="0.3">
      <c r="B1860" s="125">
        <v>1849</v>
      </c>
      <c r="C1860" s="159"/>
      <c r="D1860" s="160"/>
      <c r="E1860" s="159"/>
      <c r="F1860" s="161"/>
    </row>
    <row r="1861" spans="2:6" x14ac:dyDescent="0.3">
      <c r="B1861" s="121">
        <v>1850</v>
      </c>
      <c r="C1861" s="162"/>
      <c r="D1861" s="163"/>
      <c r="E1861" s="162"/>
      <c r="F1861" s="164"/>
    </row>
    <row r="1862" spans="2:6" x14ac:dyDescent="0.3">
      <c r="B1862" s="125">
        <v>1851</v>
      </c>
      <c r="C1862" s="159"/>
      <c r="D1862" s="160"/>
      <c r="E1862" s="159"/>
      <c r="F1862" s="161"/>
    </row>
    <row r="1863" spans="2:6" x14ac:dyDescent="0.3">
      <c r="B1863" s="121">
        <v>1852</v>
      </c>
      <c r="C1863" s="162"/>
      <c r="D1863" s="163"/>
      <c r="E1863" s="162"/>
      <c r="F1863" s="164"/>
    </row>
    <row r="1864" spans="2:6" x14ac:dyDescent="0.3">
      <c r="B1864" s="125">
        <v>1853</v>
      </c>
      <c r="C1864" s="159"/>
      <c r="D1864" s="160"/>
      <c r="E1864" s="159"/>
      <c r="F1864" s="161"/>
    </row>
    <row r="1865" spans="2:6" x14ac:dyDescent="0.3">
      <c r="B1865" s="121">
        <v>1854</v>
      </c>
      <c r="C1865" s="162"/>
      <c r="D1865" s="163"/>
      <c r="E1865" s="162"/>
      <c r="F1865" s="164"/>
    </row>
    <row r="1866" spans="2:6" x14ac:dyDescent="0.3">
      <c r="B1866" s="125">
        <v>1855</v>
      </c>
      <c r="C1866" s="159"/>
      <c r="D1866" s="160"/>
      <c r="E1866" s="159"/>
      <c r="F1866" s="161"/>
    </row>
    <row r="1867" spans="2:6" x14ac:dyDescent="0.3">
      <c r="B1867" s="121">
        <v>1856</v>
      </c>
      <c r="C1867" s="162"/>
      <c r="D1867" s="163"/>
      <c r="E1867" s="162"/>
      <c r="F1867" s="164"/>
    </row>
    <row r="1868" spans="2:6" x14ac:dyDescent="0.3">
      <c r="B1868" s="125">
        <v>1857</v>
      </c>
      <c r="C1868" s="159"/>
      <c r="D1868" s="160"/>
      <c r="E1868" s="159"/>
      <c r="F1868" s="161"/>
    </row>
    <row r="1869" spans="2:6" x14ac:dyDescent="0.3">
      <c r="B1869" s="121">
        <v>1858</v>
      </c>
      <c r="C1869" s="162"/>
      <c r="D1869" s="163"/>
      <c r="E1869" s="162"/>
      <c r="F1869" s="164"/>
    </row>
    <row r="1870" spans="2:6" x14ac:dyDescent="0.3">
      <c r="B1870" s="125">
        <v>1859</v>
      </c>
      <c r="C1870" s="159"/>
      <c r="D1870" s="160"/>
      <c r="E1870" s="159"/>
      <c r="F1870" s="161"/>
    </row>
    <row r="1871" spans="2:6" x14ac:dyDescent="0.3">
      <c r="B1871" s="121">
        <v>1860</v>
      </c>
      <c r="C1871" s="162"/>
      <c r="D1871" s="163"/>
      <c r="E1871" s="162"/>
      <c r="F1871" s="164"/>
    </row>
    <row r="1872" spans="2:6" x14ac:dyDescent="0.3">
      <c r="B1872" s="125">
        <v>1861</v>
      </c>
      <c r="C1872" s="159"/>
      <c r="D1872" s="160"/>
      <c r="E1872" s="159"/>
      <c r="F1872" s="161"/>
    </row>
    <row r="1873" spans="2:6" x14ac:dyDescent="0.3">
      <c r="B1873" s="121">
        <v>1862</v>
      </c>
      <c r="C1873" s="162"/>
      <c r="D1873" s="163"/>
      <c r="E1873" s="162"/>
      <c r="F1873" s="164"/>
    </row>
    <row r="1874" spans="2:6" x14ac:dyDescent="0.3">
      <c r="B1874" s="125">
        <v>1863</v>
      </c>
      <c r="C1874" s="159"/>
      <c r="D1874" s="160"/>
      <c r="E1874" s="159"/>
      <c r="F1874" s="161"/>
    </row>
    <row r="1875" spans="2:6" x14ac:dyDescent="0.3">
      <c r="B1875" s="121">
        <v>1864</v>
      </c>
      <c r="C1875" s="162"/>
      <c r="D1875" s="163"/>
      <c r="E1875" s="162"/>
      <c r="F1875" s="164"/>
    </row>
    <row r="1876" spans="2:6" x14ac:dyDescent="0.3">
      <c r="B1876" s="125">
        <v>1865</v>
      </c>
      <c r="C1876" s="159"/>
      <c r="D1876" s="160"/>
      <c r="E1876" s="159"/>
      <c r="F1876" s="161"/>
    </row>
    <row r="1877" spans="2:6" x14ac:dyDescent="0.3">
      <c r="B1877" s="121">
        <v>1866</v>
      </c>
      <c r="C1877" s="162"/>
      <c r="D1877" s="163"/>
      <c r="E1877" s="162"/>
      <c r="F1877" s="164"/>
    </row>
    <row r="1878" spans="2:6" x14ac:dyDescent="0.3">
      <c r="B1878" s="125">
        <v>1867</v>
      </c>
      <c r="C1878" s="159"/>
      <c r="D1878" s="160"/>
      <c r="E1878" s="159"/>
      <c r="F1878" s="161"/>
    </row>
    <row r="1879" spans="2:6" x14ac:dyDescent="0.3">
      <c r="B1879" s="121">
        <v>1868</v>
      </c>
      <c r="C1879" s="162"/>
      <c r="D1879" s="163"/>
      <c r="E1879" s="162"/>
      <c r="F1879" s="164"/>
    </row>
    <row r="1880" spans="2:6" x14ac:dyDescent="0.3">
      <c r="B1880" s="125">
        <v>1869</v>
      </c>
      <c r="C1880" s="159"/>
      <c r="D1880" s="160"/>
      <c r="E1880" s="159"/>
      <c r="F1880" s="161"/>
    </row>
    <row r="1881" spans="2:6" x14ac:dyDescent="0.3">
      <c r="B1881" s="121">
        <v>1870</v>
      </c>
      <c r="C1881" s="162"/>
      <c r="D1881" s="163"/>
      <c r="E1881" s="162"/>
      <c r="F1881" s="164"/>
    </row>
    <row r="1882" spans="2:6" x14ac:dyDescent="0.3">
      <c r="B1882" s="125">
        <v>1871</v>
      </c>
      <c r="C1882" s="159"/>
      <c r="D1882" s="160"/>
      <c r="E1882" s="159"/>
      <c r="F1882" s="161"/>
    </row>
    <row r="1883" spans="2:6" x14ac:dyDescent="0.3">
      <c r="B1883" s="121">
        <v>1872</v>
      </c>
      <c r="C1883" s="162"/>
      <c r="D1883" s="163"/>
      <c r="E1883" s="162"/>
      <c r="F1883" s="164"/>
    </row>
    <row r="1884" spans="2:6" x14ac:dyDescent="0.3">
      <c r="B1884" s="125">
        <v>1873</v>
      </c>
      <c r="C1884" s="159"/>
      <c r="D1884" s="160"/>
      <c r="E1884" s="159"/>
      <c r="F1884" s="161"/>
    </row>
    <row r="1885" spans="2:6" x14ac:dyDescent="0.3">
      <c r="B1885" s="121">
        <v>1874</v>
      </c>
      <c r="C1885" s="162"/>
      <c r="D1885" s="163"/>
      <c r="E1885" s="162"/>
      <c r="F1885" s="164"/>
    </row>
    <row r="1886" spans="2:6" x14ac:dyDescent="0.3">
      <c r="B1886" s="125">
        <v>1875</v>
      </c>
      <c r="C1886" s="159"/>
      <c r="D1886" s="160"/>
      <c r="E1886" s="159"/>
      <c r="F1886" s="161"/>
    </row>
    <row r="1887" spans="2:6" x14ac:dyDescent="0.3">
      <c r="B1887" s="121">
        <v>1876</v>
      </c>
      <c r="C1887" s="162"/>
      <c r="D1887" s="163"/>
      <c r="E1887" s="162"/>
      <c r="F1887" s="164"/>
    </row>
    <row r="1888" spans="2:6" x14ac:dyDescent="0.3">
      <c r="B1888" s="125">
        <v>1877</v>
      </c>
      <c r="C1888" s="159"/>
      <c r="D1888" s="160"/>
      <c r="E1888" s="159"/>
      <c r="F1888" s="161"/>
    </row>
    <row r="1889" spans="2:6" x14ac:dyDescent="0.3">
      <c r="B1889" s="121">
        <v>1878</v>
      </c>
      <c r="C1889" s="162"/>
      <c r="D1889" s="163"/>
      <c r="E1889" s="162"/>
      <c r="F1889" s="164"/>
    </row>
    <row r="1890" spans="2:6" x14ac:dyDescent="0.3">
      <c r="B1890" s="125">
        <v>1879</v>
      </c>
      <c r="C1890" s="159"/>
      <c r="D1890" s="160"/>
      <c r="E1890" s="159"/>
      <c r="F1890" s="161"/>
    </row>
    <row r="1891" spans="2:6" x14ac:dyDescent="0.3">
      <c r="B1891" s="121">
        <v>1880</v>
      </c>
      <c r="C1891" s="162"/>
      <c r="D1891" s="163"/>
      <c r="E1891" s="162"/>
      <c r="F1891" s="164"/>
    </row>
    <row r="1892" spans="2:6" x14ac:dyDescent="0.3">
      <c r="B1892" s="125">
        <v>1881</v>
      </c>
      <c r="C1892" s="159"/>
      <c r="D1892" s="160"/>
      <c r="E1892" s="159"/>
      <c r="F1892" s="161"/>
    </row>
    <row r="1893" spans="2:6" x14ac:dyDescent="0.3">
      <c r="B1893" s="121">
        <v>1882</v>
      </c>
      <c r="C1893" s="162"/>
      <c r="D1893" s="163"/>
      <c r="E1893" s="162"/>
      <c r="F1893" s="164"/>
    </row>
    <row r="1894" spans="2:6" x14ac:dyDescent="0.3">
      <c r="B1894" s="125">
        <v>1883</v>
      </c>
      <c r="C1894" s="159"/>
      <c r="D1894" s="160"/>
      <c r="E1894" s="159"/>
      <c r="F1894" s="161"/>
    </row>
    <row r="1895" spans="2:6" x14ac:dyDescent="0.3">
      <c r="B1895" s="121">
        <v>1884</v>
      </c>
      <c r="C1895" s="162"/>
      <c r="D1895" s="163"/>
      <c r="E1895" s="162"/>
      <c r="F1895" s="164"/>
    </row>
    <row r="1896" spans="2:6" x14ac:dyDescent="0.3">
      <c r="B1896" s="125">
        <v>1885</v>
      </c>
      <c r="C1896" s="159"/>
      <c r="D1896" s="160"/>
      <c r="E1896" s="159"/>
      <c r="F1896" s="161"/>
    </row>
    <row r="1897" spans="2:6" x14ac:dyDescent="0.3">
      <c r="B1897" s="121">
        <v>1886</v>
      </c>
      <c r="C1897" s="162"/>
      <c r="D1897" s="163"/>
      <c r="E1897" s="162"/>
      <c r="F1897" s="164"/>
    </row>
    <row r="1898" spans="2:6" x14ac:dyDescent="0.3">
      <c r="B1898" s="125">
        <v>1887</v>
      </c>
      <c r="C1898" s="159"/>
      <c r="D1898" s="160"/>
      <c r="E1898" s="159"/>
      <c r="F1898" s="161"/>
    </row>
    <row r="1899" spans="2:6" x14ac:dyDescent="0.3">
      <c r="B1899" s="121">
        <v>1888</v>
      </c>
      <c r="C1899" s="162"/>
      <c r="D1899" s="163"/>
      <c r="E1899" s="162"/>
      <c r="F1899" s="164"/>
    </row>
    <row r="1900" spans="2:6" x14ac:dyDescent="0.3">
      <c r="B1900" s="125">
        <v>1889</v>
      </c>
      <c r="C1900" s="159"/>
      <c r="D1900" s="160"/>
      <c r="E1900" s="159"/>
      <c r="F1900" s="161"/>
    </row>
    <row r="1901" spans="2:6" x14ac:dyDescent="0.3">
      <c r="B1901" s="121">
        <v>1890</v>
      </c>
      <c r="C1901" s="162"/>
      <c r="D1901" s="163"/>
      <c r="E1901" s="162"/>
      <c r="F1901" s="164"/>
    </row>
    <row r="1902" spans="2:6" x14ac:dyDescent="0.3">
      <c r="B1902" s="125">
        <v>1891</v>
      </c>
      <c r="C1902" s="159"/>
      <c r="D1902" s="160"/>
      <c r="E1902" s="159"/>
      <c r="F1902" s="161"/>
    </row>
    <row r="1903" spans="2:6" x14ac:dyDescent="0.3">
      <c r="B1903" s="121">
        <v>1892</v>
      </c>
      <c r="C1903" s="162"/>
      <c r="D1903" s="163"/>
      <c r="E1903" s="162"/>
      <c r="F1903" s="164"/>
    </row>
    <row r="1904" spans="2:6" x14ac:dyDescent="0.3">
      <c r="B1904" s="125">
        <v>1893</v>
      </c>
      <c r="C1904" s="159"/>
      <c r="D1904" s="160"/>
      <c r="E1904" s="159"/>
      <c r="F1904" s="161"/>
    </row>
    <row r="1905" spans="2:6" x14ac:dyDescent="0.3">
      <c r="B1905" s="121">
        <v>1894</v>
      </c>
      <c r="C1905" s="162"/>
      <c r="D1905" s="163"/>
      <c r="E1905" s="162"/>
      <c r="F1905" s="164"/>
    </row>
    <row r="1906" spans="2:6" x14ac:dyDescent="0.3">
      <c r="B1906" s="125">
        <v>1895</v>
      </c>
      <c r="C1906" s="159"/>
      <c r="D1906" s="160"/>
      <c r="E1906" s="159"/>
      <c r="F1906" s="161"/>
    </row>
    <row r="1907" spans="2:6" x14ac:dyDescent="0.3">
      <c r="B1907" s="121">
        <v>1896</v>
      </c>
      <c r="C1907" s="162"/>
      <c r="D1907" s="163"/>
      <c r="E1907" s="162"/>
      <c r="F1907" s="164"/>
    </row>
    <row r="1908" spans="2:6" x14ac:dyDescent="0.3">
      <c r="B1908" s="125">
        <v>1897</v>
      </c>
      <c r="C1908" s="159"/>
      <c r="D1908" s="160"/>
      <c r="E1908" s="159"/>
      <c r="F1908" s="161"/>
    </row>
    <row r="1909" spans="2:6" x14ac:dyDescent="0.3">
      <c r="B1909" s="121">
        <v>1898</v>
      </c>
      <c r="C1909" s="162"/>
      <c r="D1909" s="163"/>
      <c r="E1909" s="162"/>
      <c r="F1909" s="164"/>
    </row>
    <row r="1910" spans="2:6" x14ac:dyDescent="0.3">
      <c r="B1910" s="125">
        <v>1899</v>
      </c>
      <c r="C1910" s="159"/>
      <c r="D1910" s="160"/>
      <c r="E1910" s="159"/>
      <c r="F1910" s="161"/>
    </row>
    <row r="1911" spans="2:6" x14ac:dyDescent="0.3">
      <c r="B1911" s="121">
        <v>1900</v>
      </c>
      <c r="C1911" s="162"/>
      <c r="D1911" s="163"/>
      <c r="E1911" s="162"/>
      <c r="F1911" s="164"/>
    </row>
    <row r="1912" spans="2:6" x14ac:dyDescent="0.3">
      <c r="B1912" s="125">
        <v>1901</v>
      </c>
      <c r="C1912" s="159"/>
      <c r="D1912" s="160"/>
      <c r="E1912" s="159"/>
      <c r="F1912" s="161"/>
    </row>
    <row r="1913" spans="2:6" x14ac:dyDescent="0.3">
      <c r="B1913" s="121">
        <v>1902</v>
      </c>
      <c r="C1913" s="162"/>
      <c r="D1913" s="163"/>
      <c r="E1913" s="162"/>
      <c r="F1913" s="164"/>
    </row>
    <row r="1914" spans="2:6" x14ac:dyDescent="0.3">
      <c r="B1914" s="125">
        <v>1903</v>
      </c>
      <c r="C1914" s="159"/>
      <c r="D1914" s="160"/>
      <c r="E1914" s="159"/>
      <c r="F1914" s="161"/>
    </row>
    <row r="1915" spans="2:6" x14ac:dyDescent="0.3">
      <c r="B1915" s="121">
        <v>1904</v>
      </c>
      <c r="C1915" s="162"/>
      <c r="D1915" s="163"/>
      <c r="E1915" s="162"/>
      <c r="F1915" s="164"/>
    </row>
    <row r="1916" spans="2:6" x14ac:dyDescent="0.3">
      <c r="B1916" s="125">
        <v>1905</v>
      </c>
      <c r="C1916" s="159"/>
      <c r="D1916" s="160"/>
      <c r="E1916" s="159"/>
      <c r="F1916" s="161"/>
    </row>
    <row r="1917" spans="2:6" x14ac:dyDescent="0.3">
      <c r="B1917" s="121">
        <v>1906</v>
      </c>
      <c r="C1917" s="162"/>
      <c r="D1917" s="163"/>
      <c r="E1917" s="162"/>
      <c r="F1917" s="164"/>
    </row>
    <row r="1918" spans="2:6" x14ac:dyDescent="0.3">
      <c r="B1918" s="125">
        <v>1907</v>
      </c>
      <c r="C1918" s="159"/>
      <c r="D1918" s="160"/>
      <c r="E1918" s="159"/>
      <c r="F1918" s="161"/>
    </row>
    <row r="1919" spans="2:6" x14ac:dyDescent="0.3">
      <c r="B1919" s="121">
        <v>1908</v>
      </c>
      <c r="C1919" s="162"/>
      <c r="D1919" s="163"/>
      <c r="E1919" s="162"/>
      <c r="F1919" s="164"/>
    </row>
    <row r="1920" spans="2:6" x14ac:dyDescent="0.3">
      <c r="B1920" s="125">
        <v>1909</v>
      </c>
      <c r="C1920" s="159"/>
      <c r="D1920" s="160"/>
      <c r="E1920" s="159"/>
      <c r="F1920" s="161"/>
    </row>
    <row r="1921" spans="2:6" x14ac:dyDescent="0.3">
      <c r="B1921" s="121">
        <v>1910</v>
      </c>
      <c r="C1921" s="162"/>
      <c r="D1921" s="163"/>
      <c r="E1921" s="162"/>
      <c r="F1921" s="164"/>
    </row>
    <row r="1922" spans="2:6" x14ac:dyDescent="0.3">
      <c r="B1922" s="125">
        <v>1911</v>
      </c>
      <c r="C1922" s="159"/>
      <c r="D1922" s="160"/>
      <c r="E1922" s="159"/>
      <c r="F1922" s="161"/>
    </row>
    <row r="1923" spans="2:6" x14ac:dyDescent="0.3">
      <c r="B1923" s="121">
        <v>1912</v>
      </c>
      <c r="C1923" s="162"/>
      <c r="D1923" s="163"/>
      <c r="E1923" s="162"/>
      <c r="F1923" s="164"/>
    </row>
    <row r="1924" spans="2:6" x14ac:dyDescent="0.3">
      <c r="B1924" s="125">
        <v>1913</v>
      </c>
      <c r="C1924" s="159"/>
      <c r="D1924" s="160"/>
      <c r="E1924" s="159"/>
      <c r="F1924" s="161"/>
    </row>
    <row r="1925" spans="2:6" x14ac:dyDescent="0.3">
      <c r="B1925" s="121">
        <v>1914</v>
      </c>
      <c r="C1925" s="162"/>
      <c r="D1925" s="163"/>
      <c r="E1925" s="162"/>
      <c r="F1925" s="164"/>
    </row>
    <row r="1926" spans="2:6" x14ac:dyDescent="0.3">
      <c r="B1926" s="125">
        <v>1915</v>
      </c>
      <c r="C1926" s="159"/>
      <c r="D1926" s="160"/>
      <c r="E1926" s="159"/>
      <c r="F1926" s="161"/>
    </row>
    <row r="1927" spans="2:6" x14ac:dyDescent="0.3">
      <c r="B1927" s="121">
        <v>1916</v>
      </c>
      <c r="C1927" s="162"/>
      <c r="D1927" s="163"/>
      <c r="E1927" s="162"/>
      <c r="F1927" s="164"/>
    </row>
    <row r="1928" spans="2:6" x14ac:dyDescent="0.3">
      <c r="B1928" s="125">
        <v>1917</v>
      </c>
      <c r="C1928" s="159"/>
      <c r="D1928" s="160"/>
      <c r="E1928" s="159"/>
      <c r="F1928" s="161"/>
    </row>
    <row r="1929" spans="2:6" x14ac:dyDescent="0.3">
      <c r="B1929" s="121">
        <v>1918</v>
      </c>
      <c r="C1929" s="162"/>
      <c r="D1929" s="163"/>
      <c r="E1929" s="162"/>
      <c r="F1929" s="164"/>
    </row>
    <row r="1930" spans="2:6" x14ac:dyDescent="0.3">
      <c r="B1930" s="125">
        <v>1919</v>
      </c>
      <c r="C1930" s="159"/>
      <c r="D1930" s="160"/>
      <c r="E1930" s="159"/>
      <c r="F1930" s="161"/>
    </row>
    <row r="1931" spans="2:6" x14ac:dyDescent="0.3">
      <c r="B1931" s="121">
        <v>1920</v>
      </c>
      <c r="C1931" s="162"/>
      <c r="D1931" s="163"/>
      <c r="E1931" s="162"/>
      <c r="F1931" s="164"/>
    </row>
    <row r="1932" spans="2:6" x14ac:dyDescent="0.3">
      <c r="B1932" s="125">
        <v>1921</v>
      </c>
      <c r="C1932" s="159"/>
      <c r="D1932" s="160"/>
      <c r="E1932" s="159"/>
      <c r="F1932" s="161"/>
    </row>
    <row r="1933" spans="2:6" x14ac:dyDescent="0.3">
      <c r="B1933" s="121">
        <v>1922</v>
      </c>
      <c r="C1933" s="162"/>
      <c r="D1933" s="163"/>
      <c r="E1933" s="162"/>
      <c r="F1933" s="164"/>
    </row>
    <row r="1934" spans="2:6" x14ac:dyDescent="0.3">
      <c r="B1934" s="125">
        <v>1923</v>
      </c>
      <c r="C1934" s="159"/>
      <c r="D1934" s="160"/>
      <c r="E1934" s="159"/>
      <c r="F1934" s="161"/>
    </row>
    <row r="1935" spans="2:6" x14ac:dyDescent="0.3">
      <c r="B1935" s="121">
        <v>1924</v>
      </c>
      <c r="C1935" s="162"/>
      <c r="D1935" s="163"/>
      <c r="E1935" s="162"/>
      <c r="F1935" s="164"/>
    </row>
    <row r="1936" spans="2:6" x14ac:dyDescent="0.3">
      <c r="B1936" s="125">
        <v>1925</v>
      </c>
      <c r="C1936" s="159"/>
      <c r="D1936" s="160"/>
      <c r="E1936" s="159"/>
      <c r="F1936" s="161"/>
    </row>
    <row r="1937" spans="2:6" x14ac:dyDescent="0.3">
      <c r="B1937" s="121">
        <v>1926</v>
      </c>
      <c r="C1937" s="162"/>
      <c r="D1937" s="163"/>
      <c r="E1937" s="162"/>
      <c r="F1937" s="164"/>
    </row>
    <row r="1938" spans="2:6" x14ac:dyDescent="0.3">
      <c r="B1938" s="125">
        <v>1927</v>
      </c>
      <c r="C1938" s="159"/>
      <c r="D1938" s="160"/>
      <c r="E1938" s="159"/>
      <c r="F1938" s="161"/>
    </row>
    <row r="1939" spans="2:6" x14ac:dyDescent="0.3">
      <c r="B1939" s="121">
        <v>1928</v>
      </c>
      <c r="C1939" s="162"/>
      <c r="D1939" s="163"/>
      <c r="E1939" s="162"/>
      <c r="F1939" s="164"/>
    </row>
    <row r="1940" spans="2:6" x14ac:dyDescent="0.3">
      <c r="B1940" s="125">
        <v>1929</v>
      </c>
      <c r="C1940" s="159"/>
      <c r="D1940" s="160"/>
      <c r="E1940" s="159"/>
      <c r="F1940" s="161"/>
    </row>
    <row r="1941" spans="2:6" x14ac:dyDescent="0.3">
      <c r="B1941" s="121">
        <v>1930</v>
      </c>
      <c r="C1941" s="162"/>
      <c r="D1941" s="163"/>
      <c r="E1941" s="162"/>
      <c r="F1941" s="164"/>
    </row>
    <row r="1942" spans="2:6" x14ac:dyDescent="0.3">
      <c r="B1942" s="125">
        <v>1931</v>
      </c>
      <c r="C1942" s="159"/>
      <c r="D1942" s="160"/>
      <c r="E1942" s="159"/>
      <c r="F1942" s="161"/>
    </row>
    <row r="1943" spans="2:6" x14ac:dyDescent="0.3">
      <c r="B1943" s="121">
        <v>1932</v>
      </c>
      <c r="C1943" s="162"/>
      <c r="D1943" s="163"/>
      <c r="E1943" s="162"/>
      <c r="F1943" s="164"/>
    </row>
    <row r="1944" spans="2:6" x14ac:dyDescent="0.3">
      <c r="B1944" s="125">
        <v>1933</v>
      </c>
      <c r="C1944" s="159"/>
      <c r="D1944" s="160"/>
      <c r="E1944" s="159"/>
      <c r="F1944" s="161"/>
    </row>
    <row r="1945" spans="2:6" x14ac:dyDescent="0.3">
      <c r="B1945" s="121">
        <v>1934</v>
      </c>
      <c r="C1945" s="162"/>
      <c r="D1945" s="163"/>
      <c r="E1945" s="162"/>
      <c r="F1945" s="164"/>
    </row>
    <row r="1946" spans="2:6" x14ac:dyDescent="0.3">
      <c r="B1946" s="125">
        <v>1935</v>
      </c>
      <c r="C1946" s="159"/>
      <c r="D1946" s="160"/>
      <c r="E1946" s="159"/>
      <c r="F1946" s="161"/>
    </row>
    <row r="1947" spans="2:6" x14ac:dyDescent="0.3">
      <c r="B1947" s="121">
        <v>1936</v>
      </c>
      <c r="C1947" s="162"/>
      <c r="D1947" s="163"/>
      <c r="E1947" s="162"/>
      <c r="F1947" s="164"/>
    </row>
    <row r="1948" spans="2:6" x14ac:dyDescent="0.3">
      <c r="B1948" s="125">
        <v>1937</v>
      </c>
      <c r="C1948" s="159"/>
      <c r="D1948" s="160"/>
      <c r="E1948" s="159"/>
      <c r="F1948" s="161"/>
    </row>
    <row r="1949" spans="2:6" x14ac:dyDescent="0.3">
      <c r="B1949" s="121">
        <v>1938</v>
      </c>
      <c r="C1949" s="162"/>
      <c r="D1949" s="163"/>
      <c r="E1949" s="162"/>
      <c r="F1949" s="164"/>
    </row>
    <row r="1950" spans="2:6" x14ac:dyDescent="0.3">
      <c r="B1950" s="125">
        <v>1939</v>
      </c>
      <c r="C1950" s="159"/>
      <c r="D1950" s="160"/>
      <c r="E1950" s="159"/>
      <c r="F1950" s="161"/>
    </row>
    <row r="1951" spans="2:6" x14ac:dyDescent="0.3">
      <c r="B1951" s="121">
        <v>1940</v>
      </c>
      <c r="C1951" s="162"/>
      <c r="D1951" s="163"/>
      <c r="E1951" s="162"/>
      <c r="F1951" s="164"/>
    </row>
    <row r="1952" spans="2:6" x14ac:dyDescent="0.3">
      <c r="B1952" s="125">
        <v>1941</v>
      </c>
      <c r="C1952" s="159"/>
      <c r="D1952" s="160"/>
      <c r="E1952" s="159"/>
      <c r="F1952" s="161"/>
    </row>
    <row r="1953" spans="2:6" x14ac:dyDescent="0.3">
      <c r="B1953" s="121">
        <v>1942</v>
      </c>
      <c r="C1953" s="162"/>
      <c r="D1953" s="163"/>
      <c r="E1953" s="162"/>
      <c r="F1953" s="164"/>
    </row>
    <row r="1954" spans="2:6" x14ac:dyDescent="0.3">
      <c r="B1954" s="125">
        <v>1943</v>
      </c>
      <c r="C1954" s="159"/>
      <c r="D1954" s="160"/>
      <c r="E1954" s="159"/>
      <c r="F1954" s="161"/>
    </row>
    <row r="1955" spans="2:6" x14ac:dyDescent="0.3">
      <c r="B1955" s="121">
        <v>1944</v>
      </c>
      <c r="C1955" s="162"/>
      <c r="D1955" s="163"/>
      <c r="E1955" s="162"/>
      <c r="F1955" s="164"/>
    </row>
    <row r="1956" spans="2:6" x14ac:dyDescent="0.3">
      <c r="B1956" s="125">
        <v>1945</v>
      </c>
      <c r="C1956" s="159"/>
      <c r="D1956" s="160"/>
      <c r="E1956" s="159"/>
      <c r="F1956" s="161"/>
    </row>
    <row r="1957" spans="2:6" x14ac:dyDescent="0.3">
      <c r="B1957" s="121">
        <v>1946</v>
      </c>
      <c r="C1957" s="162"/>
      <c r="D1957" s="163"/>
      <c r="E1957" s="162"/>
      <c r="F1957" s="164"/>
    </row>
    <row r="1958" spans="2:6" x14ac:dyDescent="0.3">
      <c r="B1958" s="125">
        <v>1947</v>
      </c>
      <c r="C1958" s="159"/>
      <c r="D1958" s="160"/>
      <c r="E1958" s="159"/>
      <c r="F1958" s="161"/>
    </row>
    <row r="1959" spans="2:6" x14ac:dyDescent="0.3">
      <c r="B1959" s="121">
        <v>1948</v>
      </c>
      <c r="C1959" s="162"/>
      <c r="D1959" s="163"/>
      <c r="E1959" s="162"/>
      <c r="F1959" s="164"/>
    </row>
    <row r="1960" spans="2:6" x14ac:dyDescent="0.3">
      <c r="B1960" s="125">
        <v>1949</v>
      </c>
      <c r="C1960" s="159"/>
      <c r="D1960" s="160"/>
      <c r="E1960" s="159"/>
      <c r="F1960" s="161"/>
    </row>
    <row r="1961" spans="2:6" x14ac:dyDescent="0.3">
      <c r="B1961" s="121">
        <v>1950</v>
      </c>
      <c r="C1961" s="162"/>
      <c r="D1961" s="163"/>
      <c r="E1961" s="162"/>
      <c r="F1961" s="164"/>
    </row>
    <row r="1962" spans="2:6" x14ac:dyDescent="0.3">
      <c r="B1962" s="125">
        <v>1951</v>
      </c>
      <c r="C1962" s="159"/>
      <c r="D1962" s="160"/>
      <c r="E1962" s="159"/>
      <c r="F1962" s="161"/>
    </row>
    <row r="1963" spans="2:6" x14ac:dyDescent="0.3">
      <c r="B1963" s="121">
        <v>1952</v>
      </c>
      <c r="C1963" s="162"/>
      <c r="D1963" s="163"/>
      <c r="E1963" s="162"/>
      <c r="F1963" s="164"/>
    </row>
    <row r="1964" spans="2:6" x14ac:dyDescent="0.3">
      <c r="B1964" s="125">
        <v>1953</v>
      </c>
      <c r="C1964" s="159"/>
      <c r="D1964" s="160"/>
      <c r="E1964" s="159"/>
      <c r="F1964" s="161"/>
    </row>
    <row r="1965" spans="2:6" x14ac:dyDescent="0.3">
      <c r="B1965" s="121">
        <v>1954</v>
      </c>
      <c r="C1965" s="162"/>
      <c r="D1965" s="163"/>
      <c r="E1965" s="162"/>
      <c r="F1965" s="164"/>
    </row>
    <row r="1966" spans="2:6" x14ac:dyDescent="0.3">
      <c r="B1966" s="125">
        <v>1955</v>
      </c>
      <c r="C1966" s="159"/>
      <c r="D1966" s="160"/>
      <c r="E1966" s="159"/>
      <c r="F1966" s="161"/>
    </row>
    <row r="1967" spans="2:6" x14ac:dyDescent="0.3">
      <c r="B1967" s="121">
        <v>1956</v>
      </c>
      <c r="C1967" s="162"/>
      <c r="D1967" s="163"/>
      <c r="E1967" s="162"/>
      <c r="F1967" s="164"/>
    </row>
    <row r="1968" spans="2:6" x14ac:dyDescent="0.3">
      <c r="B1968" s="125">
        <v>1957</v>
      </c>
      <c r="C1968" s="159"/>
      <c r="D1968" s="160"/>
      <c r="E1968" s="159"/>
      <c r="F1968" s="161"/>
    </row>
    <row r="1969" spans="2:6" x14ac:dyDescent="0.3">
      <c r="B1969" s="121">
        <v>1958</v>
      </c>
      <c r="C1969" s="162"/>
      <c r="D1969" s="163"/>
      <c r="E1969" s="162"/>
      <c r="F1969" s="164"/>
    </row>
    <row r="1970" spans="2:6" x14ac:dyDescent="0.3">
      <c r="B1970" s="125">
        <v>1959</v>
      </c>
      <c r="C1970" s="159"/>
      <c r="D1970" s="160"/>
      <c r="E1970" s="159"/>
      <c r="F1970" s="161"/>
    </row>
    <row r="1971" spans="2:6" x14ac:dyDescent="0.3">
      <c r="B1971" s="121">
        <v>1960</v>
      </c>
      <c r="C1971" s="162"/>
      <c r="D1971" s="163"/>
      <c r="E1971" s="162"/>
      <c r="F1971" s="164"/>
    </row>
    <row r="1972" spans="2:6" x14ac:dyDescent="0.3">
      <c r="B1972" s="125">
        <v>1961</v>
      </c>
      <c r="C1972" s="159"/>
      <c r="D1972" s="160"/>
      <c r="E1972" s="159"/>
      <c r="F1972" s="161"/>
    </row>
    <row r="1973" spans="2:6" x14ac:dyDescent="0.3">
      <c r="B1973" s="121">
        <v>1962</v>
      </c>
      <c r="C1973" s="162"/>
      <c r="D1973" s="163"/>
      <c r="E1973" s="162"/>
      <c r="F1973" s="164"/>
    </row>
    <row r="1974" spans="2:6" x14ac:dyDescent="0.3">
      <c r="B1974" s="125">
        <v>1963</v>
      </c>
      <c r="C1974" s="159"/>
      <c r="D1974" s="160"/>
      <c r="E1974" s="159"/>
      <c r="F1974" s="161"/>
    </row>
    <row r="1975" spans="2:6" x14ac:dyDescent="0.3">
      <c r="B1975" s="121">
        <v>1964</v>
      </c>
      <c r="C1975" s="162"/>
      <c r="D1975" s="163"/>
      <c r="E1975" s="162"/>
      <c r="F1975" s="164"/>
    </row>
    <row r="1976" spans="2:6" x14ac:dyDescent="0.3">
      <c r="B1976" s="125">
        <v>1965</v>
      </c>
      <c r="C1976" s="159"/>
      <c r="D1976" s="160"/>
      <c r="E1976" s="159"/>
      <c r="F1976" s="161"/>
    </row>
    <row r="1977" spans="2:6" x14ac:dyDescent="0.3">
      <c r="B1977" s="121">
        <v>1966</v>
      </c>
      <c r="C1977" s="162"/>
      <c r="D1977" s="163"/>
      <c r="E1977" s="162"/>
      <c r="F1977" s="164"/>
    </row>
    <row r="1978" spans="2:6" x14ac:dyDescent="0.3">
      <c r="B1978" s="125">
        <v>1967</v>
      </c>
      <c r="C1978" s="159"/>
      <c r="D1978" s="160"/>
      <c r="E1978" s="159"/>
      <c r="F1978" s="161"/>
    </row>
    <row r="1979" spans="2:6" x14ac:dyDescent="0.3">
      <c r="B1979" s="121">
        <v>1968</v>
      </c>
      <c r="C1979" s="162"/>
      <c r="D1979" s="163"/>
      <c r="E1979" s="162"/>
      <c r="F1979" s="164"/>
    </row>
    <row r="1980" spans="2:6" x14ac:dyDescent="0.3">
      <c r="B1980" s="125">
        <v>1969</v>
      </c>
      <c r="C1980" s="159"/>
      <c r="D1980" s="160"/>
      <c r="E1980" s="159"/>
      <c r="F1980" s="161"/>
    </row>
    <row r="1981" spans="2:6" x14ac:dyDescent="0.3">
      <c r="B1981" s="121">
        <v>1970</v>
      </c>
      <c r="C1981" s="162"/>
      <c r="D1981" s="163"/>
      <c r="E1981" s="162"/>
      <c r="F1981" s="164"/>
    </row>
    <row r="1982" spans="2:6" x14ac:dyDescent="0.3">
      <c r="B1982" s="125">
        <v>1971</v>
      </c>
      <c r="C1982" s="159"/>
      <c r="D1982" s="160"/>
      <c r="E1982" s="159"/>
      <c r="F1982" s="161"/>
    </row>
    <row r="1983" spans="2:6" x14ac:dyDescent="0.3">
      <c r="B1983" s="121">
        <v>1972</v>
      </c>
      <c r="C1983" s="162"/>
      <c r="D1983" s="163"/>
      <c r="E1983" s="162"/>
      <c r="F1983" s="164"/>
    </row>
    <row r="1984" spans="2:6" x14ac:dyDescent="0.3">
      <c r="B1984" s="125">
        <v>1973</v>
      </c>
      <c r="C1984" s="159"/>
      <c r="D1984" s="160"/>
      <c r="E1984" s="159"/>
      <c r="F1984" s="161"/>
    </row>
    <row r="1985" spans="2:6" x14ac:dyDescent="0.3">
      <c r="B1985" s="121">
        <v>1974</v>
      </c>
      <c r="C1985" s="162"/>
      <c r="D1985" s="163"/>
      <c r="E1985" s="162"/>
      <c r="F1985" s="164"/>
    </row>
    <row r="1986" spans="2:6" x14ac:dyDescent="0.3">
      <c r="B1986" s="125">
        <v>1975</v>
      </c>
      <c r="C1986" s="159"/>
      <c r="D1986" s="160"/>
      <c r="E1986" s="159"/>
      <c r="F1986" s="161"/>
    </row>
    <row r="1987" spans="2:6" x14ac:dyDescent="0.3">
      <c r="B1987" s="121">
        <v>1976</v>
      </c>
      <c r="C1987" s="162"/>
      <c r="D1987" s="163"/>
      <c r="E1987" s="162"/>
      <c r="F1987" s="164"/>
    </row>
    <row r="1988" spans="2:6" x14ac:dyDescent="0.3">
      <c r="B1988" s="125">
        <v>1977</v>
      </c>
      <c r="C1988" s="159"/>
      <c r="D1988" s="160"/>
      <c r="E1988" s="159"/>
      <c r="F1988" s="161"/>
    </row>
    <row r="1989" spans="2:6" x14ac:dyDescent="0.3">
      <c r="B1989" s="121">
        <v>1978</v>
      </c>
      <c r="C1989" s="162"/>
      <c r="D1989" s="163"/>
      <c r="E1989" s="162"/>
      <c r="F1989" s="164"/>
    </row>
    <row r="1990" spans="2:6" x14ac:dyDescent="0.3">
      <c r="B1990" s="125">
        <v>1979</v>
      </c>
      <c r="C1990" s="159"/>
      <c r="D1990" s="160"/>
      <c r="E1990" s="159"/>
      <c r="F1990" s="161"/>
    </row>
    <row r="1991" spans="2:6" x14ac:dyDescent="0.3">
      <c r="B1991" s="121">
        <v>1980</v>
      </c>
      <c r="C1991" s="162"/>
      <c r="D1991" s="163"/>
      <c r="E1991" s="162"/>
      <c r="F1991" s="164"/>
    </row>
    <row r="1992" spans="2:6" x14ac:dyDescent="0.3">
      <c r="B1992" s="125">
        <v>1981</v>
      </c>
      <c r="C1992" s="159"/>
      <c r="D1992" s="160"/>
      <c r="E1992" s="159"/>
      <c r="F1992" s="161"/>
    </row>
    <row r="1993" spans="2:6" x14ac:dyDescent="0.3">
      <c r="B1993" s="121">
        <v>1982</v>
      </c>
      <c r="C1993" s="162"/>
      <c r="D1993" s="163"/>
      <c r="E1993" s="162"/>
      <c r="F1993" s="164"/>
    </row>
    <row r="1994" spans="2:6" x14ac:dyDescent="0.3">
      <c r="B1994" s="125">
        <v>1983</v>
      </c>
      <c r="C1994" s="159"/>
      <c r="D1994" s="160"/>
      <c r="E1994" s="159"/>
      <c r="F1994" s="161"/>
    </row>
    <row r="1995" spans="2:6" x14ac:dyDescent="0.3">
      <c r="B1995" s="121">
        <v>1984</v>
      </c>
      <c r="C1995" s="162"/>
      <c r="D1995" s="163"/>
      <c r="E1995" s="162"/>
      <c r="F1995" s="164"/>
    </row>
    <row r="1996" spans="2:6" x14ac:dyDescent="0.3">
      <c r="B1996" s="125">
        <v>1985</v>
      </c>
      <c r="C1996" s="159"/>
      <c r="D1996" s="160"/>
      <c r="E1996" s="159"/>
      <c r="F1996" s="161"/>
    </row>
    <row r="1997" spans="2:6" x14ac:dyDescent="0.3">
      <c r="B1997" s="121">
        <v>1986</v>
      </c>
      <c r="C1997" s="162"/>
      <c r="D1997" s="163"/>
      <c r="E1997" s="162"/>
      <c r="F1997" s="164"/>
    </row>
    <row r="1998" spans="2:6" x14ac:dyDescent="0.3">
      <c r="B1998" s="125">
        <v>1987</v>
      </c>
      <c r="C1998" s="159"/>
      <c r="D1998" s="160"/>
      <c r="E1998" s="159"/>
      <c r="F1998" s="161"/>
    </row>
    <row r="1999" spans="2:6" x14ac:dyDescent="0.3">
      <c r="B1999" s="121">
        <v>1988</v>
      </c>
      <c r="C1999" s="162"/>
      <c r="D1999" s="163"/>
      <c r="E1999" s="162"/>
      <c r="F1999" s="164"/>
    </row>
    <row r="2000" spans="2:6" x14ac:dyDescent="0.3">
      <c r="B2000" s="125">
        <v>1989</v>
      </c>
      <c r="C2000" s="159"/>
      <c r="D2000" s="160"/>
      <c r="E2000" s="159"/>
      <c r="F2000" s="161"/>
    </row>
    <row r="2001" spans="2:6" x14ac:dyDescent="0.3">
      <c r="B2001" s="121">
        <v>1990</v>
      </c>
      <c r="C2001" s="162"/>
      <c r="D2001" s="163"/>
      <c r="E2001" s="162"/>
      <c r="F2001" s="164"/>
    </row>
    <row r="2002" spans="2:6" x14ac:dyDescent="0.3">
      <c r="B2002" s="125">
        <v>1991</v>
      </c>
      <c r="C2002" s="159"/>
      <c r="D2002" s="160"/>
      <c r="E2002" s="159"/>
      <c r="F2002" s="161"/>
    </row>
    <row r="2003" spans="2:6" x14ac:dyDescent="0.3">
      <c r="B2003" s="121">
        <v>1992</v>
      </c>
      <c r="C2003" s="162"/>
      <c r="D2003" s="163"/>
      <c r="E2003" s="162"/>
      <c r="F2003" s="164"/>
    </row>
    <row r="2004" spans="2:6" x14ac:dyDescent="0.3">
      <c r="B2004" s="125">
        <v>1993</v>
      </c>
      <c r="C2004" s="159"/>
      <c r="D2004" s="160"/>
      <c r="E2004" s="159"/>
      <c r="F2004" s="161"/>
    </row>
    <row r="2005" spans="2:6" x14ac:dyDescent="0.3">
      <c r="B2005" s="121">
        <v>1994</v>
      </c>
      <c r="C2005" s="162"/>
      <c r="D2005" s="163"/>
      <c r="E2005" s="162"/>
      <c r="F2005" s="164"/>
    </row>
    <row r="2006" spans="2:6" x14ac:dyDescent="0.3">
      <c r="B2006" s="125">
        <v>1995</v>
      </c>
      <c r="C2006" s="159"/>
      <c r="D2006" s="160"/>
      <c r="E2006" s="159"/>
      <c r="F2006" s="161"/>
    </row>
    <row r="2007" spans="2:6" x14ac:dyDescent="0.3">
      <c r="B2007" s="121">
        <v>1996</v>
      </c>
      <c r="C2007" s="162"/>
      <c r="D2007" s="163"/>
      <c r="E2007" s="162"/>
      <c r="F2007" s="164"/>
    </row>
    <row r="2008" spans="2:6" x14ac:dyDescent="0.3">
      <c r="B2008" s="125">
        <v>1997</v>
      </c>
      <c r="C2008" s="159"/>
      <c r="D2008" s="160"/>
      <c r="E2008" s="159"/>
      <c r="F2008" s="161"/>
    </row>
    <row r="2009" spans="2:6" x14ac:dyDescent="0.3">
      <c r="B2009" s="121">
        <v>1998</v>
      </c>
      <c r="C2009" s="162"/>
      <c r="D2009" s="163"/>
      <c r="E2009" s="162"/>
      <c r="F2009" s="164"/>
    </row>
    <row r="2010" spans="2:6" x14ac:dyDescent="0.3">
      <c r="B2010" s="125">
        <v>1999</v>
      </c>
      <c r="C2010" s="159"/>
      <c r="D2010" s="160"/>
      <c r="E2010" s="159"/>
      <c r="F2010" s="161"/>
    </row>
    <row r="2011" spans="2:6" x14ac:dyDescent="0.3">
      <c r="B2011" s="121">
        <v>2000</v>
      </c>
      <c r="C2011" s="162"/>
      <c r="D2011" s="163"/>
      <c r="E2011" s="162"/>
      <c r="F2011" s="164"/>
    </row>
    <row r="2012" spans="2:6" x14ac:dyDescent="0.3">
      <c r="B2012" s="125">
        <v>2001</v>
      </c>
      <c r="C2012" s="159"/>
      <c r="D2012" s="160"/>
      <c r="E2012" s="159"/>
      <c r="F2012" s="161"/>
    </row>
    <row r="2013" spans="2:6" x14ac:dyDescent="0.3">
      <c r="B2013" s="121">
        <v>2002</v>
      </c>
      <c r="C2013" s="162"/>
      <c r="D2013" s="163"/>
      <c r="E2013" s="162"/>
      <c r="F2013" s="164"/>
    </row>
    <row r="2014" spans="2:6" x14ac:dyDescent="0.3">
      <c r="B2014" s="125">
        <v>2003</v>
      </c>
      <c r="C2014" s="159"/>
      <c r="D2014" s="160"/>
      <c r="E2014" s="159"/>
      <c r="F2014" s="161"/>
    </row>
    <row r="2015" spans="2:6" x14ac:dyDescent="0.3">
      <c r="B2015" s="121">
        <v>2004</v>
      </c>
      <c r="C2015" s="162"/>
      <c r="D2015" s="163"/>
      <c r="E2015" s="162"/>
      <c r="F2015" s="164"/>
    </row>
    <row r="2016" spans="2:6" x14ac:dyDescent="0.3">
      <c r="B2016" s="125">
        <v>2005</v>
      </c>
      <c r="C2016" s="159"/>
      <c r="D2016" s="160"/>
      <c r="E2016" s="159"/>
      <c r="F2016" s="161"/>
    </row>
    <row r="2017" spans="2:6" x14ac:dyDescent="0.3">
      <c r="B2017" s="121">
        <v>2006</v>
      </c>
      <c r="C2017" s="162"/>
      <c r="D2017" s="163"/>
      <c r="E2017" s="162"/>
      <c r="F2017" s="164"/>
    </row>
    <row r="2018" spans="2:6" x14ac:dyDescent="0.3">
      <c r="B2018" s="125">
        <v>2007</v>
      </c>
      <c r="C2018" s="159"/>
      <c r="D2018" s="160"/>
      <c r="E2018" s="159"/>
      <c r="F2018" s="161"/>
    </row>
    <row r="2019" spans="2:6" x14ac:dyDescent="0.3">
      <c r="B2019" s="121">
        <v>2008</v>
      </c>
      <c r="C2019" s="162"/>
      <c r="D2019" s="163"/>
      <c r="E2019" s="162"/>
      <c r="F2019" s="164"/>
    </row>
    <row r="2020" spans="2:6" x14ac:dyDescent="0.3">
      <c r="B2020" s="125">
        <v>2009</v>
      </c>
      <c r="C2020" s="159"/>
      <c r="D2020" s="160"/>
      <c r="E2020" s="159"/>
      <c r="F2020" s="161"/>
    </row>
    <row r="2021" spans="2:6" x14ac:dyDescent="0.3">
      <c r="B2021" s="121">
        <v>2010</v>
      </c>
      <c r="C2021" s="162"/>
      <c r="D2021" s="163"/>
      <c r="E2021" s="162"/>
      <c r="F2021" s="164"/>
    </row>
    <row r="2022" spans="2:6" x14ac:dyDescent="0.3">
      <c r="B2022" s="125">
        <v>2011</v>
      </c>
      <c r="C2022" s="159"/>
      <c r="D2022" s="160"/>
      <c r="E2022" s="159"/>
      <c r="F2022" s="161"/>
    </row>
    <row r="2023" spans="2:6" x14ac:dyDescent="0.3">
      <c r="B2023" s="121">
        <v>2012</v>
      </c>
      <c r="C2023" s="162"/>
      <c r="D2023" s="163"/>
      <c r="E2023" s="162"/>
      <c r="F2023" s="164"/>
    </row>
    <row r="2024" spans="2:6" x14ac:dyDescent="0.3">
      <c r="B2024" s="125">
        <v>2013</v>
      </c>
      <c r="C2024" s="159"/>
      <c r="D2024" s="160"/>
      <c r="E2024" s="159"/>
      <c r="F2024" s="161"/>
    </row>
    <row r="2025" spans="2:6" x14ac:dyDescent="0.3">
      <c r="B2025" s="121">
        <v>2014</v>
      </c>
      <c r="C2025" s="162"/>
      <c r="D2025" s="163"/>
      <c r="E2025" s="162"/>
      <c r="F2025" s="164"/>
    </row>
    <row r="2026" spans="2:6" x14ac:dyDescent="0.3">
      <c r="B2026" s="125">
        <v>2015</v>
      </c>
      <c r="C2026" s="159"/>
      <c r="D2026" s="160"/>
      <c r="E2026" s="159"/>
      <c r="F2026" s="161"/>
    </row>
    <row r="2027" spans="2:6" x14ac:dyDescent="0.3">
      <c r="B2027" s="121">
        <v>2016</v>
      </c>
      <c r="C2027" s="162"/>
      <c r="D2027" s="163"/>
      <c r="E2027" s="162"/>
      <c r="F2027" s="164"/>
    </row>
    <row r="2028" spans="2:6" x14ac:dyDescent="0.3">
      <c r="B2028" s="125">
        <v>2017</v>
      </c>
      <c r="C2028" s="159"/>
      <c r="D2028" s="160"/>
      <c r="E2028" s="159"/>
      <c r="F2028" s="161"/>
    </row>
    <row r="2029" spans="2:6" x14ac:dyDescent="0.3">
      <c r="B2029" s="121">
        <v>2018</v>
      </c>
      <c r="C2029" s="162"/>
      <c r="D2029" s="163"/>
      <c r="E2029" s="162"/>
      <c r="F2029" s="164"/>
    </row>
    <row r="2030" spans="2:6" x14ac:dyDescent="0.3">
      <c r="B2030" s="125">
        <v>2019</v>
      </c>
      <c r="C2030" s="159"/>
      <c r="D2030" s="160"/>
      <c r="E2030" s="159"/>
      <c r="F2030" s="161"/>
    </row>
    <row r="2031" spans="2:6" x14ac:dyDescent="0.3">
      <c r="B2031" s="121">
        <v>2020</v>
      </c>
      <c r="C2031" s="162"/>
      <c r="D2031" s="163"/>
      <c r="E2031" s="162"/>
      <c r="F2031" s="164"/>
    </row>
    <row r="2032" spans="2:6" x14ac:dyDescent="0.3">
      <c r="B2032" s="125">
        <v>2021</v>
      </c>
      <c r="C2032" s="159"/>
      <c r="D2032" s="160"/>
      <c r="E2032" s="159"/>
      <c r="F2032" s="161"/>
    </row>
    <row r="2033" spans="2:6" x14ac:dyDescent="0.3">
      <c r="B2033" s="121">
        <v>2022</v>
      </c>
      <c r="C2033" s="162"/>
      <c r="D2033" s="163"/>
      <c r="E2033" s="162"/>
      <c r="F2033" s="164"/>
    </row>
    <row r="2034" spans="2:6" x14ac:dyDescent="0.3">
      <c r="B2034" s="125">
        <v>2023</v>
      </c>
      <c r="C2034" s="159"/>
      <c r="D2034" s="160"/>
      <c r="E2034" s="159"/>
      <c r="F2034" s="161"/>
    </row>
    <row r="2035" spans="2:6" x14ac:dyDescent="0.3">
      <c r="B2035" s="121">
        <v>2024</v>
      </c>
      <c r="C2035" s="162"/>
      <c r="D2035" s="163"/>
      <c r="E2035" s="162"/>
      <c r="F2035" s="164"/>
    </row>
    <row r="2036" spans="2:6" x14ac:dyDescent="0.3">
      <c r="B2036" s="125">
        <v>2025</v>
      </c>
      <c r="C2036" s="159"/>
      <c r="D2036" s="160"/>
      <c r="E2036" s="159"/>
      <c r="F2036" s="161"/>
    </row>
    <row r="2037" spans="2:6" x14ac:dyDescent="0.3">
      <c r="B2037" s="121">
        <v>2026</v>
      </c>
      <c r="C2037" s="162"/>
      <c r="D2037" s="163"/>
      <c r="E2037" s="162"/>
      <c r="F2037" s="164"/>
    </row>
    <row r="2038" spans="2:6" x14ac:dyDescent="0.3">
      <c r="B2038" s="125">
        <v>2027</v>
      </c>
      <c r="C2038" s="159"/>
      <c r="D2038" s="160"/>
      <c r="E2038" s="159"/>
      <c r="F2038" s="161"/>
    </row>
    <row r="2039" spans="2:6" x14ac:dyDescent="0.3">
      <c r="B2039" s="121">
        <v>2028</v>
      </c>
      <c r="C2039" s="162"/>
      <c r="D2039" s="163"/>
      <c r="E2039" s="162"/>
      <c r="F2039" s="164"/>
    </row>
    <row r="2040" spans="2:6" x14ac:dyDescent="0.3">
      <c r="B2040" s="125">
        <v>2029</v>
      </c>
      <c r="C2040" s="159"/>
      <c r="D2040" s="160"/>
      <c r="E2040" s="159"/>
      <c r="F2040" s="161"/>
    </row>
    <row r="2041" spans="2:6" x14ac:dyDescent="0.3">
      <c r="B2041" s="121">
        <v>2030</v>
      </c>
      <c r="C2041" s="162"/>
      <c r="D2041" s="163"/>
      <c r="E2041" s="162"/>
      <c r="F2041" s="164"/>
    </row>
    <row r="2042" spans="2:6" x14ac:dyDescent="0.3">
      <c r="B2042" s="125">
        <v>2031</v>
      </c>
      <c r="C2042" s="159"/>
      <c r="D2042" s="160"/>
      <c r="E2042" s="159"/>
      <c r="F2042" s="161"/>
    </row>
    <row r="2043" spans="2:6" x14ac:dyDescent="0.3">
      <c r="B2043" s="121">
        <v>2032</v>
      </c>
      <c r="C2043" s="162"/>
      <c r="D2043" s="163"/>
      <c r="E2043" s="162"/>
      <c r="F2043" s="164"/>
    </row>
    <row r="2044" spans="2:6" x14ac:dyDescent="0.3">
      <c r="B2044" s="125">
        <v>2033</v>
      </c>
      <c r="C2044" s="159"/>
      <c r="D2044" s="160"/>
      <c r="E2044" s="159"/>
      <c r="F2044" s="161"/>
    </row>
    <row r="2045" spans="2:6" x14ac:dyDescent="0.3">
      <c r="B2045" s="121">
        <v>2034</v>
      </c>
      <c r="C2045" s="162"/>
      <c r="D2045" s="163"/>
      <c r="E2045" s="162"/>
      <c r="F2045" s="164"/>
    </row>
    <row r="2046" spans="2:6" x14ac:dyDescent="0.3">
      <c r="B2046" s="125">
        <v>2035</v>
      </c>
      <c r="C2046" s="159"/>
      <c r="D2046" s="160"/>
      <c r="E2046" s="159"/>
      <c r="F2046" s="161"/>
    </row>
    <row r="2047" spans="2:6" x14ac:dyDescent="0.3">
      <c r="B2047" s="121">
        <v>2036</v>
      </c>
      <c r="C2047" s="162"/>
      <c r="D2047" s="163"/>
      <c r="E2047" s="162"/>
      <c r="F2047" s="164"/>
    </row>
    <row r="2048" spans="2:6" x14ac:dyDescent="0.3">
      <c r="B2048" s="125">
        <v>2037</v>
      </c>
      <c r="C2048" s="159"/>
      <c r="D2048" s="160"/>
      <c r="E2048" s="159"/>
      <c r="F2048" s="161"/>
    </row>
    <row r="2049" spans="2:6" x14ac:dyDescent="0.3">
      <c r="B2049" s="121">
        <v>2038</v>
      </c>
      <c r="C2049" s="162"/>
      <c r="D2049" s="163"/>
      <c r="E2049" s="162"/>
      <c r="F2049" s="164"/>
    </row>
    <row r="2050" spans="2:6" x14ac:dyDescent="0.3">
      <c r="B2050" s="125">
        <v>2039</v>
      </c>
      <c r="C2050" s="159"/>
      <c r="D2050" s="160"/>
      <c r="E2050" s="159"/>
      <c r="F2050" s="161"/>
    </row>
    <row r="2051" spans="2:6" x14ac:dyDescent="0.3">
      <c r="B2051" s="121">
        <v>2040</v>
      </c>
      <c r="C2051" s="162"/>
      <c r="D2051" s="163"/>
      <c r="E2051" s="162"/>
      <c r="F2051" s="164"/>
    </row>
    <row r="2052" spans="2:6" x14ac:dyDescent="0.3">
      <c r="B2052" s="125">
        <v>2041</v>
      </c>
      <c r="C2052" s="159"/>
      <c r="D2052" s="160"/>
      <c r="E2052" s="159"/>
      <c r="F2052" s="161"/>
    </row>
    <row r="2053" spans="2:6" x14ac:dyDescent="0.3">
      <c r="B2053" s="121">
        <v>2042</v>
      </c>
      <c r="C2053" s="162"/>
      <c r="D2053" s="163"/>
      <c r="E2053" s="162"/>
      <c r="F2053" s="164"/>
    </row>
    <row r="2054" spans="2:6" x14ac:dyDescent="0.3">
      <c r="B2054" s="125">
        <v>2043</v>
      </c>
      <c r="C2054" s="159"/>
      <c r="D2054" s="160"/>
      <c r="E2054" s="159"/>
      <c r="F2054" s="161"/>
    </row>
    <row r="2055" spans="2:6" x14ac:dyDescent="0.3">
      <c r="B2055" s="121">
        <v>2044</v>
      </c>
      <c r="C2055" s="162"/>
      <c r="D2055" s="163"/>
      <c r="E2055" s="162"/>
      <c r="F2055" s="164"/>
    </row>
    <row r="2056" spans="2:6" x14ac:dyDescent="0.3">
      <c r="B2056" s="125">
        <v>2045</v>
      </c>
      <c r="C2056" s="159"/>
      <c r="D2056" s="160"/>
      <c r="E2056" s="159"/>
      <c r="F2056" s="161"/>
    </row>
    <row r="2057" spans="2:6" x14ac:dyDescent="0.3">
      <c r="B2057" s="121">
        <v>2046</v>
      </c>
      <c r="C2057" s="162"/>
      <c r="D2057" s="163"/>
      <c r="E2057" s="162"/>
      <c r="F2057" s="164"/>
    </row>
    <row r="2058" spans="2:6" x14ac:dyDescent="0.3">
      <c r="B2058" s="125">
        <v>2047</v>
      </c>
      <c r="C2058" s="159"/>
      <c r="D2058" s="160"/>
      <c r="E2058" s="159"/>
      <c r="F2058" s="161"/>
    </row>
    <row r="2059" spans="2:6" x14ac:dyDescent="0.3">
      <c r="B2059" s="121">
        <v>2048</v>
      </c>
      <c r="C2059" s="162"/>
      <c r="D2059" s="163"/>
      <c r="E2059" s="162"/>
      <c r="F2059" s="164"/>
    </row>
    <row r="2060" spans="2:6" x14ac:dyDescent="0.3">
      <c r="B2060" s="125">
        <v>2049</v>
      </c>
      <c r="C2060" s="159"/>
      <c r="D2060" s="160"/>
      <c r="E2060" s="159"/>
      <c r="F2060" s="161"/>
    </row>
    <row r="2061" spans="2:6" x14ac:dyDescent="0.3">
      <c r="B2061" s="121">
        <v>2050</v>
      </c>
      <c r="C2061" s="162"/>
      <c r="D2061" s="163"/>
      <c r="E2061" s="162"/>
      <c r="F2061" s="164"/>
    </row>
    <row r="2062" spans="2:6" x14ac:dyDescent="0.3">
      <c r="B2062" s="125">
        <v>2051</v>
      </c>
      <c r="C2062" s="159"/>
      <c r="D2062" s="160"/>
      <c r="E2062" s="159"/>
      <c r="F2062" s="161"/>
    </row>
    <row r="2063" spans="2:6" x14ac:dyDescent="0.3">
      <c r="B2063" s="121">
        <v>2052</v>
      </c>
      <c r="C2063" s="162"/>
      <c r="D2063" s="163"/>
      <c r="E2063" s="162"/>
      <c r="F2063" s="164"/>
    </row>
    <row r="2064" spans="2:6" x14ac:dyDescent="0.3">
      <c r="B2064" s="125">
        <v>2053</v>
      </c>
      <c r="C2064" s="159"/>
      <c r="D2064" s="160"/>
      <c r="E2064" s="159"/>
      <c r="F2064" s="161"/>
    </row>
    <row r="2065" spans="2:6" x14ac:dyDescent="0.3">
      <c r="B2065" s="121">
        <v>2054</v>
      </c>
      <c r="C2065" s="162"/>
      <c r="D2065" s="163"/>
      <c r="E2065" s="162"/>
      <c r="F2065" s="164"/>
    </row>
    <row r="2066" spans="2:6" x14ac:dyDescent="0.3">
      <c r="B2066" s="125">
        <v>2055</v>
      </c>
      <c r="C2066" s="159"/>
      <c r="D2066" s="160"/>
      <c r="E2066" s="159"/>
      <c r="F2066" s="161"/>
    </row>
    <row r="2067" spans="2:6" x14ac:dyDescent="0.3">
      <c r="B2067" s="121">
        <v>2056</v>
      </c>
      <c r="C2067" s="162"/>
      <c r="D2067" s="163"/>
      <c r="E2067" s="162"/>
      <c r="F2067" s="164"/>
    </row>
    <row r="2068" spans="2:6" x14ac:dyDescent="0.3">
      <c r="B2068" s="125">
        <v>2057</v>
      </c>
      <c r="C2068" s="159"/>
      <c r="D2068" s="160"/>
      <c r="E2068" s="159"/>
      <c r="F2068" s="161"/>
    </row>
    <row r="2069" spans="2:6" x14ac:dyDescent="0.3">
      <c r="B2069" s="121">
        <v>2058</v>
      </c>
      <c r="C2069" s="162"/>
      <c r="D2069" s="163"/>
      <c r="E2069" s="162"/>
      <c r="F2069" s="164"/>
    </row>
    <row r="2070" spans="2:6" x14ac:dyDescent="0.3">
      <c r="B2070" s="125">
        <v>2059</v>
      </c>
      <c r="C2070" s="159"/>
      <c r="D2070" s="160"/>
      <c r="E2070" s="159"/>
      <c r="F2070" s="161"/>
    </row>
    <row r="2071" spans="2:6" x14ac:dyDescent="0.3">
      <c r="B2071" s="121">
        <v>2060</v>
      </c>
      <c r="C2071" s="162"/>
      <c r="D2071" s="163"/>
      <c r="E2071" s="162"/>
      <c r="F2071" s="164"/>
    </row>
    <row r="2072" spans="2:6" x14ac:dyDescent="0.3">
      <c r="B2072" s="125">
        <v>2061</v>
      </c>
      <c r="C2072" s="159"/>
      <c r="D2072" s="160"/>
      <c r="E2072" s="159"/>
      <c r="F2072" s="161"/>
    </row>
    <row r="2073" spans="2:6" x14ac:dyDescent="0.3">
      <c r="B2073" s="121">
        <v>2062</v>
      </c>
      <c r="C2073" s="162"/>
      <c r="D2073" s="163"/>
      <c r="E2073" s="162"/>
      <c r="F2073" s="164"/>
    </row>
    <row r="2074" spans="2:6" x14ac:dyDescent="0.3">
      <c r="B2074" s="125">
        <v>2063</v>
      </c>
      <c r="C2074" s="159"/>
      <c r="D2074" s="160"/>
      <c r="E2074" s="159"/>
      <c r="F2074" s="161"/>
    </row>
    <row r="2075" spans="2:6" x14ac:dyDescent="0.3">
      <c r="B2075" s="121">
        <v>2064</v>
      </c>
      <c r="C2075" s="162"/>
      <c r="D2075" s="163"/>
      <c r="E2075" s="162"/>
      <c r="F2075" s="164"/>
    </row>
    <row r="2076" spans="2:6" x14ac:dyDescent="0.3">
      <c r="B2076" s="125">
        <v>2065</v>
      </c>
      <c r="C2076" s="159"/>
      <c r="D2076" s="160"/>
      <c r="E2076" s="159"/>
      <c r="F2076" s="161"/>
    </row>
    <row r="2077" spans="2:6" x14ac:dyDescent="0.3">
      <c r="B2077" s="121">
        <v>2066</v>
      </c>
      <c r="C2077" s="162"/>
      <c r="D2077" s="163"/>
      <c r="E2077" s="162"/>
      <c r="F2077" s="164"/>
    </row>
    <row r="2078" spans="2:6" x14ac:dyDescent="0.3">
      <c r="B2078" s="125">
        <v>2067</v>
      </c>
      <c r="C2078" s="159"/>
      <c r="D2078" s="160"/>
      <c r="E2078" s="159"/>
      <c r="F2078" s="161"/>
    </row>
    <row r="2079" spans="2:6" x14ac:dyDescent="0.3">
      <c r="B2079" s="121">
        <v>2068</v>
      </c>
      <c r="C2079" s="162"/>
      <c r="D2079" s="163"/>
      <c r="E2079" s="162"/>
      <c r="F2079" s="164"/>
    </row>
    <row r="2080" spans="2:6" x14ac:dyDescent="0.3">
      <c r="B2080" s="125">
        <v>2069</v>
      </c>
      <c r="C2080" s="159"/>
      <c r="D2080" s="160"/>
      <c r="E2080" s="159"/>
      <c r="F2080" s="161"/>
    </row>
    <row r="2081" spans="2:6" x14ac:dyDescent="0.3">
      <c r="B2081" s="121">
        <v>2070</v>
      </c>
      <c r="C2081" s="162"/>
      <c r="D2081" s="163"/>
      <c r="E2081" s="162"/>
      <c r="F2081" s="164"/>
    </row>
    <row r="2082" spans="2:6" x14ac:dyDescent="0.3">
      <c r="B2082" s="125">
        <v>2071</v>
      </c>
      <c r="C2082" s="159"/>
      <c r="D2082" s="160"/>
      <c r="E2082" s="159"/>
      <c r="F2082" s="161"/>
    </row>
    <row r="2083" spans="2:6" x14ac:dyDescent="0.3">
      <c r="B2083" s="121">
        <v>2072</v>
      </c>
      <c r="C2083" s="162"/>
      <c r="D2083" s="163"/>
      <c r="E2083" s="162"/>
      <c r="F2083" s="164"/>
    </row>
    <row r="2084" spans="2:6" x14ac:dyDescent="0.3">
      <c r="B2084" s="125">
        <v>2073</v>
      </c>
      <c r="C2084" s="159"/>
      <c r="D2084" s="160"/>
      <c r="E2084" s="159"/>
      <c r="F2084" s="161"/>
    </row>
    <row r="2085" spans="2:6" x14ac:dyDescent="0.3">
      <c r="B2085" s="121">
        <v>2074</v>
      </c>
      <c r="C2085" s="162"/>
      <c r="D2085" s="163"/>
      <c r="E2085" s="162"/>
      <c r="F2085" s="164"/>
    </row>
    <row r="2086" spans="2:6" x14ac:dyDescent="0.3">
      <c r="B2086" s="125">
        <v>2075</v>
      </c>
      <c r="C2086" s="159"/>
      <c r="D2086" s="160"/>
      <c r="E2086" s="159"/>
      <c r="F2086" s="161"/>
    </row>
    <row r="2087" spans="2:6" x14ac:dyDescent="0.3">
      <c r="B2087" s="121">
        <v>2076</v>
      </c>
      <c r="C2087" s="162"/>
      <c r="D2087" s="163"/>
      <c r="E2087" s="162"/>
      <c r="F2087" s="164"/>
    </row>
    <row r="2088" spans="2:6" x14ac:dyDescent="0.3">
      <c r="B2088" s="125">
        <v>2077</v>
      </c>
      <c r="C2088" s="159"/>
      <c r="D2088" s="160"/>
      <c r="E2088" s="159"/>
      <c r="F2088" s="161"/>
    </row>
    <row r="2089" spans="2:6" x14ac:dyDescent="0.3">
      <c r="B2089" s="121">
        <v>2078</v>
      </c>
      <c r="C2089" s="162"/>
      <c r="D2089" s="163"/>
      <c r="E2089" s="162"/>
      <c r="F2089" s="164"/>
    </row>
    <row r="2090" spans="2:6" x14ac:dyDescent="0.3">
      <c r="B2090" s="125">
        <v>2079</v>
      </c>
      <c r="C2090" s="159"/>
      <c r="D2090" s="160"/>
      <c r="E2090" s="159"/>
      <c r="F2090" s="161"/>
    </row>
    <row r="2091" spans="2:6" x14ac:dyDescent="0.3">
      <c r="B2091" s="121">
        <v>2080</v>
      </c>
      <c r="C2091" s="162"/>
      <c r="D2091" s="163"/>
      <c r="E2091" s="162"/>
      <c r="F2091" s="164"/>
    </row>
    <row r="2092" spans="2:6" x14ac:dyDescent="0.3">
      <c r="B2092" s="125">
        <v>2081</v>
      </c>
      <c r="C2092" s="159"/>
      <c r="D2092" s="160"/>
      <c r="E2092" s="159"/>
      <c r="F2092" s="161"/>
    </row>
    <row r="2093" spans="2:6" x14ac:dyDescent="0.3">
      <c r="B2093" s="121">
        <v>2082</v>
      </c>
      <c r="C2093" s="162"/>
      <c r="D2093" s="163"/>
      <c r="E2093" s="162"/>
      <c r="F2093" s="164"/>
    </row>
    <row r="2094" spans="2:6" x14ac:dyDescent="0.3">
      <c r="B2094" s="125">
        <v>2083</v>
      </c>
      <c r="C2094" s="159"/>
      <c r="D2094" s="160"/>
      <c r="E2094" s="159"/>
      <c r="F2094" s="161"/>
    </row>
    <row r="2095" spans="2:6" x14ac:dyDescent="0.3">
      <c r="B2095" s="121">
        <v>2084</v>
      </c>
      <c r="C2095" s="162"/>
      <c r="D2095" s="163"/>
      <c r="E2095" s="162"/>
      <c r="F2095" s="164"/>
    </row>
    <row r="2096" spans="2:6" x14ac:dyDescent="0.3">
      <c r="B2096" s="125">
        <v>2085</v>
      </c>
      <c r="C2096" s="159"/>
      <c r="D2096" s="160"/>
      <c r="E2096" s="159"/>
      <c r="F2096" s="161"/>
    </row>
    <row r="2097" spans="2:6" x14ac:dyDescent="0.3">
      <c r="B2097" s="121">
        <v>2086</v>
      </c>
      <c r="C2097" s="162"/>
      <c r="D2097" s="163"/>
      <c r="E2097" s="162"/>
      <c r="F2097" s="164"/>
    </row>
    <row r="2098" spans="2:6" x14ac:dyDescent="0.3">
      <c r="B2098" s="125">
        <v>2087</v>
      </c>
      <c r="C2098" s="159"/>
      <c r="D2098" s="160"/>
      <c r="E2098" s="159"/>
      <c r="F2098" s="161"/>
    </row>
    <row r="2099" spans="2:6" x14ac:dyDescent="0.3">
      <c r="B2099" s="121">
        <v>2088</v>
      </c>
      <c r="C2099" s="162"/>
      <c r="D2099" s="163"/>
      <c r="E2099" s="162"/>
      <c r="F2099" s="164"/>
    </row>
    <row r="2100" spans="2:6" x14ac:dyDescent="0.3">
      <c r="B2100" s="125">
        <v>2089</v>
      </c>
      <c r="C2100" s="159"/>
      <c r="D2100" s="160"/>
      <c r="E2100" s="159"/>
      <c r="F2100" s="161"/>
    </row>
    <row r="2101" spans="2:6" x14ac:dyDescent="0.3">
      <c r="B2101" s="121">
        <v>2090</v>
      </c>
      <c r="C2101" s="162"/>
      <c r="D2101" s="163"/>
      <c r="E2101" s="162"/>
      <c r="F2101" s="164"/>
    </row>
    <row r="2102" spans="2:6" x14ac:dyDescent="0.3">
      <c r="B2102" s="125">
        <v>2091</v>
      </c>
      <c r="C2102" s="159"/>
      <c r="D2102" s="160"/>
      <c r="E2102" s="159"/>
      <c r="F2102" s="161"/>
    </row>
    <row r="2103" spans="2:6" x14ac:dyDescent="0.3">
      <c r="B2103" s="121">
        <v>2092</v>
      </c>
      <c r="C2103" s="162"/>
      <c r="D2103" s="163"/>
      <c r="E2103" s="162"/>
      <c r="F2103" s="164"/>
    </row>
    <row r="2104" spans="2:6" x14ac:dyDescent="0.3">
      <c r="B2104" s="125">
        <v>2093</v>
      </c>
      <c r="C2104" s="159"/>
      <c r="D2104" s="160"/>
      <c r="E2104" s="159"/>
      <c r="F2104" s="161"/>
    </row>
    <row r="2105" spans="2:6" x14ac:dyDescent="0.3">
      <c r="B2105" s="121">
        <v>2094</v>
      </c>
      <c r="C2105" s="162"/>
      <c r="D2105" s="163"/>
      <c r="E2105" s="162"/>
      <c r="F2105" s="164"/>
    </row>
    <row r="2106" spans="2:6" x14ac:dyDescent="0.3">
      <c r="B2106" s="125">
        <v>2095</v>
      </c>
      <c r="C2106" s="159"/>
      <c r="D2106" s="160"/>
      <c r="E2106" s="159"/>
      <c r="F2106" s="161"/>
    </row>
    <row r="2107" spans="2:6" x14ac:dyDescent="0.3">
      <c r="B2107" s="121">
        <v>2096</v>
      </c>
      <c r="C2107" s="162"/>
      <c r="D2107" s="163"/>
      <c r="E2107" s="162"/>
      <c r="F2107" s="164"/>
    </row>
    <row r="2108" spans="2:6" x14ac:dyDescent="0.3">
      <c r="B2108" s="125">
        <v>2097</v>
      </c>
      <c r="C2108" s="159"/>
      <c r="D2108" s="160"/>
      <c r="E2108" s="159"/>
      <c r="F2108" s="161"/>
    </row>
    <row r="2109" spans="2:6" x14ac:dyDescent="0.3">
      <c r="B2109" s="121">
        <v>2098</v>
      </c>
      <c r="C2109" s="162"/>
      <c r="D2109" s="163"/>
      <c r="E2109" s="162"/>
      <c r="F2109" s="164"/>
    </row>
    <row r="2110" spans="2:6" x14ac:dyDescent="0.3">
      <c r="B2110" s="125">
        <v>2099</v>
      </c>
      <c r="C2110" s="159"/>
      <c r="D2110" s="160"/>
      <c r="E2110" s="159"/>
      <c r="F2110" s="161"/>
    </row>
    <row r="2111" spans="2:6" x14ac:dyDescent="0.3">
      <c r="B2111" s="121">
        <v>2100</v>
      </c>
      <c r="C2111" s="162"/>
      <c r="D2111" s="163"/>
      <c r="E2111" s="162"/>
      <c r="F2111" s="164"/>
    </row>
    <row r="2112" spans="2:6" x14ac:dyDescent="0.3">
      <c r="B2112" s="125">
        <v>2101</v>
      </c>
      <c r="C2112" s="159"/>
      <c r="D2112" s="160"/>
      <c r="E2112" s="159"/>
      <c r="F2112" s="161"/>
    </row>
    <row r="2113" spans="2:6" x14ac:dyDescent="0.3">
      <c r="B2113" s="121">
        <v>2102</v>
      </c>
      <c r="C2113" s="162"/>
      <c r="D2113" s="163"/>
      <c r="E2113" s="162"/>
      <c r="F2113" s="164"/>
    </row>
    <row r="2114" spans="2:6" x14ac:dyDescent="0.3">
      <c r="B2114" s="125">
        <v>2103</v>
      </c>
      <c r="C2114" s="159"/>
      <c r="D2114" s="160"/>
      <c r="E2114" s="159"/>
      <c r="F2114" s="161"/>
    </row>
    <row r="2115" spans="2:6" x14ac:dyDescent="0.3">
      <c r="B2115" s="121">
        <v>2104</v>
      </c>
      <c r="C2115" s="162"/>
      <c r="D2115" s="163"/>
      <c r="E2115" s="162"/>
      <c r="F2115" s="164"/>
    </row>
    <row r="2116" spans="2:6" x14ac:dyDescent="0.3">
      <c r="B2116" s="125">
        <v>2105</v>
      </c>
      <c r="C2116" s="159"/>
      <c r="D2116" s="160"/>
      <c r="E2116" s="159"/>
      <c r="F2116" s="161"/>
    </row>
    <row r="2117" spans="2:6" x14ac:dyDescent="0.3">
      <c r="B2117" s="121">
        <v>2106</v>
      </c>
      <c r="C2117" s="162"/>
      <c r="D2117" s="163"/>
      <c r="E2117" s="162"/>
      <c r="F2117" s="164"/>
    </row>
    <row r="2118" spans="2:6" x14ac:dyDescent="0.3">
      <c r="B2118" s="125">
        <v>2107</v>
      </c>
      <c r="C2118" s="159"/>
      <c r="D2118" s="160"/>
      <c r="E2118" s="159"/>
      <c r="F2118" s="161"/>
    </row>
    <row r="2119" spans="2:6" x14ac:dyDescent="0.3">
      <c r="B2119" s="121">
        <v>2108</v>
      </c>
      <c r="C2119" s="162"/>
      <c r="D2119" s="163"/>
      <c r="E2119" s="162"/>
      <c r="F2119" s="164"/>
    </row>
    <row r="2120" spans="2:6" x14ac:dyDescent="0.3">
      <c r="B2120" s="125">
        <v>2109</v>
      </c>
      <c r="C2120" s="159"/>
      <c r="D2120" s="160"/>
      <c r="E2120" s="159"/>
      <c r="F2120" s="161"/>
    </row>
    <row r="2121" spans="2:6" x14ac:dyDescent="0.3">
      <c r="B2121" s="121">
        <v>2110</v>
      </c>
      <c r="C2121" s="162"/>
      <c r="D2121" s="163"/>
      <c r="E2121" s="162"/>
      <c r="F2121" s="164"/>
    </row>
    <row r="2122" spans="2:6" x14ac:dyDescent="0.3">
      <c r="B2122" s="125">
        <v>2111</v>
      </c>
      <c r="C2122" s="159"/>
      <c r="D2122" s="160"/>
      <c r="E2122" s="159"/>
      <c r="F2122" s="161"/>
    </row>
    <row r="2123" spans="2:6" x14ac:dyDescent="0.3">
      <c r="B2123" s="121">
        <v>2112</v>
      </c>
      <c r="C2123" s="162"/>
      <c r="D2123" s="163"/>
      <c r="E2123" s="162"/>
      <c r="F2123" s="164"/>
    </row>
    <row r="2124" spans="2:6" x14ac:dyDescent="0.3">
      <c r="B2124" s="125">
        <v>2113</v>
      </c>
      <c r="C2124" s="159"/>
      <c r="D2124" s="160"/>
      <c r="E2124" s="159"/>
      <c r="F2124" s="161"/>
    </row>
    <row r="2125" spans="2:6" x14ac:dyDescent="0.3">
      <c r="B2125" s="121">
        <v>2114</v>
      </c>
      <c r="C2125" s="162"/>
      <c r="D2125" s="163"/>
      <c r="E2125" s="162"/>
      <c r="F2125" s="164"/>
    </row>
    <row r="2126" spans="2:6" x14ac:dyDescent="0.3">
      <c r="B2126" s="125">
        <v>2115</v>
      </c>
      <c r="C2126" s="159"/>
      <c r="D2126" s="160"/>
      <c r="E2126" s="159"/>
      <c r="F2126" s="161"/>
    </row>
    <row r="2127" spans="2:6" x14ac:dyDescent="0.3">
      <c r="B2127" s="121">
        <v>2116</v>
      </c>
      <c r="C2127" s="162"/>
      <c r="D2127" s="163"/>
      <c r="E2127" s="162"/>
      <c r="F2127" s="164"/>
    </row>
    <row r="2128" spans="2:6" x14ac:dyDescent="0.3">
      <c r="B2128" s="125">
        <v>2117</v>
      </c>
      <c r="C2128" s="159"/>
      <c r="D2128" s="160"/>
      <c r="E2128" s="159"/>
      <c r="F2128" s="161"/>
    </row>
    <row r="2129" spans="2:6" x14ac:dyDescent="0.3">
      <c r="B2129" s="121">
        <v>2118</v>
      </c>
      <c r="C2129" s="162"/>
      <c r="D2129" s="163"/>
      <c r="E2129" s="162"/>
      <c r="F2129" s="164"/>
    </row>
    <row r="2130" spans="2:6" x14ac:dyDescent="0.3">
      <c r="B2130" s="125">
        <v>2119</v>
      </c>
      <c r="C2130" s="159"/>
      <c r="D2130" s="160"/>
      <c r="E2130" s="159"/>
      <c r="F2130" s="161"/>
    </row>
    <row r="2131" spans="2:6" x14ac:dyDescent="0.3">
      <c r="B2131" s="121">
        <v>2120</v>
      </c>
      <c r="C2131" s="162"/>
      <c r="D2131" s="163"/>
      <c r="E2131" s="162"/>
      <c r="F2131" s="164"/>
    </row>
    <row r="2132" spans="2:6" x14ac:dyDescent="0.3">
      <c r="B2132" s="125">
        <v>2121</v>
      </c>
      <c r="C2132" s="159"/>
      <c r="D2132" s="160"/>
      <c r="E2132" s="159"/>
      <c r="F2132" s="161"/>
    </row>
    <row r="2133" spans="2:6" x14ac:dyDescent="0.3">
      <c r="B2133" s="121">
        <v>2122</v>
      </c>
      <c r="C2133" s="162"/>
      <c r="D2133" s="163"/>
      <c r="E2133" s="162"/>
      <c r="F2133" s="164"/>
    </row>
    <row r="2134" spans="2:6" x14ac:dyDescent="0.3">
      <c r="B2134" s="125">
        <v>2123</v>
      </c>
      <c r="C2134" s="159"/>
      <c r="D2134" s="160"/>
      <c r="E2134" s="159"/>
      <c r="F2134" s="161"/>
    </row>
    <row r="2135" spans="2:6" x14ac:dyDescent="0.3">
      <c r="B2135" s="121">
        <v>2124</v>
      </c>
      <c r="C2135" s="162"/>
      <c r="D2135" s="163"/>
      <c r="E2135" s="162"/>
      <c r="F2135" s="164"/>
    </row>
    <row r="2136" spans="2:6" x14ac:dyDescent="0.3">
      <c r="B2136" s="125">
        <v>2125</v>
      </c>
      <c r="C2136" s="159"/>
      <c r="D2136" s="160"/>
      <c r="E2136" s="159"/>
      <c r="F2136" s="161"/>
    </row>
    <row r="2137" spans="2:6" x14ac:dyDescent="0.3">
      <c r="B2137" s="121">
        <v>2126</v>
      </c>
      <c r="C2137" s="162"/>
      <c r="D2137" s="163"/>
      <c r="E2137" s="162"/>
      <c r="F2137" s="164"/>
    </row>
    <row r="2138" spans="2:6" x14ac:dyDescent="0.3">
      <c r="B2138" s="125">
        <v>2127</v>
      </c>
      <c r="C2138" s="159"/>
      <c r="D2138" s="160"/>
      <c r="E2138" s="159"/>
      <c r="F2138" s="161"/>
    </row>
    <row r="2139" spans="2:6" x14ac:dyDescent="0.3">
      <c r="B2139" s="121">
        <v>2128</v>
      </c>
      <c r="C2139" s="162"/>
      <c r="D2139" s="163"/>
      <c r="E2139" s="162"/>
      <c r="F2139" s="164"/>
    </row>
    <row r="2140" spans="2:6" x14ac:dyDescent="0.3">
      <c r="B2140" s="125">
        <v>2129</v>
      </c>
      <c r="C2140" s="159"/>
      <c r="D2140" s="160"/>
      <c r="E2140" s="159"/>
      <c r="F2140" s="161"/>
    </row>
    <row r="2141" spans="2:6" x14ac:dyDescent="0.3">
      <c r="B2141" s="121">
        <v>2130</v>
      </c>
      <c r="C2141" s="162"/>
      <c r="D2141" s="163"/>
      <c r="E2141" s="162"/>
      <c r="F2141" s="164"/>
    </row>
    <row r="2142" spans="2:6" x14ac:dyDescent="0.3">
      <c r="B2142" s="125">
        <v>2131</v>
      </c>
      <c r="C2142" s="159"/>
      <c r="D2142" s="160"/>
      <c r="E2142" s="159"/>
      <c r="F2142" s="161"/>
    </row>
    <row r="2143" spans="2:6" x14ac:dyDescent="0.3">
      <c r="B2143" s="121">
        <v>2132</v>
      </c>
      <c r="C2143" s="162"/>
      <c r="D2143" s="163"/>
      <c r="E2143" s="162"/>
      <c r="F2143" s="164"/>
    </row>
    <row r="2144" spans="2:6" x14ac:dyDescent="0.3">
      <c r="B2144" s="125">
        <v>2133</v>
      </c>
      <c r="C2144" s="159"/>
      <c r="D2144" s="160"/>
      <c r="E2144" s="159"/>
      <c r="F2144" s="161"/>
    </row>
    <row r="2145" spans="2:6" x14ac:dyDescent="0.3">
      <c r="B2145" s="121">
        <v>2134</v>
      </c>
      <c r="C2145" s="162"/>
      <c r="D2145" s="163"/>
      <c r="E2145" s="162"/>
      <c r="F2145" s="164"/>
    </row>
    <row r="2146" spans="2:6" x14ac:dyDescent="0.3">
      <c r="B2146" s="125">
        <v>2135</v>
      </c>
      <c r="C2146" s="159"/>
      <c r="D2146" s="160"/>
      <c r="E2146" s="159"/>
      <c r="F2146" s="161"/>
    </row>
    <row r="2147" spans="2:6" x14ac:dyDescent="0.3">
      <c r="B2147" s="121">
        <v>2136</v>
      </c>
      <c r="C2147" s="162"/>
      <c r="D2147" s="163"/>
      <c r="E2147" s="162"/>
      <c r="F2147" s="164"/>
    </row>
    <row r="2148" spans="2:6" x14ac:dyDescent="0.3">
      <c r="B2148" s="125">
        <v>2137</v>
      </c>
      <c r="C2148" s="159"/>
      <c r="D2148" s="160"/>
      <c r="E2148" s="159"/>
      <c r="F2148" s="161"/>
    </row>
    <row r="2149" spans="2:6" x14ac:dyDescent="0.3">
      <c r="B2149" s="121">
        <v>2138</v>
      </c>
      <c r="C2149" s="162"/>
      <c r="D2149" s="163"/>
      <c r="E2149" s="162"/>
      <c r="F2149" s="164"/>
    </row>
    <row r="2150" spans="2:6" x14ac:dyDescent="0.3">
      <c r="B2150" s="125">
        <v>2139</v>
      </c>
      <c r="C2150" s="159"/>
      <c r="D2150" s="160"/>
      <c r="E2150" s="159"/>
      <c r="F2150" s="161"/>
    </row>
    <row r="2151" spans="2:6" x14ac:dyDescent="0.3">
      <c r="B2151" s="121">
        <v>2140</v>
      </c>
      <c r="C2151" s="162"/>
      <c r="D2151" s="163"/>
      <c r="E2151" s="162"/>
      <c r="F2151" s="164"/>
    </row>
    <row r="2152" spans="2:6" x14ac:dyDescent="0.3">
      <c r="B2152" s="125">
        <v>2141</v>
      </c>
      <c r="C2152" s="159"/>
      <c r="D2152" s="160"/>
      <c r="E2152" s="159"/>
      <c r="F2152" s="161"/>
    </row>
    <row r="2153" spans="2:6" x14ac:dyDescent="0.3">
      <c r="B2153" s="121">
        <v>2142</v>
      </c>
      <c r="C2153" s="162"/>
      <c r="D2153" s="163"/>
      <c r="E2153" s="162"/>
      <c r="F2153" s="164"/>
    </row>
    <row r="2154" spans="2:6" x14ac:dyDescent="0.3">
      <c r="B2154" s="125">
        <v>2143</v>
      </c>
      <c r="C2154" s="159"/>
      <c r="D2154" s="160"/>
      <c r="E2154" s="159"/>
      <c r="F2154" s="161"/>
    </row>
    <row r="2155" spans="2:6" x14ac:dyDescent="0.3">
      <c r="B2155" s="121">
        <v>2144</v>
      </c>
      <c r="C2155" s="162"/>
      <c r="D2155" s="163"/>
      <c r="E2155" s="162"/>
      <c r="F2155" s="164"/>
    </row>
    <row r="2156" spans="2:6" x14ac:dyDescent="0.3">
      <c r="B2156" s="125">
        <v>2145</v>
      </c>
      <c r="C2156" s="159"/>
      <c r="D2156" s="160"/>
      <c r="E2156" s="159"/>
      <c r="F2156" s="161"/>
    </row>
    <row r="2157" spans="2:6" x14ac:dyDescent="0.3">
      <c r="B2157" s="121">
        <v>2146</v>
      </c>
      <c r="C2157" s="162"/>
      <c r="D2157" s="163"/>
      <c r="E2157" s="162"/>
      <c r="F2157" s="164"/>
    </row>
    <row r="2158" spans="2:6" x14ac:dyDescent="0.3">
      <c r="B2158" s="125">
        <v>2147</v>
      </c>
      <c r="C2158" s="159"/>
      <c r="D2158" s="160"/>
      <c r="E2158" s="159"/>
      <c r="F2158" s="161"/>
    </row>
    <row r="2159" spans="2:6" x14ac:dyDescent="0.3">
      <c r="B2159" s="121">
        <v>2148</v>
      </c>
      <c r="C2159" s="162"/>
      <c r="D2159" s="163"/>
      <c r="E2159" s="162"/>
      <c r="F2159" s="164"/>
    </row>
    <row r="2160" spans="2:6" x14ac:dyDescent="0.3">
      <c r="B2160" s="125">
        <v>2149</v>
      </c>
      <c r="C2160" s="159"/>
      <c r="D2160" s="160"/>
      <c r="E2160" s="159"/>
      <c r="F2160" s="161"/>
    </row>
    <row r="2161" spans="2:6" x14ac:dyDescent="0.3">
      <c r="B2161" s="121">
        <v>2150</v>
      </c>
      <c r="C2161" s="162"/>
      <c r="D2161" s="163"/>
      <c r="E2161" s="162"/>
      <c r="F2161" s="164"/>
    </row>
    <row r="2162" spans="2:6" x14ac:dyDescent="0.3">
      <c r="B2162" s="125">
        <v>2151</v>
      </c>
      <c r="C2162" s="159"/>
      <c r="D2162" s="160"/>
      <c r="E2162" s="159"/>
      <c r="F2162" s="161"/>
    </row>
    <row r="2163" spans="2:6" x14ac:dyDescent="0.3">
      <c r="B2163" s="121">
        <v>2152</v>
      </c>
      <c r="C2163" s="162"/>
      <c r="D2163" s="163"/>
      <c r="E2163" s="162"/>
      <c r="F2163" s="164"/>
    </row>
    <row r="2164" spans="2:6" x14ac:dyDescent="0.3">
      <c r="B2164" s="125">
        <v>2153</v>
      </c>
      <c r="C2164" s="159"/>
      <c r="D2164" s="160"/>
      <c r="E2164" s="159"/>
      <c r="F2164" s="161"/>
    </row>
    <row r="2165" spans="2:6" x14ac:dyDescent="0.3">
      <c r="B2165" s="121">
        <v>2154</v>
      </c>
      <c r="C2165" s="162"/>
      <c r="D2165" s="163"/>
      <c r="E2165" s="162"/>
      <c r="F2165" s="164"/>
    </row>
    <row r="2166" spans="2:6" x14ac:dyDescent="0.3">
      <c r="B2166" s="125">
        <v>2155</v>
      </c>
      <c r="C2166" s="159"/>
      <c r="D2166" s="160"/>
      <c r="E2166" s="159"/>
      <c r="F2166" s="161"/>
    </row>
    <row r="2167" spans="2:6" x14ac:dyDescent="0.3">
      <c r="B2167" s="121">
        <v>2156</v>
      </c>
      <c r="C2167" s="162"/>
      <c r="D2167" s="163"/>
      <c r="E2167" s="162"/>
      <c r="F2167" s="164"/>
    </row>
    <row r="2168" spans="2:6" x14ac:dyDescent="0.3">
      <c r="B2168" s="125">
        <v>2157</v>
      </c>
      <c r="C2168" s="159"/>
      <c r="D2168" s="160"/>
      <c r="E2168" s="159"/>
      <c r="F2168" s="161"/>
    </row>
    <row r="2169" spans="2:6" x14ac:dyDescent="0.3">
      <c r="B2169" s="121">
        <v>2158</v>
      </c>
      <c r="C2169" s="162"/>
      <c r="D2169" s="163"/>
      <c r="E2169" s="162"/>
      <c r="F2169" s="164"/>
    </row>
    <row r="2170" spans="2:6" x14ac:dyDescent="0.3">
      <c r="B2170" s="125">
        <v>2159</v>
      </c>
      <c r="C2170" s="159"/>
      <c r="D2170" s="160"/>
      <c r="E2170" s="159"/>
      <c r="F2170" s="161"/>
    </row>
    <row r="2171" spans="2:6" x14ac:dyDescent="0.3">
      <c r="B2171" s="121">
        <v>2160</v>
      </c>
      <c r="C2171" s="162"/>
      <c r="D2171" s="163"/>
      <c r="E2171" s="162"/>
      <c r="F2171" s="164"/>
    </row>
    <row r="2172" spans="2:6" x14ac:dyDescent="0.3">
      <c r="B2172" s="125">
        <v>2161</v>
      </c>
      <c r="C2172" s="159"/>
      <c r="D2172" s="160"/>
      <c r="E2172" s="159"/>
      <c r="F2172" s="161"/>
    </row>
    <row r="2173" spans="2:6" x14ac:dyDescent="0.3">
      <c r="B2173" s="121">
        <v>2162</v>
      </c>
      <c r="C2173" s="162"/>
      <c r="D2173" s="163"/>
      <c r="E2173" s="162"/>
      <c r="F2173" s="164"/>
    </row>
    <row r="2174" spans="2:6" x14ac:dyDescent="0.3">
      <c r="B2174" s="125">
        <v>2163</v>
      </c>
      <c r="C2174" s="159"/>
      <c r="D2174" s="160"/>
      <c r="E2174" s="159"/>
      <c r="F2174" s="161"/>
    </row>
    <row r="2175" spans="2:6" x14ac:dyDescent="0.3">
      <c r="B2175" s="121">
        <v>2164</v>
      </c>
      <c r="C2175" s="162"/>
      <c r="D2175" s="163"/>
      <c r="E2175" s="162"/>
      <c r="F2175" s="164"/>
    </row>
    <row r="2176" spans="2:6" x14ac:dyDescent="0.3">
      <c r="B2176" s="125">
        <v>2165</v>
      </c>
      <c r="C2176" s="159"/>
      <c r="D2176" s="160"/>
      <c r="E2176" s="159"/>
      <c r="F2176" s="161"/>
    </row>
    <row r="2177" spans="2:6" x14ac:dyDescent="0.3">
      <c r="B2177" s="121">
        <v>2166</v>
      </c>
      <c r="C2177" s="162"/>
      <c r="D2177" s="163"/>
      <c r="E2177" s="162"/>
      <c r="F2177" s="164"/>
    </row>
    <row r="2178" spans="2:6" x14ac:dyDescent="0.3">
      <c r="B2178" s="125">
        <v>2167</v>
      </c>
      <c r="C2178" s="159"/>
      <c r="D2178" s="160"/>
      <c r="E2178" s="159"/>
      <c r="F2178" s="161"/>
    </row>
    <row r="2179" spans="2:6" x14ac:dyDescent="0.3">
      <c r="B2179" s="121">
        <v>2168</v>
      </c>
      <c r="C2179" s="162"/>
      <c r="D2179" s="163"/>
      <c r="E2179" s="162"/>
      <c r="F2179" s="164"/>
    </row>
    <row r="2180" spans="2:6" x14ac:dyDescent="0.3">
      <c r="B2180" s="125">
        <v>2169</v>
      </c>
      <c r="C2180" s="159"/>
      <c r="D2180" s="160"/>
      <c r="E2180" s="159"/>
      <c r="F2180" s="161"/>
    </row>
    <row r="2181" spans="2:6" x14ac:dyDescent="0.3">
      <c r="B2181" s="121">
        <v>2170</v>
      </c>
      <c r="C2181" s="162"/>
      <c r="D2181" s="163"/>
      <c r="E2181" s="162"/>
      <c r="F2181" s="164"/>
    </row>
    <row r="2182" spans="2:6" x14ac:dyDescent="0.3">
      <c r="B2182" s="125">
        <v>2171</v>
      </c>
      <c r="C2182" s="159"/>
      <c r="D2182" s="160"/>
      <c r="E2182" s="159"/>
      <c r="F2182" s="161"/>
    </row>
    <row r="2183" spans="2:6" x14ac:dyDescent="0.3">
      <c r="B2183" s="121">
        <v>2172</v>
      </c>
      <c r="C2183" s="162"/>
      <c r="D2183" s="163"/>
      <c r="E2183" s="162"/>
      <c r="F2183" s="164"/>
    </row>
    <row r="2184" spans="2:6" x14ac:dyDescent="0.3">
      <c r="B2184" s="125">
        <v>2173</v>
      </c>
      <c r="C2184" s="159"/>
      <c r="D2184" s="160"/>
      <c r="E2184" s="159"/>
      <c r="F2184" s="161"/>
    </row>
    <row r="2185" spans="2:6" x14ac:dyDescent="0.3">
      <c r="B2185" s="121">
        <v>2174</v>
      </c>
      <c r="C2185" s="162"/>
      <c r="D2185" s="163"/>
      <c r="E2185" s="162"/>
      <c r="F2185" s="164"/>
    </row>
    <row r="2186" spans="2:6" x14ac:dyDescent="0.3">
      <c r="B2186" s="125">
        <v>2175</v>
      </c>
      <c r="C2186" s="159"/>
      <c r="D2186" s="160"/>
      <c r="E2186" s="159"/>
      <c r="F2186" s="161"/>
    </row>
    <row r="2187" spans="2:6" x14ac:dyDescent="0.3">
      <c r="B2187" s="121">
        <v>2176</v>
      </c>
      <c r="C2187" s="162"/>
      <c r="D2187" s="163"/>
      <c r="E2187" s="162"/>
      <c r="F2187" s="164"/>
    </row>
    <row r="2188" spans="2:6" x14ac:dyDescent="0.3">
      <c r="B2188" s="125">
        <v>2177</v>
      </c>
      <c r="C2188" s="159"/>
      <c r="D2188" s="160"/>
      <c r="E2188" s="159"/>
      <c r="F2188" s="161"/>
    </row>
    <row r="2189" spans="2:6" x14ac:dyDescent="0.3">
      <c r="B2189" s="121">
        <v>2178</v>
      </c>
      <c r="C2189" s="162"/>
      <c r="D2189" s="163"/>
      <c r="E2189" s="162"/>
      <c r="F2189" s="164"/>
    </row>
    <row r="2190" spans="2:6" x14ac:dyDescent="0.3">
      <c r="B2190" s="125">
        <v>2179</v>
      </c>
      <c r="C2190" s="159"/>
      <c r="D2190" s="160"/>
      <c r="E2190" s="159"/>
      <c r="F2190" s="161"/>
    </row>
    <row r="2191" spans="2:6" x14ac:dyDescent="0.3">
      <c r="B2191" s="121">
        <v>2180</v>
      </c>
      <c r="C2191" s="162"/>
      <c r="D2191" s="163"/>
      <c r="E2191" s="162"/>
      <c r="F2191" s="164"/>
    </row>
    <row r="2192" spans="2:6" x14ac:dyDescent="0.3">
      <c r="B2192" s="125">
        <v>2181</v>
      </c>
      <c r="C2192" s="159"/>
      <c r="D2192" s="160"/>
      <c r="E2192" s="159"/>
      <c r="F2192" s="161"/>
    </row>
    <row r="2193" spans="2:6" x14ac:dyDescent="0.3">
      <c r="B2193" s="121">
        <v>2182</v>
      </c>
      <c r="C2193" s="162"/>
      <c r="D2193" s="163"/>
      <c r="E2193" s="162"/>
      <c r="F2193" s="164"/>
    </row>
    <row r="2194" spans="2:6" x14ac:dyDescent="0.3">
      <c r="B2194" s="125">
        <v>2183</v>
      </c>
      <c r="C2194" s="159"/>
      <c r="D2194" s="160"/>
      <c r="E2194" s="159"/>
      <c r="F2194" s="161"/>
    </row>
    <row r="2195" spans="2:6" x14ac:dyDescent="0.3">
      <c r="B2195" s="121">
        <v>2184</v>
      </c>
      <c r="C2195" s="162"/>
      <c r="D2195" s="163"/>
      <c r="E2195" s="162"/>
      <c r="F2195" s="164"/>
    </row>
    <row r="2196" spans="2:6" x14ac:dyDescent="0.3">
      <c r="B2196" s="125">
        <v>2185</v>
      </c>
      <c r="C2196" s="159"/>
      <c r="D2196" s="160"/>
      <c r="E2196" s="159"/>
      <c r="F2196" s="161"/>
    </row>
    <row r="2197" spans="2:6" x14ac:dyDescent="0.3">
      <c r="B2197" s="121">
        <v>2186</v>
      </c>
      <c r="C2197" s="162"/>
      <c r="D2197" s="163"/>
      <c r="E2197" s="162"/>
      <c r="F2197" s="164"/>
    </row>
    <row r="2198" spans="2:6" x14ac:dyDescent="0.3">
      <c r="B2198" s="125">
        <v>2187</v>
      </c>
      <c r="C2198" s="159"/>
      <c r="D2198" s="160"/>
      <c r="E2198" s="159"/>
      <c r="F2198" s="161"/>
    </row>
    <row r="2199" spans="2:6" x14ac:dyDescent="0.3">
      <c r="B2199" s="121">
        <v>2188</v>
      </c>
      <c r="C2199" s="162"/>
      <c r="D2199" s="163"/>
      <c r="E2199" s="162"/>
      <c r="F2199" s="164"/>
    </row>
    <row r="2200" spans="2:6" x14ac:dyDescent="0.3">
      <c r="B2200" s="125">
        <v>2189</v>
      </c>
      <c r="C2200" s="159"/>
      <c r="D2200" s="160"/>
      <c r="E2200" s="159"/>
      <c r="F2200" s="161"/>
    </row>
    <row r="2201" spans="2:6" x14ac:dyDescent="0.3">
      <c r="B2201" s="121">
        <v>2190</v>
      </c>
      <c r="C2201" s="162"/>
      <c r="D2201" s="163"/>
      <c r="E2201" s="162"/>
      <c r="F2201" s="164"/>
    </row>
    <row r="2202" spans="2:6" x14ac:dyDescent="0.3">
      <c r="B2202" s="125">
        <v>2191</v>
      </c>
      <c r="C2202" s="159"/>
      <c r="D2202" s="160"/>
      <c r="E2202" s="159"/>
      <c r="F2202" s="161"/>
    </row>
    <row r="2203" spans="2:6" x14ac:dyDescent="0.3">
      <c r="B2203" s="121">
        <v>2192</v>
      </c>
      <c r="C2203" s="162"/>
      <c r="D2203" s="163"/>
      <c r="E2203" s="162"/>
      <c r="F2203" s="164"/>
    </row>
    <row r="2204" spans="2:6" x14ac:dyDescent="0.3">
      <c r="B2204" s="125">
        <v>2193</v>
      </c>
      <c r="C2204" s="159"/>
      <c r="D2204" s="160"/>
      <c r="E2204" s="159"/>
      <c r="F2204" s="161"/>
    </row>
    <row r="2205" spans="2:6" x14ac:dyDescent="0.3">
      <c r="B2205" s="121">
        <v>2194</v>
      </c>
      <c r="C2205" s="162"/>
      <c r="D2205" s="163"/>
      <c r="E2205" s="162"/>
      <c r="F2205" s="164"/>
    </row>
    <row r="2206" spans="2:6" x14ac:dyDescent="0.3">
      <c r="B2206" s="125">
        <v>2195</v>
      </c>
      <c r="C2206" s="159"/>
      <c r="D2206" s="160"/>
      <c r="E2206" s="159"/>
      <c r="F2206" s="161"/>
    </row>
    <row r="2207" spans="2:6" x14ac:dyDescent="0.3">
      <c r="B2207" s="121">
        <v>2196</v>
      </c>
      <c r="C2207" s="162"/>
      <c r="D2207" s="163"/>
      <c r="E2207" s="162"/>
      <c r="F2207" s="164"/>
    </row>
    <row r="2208" spans="2:6" x14ac:dyDescent="0.3">
      <c r="B2208" s="125">
        <v>2197</v>
      </c>
      <c r="C2208" s="159"/>
      <c r="D2208" s="160"/>
      <c r="E2208" s="159"/>
      <c r="F2208" s="161"/>
    </row>
    <row r="2209" spans="2:6" x14ac:dyDescent="0.3">
      <c r="B2209" s="121">
        <v>2198</v>
      </c>
      <c r="C2209" s="162"/>
      <c r="D2209" s="163"/>
      <c r="E2209" s="162"/>
      <c r="F2209" s="164"/>
    </row>
    <row r="2210" spans="2:6" x14ac:dyDescent="0.3">
      <c r="B2210" s="125">
        <v>2199</v>
      </c>
      <c r="C2210" s="159"/>
      <c r="D2210" s="160"/>
      <c r="E2210" s="159"/>
      <c r="F2210" s="161"/>
    </row>
    <row r="2211" spans="2:6" x14ac:dyDescent="0.3">
      <c r="B2211" s="121">
        <v>2200</v>
      </c>
      <c r="C2211" s="162"/>
      <c r="D2211" s="163"/>
      <c r="E2211" s="162"/>
      <c r="F2211" s="164"/>
    </row>
    <row r="2212" spans="2:6" x14ac:dyDescent="0.3">
      <c r="B2212" s="125">
        <v>2201</v>
      </c>
      <c r="C2212" s="159"/>
      <c r="D2212" s="160"/>
      <c r="E2212" s="159"/>
      <c r="F2212" s="161"/>
    </row>
    <row r="2213" spans="2:6" x14ac:dyDescent="0.3">
      <c r="B2213" s="121">
        <v>2202</v>
      </c>
      <c r="C2213" s="162"/>
      <c r="D2213" s="163"/>
      <c r="E2213" s="162"/>
      <c r="F2213" s="164"/>
    </row>
    <row r="2214" spans="2:6" x14ac:dyDescent="0.3">
      <c r="B2214" s="125">
        <v>2203</v>
      </c>
      <c r="C2214" s="159"/>
      <c r="D2214" s="160"/>
      <c r="E2214" s="159"/>
      <c r="F2214" s="161"/>
    </row>
    <row r="2215" spans="2:6" x14ac:dyDescent="0.3">
      <c r="B2215" s="121">
        <v>2204</v>
      </c>
      <c r="C2215" s="162"/>
      <c r="D2215" s="163"/>
      <c r="E2215" s="162"/>
      <c r="F2215" s="164"/>
    </row>
    <row r="2216" spans="2:6" x14ac:dyDescent="0.3">
      <c r="B2216" s="125">
        <v>2205</v>
      </c>
      <c r="C2216" s="159"/>
      <c r="D2216" s="160"/>
      <c r="E2216" s="159"/>
      <c r="F2216" s="161"/>
    </row>
    <row r="2217" spans="2:6" x14ac:dyDescent="0.3">
      <c r="B2217" s="121">
        <v>2206</v>
      </c>
      <c r="C2217" s="162"/>
      <c r="D2217" s="163"/>
      <c r="E2217" s="162"/>
      <c r="F2217" s="164"/>
    </row>
    <row r="2218" spans="2:6" x14ac:dyDescent="0.3">
      <c r="B2218" s="125">
        <v>2207</v>
      </c>
      <c r="C2218" s="159"/>
      <c r="D2218" s="160"/>
      <c r="E2218" s="159"/>
      <c r="F2218" s="161"/>
    </row>
    <row r="2219" spans="2:6" x14ac:dyDescent="0.3">
      <c r="B2219" s="121">
        <v>2208</v>
      </c>
      <c r="C2219" s="162"/>
      <c r="D2219" s="163"/>
      <c r="E2219" s="162"/>
      <c r="F2219" s="164"/>
    </row>
    <row r="2220" spans="2:6" x14ac:dyDescent="0.3">
      <c r="B2220" s="125">
        <v>2209</v>
      </c>
      <c r="C2220" s="159"/>
      <c r="D2220" s="160"/>
      <c r="E2220" s="159"/>
      <c r="F2220" s="161"/>
    </row>
    <row r="2221" spans="2:6" x14ac:dyDescent="0.3">
      <c r="B2221" s="121">
        <v>2210</v>
      </c>
      <c r="C2221" s="162"/>
      <c r="D2221" s="163"/>
      <c r="E2221" s="162"/>
      <c r="F2221" s="164"/>
    </row>
    <row r="2222" spans="2:6" x14ac:dyDescent="0.3">
      <c r="B2222" s="125">
        <v>2211</v>
      </c>
      <c r="C2222" s="159"/>
      <c r="D2222" s="160"/>
      <c r="E2222" s="159"/>
      <c r="F2222" s="161"/>
    </row>
    <row r="2223" spans="2:6" x14ac:dyDescent="0.3">
      <c r="B2223" s="121">
        <v>2212</v>
      </c>
      <c r="C2223" s="162"/>
      <c r="D2223" s="163"/>
      <c r="E2223" s="162"/>
      <c r="F2223" s="164"/>
    </row>
    <row r="2224" spans="2:6" x14ac:dyDescent="0.3">
      <c r="B2224" s="125">
        <v>2213</v>
      </c>
      <c r="C2224" s="159"/>
      <c r="D2224" s="160"/>
      <c r="E2224" s="159"/>
      <c r="F2224" s="161"/>
    </row>
    <row r="2225" spans="2:6" x14ac:dyDescent="0.3">
      <c r="B2225" s="121">
        <v>2214</v>
      </c>
      <c r="C2225" s="162"/>
      <c r="D2225" s="163"/>
      <c r="E2225" s="162"/>
      <c r="F2225" s="164"/>
    </row>
    <row r="2226" spans="2:6" x14ac:dyDescent="0.3">
      <c r="B2226" s="125">
        <v>2215</v>
      </c>
      <c r="C2226" s="159"/>
      <c r="D2226" s="160"/>
      <c r="E2226" s="159"/>
      <c r="F2226" s="161"/>
    </row>
    <row r="2227" spans="2:6" x14ac:dyDescent="0.3">
      <c r="B2227" s="121">
        <v>2216</v>
      </c>
      <c r="C2227" s="162"/>
      <c r="D2227" s="163"/>
      <c r="E2227" s="162"/>
      <c r="F2227" s="164"/>
    </row>
    <row r="2228" spans="2:6" x14ac:dyDescent="0.3">
      <c r="B2228" s="125">
        <v>2217</v>
      </c>
      <c r="C2228" s="159"/>
      <c r="D2228" s="160"/>
      <c r="E2228" s="159"/>
      <c r="F2228" s="161"/>
    </row>
    <row r="2229" spans="2:6" x14ac:dyDescent="0.3">
      <c r="B2229" s="121">
        <v>2218</v>
      </c>
      <c r="C2229" s="162"/>
      <c r="D2229" s="163"/>
      <c r="E2229" s="162"/>
      <c r="F2229" s="164"/>
    </row>
    <row r="2230" spans="2:6" x14ac:dyDescent="0.3">
      <c r="B2230" s="125">
        <v>2219</v>
      </c>
      <c r="C2230" s="159"/>
      <c r="D2230" s="160"/>
      <c r="E2230" s="159"/>
      <c r="F2230" s="161"/>
    </row>
    <row r="2231" spans="2:6" x14ac:dyDescent="0.3">
      <c r="B2231" s="121">
        <v>2220</v>
      </c>
      <c r="C2231" s="162"/>
      <c r="D2231" s="163"/>
      <c r="E2231" s="162"/>
      <c r="F2231" s="164"/>
    </row>
    <row r="2232" spans="2:6" x14ac:dyDescent="0.3">
      <c r="B2232" s="125">
        <v>2221</v>
      </c>
      <c r="C2232" s="159"/>
      <c r="D2232" s="160"/>
      <c r="E2232" s="159"/>
      <c r="F2232" s="161"/>
    </row>
    <row r="2233" spans="2:6" x14ac:dyDescent="0.3">
      <c r="B2233" s="121">
        <v>2222</v>
      </c>
      <c r="C2233" s="162"/>
      <c r="D2233" s="163"/>
      <c r="E2233" s="162"/>
      <c r="F2233" s="164"/>
    </row>
    <row r="2234" spans="2:6" x14ac:dyDescent="0.3">
      <c r="B2234" s="125">
        <v>2223</v>
      </c>
      <c r="C2234" s="159"/>
      <c r="D2234" s="160"/>
      <c r="E2234" s="159"/>
      <c r="F2234" s="161"/>
    </row>
    <row r="2235" spans="2:6" x14ac:dyDescent="0.3">
      <c r="B2235" s="121">
        <v>2224</v>
      </c>
      <c r="C2235" s="162"/>
      <c r="D2235" s="163"/>
      <c r="E2235" s="162"/>
      <c r="F2235" s="164"/>
    </row>
    <row r="2236" spans="2:6" x14ac:dyDescent="0.3">
      <c r="B2236" s="125">
        <v>2225</v>
      </c>
      <c r="C2236" s="159"/>
      <c r="D2236" s="160"/>
      <c r="E2236" s="159"/>
      <c r="F2236" s="161"/>
    </row>
    <row r="2237" spans="2:6" x14ac:dyDescent="0.3">
      <c r="B2237" s="121">
        <v>2226</v>
      </c>
      <c r="C2237" s="162"/>
      <c r="D2237" s="163"/>
      <c r="E2237" s="162"/>
      <c r="F2237" s="164"/>
    </row>
    <row r="2238" spans="2:6" x14ac:dyDescent="0.3">
      <c r="B2238" s="125">
        <v>2227</v>
      </c>
      <c r="C2238" s="159"/>
      <c r="D2238" s="160"/>
      <c r="E2238" s="159"/>
      <c r="F2238" s="161"/>
    </row>
    <row r="2239" spans="2:6" x14ac:dyDescent="0.3">
      <c r="B2239" s="121">
        <v>2228</v>
      </c>
      <c r="C2239" s="162"/>
      <c r="D2239" s="163"/>
      <c r="E2239" s="162"/>
      <c r="F2239" s="164"/>
    </row>
    <row r="2240" spans="2:6" x14ac:dyDescent="0.3">
      <c r="B2240" s="125">
        <v>2229</v>
      </c>
      <c r="C2240" s="159"/>
      <c r="D2240" s="160"/>
      <c r="E2240" s="159"/>
      <c r="F2240" s="161"/>
    </row>
    <row r="2241" spans="2:6" x14ac:dyDescent="0.3">
      <c r="B2241" s="121">
        <v>2230</v>
      </c>
      <c r="C2241" s="162"/>
      <c r="D2241" s="163"/>
      <c r="E2241" s="162"/>
      <c r="F2241" s="164"/>
    </row>
    <row r="2242" spans="2:6" x14ac:dyDescent="0.3">
      <c r="B2242" s="125">
        <v>2231</v>
      </c>
      <c r="C2242" s="159"/>
      <c r="D2242" s="160"/>
      <c r="E2242" s="159"/>
      <c r="F2242" s="161"/>
    </row>
    <row r="2243" spans="2:6" x14ac:dyDescent="0.3">
      <c r="B2243" s="121">
        <v>2232</v>
      </c>
      <c r="C2243" s="162"/>
      <c r="D2243" s="163"/>
      <c r="E2243" s="162"/>
      <c r="F2243" s="164"/>
    </row>
    <row r="2244" spans="2:6" x14ac:dyDescent="0.3">
      <c r="B2244" s="125">
        <v>2233</v>
      </c>
      <c r="C2244" s="159"/>
      <c r="D2244" s="160"/>
      <c r="E2244" s="159"/>
      <c r="F2244" s="161"/>
    </row>
    <row r="2245" spans="2:6" x14ac:dyDescent="0.3">
      <c r="B2245" s="121">
        <v>2234</v>
      </c>
      <c r="C2245" s="162"/>
      <c r="D2245" s="163"/>
      <c r="E2245" s="162"/>
      <c r="F2245" s="164"/>
    </row>
    <row r="2246" spans="2:6" x14ac:dyDescent="0.3">
      <c r="B2246" s="125">
        <v>2235</v>
      </c>
      <c r="C2246" s="159"/>
      <c r="D2246" s="160"/>
      <c r="E2246" s="159"/>
      <c r="F2246" s="161"/>
    </row>
    <row r="2247" spans="2:6" x14ac:dyDescent="0.3">
      <c r="B2247" s="121">
        <v>2236</v>
      </c>
      <c r="C2247" s="162"/>
      <c r="D2247" s="163"/>
      <c r="E2247" s="162"/>
      <c r="F2247" s="164"/>
    </row>
    <row r="2248" spans="2:6" x14ac:dyDescent="0.3">
      <c r="B2248" s="125">
        <v>2237</v>
      </c>
      <c r="C2248" s="159"/>
      <c r="D2248" s="160"/>
      <c r="E2248" s="159"/>
      <c r="F2248" s="161"/>
    </row>
    <row r="2249" spans="2:6" x14ac:dyDescent="0.3">
      <c r="B2249" s="121">
        <v>2238</v>
      </c>
      <c r="C2249" s="162"/>
      <c r="D2249" s="163"/>
      <c r="E2249" s="162"/>
      <c r="F2249" s="164"/>
    </row>
    <row r="2250" spans="2:6" x14ac:dyDescent="0.3">
      <c r="B2250" s="125">
        <v>2239</v>
      </c>
      <c r="C2250" s="159"/>
      <c r="D2250" s="160"/>
      <c r="E2250" s="159"/>
      <c r="F2250" s="161"/>
    </row>
    <row r="2251" spans="2:6" x14ac:dyDescent="0.3">
      <c r="B2251" s="121">
        <v>2240</v>
      </c>
      <c r="C2251" s="162"/>
      <c r="D2251" s="163"/>
      <c r="E2251" s="162"/>
      <c r="F2251" s="164"/>
    </row>
    <row r="2252" spans="2:6" x14ac:dyDescent="0.3">
      <c r="B2252" s="125">
        <v>2241</v>
      </c>
      <c r="C2252" s="159"/>
      <c r="D2252" s="160"/>
      <c r="E2252" s="159"/>
      <c r="F2252" s="161"/>
    </row>
    <row r="2253" spans="2:6" x14ac:dyDescent="0.3">
      <c r="B2253" s="121">
        <v>2242</v>
      </c>
      <c r="C2253" s="162"/>
      <c r="D2253" s="163"/>
      <c r="E2253" s="162"/>
      <c r="F2253" s="164"/>
    </row>
    <row r="2254" spans="2:6" x14ac:dyDescent="0.3">
      <c r="B2254" s="125">
        <v>2243</v>
      </c>
      <c r="C2254" s="159"/>
      <c r="D2254" s="160"/>
      <c r="E2254" s="159"/>
      <c r="F2254" s="161"/>
    </row>
    <row r="2255" spans="2:6" x14ac:dyDescent="0.3">
      <c r="B2255" s="121">
        <v>2244</v>
      </c>
      <c r="C2255" s="162"/>
      <c r="D2255" s="163"/>
      <c r="E2255" s="162"/>
      <c r="F2255" s="164"/>
    </row>
    <row r="2256" spans="2:6" x14ac:dyDescent="0.3">
      <c r="B2256" s="125">
        <v>2245</v>
      </c>
      <c r="C2256" s="159"/>
      <c r="D2256" s="160"/>
      <c r="E2256" s="159"/>
      <c r="F2256" s="161"/>
    </row>
    <row r="2257" spans="2:6" x14ac:dyDescent="0.3">
      <c r="B2257" s="121">
        <v>2246</v>
      </c>
      <c r="C2257" s="162"/>
      <c r="D2257" s="163"/>
      <c r="E2257" s="162"/>
      <c r="F2257" s="164"/>
    </row>
    <row r="2258" spans="2:6" x14ac:dyDescent="0.3">
      <c r="B2258" s="125">
        <v>2247</v>
      </c>
      <c r="C2258" s="159"/>
      <c r="D2258" s="160"/>
      <c r="E2258" s="159"/>
      <c r="F2258" s="161"/>
    </row>
    <row r="2259" spans="2:6" x14ac:dyDescent="0.3">
      <c r="B2259" s="121">
        <v>2248</v>
      </c>
      <c r="C2259" s="162"/>
      <c r="D2259" s="163"/>
      <c r="E2259" s="162"/>
      <c r="F2259" s="164"/>
    </row>
    <row r="2260" spans="2:6" x14ac:dyDescent="0.3">
      <c r="B2260" s="125">
        <v>2249</v>
      </c>
      <c r="C2260" s="159"/>
      <c r="D2260" s="160"/>
      <c r="E2260" s="159"/>
      <c r="F2260" s="161"/>
    </row>
    <row r="2261" spans="2:6" x14ac:dyDescent="0.3">
      <c r="B2261" s="121">
        <v>2250</v>
      </c>
      <c r="C2261" s="162"/>
      <c r="D2261" s="163"/>
      <c r="E2261" s="162"/>
      <c r="F2261" s="164"/>
    </row>
    <row r="2262" spans="2:6" x14ac:dyDescent="0.3">
      <c r="B2262" s="125">
        <v>2251</v>
      </c>
      <c r="C2262" s="159"/>
      <c r="D2262" s="160"/>
      <c r="E2262" s="159"/>
      <c r="F2262" s="161"/>
    </row>
    <row r="2263" spans="2:6" x14ac:dyDescent="0.3">
      <c r="B2263" s="121">
        <v>2252</v>
      </c>
      <c r="C2263" s="162"/>
      <c r="D2263" s="163"/>
      <c r="E2263" s="162"/>
      <c r="F2263" s="164"/>
    </row>
    <row r="2264" spans="2:6" x14ac:dyDescent="0.3">
      <c r="B2264" s="125">
        <v>2253</v>
      </c>
      <c r="C2264" s="159"/>
      <c r="D2264" s="160"/>
      <c r="E2264" s="159"/>
      <c r="F2264" s="161"/>
    </row>
    <row r="2265" spans="2:6" x14ac:dyDescent="0.3">
      <c r="B2265" s="121">
        <v>2254</v>
      </c>
      <c r="C2265" s="162"/>
      <c r="D2265" s="163"/>
      <c r="E2265" s="162"/>
      <c r="F2265" s="164"/>
    </row>
    <row r="2266" spans="2:6" x14ac:dyDescent="0.3">
      <c r="B2266" s="125">
        <v>2255</v>
      </c>
      <c r="C2266" s="159"/>
      <c r="D2266" s="160"/>
      <c r="E2266" s="159"/>
      <c r="F2266" s="161"/>
    </row>
    <row r="2267" spans="2:6" x14ac:dyDescent="0.3">
      <c r="B2267" s="121">
        <v>2256</v>
      </c>
      <c r="C2267" s="162"/>
      <c r="D2267" s="163"/>
      <c r="E2267" s="162"/>
      <c r="F2267" s="164"/>
    </row>
    <row r="2268" spans="2:6" x14ac:dyDescent="0.3">
      <c r="B2268" s="125">
        <v>2257</v>
      </c>
      <c r="C2268" s="159"/>
      <c r="D2268" s="160"/>
      <c r="E2268" s="159"/>
      <c r="F2268" s="161"/>
    </row>
    <row r="2269" spans="2:6" x14ac:dyDescent="0.3">
      <c r="B2269" s="121">
        <v>2258</v>
      </c>
      <c r="C2269" s="162"/>
      <c r="D2269" s="163"/>
      <c r="E2269" s="162"/>
      <c r="F2269" s="164"/>
    </row>
    <row r="2270" spans="2:6" x14ac:dyDescent="0.3">
      <c r="B2270" s="125">
        <v>2259</v>
      </c>
      <c r="C2270" s="159"/>
      <c r="D2270" s="160"/>
      <c r="E2270" s="159"/>
      <c r="F2270" s="161"/>
    </row>
    <row r="2271" spans="2:6" x14ac:dyDescent="0.3">
      <c r="B2271" s="121">
        <v>2260</v>
      </c>
      <c r="C2271" s="162"/>
      <c r="D2271" s="163"/>
      <c r="E2271" s="162"/>
      <c r="F2271" s="164"/>
    </row>
    <row r="2272" spans="2:6" x14ac:dyDescent="0.3">
      <c r="B2272" s="125">
        <v>2261</v>
      </c>
      <c r="C2272" s="159"/>
      <c r="D2272" s="160"/>
      <c r="E2272" s="159"/>
      <c r="F2272" s="161"/>
    </row>
    <row r="2273" spans="2:6" x14ac:dyDescent="0.3">
      <c r="B2273" s="121">
        <v>2262</v>
      </c>
      <c r="C2273" s="162"/>
      <c r="D2273" s="163"/>
      <c r="E2273" s="162"/>
      <c r="F2273" s="164"/>
    </row>
    <row r="2274" spans="2:6" x14ac:dyDescent="0.3">
      <c r="B2274" s="125">
        <v>2263</v>
      </c>
      <c r="C2274" s="159"/>
      <c r="D2274" s="160"/>
      <c r="E2274" s="159"/>
      <c r="F2274" s="161"/>
    </row>
    <row r="2275" spans="2:6" x14ac:dyDescent="0.3">
      <c r="B2275" s="121">
        <v>2264</v>
      </c>
      <c r="C2275" s="162"/>
      <c r="D2275" s="163"/>
      <c r="E2275" s="162"/>
      <c r="F2275" s="164"/>
    </row>
    <row r="2276" spans="2:6" x14ac:dyDescent="0.3">
      <c r="B2276" s="125">
        <v>2265</v>
      </c>
      <c r="C2276" s="159"/>
      <c r="D2276" s="160"/>
      <c r="E2276" s="159"/>
      <c r="F2276" s="161"/>
    </row>
    <row r="2277" spans="2:6" x14ac:dyDescent="0.3">
      <c r="B2277" s="121">
        <v>2266</v>
      </c>
      <c r="C2277" s="162"/>
      <c r="D2277" s="163"/>
      <c r="E2277" s="162"/>
      <c r="F2277" s="164"/>
    </row>
    <row r="2278" spans="2:6" x14ac:dyDescent="0.3">
      <c r="B2278" s="125">
        <v>2267</v>
      </c>
      <c r="C2278" s="159"/>
      <c r="D2278" s="160"/>
      <c r="E2278" s="159"/>
      <c r="F2278" s="161"/>
    </row>
    <row r="2279" spans="2:6" x14ac:dyDescent="0.3">
      <c r="B2279" s="121">
        <v>2268</v>
      </c>
      <c r="C2279" s="162"/>
      <c r="D2279" s="163"/>
      <c r="E2279" s="162"/>
      <c r="F2279" s="164"/>
    </row>
    <row r="2280" spans="2:6" x14ac:dyDescent="0.3">
      <c r="B2280" s="125">
        <v>2269</v>
      </c>
      <c r="C2280" s="159"/>
      <c r="D2280" s="160"/>
      <c r="E2280" s="159"/>
      <c r="F2280" s="161"/>
    </row>
    <row r="2281" spans="2:6" x14ac:dyDescent="0.3">
      <c r="B2281" s="121">
        <v>2270</v>
      </c>
      <c r="C2281" s="162"/>
      <c r="D2281" s="163"/>
      <c r="E2281" s="162"/>
      <c r="F2281" s="164"/>
    </row>
    <row r="2282" spans="2:6" x14ac:dyDescent="0.3">
      <c r="B2282" s="125">
        <v>2271</v>
      </c>
      <c r="C2282" s="159"/>
      <c r="D2282" s="160"/>
      <c r="E2282" s="159"/>
      <c r="F2282" s="161"/>
    </row>
    <row r="2283" spans="2:6" x14ac:dyDescent="0.3">
      <c r="B2283" s="121">
        <v>2272</v>
      </c>
      <c r="C2283" s="162"/>
      <c r="D2283" s="163"/>
      <c r="E2283" s="162"/>
      <c r="F2283" s="164"/>
    </row>
    <row r="2284" spans="2:6" x14ac:dyDescent="0.3">
      <c r="B2284" s="125">
        <v>2273</v>
      </c>
      <c r="C2284" s="159"/>
      <c r="D2284" s="160"/>
      <c r="E2284" s="159"/>
      <c r="F2284" s="161"/>
    </row>
    <row r="2285" spans="2:6" x14ac:dyDescent="0.3">
      <c r="B2285" s="121">
        <v>2274</v>
      </c>
      <c r="C2285" s="162"/>
      <c r="D2285" s="163"/>
      <c r="E2285" s="162"/>
      <c r="F2285" s="164"/>
    </row>
    <row r="2286" spans="2:6" x14ac:dyDescent="0.3">
      <c r="B2286" s="125">
        <v>2275</v>
      </c>
      <c r="C2286" s="159"/>
      <c r="D2286" s="160"/>
      <c r="E2286" s="159"/>
      <c r="F2286" s="161"/>
    </row>
    <row r="2287" spans="2:6" x14ac:dyDescent="0.3">
      <c r="B2287" s="121">
        <v>2276</v>
      </c>
      <c r="C2287" s="162"/>
      <c r="D2287" s="163"/>
      <c r="E2287" s="162"/>
      <c r="F2287" s="164"/>
    </row>
    <row r="2288" spans="2:6" x14ac:dyDescent="0.3">
      <c r="B2288" s="125">
        <v>2277</v>
      </c>
      <c r="C2288" s="159"/>
      <c r="D2288" s="160"/>
      <c r="E2288" s="159"/>
      <c r="F2288" s="161"/>
    </row>
    <row r="2289" spans="2:6" x14ac:dyDescent="0.3">
      <c r="B2289" s="121">
        <v>2278</v>
      </c>
      <c r="C2289" s="162"/>
      <c r="D2289" s="163"/>
      <c r="E2289" s="162"/>
      <c r="F2289" s="164"/>
    </row>
    <row r="2290" spans="2:6" x14ac:dyDescent="0.3">
      <c r="B2290" s="125">
        <v>2279</v>
      </c>
      <c r="C2290" s="159"/>
      <c r="D2290" s="160"/>
      <c r="E2290" s="159"/>
      <c r="F2290" s="161"/>
    </row>
    <row r="2291" spans="2:6" x14ac:dyDescent="0.3">
      <c r="B2291" s="121">
        <v>2280</v>
      </c>
      <c r="C2291" s="162"/>
      <c r="D2291" s="163"/>
      <c r="E2291" s="162"/>
      <c r="F2291" s="164"/>
    </row>
    <row r="2292" spans="2:6" x14ac:dyDescent="0.3">
      <c r="B2292" s="125">
        <v>2281</v>
      </c>
      <c r="C2292" s="159"/>
      <c r="D2292" s="160"/>
      <c r="E2292" s="159"/>
      <c r="F2292" s="161"/>
    </row>
    <row r="2293" spans="2:6" x14ac:dyDescent="0.3">
      <c r="B2293" s="121">
        <v>2282</v>
      </c>
      <c r="C2293" s="162"/>
      <c r="D2293" s="163"/>
      <c r="E2293" s="162"/>
      <c r="F2293" s="164"/>
    </row>
    <row r="2294" spans="2:6" x14ac:dyDescent="0.3">
      <c r="B2294" s="125">
        <v>2283</v>
      </c>
      <c r="C2294" s="159"/>
      <c r="D2294" s="160"/>
      <c r="E2294" s="159"/>
      <c r="F2294" s="161"/>
    </row>
    <row r="2295" spans="2:6" x14ac:dyDescent="0.3">
      <c r="B2295" s="121">
        <v>2284</v>
      </c>
      <c r="C2295" s="162"/>
      <c r="D2295" s="163"/>
      <c r="E2295" s="162"/>
      <c r="F2295" s="164"/>
    </row>
    <row r="2296" spans="2:6" x14ac:dyDescent="0.3">
      <c r="B2296" s="125">
        <v>2285</v>
      </c>
      <c r="C2296" s="159"/>
      <c r="D2296" s="160"/>
      <c r="E2296" s="159"/>
      <c r="F2296" s="161"/>
    </row>
    <row r="2297" spans="2:6" x14ac:dyDescent="0.3">
      <c r="B2297" s="121">
        <v>2286</v>
      </c>
      <c r="C2297" s="162"/>
      <c r="D2297" s="163"/>
      <c r="E2297" s="162"/>
      <c r="F2297" s="164"/>
    </row>
    <row r="2298" spans="2:6" x14ac:dyDescent="0.3">
      <c r="B2298" s="125">
        <v>2287</v>
      </c>
      <c r="C2298" s="159"/>
      <c r="D2298" s="160"/>
      <c r="E2298" s="159"/>
      <c r="F2298" s="161"/>
    </row>
    <row r="2299" spans="2:6" x14ac:dyDescent="0.3">
      <c r="B2299" s="121">
        <v>2288</v>
      </c>
      <c r="C2299" s="162"/>
      <c r="D2299" s="163"/>
      <c r="E2299" s="162"/>
      <c r="F2299" s="164"/>
    </row>
    <row r="2300" spans="2:6" x14ac:dyDescent="0.3">
      <c r="B2300" s="125">
        <v>2289</v>
      </c>
      <c r="C2300" s="159"/>
      <c r="D2300" s="160"/>
      <c r="E2300" s="159"/>
      <c r="F2300" s="161"/>
    </row>
    <row r="2301" spans="2:6" x14ac:dyDescent="0.3">
      <c r="B2301" s="121">
        <v>2290</v>
      </c>
      <c r="C2301" s="162"/>
      <c r="D2301" s="163"/>
      <c r="E2301" s="162"/>
      <c r="F2301" s="164"/>
    </row>
    <row r="2302" spans="2:6" x14ac:dyDescent="0.3">
      <c r="B2302" s="125">
        <v>2291</v>
      </c>
      <c r="C2302" s="159"/>
      <c r="D2302" s="160"/>
      <c r="E2302" s="159"/>
      <c r="F2302" s="161"/>
    </row>
    <row r="2303" spans="2:6" x14ac:dyDescent="0.3">
      <c r="B2303" s="121">
        <v>2292</v>
      </c>
      <c r="C2303" s="162"/>
      <c r="D2303" s="163"/>
      <c r="E2303" s="162"/>
      <c r="F2303" s="164"/>
    </row>
    <row r="2304" spans="2:6" x14ac:dyDescent="0.3">
      <c r="B2304" s="125">
        <v>2293</v>
      </c>
      <c r="C2304" s="159"/>
      <c r="D2304" s="160"/>
      <c r="E2304" s="159"/>
      <c r="F2304" s="161"/>
    </row>
    <row r="2305" spans="2:6" x14ac:dyDescent="0.3">
      <c r="B2305" s="121">
        <v>2294</v>
      </c>
      <c r="C2305" s="162"/>
      <c r="D2305" s="163"/>
      <c r="E2305" s="162"/>
      <c r="F2305" s="164"/>
    </row>
    <row r="2306" spans="2:6" x14ac:dyDescent="0.3">
      <c r="B2306" s="125">
        <v>2295</v>
      </c>
      <c r="C2306" s="159"/>
      <c r="D2306" s="160"/>
      <c r="E2306" s="159"/>
      <c r="F2306" s="161"/>
    </row>
    <row r="2307" spans="2:6" x14ac:dyDescent="0.3">
      <c r="B2307" s="121">
        <v>2296</v>
      </c>
      <c r="C2307" s="162"/>
      <c r="D2307" s="163"/>
      <c r="E2307" s="162"/>
      <c r="F2307" s="164"/>
    </row>
    <row r="2308" spans="2:6" x14ac:dyDescent="0.3">
      <c r="B2308" s="125">
        <v>2297</v>
      </c>
      <c r="C2308" s="159"/>
      <c r="D2308" s="160"/>
      <c r="E2308" s="159"/>
      <c r="F2308" s="161"/>
    </row>
    <row r="2309" spans="2:6" x14ac:dyDescent="0.3">
      <c r="B2309" s="121">
        <v>2298</v>
      </c>
      <c r="C2309" s="162"/>
      <c r="D2309" s="163"/>
      <c r="E2309" s="162"/>
      <c r="F2309" s="164"/>
    </row>
    <row r="2310" spans="2:6" x14ac:dyDescent="0.3">
      <c r="B2310" s="125">
        <v>2299</v>
      </c>
      <c r="C2310" s="159"/>
      <c r="D2310" s="160"/>
      <c r="E2310" s="159"/>
      <c r="F2310" s="161"/>
    </row>
    <row r="2311" spans="2:6" x14ac:dyDescent="0.3">
      <c r="B2311" s="121">
        <v>2300</v>
      </c>
      <c r="C2311" s="162"/>
      <c r="D2311" s="163"/>
      <c r="E2311" s="162"/>
      <c r="F2311" s="164"/>
    </row>
    <row r="2312" spans="2:6" x14ac:dyDescent="0.3">
      <c r="B2312" s="125">
        <v>2301</v>
      </c>
      <c r="C2312" s="159"/>
      <c r="D2312" s="160"/>
      <c r="E2312" s="159"/>
      <c r="F2312" s="161"/>
    </row>
    <row r="2313" spans="2:6" x14ac:dyDescent="0.3">
      <c r="B2313" s="121">
        <v>2302</v>
      </c>
      <c r="C2313" s="162"/>
      <c r="D2313" s="163"/>
      <c r="E2313" s="162"/>
      <c r="F2313" s="164"/>
    </row>
    <row r="2314" spans="2:6" x14ac:dyDescent="0.3">
      <c r="B2314" s="125">
        <v>2303</v>
      </c>
      <c r="C2314" s="159"/>
      <c r="D2314" s="160"/>
      <c r="E2314" s="159"/>
      <c r="F2314" s="161"/>
    </row>
    <row r="2315" spans="2:6" x14ac:dyDescent="0.3">
      <c r="B2315" s="121">
        <v>2304</v>
      </c>
      <c r="C2315" s="162"/>
      <c r="D2315" s="163"/>
      <c r="E2315" s="162"/>
      <c r="F2315" s="164"/>
    </row>
    <row r="2316" spans="2:6" x14ac:dyDescent="0.3">
      <c r="B2316" s="125">
        <v>2305</v>
      </c>
      <c r="C2316" s="159"/>
      <c r="D2316" s="160"/>
      <c r="E2316" s="159"/>
      <c r="F2316" s="161"/>
    </row>
    <row r="2317" spans="2:6" x14ac:dyDescent="0.3">
      <c r="B2317" s="121">
        <v>2306</v>
      </c>
      <c r="C2317" s="162"/>
      <c r="D2317" s="163"/>
      <c r="E2317" s="162"/>
      <c r="F2317" s="164"/>
    </row>
    <row r="2318" spans="2:6" x14ac:dyDescent="0.3">
      <c r="B2318" s="125">
        <v>2307</v>
      </c>
      <c r="C2318" s="159"/>
      <c r="D2318" s="160"/>
      <c r="E2318" s="159"/>
      <c r="F2318" s="161"/>
    </row>
    <row r="2319" spans="2:6" x14ac:dyDescent="0.3">
      <c r="B2319" s="121">
        <v>2308</v>
      </c>
      <c r="C2319" s="162"/>
      <c r="D2319" s="163"/>
      <c r="E2319" s="162"/>
      <c r="F2319" s="164"/>
    </row>
    <row r="2320" spans="2:6" x14ac:dyDescent="0.3">
      <c r="B2320" s="125">
        <v>2309</v>
      </c>
      <c r="C2320" s="159"/>
      <c r="D2320" s="160"/>
      <c r="E2320" s="159"/>
      <c r="F2320" s="161"/>
    </row>
    <row r="2321" spans="2:6" x14ac:dyDescent="0.3">
      <c r="B2321" s="121">
        <v>2310</v>
      </c>
      <c r="C2321" s="162"/>
      <c r="D2321" s="163"/>
      <c r="E2321" s="162"/>
      <c r="F2321" s="164"/>
    </row>
    <row r="2322" spans="2:6" x14ac:dyDescent="0.3">
      <c r="B2322" s="125">
        <v>2311</v>
      </c>
      <c r="C2322" s="159"/>
      <c r="D2322" s="160"/>
      <c r="E2322" s="159"/>
      <c r="F2322" s="161"/>
    </row>
    <row r="2323" spans="2:6" x14ac:dyDescent="0.3">
      <c r="B2323" s="121">
        <v>2312</v>
      </c>
      <c r="C2323" s="162"/>
      <c r="D2323" s="163"/>
      <c r="E2323" s="162"/>
      <c r="F2323" s="164"/>
    </row>
    <row r="2324" spans="2:6" x14ac:dyDescent="0.3">
      <c r="B2324" s="125">
        <v>2313</v>
      </c>
      <c r="C2324" s="159"/>
      <c r="D2324" s="160"/>
      <c r="E2324" s="159"/>
      <c r="F2324" s="161"/>
    </row>
    <row r="2325" spans="2:6" x14ac:dyDescent="0.3">
      <c r="B2325" s="121">
        <v>2314</v>
      </c>
      <c r="C2325" s="162"/>
      <c r="D2325" s="163"/>
      <c r="E2325" s="162"/>
      <c r="F2325" s="164"/>
    </row>
    <row r="2326" spans="2:6" x14ac:dyDescent="0.3">
      <c r="B2326" s="125">
        <v>2315</v>
      </c>
      <c r="C2326" s="159"/>
      <c r="D2326" s="160"/>
      <c r="E2326" s="159"/>
      <c r="F2326" s="161"/>
    </row>
    <row r="2327" spans="2:6" x14ac:dyDescent="0.3">
      <c r="B2327" s="121">
        <v>2316</v>
      </c>
      <c r="C2327" s="162"/>
      <c r="D2327" s="163"/>
      <c r="E2327" s="162"/>
      <c r="F2327" s="164"/>
    </row>
    <row r="2328" spans="2:6" x14ac:dyDescent="0.3">
      <c r="B2328" s="125">
        <v>2317</v>
      </c>
      <c r="C2328" s="159"/>
      <c r="D2328" s="160"/>
      <c r="E2328" s="159"/>
      <c r="F2328" s="161"/>
    </row>
    <row r="2329" spans="2:6" x14ac:dyDescent="0.3">
      <c r="B2329" s="121">
        <v>2318</v>
      </c>
      <c r="C2329" s="162"/>
      <c r="D2329" s="163"/>
      <c r="E2329" s="162"/>
      <c r="F2329" s="164"/>
    </row>
    <row r="2330" spans="2:6" x14ac:dyDescent="0.3">
      <c r="B2330" s="125">
        <v>2319</v>
      </c>
      <c r="C2330" s="159"/>
      <c r="D2330" s="160"/>
      <c r="E2330" s="159"/>
      <c r="F2330" s="161"/>
    </row>
    <row r="2331" spans="2:6" x14ac:dyDescent="0.3">
      <c r="B2331" s="121">
        <v>2320</v>
      </c>
      <c r="C2331" s="162"/>
      <c r="D2331" s="163"/>
      <c r="E2331" s="162"/>
      <c r="F2331" s="164"/>
    </row>
    <row r="2332" spans="2:6" x14ac:dyDescent="0.3">
      <c r="B2332" s="125">
        <v>2321</v>
      </c>
      <c r="C2332" s="159"/>
      <c r="D2332" s="160"/>
      <c r="E2332" s="159"/>
      <c r="F2332" s="161"/>
    </row>
    <row r="2333" spans="2:6" x14ac:dyDescent="0.3">
      <c r="B2333" s="121">
        <v>2322</v>
      </c>
      <c r="C2333" s="162"/>
      <c r="D2333" s="163"/>
      <c r="E2333" s="162"/>
      <c r="F2333" s="164"/>
    </row>
    <row r="2334" spans="2:6" x14ac:dyDescent="0.3">
      <c r="B2334" s="125">
        <v>2323</v>
      </c>
      <c r="C2334" s="159"/>
      <c r="D2334" s="160"/>
      <c r="E2334" s="159"/>
      <c r="F2334" s="161"/>
    </row>
    <row r="2335" spans="2:6" x14ac:dyDescent="0.3">
      <c r="B2335" s="121">
        <v>2324</v>
      </c>
      <c r="C2335" s="162"/>
      <c r="D2335" s="163"/>
      <c r="E2335" s="162"/>
      <c r="F2335" s="164"/>
    </row>
    <row r="2336" spans="2:6" x14ac:dyDescent="0.3">
      <c r="B2336" s="125">
        <v>2325</v>
      </c>
      <c r="C2336" s="159"/>
      <c r="D2336" s="160"/>
      <c r="E2336" s="159"/>
      <c r="F2336" s="161"/>
    </row>
    <row r="2337" spans="2:6" x14ac:dyDescent="0.3">
      <c r="B2337" s="121">
        <v>2326</v>
      </c>
      <c r="C2337" s="162"/>
      <c r="D2337" s="163"/>
      <c r="E2337" s="162"/>
      <c r="F2337" s="164"/>
    </row>
    <row r="2338" spans="2:6" x14ac:dyDescent="0.3">
      <c r="B2338" s="125">
        <v>2327</v>
      </c>
      <c r="C2338" s="159"/>
      <c r="D2338" s="160"/>
      <c r="E2338" s="159"/>
      <c r="F2338" s="161"/>
    </row>
    <row r="2339" spans="2:6" x14ac:dyDescent="0.3">
      <c r="B2339" s="121">
        <v>2328</v>
      </c>
      <c r="C2339" s="162"/>
      <c r="D2339" s="163"/>
      <c r="E2339" s="162"/>
      <c r="F2339" s="164"/>
    </row>
    <row r="2340" spans="2:6" x14ac:dyDescent="0.3">
      <c r="B2340" s="125">
        <v>2329</v>
      </c>
      <c r="C2340" s="159"/>
      <c r="D2340" s="160"/>
      <c r="E2340" s="159"/>
      <c r="F2340" s="161"/>
    </row>
    <row r="2341" spans="2:6" x14ac:dyDescent="0.3">
      <c r="B2341" s="121">
        <v>2330</v>
      </c>
      <c r="C2341" s="162"/>
      <c r="D2341" s="163"/>
      <c r="E2341" s="162"/>
      <c r="F2341" s="164"/>
    </row>
    <row r="2342" spans="2:6" x14ac:dyDescent="0.3">
      <c r="B2342" s="125">
        <v>2331</v>
      </c>
      <c r="C2342" s="159"/>
      <c r="D2342" s="160"/>
      <c r="E2342" s="159"/>
      <c r="F2342" s="161"/>
    </row>
    <row r="2343" spans="2:6" x14ac:dyDescent="0.3">
      <c r="B2343" s="121">
        <v>2332</v>
      </c>
      <c r="C2343" s="162"/>
      <c r="D2343" s="163"/>
      <c r="E2343" s="162"/>
      <c r="F2343" s="164"/>
    </row>
    <row r="2344" spans="2:6" x14ac:dyDescent="0.3">
      <c r="B2344" s="125">
        <v>2333</v>
      </c>
      <c r="C2344" s="159"/>
      <c r="D2344" s="160"/>
      <c r="E2344" s="159"/>
      <c r="F2344" s="161"/>
    </row>
    <row r="2345" spans="2:6" x14ac:dyDescent="0.3">
      <c r="B2345" s="121">
        <v>2334</v>
      </c>
      <c r="C2345" s="162"/>
      <c r="D2345" s="163"/>
      <c r="E2345" s="162"/>
      <c r="F2345" s="164"/>
    </row>
    <row r="2346" spans="2:6" x14ac:dyDescent="0.3">
      <c r="B2346" s="125">
        <v>2335</v>
      </c>
      <c r="C2346" s="159"/>
      <c r="D2346" s="160"/>
      <c r="E2346" s="159"/>
      <c r="F2346" s="161"/>
    </row>
    <row r="2347" spans="2:6" x14ac:dyDescent="0.3">
      <c r="B2347" s="121">
        <v>2336</v>
      </c>
      <c r="C2347" s="162"/>
      <c r="D2347" s="163"/>
      <c r="E2347" s="162"/>
      <c r="F2347" s="164"/>
    </row>
    <row r="2348" spans="2:6" x14ac:dyDescent="0.3">
      <c r="B2348" s="125">
        <v>2337</v>
      </c>
      <c r="C2348" s="159"/>
      <c r="D2348" s="160"/>
      <c r="E2348" s="159"/>
      <c r="F2348" s="161"/>
    </row>
    <row r="2349" spans="2:6" x14ac:dyDescent="0.3">
      <c r="B2349" s="121">
        <v>2338</v>
      </c>
      <c r="C2349" s="162"/>
      <c r="D2349" s="163"/>
      <c r="E2349" s="162"/>
      <c r="F2349" s="164"/>
    </row>
    <row r="2350" spans="2:6" x14ac:dyDescent="0.3">
      <c r="B2350" s="125">
        <v>2339</v>
      </c>
      <c r="C2350" s="159"/>
      <c r="D2350" s="160"/>
      <c r="E2350" s="159"/>
      <c r="F2350" s="161"/>
    </row>
    <row r="2351" spans="2:6" x14ac:dyDescent="0.3">
      <c r="B2351" s="121">
        <v>2340</v>
      </c>
      <c r="C2351" s="162"/>
      <c r="D2351" s="163"/>
      <c r="E2351" s="162"/>
      <c r="F2351" s="164"/>
    </row>
    <row r="2352" spans="2:6" x14ac:dyDescent="0.3">
      <c r="B2352" s="125">
        <v>2341</v>
      </c>
      <c r="C2352" s="159"/>
      <c r="D2352" s="160"/>
      <c r="E2352" s="159"/>
      <c r="F2352" s="161"/>
    </row>
    <row r="2353" spans="2:6" x14ac:dyDescent="0.3">
      <c r="B2353" s="121">
        <v>2342</v>
      </c>
      <c r="C2353" s="162"/>
      <c r="D2353" s="163"/>
      <c r="E2353" s="162"/>
      <c r="F2353" s="164"/>
    </row>
    <row r="2354" spans="2:6" x14ac:dyDescent="0.3">
      <c r="B2354" s="125">
        <v>2343</v>
      </c>
      <c r="C2354" s="159"/>
      <c r="D2354" s="160"/>
      <c r="E2354" s="159"/>
      <c r="F2354" s="161"/>
    </row>
    <row r="2355" spans="2:6" x14ac:dyDescent="0.3">
      <c r="B2355" s="121">
        <v>2344</v>
      </c>
      <c r="C2355" s="162"/>
      <c r="D2355" s="163"/>
      <c r="E2355" s="162"/>
      <c r="F2355" s="164"/>
    </row>
    <row r="2356" spans="2:6" x14ac:dyDescent="0.3">
      <c r="B2356" s="125">
        <v>2345</v>
      </c>
      <c r="C2356" s="159"/>
      <c r="D2356" s="160"/>
      <c r="E2356" s="159"/>
      <c r="F2356" s="161"/>
    </row>
    <row r="2357" spans="2:6" x14ac:dyDescent="0.3">
      <c r="B2357" s="121">
        <v>2346</v>
      </c>
      <c r="C2357" s="162"/>
      <c r="D2357" s="163"/>
      <c r="E2357" s="162"/>
      <c r="F2357" s="164"/>
    </row>
    <row r="2358" spans="2:6" x14ac:dyDescent="0.3">
      <c r="B2358" s="125">
        <v>2347</v>
      </c>
      <c r="C2358" s="159"/>
      <c r="D2358" s="160"/>
      <c r="E2358" s="159"/>
      <c r="F2358" s="161"/>
    </row>
    <row r="2359" spans="2:6" x14ac:dyDescent="0.3">
      <c r="B2359" s="121">
        <v>2348</v>
      </c>
      <c r="C2359" s="162"/>
      <c r="D2359" s="163"/>
      <c r="E2359" s="162"/>
      <c r="F2359" s="164"/>
    </row>
    <row r="2360" spans="2:6" x14ac:dyDescent="0.3">
      <c r="B2360" s="125">
        <v>2349</v>
      </c>
      <c r="C2360" s="159"/>
      <c r="D2360" s="160"/>
      <c r="E2360" s="159"/>
      <c r="F2360" s="161"/>
    </row>
    <row r="2361" spans="2:6" x14ac:dyDescent="0.3">
      <c r="B2361" s="121">
        <v>2350</v>
      </c>
      <c r="C2361" s="162"/>
      <c r="D2361" s="163"/>
      <c r="E2361" s="162"/>
      <c r="F2361" s="164"/>
    </row>
    <row r="2362" spans="2:6" x14ac:dyDescent="0.3">
      <c r="B2362" s="125">
        <v>2351</v>
      </c>
      <c r="C2362" s="159"/>
      <c r="D2362" s="160"/>
      <c r="E2362" s="159"/>
      <c r="F2362" s="161"/>
    </row>
    <row r="2363" spans="2:6" x14ac:dyDescent="0.3">
      <c r="B2363" s="121">
        <v>2352</v>
      </c>
      <c r="C2363" s="162"/>
      <c r="D2363" s="163"/>
      <c r="E2363" s="162"/>
      <c r="F2363" s="164"/>
    </row>
    <row r="2364" spans="2:6" x14ac:dyDescent="0.3">
      <c r="B2364" s="125">
        <v>2353</v>
      </c>
      <c r="C2364" s="159"/>
      <c r="D2364" s="160"/>
      <c r="E2364" s="159"/>
      <c r="F2364" s="161"/>
    </row>
    <row r="2365" spans="2:6" x14ac:dyDescent="0.3">
      <c r="B2365" s="121">
        <v>2354</v>
      </c>
      <c r="C2365" s="162"/>
      <c r="D2365" s="163"/>
      <c r="E2365" s="162"/>
      <c r="F2365" s="164"/>
    </row>
    <row r="2366" spans="2:6" x14ac:dyDescent="0.3">
      <c r="B2366" s="125">
        <v>2355</v>
      </c>
      <c r="C2366" s="159"/>
      <c r="D2366" s="160"/>
      <c r="E2366" s="159"/>
      <c r="F2366" s="161"/>
    </row>
    <row r="2367" spans="2:6" x14ac:dyDescent="0.3">
      <c r="B2367" s="121">
        <v>2356</v>
      </c>
      <c r="C2367" s="162"/>
      <c r="D2367" s="163"/>
      <c r="E2367" s="162"/>
      <c r="F2367" s="164"/>
    </row>
    <row r="2368" spans="2:6" x14ac:dyDescent="0.3">
      <c r="B2368" s="125">
        <v>2357</v>
      </c>
      <c r="C2368" s="159"/>
      <c r="D2368" s="160"/>
      <c r="E2368" s="159"/>
      <c r="F2368" s="161"/>
    </row>
    <row r="2369" spans="2:6" x14ac:dyDescent="0.3">
      <c r="B2369" s="121">
        <v>2358</v>
      </c>
      <c r="C2369" s="162"/>
      <c r="D2369" s="163"/>
      <c r="E2369" s="162"/>
      <c r="F2369" s="164"/>
    </row>
    <row r="2370" spans="2:6" x14ac:dyDescent="0.3">
      <c r="B2370" s="125">
        <v>2359</v>
      </c>
      <c r="C2370" s="159"/>
      <c r="D2370" s="160"/>
      <c r="E2370" s="159"/>
      <c r="F2370" s="161"/>
    </row>
    <row r="2371" spans="2:6" x14ac:dyDescent="0.3">
      <c r="B2371" s="121">
        <v>2360</v>
      </c>
      <c r="C2371" s="162"/>
      <c r="D2371" s="163"/>
      <c r="E2371" s="162"/>
      <c r="F2371" s="164"/>
    </row>
    <row r="2372" spans="2:6" x14ac:dyDescent="0.3">
      <c r="B2372" s="125">
        <v>2361</v>
      </c>
      <c r="C2372" s="159"/>
      <c r="D2372" s="160"/>
      <c r="E2372" s="159"/>
      <c r="F2372" s="161"/>
    </row>
    <row r="2373" spans="2:6" x14ac:dyDescent="0.3">
      <c r="B2373" s="121">
        <v>2362</v>
      </c>
      <c r="C2373" s="162"/>
      <c r="D2373" s="163"/>
      <c r="E2373" s="162"/>
      <c r="F2373" s="164"/>
    </row>
    <row r="2374" spans="2:6" x14ac:dyDescent="0.3">
      <c r="B2374" s="125">
        <v>2363</v>
      </c>
      <c r="C2374" s="159"/>
      <c r="D2374" s="160"/>
      <c r="E2374" s="159"/>
      <c r="F2374" s="161"/>
    </row>
    <row r="2375" spans="2:6" x14ac:dyDescent="0.3">
      <c r="B2375" s="121">
        <v>2364</v>
      </c>
      <c r="C2375" s="162"/>
      <c r="D2375" s="163"/>
      <c r="E2375" s="162"/>
      <c r="F2375" s="164"/>
    </row>
    <row r="2376" spans="2:6" x14ac:dyDescent="0.3">
      <c r="B2376" s="125">
        <v>2365</v>
      </c>
      <c r="C2376" s="159"/>
      <c r="D2376" s="160"/>
      <c r="E2376" s="159"/>
      <c r="F2376" s="161"/>
    </row>
    <row r="2377" spans="2:6" x14ac:dyDescent="0.3">
      <c r="B2377" s="121">
        <v>2366</v>
      </c>
      <c r="C2377" s="162"/>
      <c r="D2377" s="163"/>
      <c r="E2377" s="162"/>
      <c r="F2377" s="164"/>
    </row>
    <row r="2378" spans="2:6" x14ac:dyDescent="0.3">
      <c r="B2378" s="125">
        <v>2367</v>
      </c>
      <c r="C2378" s="159"/>
      <c r="D2378" s="160"/>
      <c r="E2378" s="159"/>
      <c r="F2378" s="161"/>
    </row>
    <row r="2379" spans="2:6" x14ac:dyDescent="0.3">
      <c r="B2379" s="121">
        <v>2368</v>
      </c>
      <c r="C2379" s="162"/>
      <c r="D2379" s="163"/>
      <c r="E2379" s="162"/>
      <c r="F2379" s="164"/>
    </row>
    <row r="2380" spans="2:6" x14ac:dyDescent="0.3">
      <c r="B2380" s="125">
        <v>2369</v>
      </c>
      <c r="C2380" s="159"/>
      <c r="D2380" s="160"/>
      <c r="E2380" s="159"/>
      <c r="F2380" s="161"/>
    </row>
    <row r="2381" spans="2:6" x14ac:dyDescent="0.3">
      <c r="B2381" s="121">
        <v>2370</v>
      </c>
      <c r="C2381" s="162"/>
      <c r="D2381" s="163"/>
      <c r="E2381" s="162"/>
      <c r="F2381" s="164"/>
    </row>
    <row r="2382" spans="2:6" x14ac:dyDescent="0.3">
      <c r="B2382" s="125">
        <v>2371</v>
      </c>
      <c r="C2382" s="159"/>
      <c r="D2382" s="160"/>
      <c r="E2382" s="159"/>
      <c r="F2382" s="161"/>
    </row>
    <row r="2383" spans="2:6" x14ac:dyDescent="0.3">
      <c r="B2383" s="121">
        <v>2372</v>
      </c>
      <c r="C2383" s="162"/>
      <c r="D2383" s="163"/>
      <c r="E2383" s="162"/>
      <c r="F2383" s="164"/>
    </row>
    <row r="2384" spans="2:6" x14ac:dyDescent="0.3">
      <c r="B2384" s="125">
        <v>2373</v>
      </c>
      <c r="C2384" s="159"/>
      <c r="D2384" s="160"/>
      <c r="E2384" s="159"/>
      <c r="F2384" s="161"/>
    </row>
    <row r="2385" spans="2:6" x14ac:dyDescent="0.3">
      <c r="B2385" s="121">
        <v>2374</v>
      </c>
      <c r="C2385" s="162"/>
      <c r="D2385" s="163"/>
      <c r="E2385" s="162"/>
      <c r="F2385" s="164"/>
    </row>
    <row r="2386" spans="2:6" x14ac:dyDescent="0.3">
      <c r="B2386" s="125">
        <v>2375</v>
      </c>
      <c r="C2386" s="159"/>
      <c r="D2386" s="160"/>
      <c r="E2386" s="159"/>
      <c r="F2386" s="161"/>
    </row>
    <row r="2387" spans="2:6" x14ac:dyDescent="0.3">
      <c r="B2387" s="121">
        <v>2376</v>
      </c>
      <c r="C2387" s="162"/>
      <c r="D2387" s="163"/>
      <c r="E2387" s="162"/>
      <c r="F2387" s="164"/>
    </row>
    <row r="2388" spans="2:6" x14ac:dyDescent="0.3">
      <c r="B2388" s="125">
        <v>2377</v>
      </c>
      <c r="C2388" s="159"/>
      <c r="D2388" s="160"/>
      <c r="E2388" s="159"/>
      <c r="F2388" s="161"/>
    </row>
    <row r="2389" spans="2:6" x14ac:dyDescent="0.3">
      <c r="B2389" s="121">
        <v>2378</v>
      </c>
      <c r="C2389" s="162"/>
      <c r="D2389" s="163"/>
      <c r="E2389" s="162"/>
      <c r="F2389" s="164"/>
    </row>
    <row r="2390" spans="2:6" x14ac:dyDescent="0.3">
      <c r="B2390" s="125">
        <v>2379</v>
      </c>
      <c r="C2390" s="159"/>
      <c r="D2390" s="160"/>
      <c r="E2390" s="159"/>
      <c r="F2390" s="161"/>
    </row>
    <row r="2391" spans="2:6" x14ac:dyDescent="0.3">
      <c r="B2391" s="121">
        <v>2380</v>
      </c>
      <c r="C2391" s="162"/>
      <c r="D2391" s="163"/>
      <c r="E2391" s="162"/>
      <c r="F2391" s="164"/>
    </row>
    <row r="2392" spans="2:6" x14ac:dyDescent="0.3">
      <c r="B2392" s="125">
        <v>2381</v>
      </c>
      <c r="C2392" s="159"/>
      <c r="D2392" s="160"/>
      <c r="E2392" s="159"/>
      <c r="F2392" s="161"/>
    </row>
    <row r="2393" spans="2:6" x14ac:dyDescent="0.3">
      <c r="B2393" s="121">
        <v>2382</v>
      </c>
      <c r="C2393" s="162"/>
      <c r="D2393" s="163"/>
      <c r="E2393" s="162"/>
      <c r="F2393" s="164"/>
    </row>
    <row r="2394" spans="2:6" x14ac:dyDescent="0.3">
      <c r="B2394" s="125">
        <v>2383</v>
      </c>
      <c r="C2394" s="159"/>
      <c r="D2394" s="160"/>
      <c r="E2394" s="159"/>
      <c r="F2394" s="161"/>
    </row>
    <row r="2395" spans="2:6" x14ac:dyDescent="0.3">
      <c r="B2395" s="121">
        <v>2384</v>
      </c>
      <c r="C2395" s="162"/>
      <c r="D2395" s="163"/>
      <c r="E2395" s="162"/>
      <c r="F2395" s="164"/>
    </row>
    <row r="2396" spans="2:6" x14ac:dyDescent="0.3">
      <c r="B2396" s="125">
        <v>2385</v>
      </c>
      <c r="C2396" s="159"/>
      <c r="D2396" s="160"/>
      <c r="E2396" s="159"/>
      <c r="F2396" s="161"/>
    </row>
    <row r="2397" spans="2:6" x14ac:dyDescent="0.3">
      <c r="B2397" s="121">
        <v>2386</v>
      </c>
      <c r="C2397" s="162"/>
      <c r="D2397" s="163"/>
      <c r="E2397" s="162"/>
      <c r="F2397" s="164"/>
    </row>
    <row r="2398" spans="2:6" x14ac:dyDescent="0.3">
      <c r="B2398" s="125">
        <v>2387</v>
      </c>
      <c r="C2398" s="159"/>
      <c r="D2398" s="160"/>
      <c r="E2398" s="159"/>
      <c r="F2398" s="161"/>
    </row>
    <row r="2399" spans="2:6" x14ac:dyDescent="0.3">
      <c r="B2399" s="121">
        <v>2388</v>
      </c>
      <c r="C2399" s="162"/>
      <c r="D2399" s="163"/>
      <c r="E2399" s="162"/>
      <c r="F2399" s="164"/>
    </row>
    <row r="2400" spans="2:6" x14ac:dyDescent="0.3">
      <c r="B2400" s="125">
        <v>2389</v>
      </c>
      <c r="C2400" s="159"/>
      <c r="D2400" s="160"/>
      <c r="E2400" s="159"/>
      <c r="F2400" s="161"/>
    </row>
    <row r="2401" spans="2:6" x14ac:dyDescent="0.3">
      <c r="B2401" s="121">
        <v>2390</v>
      </c>
      <c r="C2401" s="162"/>
      <c r="D2401" s="163"/>
      <c r="E2401" s="162"/>
      <c r="F2401" s="164"/>
    </row>
    <row r="2402" spans="2:6" x14ac:dyDescent="0.3">
      <c r="B2402" s="125">
        <v>2391</v>
      </c>
      <c r="C2402" s="159"/>
      <c r="D2402" s="160"/>
      <c r="E2402" s="159"/>
      <c r="F2402" s="161"/>
    </row>
    <row r="2403" spans="2:6" x14ac:dyDescent="0.3">
      <c r="B2403" s="121">
        <v>2392</v>
      </c>
      <c r="C2403" s="162"/>
      <c r="D2403" s="163"/>
      <c r="E2403" s="162"/>
      <c r="F2403" s="164"/>
    </row>
    <row r="2404" spans="2:6" x14ac:dyDescent="0.3">
      <c r="B2404" s="125">
        <v>2393</v>
      </c>
      <c r="C2404" s="159"/>
      <c r="D2404" s="160"/>
      <c r="E2404" s="159"/>
      <c r="F2404" s="161"/>
    </row>
    <row r="2405" spans="2:6" x14ac:dyDescent="0.3">
      <c r="B2405" s="121">
        <v>2394</v>
      </c>
      <c r="C2405" s="162"/>
      <c r="D2405" s="163"/>
      <c r="E2405" s="162"/>
      <c r="F2405" s="164"/>
    </row>
    <row r="2406" spans="2:6" x14ac:dyDescent="0.3">
      <c r="B2406" s="125">
        <v>2395</v>
      </c>
      <c r="C2406" s="159"/>
      <c r="D2406" s="160"/>
      <c r="E2406" s="159"/>
      <c r="F2406" s="161"/>
    </row>
    <row r="2407" spans="2:6" x14ac:dyDescent="0.3">
      <c r="B2407" s="121">
        <v>2396</v>
      </c>
      <c r="C2407" s="162"/>
      <c r="D2407" s="163"/>
      <c r="E2407" s="162"/>
      <c r="F2407" s="164"/>
    </row>
    <row r="2408" spans="2:6" x14ac:dyDescent="0.3">
      <c r="B2408" s="125">
        <v>2397</v>
      </c>
      <c r="C2408" s="159"/>
      <c r="D2408" s="160"/>
      <c r="E2408" s="159"/>
      <c r="F2408" s="161"/>
    </row>
    <row r="2409" spans="2:6" x14ac:dyDescent="0.3">
      <c r="B2409" s="121">
        <v>2398</v>
      </c>
      <c r="C2409" s="162"/>
      <c r="D2409" s="163"/>
      <c r="E2409" s="162"/>
      <c r="F2409" s="164"/>
    </row>
    <row r="2410" spans="2:6" x14ac:dyDescent="0.3">
      <c r="B2410" s="125">
        <v>2399</v>
      </c>
      <c r="C2410" s="159"/>
      <c r="D2410" s="160"/>
      <c r="E2410" s="159"/>
      <c r="F2410" s="161"/>
    </row>
    <row r="2411" spans="2:6" x14ac:dyDescent="0.3">
      <c r="B2411" s="121">
        <v>2400</v>
      </c>
      <c r="C2411" s="162"/>
      <c r="D2411" s="163"/>
      <c r="E2411" s="162"/>
      <c r="F2411" s="164"/>
    </row>
    <row r="2412" spans="2:6" x14ac:dyDescent="0.3">
      <c r="B2412" s="125">
        <v>2401</v>
      </c>
      <c r="C2412" s="159"/>
      <c r="D2412" s="160"/>
      <c r="E2412" s="159"/>
      <c r="F2412" s="161"/>
    </row>
    <row r="2413" spans="2:6" x14ac:dyDescent="0.3">
      <c r="B2413" s="121">
        <v>2402</v>
      </c>
      <c r="C2413" s="162"/>
      <c r="D2413" s="163"/>
      <c r="E2413" s="162"/>
      <c r="F2413" s="164"/>
    </row>
    <row r="2414" spans="2:6" x14ac:dyDescent="0.3">
      <c r="B2414" s="125">
        <v>2403</v>
      </c>
      <c r="C2414" s="159"/>
      <c r="D2414" s="160"/>
      <c r="E2414" s="159"/>
      <c r="F2414" s="161"/>
    </row>
    <row r="2415" spans="2:6" x14ac:dyDescent="0.3">
      <c r="B2415" s="121">
        <v>2404</v>
      </c>
      <c r="C2415" s="162"/>
      <c r="D2415" s="163"/>
      <c r="E2415" s="162"/>
      <c r="F2415" s="164"/>
    </row>
    <row r="2416" spans="2:6" x14ac:dyDescent="0.3">
      <c r="B2416" s="125">
        <v>2405</v>
      </c>
      <c r="C2416" s="159"/>
      <c r="D2416" s="160"/>
      <c r="E2416" s="159"/>
      <c r="F2416" s="161"/>
    </row>
    <row r="2417" spans="2:6" x14ac:dyDescent="0.3">
      <c r="B2417" s="121">
        <v>2406</v>
      </c>
      <c r="C2417" s="162"/>
      <c r="D2417" s="163"/>
      <c r="E2417" s="162"/>
      <c r="F2417" s="164"/>
    </row>
    <row r="2418" spans="2:6" x14ac:dyDescent="0.3">
      <c r="B2418" s="125">
        <v>2407</v>
      </c>
      <c r="C2418" s="159"/>
      <c r="D2418" s="160"/>
      <c r="E2418" s="159"/>
      <c r="F2418" s="161"/>
    </row>
    <row r="2419" spans="2:6" x14ac:dyDescent="0.3">
      <c r="B2419" s="121">
        <v>2408</v>
      </c>
      <c r="C2419" s="162"/>
      <c r="D2419" s="163"/>
      <c r="E2419" s="162"/>
      <c r="F2419" s="164"/>
    </row>
    <row r="2420" spans="2:6" x14ac:dyDescent="0.3">
      <c r="B2420" s="125">
        <v>2409</v>
      </c>
      <c r="C2420" s="159"/>
      <c r="D2420" s="160"/>
      <c r="E2420" s="159"/>
      <c r="F2420" s="161"/>
    </row>
    <row r="2421" spans="2:6" x14ac:dyDescent="0.3">
      <c r="B2421" s="121">
        <v>2410</v>
      </c>
      <c r="C2421" s="162"/>
      <c r="D2421" s="163"/>
      <c r="E2421" s="162"/>
      <c r="F2421" s="164"/>
    </row>
    <row r="2422" spans="2:6" x14ac:dyDescent="0.3">
      <c r="B2422" s="125">
        <v>2411</v>
      </c>
      <c r="C2422" s="159"/>
      <c r="D2422" s="160"/>
      <c r="E2422" s="159"/>
      <c r="F2422" s="161"/>
    </row>
    <row r="2423" spans="2:6" x14ac:dyDescent="0.3">
      <c r="B2423" s="121">
        <v>2412</v>
      </c>
      <c r="C2423" s="162"/>
      <c r="D2423" s="163"/>
      <c r="E2423" s="162"/>
      <c r="F2423" s="164"/>
    </row>
    <row r="2424" spans="2:6" x14ac:dyDescent="0.3">
      <c r="B2424" s="125">
        <v>2413</v>
      </c>
      <c r="C2424" s="159"/>
      <c r="D2424" s="160"/>
      <c r="E2424" s="159"/>
      <c r="F2424" s="161"/>
    </row>
    <row r="2425" spans="2:6" x14ac:dyDescent="0.3">
      <c r="B2425" s="121">
        <v>2414</v>
      </c>
      <c r="C2425" s="162"/>
      <c r="D2425" s="163"/>
      <c r="E2425" s="162"/>
      <c r="F2425" s="164"/>
    </row>
    <row r="2426" spans="2:6" x14ac:dyDescent="0.3">
      <c r="B2426" s="125">
        <v>2415</v>
      </c>
      <c r="C2426" s="159"/>
      <c r="D2426" s="160"/>
      <c r="E2426" s="159"/>
      <c r="F2426" s="161"/>
    </row>
    <row r="2427" spans="2:6" x14ac:dyDescent="0.3">
      <c r="B2427" s="121">
        <v>2416</v>
      </c>
      <c r="C2427" s="162"/>
      <c r="D2427" s="163"/>
      <c r="E2427" s="162"/>
      <c r="F2427" s="164"/>
    </row>
    <row r="2428" spans="2:6" x14ac:dyDescent="0.3">
      <c r="B2428" s="125">
        <v>2417</v>
      </c>
      <c r="C2428" s="159"/>
      <c r="D2428" s="160"/>
      <c r="E2428" s="159"/>
      <c r="F2428" s="161"/>
    </row>
    <row r="2429" spans="2:6" x14ac:dyDescent="0.3">
      <c r="B2429" s="121">
        <v>2418</v>
      </c>
      <c r="C2429" s="162"/>
      <c r="D2429" s="163"/>
      <c r="E2429" s="162"/>
      <c r="F2429" s="164"/>
    </row>
    <row r="2430" spans="2:6" x14ac:dyDescent="0.3">
      <c r="B2430" s="125">
        <v>2419</v>
      </c>
      <c r="C2430" s="159"/>
      <c r="D2430" s="160"/>
      <c r="E2430" s="159"/>
      <c r="F2430" s="161"/>
    </row>
    <row r="2431" spans="2:6" x14ac:dyDescent="0.3">
      <c r="B2431" s="121">
        <v>2420</v>
      </c>
      <c r="C2431" s="162"/>
      <c r="D2431" s="163"/>
      <c r="E2431" s="162"/>
      <c r="F2431" s="164"/>
    </row>
    <row r="2432" spans="2:6" x14ac:dyDescent="0.3">
      <c r="B2432" s="125">
        <v>2421</v>
      </c>
      <c r="C2432" s="159"/>
      <c r="D2432" s="160"/>
      <c r="E2432" s="159"/>
      <c r="F2432" s="161"/>
    </row>
    <row r="2433" spans="2:6" x14ac:dyDescent="0.3">
      <c r="B2433" s="121">
        <v>2422</v>
      </c>
      <c r="C2433" s="162"/>
      <c r="D2433" s="163"/>
      <c r="E2433" s="162"/>
      <c r="F2433" s="164"/>
    </row>
    <row r="2434" spans="2:6" x14ac:dyDescent="0.3">
      <c r="B2434" s="125">
        <v>2423</v>
      </c>
      <c r="C2434" s="159"/>
      <c r="D2434" s="160"/>
      <c r="E2434" s="159"/>
      <c r="F2434" s="161"/>
    </row>
    <row r="2435" spans="2:6" x14ac:dyDescent="0.3">
      <c r="B2435" s="121">
        <v>2424</v>
      </c>
      <c r="C2435" s="162"/>
      <c r="D2435" s="163"/>
      <c r="E2435" s="162"/>
      <c r="F2435" s="164"/>
    </row>
    <row r="2436" spans="2:6" x14ac:dyDescent="0.3">
      <c r="B2436" s="125">
        <v>2425</v>
      </c>
      <c r="C2436" s="159"/>
      <c r="D2436" s="160"/>
      <c r="E2436" s="159"/>
      <c r="F2436" s="161"/>
    </row>
    <row r="2437" spans="2:6" x14ac:dyDescent="0.3">
      <c r="B2437" s="121">
        <v>2426</v>
      </c>
      <c r="C2437" s="162"/>
      <c r="D2437" s="163"/>
      <c r="E2437" s="162"/>
      <c r="F2437" s="164"/>
    </row>
    <row r="2438" spans="2:6" x14ac:dyDescent="0.3">
      <c r="B2438" s="125">
        <v>2427</v>
      </c>
      <c r="C2438" s="159"/>
      <c r="D2438" s="160"/>
      <c r="E2438" s="159"/>
      <c r="F2438" s="161"/>
    </row>
    <row r="2439" spans="2:6" x14ac:dyDescent="0.3">
      <c r="B2439" s="121">
        <v>2428</v>
      </c>
      <c r="C2439" s="162"/>
      <c r="D2439" s="163"/>
      <c r="E2439" s="162"/>
      <c r="F2439" s="164"/>
    </row>
    <row r="2440" spans="2:6" x14ac:dyDescent="0.3">
      <c r="B2440" s="125">
        <v>2429</v>
      </c>
      <c r="C2440" s="159"/>
      <c r="D2440" s="160"/>
      <c r="E2440" s="159"/>
      <c r="F2440" s="161"/>
    </row>
    <row r="2441" spans="2:6" x14ac:dyDescent="0.3">
      <c r="B2441" s="121">
        <v>2430</v>
      </c>
      <c r="C2441" s="162"/>
      <c r="D2441" s="163"/>
      <c r="E2441" s="162"/>
      <c r="F2441" s="164"/>
    </row>
    <row r="2442" spans="2:6" x14ac:dyDescent="0.3">
      <c r="B2442" s="125">
        <v>2431</v>
      </c>
      <c r="C2442" s="159"/>
      <c r="D2442" s="160"/>
      <c r="E2442" s="159"/>
      <c r="F2442" s="161"/>
    </row>
    <row r="2443" spans="2:6" x14ac:dyDescent="0.3">
      <c r="B2443" s="121">
        <v>2432</v>
      </c>
      <c r="C2443" s="162"/>
      <c r="D2443" s="163"/>
      <c r="E2443" s="162"/>
      <c r="F2443" s="164"/>
    </row>
    <row r="2444" spans="2:6" x14ac:dyDescent="0.3">
      <c r="B2444" s="125">
        <v>2433</v>
      </c>
      <c r="C2444" s="159"/>
      <c r="D2444" s="160"/>
      <c r="E2444" s="159"/>
      <c r="F2444" s="161"/>
    </row>
    <row r="2445" spans="2:6" x14ac:dyDescent="0.3">
      <c r="B2445" s="121">
        <v>2434</v>
      </c>
      <c r="C2445" s="162"/>
      <c r="D2445" s="163"/>
      <c r="E2445" s="162"/>
      <c r="F2445" s="164"/>
    </row>
    <row r="2446" spans="2:6" x14ac:dyDescent="0.3">
      <c r="B2446" s="125">
        <v>2435</v>
      </c>
      <c r="C2446" s="159"/>
      <c r="D2446" s="160"/>
      <c r="E2446" s="159"/>
      <c r="F2446" s="161"/>
    </row>
    <row r="2447" spans="2:6" x14ac:dyDescent="0.3">
      <c r="B2447" s="121">
        <v>2436</v>
      </c>
      <c r="C2447" s="162"/>
      <c r="D2447" s="163"/>
      <c r="E2447" s="162"/>
      <c r="F2447" s="164"/>
    </row>
    <row r="2448" spans="2:6" x14ac:dyDescent="0.3">
      <c r="B2448" s="125">
        <v>2437</v>
      </c>
      <c r="C2448" s="159"/>
      <c r="D2448" s="160"/>
      <c r="E2448" s="159"/>
      <c r="F2448" s="161"/>
    </row>
    <row r="2449" spans="2:6" x14ac:dyDescent="0.3">
      <c r="B2449" s="121">
        <v>2438</v>
      </c>
      <c r="C2449" s="162"/>
      <c r="D2449" s="163"/>
      <c r="E2449" s="162"/>
      <c r="F2449" s="164"/>
    </row>
    <row r="2450" spans="2:6" x14ac:dyDescent="0.3">
      <c r="B2450" s="125">
        <v>2439</v>
      </c>
      <c r="C2450" s="159"/>
      <c r="D2450" s="160"/>
      <c r="E2450" s="159"/>
      <c r="F2450" s="161"/>
    </row>
    <row r="2451" spans="2:6" x14ac:dyDescent="0.3">
      <c r="B2451" s="121">
        <v>2440</v>
      </c>
      <c r="C2451" s="162"/>
      <c r="D2451" s="163"/>
      <c r="E2451" s="162"/>
      <c r="F2451" s="164"/>
    </row>
    <row r="2452" spans="2:6" x14ac:dyDescent="0.3">
      <c r="B2452" s="125">
        <v>2441</v>
      </c>
      <c r="C2452" s="159"/>
      <c r="D2452" s="160"/>
      <c r="E2452" s="159"/>
      <c r="F2452" s="161"/>
    </row>
    <row r="2453" spans="2:6" x14ac:dyDescent="0.3">
      <c r="B2453" s="121">
        <v>2442</v>
      </c>
      <c r="C2453" s="162"/>
      <c r="D2453" s="163"/>
      <c r="E2453" s="162"/>
      <c r="F2453" s="164"/>
    </row>
    <row r="2454" spans="2:6" x14ac:dyDescent="0.3">
      <c r="B2454" s="125">
        <v>2443</v>
      </c>
      <c r="C2454" s="159"/>
      <c r="D2454" s="160"/>
      <c r="E2454" s="159"/>
      <c r="F2454" s="161"/>
    </row>
    <row r="2455" spans="2:6" x14ac:dyDescent="0.3">
      <c r="B2455" s="121">
        <v>2444</v>
      </c>
      <c r="C2455" s="162"/>
      <c r="D2455" s="163"/>
      <c r="E2455" s="162"/>
      <c r="F2455" s="164"/>
    </row>
    <row r="2456" spans="2:6" x14ac:dyDescent="0.3">
      <c r="B2456" s="125">
        <v>2445</v>
      </c>
      <c r="C2456" s="159"/>
      <c r="D2456" s="160"/>
      <c r="E2456" s="159"/>
      <c r="F2456" s="161"/>
    </row>
    <row r="2457" spans="2:6" x14ac:dyDescent="0.3">
      <c r="B2457" s="121">
        <v>2446</v>
      </c>
      <c r="C2457" s="162"/>
      <c r="D2457" s="163"/>
      <c r="E2457" s="162"/>
      <c r="F2457" s="164"/>
    </row>
    <row r="2458" spans="2:6" x14ac:dyDescent="0.3">
      <c r="B2458" s="125">
        <v>2447</v>
      </c>
      <c r="C2458" s="159"/>
      <c r="D2458" s="160"/>
      <c r="E2458" s="159"/>
      <c r="F2458" s="161"/>
    </row>
    <row r="2459" spans="2:6" x14ac:dyDescent="0.3">
      <c r="B2459" s="121">
        <v>2448</v>
      </c>
      <c r="C2459" s="162"/>
      <c r="D2459" s="163"/>
      <c r="E2459" s="162"/>
      <c r="F2459" s="164"/>
    </row>
    <row r="2460" spans="2:6" x14ac:dyDescent="0.3">
      <c r="B2460" s="125">
        <v>2449</v>
      </c>
      <c r="C2460" s="159"/>
      <c r="D2460" s="160"/>
      <c r="E2460" s="159"/>
      <c r="F2460" s="161"/>
    </row>
    <row r="2461" spans="2:6" x14ac:dyDescent="0.3">
      <c r="B2461" s="121">
        <v>2450</v>
      </c>
      <c r="C2461" s="162"/>
      <c r="D2461" s="163"/>
      <c r="E2461" s="162"/>
      <c r="F2461" s="164"/>
    </row>
    <row r="2462" spans="2:6" x14ac:dyDescent="0.3">
      <c r="B2462" s="125">
        <v>2451</v>
      </c>
      <c r="C2462" s="159"/>
      <c r="D2462" s="160"/>
      <c r="E2462" s="159"/>
      <c r="F2462" s="161"/>
    </row>
    <row r="2463" spans="2:6" x14ac:dyDescent="0.3">
      <c r="B2463" s="121">
        <v>2452</v>
      </c>
      <c r="C2463" s="162"/>
      <c r="D2463" s="163"/>
      <c r="E2463" s="162"/>
      <c r="F2463" s="164"/>
    </row>
    <row r="2464" spans="2:6" x14ac:dyDescent="0.3">
      <c r="B2464" s="125">
        <v>2453</v>
      </c>
      <c r="C2464" s="159"/>
      <c r="D2464" s="160"/>
      <c r="E2464" s="159"/>
      <c r="F2464" s="161"/>
    </row>
    <row r="2465" spans="2:6" x14ac:dyDescent="0.3">
      <c r="B2465" s="121">
        <v>2454</v>
      </c>
      <c r="C2465" s="162"/>
      <c r="D2465" s="163"/>
      <c r="E2465" s="162"/>
      <c r="F2465" s="164"/>
    </row>
    <row r="2466" spans="2:6" x14ac:dyDescent="0.3">
      <c r="B2466" s="125">
        <v>2455</v>
      </c>
      <c r="C2466" s="159"/>
      <c r="D2466" s="160"/>
      <c r="E2466" s="159"/>
      <c r="F2466" s="161"/>
    </row>
    <row r="2467" spans="2:6" x14ac:dyDescent="0.3">
      <c r="B2467" s="121">
        <v>2456</v>
      </c>
      <c r="C2467" s="162"/>
      <c r="D2467" s="163"/>
      <c r="E2467" s="162"/>
      <c r="F2467" s="164"/>
    </row>
    <row r="2468" spans="2:6" x14ac:dyDescent="0.3">
      <c r="B2468" s="125">
        <v>2457</v>
      </c>
      <c r="C2468" s="159"/>
      <c r="D2468" s="160"/>
      <c r="E2468" s="159"/>
      <c r="F2468" s="161"/>
    </row>
    <row r="2469" spans="2:6" x14ac:dyDescent="0.3">
      <c r="B2469" s="121">
        <v>2458</v>
      </c>
      <c r="C2469" s="162"/>
      <c r="D2469" s="163"/>
      <c r="E2469" s="162"/>
      <c r="F2469" s="164"/>
    </row>
    <row r="2470" spans="2:6" x14ac:dyDescent="0.3">
      <c r="B2470" s="125">
        <v>2459</v>
      </c>
      <c r="C2470" s="159"/>
      <c r="D2470" s="160"/>
      <c r="E2470" s="159"/>
      <c r="F2470" s="161"/>
    </row>
    <row r="2471" spans="2:6" x14ac:dyDescent="0.3">
      <c r="B2471" s="121">
        <v>2460</v>
      </c>
      <c r="C2471" s="162"/>
      <c r="D2471" s="163"/>
      <c r="E2471" s="162"/>
      <c r="F2471" s="164"/>
    </row>
    <row r="2472" spans="2:6" x14ac:dyDescent="0.3">
      <c r="B2472" s="125">
        <v>2461</v>
      </c>
      <c r="C2472" s="159"/>
      <c r="D2472" s="160"/>
      <c r="E2472" s="159"/>
      <c r="F2472" s="161"/>
    </row>
    <row r="2473" spans="2:6" x14ac:dyDescent="0.3">
      <c r="B2473" s="121">
        <v>2462</v>
      </c>
      <c r="C2473" s="162"/>
      <c r="D2473" s="163"/>
      <c r="E2473" s="162"/>
      <c r="F2473" s="164"/>
    </row>
    <row r="2474" spans="2:6" x14ac:dyDescent="0.3">
      <c r="B2474" s="125">
        <v>2463</v>
      </c>
      <c r="C2474" s="159"/>
      <c r="D2474" s="160"/>
      <c r="E2474" s="159"/>
      <c r="F2474" s="161"/>
    </row>
    <row r="2475" spans="2:6" x14ac:dyDescent="0.3">
      <c r="B2475" s="121">
        <v>2464</v>
      </c>
      <c r="C2475" s="162"/>
      <c r="D2475" s="163"/>
      <c r="E2475" s="162"/>
      <c r="F2475" s="164"/>
    </row>
    <row r="2476" spans="2:6" x14ac:dyDescent="0.3">
      <c r="B2476" s="125">
        <v>2465</v>
      </c>
      <c r="C2476" s="159"/>
      <c r="D2476" s="160"/>
      <c r="E2476" s="159"/>
      <c r="F2476" s="161"/>
    </row>
    <row r="2477" spans="2:6" x14ac:dyDescent="0.3">
      <c r="B2477" s="121">
        <v>2466</v>
      </c>
      <c r="C2477" s="162"/>
      <c r="D2477" s="163"/>
      <c r="E2477" s="162"/>
      <c r="F2477" s="164"/>
    </row>
    <row r="2478" spans="2:6" x14ac:dyDescent="0.3">
      <c r="B2478" s="125">
        <v>2467</v>
      </c>
      <c r="C2478" s="159"/>
      <c r="D2478" s="160"/>
      <c r="E2478" s="159"/>
      <c r="F2478" s="161"/>
    </row>
    <row r="2479" spans="2:6" x14ac:dyDescent="0.3">
      <c r="B2479" s="121">
        <v>2468</v>
      </c>
      <c r="C2479" s="162"/>
      <c r="D2479" s="163"/>
      <c r="E2479" s="162"/>
      <c r="F2479" s="164"/>
    </row>
    <row r="2480" spans="2:6" x14ac:dyDescent="0.3">
      <c r="B2480" s="125">
        <v>2469</v>
      </c>
      <c r="C2480" s="159"/>
      <c r="D2480" s="160"/>
      <c r="E2480" s="159"/>
      <c r="F2480" s="161"/>
    </row>
    <row r="2481" spans="2:6" x14ac:dyDescent="0.3">
      <c r="B2481" s="121">
        <v>2470</v>
      </c>
      <c r="C2481" s="162"/>
      <c r="D2481" s="163"/>
      <c r="E2481" s="162"/>
      <c r="F2481" s="164"/>
    </row>
    <row r="2482" spans="2:6" x14ac:dyDescent="0.3">
      <c r="B2482" s="125">
        <v>2471</v>
      </c>
      <c r="C2482" s="159"/>
      <c r="D2482" s="160"/>
      <c r="E2482" s="159"/>
      <c r="F2482" s="161"/>
    </row>
    <row r="2483" spans="2:6" x14ac:dyDescent="0.3">
      <c r="B2483" s="121">
        <v>2472</v>
      </c>
      <c r="C2483" s="162"/>
      <c r="D2483" s="163"/>
      <c r="E2483" s="162"/>
      <c r="F2483" s="164"/>
    </row>
    <row r="2484" spans="2:6" x14ac:dyDescent="0.3">
      <c r="B2484" s="125">
        <v>2473</v>
      </c>
      <c r="C2484" s="159"/>
      <c r="D2484" s="160"/>
      <c r="E2484" s="159"/>
      <c r="F2484" s="161"/>
    </row>
    <row r="2485" spans="2:6" x14ac:dyDescent="0.3">
      <c r="B2485" s="121">
        <v>2474</v>
      </c>
      <c r="C2485" s="162"/>
      <c r="D2485" s="163"/>
      <c r="E2485" s="162"/>
      <c r="F2485" s="164"/>
    </row>
    <row r="2486" spans="2:6" x14ac:dyDescent="0.3">
      <c r="B2486" s="125">
        <v>2475</v>
      </c>
      <c r="C2486" s="159"/>
      <c r="D2486" s="160"/>
      <c r="E2486" s="159"/>
      <c r="F2486" s="161"/>
    </row>
    <row r="2487" spans="2:6" x14ac:dyDescent="0.3">
      <c r="B2487" s="121">
        <v>2476</v>
      </c>
      <c r="C2487" s="162"/>
      <c r="D2487" s="163"/>
      <c r="E2487" s="162"/>
      <c r="F2487" s="164"/>
    </row>
    <row r="2488" spans="2:6" x14ac:dyDescent="0.3">
      <c r="B2488" s="125">
        <v>2477</v>
      </c>
      <c r="C2488" s="159"/>
      <c r="D2488" s="160"/>
      <c r="E2488" s="159"/>
      <c r="F2488" s="161"/>
    </row>
    <row r="2489" spans="2:6" x14ac:dyDescent="0.3">
      <c r="B2489" s="121">
        <v>2478</v>
      </c>
      <c r="C2489" s="162"/>
      <c r="D2489" s="163"/>
      <c r="E2489" s="162"/>
      <c r="F2489" s="164"/>
    </row>
    <row r="2490" spans="2:6" x14ac:dyDescent="0.3">
      <c r="B2490" s="125">
        <v>2479</v>
      </c>
      <c r="C2490" s="159"/>
      <c r="D2490" s="160"/>
      <c r="E2490" s="159"/>
      <c r="F2490" s="161"/>
    </row>
    <row r="2491" spans="2:6" x14ac:dyDescent="0.3">
      <c r="B2491" s="121">
        <v>2480</v>
      </c>
      <c r="C2491" s="162"/>
      <c r="D2491" s="163"/>
      <c r="E2491" s="162"/>
      <c r="F2491" s="164"/>
    </row>
    <row r="2492" spans="2:6" x14ac:dyDescent="0.3">
      <c r="B2492" s="125">
        <v>2481</v>
      </c>
      <c r="C2492" s="159"/>
      <c r="D2492" s="160"/>
      <c r="E2492" s="159"/>
      <c r="F2492" s="161"/>
    </row>
    <row r="2493" spans="2:6" x14ac:dyDescent="0.3">
      <c r="B2493" s="121">
        <v>2482</v>
      </c>
      <c r="C2493" s="162"/>
      <c r="D2493" s="163"/>
      <c r="E2493" s="162"/>
      <c r="F2493" s="164"/>
    </row>
    <row r="2494" spans="2:6" x14ac:dyDescent="0.3">
      <c r="B2494" s="125">
        <v>2483</v>
      </c>
      <c r="C2494" s="159"/>
      <c r="D2494" s="160"/>
      <c r="E2494" s="159"/>
      <c r="F2494" s="161"/>
    </row>
    <row r="2495" spans="2:6" x14ac:dyDescent="0.3">
      <c r="B2495" s="121">
        <v>2484</v>
      </c>
      <c r="C2495" s="162"/>
      <c r="D2495" s="163"/>
      <c r="E2495" s="162"/>
      <c r="F2495" s="164"/>
    </row>
    <row r="2496" spans="2:6" x14ac:dyDescent="0.3">
      <c r="B2496" s="125">
        <v>2485</v>
      </c>
      <c r="C2496" s="159"/>
      <c r="D2496" s="160"/>
      <c r="E2496" s="159"/>
      <c r="F2496" s="161"/>
    </row>
    <row r="2497" spans="2:6" x14ac:dyDescent="0.3">
      <c r="B2497" s="121">
        <v>2486</v>
      </c>
      <c r="C2497" s="162"/>
      <c r="D2497" s="163"/>
      <c r="E2497" s="162"/>
      <c r="F2497" s="164"/>
    </row>
    <row r="2498" spans="2:6" x14ac:dyDescent="0.3">
      <c r="B2498" s="125">
        <v>2487</v>
      </c>
      <c r="C2498" s="159"/>
      <c r="D2498" s="160"/>
      <c r="E2498" s="159"/>
      <c r="F2498" s="161"/>
    </row>
    <row r="2499" spans="2:6" x14ac:dyDescent="0.3">
      <c r="B2499" s="121">
        <v>2488</v>
      </c>
      <c r="C2499" s="162"/>
      <c r="D2499" s="163"/>
      <c r="E2499" s="162"/>
      <c r="F2499" s="164"/>
    </row>
    <row r="2500" spans="2:6" x14ac:dyDescent="0.3">
      <c r="B2500" s="125">
        <v>2489</v>
      </c>
      <c r="C2500" s="159"/>
      <c r="D2500" s="160"/>
      <c r="E2500" s="159"/>
      <c r="F2500" s="161"/>
    </row>
    <row r="2501" spans="2:6" x14ac:dyDescent="0.3">
      <c r="B2501" s="121">
        <v>2490</v>
      </c>
      <c r="C2501" s="162"/>
      <c r="D2501" s="163"/>
      <c r="E2501" s="162"/>
      <c r="F2501" s="164"/>
    </row>
    <row r="2502" spans="2:6" x14ac:dyDescent="0.3">
      <c r="B2502" s="125">
        <v>2491</v>
      </c>
      <c r="C2502" s="159"/>
      <c r="D2502" s="160"/>
      <c r="E2502" s="159"/>
      <c r="F2502" s="161"/>
    </row>
    <row r="2503" spans="2:6" x14ac:dyDescent="0.3">
      <c r="B2503" s="121">
        <v>2492</v>
      </c>
      <c r="C2503" s="162"/>
      <c r="D2503" s="163"/>
      <c r="E2503" s="162"/>
      <c r="F2503" s="164"/>
    </row>
    <row r="2504" spans="2:6" x14ac:dyDescent="0.3">
      <c r="B2504" s="125">
        <v>2493</v>
      </c>
      <c r="C2504" s="159"/>
      <c r="D2504" s="160"/>
      <c r="E2504" s="159"/>
      <c r="F2504" s="161"/>
    </row>
    <row r="2505" spans="2:6" x14ac:dyDescent="0.3">
      <c r="B2505" s="121">
        <v>2494</v>
      </c>
      <c r="C2505" s="162"/>
      <c r="D2505" s="163"/>
      <c r="E2505" s="162"/>
      <c r="F2505" s="164"/>
    </row>
    <row r="2506" spans="2:6" x14ac:dyDescent="0.3">
      <c r="B2506" s="125">
        <v>2495</v>
      </c>
      <c r="C2506" s="159"/>
      <c r="D2506" s="160"/>
      <c r="E2506" s="159"/>
      <c r="F2506" s="161"/>
    </row>
    <row r="2507" spans="2:6" x14ac:dyDescent="0.3">
      <c r="B2507" s="121">
        <v>2496</v>
      </c>
      <c r="C2507" s="162"/>
      <c r="D2507" s="163"/>
      <c r="E2507" s="162"/>
      <c r="F2507" s="164"/>
    </row>
    <row r="2508" spans="2:6" x14ac:dyDescent="0.3">
      <c r="B2508" s="125">
        <v>2497</v>
      </c>
      <c r="C2508" s="159"/>
      <c r="D2508" s="160"/>
      <c r="E2508" s="159"/>
      <c r="F2508" s="161"/>
    </row>
    <row r="2509" spans="2:6" x14ac:dyDescent="0.3">
      <c r="B2509" s="121">
        <v>2498</v>
      </c>
      <c r="C2509" s="162"/>
      <c r="D2509" s="163"/>
      <c r="E2509" s="162"/>
      <c r="F2509" s="164"/>
    </row>
    <row r="2510" spans="2:6" x14ac:dyDescent="0.3">
      <c r="B2510" s="125">
        <v>2499</v>
      </c>
      <c r="C2510" s="159"/>
      <c r="D2510" s="160"/>
      <c r="E2510" s="159"/>
      <c r="F2510" s="161"/>
    </row>
    <row r="2511" spans="2:6" x14ac:dyDescent="0.3">
      <c r="B2511" s="121">
        <v>2500</v>
      </c>
      <c r="C2511" s="162"/>
      <c r="D2511" s="163"/>
      <c r="E2511" s="162"/>
      <c r="F2511" s="164"/>
    </row>
    <row r="2512" spans="2:6" x14ac:dyDescent="0.3">
      <c r="B2512" s="125">
        <v>2501</v>
      </c>
      <c r="C2512" s="159"/>
      <c r="D2512" s="160"/>
      <c r="E2512" s="159"/>
      <c r="F2512" s="161"/>
    </row>
    <row r="2513" spans="2:6" x14ac:dyDescent="0.3">
      <c r="B2513" s="121">
        <v>2502</v>
      </c>
      <c r="C2513" s="162"/>
      <c r="D2513" s="163"/>
      <c r="E2513" s="162"/>
      <c r="F2513" s="164"/>
    </row>
    <row r="2514" spans="2:6" x14ac:dyDescent="0.3">
      <c r="B2514" s="125">
        <v>2503</v>
      </c>
      <c r="C2514" s="159"/>
      <c r="D2514" s="160"/>
      <c r="E2514" s="159"/>
      <c r="F2514" s="161"/>
    </row>
    <row r="2515" spans="2:6" x14ac:dyDescent="0.3">
      <c r="B2515" s="121">
        <v>2504</v>
      </c>
      <c r="C2515" s="162"/>
      <c r="D2515" s="163"/>
      <c r="E2515" s="162"/>
      <c r="F2515" s="164"/>
    </row>
    <row r="2516" spans="2:6" x14ac:dyDescent="0.3">
      <c r="B2516" s="125">
        <v>2505</v>
      </c>
      <c r="C2516" s="159"/>
      <c r="D2516" s="160"/>
      <c r="E2516" s="159"/>
      <c r="F2516" s="161"/>
    </row>
    <row r="2517" spans="2:6" x14ac:dyDescent="0.3">
      <c r="B2517" s="121">
        <v>2506</v>
      </c>
      <c r="C2517" s="162"/>
      <c r="D2517" s="163"/>
      <c r="E2517" s="162"/>
      <c r="F2517" s="164"/>
    </row>
    <row r="2518" spans="2:6" x14ac:dyDescent="0.3">
      <c r="B2518" s="125">
        <v>2507</v>
      </c>
      <c r="C2518" s="159"/>
      <c r="D2518" s="160"/>
      <c r="E2518" s="159"/>
      <c r="F2518" s="161"/>
    </row>
    <row r="2519" spans="2:6" x14ac:dyDescent="0.3">
      <c r="B2519" s="121">
        <v>2508</v>
      </c>
      <c r="C2519" s="162"/>
      <c r="D2519" s="163"/>
      <c r="E2519" s="162"/>
      <c r="F2519" s="164"/>
    </row>
    <row r="2520" spans="2:6" x14ac:dyDescent="0.3">
      <c r="B2520" s="125">
        <v>2509</v>
      </c>
      <c r="C2520" s="159"/>
      <c r="D2520" s="160"/>
      <c r="E2520" s="159"/>
      <c r="F2520" s="161"/>
    </row>
    <row r="2521" spans="2:6" x14ac:dyDescent="0.3">
      <c r="B2521" s="121">
        <v>2510</v>
      </c>
      <c r="C2521" s="162"/>
      <c r="D2521" s="163"/>
      <c r="E2521" s="162"/>
      <c r="F2521" s="164"/>
    </row>
    <row r="2522" spans="2:6" x14ac:dyDescent="0.3">
      <c r="B2522" s="125">
        <v>2511</v>
      </c>
      <c r="C2522" s="159"/>
      <c r="D2522" s="160"/>
      <c r="E2522" s="159"/>
      <c r="F2522" s="161"/>
    </row>
    <row r="2523" spans="2:6" x14ac:dyDescent="0.3">
      <c r="B2523" s="121">
        <v>2512</v>
      </c>
      <c r="C2523" s="162"/>
      <c r="D2523" s="163"/>
      <c r="E2523" s="162"/>
      <c r="F2523" s="164"/>
    </row>
    <row r="2524" spans="2:6" x14ac:dyDescent="0.3">
      <c r="B2524" s="125">
        <v>2513</v>
      </c>
      <c r="C2524" s="159"/>
      <c r="D2524" s="160"/>
      <c r="E2524" s="159"/>
      <c r="F2524" s="161"/>
    </row>
    <row r="2525" spans="2:6" x14ac:dyDescent="0.3">
      <c r="B2525" s="121">
        <v>2514</v>
      </c>
      <c r="C2525" s="162"/>
      <c r="D2525" s="163"/>
      <c r="E2525" s="162"/>
      <c r="F2525" s="164"/>
    </row>
    <row r="2526" spans="2:6" x14ac:dyDescent="0.3">
      <c r="B2526" s="125">
        <v>2515</v>
      </c>
      <c r="C2526" s="159"/>
      <c r="D2526" s="160"/>
      <c r="E2526" s="159"/>
      <c r="F2526" s="161"/>
    </row>
    <row r="2527" spans="2:6" x14ac:dyDescent="0.3">
      <c r="B2527" s="121">
        <v>2516</v>
      </c>
      <c r="C2527" s="162"/>
      <c r="D2527" s="163"/>
      <c r="E2527" s="162"/>
      <c r="F2527" s="164"/>
    </row>
    <row r="2528" spans="2:6" x14ac:dyDescent="0.3">
      <c r="B2528" s="125">
        <v>2517</v>
      </c>
      <c r="C2528" s="159"/>
      <c r="D2528" s="160"/>
      <c r="E2528" s="159"/>
      <c r="F2528" s="161"/>
    </row>
    <row r="2529" spans="2:6" x14ac:dyDescent="0.3">
      <c r="B2529" s="121">
        <v>2518</v>
      </c>
      <c r="C2529" s="162"/>
      <c r="D2529" s="163"/>
      <c r="E2529" s="162"/>
      <c r="F2529" s="164"/>
    </row>
    <row r="2530" spans="2:6" x14ac:dyDescent="0.3">
      <c r="B2530" s="125">
        <v>2519</v>
      </c>
      <c r="C2530" s="159"/>
      <c r="D2530" s="160"/>
      <c r="E2530" s="159"/>
      <c r="F2530" s="161"/>
    </row>
    <row r="2531" spans="2:6" x14ac:dyDescent="0.3">
      <c r="B2531" s="121">
        <v>2520</v>
      </c>
      <c r="C2531" s="162"/>
      <c r="D2531" s="163"/>
      <c r="E2531" s="162"/>
      <c r="F2531" s="164"/>
    </row>
    <row r="2532" spans="2:6" x14ac:dyDescent="0.3">
      <c r="B2532" s="125">
        <v>2521</v>
      </c>
      <c r="C2532" s="159"/>
      <c r="D2532" s="160"/>
      <c r="E2532" s="159"/>
      <c r="F2532" s="161"/>
    </row>
    <row r="2533" spans="2:6" x14ac:dyDescent="0.3">
      <c r="B2533" s="121">
        <v>2522</v>
      </c>
      <c r="C2533" s="162"/>
      <c r="D2533" s="163"/>
      <c r="E2533" s="162"/>
      <c r="F2533" s="164"/>
    </row>
    <row r="2534" spans="2:6" x14ac:dyDescent="0.3">
      <c r="B2534" s="125">
        <v>2523</v>
      </c>
      <c r="C2534" s="159"/>
      <c r="D2534" s="160"/>
      <c r="E2534" s="159"/>
      <c r="F2534" s="161"/>
    </row>
    <row r="2535" spans="2:6" x14ac:dyDescent="0.3">
      <c r="B2535" s="121">
        <v>2524</v>
      </c>
      <c r="C2535" s="162"/>
      <c r="D2535" s="163"/>
      <c r="E2535" s="162"/>
      <c r="F2535" s="164"/>
    </row>
    <row r="2536" spans="2:6" x14ac:dyDescent="0.3">
      <c r="B2536" s="125">
        <v>2525</v>
      </c>
      <c r="C2536" s="159"/>
      <c r="D2536" s="160"/>
      <c r="E2536" s="159"/>
      <c r="F2536" s="161"/>
    </row>
    <row r="2537" spans="2:6" x14ac:dyDescent="0.3">
      <c r="B2537" s="121">
        <v>2526</v>
      </c>
      <c r="C2537" s="162"/>
      <c r="D2537" s="163"/>
      <c r="E2537" s="162"/>
      <c r="F2537" s="164"/>
    </row>
    <row r="2538" spans="2:6" x14ac:dyDescent="0.3">
      <c r="B2538" s="125">
        <v>2527</v>
      </c>
      <c r="C2538" s="159"/>
      <c r="D2538" s="160"/>
      <c r="E2538" s="159"/>
      <c r="F2538" s="161"/>
    </row>
    <row r="2539" spans="2:6" x14ac:dyDescent="0.3">
      <c r="B2539" s="121">
        <v>2528</v>
      </c>
      <c r="C2539" s="162"/>
      <c r="D2539" s="163"/>
      <c r="E2539" s="162"/>
      <c r="F2539" s="164"/>
    </row>
    <row r="2540" spans="2:6" x14ac:dyDescent="0.3">
      <c r="B2540" s="125">
        <v>2529</v>
      </c>
      <c r="C2540" s="159"/>
      <c r="D2540" s="160"/>
      <c r="E2540" s="159"/>
      <c r="F2540" s="161"/>
    </row>
    <row r="2541" spans="2:6" x14ac:dyDescent="0.3">
      <c r="B2541" s="121">
        <v>2530</v>
      </c>
      <c r="C2541" s="162"/>
      <c r="D2541" s="163"/>
      <c r="E2541" s="162"/>
      <c r="F2541" s="164"/>
    </row>
    <row r="2542" spans="2:6" x14ac:dyDescent="0.3">
      <c r="B2542" s="125">
        <v>2531</v>
      </c>
      <c r="C2542" s="159"/>
      <c r="D2542" s="160"/>
      <c r="E2542" s="159"/>
      <c r="F2542" s="161"/>
    </row>
    <row r="2543" spans="2:6" x14ac:dyDescent="0.3">
      <c r="B2543" s="121">
        <v>2532</v>
      </c>
      <c r="C2543" s="162"/>
      <c r="D2543" s="163"/>
      <c r="E2543" s="162"/>
      <c r="F2543" s="164"/>
    </row>
    <row r="2544" spans="2:6" x14ac:dyDescent="0.3">
      <c r="B2544" s="125">
        <v>2533</v>
      </c>
      <c r="C2544" s="159"/>
      <c r="D2544" s="160"/>
      <c r="E2544" s="159"/>
      <c r="F2544" s="161"/>
    </row>
    <row r="2545" spans="2:6" x14ac:dyDescent="0.3">
      <c r="B2545" s="121">
        <v>2534</v>
      </c>
      <c r="C2545" s="162"/>
      <c r="D2545" s="163"/>
      <c r="E2545" s="162"/>
      <c r="F2545" s="164"/>
    </row>
    <row r="2546" spans="2:6" x14ac:dyDescent="0.3">
      <c r="B2546" s="125">
        <v>2535</v>
      </c>
      <c r="C2546" s="159"/>
      <c r="D2546" s="160"/>
      <c r="E2546" s="159"/>
      <c r="F2546" s="161"/>
    </row>
    <row r="2547" spans="2:6" x14ac:dyDescent="0.3">
      <c r="B2547" s="121">
        <v>2536</v>
      </c>
      <c r="C2547" s="162"/>
      <c r="D2547" s="163"/>
      <c r="E2547" s="162"/>
      <c r="F2547" s="164"/>
    </row>
    <row r="2548" spans="2:6" x14ac:dyDescent="0.3">
      <c r="B2548" s="125">
        <v>2537</v>
      </c>
      <c r="C2548" s="159"/>
      <c r="D2548" s="160"/>
      <c r="E2548" s="159"/>
      <c r="F2548" s="161"/>
    </row>
    <row r="2549" spans="2:6" x14ac:dyDescent="0.3">
      <c r="B2549" s="121">
        <v>2538</v>
      </c>
      <c r="C2549" s="162"/>
      <c r="D2549" s="163"/>
      <c r="E2549" s="162"/>
      <c r="F2549" s="164"/>
    </row>
    <row r="2550" spans="2:6" x14ac:dyDescent="0.3">
      <c r="B2550" s="125">
        <v>2539</v>
      </c>
      <c r="C2550" s="159"/>
      <c r="D2550" s="160"/>
      <c r="E2550" s="159"/>
      <c r="F2550" s="161"/>
    </row>
    <row r="2551" spans="2:6" x14ac:dyDescent="0.3">
      <c r="B2551" s="121">
        <v>2540</v>
      </c>
      <c r="C2551" s="162"/>
      <c r="D2551" s="163"/>
      <c r="E2551" s="162"/>
      <c r="F2551" s="164"/>
    </row>
    <row r="2552" spans="2:6" x14ac:dyDescent="0.3">
      <c r="B2552" s="125">
        <v>2541</v>
      </c>
      <c r="C2552" s="159"/>
      <c r="D2552" s="160"/>
      <c r="E2552" s="159"/>
      <c r="F2552" s="161"/>
    </row>
    <row r="2553" spans="2:6" x14ac:dyDescent="0.3">
      <c r="B2553" s="121">
        <v>2542</v>
      </c>
      <c r="C2553" s="162"/>
      <c r="D2553" s="163"/>
      <c r="E2553" s="162"/>
      <c r="F2553" s="164"/>
    </row>
    <row r="2554" spans="2:6" x14ac:dyDescent="0.3">
      <c r="B2554" s="125">
        <v>2543</v>
      </c>
      <c r="C2554" s="159"/>
      <c r="D2554" s="160"/>
      <c r="E2554" s="159"/>
      <c r="F2554" s="161"/>
    </row>
    <row r="2555" spans="2:6" x14ac:dyDescent="0.3">
      <c r="B2555" s="121">
        <v>2544</v>
      </c>
      <c r="C2555" s="162"/>
      <c r="D2555" s="163"/>
      <c r="E2555" s="162"/>
      <c r="F2555" s="164"/>
    </row>
    <row r="2556" spans="2:6" x14ac:dyDescent="0.3">
      <c r="B2556" s="125">
        <v>2545</v>
      </c>
      <c r="C2556" s="159"/>
      <c r="D2556" s="160"/>
      <c r="E2556" s="159"/>
      <c r="F2556" s="161"/>
    </row>
    <row r="2557" spans="2:6" x14ac:dyDescent="0.3">
      <c r="B2557" s="121">
        <v>2546</v>
      </c>
      <c r="C2557" s="162"/>
      <c r="D2557" s="163"/>
      <c r="E2557" s="162"/>
      <c r="F2557" s="164"/>
    </row>
    <row r="2558" spans="2:6" x14ac:dyDescent="0.3">
      <c r="B2558" s="125">
        <v>2547</v>
      </c>
      <c r="C2558" s="159"/>
      <c r="D2558" s="160"/>
      <c r="E2558" s="159"/>
      <c r="F2558" s="161"/>
    </row>
    <row r="2559" spans="2:6" x14ac:dyDescent="0.3">
      <c r="B2559" s="121">
        <v>2548</v>
      </c>
      <c r="C2559" s="162"/>
      <c r="D2559" s="163"/>
      <c r="E2559" s="162"/>
      <c r="F2559" s="164"/>
    </row>
    <row r="2560" spans="2:6" x14ac:dyDescent="0.3">
      <c r="B2560" s="125">
        <v>2549</v>
      </c>
      <c r="C2560" s="159"/>
      <c r="D2560" s="160"/>
      <c r="E2560" s="159"/>
      <c r="F2560" s="161"/>
    </row>
    <row r="2561" spans="2:6" x14ac:dyDescent="0.3">
      <c r="B2561" s="121">
        <v>2550</v>
      </c>
      <c r="C2561" s="162"/>
      <c r="D2561" s="163"/>
      <c r="E2561" s="162"/>
      <c r="F2561" s="164"/>
    </row>
    <row r="2562" spans="2:6" x14ac:dyDescent="0.3">
      <c r="B2562" s="125">
        <v>2551</v>
      </c>
      <c r="C2562" s="159"/>
      <c r="D2562" s="160"/>
      <c r="E2562" s="159"/>
      <c r="F2562" s="161"/>
    </row>
    <row r="2563" spans="2:6" x14ac:dyDescent="0.3">
      <c r="B2563" s="121">
        <v>2552</v>
      </c>
      <c r="C2563" s="162"/>
      <c r="D2563" s="163"/>
      <c r="E2563" s="162"/>
      <c r="F2563" s="164"/>
    </row>
    <row r="2564" spans="2:6" x14ac:dyDescent="0.3">
      <c r="B2564" s="125">
        <v>2553</v>
      </c>
      <c r="C2564" s="159"/>
      <c r="D2564" s="160"/>
      <c r="E2564" s="159"/>
      <c r="F2564" s="161"/>
    </row>
    <row r="2565" spans="2:6" x14ac:dyDescent="0.3">
      <c r="B2565" s="121">
        <v>2554</v>
      </c>
      <c r="C2565" s="162"/>
      <c r="D2565" s="163"/>
      <c r="E2565" s="162"/>
      <c r="F2565" s="164"/>
    </row>
    <row r="2566" spans="2:6" x14ac:dyDescent="0.3">
      <c r="B2566" s="125">
        <v>2555</v>
      </c>
      <c r="C2566" s="159"/>
      <c r="D2566" s="160"/>
      <c r="E2566" s="159"/>
      <c r="F2566" s="161"/>
    </row>
    <row r="2567" spans="2:6" x14ac:dyDescent="0.3">
      <c r="B2567" s="121">
        <v>2556</v>
      </c>
      <c r="C2567" s="162"/>
      <c r="D2567" s="163"/>
      <c r="E2567" s="162"/>
      <c r="F2567" s="164"/>
    </row>
    <row r="2568" spans="2:6" x14ac:dyDescent="0.3">
      <c r="B2568" s="125">
        <v>2557</v>
      </c>
      <c r="C2568" s="159"/>
      <c r="D2568" s="160"/>
      <c r="E2568" s="159"/>
      <c r="F2568" s="161"/>
    </row>
    <row r="2569" spans="2:6" x14ac:dyDescent="0.3">
      <c r="B2569" s="121">
        <v>2558</v>
      </c>
      <c r="C2569" s="162"/>
      <c r="D2569" s="163"/>
      <c r="E2569" s="162"/>
      <c r="F2569" s="164"/>
    </row>
    <row r="2570" spans="2:6" x14ac:dyDescent="0.3">
      <c r="B2570" s="125">
        <v>2559</v>
      </c>
      <c r="C2570" s="159"/>
      <c r="D2570" s="160"/>
      <c r="E2570" s="159"/>
      <c r="F2570" s="161"/>
    </row>
    <row r="2571" spans="2:6" x14ac:dyDescent="0.3">
      <c r="B2571" s="121">
        <v>2560</v>
      </c>
      <c r="C2571" s="162"/>
      <c r="D2571" s="163"/>
      <c r="E2571" s="162"/>
      <c r="F2571" s="164"/>
    </row>
    <row r="2572" spans="2:6" x14ac:dyDescent="0.3">
      <c r="B2572" s="125">
        <v>2561</v>
      </c>
      <c r="C2572" s="159"/>
      <c r="D2572" s="160"/>
      <c r="E2572" s="159"/>
      <c r="F2572" s="161"/>
    </row>
    <row r="2573" spans="2:6" x14ac:dyDescent="0.3">
      <c r="B2573" s="121">
        <v>2562</v>
      </c>
      <c r="C2573" s="162"/>
      <c r="D2573" s="163"/>
      <c r="E2573" s="162"/>
      <c r="F2573" s="164"/>
    </row>
    <row r="2574" spans="2:6" x14ac:dyDescent="0.3">
      <c r="B2574" s="125">
        <v>2563</v>
      </c>
      <c r="C2574" s="159"/>
      <c r="D2574" s="160"/>
      <c r="E2574" s="159"/>
      <c r="F2574" s="161"/>
    </row>
    <row r="2575" spans="2:6" x14ac:dyDescent="0.3">
      <c r="B2575" s="121">
        <v>2564</v>
      </c>
      <c r="C2575" s="162"/>
      <c r="D2575" s="163"/>
      <c r="E2575" s="162"/>
      <c r="F2575" s="164"/>
    </row>
    <row r="2576" spans="2:6" x14ac:dyDescent="0.3">
      <c r="B2576" s="125">
        <v>2565</v>
      </c>
      <c r="C2576" s="159"/>
      <c r="D2576" s="160"/>
      <c r="E2576" s="159"/>
      <c r="F2576" s="161"/>
    </row>
    <row r="2577" spans="2:6" x14ac:dyDescent="0.3">
      <c r="B2577" s="121">
        <v>2566</v>
      </c>
      <c r="C2577" s="162"/>
      <c r="D2577" s="163"/>
      <c r="E2577" s="162"/>
      <c r="F2577" s="164"/>
    </row>
    <row r="2578" spans="2:6" x14ac:dyDescent="0.3">
      <c r="B2578" s="125">
        <v>2567</v>
      </c>
      <c r="C2578" s="159"/>
      <c r="D2578" s="160"/>
      <c r="E2578" s="159"/>
      <c r="F2578" s="161"/>
    </row>
    <row r="2579" spans="2:6" x14ac:dyDescent="0.3">
      <c r="B2579" s="121">
        <v>2568</v>
      </c>
      <c r="C2579" s="162"/>
      <c r="D2579" s="163"/>
      <c r="E2579" s="162"/>
      <c r="F2579" s="164"/>
    </row>
    <row r="2580" spans="2:6" x14ac:dyDescent="0.3">
      <c r="B2580" s="125">
        <v>2569</v>
      </c>
      <c r="C2580" s="159"/>
      <c r="D2580" s="160"/>
      <c r="E2580" s="159"/>
      <c r="F2580" s="161"/>
    </row>
    <row r="2581" spans="2:6" x14ac:dyDescent="0.3">
      <c r="B2581" s="121">
        <v>2570</v>
      </c>
      <c r="C2581" s="162"/>
      <c r="D2581" s="163"/>
      <c r="E2581" s="162"/>
      <c r="F2581" s="164"/>
    </row>
    <row r="2582" spans="2:6" x14ac:dyDescent="0.3">
      <c r="B2582" s="125">
        <v>2571</v>
      </c>
      <c r="C2582" s="159"/>
      <c r="D2582" s="160"/>
      <c r="E2582" s="159"/>
      <c r="F2582" s="161"/>
    </row>
    <row r="2583" spans="2:6" x14ac:dyDescent="0.3">
      <c r="B2583" s="121">
        <v>2572</v>
      </c>
      <c r="C2583" s="162"/>
      <c r="D2583" s="163"/>
      <c r="E2583" s="162"/>
      <c r="F2583" s="164"/>
    </row>
    <row r="2584" spans="2:6" x14ac:dyDescent="0.3">
      <c r="B2584" s="125">
        <v>2573</v>
      </c>
      <c r="C2584" s="159"/>
      <c r="D2584" s="160"/>
      <c r="E2584" s="159"/>
      <c r="F2584" s="161"/>
    </row>
    <row r="2585" spans="2:6" x14ac:dyDescent="0.3">
      <c r="B2585" s="121">
        <v>2574</v>
      </c>
      <c r="C2585" s="162"/>
      <c r="D2585" s="163"/>
      <c r="E2585" s="162"/>
      <c r="F2585" s="164"/>
    </row>
    <row r="2586" spans="2:6" x14ac:dyDescent="0.3">
      <c r="B2586" s="125">
        <v>2575</v>
      </c>
      <c r="C2586" s="159"/>
      <c r="D2586" s="160"/>
      <c r="E2586" s="159"/>
      <c r="F2586" s="161"/>
    </row>
    <row r="2587" spans="2:6" x14ac:dyDescent="0.3">
      <c r="B2587" s="121">
        <v>2576</v>
      </c>
      <c r="C2587" s="162"/>
      <c r="D2587" s="163"/>
      <c r="E2587" s="162"/>
      <c r="F2587" s="164"/>
    </row>
    <row r="2588" spans="2:6" x14ac:dyDescent="0.3">
      <c r="B2588" s="125">
        <v>2577</v>
      </c>
      <c r="C2588" s="159"/>
      <c r="D2588" s="160"/>
      <c r="E2588" s="159"/>
      <c r="F2588" s="161"/>
    </row>
    <row r="2589" spans="2:6" x14ac:dyDescent="0.3">
      <c r="B2589" s="121">
        <v>2578</v>
      </c>
      <c r="C2589" s="162"/>
      <c r="D2589" s="163"/>
      <c r="E2589" s="162"/>
      <c r="F2589" s="164"/>
    </row>
    <row r="2590" spans="2:6" x14ac:dyDescent="0.3">
      <c r="B2590" s="125">
        <v>2579</v>
      </c>
      <c r="C2590" s="159"/>
      <c r="D2590" s="160"/>
      <c r="E2590" s="159"/>
      <c r="F2590" s="161"/>
    </row>
    <row r="2591" spans="2:6" x14ac:dyDescent="0.3">
      <c r="B2591" s="121">
        <v>2580</v>
      </c>
      <c r="C2591" s="162"/>
      <c r="D2591" s="163"/>
      <c r="E2591" s="162"/>
      <c r="F2591" s="164"/>
    </row>
    <row r="2592" spans="2:6" x14ac:dyDescent="0.3">
      <c r="B2592" s="125">
        <v>2581</v>
      </c>
      <c r="C2592" s="159"/>
      <c r="D2592" s="160"/>
      <c r="E2592" s="159"/>
      <c r="F2592" s="161"/>
    </row>
    <row r="2593" spans="2:6" x14ac:dyDescent="0.3">
      <c r="B2593" s="121">
        <v>2582</v>
      </c>
      <c r="C2593" s="162"/>
      <c r="D2593" s="163"/>
      <c r="E2593" s="162"/>
      <c r="F2593" s="164"/>
    </row>
    <row r="2594" spans="2:6" x14ac:dyDescent="0.3">
      <c r="B2594" s="125">
        <v>2583</v>
      </c>
      <c r="C2594" s="159"/>
      <c r="D2594" s="160"/>
      <c r="E2594" s="159"/>
      <c r="F2594" s="161"/>
    </row>
    <row r="2595" spans="2:6" x14ac:dyDescent="0.3">
      <c r="B2595" s="121">
        <v>2584</v>
      </c>
      <c r="C2595" s="162"/>
      <c r="D2595" s="163"/>
      <c r="E2595" s="162"/>
      <c r="F2595" s="164"/>
    </row>
    <row r="2596" spans="2:6" x14ac:dyDescent="0.3">
      <c r="B2596" s="125">
        <v>2585</v>
      </c>
      <c r="C2596" s="159"/>
      <c r="D2596" s="160"/>
      <c r="E2596" s="159"/>
      <c r="F2596" s="161"/>
    </row>
    <row r="2597" spans="2:6" x14ac:dyDescent="0.3">
      <c r="B2597" s="121">
        <v>2586</v>
      </c>
      <c r="C2597" s="162"/>
      <c r="D2597" s="163"/>
      <c r="E2597" s="162"/>
      <c r="F2597" s="164"/>
    </row>
    <row r="2598" spans="2:6" x14ac:dyDescent="0.3">
      <c r="B2598" s="125">
        <v>2587</v>
      </c>
      <c r="C2598" s="159"/>
      <c r="D2598" s="160"/>
      <c r="E2598" s="159"/>
      <c r="F2598" s="161"/>
    </row>
    <row r="2599" spans="2:6" x14ac:dyDescent="0.3">
      <c r="B2599" s="121">
        <v>2588</v>
      </c>
      <c r="C2599" s="162"/>
      <c r="D2599" s="163"/>
      <c r="E2599" s="162"/>
      <c r="F2599" s="164"/>
    </row>
    <row r="2600" spans="2:6" x14ac:dyDescent="0.3">
      <c r="B2600" s="125">
        <v>2589</v>
      </c>
      <c r="C2600" s="159"/>
      <c r="D2600" s="160"/>
      <c r="E2600" s="159"/>
      <c r="F2600" s="161"/>
    </row>
    <row r="2601" spans="2:6" x14ac:dyDescent="0.3">
      <c r="B2601" s="121">
        <v>2590</v>
      </c>
      <c r="C2601" s="162"/>
      <c r="D2601" s="163"/>
      <c r="E2601" s="162"/>
      <c r="F2601" s="164"/>
    </row>
    <row r="2602" spans="2:6" x14ac:dyDescent="0.3">
      <c r="B2602" s="125">
        <v>2591</v>
      </c>
      <c r="C2602" s="159"/>
      <c r="D2602" s="160"/>
      <c r="E2602" s="159"/>
      <c r="F2602" s="161"/>
    </row>
    <row r="2603" spans="2:6" x14ac:dyDescent="0.3">
      <c r="B2603" s="121">
        <v>2592</v>
      </c>
      <c r="C2603" s="162"/>
      <c r="D2603" s="163"/>
      <c r="E2603" s="162"/>
      <c r="F2603" s="164"/>
    </row>
    <row r="2604" spans="2:6" x14ac:dyDescent="0.3">
      <c r="B2604" s="125">
        <v>2593</v>
      </c>
      <c r="C2604" s="159"/>
      <c r="D2604" s="160"/>
      <c r="E2604" s="159"/>
      <c r="F2604" s="161"/>
    </row>
    <row r="2605" spans="2:6" x14ac:dyDescent="0.3">
      <c r="B2605" s="121">
        <v>2594</v>
      </c>
      <c r="C2605" s="162"/>
      <c r="D2605" s="163"/>
      <c r="E2605" s="162"/>
      <c r="F2605" s="164"/>
    </row>
    <row r="2606" spans="2:6" x14ac:dyDescent="0.3">
      <c r="B2606" s="125">
        <v>2595</v>
      </c>
      <c r="C2606" s="159"/>
      <c r="D2606" s="160"/>
      <c r="E2606" s="159"/>
      <c r="F2606" s="161"/>
    </row>
    <row r="2607" spans="2:6" x14ac:dyDescent="0.3">
      <c r="B2607" s="121">
        <v>2596</v>
      </c>
      <c r="C2607" s="162"/>
      <c r="D2607" s="163"/>
      <c r="E2607" s="162"/>
      <c r="F2607" s="164"/>
    </row>
    <row r="2608" spans="2:6" x14ac:dyDescent="0.3">
      <c r="B2608" s="125">
        <v>2597</v>
      </c>
      <c r="C2608" s="159"/>
      <c r="D2608" s="160"/>
      <c r="E2608" s="159"/>
      <c r="F2608" s="161"/>
    </row>
    <row r="2609" spans="2:6" x14ac:dyDescent="0.3">
      <c r="B2609" s="121">
        <v>2598</v>
      </c>
      <c r="C2609" s="162"/>
      <c r="D2609" s="163"/>
      <c r="E2609" s="162"/>
      <c r="F2609" s="164"/>
    </row>
    <row r="2610" spans="2:6" x14ac:dyDescent="0.3">
      <c r="B2610" s="125">
        <v>2599</v>
      </c>
      <c r="C2610" s="159"/>
      <c r="D2610" s="160"/>
      <c r="E2610" s="159"/>
      <c r="F2610" s="161"/>
    </row>
    <row r="2611" spans="2:6" x14ac:dyDescent="0.3">
      <c r="B2611" s="121">
        <v>2600</v>
      </c>
      <c r="C2611" s="162"/>
      <c r="D2611" s="163"/>
      <c r="E2611" s="162"/>
      <c r="F2611" s="164"/>
    </row>
    <row r="2612" spans="2:6" x14ac:dyDescent="0.3">
      <c r="B2612" s="125">
        <v>2601</v>
      </c>
      <c r="C2612" s="159"/>
      <c r="D2612" s="160"/>
      <c r="E2612" s="159"/>
      <c r="F2612" s="161"/>
    </row>
    <row r="2613" spans="2:6" x14ac:dyDescent="0.3">
      <c r="B2613" s="121">
        <v>2602</v>
      </c>
      <c r="C2613" s="162"/>
      <c r="D2613" s="163"/>
      <c r="E2613" s="162"/>
      <c r="F2613" s="164"/>
    </row>
    <row r="2614" spans="2:6" x14ac:dyDescent="0.3">
      <c r="B2614" s="125">
        <v>2603</v>
      </c>
      <c r="C2614" s="159"/>
      <c r="D2614" s="160"/>
      <c r="E2614" s="159"/>
      <c r="F2614" s="161"/>
    </row>
    <row r="2615" spans="2:6" x14ac:dyDescent="0.3">
      <c r="B2615" s="121">
        <v>2604</v>
      </c>
      <c r="C2615" s="162"/>
      <c r="D2615" s="163"/>
      <c r="E2615" s="162"/>
      <c r="F2615" s="164"/>
    </row>
    <row r="2616" spans="2:6" x14ac:dyDescent="0.3">
      <c r="B2616" s="125">
        <v>2605</v>
      </c>
      <c r="C2616" s="159"/>
      <c r="D2616" s="160"/>
      <c r="E2616" s="159"/>
      <c r="F2616" s="161"/>
    </row>
    <row r="2617" spans="2:6" x14ac:dyDescent="0.3">
      <c r="B2617" s="121">
        <v>2606</v>
      </c>
      <c r="C2617" s="162"/>
      <c r="D2617" s="163"/>
      <c r="E2617" s="162"/>
      <c r="F2617" s="164"/>
    </row>
    <row r="2618" spans="2:6" x14ac:dyDescent="0.3">
      <c r="B2618" s="125">
        <v>2607</v>
      </c>
      <c r="C2618" s="159"/>
      <c r="D2618" s="160"/>
      <c r="E2618" s="159"/>
      <c r="F2618" s="161"/>
    </row>
    <row r="2619" spans="2:6" x14ac:dyDescent="0.3">
      <c r="B2619" s="121">
        <v>2608</v>
      </c>
      <c r="C2619" s="162"/>
      <c r="D2619" s="163"/>
      <c r="E2619" s="162"/>
      <c r="F2619" s="164"/>
    </row>
    <row r="2620" spans="2:6" x14ac:dyDescent="0.3">
      <c r="B2620" s="125">
        <v>2609</v>
      </c>
      <c r="C2620" s="159"/>
      <c r="D2620" s="160"/>
      <c r="E2620" s="159"/>
      <c r="F2620" s="161"/>
    </row>
    <row r="2621" spans="2:6" x14ac:dyDescent="0.3">
      <c r="B2621" s="121">
        <v>2610</v>
      </c>
      <c r="C2621" s="162"/>
      <c r="D2621" s="163"/>
      <c r="E2621" s="162"/>
      <c r="F2621" s="164"/>
    </row>
    <row r="2622" spans="2:6" x14ac:dyDescent="0.3">
      <c r="B2622" s="125">
        <v>2611</v>
      </c>
      <c r="C2622" s="159"/>
      <c r="D2622" s="160"/>
      <c r="E2622" s="159"/>
      <c r="F2622" s="161"/>
    </row>
    <row r="2623" spans="2:6" x14ac:dyDescent="0.3">
      <c r="B2623" s="121">
        <v>2612</v>
      </c>
      <c r="C2623" s="162"/>
      <c r="D2623" s="163"/>
      <c r="E2623" s="162"/>
      <c r="F2623" s="164"/>
    </row>
    <row r="2624" spans="2:6" x14ac:dyDescent="0.3">
      <c r="B2624" s="125">
        <v>2613</v>
      </c>
      <c r="C2624" s="159"/>
      <c r="D2624" s="160"/>
      <c r="E2624" s="159"/>
      <c r="F2624" s="161"/>
    </row>
    <row r="2625" spans="2:6" x14ac:dyDescent="0.3">
      <c r="B2625" s="121">
        <v>2614</v>
      </c>
      <c r="C2625" s="162"/>
      <c r="D2625" s="163"/>
      <c r="E2625" s="162"/>
      <c r="F2625" s="164"/>
    </row>
    <row r="2626" spans="2:6" x14ac:dyDescent="0.3">
      <c r="B2626" s="125">
        <v>2615</v>
      </c>
      <c r="C2626" s="159"/>
      <c r="D2626" s="160"/>
      <c r="E2626" s="159"/>
      <c r="F2626" s="161"/>
    </row>
    <row r="2627" spans="2:6" x14ac:dyDescent="0.3">
      <c r="B2627" s="121">
        <v>2616</v>
      </c>
      <c r="C2627" s="162"/>
      <c r="D2627" s="163"/>
      <c r="E2627" s="162"/>
      <c r="F2627" s="164"/>
    </row>
    <row r="2628" spans="2:6" x14ac:dyDescent="0.3">
      <c r="B2628" s="125">
        <v>2617</v>
      </c>
      <c r="C2628" s="159"/>
      <c r="D2628" s="160"/>
      <c r="E2628" s="159"/>
      <c r="F2628" s="161"/>
    </row>
    <row r="2629" spans="2:6" x14ac:dyDescent="0.3">
      <c r="B2629" s="121">
        <v>2618</v>
      </c>
      <c r="C2629" s="162"/>
      <c r="D2629" s="163"/>
      <c r="E2629" s="162"/>
      <c r="F2629" s="164"/>
    </row>
    <row r="2630" spans="2:6" x14ac:dyDescent="0.3">
      <c r="B2630" s="125">
        <v>2619</v>
      </c>
      <c r="C2630" s="159"/>
      <c r="D2630" s="160"/>
      <c r="E2630" s="159"/>
      <c r="F2630" s="161"/>
    </row>
    <row r="2631" spans="2:6" x14ac:dyDescent="0.3">
      <c r="B2631" s="121">
        <v>2620</v>
      </c>
      <c r="C2631" s="162"/>
      <c r="D2631" s="163"/>
      <c r="E2631" s="162"/>
      <c r="F2631" s="164"/>
    </row>
    <row r="2632" spans="2:6" x14ac:dyDescent="0.3">
      <c r="B2632" s="125">
        <v>2621</v>
      </c>
      <c r="C2632" s="159"/>
      <c r="D2632" s="160"/>
      <c r="E2632" s="159"/>
      <c r="F2632" s="161"/>
    </row>
    <row r="2633" spans="2:6" x14ac:dyDescent="0.3">
      <c r="B2633" s="121">
        <v>2622</v>
      </c>
      <c r="C2633" s="162"/>
      <c r="D2633" s="163"/>
      <c r="E2633" s="162"/>
      <c r="F2633" s="164"/>
    </row>
    <row r="2634" spans="2:6" x14ac:dyDescent="0.3">
      <c r="B2634" s="125">
        <v>2623</v>
      </c>
      <c r="C2634" s="159"/>
      <c r="D2634" s="160"/>
      <c r="E2634" s="159"/>
      <c r="F2634" s="161"/>
    </row>
    <row r="2635" spans="2:6" x14ac:dyDescent="0.3">
      <c r="B2635" s="121">
        <v>2624</v>
      </c>
      <c r="C2635" s="162"/>
      <c r="D2635" s="163"/>
      <c r="E2635" s="162"/>
      <c r="F2635" s="164"/>
    </row>
    <row r="2636" spans="2:6" x14ac:dyDescent="0.3">
      <c r="B2636" s="125">
        <v>2625</v>
      </c>
      <c r="C2636" s="159"/>
      <c r="D2636" s="160"/>
      <c r="E2636" s="159"/>
      <c r="F2636" s="161"/>
    </row>
    <row r="2637" spans="2:6" x14ac:dyDescent="0.3">
      <c r="B2637" s="121">
        <v>2626</v>
      </c>
      <c r="C2637" s="162"/>
      <c r="D2637" s="163"/>
      <c r="E2637" s="162"/>
      <c r="F2637" s="164"/>
    </row>
    <row r="2638" spans="2:6" x14ac:dyDescent="0.3">
      <c r="B2638" s="125">
        <v>2627</v>
      </c>
      <c r="C2638" s="159"/>
      <c r="D2638" s="160"/>
      <c r="E2638" s="159"/>
      <c r="F2638" s="161"/>
    </row>
    <row r="2639" spans="2:6" x14ac:dyDescent="0.3">
      <c r="B2639" s="121">
        <v>2628</v>
      </c>
      <c r="C2639" s="162"/>
      <c r="D2639" s="163"/>
      <c r="E2639" s="162"/>
      <c r="F2639" s="164"/>
    </row>
    <row r="2640" spans="2:6" x14ac:dyDescent="0.3">
      <c r="B2640" s="125">
        <v>2629</v>
      </c>
      <c r="C2640" s="159"/>
      <c r="D2640" s="160"/>
      <c r="E2640" s="159"/>
      <c r="F2640" s="161"/>
    </row>
    <row r="2641" spans="2:6" x14ac:dyDescent="0.3">
      <c r="B2641" s="121">
        <v>2630</v>
      </c>
      <c r="C2641" s="162"/>
      <c r="D2641" s="163"/>
      <c r="E2641" s="162"/>
      <c r="F2641" s="164"/>
    </row>
    <row r="2642" spans="2:6" x14ac:dyDescent="0.3">
      <c r="B2642" s="125">
        <v>2631</v>
      </c>
      <c r="C2642" s="159"/>
      <c r="D2642" s="160"/>
      <c r="E2642" s="159"/>
      <c r="F2642" s="161"/>
    </row>
    <row r="2643" spans="2:6" x14ac:dyDescent="0.3">
      <c r="B2643" s="121">
        <v>2632</v>
      </c>
      <c r="C2643" s="162"/>
      <c r="D2643" s="163"/>
      <c r="E2643" s="162"/>
      <c r="F2643" s="164"/>
    </row>
    <row r="2644" spans="2:6" x14ac:dyDescent="0.3">
      <c r="B2644" s="125">
        <v>2633</v>
      </c>
      <c r="C2644" s="159"/>
      <c r="D2644" s="160"/>
      <c r="E2644" s="159"/>
      <c r="F2644" s="161"/>
    </row>
    <row r="2645" spans="2:6" x14ac:dyDescent="0.3">
      <c r="B2645" s="121">
        <v>2634</v>
      </c>
      <c r="C2645" s="162"/>
      <c r="D2645" s="163"/>
      <c r="E2645" s="162"/>
      <c r="F2645" s="164"/>
    </row>
    <row r="2646" spans="2:6" x14ac:dyDescent="0.3">
      <c r="B2646" s="125">
        <v>2635</v>
      </c>
      <c r="C2646" s="159"/>
      <c r="D2646" s="160"/>
      <c r="E2646" s="159"/>
      <c r="F2646" s="161"/>
    </row>
    <row r="2647" spans="2:6" x14ac:dyDescent="0.3">
      <c r="B2647" s="121">
        <v>2636</v>
      </c>
      <c r="C2647" s="162"/>
      <c r="D2647" s="163"/>
      <c r="E2647" s="162"/>
      <c r="F2647" s="164"/>
    </row>
    <row r="2648" spans="2:6" x14ac:dyDescent="0.3">
      <c r="B2648" s="125">
        <v>2637</v>
      </c>
      <c r="C2648" s="159"/>
      <c r="D2648" s="160"/>
      <c r="E2648" s="159"/>
      <c r="F2648" s="161"/>
    </row>
    <row r="2649" spans="2:6" x14ac:dyDescent="0.3">
      <c r="B2649" s="121">
        <v>2638</v>
      </c>
      <c r="C2649" s="162"/>
      <c r="D2649" s="163"/>
      <c r="E2649" s="162"/>
      <c r="F2649" s="164"/>
    </row>
    <row r="2650" spans="2:6" x14ac:dyDescent="0.3">
      <c r="B2650" s="125">
        <v>2639</v>
      </c>
      <c r="C2650" s="159"/>
      <c r="D2650" s="160"/>
      <c r="E2650" s="159"/>
      <c r="F2650" s="161"/>
    </row>
    <row r="2651" spans="2:6" x14ac:dyDescent="0.3">
      <c r="B2651" s="121">
        <v>2640</v>
      </c>
      <c r="C2651" s="162"/>
      <c r="D2651" s="163"/>
      <c r="E2651" s="162"/>
      <c r="F2651" s="164"/>
    </row>
    <row r="2652" spans="2:6" x14ac:dyDescent="0.3">
      <c r="B2652" s="125">
        <v>2641</v>
      </c>
      <c r="C2652" s="159"/>
      <c r="D2652" s="160"/>
      <c r="E2652" s="159"/>
      <c r="F2652" s="161"/>
    </row>
    <row r="2653" spans="2:6" x14ac:dyDescent="0.3">
      <c r="B2653" s="121">
        <v>2642</v>
      </c>
      <c r="C2653" s="162"/>
      <c r="D2653" s="163"/>
      <c r="E2653" s="162"/>
      <c r="F2653" s="164"/>
    </row>
    <row r="2654" spans="2:6" x14ac:dyDescent="0.3">
      <c r="B2654" s="125">
        <v>2643</v>
      </c>
      <c r="C2654" s="159"/>
      <c r="D2654" s="160"/>
      <c r="E2654" s="159"/>
      <c r="F2654" s="161"/>
    </row>
    <row r="2655" spans="2:6" x14ac:dyDescent="0.3">
      <c r="B2655" s="121">
        <v>2644</v>
      </c>
      <c r="C2655" s="162"/>
      <c r="D2655" s="163"/>
      <c r="E2655" s="162"/>
      <c r="F2655" s="164"/>
    </row>
    <row r="2656" spans="2:6" x14ac:dyDescent="0.3">
      <c r="B2656" s="125">
        <v>2645</v>
      </c>
      <c r="C2656" s="159"/>
      <c r="D2656" s="160"/>
      <c r="E2656" s="159"/>
      <c r="F2656" s="161"/>
    </row>
    <row r="2657" spans="2:6" x14ac:dyDescent="0.3">
      <c r="B2657" s="121">
        <v>2646</v>
      </c>
      <c r="C2657" s="162"/>
      <c r="D2657" s="163"/>
      <c r="E2657" s="162"/>
      <c r="F2657" s="164"/>
    </row>
    <row r="2658" spans="2:6" x14ac:dyDescent="0.3">
      <c r="B2658" s="125">
        <v>2647</v>
      </c>
      <c r="C2658" s="159"/>
      <c r="D2658" s="160"/>
      <c r="E2658" s="159"/>
      <c r="F2658" s="161"/>
    </row>
    <row r="2659" spans="2:6" x14ac:dyDescent="0.3">
      <c r="B2659" s="121">
        <v>2648</v>
      </c>
      <c r="C2659" s="162"/>
      <c r="D2659" s="163"/>
      <c r="E2659" s="162"/>
      <c r="F2659" s="164"/>
    </row>
    <row r="2660" spans="2:6" x14ac:dyDescent="0.3">
      <c r="B2660" s="125">
        <v>2649</v>
      </c>
      <c r="C2660" s="159"/>
      <c r="D2660" s="160"/>
      <c r="E2660" s="159"/>
      <c r="F2660" s="161"/>
    </row>
    <row r="2661" spans="2:6" x14ac:dyDescent="0.3">
      <c r="B2661" s="121">
        <v>2650</v>
      </c>
      <c r="C2661" s="162"/>
      <c r="D2661" s="163"/>
      <c r="E2661" s="162"/>
      <c r="F2661" s="164"/>
    </row>
    <row r="2662" spans="2:6" x14ac:dyDescent="0.3">
      <c r="B2662" s="125">
        <v>2651</v>
      </c>
      <c r="C2662" s="159"/>
      <c r="D2662" s="160"/>
      <c r="E2662" s="159"/>
      <c r="F2662" s="161"/>
    </row>
    <row r="2663" spans="2:6" x14ac:dyDescent="0.3">
      <c r="B2663" s="121">
        <v>2652</v>
      </c>
      <c r="C2663" s="162"/>
      <c r="D2663" s="163"/>
      <c r="E2663" s="162"/>
      <c r="F2663" s="164"/>
    </row>
    <row r="2664" spans="2:6" x14ac:dyDescent="0.3">
      <c r="B2664" s="125">
        <v>2653</v>
      </c>
      <c r="C2664" s="159"/>
      <c r="D2664" s="160"/>
      <c r="E2664" s="159"/>
      <c r="F2664" s="161"/>
    </row>
    <row r="2665" spans="2:6" x14ac:dyDescent="0.3">
      <c r="B2665" s="121">
        <v>2654</v>
      </c>
      <c r="C2665" s="162"/>
      <c r="D2665" s="163"/>
      <c r="E2665" s="162"/>
      <c r="F2665" s="164"/>
    </row>
    <row r="2666" spans="2:6" x14ac:dyDescent="0.3">
      <c r="B2666" s="125">
        <v>2655</v>
      </c>
      <c r="C2666" s="159"/>
      <c r="D2666" s="160"/>
      <c r="E2666" s="159"/>
      <c r="F2666" s="161"/>
    </row>
    <row r="2667" spans="2:6" x14ac:dyDescent="0.3">
      <c r="B2667" s="121">
        <v>2656</v>
      </c>
      <c r="C2667" s="162"/>
      <c r="D2667" s="163"/>
      <c r="E2667" s="162"/>
      <c r="F2667" s="164"/>
    </row>
    <row r="2668" spans="2:6" x14ac:dyDescent="0.3">
      <c r="B2668" s="125">
        <v>2657</v>
      </c>
      <c r="C2668" s="159"/>
      <c r="D2668" s="160"/>
      <c r="E2668" s="159"/>
      <c r="F2668" s="161"/>
    </row>
    <row r="2669" spans="2:6" x14ac:dyDescent="0.3">
      <c r="B2669" s="121">
        <v>2658</v>
      </c>
      <c r="C2669" s="162"/>
      <c r="D2669" s="163"/>
      <c r="E2669" s="162"/>
      <c r="F2669" s="164"/>
    </row>
    <row r="2670" spans="2:6" x14ac:dyDescent="0.3">
      <c r="B2670" s="125">
        <v>2659</v>
      </c>
      <c r="C2670" s="159"/>
      <c r="D2670" s="160"/>
      <c r="E2670" s="159"/>
      <c r="F2670" s="161"/>
    </row>
    <row r="2671" spans="2:6" x14ac:dyDescent="0.3">
      <c r="B2671" s="121">
        <v>2660</v>
      </c>
      <c r="C2671" s="162"/>
      <c r="D2671" s="163"/>
      <c r="E2671" s="162"/>
      <c r="F2671" s="164"/>
    </row>
    <row r="2672" spans="2:6" x14ac:dyDescent="0.3">
      <c r="B2672" s="125">
        <v>2661</v>
      </c>
      <c r="C2672" s="159"/>
      <c r="D2672" s="160"/>
      <c r="E2672" s="159"/>
      <c r="F2672" s="161"/>
    </row>
    <row r="2673" spans="2:6" x14ac:dyDescent="0.3">
      <c r="B2673" s="121">
        <v>2662</v>
      </c>
      <c r="C2673" s="162"/>
      <c r="D2673" s="163"/>
      <c r="E2673" s="162"/>
      <c r="F2673" s="164"/>
    </row>
    <row r="2674" spans="2:6" x14ac:dyDescent="0.3">
      <c r="B2674" s="125">
        <v>2663</v>
      </c>
      <c r="C2674" s="159"/>
      <c r="D2674" s="160"/>
      <c r="E2674" s="159"/>
      <c r="F2674" s="161"/>
    </row>
    <row r="2675" spans="2:6" x14ac:dyDescent="0.3">
      <c r="B2675" s="121">
        <v>2664</v>
      </c>
      <c r="C2675" s="162"/>
      <c r="D2675" s="163"/>
      <c r="E2675" s="162"/>
      <c r="F2675" s="164"/>
    </row>
    <row r="2676" spans="2:6" x14ac:dyDescent="0.3">
      <c r="B2676" s="125">
        <v>2665</v>
      </c>
      <c r="C2676" s="159"/>
      <c r="D2676" s="160"/>
      <c r="E2676" s="159"/>
      <c r="F2676" s="161"/>
    </row>
    <row r="2677" spans="2:6" x14ac:dyDescent="0.3">
      <c r="B2677" s="121">
        <v>2666</v>
      </c>
      <c r="C2677" s="162"/>
      <c r="D2677" s="163"/>
      <c r="E2677" s="162"/>
      <c r="F2677" s="164"/>
    </row>
    <row r="2678" spans="2:6" x14ac:dyDescent="0.3">
      <c r="B2678" s="125">
        <v>2667</v>
      </c>
      <c r="C2678" s="159"/>
      <c r="D2678" s="160"/>
      <c r="E2678" s="159"/>
      <c r="F2678" s="161"/>
    </row>
    <row r="2679" spans="2:6" x14ac:dyDescent="0.3">
      <c r="B2679" s="121">
        <v>2668</v>
      </c>
      <c r="C2679" s="162"/>
      <c r="D2679" s="163"/>
      <c r="E2679" s="162"/>
      <c r="F2679" s="164"/>
    </row>
    <row r="2680" spans="2:6" x14ac:dyDescent="0.3">
      <c r="B2680" s="125">
        <v>2669</v>
      </c>
      <c r="C2680" s="159"/>
      <c r="D2680" s="160"/>
      <c r="E2680" s="159"/>
      <c r="F2680" s="161"/>
    </row>
    <row r="2681" spans="2:6" x14ac:dyDescent="0.3">
      <c r="B2681" s="121">
        <v>2670</v>
      </c>
      <c r="C2681" s="162"/>
      <c r="D2681" s="163"/>
      <c r="E2681" s="162"/>
      <c r="F2681" s="164"/>
    </row>
    <row r="2682" spans="2:6" x14ac:dyDescent="0.3">
      <c r="B2682" s="125">
        <v>2671</v>
      </c>
      <c r="C2682" s="159"/>
      <c r="D2682" s="160"/>
      <c r="E2682" s="159"/>
      <c r="F2682" s="161"/>
    </row>
    <row r="2683" spans="2:6" x14ac:dyDescent="0.3">
      <c r="B2683" s="121">
        <v>2672</v>
      </c>
      <c r="C2683" s="162"/>
      <c r="D2683" s="163"/>
      <c r="E2683" s="162"/>
      <c r="F2683" s="164"/>
    </row>
    <row r="2684" spans="2:6" x14ac:dyDescent="0.3">
      <c r="B2684" s="125">
        <v>2673</v>
      </c>
      <c r="C2684" s="159"/>
      <c r="D2684" s="160"/>
      <c r="E2684" s="159"/>
      <c r="F2684" s="161"/>
    </row>
    <row r="2685" spans="2:6" x14ac:dyDescent="0.3">
      <c r="B2685" s="121">
        <v>2674</v>
      </c>
      <c r="C2685" s="162"/>
      <c r="D2685" s="163"/>
      <c r="E2685" s="162"/>
      <c r="F2685" s="164"/>
    </row>
    <row r="2686" spans="2:6" x14ac:dyDescent="0.3">
      <c r="B2686" s="125">
        <v>2675</v>
      </c>
      <c r="C2686" s="159"/>
      <c r="D2686" s="160"/>
      <c r="E2686" s="159"/>
      <c r="F2686" s="161"/>
    </row>
    <row r="2687" spans="2:6" x14ac:dyDescent="0.3">
      <c r="B2687" s="121">
        <v>2676</v>
      </c>
      <c r="C2687" s="162"/>
      <c r="D2687" s="163"/>
      <c r="E2687" s="162"/>
      <c r="F2687" s="164"/>
    </row>
    <row r="2688" spans="2:6" x14ac:dyDescent="0.3">
      <c r="B2688" s="125">
        <v>2677</v>
      </c>
      <c r="C2688" s="159"/>
      <c r="D2688" s="160"/>
      <c r="E2688" s="159"/>
      <c r="F2688" s="161"/>
    </row>
    <row r="2689" spans="2:6" x14ac:dyDescent="0.3">
      <c r="B2689" s="121">
        <v>2678</v>
      </c>
      <c r="C2689" s="162"/>
      <c r="D2689" s="163"/>
      <c r="E2689" s="162"/>
      <c r="F2689" s="164"/>
    </row>
    <row r="2690" spans="2:6" x14ac:dyDescent="0.3">
      <c r="B2690" s="125">
        <v>2679</v>
      </c>
      <c r="C2690" s="159"/>
      <c r="D2690" s="160"/>
      <c r="E2690" s="159"/>
      <c r="F2690" s="161"/>
    </row>
    <row r="2691" spans="2:6" x14ac:dyDescent="0.3">
      <c r="B2691" s="121">
        <v>2680</v>
      </c>
      <c r="C2691" s="162"/>
      <c r="D2691" s="163"/>
      <c r="E2691" s="162"/>
      <c r="F2691" s="164"/>
    </row>
    <row r="2692" spans="2:6" x14ac:dyDescent="0.3">
      <c r="B2692" s="125">
        <v>2681</v>
      </c>
      <c r="C2692" s="159"/>
      <c r="D2692" s="160"/>
      <c r="E2692" s="159"/>
      <c r="F2692" s="161"/>
    </row>
    <row r="2693" spans="2:6" x14ac:dyDescent="0.3">
      <c r="B2693" s="121">
        <v>2682</v>
      </c>
      <c r="C2693" s="162"/>
      <c r="D2693" s="163"/>
      <c r="E2693" s="162"/>
      <c r="F2693" s="164"/>
    </row>
    <row r="2694" spans="2:6" x14ac:dyDescent="0.3">
      <c r="B2694" s="125">
        <v>2683</v>
      </c>
      <c r="C2694" s="159"/>
      <c r="D2694" s="160"/>
      <c r="E2694" s="159"/>
      <c r="F2694" s="161"/>
    </row>
    <row r="2695" spans="2:6" x14ac:dyDescent="0.3">
      <c r="B2695" s="121">
        <v>2684</v>
      </c>
      <c r="C2695" s="162"/>
      <c r="D2695" s="163"/>
      <c r="E2695" s="162"/>
      <c r="F2695" s="164"/>
    </row>
    <row r="2696" spans="2:6" x14ac:dyDescent="0.3">
      <c r="B2696" s="125">
        <v>2685</v>
      </c>
      <c r="C2696" s="159"/>
      <c r="D2696" s="160"/>
      <c r="E2696" s="159"/>
      <c r="F2696" s="161"/>
    </row>
    <row r="2697" spans="2:6" x14ac:dyDescent="0.3">
      <c r="B2697" s="121">
        <v>2686</v>
      </c>
      <c r="C2697" s="162"/>
      <c r="D2697" s="163"/>
      <c r="E2697" s="162"/>
      <c r="F2697" s="164"/>
    </row>
    <row r="2698" spans="2:6" x14ac:dyDescent="0.3">
      <c r="B2698" s="125">
        <v>2687</v>
      </c>
      <c r="C2698" s="159"/>
      <c r="D2698" s="160"/>
      <c r="E2698" s="159"/>
      <c r="F2698" s="161"/>
    </row>
    <row r="2699" spans="2:6" x14ac:dyDescent="0.3">
      <c r="B2699" s="121">
        <v>2688</v>
      </c>
      <c r="C2699" s="162"/>
      <c r="D2699" s="163"/>
      <c r="E2699" s="162"/>
      <c r="F2699" s="164"/>
    </row>
    <row r="2700" spans="2:6" x14ac:dyDescent="0.3">
      <c r="B2700" s="125">
        <v>2689</v>
      </c>
      <c r="C2700" s="159"/>
      <c r="D2700" s="160"/>
      <c r="E2700" s="159"/>
      <c r="F2700" s="161"/>
    </row>
    <row r="2701" spans="2:6" x14ac:dyDescent="0.3">
      <c r="B2701" s="121">
        <v>2690</v>
      </c>
      <c r="C2701" s="162"/>
      <c r="D2701" s="163"/>
      <c r="E2701" s="162"/>
      <c r="F2701" s="164"/>
    </row>
    <row r="2702" spans="2:6" x14ac:dyDescent="0.3">
      <c r="B2702" s="125">
        <v>2691</v>
      </c>
      <c r="C2702" s="159"/>
      <c r="D2702" s="160"/>
      <c r="E2702" s="159"/>
      <c r="F2702" s="161"/>
    </row>
    <row r="2703" spans="2:6" x14ac:dyDescent="0.3">
      <c r="B2703" s="121">
        <v>2692</v>
      </c>
      <c r="C2703" s="162"/>
      <c r="D2703" s="163"/>
      <c r="E2703" s="162"/>
      <c r="F2703" s="164"/>
    </row>
    <row r="2704" spans="2:6" x14ac:dyDescent="0.3">
      <c r="B2704" s="125">
        <v>2693</v>
      </c>
      <c r="C2704" s="159"/>
      <c r="D2704" s="160"/>
      <c r="E2704" s="159"/>
      <c r="F2704" s="161"/>
    </row>
    <row r="2705" spans="2:6" x14ac:dyDescent="0.3">
      <c r="B2705" s="121">
        <v>2694</v>
      </c>
      <c r="C2705" s="162"/>
      <c r="D2705" s="163"/>
      <c r="E2705" s="162"/>
      <c r="F2705" s="164"/>
    </row>
    <row r="2706" spans="2:6" x14ac:dyDescent="0.3">
      <c r="B2706" s="125">
        <v>2695</v>
      </c>
      <c r="C2706" s="159"/>
      <c r="D2706" s="160"/>
      <c r="E2706" s="159"/>
      <c r="F2706" s="161"/>
    </row>
    <row r="2707" spans="2:6" x14ac:dyDescent="0.3">
      <c r="B2707" s="121">
        <v>2696</v>
      </c>
      <c r="C2707" s="162"/>
      <c r="D2707" s="163"/>
      <c r="E2707" s="162"/>
      <c r="F2707" s="164"/>
    </row>
    <row r="2708" spans="2:6" x14ac:dyDescent="0.3">
      <c r="B2708" s="125">
        <v>2697</v>
      </c>
      <c r="C2708" s="159"/>
      <c r="D2708" s="160"/>
      <c r="E2708" s="159"/>
      <c r="F2708" s="161"/>
    </row>
    <row r="2709" spans="2:6" x14ac:dyDescent="0.3">
      <c r="B2709" s="121">
        <v>2698</v>
      </c>
      <c r="C2709" s="162"/>
      <c r="D2709" s="163"/>
      <c r="E2709" s="162"/>
      <c r="F2709" s="164"/>
    </row>
    <row r="2710" spans="2:6" x14ac:dyDescent="0.3">
      <c r="B2710" s="125">
        <v>2699</v>
      </c>
      <c r="C2710" s="159"/>
      <c r="D2710" s="160"/>
      <c r="E2710" s="159"/>
      <c r="F2710" s="161"/>
    </row>
    <row r="2711" spans="2:6" x14ac:dyDescent="0.3">
      <c r="B2711" s="121">
        <v>2700</v>
      </c>
      <c r="C2711" s="162"/>
      <c r="D2711" s="163"/>
      <c r="E2711" s="162"/>
      <c r="F2711" s="164"/>
    </row>
    <row r="2712" spans="2:6" x14ac:dyDescent="0.3">
      <c r="B2712" s="125">
        <v>2701</v>
      </c>
      <c r="C2712" s="159"/>
      <c r="D2712" s="160"/>
      <c r="E2712" s="159"/>
      <c r="F2712" s="161"/>
    </row>
    <row r="2713" spans="2:6" x14ac:dyDescent="0.3">
      <c r="B2713" s="121">
        <v>2702</v>
      </c>
      <c r="C2713" s="162"/>
      <c r="D2713" s="163"/>
      <c r="E2713" s="162"/>
      <c r="F2713" s="164"/>
    </row>
    <row r="2714" spans="2:6" x14ac:dyDescent="0.3">
      <c r="B2714" s="125">
        <v>2703</v>
      </c>
      <c r="C2714" s="159"/>
      <c r="D2714" s="160"/>
      <c r="E2714" s="159"/>
      <c r="F2714" s="161"/>
    </row>
    <row r="2715" spans="2:6" x14ac:dyDescent="0.3">
      <c r="B2715" s="121">
        <v>2704</v>
      </c>
      <c r="C2715" s="162"/>
      <c r="D2715" s="163"/>
      <c r="E2715" s="162"/>
      <c r="F2715" s="164"/>
    </row>
    <row r="2716" spans="2:6" x14ac:dyDescent="0.3">
      <c r="B2716" s="125">
        <v>2705</v>
      </c>
      <c r="C2716" s="159"/>
      <c r="D2716" s="160"/>
      <c r="E2716" s="159"/>
      <c r="F2716" s="161"/>
    </row>
    <row r="2717" spans="2:6" x14ac:dyDescent="0.3">
      <c r="B2717" s="121">
        <v>2706</v>
      </c>
      <c r="C2717" s="162"/>
      <c r="D2717" s="163"/>
      <c r="E2717" s="162"/>
      <c r="F2717" s="164"/>
    </row>
    <row r="2718" spans="2:6" x14ac:dyDescent="0.3">
      <c r="B2718" s="125">
        <v>2707</v>
      </c>
      <c r="C2718" s="159"/>
      <c r="D2718" s="160"/>
      <c r="E2718" s="159"/>
      <c r="F2718" s="161"/>
    </row>
    <row r="2719" spans="2:6" x14ac:dyDescent="0.3">
      <c r="B2719" s="121">
        <v>2708</v>
      </c>
      <c r="C2719" s="162"/>
      <c r="D2719" s="163"/>
      <c r="E2719" s="162"/>
      <c r="F2719" s="164"/>
    </row>
    <row r="2720" spans="2:6" x14ac:dyDescent="0.3">
      <c r="B2720" s="125">
        <v>2709</v>
      </c>
      <c r="C2720" s="159"/>
      <c r="D2720" s="160"/>
      <c r="E2720" s="159"/>
      <c r="F2720" s="161"/>
    </row>
    <row r="2721" spans="2:6" x14ac:dyDescent="0.3">
      <c r="B2721" s="121">
        <v>2710</v>
      </c>
      <c r="C2721" s="162"/>
      <c r="D2721" s="163"/>
      <c r="E2721" s="162"/>
      <c r="F2721" s="164"/>
    </row>
    <row r="2722" spans="2:6" x14ac:dyDescent="0.3">
      <c r="B2722" s="125">
        <v>2711</v>
      </c>
      <c r="C2722" s="159"/>
      <c r="D2722" s="160"/>
      <c r="E2722" s="159"/>
      <c r="F2722" s="161"/>
    </row>
    <row r="2723" spans="2:6" x14ac:dyDescent="0.3">
      <c r="B2723" s="121">
        <v>2712</v>
      </c>
      <c r="C2723" s="162"/>
      <c r="D2723" s="163"/>
      <c r="E2723" s="162"/>
      <c r="F2723" s="164"/>
    </row>
    <row r="2724" spans="2:6" x14ac:dyDescent="0.3">
      <c r="B2724" s="125">
        <v>2713</v>
      </c>
      <c r="C2724" s="159"/>
      <c r="D2724" s="160"/>
      <c r="E2724" s="159"/>
      <c r="F2724" s="161"/>
    </row>
    <row r="2725" spans="2:6" x14ac:dyDescent="0.3">
      <c r="B2725" s="121">
        <v>2714</v>
      </c>
      <c r="C2725" s="162"/>
      <c r="D2725" s="163"/>
      <c r="E2725" s="162"/>
      <c r="F2725" s="164"/>
    </row>
    <row r="2726" spans="2:6" x14ac:dyDescent="0.3">
      <c r="B2726" s="125">
        <v>2715</v>
      </c>
      <c r="C2726" s="159"/>
      <c r="D2726" s="160"/>
      <c r="E2726" s="159"/>
      <c r="F2726" s="161"/>
    </row>
    <row r="2727" spans="2:6" x14ac:dyDescent="0.3">
      <c r="B2727" s="121">
        <v>2716</v>
      </c>
      <c r="C2727" s="162"/>
      <c r="D2727" s="163"/>
      <c r="E2727" s="162"/>
      <c r="F2727" s="164"/>
    </row>
    <row r="2728" spans="2:6" x14ac:dyDescent="0.3">
      <c r="B2728" s="125">
        <v>2717</v>
      </c>
      <c r="C2728" s="159"/>
      <c r="D2728" s="160"/>
      <c r="E2728" s="159"/>
      <c r="F2728" s="161"/>
    </row>
    <row r="2729" spans="2:6" x14ac:dyDescent="0.3">
      <c r="B2729" s="121">
        <v>2718</v>
      </c>
      <c r="C2729" s="162"/>
      <c r="D2729" s="163"/>
      <c r="E2729" s="162"/>
      <c r="F2729" s="164"/>
    </row>
    <row r="2730" spans="2:6" x14ac:dyDescent="0.3">
      <c r="B2730" s="125">
        <v>2719</v>
      </c>
      <c r="C2730" s="159"/>
      <c r="D2730" s="160"/>
      <c r="E2730" s="159"/>
      <c r="F2730" s="161"/>
    </row>
    <row r="2731" spans="2:6" x14ac:dyDescent="0.3">
      <c r="B2731" s="121">
        <v>2720</v>
      </c>
      <c r="C2731" s="162"/>
      <c r="D2731" s="163"/>
      <c r="E2731" s="162"/>
      <c r="F2731" s="164"/>
    </row>
    <row r="2732" spans="2:6" x14ac:dyDescent="0.3">
      <c r="B2732" s="125">
        <v>2721</v>
      </c>
      <c r="C2732" s="159"/>
      <c r="D2732" s="160"/>
      <c r="E2732" s="159"/>
      <c r="F2732" s="161"/>
    </row>
    <row r="2733" spans="2:6" x14ac:dyDescent="0.3">
      <c r="B2733" s="121">
        <v>2722</v>
      </c>
      <c r="C2733" s="162"/>
      <c r="D2733" s="163"/>
      <c r="E2733" s="162"/>
      <c r="F2733" s="164"/>
    </row>
    <row r="2734" spans="2:6" x14ac:dyDescent="0.3">
      <c r="B2734" s="125">
        <v>2723</v>
      </c>
      <c r="C2734" s="159"/>
      <c r="D2734" s="160"/>
      <c r="E2734" s="159"/>
      <c r="F2734" s="161"/>
    </row>
    <row r="2735" spans="2:6" x14ac:dyDescent="0.3">
      <c r="B2735" s="121">
        <v>2724</v>
      </c>
      <c r="C2735" s="162"/>
      <c r="D2735" s="163"/>
      <c r="E2735" s="162"/>
      <c r="F2735" s="164"/>
    </row>
    <row r="2736" spans="2:6" x14ac:dyDescent="0.3">
      <c r="B2736" s="125">
        <v>2725</v>
      </c>
      <c r="C2736" s="159"/>
      <c r="D2736" s="160"/>
      <c r="E2736" s="159"/>
      <c r="F2736" s="161"/>
    </row>
    <row r="2737" spans="2:6" x14ac:dyDescent="0.3">
      <c r="B2737" s="121">
        <v>2726</v>
      </c>
      <c r="C2737" s="162"/>
      <c r="D2737" s="163"/>
      <c r="E2737" s="162"/>
      <c r="F2737" s="164"/>
    </row>
    <row r="2738" spans="2:6" x14ac:dyDescent="0.3">
      <c r="B2738" s="125">
        <v>2727</v>
      </c>
      <c r="C2738" s="159"/>
      <c r="D2738" s="160"/>
      <c r="E2738" s="159"/>
      <c r="F2738" s="161"/>
    </row>
    <row r="2739" spans="2:6" x14ac:dyDescent="0.3">
      <c r="B2739" s="121">
        <v>2728</v>
      </c>
      <c r="C2739" s="162"/>
      <c r="D2739" s="163"/>
      <c r="E2739" s="162"/>
      <c r="F2739" s="164"/>
    </row>
    <row r="2740" spans="2:6" x14ac:dyDescent="0.3">
      <c r="B2740" s="125">
        <v>2729</v>
      </c>
      <c r="C2740" s="159"/>
      <c r="D2740" s="160"/>
      <c r="E2740" s="159"/>
      <c r="F2740" s="161"/>
    </row>
    <row r="2741" spans="2:6" x14ac:dyDescent="0.3">
      <c r="B2741" s="121">
        <v>2730</v>
      </c>
      <c r="C2741" s="162"/>
      <c r="D2741" s="163"/>
      <c r="E2741" s="162"/>
      <c r="F2741" s="164"/>
    </row>
    <row r="2742" spans="2:6" x14ac:dyDescent="0.3">
      <c r="B2742" s="125">
        <v>2731</v>
      </c>
      <c r="C2742" s="159"/>
      <c r="D2742" s="160"/>
      <c r="E2742" s="159"/>
      <c r="F2742" s="161"/>
    </row>
    <row r="2743" spans="2:6" x14ac:dyDescent="0.3">
      <c r="B2743" s="121">
        <v>2732</v>
      </c>
      <c r="C2743" s="162"/>
      <c r="D2743" s="163"/>
      <c r="E2743" s="162"/>
      <c r="F2743" s="164"/>
    </row>
    <row r="2744" spans="2:6" x14ac:dyDescent="0.3">
      <c r="B2744" s="125">
        <v>2733</v>
      </c>
      <c r="C2744" s="159"/>
      <c r="D2744" s="160"/>
      <c r="E2744" s="159"/>
      <c r="F2744" s="161"/>
    </row>
    <row r="2745" spans="2:6" x14ac:dyDescent="0.3">
      <c r="B2745" s="121">
        <v>2734</v>
      </c>
      <c r="C2745" s="162"/>
      <c r="D2745" s="163"/>
      <c r="E2745" s="162"/>
      <c r="F2745" s="164"/>
    </row>
    <row r="2746" spans="2:6" x14ac:dyDescent="0.3">
      <c r="B2746" s="125">
        <v>2735</v>
      </c>
      <c r="C2746" s="159"/>
      <c r="D2746" s="160"/>
      <c r="E2746" s="159"/>
      <c r="F2746" s="161"/>
    </row>
    <row r="2747" spans="2:6" x14ac:dyDescent="0.3">
      <c r="B2747" s="121">
        <v>2736</v>
      </c>
      <c r="C2747" s="162"/>
      <c r="D2747" s="163"/>
      <c r="E2747" s="162"/>
      <c r="F2747" s="164"/>
    </row>
    <row r="2748" spans="2:6" x14ac:dyDescent="0.3">
      <c r="B2748" s="125">
        <v>2737</v>
      </c>
      <c r="C2748" s="159"/>
      <c r="D2748" s="160"/>
      <c r="E2748" s="159"/>
      <c r="F2748" s="161"/>
    </row>
    <row r="2749" spans="2:6" x14ac:dyDescent="0.3">
      <c r="B2749" s="121">
        <v>2738</v>
      </c>
      <c r="C2749" s="162"/>
      <c r="D2749" s="163"/>
      <c r="E2749" s="162"/>
      <c r="F2749" s="164"/>
    </row>
    <row r="2750" spans="2:6" x14ac:dyDescent="0.3">
      <c r="B2750" s="125">
        <v>2739</v>
      </c>
      <c r="C2750" s="159"/>
      <c r="D2750" s="160"/>
      <c r="E2750" s="159"/>
      <c r="F2750" s="161"/>
    </row>
    <row r="2751" spans="2:6" x14ac:dyDescent="0.3">
      <c r="B2751" s="121">
        <v>2740</v>
      </c>
      <c r="C2751" s="162"/>
      <c r="D2751" s="163"/>
      <c r="E2751" s="162"/>
      <c r="F2751" s="164"/>
    </row>
    <row r="2752" spans="2:6" x14ac:dyDescent="0.3">
      <c r="B2752" s="125">
        <v>2741</v>
      </c>
      <c r="C2752" s="159"/>
      <c r="D2752" s="160"/>
      <c r="E2752" s="159"/>
      <c r="F2752" s="161"/>
    </row>
    <row r="2753" spans="2:6" x14ac:dyDescent="0.3">
      <c r="B2753" s="121">
        <v>2742</v>
      </c>
      <c r="C2753" s="162"/>
      <c r="D2753" s="163"/>
      <c r="E2753" s="162"/>
      <c r="F2753" s="164"/>
    </row>
    <row r="2754" spans="2:6" x14ac:dyDescent="0.3">
      <c r="B2754" s="125">
        <v>2743</v>
      </c>
      <c r="C2754" s="159"/>
      <c r="D2754" s="160"/>
      <c r="E2754" s="159"/>
      <c r="F2754" s="161"/>
    </row>
    <row r="2755" spans="2:6" x14ac:dyDescent="0.3">
      <c r="B2755" s="121">
        <v>2744</v>
      </c>
      <c r="C2755" s="162"/>
      <c r="D2755" s="163"/>
      <c r="E2755" s="162"/>
      <c r="F2755" s="164"/>
    </row>
    <row r="2756" spans="2:6" x14ac:dyDescent="0.3">
      <c r="B2756" s="125">
        <v>2745</v>
      </c>
      <c r="C2756" s="159"/>
      <c r="D2756" s="160"/>
      <c r="E2756" s="159"/>
      <c r="F2756" s="161"/>
    </row>
    <row r="2757" spans="2:6" x14ac:dyDescent="0.3">
      <c r="B2757" s="121">
        <v>2746</v>
      </c>
      <c r="C2757" s="162"/>
      <c r="D2757" s="163"/>
      <c r="E2757" s="162"/>
      <c r="F2757" s="164"/>
    </row>
    <row r="2758" spans="2:6" x14ac:dyDescent="0.3">
      <c r="B2758" s="125">
        <v>2747</v>
      </c>
      <c r="C2758" s="159"/>
      <c r="D2758" s="160"/>
      <c r="E2758" s="159"/>
      <c r="F2758" s="161"/>
    </row>
    <row r="2759" spans="2:6" x14ac:dyDescent="0.3">
      <c r="B2759" s="121">
        <v>2748</v>
      </c>
      <c r="C2759" s="162"/>
      <c r="D2759" s="163"/>
      <c r="E2759" s="162"/>
      <c r="F2759" s="164"/>
    </row>
    <row r="2760" spans="2:6" x14ac:dyDescent="0.3">
      <c r="B2760" s="125">
        <v>2749</v>
      </c>
      <c r="C2760" s="159"/>
      <c r="D2760" s="160"/>
      <c r="E2760" s="159"/>
      <c r="F2760" s="161"/>
    </row>
    <row r="2761" spans="2:6" x14ac:dyDescent="0.3">
      <c r="B2761" s="121">
        <v>2750</v>
      </c>
      <c r="C2761" s="162"/>
      <c r="D2761" s="163"/>
      <c r="E2761" s="162"/>
      <c r="F2761" s="164"/>
    </row>
    <row r="2762" spans="2:6" x14ac:dyDescent="0.3">
      <c r="B2762" s="125">
        <v>2751</v>
      </c>
      <c r="C2762" s="159"/>
      <c r="D2762" s="160"/>
      <c r="E2762" s="159"/>
      <c r="F2762" s="161"/>
    </row>
    <row r="2763" spans="2:6" x14ac:dyDescent="0.3">
      <c r="B2763" s="121">
        <v>2752</v>
      </c>
      <c r="C2763" s="162"/>
      <c r="D2763" s="163"/>
      <c r="E2763" s="162"/>
      <c r="F2763" s="164"/>
    </row>
    <row r="2764" spans="2:6" x14ac:dyDescent="0.3">
      <c r="B2764" s="125">
        <v>2753</v>
      </c>
      <c r="C2764" s="159"/>
      <c r="D2764" s="160"/>
      <c r="E2764" s="159"/>
      <c r="F2764" s="161"/>
    </row>
    <row r="2765" spans="2:6" x14ac:dyDescent="0.3">
      <c r="B2765" s="121">
        <v>2754</v>
      </c>
      <c r="C2765" s="162"/>
      <c r="D2765" s="163"/>
      <c r="E2765" s="162"/>
      <c r="F2765" s="164"/>
    </row>
    <row r="2766" spans="2:6" x14ac:dyDescent="0.3">
      <c r="B2766" s="125">
        <v>2755</v>
      </c>
      <c r="C2766" s="159"/>
      <c r="D2766" s="160"/>
      <c r="E2766" s="159"/>
      <c r="F2766" s="161"/>
    </row>
    <row r="2767" spans="2:6" x14ac:dyDescent="0.3">
      <c r="B2767" s="121">
        <v>2756</v>
      </c>
      <c r="C2767" s="162"/>
      <c r="D2767" s="163"/>
      <c r="E2767" s="162"/>
      <c r="F2767" s="164"/>
    </row>
    <row r="2768" spans="2:6" x14ac:dyDescent="0.3">
      <c r="B2768" s="125">
        <v>2757</v>
      </c>
      <c r="C2768" s="159"/>
      <c r="D2768" s="160"/>
      <c r="E2768" s="159"/>
      <c r="F2768" s="161"/>
    </row>
    <row r="2769" spans="2:6" x14ac:dyDescent="0.3">
      <c r="B2769" s="121">
        <v>2758</v>
      </c>
      <c r="C2769" s="162"/>
      <c r="D2769" s="163"/>
      <c r="E2769" s="162"/>
      <c r="F2769" s="164"/>
    </row>
    <row r="2770" spans="2:6" x14ac:dyDescent="0.3">
      <c r="B2770" s="125">
        <v>2759</v>
      </c>
      <c r="C2770" s="159"/>
      <c r="D2770" s="160"/>
      <c r="E2770" s="159"/>
      <c r="F2770" s="161"/>
    </row>
    <row r="2771" spans="2:6" x14ac:dyDescent="0.3">
      <c r="B2771" s="121">
        <v>2760</v>
      </c>
      <c r="C2771" s="162"/>
      <c r="D2771" s="163"/>
      <c r="E2771" s="162"/>
      <c r="F2771" s="164"/>
    </row>
    <row r="2772" spans="2:6" x14ac:dyDescent="0.3">
      <c r="B2772" s="125">
        <v>2761</v>
      </c>
      <c r="C2772" s="159"/>
      <c r="D2772" s="160"/>
      <c r="E2772" s="159"/>
      <c r="F2772" s="161"/>
    </row>
    <row r="2773" spans="2:6" x14ac:dyDescent="0.3">
      <c r="B2773" s="121">
        <v>2762</v>
      </c>
      <c r="C2773" s="162"/>
      <c r="D2773" s="163"/>
      <c r="E2773" s="162"/>
      <c r="F2773" s="164"/>
    </row>
    <row r="2774" spans="2:6" x14ac:dyDescent="0.3">
      <c r="B2774" s="125">
        <v>2763</v>
      </c>
      <c r="C2774" s="159"/>
      <c r="D2774" s="160"/>
      <c r="E2774" s="159"/>
      <c r="F2774" s="161"/>
    </row>
    <row r="2775" spans="2:6" x14ac:dyDescent="0.3">
      <c r="B2775" s="121">
        <v>2764</v>
      </c>
      <c r="C2775" s="162"/>
      <c r="D2775" s="163"/>
      <c r="E2775" s="162"/>
      <c r="F2775" s="164"/>
    </row>
    <row r="2776" spans="2:6" x14ac:dyDescent="0.3">
      <c r="B2776" s="125">
        <v>2765</v>
      </c>
      <c r="C2776" s="159"/>
      <c r="D2776" s="160"/>
      <c r="E2776" s="159"/>
      <c r="F2776" s="161"/>
    </row>
    <row r="2777" spans="2:6" x14ac:dyDescent="0.3">
      <c r="B2777" s="121">
        <v>2766</v>
      </c>
      <c r="C2777" s="162"/>
      <c r="D2777" s="163"/>
      <c r="E2777" s="162"/>
      <c r="F2777" s="164"/>
    </row>
    <row r="2778" spans="2:6" x14ac:dyDescent="0.3">
      <c r="B2778" s="125">
        <v>2767</v>
      </c>
      <c r="C2778" s="159"/>
      <c r="D2778" s="160"/>
      <c r="E2778" s="159"/>
      <c r="F2778" s="161"/>
    </row>
    <row r="2779" spans="2:6" x14ac:dyDescent="0.3">
      <c r="B2779" s="121">
        <v>2768</v>
      </c>
      <c r="C2779" s="162"/>
      <c r="D2779" s="163"/>
      <c r="E2779" s="162"/>
      <c r="F2779" s="164"/>
    </row>
    <row r="2780" spans="2:6" x14ac:dyDescent="0.3">
      <c r="B2780" s="125">
        <v>2769</v>
      </c>
      <c r="C2780" s="159"/>
      <c r="D2780" s="160"/>
      <c r="E2780" s="159"/>
      <c r="F2780" s="161"/>
    </row>
    <row r="2781" spans="2:6" x14ac:dyDescent="0.3">
      <c r="B2781" s="121">
        <v>2770</v>
      </c>
      <c r="C2781" s="162"/>
      <c r="D2781" s="163"/>
      <c r="E2781" s="162"/>
      <c r="F2781" s="164"/>
    </row>
    <row r="2782" spans="2:6" x14ac:dyDescent="0.3">
      <c r="B2782" s="125">
        <v>2771</v>
      </c>
      <c r="C2782" s="159"/>
      <c r="D2782" s="160"/>
      <c r="E2782" s="159"/>
      <c r="F2782" s="161"/>
    </row>
    <row r="2783" spans="2:6" x14ac:dyDescent="0.3">
      <c r="B2783" s="121">
        <v>2772</v>
      </c>
      <c r="C2783" s="162"/>
      <c r="D2783" s="163"/>
      <c r="E2783" s="162"/>
      <c r="F2783" s="164"/>
    </row>
    <row r="2784" spans="2:6" x14ac:dyDescent="0.3">
      <c r="B2784" s="125">
        <v>2773</v>
      </c>
      <c r="C2784" s="159"/>
      <c r="D2784" s="160"/>
      <c r="E2784" s="159"/>
      <c r="F2784" s="161"/>
    </row>
    <row r="2785" spans="2:6" x14ac:dyDescent="0.3">
      <c r="B2785" s="121">
        <v>2774</v>
      </c>
      <c r="C2785" s="162"/>
      <c r="D2785" s="163"/>
      <c r="E2785" s="162"/>
      <c r="F2785" s="164"/>
    </row>
    <row r="2786" spans="2:6" x14ac:dyDescent="0.3">
      <c r="B2786" s="125">
        <v>2775</v>
      </c>
      <c r="C2786" s="159"/>
      <c r="D2786" s="160"/>
      <c r="E2786" s="159"/>
      <c r="F2786" s="161"/>
    </row>
    <row r="2787" spans="2:6" x14ac:dyDescent="0.3">
      <c r="B2787" s="121">
        <v>2776</v>
      </c>
      <c r="C2787" s="162"/>
      <c r="D2787" s="163"/>
      <c r="E2787" s="162"/>
      <c r="F2787" s="164"/>
    </row>
    <row r="2788" spans="2:6" x14ac:dyDescent="0.3">
      <c r="B2788" s="125">
        <v>2777</v>
      </c>
      <c r="C2788" s="159"/>
      <c r="D2788" s="160"/>
      <c r="E2788" s="159"/>
      <c r="F2788" s="161"/>
    </row>
    <row r="2789" spans="2:6" x14ac:dyDescent="0.3">
      <c r="B2789" s="121">
        <v>2778</v>
      </c>
      <c r="C2789" s="162"/>
      <c r="D2789" s="163"/>
      <c r="E2789" s="162"/>
      <c r="F2789" s="164"/>
    </row>
    <row r="2790" spans="2:6" x14ac:dyDescent="0.3">
      <c r="B2790" s="125">
        <v>2779</v>
      </c>
      <c r="C2790" s="159"/>
      <c r="D2790" s="160"/>
      <c r="E2790" s="159"/>
      <c r="F2790" s="161"/>
    </row>
    <row r="2791" spans="2:6" x14ac:dyDescent="0.3">
      <c r="B2791" s="121">
        <v>2780</v>
      </c>
      <c r="C2791" s="162"/>
      <c r="D2791" s="163"/>
      <c r="E2791" s="162"/>
      <c r="F2791" s="164"/>
    </row>
    <row r="2792" spans="2:6" x14ac:dyDescent="0.3">
      <c r="B2792" s="125">
        <v>2781</v>
      </c>
      <c r="C2792" s="159"/>
      <c r="D2792" s="160"/>
      <c r="E2792" s="159"/>
      <c r="F2792" s="161"/>
    </row>
    <row r="2793" spans="2:6" x14ac:dyDescent="0.3">
      <c r="B2793" s="121">
        <v>2782</v>
      </c>
      <c r="C2793" s="162"/>
      <c r="D2793" s="163"/>
      <c r="E2793" s="162"/>
      <c r="F2793" s="164"/>
    </row>
    <row r="2794" spans="2:6" x14ac:dyDescent="0.3">
      <c r="B2794" s="125">
        <v>2783</v>
      </c>
      <c r="C2794" s="159"/>
      <c r="D2794" s="160"/>
      <c r="E2794" s="159"/>
      <c r="F2794" s="161"/>
    </row>
    <row r="2795" spans="2:6" x14ac:dyDescent="0.3">
      <c r="B2795" s="121">
        <v>2784</v>
      </c>
      <c r="C2795" s="162"/>
      <c r="D2795" s="163"/>
      <c r="E2795" s="162"/>
      <c r="F2795" s="164"/>
    </row>
    <row r="2796" spans="2:6" x14ac:dyDescent="0.3">
      <c r="B2796" s="125">
        <v>2785</v>
      </c>
      <c r="C2796" s="159"/>
      <c r="D2796" s="160"/>
      <c r="E2796" s="159"/>
      <c r="F2796" s="161"/>
    </row>
    <row r="2797" spans="2:6" x14ac:dyDescent="0.3">
      <c r="B2797" s="121">
        <v>2786</v>
      </c>
      <c r="C2797" s="162"/>
      <c r="D2797" s="163"/>
      <c r="E2797" s="162"/>
      <c r="F2797" s="164"/>
    </row>
    <row r="2798" spans="2:6" x14ac:dyDescent="0.3">
      <c r="B2798" s="125">
        <v>2787</v>
      </c>
      <c r="C2798" s="159"/>
      <c r="D2798" s="160"/>
      <c r="E2798" s="159"/>
      <c r="F2798" s="161"/>
    </row>
    <row r="2799" spans="2:6" x14ac:dyDescent="0.3">
      <c r="B2799" s="121">
        <v>2788</v>
      </c>
      <c r="C2799" s="162"/>
      <c r="D2799" s="163"/>
      <c r="E2799" s="162"/>
      <c r="F2799" s="164"/>
    </row>
    <row r="2800" spans="2:6" x14ac:dyDescent="0.3">
      <c r="B2800" s="125">
        <v>2789</v>
      </c>
      <c r="C2800" s="159"/>
      <c r="D2800" s="160"/>
      <c r="E2800" s="159"/>
      <c r="F2800" s="161"/>
    </row>
    <row r="2801" spans="2:6" x14ac:dyDescent="0.3">
      <c r="B2801" s="121">
        <v>2790</v>
      </c>
      <c r="C2801" s="162"/>
      <c r="D2801" s="163"/>
      <c r="E2801" s="162"/>
      <c r="F2801" s="164"/>
    </row>
    <row r="2802" spans="2:6" x14ac:dyDescent="0.3">
      <c r="B2802" s="125">
        <v>2791</v>
      </c>
      <c r="C2802" s="159"/>
      <c r="D2802" s="160"/>
      <c r="E2802" s="159"/>
      <c r="F2802" s="161"/>
    </row>
    <row r="2803" spans="2:6" x14ac:dyDescent="0.3">
      <c r="B2803" s="121">
        <v>2792</v>
      </c>
      <c r="C2803" s="162"/>
      <c r="D2803" s="163"/>
      <c r="E2803" s="162"/>
      <c r="F2803" s="164"/>
    </row>
    <row r="2804" spans="2:6" x14ac:dyDescent="0.3">
      <c r="B2804" s="125">
        <v>2793</v>
      </c>
      <c r="C2804" s="159"/>
      <c r="D2804" s="160"/>
      <c r="E2804" s="159"/>
      <c r="F2804" s="161"/>
    </row>
    <row r="2805" spans="2:6" x14ac:dyDescent="0.3">
      <c r="B2805" s="121">
        <v>2794</v>
      </c>
      <c r="C2805" s="162"/>
      <c r="D2805" s="163"/>
      <c r="E2805" s="162"/>
      <c r="F2805" s="164"/>
    </row>
    <row r="2806" spans="2:6" x14ac:dyDescent="0.3">
      <c r="B2806" s="125">
        <v>2795</v>
      </c>
      <c r="C2806" s="159"/>
      <c r="D2806" s="160"/>
      <c r="E2806" s="159"/>
      <c r="F2806" s="161"/>
    </row>
    <row r="2807" spans="2:6" x14ac:dyDescent="0.3">
      <c r="B2807" s="121">
        <v>2796</v>
      </c>
      <c r="C2807" s="162"/>
      <c r="D2807" s="163"/>
      <c r="E2807" s="162"/>
      <c r="F2807" s="164"/>
    </row>
    <row r="2808" spans="2:6" x14ac:dyDescent="0.3">
      <c r="B2808" s="125">
        <v>2797</v>
      </c>
      <c r="C2808" s="159"/>
      <c r="D2808" s="160"/>
      <c r="E2808" s="159"/>
      <c r="F2808" s="161"/>
    </row>
    <row r="2809" spans="2:6" x14ac:dyDescent="0.3">
      <c r="B2809" s="121">
        <v>2798</v>
      </c>
      <c r="C2809" s="162"/>
      <c r="D2809" s="163"/>
      <c r="E2809" s="162"/>
      <c r="F2809" s="164"/>
    </row>
    <row r="2810" spans="2:6" x14ac:dyDescent="0.3">
      <c r="B2810" s="125">
        <v>2799</v>
      </c>
      <c r="C2810" s="159"/>
      <c r="D2810" s="160"/>
      <c r="E2810" s="159"/>
      <c r="F2810" s="161"/>
    </row>
    <row r="2811" spans="2:6" x14ac:dyDescent="0.3">
      <c r="B2811" s="121">
        <v>2800</v>
      </c>
      <c r="C2811" s="162"/>
      <c r="D2811" s="163"/>
      <c r="E2811" s="162"/>
      <c r="F2811" s="164"/>
    </row>
    <row r="2812" spans="2:6" x14ac:dyDescent="0.3">
      <c r="B2812" s="125">
        <v>2801</v>
      </c>
      <c r="C2812" s="159"/>
      <c r="D2812" s="160"/>
      <c r="E2812" s="159"/>
      <c r="F2812" s="161"/>
    </row>
    <row r="2813" spans="2:6" x14ac:dyDescent="0.3">
      <c r="B2813" s="121">
        <v>2802</v>
      </c>
      <c r="C2813" s="162"/>
      <c r="D2813" s="163"/>
      <c r="E2813" s="162"/>
      <c r="F2813" s="164"/>
    </row>
    <row r="2814" spans="2:6" x14ac:dyDescent="0.3">
      <c r="B2814" s="125">
        <v>2803</v>
      </c>
      <c r="C2814" s="159"/>
      <c r="D2814" s="160"/>
      <c r="E2814" s="159"/>
      <c r="F2814" s="161"/>
    </row>
    <row r="2815" spans="2:6" x14ac:dyDescent="0.3">
      <c r="B2815" s="121">
        <v>2804</v>
      </c>
      <c r="C2815" s="162"/>
      <c r="D2815" s="163"/>
      <c r="E2815" s="162"/>
      <c r="F2815" s="164"/>
    </row>
    <row r="2816" spans="2:6" x14ac:dyDescent="0.3">
      <c r="B2816" s="125">
        <v>2805</v>
      </c>
      <c r="C2816" s="159"/>
      <c r="D2816" s="160"/>
      <c r="E2816" s="159"/>
      <c r="F2816" s="161"/>
    </row>
    <row r="2817" spans="2:6" x14ac:dyDescent="0.3">
      <c r="B2817" s="121">
        <v>2806</v>
      </c>
      <c r="C2817" s="162"/>
      <c r="D2817" s="163"/>
      <c r="E2817" s="162"/>
      <c r="F2817" s="164"/>
    </row>
    <row r="2818" spans="2:6" x14ac:dyDescent="0.3">
      <c r="B2818" s="125">
        <v>2807</v>
      </c>
      <c r="C2818" s="159"/>
      <c r="D2818" s="160"/>
      <c r="E2818" s="159"/>
      <c r="F2818" s="161"/>
    </row>
    <row r="2819" spans="2:6" x14ac:dyDescent="0.3">
      <c r="B2819" s="121">
        <v>2808</v>
      </c>
      <c r="C2819" s="162"/>
      <c r="D2819" s="163"/>
      <c r="E2819" s="162"/>
      <c r="F2819" s="164"/>
    </row>
    <row r="2820" spans="2:6" x14ac:dyDescent="0.3">
      <c r="B2820" s="125">
        <v>2809</v>
      </c>
      <c r="C2820" s="159"/>
      <c r="D2820" s="160"/>
      <c r="E2820" s="159"/>
      <c r="F2820" s="161"/>
    </row>
    <row r="2821" spans="2:6" x14ac:dyDescent="0.3">
      <c r="B2821" s="121">
        <v>2810</v>
      </c>
      <c r="C2821" s="162"/>
      <c r="D2821" s="163"/>
      <c r="E2821" s="162"/>
      <c r="F2821" s="164"/>
    </row>
    <row r="2822" spans="2:6" x14ac:dyDescent="0.3">
      <c r="B2822" s="125">
        <v>2811</v>
      </c>
      <c r="C2822" s="159"/>
      <c r="D2822" s="160"/>
      <c r="E2822" s="159"/>
      <c r="F2822" s="161"/>
    </row>
    <row r="2823" spans="2:6" x14ac:dyDescent="0.3">
      <c r="B2823" s="121">
        <v>2812</v>
      </c>
      <c r="C2823" s="162"/>
      <c r="D2823" s="163"/>
      <c r="E2823" s="162"/>
      <c r="F2823" s="164"/>
    </row>
    <row r="2824" spans="2:6" x14ac:dyDescent="0.3">
      <c r="B2824" s="125">
        <v>2813</v>
      </c>
      <c r="C2824" s="159"/>
      <c r="D2824" s="160"/>
      <c r="E2824" s="159"/>
      <c r="F2824" s="161"/>
    </row>
    <row r="2825" spans="2:6" x14ac:dyDescent="0.3">
      <c r="B2825" s="121">
        <v>2814</v>
      </c>
      <c r="C2825" s="162"/>
      <c r="D2825" s="163"/>
      <c r="E2825" s="162"/>
      <c r="F2825" s="164"/>
    </row>
    <row r="2826" spans="2:6" x14ac:dyDescent="0.3">
      <c r="B2826" s="125">
        <v>2815</v>
      </c>
      <c r="C2826" s="159"/>
      <c r="D2826" s="160"/>
      <c r="E2826" s="159"/>
      <c r="F2826" s="161"/>
    </row>
    <row r="2827" spans="2:6" x14ac:dyDescent="0.3">
      <c r="B2827" s="121">
        <v>2816</v>
      </c>
      <c r="C2827" s="162"/>
      <c r="D2827" s="163"/>
      <c r="E2827" s="162"/>
      <c r="F2827" s="164"/>
    </row>
    <row r="2828" spans="2:6" x14ac:dyDescent="0.3">
      <c r="B2828" s="125">
        <v>2817</v>
      </c>
      <c r="C2828" s="159"/>
      <c r="D2828" s="160"/>
      <c r="E2828" s="159"/>
      <c r="F2828" s="161"/>
    </row>
    <row r="2829" spans="2:6" x14ac:dyDescent="0.3">
      <c r="B2829" s="121">
        <v>2818</v>
      </c>
      <c r="C2829" s="162"/>
      <c r="D2829" s="163"/>
      <c r="E2829" s="162"/>
      <c r="F2829" s="164"/>
    </row>
    <row r="2830" spans="2:6" x14ac:dyDescent="0.3">
      <c r="B2830" s="125">
        <v>2819</v>
      </c>
      <c r="C2830" s="159"/>
      <c r="D2830" s="160"/>
      <c r="E2830" s="159"/>
      <c r="F2830" s="161"/>
    </row>
    <row r="2831" spans="2:6" x14ac:dyDescent="0.3">
      <c r="B2831" s="121">
        <v>2820</v>
      </c>
      <c r="C2831" s="162"/>
      <c r="D2831" s="163"/>
      <c r="E2831" s="162"/>
      <c r="F2831" s="164"/>
    </row>
    <row r="2832" spans="2:6" x14ac:dyDescent="0.3">
      <c r="B2832" s="125">
        <v>2821</v>
      </c>
      <c r="C2832" s="159"/>
      <c r="D2832" s="160"/>
      <c r="E2832" s="159"/>
      <c r="F2832" s="161"/>
    </row>
    <row r="2833" spans="2:6" x14ac:dyDescent="0.3">
      <c r="B2833" s="121">
        <v>2822</v>
      </c>
      <c r="C2833" s="162"/>
      <c r="D2833" s="163"/>
      <c r="E2833" s="162"/>
      <c r="F2833" s="164"/>
    </row>
    <row r="2834" spans="2:6" x14ac:dyDescent="0.3">
      <c r="B2834" s="125">
        <v>2823</v>
      </c>
      <c r="C2834" s="159"/>
      <c r="D2834" s="160"/>
      <c r="E2834" s="159"/>
      <c r="F2834" s="161"/>
    </row>
    <row r="2835" spans="2:6" x14ac:dyDescent="0.3">
      <c r="B2835" s="121">
        <v>2824</v>
      </c>
      <c r="C2835" s="162"/>
      <c r="D2835" s="163"/>
      <c r="E2835" s="162"/>
      <c r="F2835" s="164"/>
    </row>
    <row r="2836" spans="2:6" x14ac:dyDescent="0.3">
      <c r="B2836" s="125">
        <v>2825</v>
      </c>
      <c r="C2836" s="159"/>
      <c r="D2836" s="160"/>
      <c r="E2836" s="159"/>
      <c r="F2836" s="161"/>
    </row>
    <row r="2837" spans="2:6" x14ac:dyDescent="0.3">
      <c r="B2837" s="121">
        <v>2826</v>
      </c>
      <c r="C2837" s="162"/>
      <c r="D2837" s="163"/>
      <c r="E2837" s="162"/>
      <c r="F2837" s="164"/>
    </row>
    <row r="2838" spans="2:6" x14ac:dyDescent="0.3">
      <c r="B2838" s="125">
        <v>2827</v>
      </c>
      <c r="C2838" s="159"/>
      <c r="D2838" s="160"/>
      <c r="E2838" s="159"/>
      <c r="F2838" s="161"/>
    </row>
    <row r="2839" spans="2:6" x14ac:dyDescent="0.3">
      <c r="B2839" s="121">
        <v>2828</v>
      </c>
      <c r="C2839" s="162"/>
      <c r="D2839" s="163"/>
      <c r="E2839" s="162"/>
      <c r="F2839" s="164"/>
    </row>
    <row r="2840" spans="2:6" x14ac:dyDescent="0.3">
      <c r="B2840" s="125">
        <v>2829</v>
      </c>
      <c r="C2840" s="159"/>
      <c r="D2840" s="160"/>
      <c r="E2840" s="159"/>
      <c r="F2840" s="161"/>
    </row>
    <row r="2841" spans="2:6" x14ac:dyDescent="0.3">
      <c r="B2841" s="121">
        <v>2830</v>
      </c>
      <c r="C2841" s="162"/>
      <c r="D2841" s="163"/>
      <c r="E2841" s="162"/>
      <c r="F2841" s="164"/>
    </row>
    <row r="2842" spans="2:6" x14ac:dyDescent="0.3">
      <c r="B2842" s="125">
        <v>2831</v>
      </c>
      <c r="C2842" s="159"/>
      <c r="D2842" s="160"/>
      <c r="E2842" s="159"/>
      <c r="F2842" s="161"/>
    </row>
    <row r="2843" spans="2:6" x14ac:dyDescent="0.3">
      <c r="B2843" s="121">
        <v>2832</v>
      </c>
      <c r="C2843" s="162"/>
      <c r="D2843" s="163"/>
      <c r="E2843" s="162"/>
      <c r="F2843" s="164"/>
    </row>
    <row r="2844" spans="2:6" x14ac:dyDescent="0.3">
      <c r="B2844" s="125">
        <v>2833</v>
      </c>
      <c r="C2844" s="159"/>
      <c r="D2844" s="160"/>
      <c r="E2844" s="159"/>
      <c r="F2844" s="161"/>
    </row>
    <row r="2845" spans="2:6" x14ac:dyDescent="0.3">
      <c r="B2845" s="121">
        <v>2834</v>
      </c>
      <c r="C2845" s="162"/>
      <c r="D2845" s="163"/>
      <c r="E2845" s="162"/>
      <c r="F2845" s="164"/>
    </row>
    <row r="2846" spans="2:6" x14ac:dyDescent="0.3">
      <c r="B2846" s="125">
        <v>2835</v>
      </c>
      <c r="C2846" s="159"/>
      <c r="D2846" s="160"/>
      <c r="E2846" s="159"/>
      <c r="F2846" s="161"/>
    </row>
    <row r="2847" spans="2:6" x14ac:dyDescent="0.3">
      <c r="B2847" s="121">
        <v>2836</v>
      </c>
      <c r="C2847" s="162"/>
      <c r="D2847" s="163"/>
      <c r="E2847" s="162"/>
      <c r="F2847" s="164"/>
    </row>
    <row r="2848" spans="2:6" x14ac:dyDescent="0.3">
      <c r="B2848" s="125">
        <v>2837</v>
      </c>
      <c r="C2848" s="159"/>
      <c r="D2848" s="160"/>
      <c r="E2848" s="159"/>
      <c r="F2848" s="161"/>
    </row>
    <row r="2849" spans="2:6" x14ac:dyDescent="0.3">
      <c r="B2849" s="121">
        <v>2838</v>
      </c>
      <c r="C2849" s="162"/>
      <c r="D2849" s="163"/>
      <c r="E2849" s="162"/>
      <c r="F2849" s="164"/>
    </row>
    <row r="2850" spans="2:6" x14ac:dyDescent="0.3">
      <c r="B2850" s="125">
        <v>2839</v>
      </c>
      <c r="C2850" s="159"/>
      <c r="D2850" s="160"/>
      <c r="E2850" s="159"/>
      <c r="F2850" s="161"/>
    </row>
    <row r="2851" spans="2:6" x14ac:dyDescent="0.3">
      <c r="B2851" s="121">
        <v>2840</v>
      </c>
      <c r="C2851" s="162"/>
      <c r="D2851" s="163"/>
      <c r="E2851" s="162"/>
      <c r="F2851" s="164"/>
    </row>
    <row r="2852" spans="2:6" x14ac:dyDescent="0.3">
      <c r="B2852" s="125">
        <v>2841</v>
      </c>
      <c r="C2852" s="159"/>
      <c r="D2852" s="160"/>
      <c r="E2852" s="159"/>
      <c r="F2852" s="161"/>
    </row>
    <row r="2853" spans="2:6" x14ac:dyDescent="0.3">
      <c r="B2853" s="121">
        <v>2842</v>
      </c>
      <c r="C2853" s="162"/>
      <c r="D2853" s="163"/>
      <c r="E2853" s="162"/>
      <c r="F2853" s="164"/>
    </row>
    <row r="2854" spans="2:6" x14ac:dyDescent="0.3">
      <c r="B2854" s="125">
        <v>2843</v>
      </c>
      <c r="C2854" s="159"/>
      <c r="D2854" s="160"/>
      <c r="E2854" s="159"/>
      <c r="F2854" s="161"/>
    </row>
    <row r="2855" spans="2:6" x14ac:dyDescent="0.3">
      <c r="B2855" s="121">
        <v>2844</v>
      </c>
      <c r="C2855" s="162"/>
      <c r="D2855" s="163"/>
      <c r="E2855" s="162"/>
      <c r="F2855" s="164"/>
    </row>
    <row r="2856" spans="2:6" x14ac:dyDescent="0.3">
      <c r="B2856" s="125">
        <v>2845</v>
      </c>
      <c r="C2856" s="159"/>
      <c r="D2856" s="160"/>
      <c r="E2856" s="159"/>
      <c r="F2856" s="161"/>
    </row>
    <row r="2857" spans="2:6" x14ac:dyDescent="0.3">
      <c r="B2857" s="121">
        <v>2846</v>
      </c>
      <c r="C2857" s="162"/>
      <c r="D2857" s="163"/>
      <c r="E2857" s="162"/>
      <c r="F2857" s="164"/>
    </row>
    <row r="2858" spans="2:6" x14ac:dyDescent="0.3">
      <c r="B2858" s="125">
        <v>2847</v>
      </c>
      <c r="C2858" s="159"/>
      <c r="D2858" s="160"/>
      <c r="E2858" s="159"/>
      <c r="F2858" s="161"/>
    </row>
    <row r="2859" spans="2:6" x14ac:dyDescent="0.3">
      <c r="B2859" s="121">
        <v>2848</v>
      </c>
      <c r="C2859" s="162"/>
      <c r="D2859" s="163"/>
      <c r="E2859" s="162"/>
      <c r="F2859" s="164"/>
    </row>
    <row r="2860" spans="2:6" x14ac:dyDescent="0.3">
      <c r="B2860" s="125">
        <v>2849</v>
      </c>
      <c r="C2860" s="159"/>
      <c r="D2860" s="160"/>
      <c r="E2860" s="159"/>
      <c r="F2860" s="161"/>
    </row>
    <row r="2861" spans="2:6" x14ac:dyDescent="0.3">
      <c r="B2861" s="121">
        <v>2850</v>
      </c>
      <c r="C2861" s="162"/>
      <c r="D2861" s="163"/>
      <c r="E2861" s="162"/>
      <c r="F2861" s="164"/>
    </row>
    <row r="2862" spans="2:6" x14ac:dyDescent="0.3">
      <c r="B2862" s="125">
        <v>2851</v>
      </c>
      <c r="C2862" s="159"/>
      <c r="D2862" s="160"/>
      <c r="E2862" s="159"/>
      <c r="F2862" s="161"/>
    </row>
    <row r="2863" spans="2:6" x14ac:dyDescent="0.3">
      <c r="B2863" s="121">
        <v>2852</v>
      </c>
      <c r="C2863" s="162"/>
      <c r="D2863" s="163"/>
      <c r="E2863" s="162"/>
      <c r="F2863" s="164"/>
    </row>
    <row r="2864" spans="2:6" x14ac:dyDescent="0.3">
      <c r="B2864" s="125">
        <v>2853</v>
      </c>
      <c r="C2864" s="159"/>
      <c r="D2864" s="160"/>
      <c r="E2864" s="159"/>
      <c r="F2864" s="161"/>
    </row>
    <row r="2865" spans="2:6" x14ac:dyDescent="0.3">
      <c r="B2865" s="121">
        <v>2854</v>
      </c>
      <c r="C2865" s="162"/>
      <c r="D2865" s="163"/>
      <c r="E2865" s="162"/>
      <c r="F2865" s="164"/>
    </row>
    <row r="2866" spans="2:6" x14ac:dyDescent="0.3">
      <c r="B2866" s="125">
        <v>2855</v>
      </c>
      <c r="C2866" s="159"/>
      <c r="D2866" s="160"/>
      <c r="E2866" s="159"/>
      <c r="F2866" s="161"/>
    </row>
    <row r="2867" spans="2:6" x14ac:dyDescent="0.3">
      <c r="B2867" s="121">
        <v>2856</v>
      </c>
      <c r="C2867" s="162"/>
      <c r="D2867" s="163"/>
      <c r="E2867" s="162"/>
      <c r="F2867" s="164"/>
    </row>
    <row r="2868" spans="2:6" x14ac:dyDescent="0.3">
      <c r="B2868" s="125">
        <v>2857</v>
      </c>
      <c r="C2868" s="159"/>
      <c r="D2868" s="160"/>
      <c r="E2868" s="159"/>
      <c r="F2868" s="161"/>
    </row>
    <row r="2869" spans="2:6" x14ac:dyDescent="0.3">
      <c r="B2869" s="121">
        <v>2858</v>
      </c>
      <c r="C2869" s="162"/>
      <c r="D2869" s="163"/>
      <c r="E2869" s="162"/>
      <c r="F2869" s="164"/>
    </row>
    <row r="2870" spans="2:6" x14ac:dyDescent="0.3">
      <c r="B2870" s="125">
        <v>2859</v>
      </c>
      <c r="C2870" s="159"/>
      <c r="D2870" s="160"/>
      <c r="E2870" s="159"/>
      <c r="F2870" s="161"/>
    </row>
    <row r="2871" spans="2:6" x14ac:dyDescent="0.3">
      <c r="B2871" s="121">
        <v>2860</v>
      </c>
      <c r="C2871" s="162"/>
      <c r="D2871" s="163"/>
      <c r="E2871" s="162"/>
      <c r="F2871" s="164"/>
    </row>
    <row r="2872" spans="2:6" x14ac:dyDescent="0.3">
      <c r="B2872" s="125">
        <v>2861</v>
      </c>
      <c r="C2872" s="159"/>
      <c r="D2872" s="160"/>
      <c r="E2872" s="159"/>
      <c r="F2872" s="161"/>
    </row>
    <row r="2873" spans="2:6" x14ac:dyDescent="0.3">
      <c r="B2873" s="121">
        <v>2862</v>
      </c>
      <c r="C2873" s="162"/>
      <c r="D2873" s="163"/>
      <c r="E2873" s="162"/>
      <c r="F2873" s="164"/>
    </row>
    <row r="2874" spans="2:6" x14ac:dyDescent="0.3">
      <c r="B2874" s="125">
        <v>2863</v>
      </c>
      <c r="C2874" s="159"/>
      <c r="D2874" s="160"/>
      <c r="E2874" s="159"/>
      <c r="F2874" s="161"/>
    </row>
    <row r="2875" spans="2:6" x14ac:dyDescent="0.3">
      <c r="B2875" s="121">
        <v>2864</v>
      </c>
      <c r="C2875" s="162"/>
      <c r="D2875" s="163"/>
      <c r="E2875" s="162"/>
      <c r="F2875" s="164"/>
    </row>
    <row r="2876" spans="2:6" x14ac:dyDescent="0.3">
      <c r="B2876" s="125">
        <v>2865</v>
      </c>
      <c r="C2876" s="159"/>
      <c r="D2876" s="160"/>
      <c r="E2876" s="159"/>
      <c r="F2876" s="161"/>
    </row>
    <row r="2877" spans="2:6" x14ac:dyDescent="0.3">
      <c r="B2877" s="121">
        <v>2866</v>
      </c>
      <c r="C2877" s="162"/>
      <c r="D2877" s="163"/>
      <c r="E2877" s="162"/>
      <c r="F2877" s="164"/>
    </row>
    <row r="2878" spans="2:6" x14ac:dyDescent="0.3">
      <c r="B2878" s="125">
        <v>2867</v>
      </c>
      <c r="C2878" s="159"/>
      <c r="D2878" s="160"/>
      <c r="E2878" s="159"/>
      <c r="F2878" s="161"/>
    </row>
    <row r="2879" spans="2:6" x14ac:dyDescent="0.3">
      <c r="B2879" s="121">
        <v>2868</v>
      </c>
      <c r="C2879" s="162"/>
      <c r="D2879" s="163"/>
      <c r="E2879" s="162"/>
      <c r="F2879" s="164"/>
    </row>
    <row r="2880" spans="2:6" x14ac:dyDescent="0.3">
      <c r="B2880" s="125">
        <v>2869</v>
      </c>
      <c r="C2880" s="159"/>
      <c r="D2880" s="160"/>
      <c r="E2880" s="159"/>
      <c r="F2880" s="161"/>
    </row>
    <row r="2881" spans="2:6" x14ac:dyDescent="0.3">
      <c r="B2881" s="121">
        <v>2870</v>
      </c>
      <c r="C2881" s="162"/>
      <c r="D2881" s="163"/>
      <c r="E2881" s="162"/>
      <c r="F2881" s="164"/>
    </row>
    <row r="2882" spans="2:6" x14ac:dyDescent="0.3">
      <c r="B2882" s="125">
        <v>2871</v>
      </c>
      <c r="C2882" s="159"/>
      <c r="D2882" s="160"/>
      <c r="E2882" s="159"/>
      <c r="F2882" s="161"/>
    </row>
    <row r="2883" spans="2:6" x14ac:dyDescent="0.3">
      <c r="B2883" s="121">
        <v>2872</v>
      </c>
      <c r="C2883" s="162"/>
      <c r="D2883" s="163"/>
      <c r="E2883" s="162"/>
      <c r="F2883" s="164"/>
    </row>
    <row r="2884" spans="2:6" x14ac:dyDescent="0.3">
      <c r="B2884" s="125">
        <v>2873</v>
      </c>
      <c r="C2884" s="159"/>
      <c r="D2884" s="160"/>
      <c r="E2884" s="159"/>
      <c r="F2884" s="161"/>
    </row>
    <row r="2885" spans="2:6" x14ac:dyDescent="0.3">
      <c r="B2885" s="121">
        <v>2874</v>
      </c>
      <c r="C2885" s="162"/>
      <c r="D2885" s="163"/>
      <c r="E2885" s="162"/>
      <c r="F2885" s="164"/>
    </row>
    <row r="2886" spans="2:6" x14ac:dyDescent="0.3">
      <c r="B2886" s="125">
        <v>2875</v>
      </c>
      <c r="C2886" s="159"/>
      <c r="D2886" s="160"/>
      <c r="E2886" s="159"/>
      <c r="F2886" s="161"/>
    </row>
    <row r="2887" spans="2:6" x14ac:dyDescent="0.3">
      <c r="B2887" s="121">
        <v>2876</v>
      </c>
      <c r="C2887" s="162"/>
      <c r="D2887" s="163"/>
      <c r="E2887" s="162"/>
      <c r="F2887" s="164"/>
    </row>
    <row r="2888" spans="2:6" x14ac:dyDescent="0.3">
      <c r="B2888" s="125">
        <v>2877</v>
      </c>
      <c r="C2888" s="159"/>
      <c r="D2888" s="160"/>
      <c r="E2888" s="159"/>
      <c r="F2888" s="161"/>
    </row>
    <row r="2889" spans="2:6" x14ac:dyDescent="0.3">
      <c r="B2889" s="121">
        <v>2878</v>
      </c>
      <c r="C2889" s="162"/>
      <c r="D2889" s="163"/>
      <c r="E2889" s="162"/>
      <c r="F2889" s="164"/>
    </row>
    <row r="2890" spans="2:6" x14ac:dyDescent="0.3">
      <c r="B2890" s="125">
        <v>2879</v>
      </c>
      <c r="C2890" s="159"/>
      <c r="D2890" s="160"/>
      <c r="E2890" s="159"/>
      <c r="F2890" s="161"/>
    </row>
    <row r="2891" spans="2:6" x14ac:dyDescent="0.3">
      <c r="B2891" s="121">
        <v>2880</v>
      </c>
      <c r="C2891" s="162"/>
      <c r="D2891" s="163"/>
      <c r="E2891" s="162"/>
      <c r="F2891" s="164"/>
    </row>
    <row r="2892" spans="2:6" x14ac:dyDescent="0.3">
      <c r="B2892" s="125">
        <v>2881</v>
      </c>
      <c r="C2892" s="159"/>
      <c r="D2892" s="160"/>
      <c r="E2892" s="159"/>
      <c r="F2892" s="161"/>
    </row>
    <row r="2893" spans="2:6" x14ac:dyDescent="0.3">
      <c r="B2893" s="121">
        <v>2882</v>
      </c>
      <c r="C2893" s="162"/>
      <c r="D2893" s="163"/>
      <c r="E2893" s="162"/>
      <c r="F2893" s="164"/>
    </row>
    <row r="2894" spans="2:6" x14ac:dyDescent="0.3">
      <c r="B2894" s="125">
        <v>2883</v>
      </c>
      <c r="C2894" s="159"/>
      <c r="D2894" s="160"/>
      <c r="E2894" s="159"/>
      <c r="F2894" s="161"/>
    </row>
    <row r="2895" spans="2:6" x14ac:dyDescent="0.3">
      <c r="B2895" s="121">
        <v>2884</v>
      </c>
      <c r="C2895" s="162"/>
      <c r="D2895" s="163"/>
      <c r="E2895" s="162"/>
      <c r="F2895" s="164"/>
    </row>
    <row r="2896" spans="2:6" x14ac:dyDescent="0.3">
      <c r="B2896" s="125">
        <v>2885</v>
      </c>
      <c r="C2896" s="159"/>
      <c r="D2896" s="160"/>
      <c r="E2896" s="159"/>
      <c r="F2896" s="161"/>
    </row>
    <row r="2897" spans="2:6" x14ac:dyDescent="0.3">
      <c r="B2897" s="121">
        <v>2886</v>
      </c>
      <c r="C2897" s="162"/>
      <c r="D2897" s="163"/>
      <c r="E2897" s="162"/>
      <c r="F2897" s="164"/>
    </row>
    <row r="2898" spans="2:6" x14ac:dyDescent="0.3">
      <c r="B2898" s="125">
        <v>2887</v>
      </c>
      <c r="C2898" s="159"/>
      <c r="D2898" s="160"/>
      <c r="E2898" s="159"/>
      <c r="F2898" s="161"/>
    </row>
    <row r="2899" spans="2:6" x14ac:dyDescent="0.3">
      <c r="B2899" s="121">
        <v>2888</v>
      </c>
      <c r="C2899" s="162"/>
      <c r="D2899" s="163"/>
      <c r="E2899" s="162"/>
      <c r="F2899" s="164"/>
    </row>
    <row r="2900" spans="2:6" x14ac:dyDescent="0.3">
      <c r="B2900" s="125">
        <v>2889</v>
      </c>
      <c r="C2900" s="159"/>
      <c r="D2900" s="160"/>
      <c r="E2900" s="159"/>
      <c r="F2900" s="161"/>
    </row>
    <row r="2901" spans="2:6" x14ac:dyDescent="0.3">
      <c r="B2901" s="121">
        <v>2890</v>
      </c>
      <c r="C2901" s="162"/>
      <c r="D2901" s="163"/>
      <c r="E2901" s="162"/>
      <c r="F2901" s="164"/>
    </row>
    <row r="2902" spans="2:6" x14ac:dyDescent="0.3">
      <c r="B2902" s="125">
        <v>2891</v>
      </c>
      <c r="C2902" s="159"/>
      <c r="D2902" s="160"/>
      <c r="E2902" s="159"/>
      <c r="F2902" s="161"/>
    </row>
    <row r="2903" spans="2:6" x14ac:dyDescent="0.3">
      <c r="B2903" s="121">
        <v>2892</v>
      </c>
      <c r="C2903" s="162"/>
      <c r="D2903" s="163"/>
      <c r="E2903" s="162"/>
      <c r="F2903" s="164"/>
    </row>
    <row r="2904" spans="2:6" x14ac:dyDescent="0.3">
      <c r="B2904" s="125">
        <v>2893</v>
      </c>
      <c r="C2904" s="159"/>
      <c r="D2904" s="160"/>
      <c r="E2904" s="159"/>
      <c r="F2904" s="161"/>
    </row>
    <row r="2905" spans="2:6" x14ac:dyDescent="0.3">
      <c r="B2905" s="121">
        <v>2894</v>
      </c>
      <c r="C2905" s="162"/>
      <c r="D2905" s="163"/>
      <c r="E2905" s="162"/>
      <c r="F2905" s="164"/>
    </row>
    <row r="2906" spans="2:6" x14ac:dyDescent="0.3">
      <c r="B2906" s="125">
        <v>2895</v>
      </c>
      <c r="C2906" s="159"/>
      <c r="D2906" s="160"/>
      <c r="E2906" s="159"/>
      <c r="F2906" s="161"/>
    </row>
    <row r="2907" spans="2:6" x14ac:dyDescent="0.3">
      <c r="B2907" s="121">
        <v>2896</v>
      </c>
      <c r="C2907" s="162"/>
      <c r="D2907" s="163"/>
      <c r="E2907" s="162"/>
      <c r="F2907" s="164"/>
    </row>
    <row r="2908" spans="2:6" x14ac:dyDescent="0.3">
      <c r="B2908" s="125">
        <v>2897</v>
      </c>
      <c r="C2908" s="159"/>
      <c r="D2908" s="160"/>
      <c r="E2908" s="159"/>
      <c r="F2908" s="161"/>
    </row>
    <row r="2909" spans="2:6" x14ac:dyDescent="0.3">
      <c r="B2909" s="121">
        <v>2898</v>
      </c>
      <c r="C2909" s="162"/>
      <c r="D2909" s="163"/>
      <c r="E2909" s="162"/>
      <c r="F2909" s="164"/>
    </row>
    <row r="2910" spans="2:6" x14ac:dyDescent="0.3">
      <c r="B2910" s="125">
        <v>2899</v>
      </c>
      <c r="C2910" s="159"/>
      <c r="D2910" s="160"/>
      <c r="E2910" s="159"/>
      <c r="F2910" s="161"/>
    </row>
    <row r="2911" spans="2:6" x14ac:dyDescent="0.3">
      <c r="B2911" s="121">
        <v>2900</v>
      </c>
      <c r="C2911" s="162"/>
      <c r="D2911" s="163"/>
      <c r="E2911" s="162"/>
      <c r="F2911" s="164"/>
    </row>
    <row r="2912" spans="2:6" x14ac:dyDescent="0.3">
      <c r="B2912" s="125">
        <v>2901</v>
      </c>
      <c r="C2912" s="159"/>
      <c r="D2912" s="160"/>
      <c r="E2912" s="159"/>
      <c r="F2912" s="161"/>
    </row>
    <row r="2913" spans="2:6" x14ac:dyDescent="0.3">
      <c r="B2913" s="121">
        <v>2902</v>
      </c>
      <c r="C2913" s="162"/>
      <c r="D2913" s="163"/>
      <c r="E2913" s="162"/>
      <c r="F2913" s="164"/>
    </row>
    <row r="2914" spans="2:6" x14ac:dyDescent="0.3">
      <c r="B2914" s="125">
        <v>2903</v>
      </c>
      <c r="C2914" s="159"/>
      <c r="D2914" s="160"/>
      <c r="E2914" s="159"/>
      <c r="F2914" s="161"/>
    </row>
    <row r="2915" spans="2:6" x14ac:dyDescent="0.3">
      <c r="B2915" s="121">
        <v>2904</v>
      </c>
      <c r="C2915" s="162"/>
      <c r="D2915" s="163"/>
      <c r="E2915" s="162"/>
      <c r="F2915" s="164"/>
    </row>
    <row r="2916" spans="2:6" x14ac:dyDescent="0.3">
      <c r="B2916" s="125">
        <v>2905</v>
      </c>
      <c r="C2916" s="159"/>
      <c r="D2916" s="160"/>
      <c r="E2916" s="159"/>
      <c r="F2916" s="161"/>
    </row>
    <row r="2917" spans="2:6" x14ac:dyDescent="0.3">
      <c r="B2917" s="121">
        <v>2906</v>
      </c>
      <c r="C2917" s="162"/>
      <c r="D2917" s="163"/>
      <c r="E2917" s="162"/>
      <c r="F2917" s="164"/>
    </row>
    <row r="2918" spans="2:6" x14ac:dyDescent="0.3">
      <c r="B2918" s="125">
        <v>2907</v>
      </c>
      <c r="C2918" s="159"/>
      <c r="D2918" s="160"/>
      <c r="E2918" s="159"/>
      <c r="F2918" s="161"/>
    </row>
    <row r="2919" spans="2:6" x14ac:dyDescent="0.3">
      <c r="B2919" s="121">
        <v>2908</v>
      </c>
      <c r="C2919" s="162"/>
      <c r="D2919" s="163"/>
      <c r="E2919" s="162"/>
      <c r="F2919" s="164"/>
    </row>
    <row r="2920" spans="2:6" x14ac:dyDescent="0.3">
      <c r="B2920" s="125">
        <v>2909</v>
      </c>
      <c r="C2920" s="159"/>
      <c r="D2920" s="160"/>
      <c r="E2920" s="159"/>
      <c r="F2920" s="161"/>
    </row>
    <row r="2921" spans="2:6" x14ac:dyDescent="0.3">
      <c r="B2921" s="121">
        <v>2910</v>
      </c>
      <c r="C2921" s="162"/>
      <c r="D2921" s="163"/>
      <c r="E2921" s="162"/>
      <c r="F2921" s="164"/>
    </row>
    <row r="2922" spans="2:6" x14ac:dyDescent="0.3">
      <c r="B2922" s="125">
        <v>2911</v>
      </c>
      <c r="C2922" s="159"/>
      <c r="D2922" s="160"/>
      <c r="E2922" s="159"/>
      <c r="F2922" s="161"/>
    </row>
    <row r="2923" spans="2:6" x14ac:dyDescent="0.3">
      <c r="B2923" s="121">
        <v>2912</v>
      </c>
      <c r="C2923" s="162"/>
      <c r="D2923" s="163"/>
      <c r="E2923" s="162"/>
      <c r="F2923" s="164"/>
    </row>
    <row r="2924" spans="2:6" x14ac:dyDescent="0.3">
      <c r="B2924" s="125">
        <v>2913</v>
      </c>
      <c r="C2924" s="159"/>
      <c r="D2924" s="160"/>
      <c r="E2924" s="159"/>
      <c r="F2924" s="161"/>
    </row>
    <row r="2925" spans="2:6" x14ac:dyDescent="0.3">
      <c r="B2925" s="121">
        <v>2914</v>
      </c>
      <c r="C2925" s="162"/>
      <c r="D2925" s="163"/>
      <c r="E2925" s="162"/>
      <c r="F2925" s="164"/>
    </row>
    <row r="2926" spans="2:6" x14ac:dyDescent="0.3">
      <c r="B2926" s="125">
        <v>2915</v>
      </c>
      <c r="C2926" s="159"/>
      <c r="D2926" s="160"/>
      <c r="E2926" s="159"/>
      <c r="F2926" s="161"/>
    </row>
    <row r="2927" spans="2:6" x14ac:dyDescent="0.3">
      <c r="B2927" s="121">
        <v>2916</v>
      </c>
      <c r="C2927" s="162"/>
      <c r="D2927" s="163"/>
      <c r="E2927" s="162"/>
      <c r="F2927" s="164"/>
    </row>
    <row r="2928" spans="2:6" x14ac:dyDescent="0.3">
      <c r="B2928" s="125">
        <v>2917</v>
      </c>
      <c r="C2928" s="159"/>
      <c r="D2928" s="160"/>
      <c r="E2928" s="159"/>
      <c r="F2928" s="161"/>
    </row>
    <row r="2929" spans="2:6" x14ac:dyDescent="0.3">
      <c r="B2929" s="121">
        <v>2918</v>
      </c>
      <c r="C2929" s="162"/>
      <c r="D2929" s="163"/>
      <c r="E2929" s="162"/>
      <c r="F2929" s="164"/>
    </row>
    <row r="2930" spans="2:6" x14ac:dyDescent="0.3">
      <c r="B2930" s="125">
        <v>2919</v>
      </c>
      <c r="C2930" s="159"/>
      <c r="D2930" s="160"/>
      <c r="E2930" s="159"/>
      <c r="F2930" s="161"/>
    </row>
    <row r="2931" spans="2:6" x14ac:dyDescent="0.3">
      <c r="B2931" s="121">
        <v>2920</v>
      </c>
      <c r="C2931" s="162"/>
      <c r="D2931" s="163"/>
      <c r="E2931" s="162"/>
      <c r="F2931" s="164"/>
    </row>
    <row r="2932" spans="2:6" x14ac:dyDescent="0.3">
      <c r="B2932" s="125">
        <v>2921</v>
      </c>
      <c r="C2932" s="159"/>
      <c r="D2932" s="160"/>
      <c r="E2932" s="159"/>
      <c r="F2932" s="161"/>
    </row>
    <row r="2933" spans="2:6" x14ac:dyDescent="0.3">
      <c r="B2933" s="121">
        <v>2922</v>
      </c>
      <c r="C2933" s="162"/>
      <c r="D2933" s="163"/>
      <c r="E2933" s="162"/>
      <c r="F2933" s="164"/>
    </row>
    <row r="2934" spans="2:6" x14ac:dyDescent="0.3">
      <c r="B2934" s="125">
        <v>2923</v>
      </c>
      <c r="C2934" s="159"/>
      <c r="D2934" s="160"/>
      <c r="E2934" s="159"/>
      <c r="F2934" s="161"/>
    </row>
    <row r="2935" spans="2:6" x14ac:dyDescent="0.3">
      <c r="B2935" s="121">
        <v>2924</v>
      </c>
      <c r="C2935" s="162"/>
      <c r="D2935" s="163"/>
      <c r="E2935" s="162"/>
      <c r="F2935" s="164"/>
    </row>
    <row r="2936" spans="2:6" x14ac:dyDescent="0.3">
      <c r="B2936" s="125">
        <v>2925</v>
      </c>
      <c r="C2936" s="159"/>
      <c r="D2936" s="160"/>
      <c r="E2936" s="159"/>
      <c r="F2936" s="161"/>
    </row>
    <row r="2937" spans="2:6" x14ac:dyDescent="0.3">
      <c r="B2937" s="121">
        <v>2926</v>
      </c>
      <c r="C2937" s="162"/>
      <c r="D2937" s="163"/>
      <c r="E2937" s="162"/>
      <c r="F2937" s="164"/>
    </row>
    <row r="2938" spans="2:6" x14ac:dyDescent="0.3">
      <c r="B2938" s="125">
        <v>2927</v>
      </c>
      <c r="C2938" s="159"/>
      <c r="D2938" s="160"/>
      <c r="E2938" s="159"/>
      <c r="F2938" s="161"/>
    </row>
    <row r="2939" spans="2:6" x14ac:dyDescent="0.3">
      <c r="B2939" s="121">
        <v>2928</v>
      </c>
      <c r="C2939" s="162"/>
      <c r="D2939" s="163"/>
      <c r="E2939" s="162"/>
      <c r="F2939" s="164"/>
    </row>
    <row r="2940" spans="2:6" x14ac:dyDescent="0.3">
      <c r="B2940" s="125">
        <v>2929</v>
      </c>
      <c r="C2940" s="159"/>
      <c r="D2940" s="160"/>
      <c r="E2940" s="159"/>
      <c r="F2940" s="161"/>
    </row>
    <row r="2941" spans="2:6" x14ac:dyDescent="0.3">
      <c r="B2941" s="121">
        <v>2930</v>
      </c>
      <c r="C2941" s="162"/>
      <c r="D2941" s="163"/>
      <c r="E2941" s="162"/>
      <c r="F2941" s="164"/>
    </row>
    <row r="2942" spans="2:6" x14ac:dyDescent="0.3">
      <c r="B2942" s="125">
        <v>2931</v>
      </c>
      <c r="C2942" s="159"/>
      <c r="D2942" s="160"/>
      <c r="E2942" s="159"/>
      <c r="F2942" s="161"/>
    </row>
    <row r="2943" spans="2:6" x14ac:dyDescent="0.3">
      <c r="B2943" s="121">
        <v>2932</v>
      </c>
      <c r="C2943" s="162"/>
      <c r="D2943" s="163"/>
      <c r="E2943" s="162"/>
      <c r="F2943" s="164"/>
    </row>
    <row r="2944" spans="2:6" x14ac:dyDescent="0.3">
      <c r="B2944" s="125">
        <v>2933</v>
      </c>
      <c r="C2944" s="159"/>
      <c r="D2944" s="160"/>
      <c r="E2944" s="159"/>
      <c r="F2944" s="161"/>
    </row>
    <row r="2945" spans="2:6" x14ac:dyDescent="0.3">
      <c r="B2945" s="121">
        <v>2934</v>
      </c>
      <c r="C2945" s="162"/>
      <c r="D2945" s="163"/>
      <c r="E2945" s="162"/>
      <c r="F2945" s="164"/>
    </row>
    <row r="2946" spans="2:6" x14ac:dyDescent="0.3">
      <c r="B2946" s="125">
        <v>2935</v>
      </c>
      <c r="C2946" s="159"/>
      <c r="D2946" s="160"/>
      <c r="E2946" s="159"/>
      <c r="F2946" s="161"/>
    </row>
    <row r="2947" spans="2:6" x14ac:dyDescent="0.3">
      <c r="B2947" s="121">
        <v>2936</v>
      </c>
      <c r="C2947" s="162"/>
      <c r="D2947" s="163"/>
      <c r="E2947" s="162"/>
      <c r="F2947" s="164"/>
    </row>
    <row r="2948" spans="2:6" x14ac:dyDescent="0.3">
      <c r="B2948" s="125">
        <v>2937</v>
      </c>
      <c r="C2948" s="159"/>
      <c r="D2948" s="160"/>
      <c r="E2948" s="159"/>
      <c r="F2948" s="161"/>
    </row>
    <row r="2949" spans="2:6" x14ac:dyDescent="0.3">
      <c r="B2949" s="121">
        <v>2938</v>
      </c>
      <c r="C2949" s="162"/>
      <c r="D2949" s="163"/>
      <c r="E2949" s="162"/>
      <c r="F2949" s="164"/>
    </row>
    <row r="2950" spans="2:6" x14ac:dyDescent="0.3">
      <c r="B2950" s="125">
        <v>2939</v>
      </c>
      <c r="C2950" s="159"/>
      <c r="D2950" s="160"/>
      <c r="E2950" s="159"/>
      <c r="F2950" s="161"/>
    </row>
    <row r="2951" spans="2:6" x14ac:dyDescent="0.3">
      <c r="B2951" s="121">
        <v>2940</v>
      </c>
      <c r="C2951" s="162"/>
      <c r="D2951" s="163"/>
      <c r="E2951" s="162"/>
      <c r="F2951" s="164"/>
    </row>
    <row r="2952" spans="2:6" x14ac:dyDescent="0.3">
      <c r="B2952" s="125">
        <v>2941</v>
      </c>
      <c r="C2952" s="159"/>
      <c r="D2952" s="160"/>
      <c r="E2952" s="159"/>
      <c r="F2952" s="161"/>
    </row>
    <row r="2953" spans="2:6" x14ac:dyDescent="0.3">
      <c r="B2953" s="121">
        <v>2942</v>
      </c>
      <c r="C2953" s="162"/>
      <c r="D2953" s="163"/>
      <c r="E2953" s="162"/>
      <c r="F2953" s="164"/>
    </row>
    <row r="2954" spans="2:6" x14ac:dyDescent="0.3">
      <c r="B2954" s="125">
        <v>2943</v>
      </c>
      <c r="C2954" s="159"/>
      <c r="D2954" s="160"/>
      <c r="E2954" s="159"/>
      <c r="F2954" s="161"/>
    </row>
    <row r="2955" spans="2:6" x14ac:dyDescent="0.3">
      <c r="B2955" s="121">
        <v>2944</v>
      </c>
      <c r="C2955" s="162"/>
      <c r="D2955" s="163"/>
      <c r="E2955" s="162"/>
      <c r="F2955" s="164"/>
    </row>
    <row r="2956" spans="2:6" x14ac:dyDescent="0.3">
      <c r="B2956" s="125">
        <v>2945</v>
      </c>
      <c r="C2956" s="159"/>
      <c r="D2956" s="160"/>
      <c r="E2956" s="159"/>
      <c r="F2956" s="161"/>
    </row>
    <row r="2957" spans="2:6" x14ac:dyDescent="0.3">
      <c r="B2957" s="121">
        <v>2946</v>
      </c>
      <c r="C2957" s="162"/>
      <c r="D2957" s="163"/>
      <c r="E2957" s="162"/>
      <c r="F2957" s="164"/>
    </row>
    <row r="2958" spans="2:6" x14ac:dyDescent="0.3">
      <c r="B2958" s="125">
        <v>2947</v>
      </c>
      <c r="C2958" s="159"/>
      <c r="D2958" s="160"/>
      <c r="E2958" s="159"/>
      <c r="F2958" s="161"/>
    </row>
    <row r="2959" spans="2:6" x14ac:dyDescent="0.3">
      <c r="B2959" s="121">
        <v>2948</v>
      </c>
      <c r="C2959" s="162"/>
      <c r="D2959" s="163"/>
      <c r="E2959" s="162"/>
      <c r="F2959" s="164"/>
    </row>
    <row r="2960" spans="2:6" x14ac:dyDescent="0.3">
      <c r="B2960" s="125">
        <v>2949</v>
      </c>
      <c r="C2960" s="159"/>
      <c r="D2960" s="160"/>
      <c r="E2960" s="159"/>
      <c r="F2960" s="161"/>
    </row>
    <row r="2961" spans="2:6" x14ac:dyDescent="0.3">
      <c r="B2961" s="121">
        <v>2950</v>
      </c>
      <c r="C2961" s="162"/>
      <c r="D2961" s="163"/>
      <c r="E2961" s="162"/>
      <c r="F2961" s="164"/>
    </row>
    <row r="2962" spans="2:6" x14ac:dyDescent="0.3">
      <c r="B2962" s="125">
        <v>2951</v>
      </c>
      <c r="C2962" s="159"/>
      <c r="D2962" s="160"/>
      <c r="E2962" s="159"/>
      <c r="F2962" s="161"/>
    </row>
    <row r="2963" spans="2:6" x14ac:dyDescent="0.3">
      <c r="B2963" s="121">
        <v>2952</v>
      </c>
      <c r="C2963" s="162"/>
      <c r="D2963" s="163"/>
      <c r="E2963" s="162"/>
      <c r="F2963" s="164"/>
    </row>
    <row r="2964" spans="2:6" x14ac:dyDescent="0.3">
      <c r="B2964" s="125">
        <v>2953</v>
      </c>
      <c r="C2964" s="159"/>
      <c r="D2964" s="160"/>
      <c r="E2964" s="159"/>
      <c r="F2964" s="161"/>
    </row>
    <row r="2965" spans="2:6" x14ac:dyDescent="0.3">
      <c r="B2965" s="121">
        <v>2954</v>
      </c>
      <c r="C2965" s="162"/>
      <c r="D2965" s="163"/>
      <c r="E2965" s="162"/>
      <c r="F2965" s="164"/>
    </row>
    <row r="2966" spans="2:6" x14ac:dyDescent="0.3">
      <c r="B2966" s="125">
        <v>2955</v>
      </c>
      <c r="C2966" s="159"/>
      <c r="D2966" s="160"/>
      <c r="E2966" s="159"/>
      <c r="F2966" s="161"/>
    </row>
    <row r="2967" spans="2:6" x14ac:dyDescent="0.3">
      <c r="B2967" s="121">
        <v>2956</v>
      </c>
      <c r="C2967" s="162"/>
      <c r="D2967" s="163"/>
      <c r="E2967" s="162"/>
      <c r="F2967" s="164"/>
    </row>
    <row r="2968" spans="2:6" x14ac:dyDescent="0.3">
      <c r="B2968" s="125">
        <v>2957</v>
      </c>
      <c r="C2968" s="159"/>
      <c r="D2968" s="160"/>
      <c r="E2968" s="159"/>
      <c r="F2968" s="161"/>
    </row>
    <row r="2969" spans="2:6" x14ac:dyDescent="0.3">
      <c r="B2969" s="121">
        <v>2958</v>
      </c>
      <c r="C2969" s="162"/>
      <c r="D2969" s="163"/>
      <c r="E2969" s="162"/>
      <c r="F2969" s="164"/>
    </row>
    <row r="2970" spans="2:6" x14ac:dyDescent="0.3">
      <c r="B2970" s="125">
        <v>2959</v>
      </c>
      <c r="C2970" s="159"/>
      <c r="D2970" s="160"/>
      <c r="E2970" s="159"/>
      <c r="F2970" s="161"/>
    </row>
    <row r="2971" spans="2:6" x14ac:dyDescent="0.3">
      <c r="B2971" s="121">
        <v>2960</v>
      </c>
      <c r="C2971" s="162"/>
      <c r="D2971" s="163"/>
      <c r="E2971" s="162"/>
      <c r="F2971" s="164"/>
    </row>
    <row r="2972" spans="2:6" x14ac:dyDescent="0.3">
      <c r="B2972" s="125">
        <v>2961</v>
      </c>
      <c r="C2972" s="159"/>
      <c r="D2972" s="160"/>
      <c r="E2972" s="159"/>
      <c r="F2972" s="161"/>
    </row>
    <row r="2973" spans="2:6" x14ac:dyDescent="0.3">
      <c r="B2973" s="121">
        <v>2962</v>
      </c>
      <c r="C2973" s="162"/>
      <c r="D2973" s="163"/>
      <c r="E2973" s="162"/>
      <c r="F2973" s="164"/>
    </row>
    <row r="2974" spans="2:6" x14ac:dyDescent="0.3">
      <c r="B2974" s="125">
        <v>2963</v>
      </c>
      <c r="C2974" s="159"/>
      <c r="D2974" s="160"/>
      <c r="E2974" s="159"/>
      <c r="F2974" s="161"/>
    </row>
    <row r="2975" spans="2:6" x14ac:dyDescent="0.3">
      <c r="B2975" s="121">
        <v>2964</v>
      </c>
      <c r="C2975" s="162"/>
      <c r="D2975" s="163"/>
      <c r="E2975" s="162"/>
      <c r="F2975" s="164"/>
    </row>
    <row r="2976" spans="2:6" x14ac:dyDescent="0.3">
      <c r="B2976" s="125">
        <v>2965</v>
      </c>
      <c r="C2976" s="159"/>
      <c r="D2976" s="160"/>
      <c r="E2976" s="159"/>
      <c r="F2976" s="161"/>
    </row>
    <row r="2977" spans="2:6" x14ac:dyDescent="0.3">
      <c r="B2977" s="121">
        <v>2966</v>
      </c>
      <c r="C2977" s="162"/>
      <c r="D2977" s="163"/>
      <c r="E2977" s="162"/>
      <c r="F2977" s="164"/>
    </row>
    <row r="2978" spans="2:6" x14ac:dyDescent="0.3">
      <c r="B2978" s="125">
        <v>2967</v>
      </c>
      <c r="C2978" s="159"/>
      <c r="D2978" s="160"/>
      <c r="E2978" s="159"/>
      <c r="F2978" s="161"/>
    </row>
    <row r="2979" spans="2:6" x14ac:dyDescent="0.3">
      <c r="B2979" s="121">
        <v>2968</v>
      </c>
      <c r="C2979" s="162"/>
      <c r="D2979" s="163"/>
      <c r="E2979" s="162"/>
      <c r="F2979" s="164"/>
    </row>
    <row r="2980" spans="2:6" x14ac:dyDescent="0.3">
      <c r="B2980" s="125">
        <v>2969</v>
      </c>
      <c r="C2980" s="159"/>
      <c r="D2980" s="160"/>
      <c r="E2980" s="159"/>
      <c r="F2980" s="161"/>
    </row>
    <row r="2981" spans="2:6" x14ac:dyDescent="0.3">
      <c r="B2981" s="121">
        <v>2970</v>
      </c>
      <c r="C2981" s="162"/>
      <c r="D2981" s="163"/>
      <c r="E2981" s="162"/>
      <c r="F2981" s="164"/>
    </row>
    <row r="2982" spans="2:6" x14ac:dyDescent="0.3">
      <c r="B2982" s="125">
        <v>2971</v>
      </c>
      <c r="C2982" s="159"/>
      <c r="D2982" s="160"/>
      <c r="E2982" s="159"/>
      <c r="F2982" s="161"/>
    </row>
    <row r="2983" spans="2:6" x14ac:dyDescent="0.3">
      <c r="B2983" s="121">
        <v>2972</v>
      </c>
      <c r="C2983" s="162"/>
      <c r="D2983" s="163"/>
      <c r="E2983" s="162"/>
      <c r="F2983" s="164"/>
    </row>
    <row r="2984" spans="2:6" x14ac:dyDescent="0.3">
      <c r="B2984" s="125">
        <v>2973</v>
      </c>
      <c r="C2984" s="159"/>
      <c r="D2984" s="160"/>
      <c r="E2984" s="159"/>
      <c r="F2984" s="161"/>
    </row>
    <row r="2985" spans="2:6" x14ac:dyDescent="0.3">
      <c r="B2985" s="121">
        <v>2974</v>
      </c>
      <c r="C2985" s="162"/>
      <c r="D2985" s="163"/>
      <c r="E2985" s="162"/>
      <c r="F2985" s="164"/>
    </row>
    <row r="2986" spans="2:6" x14ac:dyDescent="0.3">
      <c r="B2986" s="125">
        <v>2975</v>
      </c>
      <c r="C2986" s="159"/>
      <c r="D2986" s="160"/>
      <c r="E2986" s="159"/>
      <c r="F2986" s="161"/>
    </row>
    <row r="2987" spans="2:6" x14ac:dyDescent="0.3">
      <c r="B2987" s="121">
        <v>2976</v>
      </c>
      <c r="C2987" s="162"/>
      <c r="D2987" s="163"/>
      <c r="E2987" s="162"/>
      <c r="F2987" s="164"/>
    </row>
    <row r="2988" spans="2:6" x14ac:dyDescent="0.3">
      <c r="B2988" s="125">
        <v>2977</v>
      </c>
      <c r="C2988" s="159"/>
      <c r="D2988" s="160"/>
      <c r="E2988" s="159"/>
      <c r="F2988" s="161"/>
    </row>
    <row r="2989" spans="2:6" x14ac:dyDescent="0.3">
      <c r="B2989" s="121">
        <v>2978</v>
      </c>
      <c r="C2989" s="162"/>
      <c r="D2989" s="163"/>
      <c r="E2989" s="162"/>
      <c r="F2989" s="164"/>
    </row>
    <row r="2990" spans="2:6" x14ac:dyDescent="0.3">
      <c r="B2990" s="125">
        <v>2979</v>
      </c>
      <c r="C2990" s="159"/>
      <c r="D2990" s="160"/>
      <c r="E2990" s="159"/>
      <c r="F2990" s="161"/>
    </row>
    <row r="2991" spans="2:6" x14ac:dyDescent="0.3">
      <c r="B2991" s="121">
        <v>2980</v>
      </c>
      <c r="C2991" s="162"/>
      <c r="D2991" s="163"/>
      <c r="E2991" s="162"/>
      <c r="F2991" s="164"/>
    </row>
    <row r="2992" spans="2:6" x14ac:dyDescent="0.3">
      <c r="B2992" s="125">
        <v>2981</v>
      </c>
      <c r="C2992" s="159"/>
      <c r="D2992" s="160"/>
      <c r="E2992" s="159"/>
      <c r="F2992" s="161"/>
    </row>
    <row r="2993" spans="2:6" x14ac:dyDescent="0.3">
      <c r="B2993" s="121">
        <v>2982</v>
      </c>
      <c r="C2993" s="162"/>
      <c r="D2993" s="163"/>
      <c r="E2993" s="162"/>
      <c r="F2993" s="164"/>
    </row>
    <row r="2994" spans="2:6" x14ac:dyDescent="0.3">
      <c r="B2994" s="125">
        <v>2983</v>
      </c>
      <c r="C2994" s="159"/>
      <c r="D2994" s="160"/>
      <c r="E2994" s="159"/>
      <c r="F2994" s="161"/>
    </row>
    <row r="2995" spans="2:6" x14ac:dyDescent="0.3">
      <c r="B2995" s="121">
        <v>2984</v>
      </c>
      <c r="C2995" s="162"/>
      <c r="D2995" s="163"/>
      <c r="E2995" s="162"/>
      <c r="F2995" s="164"/>
    </row>
    <row r="2996" spans="2:6" x14ac:dyDescent="0.3">
      <c r="B2996" s="125">
        <v>2985</v>
      </c>
      <c r="C2996" s="159"/>
      <c r="D2996" s="160"/>
      <c r="E2996" s="159"/>
      <c r="F2996" s="161"/>
    </row>
    <row r="2997" spans="2:6" x14ac:dyDescent="0.3">
      <c r="B2997" s="121">
        <v>2986</v>
      </c>
      <c r="C2997" s="162"/>
      <c r="D2997" s="163"/>
      <c r="E2997" s="162"/>
      <c r="F2997" s="164"/>
    </row>
    <row r="2998" spans="2:6" x14ac:dyDescent="0.3">
      <c r="B2998" s="125">
        <v>2987</v>
      </c>
      <c r="C2998" s="159"/>
      <c r="D2998" s="160"/>
      <c r="E2998" s="159"/>
      <c r="F2998" s="161"/>
    </row>
    <row r="2999" spans="2:6" x14ac:dyDescent="0.3">
      <c r="B2999" s="121">
        <v>2988</v>
      </c>
      <c r="C2999" s="162"/>
      <c r="D2999" s="163"/>
      <c r="E2999" s="162"/>
      <c r="F2999" s="164"/>
    </row>
    <row r="3000" spans="2:6" x14ac:dyDescent="0.3">
      <c r="B3000" s="125">
        <v>2989</v>
      </c>
      <c r="C3000" s="159"/>
      <c r="D3000" s="160"/>
      <c r="E3000" s="159"/>
      <c r="F3000" s="161"/>
    </row>
    <row r="3001" spans="2:6" x14ac:dyDescent="0.3">
      <c r="B3001" s="121">
        <v>2990</v>
      </c>
      <c r="C3001" s="162"/>
      <c r="D3001" s="163"/>
      <c r="E3001" s="162"/>
      <c r="F3001" s="164"/>
    </row>
    <row r="3002" spans="2:6" x14ac:dyDescent="0.3">
      <c r="B3002" s="125">
        <v>2991</v>
      </c>
      <c r="C3002" s="159"/>
      <c r="D3002" s="160"/>
      <c r="E3002" s="159"/>
      <c r="F3002" s="161"/>
    </row>
    <row r="3003" spans="2:6" x14ac:dyDescent="0.3">
      <c r="B3003" s="121">
        <v>2992</v>
      </c>
      <c r="C3003" s="162"/>
      <c r="D3003" s="163"/>
      <c r="E3003" s="162"/>
      <c r="F3003" s="164"/>
    </row>
    <row r="3004" spans="2:6" x14ac:dyDescent="0.3">
      <c r="B3004" s="125">
        <v>2993</v>
      </c>
      <c r="C3004" s="159"/>
      <c r="D3004" s="160"/>
      <c r="E3004" s="159"/>
      <c r="F3004" s="161"/>
    </row>
    <row r="3005" spans="2:6" x14ac:dyDescent="0.3">
      <c r="B3005" s="121">
        <v>2994</v>
      </c>
      <c r="C3005" s="162"/>
      <c r="D3005" s="163"/>
      <c r="E3005" s="162"/>
      <c r="F3005" s="164"/>
    </row>
    <row r="3006" spans="2:6" x14ac:dyDescent="0.3">
      <c r="B3006" s="125">
        <v>2995</v>
      </c>
      <c r="C3006" s="159"/>
      <c r="D3006" s="160"/>
      <c r="E3006" s="159"/>
      <c r="F3006" s="161"/>
    </row>
    <row r="3007" spans="2:6" x14ac:dyDescent="0.3">
      <c r="B3007" s="121">
        <v>2996</v>
      </c>
      <c r="C3007" s="162"/>
      <c r="D3007" s="163"/>
      <c r="E3007" s="162"/>
      <c r="F3007" s="164"/>
    </row>
    <row r="3008" spans="2:6" x14ac:dyDescent="0.3">
      <c r="B3008" s="125">
        <v>2997</v>
      </c>
      <c r="C3008" s="159"/>
      <c r="D3008" s="160"/>
      <c r="E3008" s="159"/>
      <c r="F3008" s="161"/>
    </row>
    <row r="3009" spans="2:6" x14ac:dyDescent="0.3">
      <c r="B3009" s="121">
        <v>2998</v>
      </c>
      <c r="C3009" s="162"/>
      <c r="D3009" s="163"/>
      <c r="E3009" s="162"/>
      <c r="F3009" s="164"/>
    </row>
    <row r="3010" spans="2:6" x14ac:dyDescent="0.3">
      <c r="B3010" s="125">
        <v>2999</v>
      </c>
      <c r="C3010" s="159"/>
      <c r="D3010" s="160"/>
      <c r="E3010" s="159"/>
      <c r="F3010" s="161"/>
    </row>
    <row r="3011" spans="2:6" x14ac:dyDescent="0.3">
      <c r="B3011" s="121">
        <v>3000</v>
      </c>
      <c r="C3011" s="162"/>
      <c r="D3011" s="163"/>
      <c r="E3011" s="162"/>
      <c r="F3011" s="164"/>
    </row>
    <row r="3012" spans="2:6" x14ac:dyDescent="0.3">
      <c r="B3012" s="125">
        <v>3001</v>
      </c>
      <c r="C3012" s="159"/>
      <c r="D3012" s="160"/>
      <c r="E3012" s="159"/>
      <c r="F3012" s="161"/>
    </row>
    <row r="3013" spans="2:6" x14ac:dyDescent="0.3">
      <c r="B3013" s="121">
        <v>3002</v>
      </c>
      <c r="C3013" s="162"/>
      <c r="D3013" s="163"/>
      <c r="E3013" s="162"/>
      <c r="F3013" s="164"/>
    </row>
    <row r="3014" spans="2:6" x14ac:dyDescent="0.3">
      <c r="B3014" s="125">
        <v>3003</v>
      </c>
      <c r="C3014" s="159"/>
      <c r="D3014" s="160"/>
      <c r="E3014" s="159"/>
      <c r="F3014" s="161"/>
    </row>
    <row r="3015" spans="2:6" x14ac:dyDescent="0.3">
      <c r="B3015" s="121">
        <v>3004</v>
      </c>
      <c r="C3015" s="162"/>
      <c r="D3015" s="163"/>
      <c r="E3015" s="162"/>
      <c r="F3015" s="164"/>
    </row>
    <row r="3016" spans="2:6" x14ac:dyDescent="0.3">
      <c r="B3016" s="125">
        <v>3005</v>
      </c>
      <c r="C3016" s="159"/>
      <c r="D3016" s="160"/>
      <c r="E3016" s="159"/>
      <c r="F3016" s="161"/>
    </row>
    <row r="3017" spans="2:6" x14ac:dyDescent="0.3">
      <c r="B3017" s="121">
        <v>3006</v>
      </c>
      <c r="C3017" s="162"/>
      <c r="D3017" s="163"/>
      <c r="E3017" s="162"/>
      <c r="F3017" s="164"/>
    </row>
    <row r="3018" spans="2:6" x14ac:dyDescent="0.3">
      <c r="B3018" s="125">
        <v>3007</v>
      </c>
      <c r="C3018" s="159"/>
      <c r="D3018" s="160"/>
      <c r="E3018" s="159"/>
      <c r="F3018" s="161"/>
    </row>
    <row r="3019" spans="2:6" x14ac:dyDescent="0.3">
      <c r="B3019" s="121">
        <v>3008</v>
      </c>
      <c r="C3019" s="162"/>
      <c r="D3019" s="163"/>
      <c r="E3019" s="162"/>
      <c r="F3019" s="164"/>
    </row>
    <row r="3020" spans="2:6" x14ac:dyDescent="0.3">
      <c r="B3020" s="125">
        <v>3009</v>
      </c>
      <c r="C3020" s="159"/>
      <c r="D3020" s="160"/>
      <c r="E3020" s="159"/>
      <c r="F3020" s="161"/>
    </row>
    <row r="3021" spans="2:6" x14ac:dyDescent="0.3">
      <c r="B3021" s="121">
        <v>3010</v>
      </c>
      <c r="C3021" s="162"/>
      <c r="D3021" s="163"/>
      <c r="E3021" s="162"/>
      <c r="F3021" s="164"/>
    </row>
    <row r="3022" spans="2:6" x14ac:dyDescent="0.3">
      <c r="B3022" s="125">
        <v>3011</v>
      </c>
      <c r="C3022" s="159"/>
      <c r="D3022" s="160"/>
      <c r="E3022" s="159"/>
      <c r="F3022" s="161"/>
    </row>
    <row r="3023" spans="2:6" x14ac:dyDescent="0.3">
      <c r="B3023" s="121">
        <v>3012</v>
      </c>
      <c r="C3023" s="162"/>
      <c r="D3023" s="163"/>
      <c r="E3023" s="162"/>
      <c r="F3023" s="164"/>
    </row>
    <row r="3024" spans="2:6" x14ac:dyDescent="0.3">
      <c r="B3024" s="125">
        <v>3013</v>
      </c>
      <c r="C3024" s="159"/>
      <c r="D3024" s="160"/>
      <c r="E3024" s="159"/>
      <c r="F3024" s="161"/>
    </row>
    <row r="3025" spans="2:6" x14ac:dyDescent="0.3">
      <c r="B3025" s="121">
        <v>3014</v>
      </c>
      <c r="C3025" s="162"/>
      <c r="D3025" s="163"/>
      <c r="E3025" s="162"/>
      <c r="F3025" s="164"/>
    </row>
    <row r="3026" spans="2:6" x14ac:dyDescent="0.3">
      <c r="B3026" s="125">
        <v>3015</v>
      </c>
      <c r="C3026" s="159"/>
      <c r="D3026" s="160"/>
      <c r="E3026" s="159"/>
      <c r="F3026" s="161"/>
    </row>
    <row r="3027" spans="2:6" x14ac:dyDescent="0.3">
      <c r="B3027" s="121">
        <v>3016</v>
      </c>
      <c r="C3027" s="162"/>
      <c r="D3027" s="163"/>
      <c r="E3027" s="162"/>
      <c r="F3027" s="164"/>
    </row>
    <row r="3028" spans="2:6" x14ac:dyDescent="0.3">
      <c r="B3028" s="125">
        <v>3017</v>
      </c>
      <c r="C3028" s="159"/>
      <c r="D3028" s="160"/>
      <c r="E3028" s="159"/>
      <c r="F3028" s="161"/>
    </row>
    <row r="3029" spans="2:6" x14ac:dyDescent="0.3">
      <c r="B3029" s="121">
        <v>3018</v>
      </c>
      <c r="C3029" s="162"/>
      <c r="D3029" s="163"/>
      <c r="E3029" s="162"/>
      <c r="F3029" s="164"/>
    </row>
    <row r="3030" spans="2:6" x14ac:dyDescent="0.3">
      <c r="B3030" s="125">
        <v>3019</v>
      </c>
      <c r="C3030" s="159"/>
      <c r="D3030" s="160"/>
      <c r="E3030" s="159"/>
      <c r="F3030" s="161"/>
    </row>
    <row r="3031" spans="2:6" x14ac:dyDescent="0.3">
      <c r="B3031" s="121">
        <v>3020</v>
      </c>
      <c r="C3031" s="162"/>
      <c r="D3031" s="163"/>
      <c r="E3031" s="162"/>
      <c r="F3031" s="164"/>
    </row>
    <row r="3032" spans="2:6" x14ac:dyDescent="0.3">
      <c r="B3032" s="125">
        <v>3021</v>
      </c>
      <c r="C3032" s="159"/>
      <c r="D3032" s="160"/>
      <c r="E3032" s="159"/>
      <c r="F3032" s="161"/>
    </row>
    <row r="3033" spans="2:6" x14ac:dyDescent="0.3">
      <c r="B3033" s="121">
        <v>3022</v>
      </c>
      <c r="C3033" s="162"/>
      <c r="D3033" s="163"/>
      <c r="E3033" s="162"/>
      <c r="F3033" s="164"/>
    </row>
    <row r="3034" spans="2:6" x14ac:dyDescent="0.3">
      <c r="B3034" s="125">
        <v>3023</v>
      </c>
      <c r="C3034" s="159"/>
      <c r="D3034" s="160"/>
      <c r="E3034" s="159"/>
      <c r="F3034" s="161"/>
    </row>
    <row r="3035" spans="2:6" x14ac:dyDescent="0.3">
      <c r="B3035" s="121">
        <v>3024</v>
      </c>
      <c r="C3035" s="162"/>
      <c r="D3035" s="163"/>
      <c r="E3035" s="162"/>
      <c r="F3035" s="164"/>
    </row>
    <row r="3036" spans="2:6" x14ac:dyDescent="0.3">
      <c r="B3036" s="125">
        <v>3025</v>
      </c>
      <c r="C3036" s="159"/>
      <c r="D3036" s="160"/>
      <c r="E3036" s="159"/>
      <c r="F3036" s="161"/>
    </row>
    <row r="3037" spans="2:6" x14ac:dyDescent="0.3">
      <c r="B3037" s="121">
        <v>3026</v>
      </c>
      <c r="C3037" s="162"/>
      <c r="D3037" s="163"/>
      <c r="E3037" s="162"/>
      <c r="F3037" s="164"/>
    </row>
    <row r="3038" spans="2:6" x14ac:dyDescent="0.3">
      <c r="B3038" s="125">
        <v>3027</v>
      </c>
      <c r="C3038" s="159"/>
      <c r="D3038" s="160"/>
      <c r="E3038" s="159"/>
      <c r="F3038" s="161"/>
    </row>
    <row r="3039" spans="2:6" x14ac:dyDescent="0.3">
      <c r="B3039" s="121">
        <v>3028</v>
      </c>
      <c r="C3039" s="162"/>
      <c r="D3039" s="163"/>
      <c r="E3039" s="162"/>
      <c r="F3039" s="164"/>
    </row>
    <row r="3040" spans="2:6" x14ac:dyDescent="0.3">
      <c r="B3040" s="125">
        <v>3029</v>
      </c>
      <c r="C3040" s="159"/>
      <c r="D3040" s="160"/>
      <c r="E3040" s="159"/>
      <c r="F3040" s="161"/>
    </row>
    <row r="3041" spans="2:6" x14ac:dyDescent="0.3">
      <c r="B3041" s="121">
        <v>3030</v>
      </c>
      <c r="C3041" s="162"/>
      <c r="D3041" s="163"/>
      <c r="E3041" s="162"/>
      <c r="F3041" s="164"/>
    </row>
    <row r="3042" spans="2:6" x14ac:dyDescent="0.3">
      <c r="B3042" s="125">
        <v>3031</v>
      </c>
      <c r="C3042" s="159"/>
      <c r="D3042" s="160"/>
      <c r="E3042" s="159"/>
      <c r="F3042" s="161"/>
    </row>
    <row r="3043" spans="2:6" x14ac:dyDescent="0.3">
      <c r="B3043" s="121">
        <v>3032</v>
      </c>
      <c r="C3043" s="162"/>
      <c r="D3043" s="163"/>
      <c r="E3043" s="162"/>
      <c r="F3043" s="164"/>
    </row>
    <row r="3044" spans="2:6" x14ac:dyDescent="0.3">
      <c r="B3044" s="125">
        <v>3033</v>
      </c>
      <c r="C3044" s="159"/>
      <c r="D3044" s="160"/>
      <c r="E3044" s="159"/>
      <c r="F3044" s="161"/>
    </row>
    <row r="3045" spans="2:6" x14ac:dyDescent="0.3">
      <c r="B3045" s="121">
        <v>3034</v>
      </c>
      <c r="C3045" s="162"/>
      <c r="D3045" s="163"/>
      <c r="E3045" s="162"/>
      <c r="F3045" s="164"/>
    </row>
    <row r="3046" spans="2:6" x14ac:dyDescent="0.3">
      <c r="B3046" s="125">
        <v>3035</v>
      </c>
      <c r="C3046" s="159"/>
      <c r="D3046" s="160"/>
      <c r="E3046" s="159"/>
      <c r="F3046" s="161"/>
    </row>
    <row r="3047" spans="2:6" x14ac:dyDescent="0.3">
      <c r="B3047" s="121">
        <v>3036</v>
      </c>
      <c r="C3047" s="162"/>
      <c r="D3047" s="163"/>
      <c r="E3047" s="162"/>
      <c r="F3047" s="164"/>
    </row>
    <row r="3048" spans="2:6" x14ac:dyDescent="0.3">
      <c r="B3048" s="125">
        <v>3037</v>
      </c>
      <c r="C3048" s="159"/>
      <c r="D3048" s="160"/>
      <c r="E3048" s="159"/>
      <c r="F3048" s="161"/>
    </row>
    <row r="3049" spans="2:6" x14ac:dyDescent="0.3">
      <c r="B3049" s="121">
        <v>3038</v>
      </c>
      <c r="C3049" s="162"/>
      <c r="D3049" s="163"/>
      <c r="E3049" s="162"/>
      <c r="F3049" s="164"/>
    </row>
    <row r="3050" spans="2:6" x14ac:dyDescent="0.3">
      <c r="B3050" s="125">
        <v>3039</v>
      </c>
      <c r="C3050" s="159"/>
      <c r="D3050" s="160"/>
      <c r="E3050" s="159"/>
      <c r="F3050" s="161"/>
    </row>
    <row r="3051" spans="2:6" x14ac:dyDescent="0.3">
      <c r="B3051" s="121">
        <v>3040</v>
      </c>
      <c r="C3051" s="162"/>
      <c r="D3051" s="163"/>
      <c r="E3051" s="162"/>
      <c r="F3051" s="164"/>
    </row>
    <row r="3052" spans="2:6" x14ac:dyDescent="0.3">
      <c r="B3052" s="125">
        <v>3041</v>
      </c>
      <c r="C3052" s="159"/>
      <c r="D3052" s="160"/>
      <c r="E3052" s="159"/>
      <c r="F3052" s="161"/>
    </row>
    <row r="3053" spans="2:6" x14ac:dyDescent="0.3">
      <c r="B3053" s="121">
        <v>3042</v>
      </c>
      <c r="C3053" s="162"/>
      <c r="D3053" s="163"/>
      <c r="E3053" s="162"/>
      <c r="F3053" s="164"/>
    </row>
    <row r="3054" spans="2:6" x14ac:dyDescent="0.3">
      <c r="B3054" s="125">
        <v>3043</v>
      </c>
      <c r="C3054" s="159"/>
      <c r="D3054" s="160"/>
      <c r="E3054" s="159"/>
      <c r="F3054" s="161"/>
    </row>
    <row r="3055" spans="2:6" x14ac:dyDescent="0.3">
      <c r="B3055" s="121">
        <v>3044</v>
      </c>
      <c r="C3055" s="162"/>
      <c r="D3055" s="163"/>
      <c r="E3055" s="162"/>
      <c r="F3055" s="164"/>
    </row>
    <row r="3056" spans="2:6" x14ac:dyDescent="0.3">
      <c r="B3056" s="125">
        <v>3045</v>
      </c>
      <c r="C3056" s="159"/>
      <c r="D3056" s="160"/>
      <c r="E3056" s="159"/>
      <c r="F3056" s="161"/>
    </row>
    <row r="3057" spans="2:6" x14ac:dyDescent="0.3">
      <c r="B3057" s="121">
        <v>3046</v>
      </c>
      <c r="C3057" s="162"/>
      <c r="D3057" s="163"/>
      <c r="E3057" s="162"/>
      <c r="F3057" s="164"/>
    </row>
    <row r="3058" spans="2:6" x14ac:dyDescent="0.3">
      <c r="B3058" s="125">
        <v>3047</v>
      </c>
      <c r="C3058" s="159"/>
      <c r="D3058" s="160"/>
      <c r="E3058" s="159"/>
      <c r="F3058" s="161"/>
    </row>
    <row r="3059" spans="2:6" x14ac:dyDescent="0.3">
      <c r="B3059" s="121">
        <v>3048</v>
      </c>
      <c r="C3059" s="162"/>
      <c r="D3059" s="163"/>
      <c r="E3059" s="162"/>
      <c r="F3059" s="164"/>
    </row>
    <row r="3060" spans="2:6" x14ac:dyDescent="0.3">
      <c r="B3060" s="125">
        <v>3049</v>
      </c>
      <c r="C3060" s="159"/>
      <c r="D3060" s="160"/>
      <c r="E3060" s="159"/>
      <c r="F3060" s="161"/>
    </row>
    <row r="3061" spans="2:6" x14ac:dyDescent="0.3">
      <c r="B3061" s="121">
        <v>3050</v>
      </c>
      <c r="C3061" s="162"/>
      <c r="D3061" s="163"/>
      <c r="E3061" s="162"/>
      <c r="F3061" s="164"/>
    </row>
    <row r="3062" spans="2:6" x14ac:dyDescent="0.3">
      <c r="B3062" s="125">
        <v>3051</v>
      </c>
      <c r="C3062" s="159"/>
      <c r="D3062" s="160"/>
      <c r="E3062" s="159"/>
      <c r="F3062" s="161"/>
    </row>
    <row r="3063" spans="2:6" x14ac:dyDescent="0.3">
      <c r="B3063" s="121">
        <v>3052</v>
      </c>
      <c r="C3063" s="162"/>
      <c r="D3063" s="163"/>
      <c r="E3063" s="162"/>
      <c r="F3063" s="164"/>
    </row>
    <row r="3064" spans="2:6" x14ac:dyDescent="0.3">
      <c r="B3064" s="125">
        <v>3053</v>
      </c>
      <c r="C3064" s="159"/>
      <c r="D3064" s="160"/>
      <c r="E3064" s="159"/>
      <c r="F3064" s="161"/>
    </row>
    <row r="3065" spans="2:6" x14ac:dyDescent="0.3">
      <c r="B3065" s="121">
        <v>3054</v>
      </c>
      <c r="C3065" s="162"/>
      <c r="D3065" s="163"/>
      <c r="E3065" s="162"/>
      <c r="F3065" s="164"/>
    </row>
    <row r="3066" spans="2:6" x14ac:dyDescent="0.3">
      <c r="B3066" s="125">
        <v>3055</v>
      </c>
      <c r="C3066" s="159"/>
      <c r="D3066" s="160"/>
      <c r="E3066" s="159"/>
      <c r="F3066" s="161"/>
    </row>
    <row r="3067" spans="2:6" x14ac:dyDescent="0.3">
      <c r="B3067" s="121">
        <v>3056</v>
      </c>
      <c r="C3067" s="162"/>
      <c r="D3067" s="163"/>
      <c r="E3067" s="162"/>
      <c r="F3067" s="164"/>
    </row>
    <row r="3068" spans="2:6" x14ac:dyDescent="0.3">
      <c r="B3068" s="125">
        <v>3057</v>
      </c>
      <c r="C3068" s="159"/>
      <c r="D3068" s="160"/>
      <c r="E3068" s="159"/>
      <c r="F3068" s="161"/>
    </row>
    <row r="3069" spans="2:6" x14ac:dyDescent="0.3">
      <c r="B3069" s="121">
        <v>3058</v>
      </c>
      <c r="C3069" s="162"/>
      <c r="D3069" s="163"/>
      <c r="E3069" s="162"/>
      <c r="F3069" s="164"/>
    </row>
    <row r="3070" spans="2:6" x14ac:dyDescent="0.3">
      <c r="B3070" s="125">
        <v>3059</v>
      </c>
      <c r="C3070" s="159"/>
      <c r="D3070" s="160"/>
      <c r="E3070" s="159"/>
      <c r="F3070" s="161"/>
    </row>
    <row r="3071" spans="2:6" x14ac:dyDescent="0.3">
      <c r="B3071" s="121">
        <v>3060</v>
      </c>
      <c r="C3071" s="162"/>
      <c r="D3071" s="163"/>
      <c r="E3071" s="162"/>
      <c r="F3071" s="164"/>
    </row>
    <row r="3072" spans="2:6" x14ac:dyDescent="0.3">
      <c r="B3072" s="125">
        <v>3061</v>
      </c>
      <c r="C3072" s="159"/>
      <c r="D3072" s="160"/>
      <c r="E3072" s="159"/>
      <c r="F3072" s="161"/>
    </row>
    <row r="3073" spans="2:6" x14ac:dyDescent="0.3">
      <c r="B3073" s="121">
        <v>3062</v>
      </c>
      <c r="C3073" s="162"/>
      <c r="D3073" s="163"/>
      <c r="E3073" s="162"/>
      <c r="F3073" s="164"/>
    </row>
    <row r="3074" spans="2:6" x14ac:dyDescent="0.3">
      <c r="B3074" s="125">
        <v>3063</v>
      </c>
      <c r="C3074" s="159"/>
      <c r="D3074" s="160"/>
      <c r="E3074" s="159"/>
      <c r="F3074" s="161"/>
    </row>
    <row r="3075" spans="2:6" x14ac:dyDescent="0.3">
      <c r="B3075" s="121">
        <v>3064</v>
      </c>
      <c r="C3075" s="162"/>
      <c r="D3075" s="163"/>
      <c r="E3075" s="162"/>
      <c r="F3075" s="164"/>
    </row>
    <row r="3076" spans="2:6" x14ac:dyDescent="0.3">
      <c r="B3076" s="125">
        <v>3065</v>
      </c>
      <c r="C3076" s="159"/>
      <c r="D3076" s="160"/>
      <c r="E3076" s="159"/>
      <c r="F3076" s="161"/>
    </row>
    <row r="3077" spans="2:6" x14ac:dyDescent="0.3">
      <c r="B3077" s="121">
        <v>3066</v>
      </c>
      <c r="C3077" s="162"/>
      <c r="D3077" s="163"/>
      <c r="E3077" s="162"/>
      <c r="F3077" s="164"/>
    </row>
    <row r="3078" spans="2:6" x14ac:dyDescent="0.3">
      <c r="B3078" s="125">
        <v>3067</v>
      </c>
      <c r="C3078" s="159"/>
      <c r="D3078" s="160"/>
      <c r="E3078" s="159"/>
      <c r="F3078" s="161"/>
    </row>
    <row r="3079" spans="2:6" x14ac:dyDescent="0.3">
      <c r="B3079" s="121">
        <v>3068</v>
      </c>
      <c r="C3079" s="162"/>
      <c r="D3079" s="163"/>
      <c r="E3079" s="162"/>
      <c r="F3079" s="164"/>
    </row>
    <row r="3080" spans="2:6" x14ac:dyDescent="0.3">
      <c r="B3080" s="125">
        <v>3069</v>
      </c>
      <c r="C3080" s="159"/>
      <c r="D3080" s="160"/>
      <c r="E3080" s="159"/>
      <c r="F3080" s="161"/>
    </row>
    <row r="3081" spans="2:6" x14ac:dyDescent="0.3">
      <c r="B3081" s="121">
        <v>3070</v>
      </c>
      <c r="C3081" s="162"/>
      <c r="D3081" s="163"/>
      <c r="E3081" s="162"/>
      <c r="F3081" s="164"/>
    </row>
    <row r="3082" spans="2:6" x14ac:dyDescent="0.3">
      <c r="B3082" s="125">
        <v>3071</v>
      </c>
      <c r="C3082" s="159"/>
      <c r="D3082" s="160"/>
      <c r="E3082" s="159"/>
      <c r="F3082" s="161"/>
    </row>
    <row r="3083" spans="2:6" x14ac:dyDescent="0.3">
      <c r="B3083" s="121">
        <v>3072</v>
      </c>
      <c r="C3083" s="162"/>
      <c r="D3083" s="163"/>
      <c r="E3083" s="162"/>
      <c r="F3083" s="164"/>
    </row>
    <row r="3084" spans="2:6" x14ac:dyDescent="0.3">
      <c r="B3084" s="125">
        <v>3073</v>
      </c>
      <c r="C3084" s="159"/>
      <c r="D3084" s="160"/>
      <c r="E3084" s="159"/>
      <c r="F3084" s="161"/>
    </row>
    <row r="3085" spans="2:6" x14ac:dyDescent="0.3">
      <c r="B3085" s="121">
        <v>3074</v>
      </c>
      <c r="C3085" s="162"/>
      <c r="D3085" s="163"/>
      <c r="E3085" s="162"/>
      <c r="F3085" s="164"/>
    </row>
    <row r="3086" spans="2:6" x14ac:dyDescent="0.3">
      <c r="B3086" s="125">
        <v>3075</v>
      </c>
      <c r="C3086" s="159"/>
      <c r="D3086" s="160"/>
      <c r="E3086" s="159"/>
      <c r="F3086" s="161"/>
    </row>
    <row r="3087" spans="2:6" x14ac:dyDescent="0.3">
      <c r="B3087" s="121">
        <v>3076</v>
      </c>
      <c r="C3087" s="162"/>
      <c r="D3087" s="163"/>
      <c r="E3087" s="162"/>
      <c r="F3087" s="164"/>
    </row>
    <row r="3088" spans="2:6" x14ac:dyDescent="0.3">
      <c r="B3088" s="125">
        <v>3077</v>
      </c>
      <c r="C3088" s="159"/>
      <c r="D3088" s="160"/>
      <c r="E3088" s="159"/>
      <c r="F3088" s="161"/>
    </row>
    <row r="3089" spans="2:6" x14ac:dyDescent="0.3">
      <c r="B3089" s="121">
        <v>3078</v>
      </c>
      <c r="C3089" s="162"/>
      <c r="D3089" s="163"/>
      <c r="E3089" s="162"/>
      <c r="F3089" s="164"/>
    </row>
    <row r="3090" spans="2:6" x14ac:dyDescent="0.3">
      <c r="B3090" s="125">
        <v>3079</v>
      </c>
      <c r="C3090" s="159"/>
      <c r="D3090" s="160"/>
      <c r="E3090" s="159"/>
      <c r="F3090" s="161"/>
    </row>
    <row r="3091" spans="2:6" x14ac:dyDescent="0.3">
      <c r="B3091" s="121">
        <v>3080</v>
      </c>
      <c r="C3091" s="162"/>
      <c r="D3091" s="163"/>
      <c r="E3091" s="162"/>
      <c r="F3091" s="164"/>
    </row>
    <row r="3092" spans="2:6" x14ac:dyDescent="0.3">
      <c r="B3092" s="125">
        <v>3081</v>
      </c>
      <c r="C3092" s="159"/>
      <c r="D3092" s="160"/>
      <c r="E3092" s="159"/>
      <c r="F3092" s="161"/>
    </row>
    <row r="3093" spans="2:6" x14ac:dyDescent="0.3">
      <c r="B3093" s="121">
        <v>3082</v>
      </c>
      <c r="C3093" s="162"/>
      <c r="D3093" s="163"/>
      <c r="E3093" s="162"/>
      <c r="F3093" s="164"/>
    </row>
    <row r="3094" spans="2:6" x14ac:dyDescent="0.3">
      <c r="B3094" s="125">
        <v>3083</v>
      </c>
      <c r="C3094" s="159"/>
      <c r="D3094" s="160"/>
      <c r="E3094" s="159"/>
      <c r="F3094" s="161"/>
    </row>
    <row r="3095" spans="2:6" x14ac:dyDescent="0.3">
      <c r="B3095" s="121">
        <v>3084</v>
      </c>
      <c r="C3095" s="162"/>
      <c r="D3095" s="163"/>
      <c r="E3095" s="162"/>
      <c r="F3095" s="164"/>
    </row>
    <row r="3096" spans="2:6" x14ac:dyDescent="0.3">
      <c r="B3096" s="125">
        <v>3085</v>
      </c>
      <c r="C3096" s="159"/>
      <c r="D3096" s="160"/>
      <c r="E3096" s="159"/>
      <c r="F3096" s="161"/>
    </row>
    <row r="3097" spans="2:6" x14ac:dyDescent="0.3">
      <c r="B3097" s="121">
        <v>3086</v>
      </c>
      <c r="C3097" s="162"/>
      <c r="D3097" s="163"/>
      <c r="E3097" s="162"/>
      <c r="F3097" s="164"/>
    </row>
    <row r="3098" spans="2:6" x14ac:dyDescent="0.3">
      <c r="B3098" s="125">
        <v>3087</v>
      </c>
      <c r="C3098" s="159"/>
      <c r="D3098" s="160"/>
      <c r="E3098" s="159"/>
      <c r="F3098" s="161"/>
    </row>
    <row r="3099" spans="2:6" x14ac:dyDescent="0.3">
      <c r="B3099" s="121">
        <v>3088</v>
      </c>
      <c r="C3099" s="162"/>
      <c r="D3099" s="163"/>
      <c r="E3099" s="162"/>
      <c r="F3099" s="164"/>
    </row>
    <row r="3100" spans="2:6" x14ac:dyDescent="0.3">
      <c r="B3100" s="125">
        <v>3089</v>
      </c>
      <c r="C3100" s="159"/>
      <c r="D3100" s="160"/>
      <c r="E3100" s="159"/>
      <c r="F3100" s="161"/>
    </row>
    <row r="3101" spans="2:6" x14ac:dyDescent="0.3">
      <c r="B3101" s="121">
        <v>3090</v>
      </c>
      <c r="C3101" s="162"/>
      <c r="D3101" s="163"/>
      <c r="E3101" s="162"/>
      <c r="F3101" s="164"/>
    </row>
    <row r="3102" spans="2:6" x14ac:dyDescent="0.3">
      <c r="B3102" s="125">
        <v>3091</v>
      </c>
      <c r="C3102" s="159"/>
      <c r="D3102" s="160"/>
      <c r="E3102" s="159"/>
      <c r="F3102" s="161"/>
    </row>
    <row r="3103" spans="2:6" x14ac:dyDescent="0.3">
      <c r="B3103" s="121">
        <v>3092</v>
      </c>
      <c r="C3103" s="162"/>
      <c r="D3103" s="163"/>
      <c r="E3103" s="162"/>
      <c r="F3103" s="164"/>
    </row>
    <row r="3104" spans="2:6" x14ac:dyDescent="0.3">
      <c r="B3104" s="125">
        <v>3093</v>
      </c>
      <c r="C3104" s="159"/>
      <c r="D3104" s="160"/>
      <c r="E3104" s="159"/>
      <c r="F3104" s="161"/>
    </row>
    <row r="3105" spans="2:6" x14ac:dyDescent="0.3">
      <c r="B3105" s="121">
        <v>3094</v>
      </c>
      <c r="C3105" s="162"/>
      <c r="D3105" s="163"/>
      <c r="E3105" s="162"/>
      <c r="F3105" s="164"/>
    </row>
    <row r="3106" spans="2:6" x14ac:dyDescent="0.3">
      <c r="B3106" s="125">
        <v>3095</v>
      </c>
      <c r="C3106" s="159"/>
      <c r="D3106" s="160"/>
      <c r="E3106" s="159"/>
      <c r="F3106" s="161"/>
    </row>
    <row r="3107" spans="2:6" x14ac:dyDescent="0.3">
      <c r="B3107" s="121">
        <v>3096</v>
      </c>
      <c r="C3107" s="162"/>
      <c r="D3107" s="163"/>
      <c r="E3107" s="162"/>
      <c r="F3107" s="164"/>
    </row>
    <row r="3108" spans="2:6" x14ac:dyDescent="0.3">
      <c r="B3108" s="125">
        <v>3097</v>
      </c>
      <c r="C3108" s="159"/>
      <c r="D3108" s="160"/>
      <c r="E3108" s="159"/>
      <c r="F3108" s="161"/>
    </row>
    <row r="3109" spans="2:6" x14ac:dyDescent="0.3">
      <c r="B3109" s="121">
        <v>3098</v>
      </c>
      <c r="C3109" s="162"/>
      <c r="D3109" s="163"/>
      <c r="E3109" s="162"/>
      <c r="F3109" s="164"/>
    </row>
    <row r="3110" spans="2:6" x14ac:dyDescent="0.3">
      <c r="B3110" s="125">
        <v>3099</v>
      </c>
      <c r="C3110" s="159"/>
      <c r="D3110" s="160"/>
      <c r="E3110" s="159"/>
      <c r="F3110" s="161"/>
    </row>
    <row r="3111" spans="2:6" x14ac:dyDescent="0.3">
      <c r="B3111" s="121">
        <v>3100</v>
      </c>
      <c r="C3111" s="162"/>
      <c r="D3111" s="163"/>
      <c r="E3111" s="162"/>
      <c r="F3111" s="164"/>
    </row>
    <row r="3112" spans="2:6" x14ac:dyDescent="0.3">
      <c r="B3112" s="125">
        <v>3101</v>
      </c>
      <c r="C3112" s="159"/>
      <c r="D3112" s="160"/>
      <c r="E3112" s="159"/>
      <c r="F3112" s="161"/>
    </row>
    <row r="3113" spans="2:6" x14ac:dyDescent="0.3">
      <c r="B3113" s="121">
        <v>3102</v>
      </c>
      <c r="C3113" s="162"/>
      <c r="D3113" s="163"/>
      <c r="E3113" s="162"/>
      <c r="F3113" s="164"/>
    </row>
    <row r="3114" spans="2:6" x14ac:dyDescent="0.3">
      <c r="B3114" s="125">
        <v>3103</v>
      </c>
      <c r="C3114" s="159"/>
      <c r="D3114" s="160"/>
      <c r="E3114" s="159"/>
      <c r="F3114" s="161"/>
    </row>
    <row r="3115" spans="2:6" x14ac:dyDescent="0.3">
      <c r="B3115" s="121">
        <v>3104</v>
      </c>
      <c r="C3115" s="162"/>
      <c r="D3115" s="163"/>
      <c r="E3115" s="162"/>
      <c r="F3115" s="164"/>
    </row>
    <row r="3116" spans="2:6" x14ac:dyDescent="0.3">
      <c r="B3116" s="125">
        <v>3105</v>
      </c>
      <c r="C3116" s="159"/>
      <c r="D3116" s="160"/>
      <c r="E3116" s="159"/>
      <c r="F3116" s="161"/>
    </row>
    <row r="3117" spans="2:6" x14ac:dyDescent="0.3">
      <c r="B3117" s="121">
        <v>3106</v>
      </c>
      <c r="C3117" s="162"/>
      <c r="D3117" s="163"/>
      <c r="E3117" s="162"/>
      <c r="F3117" s="164"/>
    </row>
    <row r="3118" spans="2:6" x14ac:dyDescent="0.3">
      <c r="B3118" s="125">
        <v>3107</v>
      </c>
      <c r="C3118" s="159"/>
      <c r="D3118" s="160"/>
      <c r="E3118" s="159"/>
      <c r="F3118" s="161"/>
    </row>
    <row r="3119" spans="2:6" x14ac:dyDescent="0.3">
      <c r="B3119" s="121">
        <v>3108</v>
      </c>
      <c r="C3119" s="162"/>
      <c r="D3119" s="163"/>
      <c r="E3119" s="162"/>
      <c r="F3119" s="164"/>
    </row>
    <row r="3120" spans="2:6" x14ac:dyDescent="0.3">
      <c r="B3120" s="125">
        <v>3109</v>
      </c>
      <c r="C3120" s="159"/>
      <c r="D3120" s="160"/>
      <c r="E3120" s="159"/>
      <c r="F3120" s="161"/>
    </row>
    <row r="3121" spans="2:6" x14ac:dyDescent="0.3">
      <c r="B3121" s="121">
        <v>3110</v>
      </c>
      <c r="C3121" s="162"/>
      <c r="D3121" s="163"/>
      <c r="E3121" s="162"/>
      <c r="F3121" s="164"/>
    </row>
    <row r="3122" spans="2:6" x14ac:dyDescent="0.3">
      <c r="B3122" s="125">
        <v>3111</v>
      </c>
      <c r="C3122" s="159"/>
      <c r="D3122" s="160"/>
      <c r="E3122" s="159"/>
      <c r="F3122" s="161"/>
    </row>
    <row r="3123" spans="2:6" x14ac:dyDescent="0.3">
      <c r="B3123" s="121">
        <v>3112</v>
      </c>
      <c r="C3123" s="162"/>
      <c r="D3123" s="163"/>
      <c r="E3123" s="162"/>
      <c r="F3123" s="164"/>
    </row>
    <row r="3124" spans="2:6" x14ac:dyDescent="0.3">
      <c r="B3124" s="125">
        <v>3113</v>
      </c>
      <c r="C3124" s="159"/>
      <c r="D3124" s="160"/>
      <c r="E3124" s="159"/>
      <c r="F3124" s="161"/>
    </row>
    <row r="3125" spans="2:6" x14ac:dyDescent="0.3">
      <c r="B3125" s="121">
        <v>3114</v>
      </c>
      <c r="C3125" s="162"/>
      <c r="D3125" s="163"/>
      <c r="E3125" s="162"/>
      <c r="F3125" s="164"/>
    </row>
    <row r="3126" spans="2:6" x14ac:dyDescent="0.3">
      <c r="B3126" s="125">
        <v>3115</v>
      </c>
      <c r="C3126" s="159"/>
      <c r="D3126" s="160"/>
      <c r="E3126" s="159"/>
      <c r="F3126" s="161"/>
    </row>
    <row r="3127" spans="2:6" x14ac:dyDescent="0.3">
      <c r="B3127" s="121">
        <v>3116</v>
      </c>
      <c r="C3127" s="162"/>
      <c r="D3127" s="163"/>
      <c r="E3127" s="162"/>
      <c r="F3127" s="164"/>
    </row>
    <row r="3128" spans="2:6" x14ac:dyDescent="0.3">
      <c r="B3128" s="125">
        <v>3117</v>
      </c>
      <c r="C3128" s="159"/>
      <c r="D3128" s="160"/>
      <c r="E3128" s="159"/>
      <c r="F3128" s="161"/>
    </row>
    <row r="3129" spans="2:6" x14ac:dyDescent="0.3">
      <c r="B3129" s="121">
        <v>3118</v>
      </c>
      <c r="C3129" s="162"/>
      <c r="D3129" s="163"/>
      <c r="E3129" s="162"/>
      <c r="F3129" s="164"/>
    </row>
    <row r="3130" spans="2:6" x14ac:dyDescent="0.3">
      <c r="B3130" s="125">
        <v>3119</v>
      </c>
      <c r="C3130" s="159"/>
      <c r="D3130" s="160"/>
      <c r="E3130" s="159"/>
      <c r="F3130" s="161"/>
    </row>
    <row r="3131" spans="2:6" x14ac:dyDescent="0.3">
      <c r="B3131" s="121">
        <v>3120</v>
      </c>
      <c r="C3131" s="162"/>
      <c r="D3131" s="163"/>
      <c r="E3131" s="162"/>
      <c r="F3131" s="164"/>
    </row>
    <row r="3132" spans="2:6" x14ac:dyDescent="0.3">
      <c r="B3132" s="125">
        <v>3121</v>
      </c>
      <c r="C3132" s="159"/>
      <c r="D3132" s="160"/>
      <c r="E3132" s="159"/>
      <c r="F3132" s="161"/>
    </row>
    <row r="3133" spans="2:6" x14ac:dyDescent="0.3">
      <c r="B3133" s="121">
        <v>3122</v>
      </c>
      <c r="C3133" s="162"/>
      <c r="D3133" s="163"/>
      <c r="E3133" s="162"/>
      <c r="F3133" s="164"/>
    </row>
    <row r="3134" spans="2:6" x14ac:dyDescent="0.3">
      <c r="B3134" s="125">
        <v>3123</v>
      </c>
      <c r="C3134" s="159"/>
      <c r="D3134" s="160"/>
      <c r="E3134" s="159"/>
      <c r="F3134" s="161"/>
    </row>
    <row r="3135" spans="2:6" x14ac:dyDescent="0.3">
      <c r="B3135" s="121">
        <v>3124</v>
      </c>
      <c r="C3135" s="162"/>
      <c r="D3135" s="163"/>
      <c r="E3135" s="162"/>
      <c r="F3135" s="164"/>
    </row>
    <row r="3136" spans="2:6" x14ac:dyDescent="0.3">
      <c r="B3136" s="125">
        <v>3125</v>
      </c>
      <c r="C3136" s="159"/>
      <c r="D3136" s="160"/>
      <c r="E3136" s="159"/>
      <c r="F3136" s="161"/>
    </row>
    <row r="3137" spans="2:6" x14ac:dyDescent="0.3">
      <c r="B3137" s="121">
        <v>3126</v>
      </c>
      <c r="C3137" s="162"/>
      <c r="D3137" s="163"/>
      <c r="E3137" s="162"/>
      <c r="F3137" s="164"/>
    </row>
    <row r="3138" spans="2:6" x14ac:dyDescent="0.3">
      <c r="B3138" s="125">
        <v>3127</v>
      </c>
      <c r="C3138" s="159"/>
      <c r="D3138" s="160"/>
      <c r="E3138" s="159"/>
      <c r="F3138" s="161"/>
    </row>
    <row r="3139" spans="2:6" x14ac:dyDescent="0.3">
      <c r="B3139" s="121">
        <v>3128</v>
      </c>
      <c r="C3139" s="162"/>
      <c r="D3139" s="163"/>
      <c r="E3139" s="162"/>
      <c r="F3139" s="164"/>
    </row>
    <row r="3140" spans="2:6" x14ac:dyDescent="0.3">
      <c r="B3140" s="125">
        <v>3129</v>
      </c>
      <c r="C3140" s="159"/>
      <c r="D3140" s="160"/>
      <c r="E3140" s="159"/>
      <c r="F3140" s="161"/>
    </row>
    <row r="3141" spans="2:6" x14ac:dyDescent="0.3">
      <c r="B3141" s="121">
        <v>3130</v>
      </c>
      <c r="C3141" s="162"/>
      <c r="D3141" s="163"/>
      <c r="E3141" s="162"/>
      <c r="F3141" s="164"/>
    </row>
    <row r="3142" spans="2:6" x14ac:dyDescent="0.3">
      <c r="B3142" s="125">
        <v>3131</v>
      </c>
      <c r="C3142" s="159"/>
      <c r="D3142" s="160"/>
      <c r="E3142" s="159"/>
      <c r="F3142" s="161"/>
    </row>
    <row r="3143" spans="2:6" x14ac:dyDescent="0.3">
      <c r="B3143" s="121">
        <v>3132</v>
      </c>
      <c r="C3143" s="162"/>
      <c r="D3143" s="163"/>
      <c r="E3143" s="162"/>
      <c r="F3143" s="164"/>
    </row>
    <row r="3144" spans="2:6" x14ac:dyDescent="0.3">
      <c r="B3144" s="125">
        <v>3133</v>
      </c>
      <c r="C3144" s="159"/>
      <c r="D3144" s="160"/>
      <c r="E3144" s="159"/>
      <c r="F3144" s="161"/>
    </row>
    <row r="3145" spans="2:6" x14ac:dyDescent="0.3">
      <c r="B3145" s="121">
        <v>3134</v>
      </c>
      <c r="C3145" s="162"/>
      <c r="D3145" s="163"/>
      <c r="E3145" s="162"/>
      <c r="F3145" s="164"/>
    </row>
    <row r="3146" spans="2:6" x14ac:dyDescent="0.3">
      <c r="B3146" s="125">
        <v>3135</v>
      </c>
      <c r="C3146" s="159"/>
      <c r="D3146" s="160"/>
      <c r="E3146" s="159"/>
      <c r="F3146" s="161"/>
    </row>
    <row r="3147" spans="2:6" x14ac:dyDescent="0.3">
      <c r="B3147" s="121">
        <v>3136</v>
      </c>
      <c r="C3147" s="162"/>
      <c r="D3147" s="163"/>
      <c r="E3147" s="162"/>
      <c r="F3147" s="164"/>
    </row>
    <row r="3148" spans="2:6" x14ac:dyDescent="0.3">
      <c r="B3148" s="125">
        <v>3137</v>
      </c>
      <c r="C3148" s="159"/>
      <c r="D3148" s="160"/>
      <c r="E3148" s="159"/>
      <c r="F3148" s="161"/>
    </row>
    <row r="3149" spans="2:6" x14ac:dyDescent="0.3">
      <c r="B3149" s="121">
        <v>3138</v>
      </c>
      <c r="C3149" s="162"/>
      <c r="D3149" s="163"/>
      <c r="E3149" s="162"/>
      <c r="F3149" s="164"/>
    </row>
    <row r="3150" spans="2:6" x14ac:dyDescent="0.3">
      <c r="B3150" s="125">
        <v>3139</v>
      </c>
      <c r="C3150" s="159"/>
      <c r="D3150" s="160"/>
      <c r="E3150" s="159"/>
      <c r="F3150" s="161"/>
    </row>
    <row r="3151" spans="2:6" x14ac:dyDescent="0.3">
      <c r="B3151" s="121">
        <v>3140</v>
      </c>
      <c r="C3151" s="162"/>
      <c r="D3151" s="163"/>
      <c r="E3151" s="162"/>
      <c r="F3151" s="164"/>
    </row>
    <row r="3152" spans="2:6" x14ac:dyDescent="0.3">
      <c r="B3152" s="125">
        <v>3141</v>
      </c>
      <c r="C3152" s="159"/>
      <c r="D3152" s="160"/>
      <c r="E3152" s="159"/>
      <c r="F3152" s="161"/>
    </row>
    <row r="3153" spans="2:6" x14ac:dyDescent="0.3">
      <c r="B3153" s="121">
        <v>3142</v>
      </c>
      <c r="C3153" s="162"/>
      <c r="D3153" s="163"/>
      <c r="E3153" s="162"/>
      <c r="F3153" s="164"/>
    </row>
    <row r="3154" spans="2:6" x14ac:dyDescent="0.3">
      <c r="B3154" s="125">
        <v>3143</v>
      </c>
      <c r="C3154" s="159"/>
      <c r="D3154" s="160"/>
      <c r="E3154" s="159"/>
      <c r="F3154" s="161"/>
    </row>
    <row r="3155" spans="2:6" x14ac:dyDescent="0.3">
      <c r="B3155" s="121">
        <v>3144</v>
      </c>
      <c r="C3155" s="162"/>
      <c r="D3155" s="163"/>
      <c r="E3155" s="162"/>
      <c r="F3155" s="164"/>
    </row>
    <row r="3156" spans="2:6" x14ac:dyDescent="0.3">
      <c r="B3156" s="125">
        <v>3145</v>
      </c>
      <c r="C3156" s="159"/>
      <c r="D3156" s="160"/>
      <c r="E3156" s="159"/>
      <c r="F3156" s="161"/>
    </row>
    <row r="3157" spans="2:6" x14ac:dyDescent="0.3">
      <c r="B3157" s="121">
        <v>3146</v>
      </c>
      <c r="C3157" s="162"/>
      <c r="D3157" s="163"/>
      <c r="E3157" s="162"/>
      <c r="F3157" s="164"/>
    </row>
    <row r="3158" spans="2:6" x14ac:dyDescent="0.3">
      <c r="B3158" s="125">
        <v>3147</v>
      </c>
      <c r="C3158" s="159"/>
      <c r="D3158" s="160"/>
      <c r="E3158" s="159"/>
      <c r="F3158" s="161"/>
    </row>
    <row r="3159" spans="2:6" x14ac:dyDescent="0.3">
      <c r="B3159" s="121">
        <v>3148</v>
      </c>
      <c r="C3159" s="162"/>
      <c r="D3159" s="163"/>
      <c r="E3159" s="162"/>
      <c r="F3159" s="164"/>
    </row>
    <row r="3160" spans="2:6" x14ac:dyDescent="0.3">
      <c r="B3160" s="125">
        <v>3149</v>
      </c>
      <c r="C3160" s="159"/>
      <c r="D3160" s="160"/>
      <c r="E3160" s="159"/>
      <c r="F3160" s="161"/>
    </row>
    <row r="3161" spans="2:6" x14ac:dyDescent="0.3">
      <c r="B3161" s="121">
        <v>3150</v>
      </c>
      <c r="C3161" s="162"/>
      <c r="D3161" s="163"/>
      <c r="E3161" s="162"/>
      <c r="F3161" s="164"/>
    </row>
    <row r="3162" spans="2:6" x14ac:dyDescent="0.3">
      <c r="B3162" s="125">
        <v>3151</v>
      </c>
      <c r="C3162" s="159"/>
      <c r="D3162" s="160"/>
      <c r="E3162" s="159"/>
      <c r="F3162" s="161"/>
    </row>
    <row r="3163" spans="2:6" x14ac:dyDescent="0.3">
      <c r="B3163" s="121">
        <v>3152</v>
      </c>
      <c r="C3163" s="162"/>
      <c r="D3163" s="163"/>
      <c r="E3163" s="162"/>
      <c r="F3163" s="164"/>
    </row>
    <row r="3164" spans="2:6" x14ac:dyDescent="0.3">
      <c r="B3164" s="125">
        <v>3153</v>
      </c>
      <c r="C3164" s="159"/>
      <c r="D3164" s="160"/>
      <c r="E3164" s="159"/>
      <c r="F3164" s="161"/>
    </row>
    <row r="3165" spans="2:6" x14ac:dyDescent="0.3">
      <c r="B3165" s="121">
        <v>3154</v>
      </c>
      <c r="C3165" s="162"/>
      <c r="D3165" s="163"/>
      <c r="E3165" s="162"/>
      <c r="F3165" s="164"/>
    </row>
    <row r="3166" spans="2:6" x14ac:dyDescent="0.3">
      <c r="B3166" s="125">
        <v>3155</v>
      </c>
      <c r="C3166" s="159"/>
      <c r="D3166" s="160"/>
      <c r="E3166" s="159"/>
      <c r="F3166" s="161"/>
    </row>
    <row r="3167" spans="2:6" x14ac:dyDescent="0.3">
      <c r="B3167" s="121">
        <v>3156</v>
      </c>
      <c r="C3167" s="162"/>
      <c r="D3167" s="163"/>
      <c r="E3167" s="162"/>
      <c r="F3167" s="164"/>
    </row>
    <row r="3168" spans="2:6" x14ac:dyDescent="0.3">
      <c r="B3168" s="125">
        <v>3157</v>
      </c>
      <c r="C3168" s="159"/>
      <c r="D3168" s="160"/>
      <c r="E3168" s="159"/>
      <c r="F3168" s="161"/>
    </row>
    <row r="3169" spans="2:6" x14ac:dyDescent="0.3">
      <c r="B3169" s="121">
        <v>3158</v>
      </c>
      <c r="C3169" s="162"/>
      <c r="D3169" s="163"/>
      <c r="E3169" s="162"/>
      <c r="F3169" s="164"/>
    </row>
    <row r="3170" spans="2:6" x14ac:dyDescent="0.3">
      <c r="B3170" s="125">
        <v>3159</v>
      </c>
      <c r="C3170" s="159"/>
      <c r="D3170" s="160"/>
      <c r="E3170" s="159"/>
      <c r="F3170" s="161"/>
    </row>
    <row r="3171" spans="2:6" x14ac:dyDescent="0.3">
      <c r="B3171" s="121">
        <v>3160</v>
      </c>
      <c r="C3171" s="162"/>
      <c r="D3171" s="163"/>
      <c r="E3171" s="162"/>
      <c r="F3171" s="164"/>
    </row>
    <row r="3172" spans="2:6" x14ac:dyDescent="0.3">
      <c r="B3172" s="125">
        <v>3161</v>
      </c>
      <c r="C3172" s="159"/>
      <c r="D3172" s="160"/>
      <c r="E3172" s="159"/>
      <c r="F3172" s="161"/>
    </row>
    <row r="3173" spans="2:6" x14ac:dyDescent="0.3">
      <c r="B3173" s="121">
        <v>3162</v>
      </c>
      <c r="C3173" s="162"/>
      <c r="D3173" s="163"/>
      <c r="E3173" s="162"/>
      <c r="F3173" s="164"/>
    </row>
    <row r="3174" spans="2:6" x14ac:dyDescent="0.3">
      <c r="B3174" s="125">
        <v>3163</v>
      </c>
      <c r="C3174" s="159"/>
      <c r="D3174" s="160"/>
      <c r="E3174" s="159"/>
      <c r="F3174" s="161"/>
    </row>
    <row r="3175" spans="2:6" x14ac:dyDescent="0.3">
      <c r="B3175" s="121">
        <v>3164</v>
      </c>
      <c r="C3175" s="162"/>
      <c r="D3175" s="163"/>
      <c r="E3175" s="162"/>
      <c r="F3175" s="164"/>
    </row>
    <row r="3176" spans="2:6" x14ac:dyDescent="0.3">
      <c r="B3176" s="125">
        <v>3165</v>
      </c>
      <c r="C3176" s="159"/>
      <c r="D3176" s="160"/>
      <c r="E3176" s="159"/>
      <c r="F3176" s="161"/>
    </row>
    <row r="3177" spans="2:6" x14ac:dyDescent="0.3">
      <c r="B3177" s="121">
        <v>3166</v>
      </c>
      <c r="C3177" s="162"/>
      <c r="D3177" s="163"/>
      <c r="E3177" s="162"/>
      <c r="F3177" s="164"/>
    </row>
    <row r="3178" spans="2:6" x14ac:dyDescent="0.3">
      <c r="B3178" s="125">
        <v>3167</v>
      </c>
      <c r="C3178" s="159"/>
      <c r="D3178" s="160"/>
      <c r="E3178" s="159"/>
      <c r="F3178" s="161"/>
    </row>
    <row r="3179" spans="2:6" x14ac:dyDescent="0.3">
      <c r="B3179" s="121">
        <v>3168</v>
      </c>
      <c r="C3179" s="162"/>
      <c r="D3179" s="163"/>
      <c r="E3179" s="162"/>
      <c r="F3179" s="164"/>
    </row>
    <row r="3180" spans="2:6" x14ac:dyDescent="0.3">
      <c r="B3180" s="125">
        <v>3169</v>
      </c>
      <c r="C3180" s="159"/>
      <c r="D3180" s="160"/>
      <c r="E3180" s="159"/>
      <c r="F3180" s="161"/>
    </row>
    <row r="3181" spans="2:6" x14ac:dyDescent="0.3">
      <c r="B3181" s="121">
        <v>3170</v>
      </c>
      <c r="C3181" s="162"/>
      <c r="D3181" s="163"/>
      <c r="E3181" s="162"/>
      <c r="F3181" s="164"/>
    </row>
    <row r="3182" spans="2:6" x14ac:dyDescent="0.3">
      <c r="B3182" s="125">
        <v>3171</v>
      </c>
      <c r="C3182" s="159"/>
      <c r="D3182" s="160"/>
      <c r="E3182" s="159"/>
      <c r="F3182" s="161"/>
    </row>
    <row r="3183" spans="2:6" x14ac:dyDescent="0.3">
      <c r="B3183" s="121">
        <v>3172</v>
      </c>
      <c r="C3183" s="162"/>
      <c r="D3183" s="163"/>
      <c r="E3183" s="162"/>
      <c r="F3183" s="164"/>
    </row>
    <row r="3184" spans="2:6" x14ac:dyDescent="0.3">
      <c r="B3184" s="125">
        <v>3173</v>
      </c>
      <c r="C3184" s="159"/>
      <c r="D3184" s="160"/>
      <c r="E3184" s="159"/>
      <c r="F3184" s="161"/>
    </row>
    <row r="3185" spans="2:6" x14ac:dyDescent="0.3">
      <c r="B3185" s="121">
        <v>3174</v>
      </c>
      <c r="C3185" s="162"/>
      <c r="D3185" s="163"/>
      <c r="E3185" s="162"/>
      <c r="F3185" s="164"/>
    </row>
    <row r="3186" spans="2:6" x14ac:dyDescent="0.3">
      <c r="B3186" s="125">
        <v>3175</v>
      </c>
      <c r="C3186" s="159"/>
      <c r="D3186" s="160"/>
      <c r="E3186" s="159"/>
      <c r="F3186" s="161"/>
    </row>
    <row r="3187" spans="2:6" x14ac:dyDescent="0.3">
      <c r="B3187" s="121">
        <v>3176</v>
      </c>
      <c r="C3187" s="162"/>
      <c r="D3187" s="163"/>
      <c r="E3187" s="162"/>
      <c r="F3187" s="164"/>
    </row>
    <row r="3188" spans="2:6" x14ac:dyDescent="0.3">
      <c r="B3188" s="125">
        <v>3177</v>
      </c>
      <c r="C3188" s="159"/>
      <c r="D3188" s="160"/>
      <c r="E3188" s="159"/>
      <c r="F3188" s="161"/>
    </row>
    <row r="3189" spans="2:6" x14ac:dyDescent="0.3">
      <c r="B3189" s="121">
        <v>3178</v>
      </c>
      <c r="C3189" s="162"/>
      <c r="D3189" s="163"/>
      <c r="E3189" s="162"/>
      <c r="F3189" s="164"/>
    </row>
    <row r="3190" spans="2:6" x14ac:dyDescent="0.3">
      <c r="B3190" s="125">
        <v>3179</v>
      </c>
      <c r="C3190" s="159"/>
      <c r="D3190" s="160"/>
      <c r="E3190" s="159"/>
      <c r="F3190" s="161"/>
    </row>
    <row r="3191" spans="2:6" x14ac:dyDescent="0.3">
      <c r="B3191" s="121">
        <v>3180</v>
      </c>
      <c r="C3191" s="162"/>
      <c r="D3191" s="163"/>
      <c r="E3191" s="162"/>
      <c r="F3191" s="164"/>
    </row>
    <row r="3192" spans="2:6" x14ac:dyDescent="0.3">
      <c r="B3192" s="125">
        <v>3181</v>
      </c>
      <c r="C3192" s="159"/>
      <c r="D3192" s="160"/>
      <c r="E3192" s="159"/>
      <c r="F3192" s="161"/>
    </row>
    <row r="3193" spans="2:6" x14ac:dyDescent="0.3">
      <c r="B3193" s="121">
        <v>3182</v>
      </c>
      <c r="C3193" s="162"/>
      <c r="D3193" s="163"/>
      <c r="E3193" s="162"/>
      <c r="F3193" s="164"/>
    </row>
    <row r="3194" spans="2:6" x14ac:dyDescent="0.3">
      <c r="B3194" s="125">
        <v>3183</v>
      </c>
      <c r="C3194" s="159"/>
      <c r="D3194" s="160"/>
      <c r="E3194" s="159"/>
      <c r="F3194" s="161"/>
    </row>
    <row r="3195" spans="2:6" x14ac:dyDescent="0.3">
      <c r="B3195" s="121">
        <v>3184</v>
      </c>
      <c r="C3195" s="162"/>
      <c r="D3195" s="163"/>
      <c r="E3195" s="162"/>
      <c r="F3195" s="164"/>
    </row>
    <row r="3196" spans="2:6" x14ac:dyDescent="0.3">
      <c r="B3196" s="125">
        <v>3185</v>
      </c>
      <c r="C3196" s="159"/>
      <c r="D3196" s="160"/>
      <c r="E3196" s="159"/>
      <c r="F3196" s="161"/>
    </row>
    <row r="3197" spans="2:6" x14ac:dyDescent="0.3">
      <c r="B3197" s="121">
        <v>3186</v>
      </c>
      <c r="C3197" s="162"/>
      <c r="D3197" s="163"/>
      <c r="E3197" s="162"/>
      <c r="F3197" s="164"/>
    </row>
    <row r="3198" spans="2:6" x14ac:dyDescent="0.3">
      <c r="B3198" s="125">
        <v>3187</v>
      </c>
      <c r="C3198" s="159"/>
      <c r="D3198" s="160"/>
      <c r="E3198" s="159"/>
      <c r="F3198" s="161"/>
    </row>
    <row r="3199" spans="2:6" x14ac:dyDescent="0.3">
      <c r="B3199" s="121">
        <v>3188</v>
      </c>
      <c r="C3199" s="162"/>
      <c r="D3199" s="163"/>
      <c r="E3199" s="162"/>
      <c r="F3199" s="164"/>
    </row>
    <row r="3200" spans="2:6" x14ac:dyDescent="0.3">
      <c r="B3200" s="125">
        <v>3189</v>
      </c>
      <c r="C3200" s="159"/>
      <c r="D3200" s="160"/>
      <c r="E3200" s="159"/>
      <c r="F3200" s="161"/>
    </row>
    <row r="3201" spans="2:6" x14ac:dyDescent="0.3">
      <c r="B3201" s="121">
        <v>3190</v>
      </c>
      <c r="C3201" s="162"/>
      <c r="D3201" s="163"/>
      <c r="E3201" s="162"/>
      <c r="F3201" s="164"/>
    </row>
    <row r="3202" spans="2:6" x14ac:dyDescent="0.3">
      <c r="B3202" s="125">
        <v>3191</v>
      </c>
      <c r="C3202" s="159"/>
      <c r="D3202" s="160"/>
      <c r="E3202" s="159"/>
      <c r="F3202" s="161"/>
    </row>
    <row r="3203" spans="2:6" x14ac:dyDescent="0.3">
      <c r="B3203" s="121">
        <v>3192</v>
      </c>
      <c r="C3203" s="162"/>
      <c r="D3203" s="163"/>
      <c r="E3203" s="162"/>
      <c r="F3203" s="164"/>
    </row>
    <row r="3204" spans="2:6" x14ac:dyDescent="0.3">
      <c r="B3204" s="125">
        <v>3193</v>
      </c>
      <c r="C3204" s="159"/>
      <c r="D3204" s="160"/>
      <c r="E3204" s="159"/>
      <c r="F3204" s="161"/>
    </row>
    <row r="3205" spans="2:6" x14ac:dyDescent="0.3">
      <c r="B3205" s="121">
        <v>3194</v>
      </c>
      <c r="C3205" s="162"/>
      <c r="D3205" s="163"/>
      <c r="E3205" s="162"/>
      <c r="F3205" s="164"/>
    </row>
    <row r="3206" spans="2:6" x14ac:dyDescent="0.3">
      <c r="B3206" s="125">
        <v>3195</v>
      </c>
      <c r="C3206" s="159"/>
      <c r="D3206" s="160"/>
      <c r="E3206" s="159"/>
      <c r="F3206" s="161"/>
    </row>
    <row r="3207" spans="2:6" x14ac:dyDescent="0.3">
      <c r="B3207" s="121">
        <v>3196</v>
      </c>
      <c r="C3207" s="162"/>
      <c r="D3207" s="163"/>
      <c r="E3207" s="162"/>
      <c r="F3207" s="164"/>
    </row>
    <row r="3208" spans="2:6" x14ac:dyDescent="0.3">
      <c r="B3208" s="125">
        <v>3197</v>
      </c>
      <c r="C3208" s="159"/>
      <c r="D3208" s="160"/>
      <c r="E3208" s="159"/>
      <c r="F3208" s="161"/>
    </row>
    <row r="3209" spans="2:6" x14ac:dyDescent="0.3">
      <c r="B3209" s="121">
        <v>3198</v>
      </c>
      <c r="C3209" s="162"/>
      <c r="D3209" s="163"/>
      <c r="E3209" s="162"/>
      <c r="F3209" s="164"/>
    </row>
    <row r="3210" spans="2:6" x14ac:dyDescent="0.3">
      <c r="B3210" s="125">
        <v>3199</v>
      </c>
      <c r="C3210" s="159"/>
      <c r="D3210" s="160"/>
      <c r="E3210" s="159"/>
      <c r="F3210" s="161"/>
    </row>
    <row r="3211" spans="2:6" x14ac:dyDescent="0.3">
      <c r="B3211" s="121">
        <v>3200</v>
      </c>
      <c r="C3211" s="162"/>
      <c r="D3211" s="163"/>
      <c r="E3211" s="162"/>
      <c r="F3211" s="164"/>
    </row>
    <row r="3212" spans="2:6" x14ac:dyDescent="0.3">
      <c r="B3212" s="125">
        <v>3201</v>
      </c>
      <c r="C3212" s="159"/>
      <c r="D3212" s="160"/>
      <c r="E3212" s="159"/>
      <c r="F3212" s="161"/>
    </row>
    <row r="3213" spans="2:6" x14ac:dyDescent="0.3">
      <c r="B3213" s="121">
        <v>3202</v>
      </c>
      <c r="C3213" s="162"/>
      <c r="D3213" s="163"/>
      <c r="E3213" s="162"/>
      <c r="F3213" s="164"/>
    </row>
    <row r="3214" spans="2:6" x14ac:dyDescent="0.3">
      <c r="B3214" s="125">
        <v>3203</v>
      </c>
      <c r="C3214" s="159"/>
      <c r="D3214" s="160"/>
      <c r="E3214" s="159"/>
      <c r="F3214" s="161"/>
    </row>
    <row r="3215" spans="2:6" x14ac:dyDescent="0.3">
      <c r="B3215" s="121">
        <v>3204</v>
      </c>
      <c r="C3215" s="162"/>
      <c r="D3215" s="163"/>
      <c r="E3215" s="162"/>
      <c r="F3215" s="164"/>
    </row>
    <row r="3216" spans="2:6" x14ac:dyDescent="0.3">
      <c r="B3216" s="125">
        <v>3205</v>
      </c>
      <c r="C3216" s="159"/>
      <c r="D3216" s="160"/>
      <c r="E3216" s="159"/>
      <c r="F3216" s="161"/>
    </row>
    <row r="3217" spans="2:6" x14ac:dyDescent="0.3">
      <c r="B3217" s="121">
        <v>3206</v>
      </c>
      <c r="C3217" s="162"/>
      <c r="D3217" s="163"/>
      <c r="E3217" s="162"/>
      <c r="F3217" s="164"/>
    </row>
    <row r="3218" spans="2:6" x14ac:dyDescent="0.3">
      <c r="B3218" s="125">
        <v>3207</v>
      </c>
      <c r="C3218" s="159"/>
      <c r="D3218" s="160"/>
      <c r="E3218" s="159"/>
      <c r="F3218" s="161"/>
    </row>
    <row r="3219" spans="2:6" x14ac:dyDescent="0.3">
      <c r="B3219" s="121">
        <v>3208</v>
      </c>
      <c r="C3219" s="162"/>
      <c r="D3219" s="163"/>
      <c r="E3219" s="162"/>
      <c r="F3219" s="164"/>
    </row>
    <row r="3220" spans="2:6" x14ac:dyDescent="0.3">
      <c r="B3220" s="125">
        <v>3209</v>
      </c>
      <c r="C3220" s="159"/>
      <c r="D3220" s="160"/>
      <c r="E3220" s="159"/>
      <c r="F3220" s="161"/>
    </row>
    <row r="3221" spans="2:6" x14ac:dyDescent="0.3">
      <c r="B3221" s="121">
        <v>3210</v>
      </c>
      <c r="C3221" s="162"/>
      <c r="D3221" s="163"/>
      <c r="E3221" s="162"/>
      <c r="F3221" s="164"/>
    </row>
    <row r="3222" spans="2:6" x14ac:dyDescent="0.3">
      <c r="B3222" s="125">
        <v>3211</v>
      </c>
      <c r="C3222" s="159"/>
      <c r="D3222" s="160"/>
      <c r="E3222" s="159"/>
      <c r="F3222" s="161"/>
    </row>
    <row r="3223" spans="2:6" x14ac:dyDescent="0.3">
      <c r="B3223" s="121">
        <v>3212</v>
      </c>
      <c r="C3223" s="162"/>
      <c r="D3223" s="163"/>
      <c r="E3223" s="162"/>
      <c r="F3223" s="164"/>
    </row>
    <row r="3224" spans="2:6" x14ac:dyDescent="0.3">
      <c r="B3224" s="125">
        <v>3213</v>
      </c>
      <c r="C3224" s="159"/>
      <c r="D3224" s="160"/>
      <c r="E3224" s="159"/>
      <c r="F3224" s="161"/>
    </row>
    <row r="3225" spans="2:6" x14ac:dyDescent="0.3">
      <c r="B3225" s="121">
        <v>3214</v>
      </c>
      <c r="C3225" s="162"/>
      <c r="D3225" s="163"/>
      <c r="E3225" s="162"/>
      <c r="F3225" s="164"/>
    </row>
    <row r="3226" spans="2:6" x14ac:dyDescent="0.3">
      <c r="B3226" s="125">
        <v>3215</v>
      </c>
      <c r="C3226" s="159"/>
      <c r="D3226" s="160"/>
      <c r="E3226" s="159"/>
      <c r="F3226" s="161"/>
    </row>
    <row r="3227" spans="2:6" x14ac:dyDescent="0.3">
      <c r="B3227" s="121">
        <v>3216</v>
      </c>
      <c r="C3227" s="162"/>
      <c r="D3227" s="163"/>
      <c r="E3227" s="162"/>
      <c r="F3227" s="164"/>
    </row>
    <row r="3228" spans="2:6" x14ac:dyDescent="0.3">
      <c r="B3228" s="125">
        <v>3217</v>
      </c>
      <c r="C3228" s="159"/>
      <c r="D3228" s="160"/>
      <c r="E3228" s="159"/>
      <c r="F3228" s="161"/>
    </row>
    <row r="3229" spans="2:6" x14ac:dyDescent="0.3">
      <c r="B3229" s="121">
        <v>3218</v>
      </c>
      <c r="C3229" s="162"/>
      <c r="D3229" s="163"/>
      <c r="E3229" s="162"/>
      <c r="F3229" s="164"/>
    </row>
    <row r="3230" spans="2:6" x14ac:dyDescent="0.3">
      <c r="B3230" s="125">
        <v>3219</v>
      </c>
      <c r="C3230" s="159"/>
      <c r="D3230" s="160"/>
      <c r="E3230" s="159"/>
      <c r="F3230" s="161"/>
    </row>
    <row r="3231" spans="2:6" x14ac:dyDescent="0.3">
      <c r="B3231" s="121">
        <v>3220</v>
      </c>
      <c r="C3231" s="162"/>
      <c r="D3231" s="163"/>
      <c r="E3231" s="162"/>
      <c r="F3231" s="164"/>
    </row>
    <row r="3232" spans="2:6" x14ac:dyDescent="0.3">
      <c r="B3232" s="125">
        <v>3221</v>
      </c>
      <c r="C3232" s="159"/>
      <c r="D3232" s="160"/>
      <c r="E3232" s="159"/>
      <c r="F3232" s="161"/>
    </row>
    <row r="3233" spans="2:6" x14ac:dyDescent="0.3">
      <c r="B3233" s="121">
        <v>3222</v>
      </c>
      <c r="C3233" s="162"/>
      <c r="D3233" s="163"/>
      <c r="E3233" s="162"/>
      <c r="F3233" s="164"/>
    </row>
    <row r="3234" spans="2:6" x14ac:dyDescent="0.3">
      <c r="B3234" s="125">
        <v>3223</v>
      </c>
      <c r="C3234" s="159"/>
      <c r="D3234" s="160"/>
      <c r="E3234" s="159"/>
      <c r="F3234" s="161"/>
    </row>
    <row r="3235" spans="2:6" x14ac:dyDescent="0.3">
      <c r="B3235" s="121">
        <v>3224</v>
      </c>
      <c r="C3235" s="162"/>
      <c r="D3235" s="163"/>
      <c r="E3235" s="162"/>
      <c r="F3235" s="164"/>
    </row>
    <row r="3236" spans="2:6" x14ac:dyDescent="0.3">
      <c r="B3236" s="125">
        <v>3225</v>
      </c>
      <c r="C3236" s="159"/>
      <c r="D3236" s="160"/>
      <c r="E3236" s="159"/>
      <c r="F3236" s="161"/>
    </row>
    <row r="3237" spans="2:6" x14ac:dyDescent="0.3">
      <c r="B3237" s="121">
        <v>3226</v>
      </c>
      <c r="C3237" s="162"/>
      <c r="D3237" s="163"/>
      <c r="E3237" s="162"/>
      <c r="F3237" s="164"/>
    </row>
    <row r="3238" spans="2:6" x14ac:dyDescent="0.3">
      <c r="B3238" s="125">
        <v>3227</v>
      </c>
      <c r="C3238" s="159"/>
      <c r="D3238" s="160"/>
      <c r="E3238" s="159"/>
      <c r="F3238" s="161"/>
    </row>
    <row r="3239" spans="2:6" x14ac:dyDescent="0.3">
      <c r="B3239" s="121">
        <v>3228</v>
      </c>
      <c r="C3239" s="162"/>
      <c r="D3239" s="163"/>
      <c r="E3239" s="162"/>
      <c r="F3239" s="164"/>
    </row>
    <row r="3240" spans="2:6" x14ac:dyDescent="0.3">
      <c r="B3240" s="125">
        <v>3229</v>
      </c>
      <c r="C3240" s="159"/>
      <c r="D3240" s="160"/>
      <c r="E3240" s="159"/>
      <c r="F3240" s="161"/>
    </row>
    <row r="3241" spans="2:6" x14ac:dyDescent="0.3">
      <c r="B3241" s="121">
        <v>3230</v>
      </c>
      <c r="C3241" s="162"/>
      <c r="D3241" s="163"/>
      <c r="E3241" s="162"/>
      <c r="F3241" s="164"/>
    </row>
    <row r="3242" spans="2:6" x14ac:dyDescent="0.3">
      <c r="B3242" s="125">
        <v>3231</v>
      </c>
      <c r="C3242" s="159"/>
      <c r="D3242" s="160"/>
      <c r="E3242" s="159"/>
      <c r="F3242" s="161"/>
    </row>
    <row r="3243" spans="2:6" x14ac:dyDescent="0.3">
      <c r="B3243" s="121">
        <v>3232</v>
      </c>
      <c r="C3243" s="162"/>
      <c r="D3243" s="163"/>
      <c r="E3243" s="162"/>
      <c r="F3243" s="164"/>
    </row>
    <row r="3244" spans="2:6" x14ac:dyDescent="0.3">
      <c r="B3244" s="125">
        <v>3233</v>
      </c>
      <c r="C3244" s="159"/>
      <c r="D3244" s="160"/>
      <c r="E3244" s="159"/>
      <c r="F3244" s="161"/>
    </row>
    <row r="3245" spans="2:6" x14ac:dyDescent="0.3">
      <c r="B3245" s="121">
        <v>3234</v>
      </c>
      <c r="C3245" s="162"/>
      <c r="D3245" s="163"/>
      <c r="E3245" s="162"/>
      <c r="F3245" s="164"/>
    </row>
    <row r="3246" spans="2:6" x14ac:dyDescent="0.3">
      <c r="B3246" s="125">
        <v>3235</v>
      </c>
      <c r="C3246" s="159"/>
      <c r="D3246" s="160"/>
      <c r="E3246" s="159"/>
      <c r="F3246" s="161"/>
    </row>
    <row r="3247" spans="2:6" x14ac:dyDescent="0.3">
      <c r="B3247" s="121">
        <v>3236</v>
      </c>
      <c r="C3247" s="162"/>
      <c r="D3247" s="163"/>
      <c r="E3247" s="162"/>
      <c r="F3247" s="164"/>
    </row>
    <row r="3248" spans="2:6" x14ac:dyDescent="0.3">
      <c r="B3248" s="125">
        <v>3237</v>
      </c>
      <c r="C3248" s="159"/>
      <c r="D3248" s="160"/>
      <c r="E3248" s="159"/>
      <c r="F3248" s="161"/>
    </row>
    <row r="3249" spans="2:6" x14ac:dyDescent="0.3">
      <c r="B3249" s="121">
        <v>3238</v>
      </c>
      <c r="C3249" s="162"/>
      <c r="D3249" s="163"/>
      <c r="E3249" s="162"/>
      <c r="F3249" s="164"/>
    </row>
    <row r="3250" spans="2:6" x14ac:dyDescent="0.3">
      <c r="B3250" s="125">
        <v>3239</v>
      </c>
      <c r="C3250" s="159"/>
      <c r="D3250" s="160"/>
      <c r="E3250" s="159"/>
      <c r="F3250" s="161"/>
    </row>
    <row r="3251" spans="2:6" x14ac:dyDescent="0.3">
      <c r="B3251" s="121">
        <v>3240</v>
      </c>
      <c r="C3251" s="162"/>
      <c r="D3251" s="163"/>
      <c r="E3251" s="162"/>
      <c r="F3251" s="164"/>
    </row>
    <row r="3252" spans="2:6" x14ac:dyDescent="0.3">
      <c r="B3252" s="125">
        <v>3241</v>
      </c>
      <c r="C3252" s="159"/>
      <c r="D3252" s="160"/>
      <c r="E3252" s="159"/>
      <c r="F3252" s="161"/>
    </row>
    <row r="3253" spans="2:6" x14ac:dyDescent="0.3">
      <c r="B3253" s="121">
        <v>3242</v>
      </c>
      <c r="C3253" s="162"/>
      <c r="D3253" s="163"/>
      <c r="E3253" s="162"/>
      <c r="F3253" s="164"/>
    </row>
    <row r="3254" spans="2:6" x14ac:dyDescent="0.3">
      <c r="B3254" s="125">
        <v>3243</v>
      </c>
      <c r="C3254" s="159"/>
      <c r="D3254" s="160"/>
      <c r="E3254" s="159"/>
      <c r="F3254" s="161"/>
    </row>
    <row r="3255" spans="2:6" x14ac:dyDescent="0.3">
      <c r="B3255" s="121">
        <v>3244</v>
      </c>
      <c r="C3255" s="162"/>
      <c r="D3255" s="163"/>
      <c r="E3255" s="162"/>
      <c r="F3255" s="164"/>
    </row>
    <row r="3256" spans="2:6" x14ac:dyDescent="0.3">
      <c r="B3256" s="125">
        <v>3245</v>
      </c>
      <c r="C3256" s="159"/>
      <c r="D3256" s="160"/>
      <c r="E3256" s="159"/>
      <c r="F3256" s="161"/>
    </row>
    <row r="3257" spans="2:6" x14ac:dyDescent="0.3">
      <c r="B3257" s="121">
        <v>3246</v>
      </c>
      <c r="C3257" s="162"/>
      <c r="D3257" s="163"/>
      <c r="E3257" s="162"/>
      <c r="F3257" s="164"/>
    </row>
    <row r="3258" spans="2:6" x14ac:dyDescent="0.3">
      <c r="B3258" s="125">
        <v>3247</v>
      </c>
      <c r="C3258" s="159"/>
      <c r="D3258" s="160"/>
      <c r="E3258" s="159"/>
      <c r="F3258" s="161"/>
    </row>
    <row r="3259" spans="2:6" x14ac:dyDescent="0.3">
      <c r="B3259" s="121">
        <v>3248</v>
      </c>
      <c r="C3259" s="162"/>
      <c r="D3259" s="163"/>
      <c r="E3259" s="162"/>
      <c r="F3259" s="164"/>
    </row>
    <row r="3260" spans="2:6" x14ac:dyDescent="0.3">
      <c r="B3260" s="125">
        <v>3249</v>
      </c>
      <c r="C3260" s="159"/>
      <c r="D3260" s="160"/>
      <c r="E3260" s="159"/>
      <c r="F3260" s="161"/>
    </row>
    <row r="3261" spans="2:6" x14ac:dyDescent="0.3">
      <c r="B3261" s="121">
        <v>3250</v>
      </c>
      <c r="C3261" s="162"/>
      <c r="D3261" s="163"/>
      <c r="E3261" s="162"/>
      <c r="F3261" s="164"/>
    </row>
    <row r="3262" spans="2:6" x14ac:dyDescent="0.3">
      <c r="B3262" s="125">
        <v>3251</v>
      </c>
      <c r="C3262" s="159"/>
      <c r="D3262" s="160"/>
      <c r="E3262" s="159"/>
      <c r="F3262" s="161"/>
    </row>
    <row r="3263" spans="2:6" x14ac:dyDescent="0.3">
      <c r="B3263" s="121">
        <v>3252</v>
      </c>
      <c r="C3263" s="162"/>
      <c r="D3263" s="163"/>
      <c r="E3263" s="162"/>
      <c r="F3263" s="164"/>
    </row>
    <row r="3264" spans="2:6" x14ac:dyDescent="0.3">
      <c r="B3264" s="125">
        <v>3253</v>
      </c>
      <c r="C3264" s="159"/>
      <c r="D3264" s="160"/>
      <c r="E3264" s="159"/>
      <c r="F3264" s="161"/>
    </row>
    <row r="3265" spans="2:6" x14ac:dyDescent="0.3">
      <c r="B3265" s="121">
        <v>3254</v>
      </c>
      <c r="C3265" s="162"/>
      <c r="D3265" s="163"/>
      <c r="E3265" s="162"/>
      <c r="F3265" s="164"/>
    </row>
    <row r="3266" spans="2:6" x14ac:dyDescent="0.3">
      <c r="B3266" s="125">
        <v>3255</v>
      </c>
      <c r="C3266" s="159"/>
      <c r="D3266" s="160"/>
      <c r="E3266" s="159"/>
      <c r="F3266" s="161"/>
    </row>
    <row r="3267" spans="2:6" x14ac:dyDescent="0.3">
      <c r="B3267" s="121">
        <v>3256</v>
      </c>
      <c r="C3267" s="162"/>
      <c r="D3267" s="163"/>
      <c r="E3267" s="162"/>
      <c r="F3267" s="164"/>
    </row>
    <row r="3268" spans="2:6" x14ac:dyDescent="0.3">
      <c r="B3268" s="125">
        <v>3257</v>
      </c>
      <c r="C3268" s="159"/>
      <c r="D3268" s="160"/>
      <c r="E3268" s="159"/>
      <c r="F3268" s="161"/>
    </row>
    <row r="3269" spans="2:6" x14ac:dyDescent="0.3">
      <c r="B3269" s="121">
        <v>3258</v>
      </c>
      <c r="C3269" s="162"/>
      <c r="D3269" s="163"/>
      <c r="E3269" s="162"/>
      <c r="F3269" s="164"/>
    </row>
    <row r="3270" spans="2:6" x14ac:dyDescent="0.3">
      <c r="B3270" s="125">
        <v>3259</v>
      </c>
      <c r="C3270" s="159"/>
      <c r="D3270" s="160"/>
      <c r="E3270" s="159"/>
      <c r="F3270" s="161"/>
    </row>
    <row r="3271" spans="2:6" x14ac:dyDescent="0.3">
      <c r="B3271" s="121">
        <v>3260</v>
      </c>
      <c r="C3271" s="162"/>
      <c r="D3271" s="163"/>
      <c r="E3271" s="162"/>
      <c r="F3271" s="164"/>
    </row>
    <row r="3272" spans="2:6" x14ac:dyDescent="0.3">
      <c r="B3272" s="125">
        <v>3261</v>
      </c>
      <c r="C3272" s="159"/>
      <c r="D3272" s="160"/>
      <c r="E3272" s="159"/>
      <c r="F3272" s="161"/>
    </row>
    <row r="3273" spans="2:6" x14ac:dyDescent="0.3">
      <c r="B3273" s="121">
        <v>3262</v>
      </c>
      <c r="C3273" s="162"/>
      <c r="D3273" s="163"/>
      <c r="E3273" s="162"/>
      <c r="F3273" s="164"/>
    </row>
    <row r="3274" spans="2:6" x14ac:dyDescent="0.3">
      <c r="B3274" s="125">
        <v>3263</v>
      </c>
      <c r="C3274" s="159"/>
      <c r="D3274" s="160"/>
      <c r="E3274" s="159"/>
      <c r="F3274" s="161"/>
    </row>
    <row r="3275" spans="2:6" x14ac:dyDescent="0.3">
      <c r="B3275" s="121">
        <v>3264</v>
      </c>
      <c r="C3275" s="162"/>
      <c r="D3275" s="163"/>
      <c r="E3275" s="162"/>
      <c r="F3275" s="164"/>
    </row>
    <row r="3276" spans="2:6" x14ac:dyDescent="0.3">
      <c r="B3276" s="125">
        <v>3265</v>
      </c>
      <c r="C3276" s="159"/>
      <c r="D3276" s="160"/>
      <c r="E3276" s="159"/>
      <c r="F3276" s="161"/>
    </row>
    <row r="3277" spans="2:6" x14ac:dyDescent="0.3">
      <c r="B3277" s="121">
        <v>3266</v>
      </c>
      <c r="C3277" s="162"/>
      <c r="D3277" s="163"/>
      <c r="E3277" s="162"/>
      <c r="F3277" s="164"/>
    </row>
    <row r="3278" spans="2:6" x14ac:dyDescent="0.3">
      <c r="B3278" s="125">
        <v>3267</v>
      </c>
      <c r="C3278" s="159"/>
      <c r="D3278" s="160"/>
      <c r="E3278" s="159"/>
      <c r="F3278" s="161"/>
    </row>
    <row r="3279" spans="2:6" x14ac:dyDescent="0.3">
      <c r="B3279" s="121">
        <v>3268</v>
      </c>
      <c r="C3279" s="162"/>
      <c r="D3279" s="163"/>
      <c r="E3279" s="162"/>
      <c r="F3279" s="164"/>
    </row>
    <row r="3280" spans="2:6" x14ac:dyDescent="0.3">
      <c r="B3280" s="125">
        <v>3269</v>
      </c>
      <c r="C3280" s="159"/>
      <c r="D3280" s="160"/>
      <c r="E3280" s="159"/>
      <c r="F3280" s="161"/>
    </row>
    <row r="3281" spans="2:6" x14ac:dyDescent="0.3">
      <c r="B3281" s="121">
        <v>3270</v>
      </c>
      <c r="C3281" s="162"/>
      <c r="D3281" s="163"/>
      <c r="E3281" s="162"/>
      <c r="F3281" s="164"/>
    </row>
    <row r="3282" spans="2:6" x14ac:dyDescent="0.3">
      <c r="B3282" s="125">
        <v>3271</v>
      </c>
      <c r="C3282" s="159"/>
      <c r="D3282" s="160"/>
      <c r="E3282" s="159"/>
      <c r="F3282" s="161"/>
    </row>
    <row r="3283" spans="2:6" x14ac:dyDescent="0.3">
      <c r="B3283" s="121">
        <v>3272</v>
      </c>
      <c r="C3283" s="162"/>
      <c r="D3283" s="163"/>
      <c r="E3283" s="162"/>
      <c r="F3283" s="164"/>
    </row>
    <row r="3284" spans="2:6" x14ac:dyDescent="0.3">
      <c r="B3284" s="125">
        <v>3273</v>
      </c>
      <c r="C3284" s="159"/>
      <c r="D3284" s="160"/>
      <c r="E3284" s="159"/>
      <c r="F3284" s="161"/>
    </row>
    <row r="3285" spans="2:6" x14ac:dyDescent="0.3">
      <c r="B3285" s="121">
        <v>3274</v>
      </c>
      <c r="C3285" s="162"/>
      <c r="D3285" s="163"/>
      <c r="E3285" s="162"/>
      <c r="F3285" s="164"/>
    </row>
    <row r="3286" spans="2:6" x14ac:dyDescent="0.3">
      <c r="B3286" s="125">
        <v>3275</v>
      </c>
      <c r="C3286" s="159"/>
      <c r="D3286" s="160"/>
      <c r="E3286" s="159"/>
      <c r="F3286" s="161"/>
    </row>
    <row r="3287" spans="2:6" x14ac:dyDescent="0.3">
      <c r="B3287" s="121">
        <v>3276</v>
      </c>
      <c r="C3287" s="162"/>
      <c r="D3287" s="163"/>
      <c r="E3287" s="162"/>
      <c r="F3287" s="164"/>
    </row>
    <row r="3288" spans="2:6" x14ac:dyDescent="0.3">
      <c r="B3288" s="125">
        <v>3277</v>
      </c>
      <c r="C3288" s="159"/>
      <c r="D3288" s="160"/>
      <c r="E3288" s="159"/>
      <c r="F3288" s="161"/>
    </row>
    <row r="3289" spans="2:6" x14ac:dyDescent="0.3">
      <c r="B3289" s="121">
        <v>3278</v>
      </c>
      <c r="C3289" s="162"/>
      <c r="D3289" s="163"/>
      <c r="E3289" s="162"/>
      <c r="F3289" s="164"/>
    </row>
    <row r="3290" spans="2:6" x14ac:dyDescent="0.3">
      <c r="B3290" s="125">
        <v>3279</v>
      </c>
      <c r="C3290" s="159"/>
      <c r="D3290" s="160"/>
      <c r="E3290" s="159"/>
      <c r="F3290" s="161"/>
    </row>
    <row r="3291" spans="2:6" x14ac:dyDescent="0.3">
      <c r="B3291" s="121">
        <v>3280</v>
      </c>
      <c r="C3291" s="162"/>
      <c r="D3291" s="163"/>
      <c r="E3291" s="162"/>
      <c r="F3291" s="164"/>
    </row>
    <row r="3292" spans="2:6" x14ac:dyDescent="0.3">
      <c r="B3292" s="125">
        <v>3281</v>
      </c>
      <c r="C3292" s="159"/>
      <c r="D3292" s="160"/>
      <c r="E3292" s="159"/>
      <c r="F3292" s="161"/>
    </row>
    <row r="3293" spans="2:6" x14ac:dyDescent="0.3">
      <c r="B3293" s="121">
        <v>3282</v>
      </c>
      <c r="C3293" s="162"/>
      <c r="D3293" s="163"/>
      <c r="E3293" s="162"/>
      <c r="F3293" s="164"/>
    </row>
    <row r="3294" spans="2:6" x14ac:dyDescent="0.3">
      <c r="B3294" s="125">
        <v>3283</v>
      </c>
      <c r="C3294" s="159"/>
      <c r="D3294" s="160"/>
      <c r="E3294" s="159"/>
      <c r="F3294" s="161"/>
    </row>
    <row r="3295" spans="2:6" x14ac:dyDescent="0.3">
      <c r="B3295" s="121">
        <v>3284</v>
      </c>
      <c r="C3295" s="162"/>
      <c r="D3295" s="163"/>
      <c r="E3295" s="162"/>
      <c r="F3295" s="164"/>
    </row>
    <row r="3296" spans="2:6" x14ac:dyDescent="0.3">
      <c r="B3296" s="125">
        <v>3285</v>
      </c>
      <c r="C3296" s="159"/>
      <c r="D3296" s="160"/>
      <c r="E3296" s="159"/>
      <c r="F3296" s="161"/>
    </row>
    <row r="3297" spans="2:6" x14ac:dyDescent="0.3">
      <c r="B3297" s="121">
        <v>3286</v>
      </c>
      <c r="C3297" s="162"/>
      <c r="D3297" s="163"/>
      <c r="E3297" s="162"/>
      <c r="F3297" s="164"/>
    </row>
    <row r="3298" spans="2:6" x14ac:dyDescent="0.3">
      <c r="B3298" s="125">
        <v>3287</v>
      </c>
      <c r="C3298" s="159"/>
      <c r="D3298" s="160"/>
      <c r="E3298" s="159"/>
      <c r="F3298" s="161"/>
    </row>
    <row r="3299" spans="2:6" x14ac:dyDescent="0.3">
      <c r="B3299" s="121">
        <v>3288</v>
      </c>
      <c r="C3299" s="162"/>
      <c r="D3299" s="163"/>
      <c r="E3299" s="162"/>
      <c r="F3299" s="164"/>
    </row>
    <row r="3300" spans="2:6" x14ac:dyDescent="0.3">
      <c r="B3300" s="125">
        <v>3289</v>
      </c>
      <c r="C3300" s="159"/>
      <c r="D3300" s="160"/>
      <c r="E3300" s="159"/>
      <c r="F3300" s="161"/>
    </row>
    <row r="3301" spans="2:6" x14ac:dyDescent="0.3">
      <c r="B3301" s="121">
        <v>3290</v>
      </c>
      <c r="C3301" s="162"/>
      <c r="D3301" s="163"/>
      <c r="E3301" s="162"/>
      <c r="F3301" s="164"/>
    </row>
    <row r="3302" spans="2:6" x14ac:dyDescent="0.3">
      <c r="B3302" s="125">
        <v>3291</v>
      </c>
      <c r="C3302" s="159"/>
      <c r="D3302" s="160"/>
      <c r="E3302" s="159"/>
      <c r="F3302" s="161"/>
    </row>
    <row r="3303" spans="2:6" x14ac:dyDescent="0.3">
      <c r="B3303" s="121">
        <v>3292</v>
      </c>
      <c r="C3303" s="162"/>
      <c r="D3303" s="163"/>
      <c r="E3303" s="162"/>
      <c r="F3303" s="164"/>
    </row>
    <row r="3304" spans="2:6" x14ac:dyDescent="0.3">
      <c r="B3304" s="125">
        <v>3293</v>
      </c>
      <c r="C3304" s="159"/>
      <c r="D3304" s="160"/>
      <c r="E3304" s="159"/>
      <c r="F3304" s="161"/>
    </row>
    <row r="3305" spans="2:6" x14ac:dyDescent="0.3">
      <c r="B3305" s="121">
        <v>3294</v>
      </c>
      <c r="C3305" s="162"/>
      <c r="D3305" s="163"/>
      <c r="E3305" s="162"/>
      <c r="F3305" s="164"/>
    </row>
    <row r="3306" spans="2:6" x14ac:dyDescent="0.3">
      <c r="B3306" s="125">
        <v>3295</v>
      </c>
      <c r="C3306" s="159"/>
      <c r="D3306" s="160"/>
      <c r="E3306" s="159"/>
      <c r="F3306" s="161"/>
    </row>
    <row r="3307" spans="2:6" x14ac:dyDescent="0.3">
      <c r="B3307" s="121">
        <v>3296</v>
      </c>
      <c r="C3307" s="162"/>
      <c r="D3307" s="163"/>
      <c r="E3307" s="162"/>
      <c r="F3307" s="164"/>
    </row>
    <row r="3308" spans="2:6" x14ac:dyDescent="0.3">
      <c r="B3308" s="125">
        <v>3297</v>
      </c>
      <c r="C3308" s="159"/>
      <c r="D3308" s="160"/>
      <c r="E3308" s="159"/>
      <c r="F3308" s="161"/>
    </row>
    <row r="3309" spans="2:6" x14ac:dyDescent="0.3">
      <c r="B3309" s="121">
        <v>3298</v>
      </c>
      <c r="C3309" s="162"/>
      <c r="D3309" s="163"/>
      <c r="E3309" s="162"/>
      <c r="F3309" s="164"/>
    </row>
    <row r="3310" spans="2:6" x14ac:dyDescent="0.3">
      <c r="B3310" s="125">
        <v>3299</v>
      </c>
      <c r="C3310" s="159"/>
      <c r="D3310" s="160"/>
      <c r="E3310" s="159"/>
      <c r="F3310" s="161"/>
    </row>
    <row r="3311" spans="2:6" x14ac:dyDescent="0.3">
      <c r="B3311" s="121">
        <v>3300</v>
      </c>
      <c r="C3311" s="162"/>
      <c r="D3311" s="163"/>
      <c r="E3311" s="162"/>
      <c r="F3311" s="164"/>
    </row>
    <row r="3312" spans="2:6" x14ac:dyDescent="0.3">
      <c r="B3312" s="125">
        <v>3301</v>
      </c>
      <c r="C3312" s="159"/>
      <c r="D3312" s="160"/>
      <c r="E3312" s="159"/>
      <c r="F3312" s="161"/>
    </row>
    <row r="3313" spans="2:6" x14ac:dyDescent="0.3">
      <c r="B3313" s="121">
        <v>3302</v>
      </c>
      <c r="C3313" s="162"/>
      <c r="D3313" s="163"/>
      <c r="E3313" s="162"/>
      <c r="F3313" s="164"/>
    </row>
    <row r="3314" spans="2:6" x14ac:dyDescent="0.3">
      <c r="B3314" s="125">
        <v>3303</v>
      </c>
      <c r="C3314" s="159"/>
      <c r="D3314" s="160"/>
      <c r="E3314" s="159"/>
      <c r="F3314" s="161"/>
    </row>
    <row r="3315" spans="2:6" x14ac:dyDescent="0.3">
      <c r="B3315" s="121">
        <v>3304</v>
      </c>
      <c r="C3315" s="162"/>
      <c r="D3315" s="163"/>
      <c r="E3315" s="162"/>
      <c r="F3315" s="164"/>
    </row>
    <row r="3316" spans="2:6" x14ac:dyDescent="0.3">
      <c r="B3316" s="125">
        <v>3305</v>
      </c>
      <c r="C3316" s="159"/>
      <c r="D3316" s="160"/>
      <c r="E3316" s="159"/>
      <c r="F3316" s="161"/>
    </row>
    <row r="3317" spans="2:6" x14ac:dyDescent="0.3">
      <c r="B3317" s="121">
        <v>3306</v>
      </c>
      <c r="C3317" s="162"/>
      <c r="D3317" s="163"/>
      <c r="E3317" s="162"/>
      <c r="F3317" s="164"/>
    </row>
    <row r="3318" spans="2:6" x14ac:dyDescent="0.3">
      <c r="B3318" s="125">
        <v>3307</v>
      </c>
      <c r="C3318" s="159"/>
      <c r="D3318" s="160"/>
      <c r="E3318" s="159"/>
      <c r="F3318" s="161"/>
    </row>
    <row r="3319" spans="2:6" x14ac:dyDescent="0.3">
      <c r="B3319" s="121">
        <v>3308</v>
      </c>
      <c r="C3319" s="162"/>
      <c r="D3319" s="163"/>
      <c r="E3319" s="162"/>
      <c r="F3319" s="164"/>
    </row>
    <row r="3320" spans="2:6" x14ac:dyDescent="0.3">
      <c r="B3320" s="125">
        <v>3309</v>
      </c>
      <c r="C3320" s="159"/>
      <c r="D3320" s="160"/>
      <c r="E3320" s="159"/>
      <c r="F3320" s="161"/>
    </row>
    <row r="3321" spans="2:6" x14ac:dyDescent="0.3">
      <c r="B3321" s="121">
        <v>3310</v>
      </c>
      <c r="C3321" s="162"/>
      <c r="D3321" s="163"/>
      <c r="E3321" s="162"/>
      <c r="F3321" s="164"/>
    </row>
    <row r="3322" spans="2:6" x14ac:dyDescent="0.3">
      <c r="B3322" s="125">
        <v>3311</v>
      </c>
      <c r="C3322" s="159"/>
      <c r="D3322" s="160"/>
      <c r="E3322" s="159"/>
      <c r="F3322" s="161"/>
    </row>
    <row r="3323" spans="2:6" x14ac:dyDescent="0.3">
      <c r="B3323" s="121">
        <v>3312</v>
      </c>
      <c r="C3323" s="162"/>
      <c r="D3323" s="163"/>
      <c r="E3323" s="162"/>
      <c r="F3323" s="164"/>
    </row>
    <row r="3324" spans="2:6" x14ac:dyDescent="0.3">
      <c r="B3324" s="125">
        <v>3313</v>
      </c>
      <c r="C3324" s="159"/>
      <c r="D3324" s="160"/>
      <c r="E3324" s="159"/>
      <c r="F3324" s="161"/>
    </row>
    <row r="3325" spans="2:6" x14ac:dyDescent="0.3">
      <c r="B3325" s="121">
        <v>3314</v>
      </c>
      <c r="C3325" s="162"/>
      <c r="D3325" s="163"/>
      <c r="E3325" s="162"/>
      <c r="F3325" s="164"/>
    </row>
    <row r="3326" spans="2:6" x14ac:dyDescent="0.3">
      <c r="B3326" s="125">
        <v>3315</v>
      </c>
      <c r="C3326" s="159"/>
      <c r="D3326" s="160"/>
      <c r="E3326" s="159"/>
      <c r="F3326" s="161"/>
    </row>
    <row r="3327" spans="2:6" x14ac:dyDescent="0.3">
      <c r="B3327" s="121">
        <v>3316</v>
      </c>
      <c r="C3327" s="162"/>
      <c r="D3327" s="163"/>
      <c r="E3327" s="162"/>
      <c r="F3327" s="164"/>
    </row>
    <row r="3328" spans="2:6" x14ac:dyDescent="0.3">
      <c r="B3328" s="125">
        <v>3317</v>
      </c>
      <c r="C3328" s="159"/>
      <c r="D3328" s="160"/>
      <c r="E3328" s="159"/>
      <c r="F3328" s="161"/>
    </row>
    <row r="3329" spans="2:6" x14ac:dyDescent="0.3">
      <c r="B3329" s="121">
        <v>3318</v>
      </c>
      <c r="C3329" s="162"/>
      <c r="D3329" s="163"/>
      <c r="E3329" s="162"/>
      <c r="F3329" s="164"/>
    </row>
    <row r="3330" spans="2:6" x14ac:dyDescent="0.3">
      <c r="B3330" s="125">
        <v>3319</v>
      </c>
      <c r="C3330" s="159"/>
      <c r="D3330" s="160"/>
      <c r="E3330" s="159"/>
      <c r="F3330" s="161"/>
    </row>
    <row r="3331" spans="2:6" x14ac:dyDescent="0.3">
      <c r="B3331" s="121">
        <v>3320</v>
      </c>
      <c r="C3331" s="162"/>
      <c r="D3331" s="163"/>
      <c r="E3331" s="162"/>
      <c r="F3331" s="164"/>
    </row>
    <row r="3332" spans="2:6" x14ac:dyDescent="0.3">
      <c r="B3332" s="125">
        <v>3321</v>
      </c>
      <c r="C3332" s="159"/>
      <c r="D3332" s="160"/>
      <c r="E3332" s="159"/>
      <c r="F3332" s="161"/>
    </row>
    <row r="3333" spans="2:6" x14ac:dyDescent="0.3">
      <c r="B3333" s="121">
        <v>3322</v>
      </c>
      <c r="C3333" s="162"/>
      <c r="D3333" s="163"/>
      <c r="E3333" s="162"/>
      <c r="F3333" s="164"/>
    </row>
    <row r="3334" spans="2:6" x14ac:dyDescent="0.3">
      <c r="B3334" s="125">
        <v>3323</v>
      </c>
      <c r="C3334" s="159"/>
      <c r="D3334" s="160"/>
      <c r="E3334" s="159"/>
      <c r="F3334" s="161"/>
    </row>
    <row r="3335" spans="2:6" x14ac:dyDescent="0.3">
      <c r="B3335" s="121">
        <v>3324</v>
      </c>
      <c r="C3335" s="162"/>
      <c r="D3335" s="163"/>
      <c r="E3335" s="162"/>
      <c r="F3335" s="164"/>
    </row>
    <row r="3336" spans="2:6" x14ac:dyDescent="0.3">
      <c r="B3336" s="125">
        <v>3325</v>
      </c>
      <c r="C3336" s="159"/>
      <c r="D3336" s="160"/>
      <c r="E3336" s="159"/>
      <c r="F3336" s="161"/>
    </row>
    <row r="3337" spans="2:6" x14ac:dyDescent="0.3">
      <c r="B3337" s="121">
        <v>3326</v>
      </c>
      <c r="C3337" s="162"/>
      <c r="D3337" s="163"/>
      <c r="E3337" s="162"/>
      <c r="F3337" s="164"/>
    </row>
    <row r="3338" spans="2:6" x14ac:dyDescent="0.3">
      <c r="B3338" s="125">
        <v>3327</v>
      </c>
      <c r="C3338" s="159"/>
      <c r="D3338" s="160"/>
      <c r="E3338" s="159"/>
      <c r="F3338" s="161"/>
    </row>
    <row r="3339" spans="2:6" x14ac:dyDescent="0.3">
      <c r="B3339" s="121">
        <v>3328</v>
      </c>
      <c r="C3339" s="162"/>
      <c r="D3339" s="163"/>
      <c r="E3339" s="162"/>
      <c r="F3339" s="164"/>
    </row>
    <row r="3340" spans="2:6" x14ac:dyDescent="0.3">
      <c r="B3340" s="125">
        <v>3329</v>
      </c>
      <c r="C3340" s="159"/>
      <c r="D3340" s="160"/>
      <c r="E3340" s="159"/>
      <c r="F3340" s="161"/>
    </row>
    <row r="3341" spans="2:6" x14ac:dyDescent="0.3">
      <c r="B3341" s="121">
        <v>3330</v>
      </c>
      <c r="C3341" s="162"/>
      <c r="D3341" s="163"/>
      <c r="E3341" s="162"/>
      <c r="F3341" s="164"/>
    </row>
    <row r="3342" spans="2:6" x14ac:dyDescent="0.3">
      <c r="B3342" s="125">
        <v>3331</v>
      </c>
      <c r="C3342" s="159"/>
      <c r="D3342" s="160"/>
      <c r="E3342" s="159"/>
      <c r="F3342" s="161"/>
    </row>
    <row r="3343" spans="2:6" x14ac:dyDescent="0.3">
      <c r="B3343" s="121">
        <v>3332</v>
      </c>
      <c r="C3343" s="162"/>
      <c r="D3343" s="163"/>
      <c r="E3343" s="162"/>
      <c r="F3343" s="164"/>
    </row>
    <row r="3344" spans="2:6" x14ac:dyDescent="0.3">
      <c r="B3344" s="125">
        <v>3333</v>
      </c>
      <c r="C3344" s="159"/>
      <c r="D3344" s="160"/>
      <c r="E3344" s="159"/>
      <c r="F3344" s="161"/>
    </row>
    <row r="3345" spans="2:6" x14ac:dyDescent="0.3">
      <c r="B3345" s="121">
        <v>3334</v>
      </c>
      <c r="C3345" s="162"/>
      <c r="D3345" s="163"/>
      <c r="E3345" s="162"/>
      <c r="F3345" s="164"/>
    </row>
    <row r="3346" spans="2:6" x14ac:dyDescent="0.3">
      <c r="B3346" s="125">
        <v>3335</v>
      </c>
      <c r="C3346" s="159"/>
      <c r="D3346" s="160"/>
      <c r="E3346" s="159"/>
      <c r="F3346" s="161"/>
    </row>
    <row r="3347" spans="2:6" x14ac:dyDescent="0.3">
      <c r="B3347" s="121">
        <v>3336</v>
      </c>
      <c r="C3347" s="162"/>
      <c r="D3347" s="163"/>
      <c r="E3347" s="162"/>
      <c r="F3347" s="164"/>
    </row>
    <row r="3348" spans="2:6" x14ac:dyDescent="0.3">
      <c r="B3348" s="125">
        <v>3337</v>
      </c>
      <c r="C3348" s="159"/>
      <c r="D3348" s="160"/>
      <c r="E3348" s="159"/>
      <c r="F3348" s="161"/>
    </row>
    <row r="3349" spans="2:6" x14ac:dyDescent="0.3">
      <c r="B3349" s="121">
        <v>3338</v>
      </c>
      <c r="C3349" s="162"/>
      <c r="D3349" s="163"/>
      <c r="E3349" s="162"/>
      <c r="F3349" s="164"/>
    </row>
    <row r="3350" spans="2:6" x14ac:dyDescent="0.3">
      <c r="B3350" s="125">
        <v>3339</v>
      </c>
      <c r="C3350" s="159"/>
      <c r="D3350" s="160"/>
      <c r="E3350" s="159"/>
      <c r="F3350" s="161"/>
    </row>
    <row r="3351" spans="2:6" x14ac:dyDescent="0.3">
      <c r="B3351" s="121">
        <v>3340</v>
      </c>
      <c r="C3351" s="162"/>
      <c r="D3351" s="163"/>
      <c r="E3351" s="162"/>
      <c r="F3351" s="164"/>
    </row>
    <row r="3352" spans="2:6" x14ac:dyDescent="0.3">
      <c r="B3352" s="125">
        <v>3341</v>
      </c>
      <c r="C3352" s="159"/>
      <c r="D3352" s="160"/>
      <c r="E3352" s="159"/>
      <c r="F3352" s="161"/>
    </row>
    <row r="3353" spans="2:6" x14ac:dyDescent="0.3">
      <c r="B3353" s="121">
        <v>3342</v>
      </c>
      <c r="C3353" s="162"/>
      <c r="D3353" s="163"/>
      <c r="E3353" s="162"/>
      <c r="F3353" s="164"/>
    </row>
    <row r="3354" spans="2:6" x14ac:dyDescent="0.3">
      <c r="B3354" s="125">
        <v>3343</v>
      </c>
      <c r="C3354" s="159"/>
      <c r="D3354" s="160"/>
      <c r="E3354" s="159"/>
      <c r="F3354" s="161"/>
    </row>
    <row r="3355" spans="2:6" x14ac:dyDescent="0.3">
      <c r="B3355" s="121">
        <v>3344</v>
      </c>
      <c r="C3355" s="162"/>
      <c r="D3355" s="163"/>
      <c r="E3355" s="162"/>
      <c r="F3355" s="164"/>
    </row>
    <row r="3356" spans="2:6" x14ac:dyDescent="0.3">
      <c r="B3356" s="125">
        <v>3345</v>
      </c>
      <c r="C3356" s="159"/>
      <c r="D3356" s="160"/>
      <c r="E3356" s="159"/>
      <c r="F3356" s="161"/>
    </row>
    <row r="3357" spans="2:6" x14ac:dyDescent="0.3">
      <c r="B3357" s="121">
        <v>3346</v>
      </c>
      <c r="C3357" s="162"/>
      <c r="D3357" s="163"/>
      <c r="E3357" s="162"/>
      <c r="F3357" s="164"/>
    </row>
    <row r="3358" spans="2:6" x14ac:dyDescent="0.3">
      <c r="B3358" s="125">
        <v>3347</v>
      </c>
      <c r="C3358" s="159"/>
      <c r="D3358" s="160"/>
      <c r="E3358" s="159"/>
      <c r="F3358" s="161"/>
    </row>
    <row r="3359" spans="2:6" x14ac:dyDescent="0.3">
      <c r="B3359" s="121">
        <v>3348</v>
      </c>
      <c r="C3359" s="162"/>
      <c r="D3359" s="163"/>
      <c r="E3359" s="162"/>
      <c r="F3359" s="164"/>
    </row>
    <row r="3360" spans="2:6" x14ac:dyDescent="0.3">
      <c r="B3360" s="125">
        <v>3349</v>
      </c>
      <c r="C3360" s="159"/>
      <c r="D3360" s="160"/>
      <c r="E3360" s="159"/>
      <c r="F3360" s="161"/>
    </row>
    <row r="3361" spans="2:6" x14ac:dyDescent="0.3">
      <c r="B3361" s="121">
        <v>3350</v>
      </c>
      <c r="C3361" s="162"/>
      <c r="D3361" s="163"/>
      <c r="E3361" s="162"/>
      <c r="F3361" s="164"/>
    </row>
    <row r="3362" spans="2:6" x14ac:dyDescent="0.3">
      <c r="B3362" s="125">
        <v>3351</v>
      </c>
      <c r="C3362" s="159"/>
      <c r="D3362" s="160"/>
      <c r="E3362" s="159"/>
      <c r="F3362" s="161"/>
    </row>
    <row r="3363" spans="2:6" x14ac:dyDescent="0.3">
      <c r="B3363" s="121">
        <v>3352</v>
      </c>
      <c r="C3363" s="162"/>
      <c r="D3363" s="163"/>
      <c r="E3363" s="162"/>
      <c r="F3363" s="164"/>
    </row>
    <row r="3364" spans="2:6" x14ac:dyDescent="0.3">
      <c r="B3364" s="125">
        <v>3353</v>
      </c>
      <c r="C3364" s="159"/>
      <c r="D3364" s="160"/>
      <c r="E3364" s="159"/>
      <c r="F3364" s="161"/>
    </row>
    <row r="3365" spans="2:6" x14ac:dyDescent="0.3">
      <c r="B3365" s="121">
        <v>3354</v>
      </c>
      <c r="C3365" s="162"/>
      <c r="D3365" s="163"/>
      <c r="E3365" s="162"/>
      <c r="F3365" s="164"/>
    </row>
    <row r="3366" spans="2:6" x14ac:dyDescent="0.3">
      <c r="B3366" s="125">
        <v>3355</v>
      </c>
      <c r="C3366" s="159"/>
      <c r="D3366" s="160"/>
      <c r="E3366" s="159"/>
      <c r="F3366" s="161"/>
    </row>
    <row r="3367" spans="2:6" x14ac:dyDescent="0.3">
      <c r="B3367" s="121">
        <v>3356</v>
      </c>
      <c r="C3367" s="162"/>
      <c r="D3367" s="163"/>
      <c r="E3367" s="162"/>
      <c r="F3367" s="164"/>
    </row>
    <row r="3368" spans="2:6" x14ac:dyDescent="0.3">
      <c r="B3368" s="125">
        <v>3357</v>
      </c>
      <c r="C3368" s="159"/>
      <c r="D3368" s="160"/>
      <c r="E3368" s="159"/>
      <c r="F3368" s="161"/>
    </row>
    <row r="3369" spans="2:6" x14ac:dyDescent="0.3">
      <c r="B3369" s="121">
        <v>3358</v>
      </c>
      <c r="C3369" s="162"/>
      <c r="D3369" s="163"/>
      <c r="E3369" s="162"/>
      <c r="F3369" s="164"/>
    </row>
    <row r="3370" spans="2:6" x14ac:dyDescent="0.3">
      <c r="B3370" s="125">
        <v>3359</v>
      </c>
      <c r="C3370" s="159"/>
      <c r="D3370" s="160"/>
      <c r="E3370" s="159"/>
      <c r="F3370" s="161"/>
    </row>
    <row r="3371" spans="2:6" x14ac:dyDescent="0.3">
      <c r="B3371" s="121">
        <v>3360</v>
      </c>
      <c r="C3371" s="162"/>
      <c r="D3371" s="163"/>
      <c r="E3371" s="162"/>
      <c r="F3371" s="164"/>
    </row>
    <row r="3372" spans="2:6" x14ac:dyDescent="0.3">
      <c r="B3372" s="125">
        <v>3361</v>
      </c>
      <c r="C3372" s="159"/>
      <c r="D3372" s="160"/>
      <c r="E3372" s="159"/>
      <c r="F3372" s="161"/>
    </row>
    <row r="3373" spans="2:6" x14ac:dyDescent="0.3">
      <c r="B3373" s="121">
        <v>3362</v>
      </c>
      <c r="C3373" s="162"/>
      <c r="D3373" s="163"/>
      <c r="E3373" s="162"/>
      <c r="F3373" s="164"/>
    </row>
    <row r="3374" spans="2:6" x14ac:dyDescent="0.3">
      <c r="B3374" s="125">
        <v>3363</v>
      </c>
      <c r="C3374" s="159"/>
      <c r="D3374" s="160"/>
      <c r="E3374" s="159"/>
      <c r="F3374" s="161"/>
    </row>
    <row r="3375" spans="2:6" x14ac:dyDescent="0.3">
      <c r="B3375" s="121">
        <v>3364</v>
      </c>
      <c r="C3375" s="162"/>
      <c r="D3375" s="163"/>
      <c r="E3375" s="162"/>
      <c r="F3375" s="164"/>
    </row>
    <row r="3376" spans="2:6" x14ac:dyDescent="0.3">
      <c r="B3376" s="125">
        <v>3365</v>
      </c>
      <c r="C3376" s="159"/>
      <c r="D3376" s="160"/>
      <c r="E3376" s="159"/>
      <c r="F3376" s="161"/>
    </row>
    <row r="3377" spans="2:6" x14ac:dyDescent="0.3">
      <c r="B3377" s="121">
        <v>3366</v>
      </c>
      <c r="C3377" s="162"/>
      <c r="D3377" s="163"/>
      <c r="E3377" s="162"/>
      <c r="F3377" s="164"/>
    </row>
    <row r="3378" spans="2:6" x14ac:dyDescent="0.3">
      <c r="B3378" s="125">
        <v>3367</v>
      </c>
      <c r="C3378" s="159"/>
      <c r="D3378" s="160"/>
      <c r="E3378" s="159"/>
      <c r="F3378" s="161"/>
    </row>
    <row r="3379" spans="2:6" x14ac:dyDescent="0.3">
      <c r="B3379" s="121">
        <v>3368</v>
      </c>
      <c r="C3379" s="162"/>
      <c r="D3379" s="163"/>
      <c r="E3379" s="162"/>
      <c r="F3379" s="164"/>
    </row>
    <row r="3380" spans="2:6" x14ac:dyDescent="0.3">
      <c r="B3380" s="125">
        <v>3369</v>
      </c>
      <c r="C3380" s="159"/>
      <c r="D3380" s="160"/>
      <c r="E3380" s="159"/>
      <c r="F3380" s="161"/>
    </row>
    <row r="3381" spans="2:6" x14ac:dyDescent="0.3">
      <c r="B3381" s="121">
        <v>3370</v>
      </c>
      <c r="C3381" s="162"/>
      <c r="D3381" s="163"/>
      <c r="E3381" s="162"/>
      <c r="F3381" s="164"/>
    </row>
    <row r="3382" spans="2:6" x14ac:dyDescent="0.3">
      <c r="B3382" s="125">
        <v>3371</v>
      </c>
      <c r="C3382" s="159"/>
      <c r="D3382" s="160"/>
      <c r="E3382" s="159"/>
      <c r="F3382" s="161"/>
    </row>
    <row r="3383" spans="2:6" x14ac:dyDescent="0.3">
      <c r="B3383" s="121">
        <v>3372</v>
      </c>
      <c r="C3383" s="162"/>
      <c r="D3383" s="163"/>
      <c r="E3383" s="162"/>
      <c r="F3383" s="164"/>
    </row>
    <row r="3384" spans="2:6" x14ac:dyDescent="0.3">
      <c r="B3384" s="125">
        <v>3373</v>
      </c>
      <c r="C3384" s="159"/>
      <c r="D3384" s="160"/>
      <c r="E3384" s="159"/>
      <c r="F3384" s="161"/>
    </row>
    <row r="3385" spans="2:6" x14ac:dyDescent="0.3">
      <c r="B3385" s="121">
        <v>3374</v>
      </c>
      <c r="C3385" s="162"/>
      <c r="D3385" s="163"/>
      <c r="E3385" s="162"/>
      <c r="F3385" s="164"/>
    </row>
    <row r="3386" spans="2:6" x14ac:dyDescent="0.3">
      <c r="B3386" s="125">
        <v>3375</v>
      </c>
      <c r="C3386" s="159"/>
      <c r="D3386" s="160"/>
      <c r="E3386" s="159"/>
      <c r="F3386" s="161"/>
    </row>
    <row r="3387" spans="2:6" x14ac:dyDescent="0.3">
      <c r="B3387" s="121">
        <v>3376</v>
      </c>
      <c r="C3387" s="162"/>
      <c r="D3387" s="163"/>
      <c r="E3387" s="162"/>
      <c r="F3387" s="164"/>
    </row>
    <row r="3388" spans="2:6" x14ac:dyDescent="0.3">
      <c r="B3388" s="125">
        <v>3377</v>
      </c>
      <c r="C3388" s="159"/>
      <c r="D3388" s="160"/>
      <c r="E3388" s="159"/>
      <c r="F3388" s="161"/>
    </row>
    <row r="3389" spans="2:6" x14ac:dyDescent="0.3">
      <c r="B3389" s="121">
        <v>3378</v>
      </c>
      <c r="C3389" s="162"/>
      <c r="D3389" s="163"/>
      <c r="E3389" s="162"/>
      <c r="F3389" s="164"/>
    </row>
    <row r="3390" spans="2:6" x14ac:dyDescent="0.3">
      <c r="B3390" s="125">
        <v>3379</v>
      </c>
      <c r="C3390" s="159"/>
      <c r="D3390" s="160"/>
      <c r="E3390" s="159"/>
      <c r="F3390" s="161"/>
    </row>
    <row r="3391" spans="2:6" x14ac:dyDescent="0.3">
      <c r="B3391" s="121">
        <v>3380</v>
      </c>
      <c r="C3391" s="162"/>
      <c r="D3391" s="163"/>
      <c r="E3391" s="162"/>
      <c r="F3391" s="164"/>
    </row>
    <row r="3392" spans="2:6" x14ac:dyDescent="0.3">
      <c r="B3392" s="125">
        <v>3381</v>
      </c>
      <c r="C3392" s="159"/>
      <c r="D3392" s="160"/>
      <c r="E3392" s="159"/>
      <c r="F3392" s="161"/>
    </row>
    <row r="3393" spans="2:6" x14ac:dyDescent="0.3">
      <c r="B3393" s="121">
        <v>3382</v>
      </c>
      <c r="C3393" s="162"/>
      <c r="D3393" s="163"/>
      <c r="E3393" s="162"/>
      <c r="F3393" s="164"/>
    </row>
    <row r="3394" spans="2:6" x14ac:dyDescent="0.3">
      <c r="B3394" s="125">
        <v>3383</v>
      </c>
      <c r="C3394" s="159"/>
      <c r="D3394" s="160"/>
      <c r="E3394" s="159"/>
      <c r="F3394" s="161"/>
    </row>
    <row r="3395" spans="2:6" x14ac:dyDescent="0.3">
      <c r="B3395" s="121">
        <v>3384</v>
      </c>
      <c r="C3395" s="162"/>
      <c r="D3395" s="163"/>
      <c r="E3395" s="162"/>
      <c r="F3395" s="164"/>
    </row>
    <row r="3396" spans="2:6" x14ac:dyDescent="0.3">
      <c r="B3396" s="125">
        <v>3385</v>
      </c>
      <c r="C3396" s="159"/>
      <c r="D3396" s="160"/>
      <c r="E3396" s="159"/>
      <c r="F3396" s="161"/>
    </row>
    <row r="3397" spans="2:6" x14ac:dyDescent="0.3">
      <c r="B3397" s="121">
        <v>3386</v>
      </c>
      <c r="C3397" s="162"/>
      <c r="D3397" s="163"/>
      <c r="E3397" s="162"/>
      <c r="F3397" s="164"/>
    </row>
    <row r="3398" spans="2:6" x14ac:dyDescent="0.3">
      <c r="B3398" s="125">
        <v>3387</v>
      </c>
      <c r="C3398" s="159"/>
      <c r="D3398" s="160"/>
      <c r="E3398" s="159"/>
      <c r="F3398" s="161"/>
    </row>
    <row r="3399" spans="2:6" x14ac:dyDescent="0.3">
      <c r="B3399" s="121">
        <v>3388</v>
      </c>
      <c r="C3399" s="162"/>
      <c r="D3399" s="163"/>
      <c r="E3399" s="162"/>
      <c r="F3399" s="164"/>
    </row>
    <row r="3400" spans="2:6" x14ac:dyDescent="0.3">
      <c r="B3400" s="125">
        <v>3389</v>
      </c>
      <c r="C3400" s="159"/>
      <c r="D3400" s="160"/>
      <c r="E3400" s="159"/>
      <c r="F3400" s="161"/>
    </row>
    <row r="3401" spans="2:6" x14ac:dyDescent="0.3">
      <c r="B3401" s="121">
        <v>3390</v>
      </c>
      <c r="C3401" s="162"/>
      <c r="D3401" s="163"/>
      <c r="E3401" s="162"/>
      <c r="F3401" s="164"/>
    </row>
    <row r="3402" spans="2:6" x14ac:dyDescent="0.3">
      <c r="B3402" s="125">
        <v>3391</v>
      </c>
      <c r="C3402" s="159"/>
      <c r="D3402" s="160"/>
      <c r="E3402" s="159"/>
      <c r="F3402" s="161"/>
    </row>
    <row r="3403" spans="2:6" x14ac:dyDescent="0.3">
      <c r="B3403" s="121">
        <v>3392</v>
      </c>
      <c r="C3403" s="162"/>
      <c r="D3403" s="163"/>
      <c r="E3403" s="162"/>
      <c r="F3403" s="164"/>
    </row>
    <row r="3404" spans="2:6" x14ac:dyDescent="0.3">
      <c r="B3404" s="125">
        <v>3393</v>
      </c>
      <c r="C3404" s="159"/>
      <c r="D3404" s="160"/>
      <c r="E3404" s="159"/>
      <c r="F3404" s="161"/>
    </row>
    <row r="3405" spans="2:6" x14ac:dyDescent="0.3">
      <c r="B3405" s="121">
        <v>3394</v>
      </c>
      <c r="C3405" s="162"/>
      <c r="D3405" s="163"/>
      <c r="E3405" s="162"/>
      <c r="F3405" s="164"/>
    </row>
    <row r="3406" spans="2:6" x14ac:dyDescent="0.3">
      <c r="B3406" s="125">
        <v>3395</v>
      </c>
      <c r="C3406" s="159"/>
      <c r="D3406" s="160"/>
      <c r="E3406" s="159"/>
      <c r="F3406" s="161"/>
    </row>
    <row r="3407" spans="2:6" x14ac:dyDescent="0.3">
      <c r="B3407" s="121">
        <v>3396</v>
      </c>
      <c r="C3407" s="162"/>
      <c r="D3407" s="163"/>
      <c r="E3407" s="162"/>
      <c r="F3407" s="164"/>
    </row>
    <row r="3408" spans="2:6" x14ac:dyDescent="0.3">
      <c r="B3408" s="125">
        <v>3397</v>
      </c>
      <c r="C3408" s="159"/>
      <c r="D3408" s="160"/>
      <c r="E3408" s="159"/>
      <c r="F3408" s="161"/>
    </row>
    <row r="3409" spans="2:6" x14ac:dyDescent="0.3">
      <c r="B3409" s="121">
        <v>3398</v>
      </c>
      <c r="C3409" s="162"/>
      <c r="D3409" s="163"/>
      <c r="E3409" s="162"/>
      <c r="F3409" s="164"/>
    </row>
    <row r="3410" spans="2:6" x14ac:dyDescent="0.3">
      <c r="B3410" s="125">
        <v>3399</v>
      </c>
      <c r="C3410" s="159"/>
      <c r="D3410" s="160"/>
      <c r="E3410" s="159"/>
      <c r="F3410" s="161"/>
    </row>
    <row r="3411" spans="2:6" x14ac:dyDescent="0.3">
      <c r="B3411" s="121">
        <v>3400</v>
      </c>
      <c r="C3411" s="162"/>
      <c r="D3411" s="163"/>
      <c r="E3411" s="162"/>
      <c r="F3411" s="164"/>
    </row>
    <row r="3412" spans="2:6" x14ac:dyDescent="0.3">
      <c r="B3412" s="125">
        <v>3401</v>
      </c>
      <c r="C3412" s="159"/>
      <c r="D3412" s="160"/>
      <c r="E3412" s="159"/>
      <c r="F3412" s="161"/>
    </row>
    <row r="3413" spans="2:6" x14ac:dyDescent="0.3">
      <c r="B3413" s="121">
        <v>3402</v>
      </c>
      <c r="C3413" s="162"/>
      <c r="D3413" s="163"/>
      <c r="E3413" s="162"/>
      <c r="F3413" s="164"/>
    </row>
    <row r="3414" spans="2:6" x14ac:dyDescent="0.3">
      <c r="B3414" s="125">
        <v>3403</v>
      </c>
      <c r="C3414" s="159"/>
      <c r="D3414" s="160"/>
      <c r="E3414" s="159"/>
      <c r="F3414" s="161"/>
    </row>
    <row r="3415" spans="2:6" x14ac:dyDescent="0.3">
      <c r="B3415" s="121">
        <v>3404</v>
      </c>
      <c r="C3415" s="162"/>
      <c r="D3415" s="163"/>
      <c r="E3415" s="162"/>
      <c r="F3415" s="164"/>
    </row>
    <row r="3416" spans="2:6" x14ac:dyDescent="0.3">
      <c r="B3416" s="125">
        <v>3405</v>
      </c>
      <c r="C3416" s="159"/>
      <c r="D3416" s="160"/>
      <c r="E3416" s="159"/>
      <c r="F3416" s="161"/>
    </row>
    <row r="3417" spans="2:6" x14ac:dyDescent="0.3">
      <c r="B3417" s="121">
        <v>3406</v>
      </c>
      <c r="C3417" s="162"/>
      <c r="D3417" s="163"/>
      <c r="E3417" s="162"/>
      <c r="F3417" s="164"/>
    </row>
    <row r="3418" spans="2:6" x14ac:dyDescent="0.3">
      <c r="B3418" s="125">
        <v>3407</v>
      </c>
      <c r="C3418" s="159"/>
      <c r="D3418" s="160"/>
      <c r="E3418" s="159"/>
      <c r="F3418" s="161"/>
    </row>
    <row r="3419" spans="2:6" x14ac:dyDescent="0.3">
      <c r="B3419" s="121">
        <v>3408</v>
      </c>
      <c r="C3419" s="162"/>
      <c r="D3419" s="163"/>
      <c r="E3419" s="162"/>
      <c r="F3419" s="164"/>
    </row>
    <row r="3420" spans="2:6" x14ac:dyDescent="0.3">
      <c r="B3420" s="125">
        <v>3409</v>
      </c>
      <c r="C3420" s="159"/>
      <c r="D3420" s="160"/>
      <c r="E3420" s="159"/>
      <c r="F3420" s="161"/>
    </row>
    <row r="3421" spans="2:6" x14ac:dyDescent="0.3">
      <c r="B3421" s="121">
        <v>3410</v>
      </c>
      <c r="C3421" s="162"/>
      <c r="D3421" s="163"/>
      <c r="E3421" s="162"/>
      <c r="F3421" s="164"/>
    </row>
    <row r="3422" spans="2:6" x14ac:dyDescent="0.3">
      <c r="B3422" s="125">
        <v>3411</v>
      </c>
      <c r="C3422" s="159"/>
      <c r="D3422" s="160"/>
      <c r="E3422" s="159"/>
      <c r="F3422" s="161"/>
    </row>
    <row r="3423" spans="2:6" x14ac:dyDescent="0.3">
      <c r="B3423" s="121">
        <v>3412</v>
      </c>
      <c r="C3423" s="162"/>
      <c r="D3423" s="163"/>
      <c r="E3423" s="162"/>
      <c r="F3423" s="164"/>
    </row>
    <row r="3424" spans="2:6" x14ac:dyDescent="0.3">
      <c r="B3424" s="125">
        <v>3413</v>
      </c>
      <c r="C3424" s="159"/>
      <c r="D3424" s="160"/>
      <c r="E3424" s="159"/>
      <c r="F3424" s="161"/>
    </row>
    <row r="3425" spans="2:6" x14ac:dyDescent="0.3">
      <c r="B3425" s="121">
        <v>3414</v>
      </c>
      <c r="C3425" s="162"/>
      <c r="D3425" s="163"/>
      <c r="E3425" s="162"/>
      <c r="F3425" s="164"/>
    </row>
    <row r="3426" spans="2:6" x14ac:dyDescent="0.3">
      <c r="B3426" s="125">
        <v>3415</v>
      </c>
      <c r="C3426" s="159"/>
      <c r="D3426" s="160"/>
      <c r="E3426" s="159"/>
      <c r="F3426" s="161"/>
    </row>
    <row r="3427" spans="2:6" x14ac:dyDescent="0.3">
      <c r="B3427" s="121">
        <v>3416</v>
      </c>
      <c r="C3427" s="162"/>
      <c r="D3427" s="163"/>
      <c r="E3427" s="162"/>
      <c r="F3427" s="164"/>
    </row>
    <row r="3428" spans="2:6" x14ac:dyDescent="0.3">
      <c r="B3428" s="125">
        <v>3417</v>
      </c>
      <c r="C3428" s="159"/>
      <c r="D3428" s="160"/>
      <c r="E3428" s="159"/>
      <c r="F3428" s="161"/>
    </row>
    <row r="3429" spans="2:6" x14ac:dyDescent="0.3">
      <c r="B3429" s="121">
        <v>3418</v>
      </c>
      <c r="C3429" s="162"/>
      <c r="D3429" s="163"/>
      <c r="E3429" s="162"/>
      <c r="F3429" s="164"/>
    </row>
    <row r="3430" spans="2:6" x14ac:dyDescent="0.3">
      <c r="B3430" s="125">
        <v>3419</v>
      </c>
      <c r="C3430" s="159"/>
      <c r="D3430" s="160"/>
      <c r="E3430" s="159"/>
      <c r="F3430" s="161"/>
    </row>
    <row r="3431" spans="2:6" x14ac:dyDescent="0.3">
      <c r="B3431" s="121">
        <v>3420</v>
      </c>
      <c r="C3431" s="162"/>
      <c r="D3431" s="163"/>
      <c r="E3431" s="162"/>
      <c r="F3431" s="164"/>
    </row>
    <row r="3432" spans="2:6" x14ac:dyDescent="0.3">
      <c r="B3432" s="125">
        <v>3421</v>
      </c>
      <c r="C3432" s="159"/>
      <c r="D3432" s="160"/>
      <c r="E3432" s="159"/>
      <c r="F3432" s="161"/>
    </row>
    <row r="3433" spans="2:6" x14ac:dyDescent="0.3">
      <c r="B3433" s="121">
        <v>3422</v>
      </c>
      <c r="C3433" s="162"/>
      <c r="D3433" s="163"/>
      <c r="E3433" s="162"/>
      <c r="F3433" s="164"/>
    </row>
    <row r="3434" spans="2:6" x14ac:dyDescent="0.3">
      <c r="B3434" s="125">
        <v>3423</v>
      </c>
      <c r="C3434" s="159"/>
      <c r="D3434" s="160"/>
      <c r="E3434" s="159"/>
      <c r="F3434" s="161"/>
    </row>
    <row r="3435" spans="2:6" x14ac:dyDescent="0.3">
      <c r="B3435" s="121">
        <v>3424</v>
      </c>
      <c r="C3435" s="162"/>
      <c r="D3435" s="163"/>
      <c r="E3435" s="162"/>
      <c r="F3435" s="164"/>
    </row>
    <row r="3436" spans="2:6" x14ac:dyDescent="0.3">
      <c r="B3436" s="125">
        <v>3425</v>
      </c>
      <c r="C3436" s="159"/>
      <c r="D3436" s="160"/>
      <c r="E3436" s="159"/>
      <c r="F3436" s="161"/>
    </row>
    <row r="3437" spans="2:6" x14ac:dyDescent="0.3">
      <c r="B3437" s="121">
        <v>3426</v>
      </c>
      <c r="C3437" s="162"/>
      <c r="D3437" s="163"/>
      <c r="E3437" s="162"/>
      <c r="F3437" s="164"/>
    </row>
    <row r="3438" spans="2:6" x14ac:dyDescent="0.3">
      <c r="B3438" s="125">
        <v>3427</v>
      </c>
      <c r="C3438" s="159"/>
      <c r="D3438" s="160"/>
      <c r="E3438" s="159"/>
      <c r="F3438" s="161"/>
    </row>
    <row r="3439" spans="2:6" x14ac:dyDescent="0.3">
      <c r="B3439" s="121">
        <v>3428</v>
      </c>
      <c r="C3439" s="162"/>
      <c r="D3439" s="163"/>
      <c r="E3439" s="162"/>
      <c r="F3439" s="164"/>
    </row>
    <row r="3440" spans="2:6" x14ac:dyDescent="0.3">
      <c r="B3440" s="125">
        <v>3429</v>
      </c>
      <c r="C3440" s="159"/>
      <c r="D3440" s="160"/>
      <c r="E3440" s="159"/>
      <c r="F3440" s="161"/>
    </row>
    <row r="3441" spans="2:6" x14ac:dyDescent="0.3">
      <c r="B3441" s="121">
        <v>3430</v>
      </c>
      <c r="C3441" s="162"/>
      <c r="D3441" s="163"/>
      <c r="E3441" s="162"/>
      <c r="F3441" s="164"/>
    </row>
    <row r="3442" spans="2:6" x14ac:dyDescent="0.3">
      <c r="B3442" s="125">
        <v>3431</v>
      </c>
      <c r="C3442" s="159"/>
      <c r="D3442" s="160"/>
      <c r="E3442" s="159"/>
      <c r="F3442" s="161"/>
    </row>
    <row r="3443" spans="2:6" x14ac:dyDescent="0.3">
      <c r="B3443" s="121">
        <v>3432</v>
      </c>
      <c r="C3443" s="162"/>
      <c r="D3443" s="163"/>
      <c r="E3443" s="162"/>
      <c r="F3443" s="164"/>
    </row>
    <row r="3444" spans="2:6" x14ac:dyDescent="0.3">
      <c r="B3444" s="125">
        <v>3433</v>
      </c>
      <c r="C3444" s="159"/>
      <c r="D3444" s="160"/>
      <c r="E3444" s="159"/>
      <c r="F3444" s="161"/>
    </row>
    <row r="3445" spans="2:6" x14ac:dyDescent="0.3">
      <c r="B3445" s="121">
        <v>3434</v>
      </c>
      <c r="C3445" s="162"/>
      <c r="D3445" s="163"/>
      <c r="E3445" s="162"/>
      <c r="F3445" s="164"/>
    </row>
    <row r="3446" spans="2:6" x14ac:dyDescent="0.3">
      <c r="B3446" s="125">
        <v>3435</v>
      </c>
      <c r="C3446" s="159"/>
      <c r="D3446" s="160"/>
      <c r="E3446" s="159"/>
      <c r="F3446" s="161"/>
    </row>
    <row r="3447" spans="2:6" x14ac:dyDescent="0.3">
      <c r="B3447" s="121">
        <v>3436</v>
      </c>
      <c r="C3447" s="162"/>
      <c r="D3447" s="163"/>
      <c r="E3447" s="162"/>
      <c r="F3447" s="164"/>
    </row>
    <row r="3448" spans="2:6" x14ac:dyDescent="0.3">
      <c r="B3448" s="125">
        <v>3437</v>
      </c>
      <c r="C3448" s="159"/>
      <c r="D3448" s="160"/>
      <c r="E3448" s="159"/>
      <c r="F3448" s="161"/>
    </row>
    <row r="3449" spans="2:6" x14ac:dyDescent="0.3">
      <c r="B3449" s="121">
        <v>3438</v>
      </c>
      <c r="C3449" s="162"/>
      <c r="D3449" s="163"/>
      <c r="E3449" s="162"/>
      <c r="F3449" s="164"/>
    </row>
    <row r="3450" spans="2:6" x14ac:dyDescent="0.3">
      <c r="B3450" s="125">
        <v>3439</v>
      </c>
      <c r="C3450" s="159"/>
      <c r="D3450" s="160"/>
      <c r="E3450" s="159"/>
      <c r="F3450" s="161"/>
    </row>
    <row r="3451" spans="2:6" x14ac:dyDescent="0.3">
      <c r="B3451" s="121">
        <v>3440</v>
      </c>
      <c r="C3451" s="162"/>
      <c r="D3451" s="163"/>
      <c r="E3451" s="162"/>
      <c r="F3451" s="164"/>
    </row>
    <row r="3452" spans="2:6" x14ac:dyDescent="0.3">
      <c r="B3452" s="125">
        <v>3441</v>
      </c>
      <c r="C3452" s="159"/>
      <c r="D3452" s="160"/>
      <c r="E3452" s="159"/>
      <c r="F3452" s="161"/>
    </row>
    <row r="3453" spans="2:6" x14ac:dyDescent="0.3">
      <c r="B3453" s="121">
        <v>3442</v>
      </c>
      <c r="C3453" s="162"/>
      <c r="D3453" s="163"/>
      <c r="E3453" s="162"/>
      <c r="F3453" s="164"/>
    </row>
    <row r="3454" spans="2:6" x14ac:dyDescent="0.3">
      <c r="B3454" s="125">
        <v>3443</v>
      </c>
      <c r="C3454" s="159"/>
      <c r="D3454" s="160"/>
      <c r="E3454" s="159"/>
      <c r="F3454" s="161"/>
    </row>
    <row r="3455" spans="2:6" x14ac:dyDescent="0.3">
      <c r="B3455" s="121">
        <v>3444</v>
      </c>
      <c r="C3455" s="162"/>
      <c r="D3455" s="163"/>
      <c r="E3455" s="162"/>
      <c r="F3455" s="164"/>
    </row>
    <row r="3456" spans="2:6" x14ac:dyDescent="0.3">
      <c r="B3456" s="125">
        <v>3445</v>
      </c>
      <c r="C3456" s="159"/>
      <c r="D3456" s="160"/>
      <c r="E3456" s="159"/>
      <c r="F3456" s="161"/>
    </row>
    <row r="3457" spans="2:6" x14ac:dyDescent="0.3">
      <c r="B3457" s="121">
        <v>3446</v>
      </c>
      <c r="C3457" s="162"/>
      <c r="D3457" s="163"/>
      <c r="E3457" s="162"/>
      <c r="F3457" s="164"/>
    </row>
    <row r="3458" spans="2:6" x14ac:dyDescent="0.3">
      <c r="B3458" s="125">
        <v>3447</v>
      </c>
      <c r="C3458" s="159"/>
      <c r="D3458" s="160"/>
      <c r="E3458" s="159"/>
      <c r="F3458" s="161"/>
    </row>
    <row r="3459" spans="2:6" x14ac:dyDescent="0.3">
      <c r="B3459" s="121">
        <v>3448</v>
      </c>
      <c r="C3459" s="162"/>
      <c r="D3459" s="163"/>
      <c r="E3459" s="162"/>
      <c r="F3459" s="164"/>
    </row>
    <row r="3460" spans="2:6" x14ac:dyDescent="0.3">
      <c r="B3460" s="125">
        <v>3449</v>
      </c>
      <c r="C3460" s="159"/>
      <c r="D3460" s="160"/>
      <c r="E3460" s="159"/>
      <c r="F3460" s="161"/>
    </row>
    <row r="3461" spans="2:6" x14ac:dyDescent="0.3">
      <c r="B3461" s="121">
        <v>3450</v>
      </c>
      <c r="C3461" s="162"/>
      <c r="D3461" s="163"/>
      <c r="E3461" s="162"/>
      <c r="F3461" s="164"/>
    </row>
    <row r="3462" spans="2:6" x14ac:dyDescent="0.3">
      <c r="B3462" s="125">
        <v>3451</v>
      </c>
      <c r="C3462" s="159"/>
      <c r="D3462" s="160"/>
      <c r="E3462" s="159"/>
      <c r="F3462" s="161"/>
    </row>
    <row r="3463" spans="2:6" x14ac:dyDescent="0.3">
      <c r="B3463" s="121">
        <v>3452</v>
      </c>
      <c r="C3463" s="162"/>
      <c r="D3463" s="163"/>
      <c r="E3463" s="162"/>
      <c r="F3463" s="164"/>
    </row>
    <row r="3464" spans="2:6" x14ac:dyDescent="0.3">
      <c r="B3464" s="125">
        <v>3453</v>
      </c>
      <c r="C3464" s="159"/>
      <c r="D3464" s="160"/>
      <c r="E3464" s="159"/>
      <c r="F3464" s="161"/>
    </row>
    <row r="3465" spans="2:6" x14ac:dyDescent="0.3">
      <c r="B3465" s="121">
        <v>3454</v>
      </c>
      <c r="C3465" s="162"/>
      <c r="D3465" s="163"/>
      <c r="E3465" s="162"/>
      <c r="F3465" s="164"/>
    </row>
    <row r="3466" spans="2:6" x14ac:dyDescent="0.3">
      <c r="B3466" s="125">
        <v>3455</v>
      </c>
      <c r="C3466" s="159"/>
      <c r="D3466" s="160"/>
      <c r="E3466" s="159"/>
      <c r="F3466" s="161"/>
    </row>
    <row r="3467" spans="2:6" x14ac:dyDescent="0.3">
      <c r="B3467" s="121">
        <v>3456</v>
      </c>
      <c r="C3467" s="162"/>
      <c r="D3467" s="163"/>
      <c r="E3467" s="162"/>
      <c r="F3467" s="164"/>
    </row>
    <row r="3468" spans="2:6" x14ac:dyDescent="0.3">
      <c r="B3468" s="125">
        <v>3457</v>
      </c>
      <c r="C3468" s="159"/>
      <c r="D3468" s="160"/>
      <c r="E3468" s="159"/>
      <c r="F3468" s="161"/>
    </row>
    <row r="3469" spans="2:6" x14ac:dyDescent="0.3">
      <c r="B3469" s="121">
        <v>3458</v>
      </c>
      <c r="C3469" s="162"/>
      <c r="D3469" s="163"/>
      <c r="E3469" s="162"/>
      <c r="F3469" s="164"/>
    </row>
    <row r="3470" spans="2:6" x14ac:dyDescent="0.3">
      <c r="B3470" s="125">
        <v>3459</v>
      </c>
      <c r="C3470" s="159"/>
      <c r="D3470" s="160"/>
      <c r="E3470" s="159"/>
      <c r="F3470" s="161"/>
    </row>
    <row r="3471" spans="2:6" x14ac:dyDescent="0.3">
      <c r="B3471" s="121">
        <v>3460</v>
      </c>
      <c r="C3471" s="162"/>
      <c r="D3471" s="163"/>
      <c r="E3471" s="162"/>
      <c r="F3471" s="164"/>
    </row>
    <row r="3472" spans="2:6" x14ac:dyDescent="0.3">
      <c r="B3472" s="125">
        <v>3461</v>
      </c>
      <c r="C3472" s="159"/>
      <c r="D3472" s="160"/>
      <c r="E3472" s="159"/>
      <c r="F3472" s="161"/>
    </row>
    <row r="3473" spans="2:6" x14ac:dyDescent="0.3">
      <c r="B3473" s="121">
        <v>3462</v>
      </c>
      <c r="C3473" s="162"/>
      <c r="D3473" s="163"/>
      <c r="E3473" s="162"/>
      <c r="F3473" s="164"/>
    </row>
    <row r="3474" spans="2:6" x14ac:dyDescent="0.3">
      <c r="B3474" s="125">
        <v>3463</v>
      </c>
      <c r="C3474" s="159"/>
      <c r="D3474" s="160"/>
      <c r="E3474" s="159"/>
      <c r="F3474" s="161"/>
    </row>
    <row r="3475" spans="2:6" x14ac:dyDescent="0.3">
      <c r="B3475" s="121">
        <v>3464</v>
      </c>
      <c r="C3475" s="162"/>
      <c r="D3475" s="163"/>
      <c r="E3475" s="162"/>
      <c r="F3475" s="164"/>
    </row>
    <row r="3476" spans="2:6" x14ac:dyDescent="0.3">
      <c r="B3476" s="125">
        <v>3465</v>
      </c>
      <c r="C3476" s="159"/>
      <c r="D3476" s="160"/>
      <c r="E3476" s="159"/>
      <c r="F3476" s="161"/>
    </row>
    <row r="3477" spans="2:6" x14ac:dyDescent="0.3">
      <c r="B3477" s="121">
        <v>3466</v>
      </c>
      <c r="C3477" s="162"/>
      <c r="D3477" s="163"/>
      <c r="E3477" s="162"/>
      <c r="F3477" s="164"/>
    </row>
    <row r="3478" spans="2:6" x14ac:dyDescent="0.3">
      <c r="B3478" s="125">
        <v>3467</v>
      </c>
      <c r="C3478" s="159"/>
      <c r="D3478" s="160"/>
      <c r="E3478" s="159"/>
      <c r="F3478" s="161"/>
    </row>
    <row r="3479" spans="2:6" x14ac:dyDescent="0.3">
      <c r="B3479" s="121">
        <v>3468</v>
      </c>
      <c r="C3479" s="162"/>
      <c r="D3479" s="163"/>
      <c r="E3479" s="162"/>
      <c r="F3479" s="164"/>
    </row>
    <row r="3480" spans="2:6" x14ac:dyDescent="0.3">
      <c r="B3480" s="125">
        <v>3469</v>
      </c>
      <c r="C3480" s="159"/>
      <c r="D3480" s="160"/>
      <c r="E3480" s="159"/>
      <c r="F3480" s="161"/>
    </row>
    <row r="3481" spans="2:6" x14ac:dyDescent="0.3">
      <c r="B3481" s="121">
        <v>3470</v>
      </c>
      <c r="C3481" s="162"/>
      <c r="D3481" s="163"/>
      <c r="E3481" s="162"/>
      <c r="F3481" s="164"/>
    </row>
    <row r="3482" spans="2:6" x14ac:dyDescent="0.3">
      <c r="B3482" s="125">
        <v>3471</v>
      </c>
      <c r="C3482" s="159"/>
      <c r="D3482" s="160"/>
      <c r="E3482" s="159"/>
      <c r="F3482" s="161"/>
    </row>
    <row r="3483" spans="2:6" x14ac:dyDescent="0.3">
      <c r="B3483" s="121">
        <v>3472</v>
      </c>
      <c r="C3483" s="162"/>
      <c r="D3483" s="163"/>
      <c r="E3483" s="162"/>
      <c r="F3483" s="164"/>
    </row>
    <row r="3484" spans="2:6" x14ac:dyDescent="0.3">
      <c r="B3484" s="125">
        <v>3473</v>
      </c>
      <c r="C3484" s="159"/>
      <c r="D3484" s="160"/>
      <c r="E3484" s="159"/>
      <c r="F3484" s="161"/>
    </row>
    <row r="3485" spans="2:6" x14ac:dyDescent="0.3">
      <c r="B3485" s="121">
        <v>3474</v>
      </c>
      <c r="C3485" s="162"/>
      <c r="D3485" s="163"/>
      <c r="E3485" s="162"/>
      <c r="F3485" s="164"/>
    </row>
    <row r="3486" spans="2:6" x14ac:dyDescent="0.3">
      <c r="B3486" s="125">
        <v>3475</v>
      </c>
      <c r="C3486" s="159"/>
      <c r="D3486" s="160"/>
      <c r="E3486" s="159"/>
      <c r="F3486" s="161"/>
    </row>
    <row r="3487" spans="2:6" x14ac:dyDescent="0.3">
      <c r="B3487" s="121">
        <v>3476</v>
      </c>
      <c r="C3487" s="162"/>
      <c r="D3487" s="163"/>
      <c r="E3487" s="162"/>
      <c r="F3487" s="164"/>
    </row>
    <row r="3488" spans="2:6" x14ac:dyDescent="0.3">
      <c r="B3488" s="125">
        <v>3477</v>
      </c>
      <c r="C3488" s="159"/>
      <c r="D3488" s="160"/>
      <c r="E3488" s="159"/>
      <c r="F3488" s="161"/>
    </row>
    <row r="3489" spans="2:6" x14ac:dyDescent="0.3">
      <c r="B3489" s="121">
        <v>3478</v>
      </c>
      <c r="C3489" s="162"/>
      <c r="D3489" s="163"/>
      <c r="E3489" s="162"/>
      <c r="F3489" s="164"/>
    </row>
    <row r="3490" spans="2:6" x14ac:dyDescent="0.3">
      <c r="B3490" s="125">
        <v>3479</v>
      </c>
      <c r="C3490" s="159"/>
      <c r="D3490" s="160"/>
      <c r="E3490" s="159"/>
      <c r="F3490" s="161"/>
    </row>
    <row r="3491" spans="2:6" x14ac:dyDescent="0.3">
      <c r="B3491" s="121">
        <v>3480</v>
      </c>
      <c r="C3491" s="162"/>
      <c r="D3491" s="163"/>
      <c r="E3491" s="162"/>
      <c r="F3491" s="164"/>
    </row>
    <row r="3492" spans="2:6" x14ac:dyDescent="0.3">
      <c r="B3492" s="125">
        <v>3481</v>
      </c>
      <c r="C3492" s="159"/>
      <c r="D3492" s="160"/>
      <c r="E3492" s="159"/>
      <c r="F3492" s="161"/>
    </row>
    <row r="3493" spans="2:6" x14ac:dyDescent="0.3">
      <c r="B3493" s="121">
        <v>3482</v>
      </c>
      <c r="C3493" s="162"/>
      <c r="D3493" s="163"/>
      <c r="E3493" s="162"/>
      <c r="F3493" s="164"/>
    </row>
    <row r="3494" spans="2:6" x14ac:dyDescent="0.3">
      <c r="B3494" s="125">
        <v>3483</v>
      </c>
      <c r="C3494" s="159"/>
      <c r="D3494" s="160"/>
      <c r="E3494" s="159"/>
      <c r="F3494" s="161"/>
    </row>
    <row r="3495" spans="2:6" x14ac:dyDescent="0.3">
      <c r="B3495" s="121">
        <v>3484</v>
      </c>
      <c r="C3495" s="162"/>
      <c r="D3495" s="163"/>
      <c r="E3495" s="162"/>
      <c r="F3495" s="164"/>
    </row>
    <row r="3496" spans="2:6" x14ac:dyDescent="0.3">
      <c r="B3496" s="125">
        <v>3485</v>
      </c>
      <c r="C3496" s="159"/>
      <c r="D3496" s="160"/>
      <c r="E3496" s="159"/>
      <c r="F3496" s="161"/>
    </row>
    <row r="3497" spans="2:6" x14ac:dyDescent="0.3">
      <c r="B3497" s="121">
        <v>3486</v>
      </c>
      <c r="C3497" s="162"/>
      <c r="D3497" s="163"/>
      <c r="E3497" s="162"/>
      <c r="F3497" s="164"/>
    </row>
    <row r="3498" spans="2:6" x14ac:dyDescent="0.3">
      <c r="B3498" s="125">
        <v>3487</v>
      </c>
      <c r="C3498" s="159"/>
      <c r="D3498" s="160"/>
      <c r="E3498" s="159"/>
      <c r="F3498" s="161"/>
    </row>
    <row r="3499" spans="2:6" x14ac:dyDescent="0.3">
      <c r="B3499" s="121">
        <v>3488</v>
      </c>
      <c r="C3499" s="162"/>
      <c r="D3499" s="163"/>
      <c r="E3499" s="162"/>
      <c r="F3499" s="164"/>
    </row>
    <row r="3500" spans="2:6" x14ac:dyDescent="0.3">
      <c r="B3500" s="125">
        <v>3489</v>
      </c>
      <c r="C3500" s="159"/>
      <c r="D3500" s="160"/>
      <c r="E3500" s="159"/>
      <c r="F3500" s="161"/>
    </row>
    <row r="3501" spans="2:6" x14ac:dyDescent="0.3">
      <c r="B3501" s="121">
        <v>3490</v>
      </c>
      <c r="C3501" s="162"/>
      <c r="D3501" s="163"/>
      <c r="E3501" s="162"/>
      <c r="F3501" s="164"/>
    </row>
    <row r="3502" spans="2:6" x14ac:dyDescent="0.3">
      <c r="B3502" s="125">
        <v>3491</v>
      </c>
      <c r="C3502" s="159"/>
      <c r="D3502" s="160"/>
      <c r="E3502" s="159"/>
      <c r="F3502" s="161"/>
    </row>
    <row r="3503" spans="2:6" x14ac:dyDescent="0.3">
      <c r="B3503" s="121">
        <v>3492</v>
      </c>
      <c r="C3503" s="162"/>
      <c r="D3503" s="163"/>
      <c r="E3503" s="162"/>
      <c r="F3503" s="164"/>
    </row>
    <row r="3504" spans="2:6" x14ac:dyDescent="0.3">
      <c r="B3504" s="125">
        <v>3493</v>
      </c>
      <c r="C3504" s="159"/>
      <c r="D3504" s="160"/>
      <c r="E3504" s="159"/>
      <c r="F3504" s="161"/>
    </row>
    <row r="3505" spans="2:6" x14ac:dyDescent="0.3">
      <c r="B3505" s="121">
        <v>3494</v>
      </c>
      <c r="C3505" s="162"/>
      <c r="D3505" s="163"/>
      <c r="E3505" s="162"/>
      <c r="F3505" s="164"/>
    </row>
    <row r="3506" spans="2:6" x14ac:dyDescent="0.3">
      <c r="B3506" s="125">
        <v>3495</v>
      </c>
      <c r="C3506" s="159"/>
      <c r="D3506" s="160"/>
      <c r="E3506" s="159"/>
      <c r="F3506" s="161"/>
    </row>
    <row r="3507" spans="2:6" x14ac:dyDescent="0.3">
      <c r="B3507" s="121">
        <v>3496</v>
      </c>
      <c r="C3507" s="162"/>
      <c r="D3507" s="163"/>
      <c r="E3507" s="162"/>
      <c r="F3507" s="164"/>
    </row>
    <row r="3508" spans="2:6" x14ac:dyDescent="0.3">
      <c r="B3508" s="125">
        <v>3497</v>
      </c>
      <c r="C3508" s="159"/>
      <c r="D3508" s="160"/>
      <c r="E3508" s="159"/>
      <c r="F3508" s="161"/>
    </row>
    <row r="3509" spans="2:6" x14ac:dyDescent="0.3">
      <c r="B3509" s="121">
        <v>3498</v>
      </c>
      <c r="C3509" s="162"/>
      <c r="D3509" s="163"/>
      <c r="E3509" s="162"/>
      <c r="F3509" s="164"/>
    </row>
    <row r="3510" spans="2:6" x14ac:dyDescent="0.3">
      <c r="B3510" s="125">
        <v>3499</v>
      </c>
      <c r="C3510" s="159"/>
      <c r="D3510" s="160"/>
      <c r="E3510" s="159"/>
      <c r="F3510" s="161"/>
    </row>
    <row r="3511" spans="2:6" x14ac:dyDescent="0.3">
      <c r="B3511" s="121">
        <v>3500</v>
      </c>
      <c r="C3511" s="162"/>
      <c r="D3511" s="163"/>
      <c r="E3511" s="162"/>
      <c r="F3511" s="164"/>
    </row>
    <row r="3512" spans="2:6" x14ac:dyDescent="0.3">
      <c r="B3512" s="125">
        <v>3501</v>
      </c>
      <c r="C3512" s="159"/>
      <c r="D3512" s="160"/>
      <c r="E3512" s="159"/>
      <c r="F3512" s="161"/>
    </row>
    <row r="3513" spans="2:6" x14ac:dyDescent="0.3">
      <c r="B3513" s="121">
        <v>3502</v>
      </c>
      <c r="C3513" s="162"/>
      <c r="D3513" s="163"/>
      <c r="E3513" s="162"/>
      <c r="F3513" s="164"/>
    </row>
    <row r="3514" spans="2:6" x14ac:dyDescent="0.3">
      <c r="B3514" s="125">
        <v>3503</v>
      </c>
      <c r="C3514" s="159"/>
      <c r="D3514" s="160"/>
      <c r="E3514" s="159"/>
      <c r="F3514" s="161"/>
    </row>
    <row r="3515" spans="2:6" x14ac:dyDescent="0.3">
      <c r="B3515" s="121">
        <v>3504</v>
      </c>
      <c r="C3515" s="162"/>
      <c r="D3515" s="163"/>
      <c r="E3515" s="162"/>
      <c r="F3515" s="164"/>
    </row>
    <row r="3516" spans="2:6" x14ac:dyDescent="0.3">
      <c r="B3516" s="125">
        <v>3505</v>
      </c>
      <c r="C3516" s="159"/>
      <c r="D3516" s="160"/>
      <c r="E3516" s="159"/>
      <c r="F3516" s="161"/>
    </row>
    <row r="3517" spans="2:6" x14ac:dyDescent="0.3">
      <c r="B3517" s="121">
        <v>3506</v>
      </c>
      <c r="C3517" s="162"/>
      <c r="D3517" s="163"/>
      <c r="E3517" s="162"/>
      <c r="F3517" s="164"/>
    </row>
    <row r="3518" spans="2:6" x14ac:dyDescent="0.3">
      <c r="B3518" s="125">
        <v>3507</v>
      </c>
      <c r="C3518" s="159"/>
      <c r="D3518" s="160"/>
      <c r="E3518" s="159"/>
      <c r="F3518" s="161"/>
    </row>
    <row r="3519" spans="2:6" x14ac:dyDescent="0.3">
      <c r="B3519" s="121">
        <v>3508</v>
      </c>
      <c r="C3519" s="162"/>
      <c r="D3519" s="163"/>
      <c r="E3519" s="162"/>
      <c r="F3519" s="164"/>
    </row>
    <row r="3520" spans="2:6" x14ac:dyDescent="0.3">
      <c r="B3520" s="125">
        <v>3509</v>
      </c>
      <c r="C3520" s="159"/>
      <c r="D3520" s="160"/>
      <c r="E3520" s="159"/>
      <c r="F3520" s="161"/>
    </row>
    <row r="3521" spans="2:6" x14ac:dyDescent="0.3">
      <c r="B3521" s="121">
        <v>3510</v>
      </c>
      <c r="C3521" s="162"/>
      <c r="D3521" s="163"/>
      <c r="E3521" s="162"/>
      <c r="F3521" s="164"/>
    </row>
    <row r="3522" spans="2:6" x14ac:dyDescent="0.3">
      <c r="B3522" s="125">
        <v>3511</v>
      </c>
      <c r="C3522" s="159"/>
      <c r="D3522" s="160"/>
      <c r="E3522" s="159"/>
      <c r="F3522" s="161"/>
    </row>
    <row r="3523" spans="2:6" x14ac:dyDescent="0.3">
      <c r="B3523" s="121">
        <v>3512</v>
      </c>
      <c r="C3523" s="162"/>
      <c r="D3523" s="163"/>
      <c r="E3523" s="162"/>
      <c r="F3523" s="164"/>
    </row>
    <row r="3524" spans="2:6" x14ac:dyDescent="0.3">
      <c r="B3524" s="125">
        <v>3513</v>
      </c>
      <c r="C3524" s="159"/>
      <c r="D3524" s="160"/>
      <c r="E3524" s="159"/>
      <c r="F3524" s="161"/>
    </row>
    <row r="3525" spans="2:6" x14ac:dyDescent="0.3">
      <c r="B3525" s="121">
        <v>3514</v>
      </c>
      <c r="C3525" s="162"/>
      <c r="D3525" s="163"/>
      <c r="E3525" s="162"/>
      <c r="F3525" s="164"/>
    </row>
    <row r="3526" spans="2:6" x14ac:dyDescent="0.3">
      <c r="B3526" s="125">
        <v>3515</v>
      </c>
      <c r="C3526" s="159"/>
      <c r="D3526" s="160"/>
      <c r="E3526" s="159"/>
      <c r="F3526" s="161"/>
    </row>
    <row r="3527" spans="2:6" x14ac:dyDescent="0.3">
      <c r="B3527" s="121">
        <v>3516</v>
      </c>
      <c r="C3527" s="162"/>
      <c r="D3527" s="163"/>
      <c r="E3527" s="162"/>
      <c r="F3527" s="164"/>
    </row>
    <row r="3528" spans="2:6" x14ac:dyDescent="0.3">
      <c r="B3528" s="125">
        <v>3517</v>
      </c>
      <c r="C3528" s="159"/>
      <c r="D3528" s="160"/>
      <c r="E3528" s="159"/>
      <c r="F3528" s="161"/>
    </row>
    <row r="3529" spans="2:6" x14ac:dyDescent="0.3">
      <c r="B3529" s="121">
        <v>3518</v>
      </c>
      <c r="C3529" s="162"/>
      <c r="D3529" s="163"/>
      <c r="E3529" s="162"/>
      <c r="F3529" s="164"/>
    </row>
    <row r="3530" spans="2:6" x14ac:dyDescent="0.3">
      <c r="B3530" s="125">
        <v>3519</v>
      </c>
      <c r="C3530" s="159"/>
      <c r="D3530" s="160"/>
      <c r="E3530" s="159"/>
      <c r="F3530" s="161"/>
    </row>
    <row r="3531" spans="2:6" x14ac:dyDescent="0.3">
      <c r="B3531" s="121">
        <v>3520</v>
      </c>
      <c r="C3531" s="162"/>
      <c r="D3531" s="163"/>
      <c r="E3531" s="162"/>
      <c r="F3531" s="164"/>
    </row>
    <row r="3532" spans="2:6" x14ac:dyDescent="0.3">
      <c r="B3532" s="125">
        <v>3521</v>
      </c>
      <c r="C3532" s="159"/>
      <c r="D3532" s="160"/>
      <c r="E3532" s="159"/>
      <c r="F3532" s="161"/>
    </row>
    <row r="3533" spans="2:6" x14ac:dyDescent="0.3">
      <c r="B3533" s="121">
        <v>3522</v>
      </c>
      <c r="C3533" s="162"/>
      <c r="D3533" s="163"/>
      <c r="E3533" s="162"/>
      <c r="F3533" s="164"/>
    </row>
    <row r="3534" spans="2:6" x14ac:dyDescent="0.3">
      <c r="B3534" s="125">
        <v>3523</v>
      </c>
      <c r="C3534" s="159"/>
      <c r="D3534" s="160"/>
      <c r="E3534" s="159"/>
      <c r="F3534" s="161"/>
    </row>
    <row r="3535" spans="2:6" x14ac:dyDescent="0.3">
      <c r="B3535" s="121">
        <v>3524</v>
      </c>
      <c r="C3535" s="162"/>
      <c r="D3535" s="163"/>
      <c r="E3535" s="162"/>
      <c r="F3535" s="164"/>
    </row>
    <row r="3536" spans="2:6" x14ac:dyDescent="0.3">
      <c r="B3536" s="125">
        <v>3525</v>
      </c>
      <c r="C3536" s="159"/>
      <c r="D3536" s="160"/>
      <c r="E3536" s="159"/>
      <c r="F3536" s="161"/>
    </row>
    <row r="3537" spans="2:6" x14ac:dyDescent="0.3">
      <c r="B3537" s="121">
        <v>3526</v>
      </c>
      <c r="C3537" s="162"/>
      <c r="D3537" s="163"/>
      <c r="E3537" s="162"/>
      <c r="F3537" s="164"/>
    </row>
    <row r="3538" spans="2:6" x14ac:dyDescent="0.3">
      <c r="B3538" s="125">
        <v>3527</v>
      </c>
      <c r="C3538" s="159"/>
      <c r="D3538" s="160"/>
      <c r="E3538" s="159"/>
      <c r="F3538" s="161"/>
    </row>
    <row r="3539" spans="2:6" x14ac:dyDescent="0.3">
      <c r="B3539" s="121">
        <v>3528</v>
      </c>
      <c r="C3539" s="162"/>
      <c r="D3539" s="163"/>
      <c r="E3539" s="162"/>
      <c r="F3539" s="164"/>
    </row>
    <row r="3540" spans="2:6" x14ac:dyDescent="0.3">
      <c r="B3540" s="125">
        <v>3529</v>
      </c>
      <c r="C3540" s="159"/>
      <c r="D3540" s="160"/>
      <c r="E3540" s="159"/>
      <c r="F3540" s="161"/>
    </row>
    <row r="3541" spans="2:6" x14ac:dyDescent="0.3">
      <c r="B3541" s="121">
        <v>3530</v>
      </c>
      <c r="C3541" s="162"/>
      <c r="D3541" s="163"/>
      <c r="E3541" s="162"/>
      <c r="F3541" s="164"/>
    </row>
    <row r="3542" spans="2:6" x14ac:dyDescent="0.3">
      <c r="B3542" s="125">
        <v>3531</v>
      </c>
      <c r="C3542" s="159"/>
      <c r="D3542" s="160"/>
      <c r="E3542" s="159"/>
      <c r="F3542" s="161"/>
    </row>
    <row r="3543" spans="2:6" x14ac:dyDescent="0.3">
      <c r="B3543" s="121">
        <v>3532</v>
      </c>
      <c r="C3543" s="162"/>
      <c r="D3543" s="163"/>
      <c r="E3543" s="162"/>
      <c r="F3543" s="164"/>
    </row>
    <row r="3544" spans="2:6" x14ac:dyDescent="0.3">
      <c r="B3544" s="125">
        <v>3533</v>
      </c>
      <c r="C3544" s="159"/>
      <c r="D3544" s="160"/>
      <c r="E3544" s="159"/>
      <c r="F3544" s="161"/>
    </row>
    <row r="3545" spans="2:6" x14ac:dyDescent="0.3">
      <c r="B3545" s="121">
        <v>3534</v>
      </c>
      <c r="C3545" s="162"/>
      <c r="D3545" s="163"/>
      <c r="E3545" s="162"/>
      <c r="F3545" s="164"/>
    </row>
    <row r="3546" spans="2:6" x14ac:dyDescent="0.3">
      <c r="B3546" s="125">
        <v>3535</v>
      </c>
      <c r="C3546" s="159"/>
      <c r="D3546" s="160"/>
      <c r="E3546" s="159"/>
      <c r="F3546" s="161"/>
    </row>
    <row r="3547" spans="2:6" x14ac:dyDescent="0.3">
      <c r="B3547" s="121">
        <v>3536</v>
      </c>
      <c r="C3547" s="162"/>
      <c r="D3547" s="163"/>
      <c r="E3547" s="162"/>
      <c r="F3547" s="164"/>
    </row>
    <row r="3548" spans="2:6" x14ac:dyDescent="0.3">
      <c r="B3548" s="125">
        <v>3537</v>
      </c>
      <c r="C3548" s="159"/>
      <c r="D3548" s="160"/>
      <c r="E3548" s="159"/>
      <c r="F3548" s="161"/>
    </row>
    <row r="3549" spans="2:6" x14ac:dyDescent="0.3">
      <c r="B3549" s="121">
        <v>3538</v>
      </c>
      <c r="C3549" s="162"/>
      <c r="D3549" s="163"/>
      <c r="E3549" s="162"/>
      <c r="F3549" s="164"/>
    </row>
    <row r="3550" spans="2:6" x14ac:dyDescent="0.3">
      <c r="B3550" s="125">
        <v>3539</v>
      </c>
      <c r="C3550" s="159"/>
      <c r="D3550" s="160"/>
      <c r="E3550" s="159"/>
      <c r="F3550" s="161"/>
    </row>
    <row r="3551" spans="2:6" x14ac:dyDescent="0.3">
      <c r="B3551" s="121">
        <v>3540</v>
      </c>
      <c r="C3551" s="162"/>
      <c r="D3551" s="163"/>
      <c r="E3551" s="162"/>
      <c r="F3551" s="164"/>
    </row>
    <row r="3552" spans="2:6" x14ac:dyDescent="0.3">
      <c r="B3552" s="125">
        <v>3541</v>
      </c>
      <c r="C3552" s="159"/>
      <c r="D3552" s="160"/>
      <c r="E3552" s="159"/>
      <c r="F3552" s="161"/>
    </row>
    <row r="3553" spans="2:6" x14ac:dyDescent="0.3">
      <c r="B3553" s="121">
        <v>3542</v>
      </c>
      <c r="C3553" s="162"/>
      <c r="D3553" s="163"/>
      <c r="E3553" s="162"/>
      <c r="F3553" s="164"/>
    </row>
    <row r="3554" spans="2:6" x14ac:dyDescent="0.3">
      <c r="B3554" s="125">
        <v>3543</v>
      </c>
      <c r="C3554" s="159"/>
      <c r="D3554" s="160"/>
      <c r="E3554" s="159"/>
      <c r="F3554" s="161"/>
    </row>
    <row r="3555" spans="2:6" x14ac:dyDescent="0.3">
      <c r="B3555" s="121">
        <v>3544</v>
      </c>
      <c r="C3555" s="162"/>
      <c r="D3555" s="163"/>
      <c r="E3555" s="162"/>
      <c r="F3555" s="164"/>
    </row>
    <row r="3556" spans="2:6" x14ac:dyDescent="0.3">
      <c r="B3556" s="125">
        <v>3545</v>
      </c>
      <c r="C3556" s="159"/>
      <c r="D3556" s="160"/>
      <c r="E3556" s="159"/>
      <c r="F3556" s="161"/>
    </row>
    <row r="3557" spans="2:6" x14ac:dyDescent="0.3">
      <c r="B3557" s="121">
        <v>3546</v>
      </c>
      <c r="C3557" s="162"/>
      <c r="D3557" s="163"/>
      <c r="E3557" s="162"/>
      <c r="F3557" s="164"/>
    </row>
    <row r="3558" spans="2:6" x14ac:dyDescent="0.3">
      <c r="B3558" s="125">
        <v>3547</v>
      </c>
      <c r="C3558" s="159"/>
      <c r="D3558" s="160"/>
      <c r="E3558" s="159"/>
      <c r="F3558" s="161"/>
    </row>
    <row r="3559" spans="2:6" x14ac:dyDescent="0.3">
      <c r="B3559" s="121">
        <v>3548</v>
      </c>
      <c r="C3559" s="162"/>
      <c r="D3559" s="163"/>
      <c r="E3559" s="162"/>
      <c r="F3559" s="164"/>
    </row>
    <row r="3560" spans="2:6" x14ac:dyDescent="0.3">
      <c r="B3560" s="125">
        <v>3549</v>
      </c>
      <c r="C3560" s="159"/>
      <c r="D3560" s="160"/>
      <c r="E3560" s="159"/>
      <c r="F3560" s="161"/>
    </row>
    <row r="3561" spans="2:6" x14ac:dyDescent="0.3">
      <c r="B3561" s="121">
        <v>3550</v>
      </c>
      <c r="C3561" s="162"/>
      <c r="D3561" s="163"/>
      <c r="E3561" s="162"/>
      <c r="F3561" s="164"/>
    </row>
    <row r="3562" spans="2:6" x14ac:dyDescent="0.3">
      <c r="B3562" s="125">
        <v>3551</v>
      </c>
      <c r="C3562" s="159"/>
      <c r="D3562" s="160"/>
      <c r="E3562" s="159"/>
      <c r="F3562" s="161"/>
    </row>
    <row r="3563" spans="2:6" x14ac:dyDescent="0.3">
      <c r="B3563" s="121">
        <v>3552</v>
      </c>
      <c r="C3563" s="162"/>
      <c r="D3563" s="163"/>
      <c r="E3563" s="162"/>
      <c r="F3563" s="164"/>
    </row>
    <row r="3564" spans="2:6" x14ac:dyDescent="0.3">
      <c r="B3564" s="125">
        <v>3553</v>
      </c>
      <c r="C3564" s="159"/>
      <c r="D3564" s="160"/>
      <c r="E3564" s="159"/>
      <c r="F3564" s="161"/>
    </row>
    <row r="3565" spans="2:6" x14ac:dyDescent="0.3">
      <c r="B3565" s="121">
        <v>3554</v>
      </c>
      <c r="C3565" s="162"/>
      <c r="D3565" s="163"/>
      <c r="E3565" s="162"/>
      <c r="F3565" s="164"/>
    </row>
    <row r="3566" spans="2:6" x14ac:dyDescent="0.3">
      <c r="B3566" s="125">
        <v>3555</v>
      </c>
      <c r="C3566" s="159"/>
      <c r="D3566" s="160"/>
      <c r="E3566" s="159"/>
      <c r="F3566" s="161"/>
    </row>
    <row r="3567" spans="2:6" x14ac:dyDescent="0.3">
      <c r="B3567" s="121">
        <v>3556</v>
      </c>
      <c r="C3567" s="162"/>
      <c r="D3567" s="163"/>
      <c r="E3567" s="162"/>
      <c r="F3567" s="164"/>
    </row>
    <row r="3568" spans="2:6" x14ac:dyDescent="0.3">
      <c r="B3568" s="125">
        <v>3557</v>
      </c>
      <c r="C3568" s="159"/>
      <c r="D3568" s="160"/>
      <c r="E3568" s="159"/>
      <c r="F3568" s="161"/>
    </row>
    <row r="3569" spans="2:6" x14ac:dyDescent="0.3">
      <c r="B3569" s="121">
        <v>3558</v>
      </c>
      <c r="C3569" s="162"/>
      <c r="D3569" s="163"/>
      <c r="E3569" s="162"/>
      <c r="F3569" s="164"/>
    </row>
    <row r="3570" spans="2:6" x14ac:dyDescent="0.3">
      <c r="B3570" s="125">
        <v>3559</v>
      </c>
      <c r="C3570" s="159"/>
      <c r="D3570" s="160"/>
      <c r="E3570" s="159"/>
      <c r="F3570" s="161"/>
    </row>
    <row r="3571" spans="2:6" x14ac:dyDescent="0.3">
      <c r="B3571" s="121">
        <v>3560</v>
      </c>
      <c r="C3571" s="162"/>
      <c r="D3571" s="163"/>
      <c r="E3571" s="162"/>
      <c r="F3571" s="164"/>
    </row>
    <row r="3572" spans="2:6" x14ac:dyDescent="0.3">
      <c r="B3572" s="125">
        <v>3561</v>
      </c>
      <c r="C3572" s="159"/>
      <c r="D3572" s="160"/>
      <c r="E3572" s="159"/>
      <c r="F3572" s="161"/>
    </row>
    <row r="3573" spans="2:6" x14ac:dyDescent="0.3">
      <c r="B3573" s="121">
        <v>3562</v>
      </c>
      <c r="C3573" s="162"/>
      <c r="D3573" s="163"/>
      <c r="E3573" s="162"/>
      <c r="F3573" s="164"/>
    </row>
    <row r="3574" spans="2:6" x14ac:dyDescent="0.3">
      <c r="B3574" s="125">
        <v>3563</v>
      </c>
      <c r="C3574" s="159"/>
      <c r="D3574" s="160"/>
      <c r="E3574" s="159"/>
      <c r="F3574" s="161"/>
    </row>
    <row r="3575" spans="2:6" x14ac:dyDescent="0.3">
      <c r="B3575" s="121">
        <v>3564</v>
      </c>
      <c r="C3575" s="162"/>
      <c r="D3575" s="163"/>
      <c r="E3575" s="162"/>
      <c r="F3575" s="164"/>
    </row>
    <row r="3576" spans="2:6" x14ac:dyDescent="0.3">
      <c r="B3576" s="125">
        <v>3565</v>
      </c>
      <c r="C3576" s="159"/>
      <c r="D3576" s="160"/>
      <c r="E3576" s="159"/>
      <c r="F3576" s="161"/>
    </row>
    <row r="3577" spans="2:6" x14ac:dyDescent="0.3">
      <c r="B3577" s="121">
        <v>3566</v>
      </c>
      <c r="C3577" s="162"/>
      <c r="D3577" s="163"/>
      <c r="E3577" s="162"/>
      <c r="F3577" s="164"/>
    </row>
    <row r="3578" spans="2:6" x14ac:dyDescent="0.3">
      <c r="B3578" s="125">
        <v>3567</v>
      </c>
      <c r="C3578" s="159"/>
      <c r="D3578" s="160"/>
      <c r="E3578" s="159"/>
      <c r="F3578" s="161"/>
    </row>
    <row r="3579" spans="2:6" x14ac:dyDescent="0.3">
      <c r="B3579" s="121">
        <v>3568</v>
      </c>
      <c r="C3579" s="162"/>
      <c r="D3579" s="163"/>
      <c r="E3579" s="162"/>
      <c r="F3579" s="164"/>
    </row>
    <row r="3580" spans="2:6" x14ac:dyDescent="0.3">
      <c r="B3580" s="125">
        <v>3569</v>
      </c>
      <c r="C3580" s="159"/>
      <c r="D3580" s="160"/>
      <c r="E3580" s="159"/>
      <c r="F3580" s="161"/>
    </row>
    <row r="3581" spans="2:6" x14ac:dyDescent="0.3">
      <c r="B3581" s="121">
        <v>3570</v>
      </c>
      <c r="C3581" s="162"/>
      <c r="D3581" s="163"/>
      <c r="E3581" s="162"/>
      <c r="F3581" s="164"/>
    </row>
    <row r="3582" spans="2:6" x14ac:dyDescent="0.3">
      <c r="B3582" s="125">
        <v>3571</v>
      </c>
      <c r="C3582" s="159"/>
      <c r="D3582" s="160"/>
      <c r="E3582" s="159"/>
      <c r="F3582" s="161"/>
    </row>
    <row r="3583" spans="2:6" x14ac:dyDescent="0.3">
      <c r="B3583" s="121">
        <v>3572</v>
      </c>
      <c r="C3583" s="162"/>
      <c r="D3583" s="163"/>
      <c r="E3583" s="162"/>
      <c r="F3583" s="164"/>
    </row>
    <row r="3584" spans="2:6" x14ac:dyDescent="0.3">
      <c r="B3584" s="125">
        <v>3573</v>
      </c>
      <c r="C3584" s="159"/>
      <c r="D3584" s="160"/>
      <c r="E3584" s="159"/>
      <c r="F3584" s="161"/>
    </row>
    <row r="3585" spans="2:6" x14ac:dyDescent="0.3">
      <c r="B3585" s="121">
        <v>3574</v>
      </c>
      <c r="C3585" s="162"/>
      <c r="D3585" s="163"/>
      <c r="E3585" s="162"/>
      <c r="F3585" s="164"/>
    </row>
    <row r="3586" spans="2:6" x14ac:dyDescent="0.3">
      <c r="B3586" s="125">
        <v>3575</v>
      </c>
      <c r="C3586" s="159"/>
      <c r="D3586" s="160"/>
      <c r="E3586" s="159"/>
      <c r="F3586" s="161"/>
    </row>
    <row r="3587" spans="2:6" x14ac:dyDescent="0.3">
      <c r="B3587" s="121">
        <v>3576</v>
      </c>
      <c r="C3587" s="162"/>
      <c r="D3587" s="163"/>
      <c r="E3587" s="162"/>
      <c r="F3587" s="164"/>
    </row>
    <row r="3588" spans="2:6" x14ac:dyDescent="0.3">
      <c r="B3588" s="125">
        <v>3577</v>
      </c>
      <c r="C3588" s="159"/>
      <c r="D3588" s="160"/>
      <c r="E3588" s="159"/>
      <c r="F3588" s="161"/>
    </row>
    <row r="3589" spans="2:6" x14ac:dyDescent="0.3">
      <c r="B3589" s="121">
        <v>3578</v>
      </c>
      <c r="C3589" s="162"/>
      <c r="D3589" s="163"/>
      <c r="E3589" s="162"/>
      <c r="F3589" s="164"/>
    </row>
    <row r="3590" spans="2:6" x14ac:dyDescent="0.3">
      <c r="B3590" s="125">
        <v>3579</v>
      </c>
      <c r="C3590" s="159"/>
      <c r="D3590" s="160"/>
      <c r="E3590" s="159"/>
      <c r="F3590" s="161"/>
    </row>
    <row r="3591" spans="2:6" x14ac:dyDescent="0.3">
      <c r="B3591" s="121">
        <v>3580</v>
      </c>
      <c r="C3591" s="162"/>
      <c r="D3591" s="163"/>
      <c r="E3591" s="162"/>
      <c r="F3591" s="164"/>
    </row>
    <row r="3592" spans="2:6" x14ac:dyDescent="0.3">
      <c r="B3592" s="125">
        <v>3581</v>
      </c>
      <c r="C3592" s="159"/>
      <c r="D3592" s="160"/>
      <c r="E3592" s="159"/>
      <c r="F3592" s="161"/>
    </row>
    <row r="3593" spans="2:6" x14ac:dyDescent="0.3">
      <c r="B3593" s="121">
        <v>3582</v>
      </c>
      <c r="C3593" s="162"/>
      <c r="D3593" s="163"/>
      <c r="E3593" s="162"/>
      <c r="F3593" s="164"/>
    </row>
    <row r="3594" spans="2:6" x14ac:dyDescent="0.3">
      <c r="B3594" s="125">
        <v>3583</v>
      </c>
      <c r="C3594" s="159"/>
      <c r="D3594" s="160"/>
      <c r="E3594" s="159"/>
      <c r="F3594" s="161"/>
    </row>
    <row r="3595" spans="2:6" x14ac:dyDescent="0.3">
      <c r="B3595" s="121">
        <v>3584</v>
      </c>
      <c r="C3595" s="162"/>
      <c r="D3595" s="163"/>
      <c r="E3595" s="162"/>
      <c r="F3595" s="164"/>
    </row>
    <row r="3596" spans="2:6" x14ac:dyDescent="0.3">
      <c r="B3596" s="125">
        <v>3585</v>
      </c>
      <c r="C3596" s="159"/>
      <c r="D3596" s="160"/>
      <c r="E3596" s="159"/>
      <c r="F3596" s="161"/>
    </row>
    <row r="3597" spans="2:6" x14ac:dyDescent="0.3">
      <c r="B3597" s="121">
        <v>3586</v>
      </c>
      <c r="C3597" s="162"/>
      <c r="D3597" s="163"/>
      <c r="E3597" s="162"/>
      <c r="F3597" s="164"/>
    </row>
    <row r="3598" spans="2:6" x14ac:dyDescent="0.3">
      <c r="B3598" s="125">
        <v>3587</v>
      </c>
      <c r="C3598" s="159"/>
      <c r="D3598" s="160"/>
      <c r="E3598" s="159"/>
      <c r="F3598" s="161"/>
    </row>
    <row r="3599" spans="2:6" x14ac:dyDescent="0.3">
      <c r="B3599" s="121">
        <v>3588</v>
      </c>
      <c r="C3599" s="162"/>
      <c r="D3599" s="163"/>
      <c r="E3599" s="162"/>
      <c r="F3599" s="164"/>
    </row>
    <row r="3600" spans="2:6" x14ac:dyDescent="0.3">
      <c r="B3600" s="125">
        <v>3589</v>
      </c>
      <c r="C3600" s="159"/>
      <c r="D3600" s="160"/>
      <c r="E3600" s="159"/>
      <c r="F3600" s="161"/>
    </row>
    <row r="3601" spans="2:6" x14ac:dyDescent="0.3">
      <c r="B3601" s="121">
        <v>3590</v>
      </c>
      <c r="C3601" s="162"/>
      <c r="D3601" s="163"/>
      <c r="E3601" s="162"/>
      <c r="F3601" s="164"/>
    </row>
    <row r="3602" spans="2:6" x14ac:dyDescent="0.3">
      <c r="B3602" s="125">
        <v>3591</v>
      </c>
      <c r="C3602" s="159"/>
      <c r="D3602" s="160"/>
      <c r="E3602" s="159"/>
      <c r="F3602" s="161"/>
    </row>
    <row r="3603" spans="2:6" x14ac:dyDescent="0.3">
      <c r="B3603" s="121">
        <v>3592</v>
      </c>
      <c r="C3603" s="162"/>
      <c r="D3603" s="163"/>
      <c r="E3603" s="162"/>
      <c r="F3603" s="164"/>
    </row>
    <row r="3604" spans="2:6" x14ac:dyDescent="0.3">
      <c r="B3604" s="125">
        <v>3593</v>
      </c>
      <c r="C3604" s="159"/>
      <c r="D3604" s="160"/>
      <c r="E3604" s="159"/>
      <c r="F3604" s="161"/>
    </row>
    <row r="3605" spans="2:6" x14ac:dyDescent="0.3">
      <c r="B3605" s="121">
        <v>3594</v>
      </c>
      <c r="C3605" s="162"/>
      <c r="D3605" s="163"/>
      <c r="E3605" s="162"/>
      <c r="F3605" s="164"/>
    </row>
    <row r="3606" spans="2:6" x14ac:dyDescent="0.3">
      <c r="B3606" s="125">
        <v>3595</v>
      </c>
      <c r="C3606" s="159"/>
      <c r="D3606" s="160"/>
      <c r="E3606" s="159"/>
      <c r="F3606" s="161"/>
    </row>
    <row r="3607" spans="2:6" x14ac:dyDescent="0.3">
      <c r="B3607" s="121">
        <v>3596</v>
      </c>
      <c r="C3607" s="162"/>
      <c r="D3607" s="163"/>
      <c r="E3607" s="162"/>
      <c r="F3607" s="164"/>
    </row>
    <row r="3608" spans="2:6" x14ac:dyDescent="0.3">
      <c r="B3608" s="125">
        <v>3597</v>
      </c>
      <c r="C3608" s="159"/>
      <c r="D3608" s="160"/>
      <c r="E3608" s="159"/>
      <c r="F3608" s="161"/>
    </row>
    <row r="3609" spans="2:6" x14ac:dyDescent="0.3">
      <c r="B3609" s="121">
        <v>3598</v>
      </c>
      <c r="C3609" s="162"/>
      <c r="D3609" s="163"/>
      <c r="E3609" s="162"/>
      <c r="F3609" s="164"/>
    </row>
    <row r="3610" spans="2:6" x14ac:dyDescent="0.3">
      <c r="B3610" s="125">
        <v>3599</v>
      </c>
      <c r="C3610" s="159"/>
      <c r="D3610" s="160"/>
      <c r="E3610" s="159"/>
      <c r="F3610" s="161"/>
    </row>
    <row r="3611" spans="2:6" x14ac:dyDescent="0.3">
      <c r="B3611" s="121">
        <v>3600</v>
      </c>
      <c r="C3611" s="162"/>
      <c r="D3611" s="163"/>
      <c r="E3611" s="162"/>
      <c r="F3611" s="164"/>
    </row>
    <row r="3612" spans="2:6" x14ac:dyDescent="0.3">
      <c r="B3612" s="125">
        <v>3601</v>
      </c>
      <c r="C3612" s="159"/>
      <c r="D3612" s="160"/>
      <c r="E3612" s="159"/>
      <c r="F3612" s="161"/>
    </row>
    <row r="3613" spans="2:6" x14ac:dyDescent="0.3">
      <c r="B3613" s="121">
        <v>3602</v>
      </c>
      <c r="C3613" s="162"/>
      <c r="D3613" s="163"/>
      <c r="E3613" s="162"/>
      <c r="F3613" s="164"/>
    </row>
    <row r="3614" spans="2:6" x14ac:dyDescent="0.3">
      <c r="B3614" s="125">
        <v>3603</v>
      </c>
      <c r="C3614" s="159"/>
      <c r="D3614" s="160"/>
      <c r="E3614" s="159"/>
      <c r="F3614" s="161"/>
    </row>
    <row r="3615" spans="2:6" x14ac:dyDescent="0.3">
      <c r="B3615" s="121">
        <v>3604</v>
      </c>
      <c r="C3615" s="162"/>
      <c r="D3615" s="163"/>
      <c r="E3615" s="162"/>
      <c r="F3615" s="164"/>
    </row>
    <row r="3616" spans="2:6" x14ac:dyDescent="0.3">
      <c r="B3616" s="125">
        <v>3605</v>
      </c>
      <c r="C3616" s="159"/>
      <c r="D3616" s="160"/>
      <c r="E3616" s="159"/>
      <c r="F3616" s="161"/>
    </row>
    <row r="3617" spans="2:6" x14ac:dyDescent="0.3">
      <c r="B3617" s="121">
        <v>3606</v>
      </c>
      <c r="C3617" s="162"/>
      <c r="D3617" s="163"/>
      <c r="E3617" s="162"/>
      <c r="F3617" s="164"/>
    </row>
    <row r="3618" spans="2:6" x14ac:dyDescent="0.3">
      <c r="B3618" s="125">
        <v>3607</v>
      </c>
      <c r="C3618" s="159"/>
      <c r="D3618" s="160"/>
      <c r="E3618" s="159"/>
      <c r="F3618" s="161"/>
    </row>
    <row r="3619" spans="2:6" x14ac:dyDescent="0.3">
      <c r="B3619" s="121">
        <v>3608</v>
      </c>
      <c r="C3619" s="162"/>
      <c r="D3619" s="163"/>
      <c r="E3619" s="162"/>
      <c r="F3619" s="164"/>
    </row>
    <row r="3620" spans="2:6" x14ac:dyDescent="0.3">
      <c r="B3620" s="125">
        <v>3609</v>
      </c>
      <c r="C3620" s="159"/>
      <c r="D3620" s="160"/>
      <c r="E3620" s="159"/>
      <c r="F3620" s="161"/>
    </row>
    <row r="3621" spans="2:6" x14ac:dyDescent="0.3">
      <c r="B3621" s="121">
        <v>3610</v>
      </c>
      <c r="C3621" s="162"/>
      <c r="D3621" s="163"/>
      <c r="E3621" s="162"/>
      <c r="F3621" s="164"/>
    </row>
    <row r="3622" spans="2:6" x14ac:dyDescent="0.3">
      <c r="B3622" s="125">
        <v>3611</v>
      </c>
      <c r="C3622" s="159"/>
      <c r="D3622" s="160"/>
      <c r="E3622" s="159"/>
      <c r="F3622" s="161"/>
    </row>
    <row r="3623" spans="2:6" x14ac:dyDescent="0.3">
      <c r="B3623" s="121">
        <v>3612</v>
      </c>
      <c r="C3623" s="162"/>
      <c r="D3623" s="163"/>
      <c r="E3623" s="162"/>
      <c r="F3623" s="164"/>
    </row>
    <row r="3624" spans="2:6" x14ac:dyDescent="0.3">
      <c r="B3624" s="125">
        <v>3613</v>
      </c>
      <c r="C3624" s="159"/>
      <c r="D3624" s="160"/>
      <c r="E3624" s="159"/>
      <c r="F3624" s="161"/>
    </row>
    <row r="3625" spans="2:6" x14ac:dyDescent="0.3">
      <c r="B3625" s="121">
        <v>3614</v>
      </c>
      <c r="C3625" s="162"/>
      <c r="D3625" s="163"/>
      <c r="E3625" s="162"/>
      <c r="F3625" s="164"/>
    </row>
    <row r="3626" spans="2:6" x14ac:dyDescent="0.3">
      <c r="B3626" s="125">
        <v>3615</v>
      </c>
      <c r="C3626" s="159"/>
      <c r="D3626" s="160"/>
      <c r="E3626" s="159"/>
      <c r="F3626" s="161"/>
    </row>
    <row r="3627" spans="2:6" x14ac:dyDescent="0.3">
      <c r="B3627" s="121">
        <v>3616</v>
      </c>
      <c r="C3627" s="162"/>
      <c r="D3627" s="163"/>
      <c r="E3627" s="162"/>
      <c r="F3627" s="164"/>
    </row>
    <row r="3628" spans="2:6" x14ac:dyDescent="0.3">
      <c r="B3628" s="125">
        <v>3617</v>
      </c>
      <c r="C3628" s="159"/>
      <c r="D3628" s="160"/>
      <c r="E3628" s="159"/>
      <c r="F3628" s="161"/>
    </row>
    <row r="3629" spans="2:6" x14ac:dyDescent="0.3">
      <c r="B3629" s="121">
        <v>3618</v>
      </c>
      <c r="C3629" s="162"/>
      <c r="D3629" s="163"/>
      <c r="E3629" s="162"/>
      <c r="F3629" s="164"/>
    </row>
    <row r="3630" spans="2:6" x14ac:dyDescent="0.3">
      <c r="B3630" s="125">
        <v>3619</v>
      </c>
      <c r="C3630" s="159"/>
      <c r="D3630" s="160"/>
      <c r="E3630" s="159"/>
      <c r="F3630" s="161"/>
    </row>
    <row r="3631" spans="2:6" x14ac:dyDescent="0.3">
      <c r="B3631" s="121">
        <v>3620</v>
      </c>
      <c r="C3631" s="162"/>
      <c r="D3631" s="163"/>
      <c r="E3631" s="162"/>
      <c r="F3631" s="164"/>
    </row>
    <row r="3632" spans="2:6" x14ac:dyDescent="0.3">
      <c r="B3632" s="125">
        <v>3621</v>
      </c>
      <c r="C3632" s="159"/>
      <c r="D3632" s="160"/>
      <c r="E3632" s="159"/>
      <c r="F3632" s="161"/>
    </row>
    <row r="3633" spans="2:6" x14ac:dyDescent="0.3">
      <c r="B3633" s="121">
        <v>3622</v>
      </c>
      <c r="C3633" s="162"/>
      <c r="D3633" s="163"/>
      <c r="E3633" s="162"/>
      <c r="F3633" s="164"/>
    </row>
    <row r="3634" spans="2:6" x14ac:dyDescent="0.3">
      <c r="B3634" s="125">
        <v>3623</v>
      </c>
      <c r="C3634" s="159"/>
      <c r="D3634" s="160"/>
      <c r="E3634" s="159"/>
      <c r="F3634" s="161"/>
    </row>
    <row r="3635" spans="2:6" x14ac:dyDescent="0.3">
      <c r="B3635" s="121">
        <v>3624</v>
      </c>
      <c r="C3635" s="162"/>
      <c r="D3635" s="163"/>
      <c r="E3635" s="162"/>
      <c r="F3635" s="164"/>
    </row>
    <row r="3636" spans="2:6" x14ac:dyDescent="0.3">
      <c r="B3636" s="125">
        <v>3625</v>
      </c>
      <c r="C3636" s="159"/>
      <c r="D3636" s="160"/>
      <c r="E3636" s="159"/>
      <c r="F3636" s="161"/>
    </row>
    <row r="3637" spans="2:6" x14ac:dyDescent="0.3">
      <c r="B3637" s="121">
        <v>3626</v>
      </c>
      <c r="C3637" s="162"/>
      <c r="D3637" s="163"/>
      <c r="E3637" s="162"/>
      <c r="F3637" s="164"/>
    </row>
    <row r="3638" spans="2:6" x14ac:dyDescent="0.3">
      <c r="B3638" s="125">
        <v>3627</v>
      </c>
      <c r="C3638" s="159"/>
      <c r="D3638" s="160"/>
      <c r="E3638" s="159"/>
      <c r="F3638" s="161"/>
    </row>
    <row r="3639" spans="2:6" x14ac:dyDescent="0.3">
      <c r="B3639" s="121">
        <v>3628</v>
      </c>
      <c r="C3639" s="162"/>
      <c r="D3639" s="163"/>
      <c r="E3639" s="162"/>
      <c r="F3639" s="164"/>
    </row>
    <row r="3640" spans="2:6" x14ac:dyDescent="0.3">
      <c r="B3640" s="125">
        <v>3629</v>
      </c>
      <c r="C3640" s="159"/>
      <c r="D3640" s="160"/>
      <c r="E3640" s="159"/>
      <c r="F3640" s="161"/>
    </row>
    <row r="3641" spans="2:6" x14ac:dyDescent="0.3">
      <c r="B3641" s="121">
        <v>3630</v>
      </c>
      <c r="C3641" s="162"/>
      <c r="D3641" s="163"/>
      <c r="E3641" s="162"/>
      <c r="F3641" s="164"/>
    </row>
    <row r="3642" spans="2:6" x14ac:dyDescent="0.3">
      <c r="B3642" s="125">
        <v>3631</v>
      </c>
      <c r="C3642" s="159"/>
      <c r="D3642" s="160"/>
      <c r="E3642" s="159"/>
      <c r="F3642" s="161"/>
    </row>
    <row r="3643" spans="2:6" x14ac:dyDescent="0.3">
      <c r="B3643" s="121">
        <v>3632</v>
      </c>
      <c r="C3643" s="162"/>
      <c r="D3643" s="163"/>
      <c r="E3643" s="162"/>
      <c r="F3643" s="164"/>
    </row>
    <row r="3644" spans="2:6" x14ac:dyDescent="0.3">
      <c r="B3644" s="125">
        <v>3633</v>
      </c>
      <c r="C3644" s="159"/>
      <c r="D3644" s="160"/>
      <c r="E3644" s="159"/>
      <c r="F3644" s="161"/>
    </row>
    <row r="3645" spans="2:6" x14ac:dyDescent="0.3">
      <c r="B3645" s="121">
        <v>3634</v>
      </c>
      <c r="C3645" s="162"/>
      <c r="D3645" s="163"/>
      <c r="E3645" s="162"/>
      <c r="F3645" s="164"/>
    </row>
    <row r="3646" spans="2:6" x14ac:dyDescent="0.3">
      <c r="B3646" s="125">
        <v>3635</v>
      </c>
      <c r="C3646" s="159"/>
      <c r="D3646" s="160"/>
      <c r="E3646" s="159"/>
      <c r="F3646" s="161"/>
    </row>
    <row r="3647" spans="2:6" x14ac:dyDescent="0.3">
      <c r="B3647" s="121">
        <v>3636</v>
      </c>
      <c r="C3647" s="162"/>
      <c r="D3647" s="163"/>
      <c r="E3647" s="162"/>
      <c r="F3647" s="164"/>
    </row>
    <row r="3648" spans="2:6" x14ac:dyDescent="0.3">
      <c r="B3648" s="125">
        <v>3637</v>
      </c>
      <c r="C3648" s="159"/>
      <c r="D3648" s="160"/>
      <c r="E3648" s="159"/>
      <c r="F3648" s="161"/>
    </row>
    <row r="3649" spans="2:6" x14ac:dyDescent="0.3">
      <c r="B3649" s="121">
        <v>3638</v>
      </c>
      <c r="C3649" s="162"/>
      <c r="D3649" s="163"/>
      <c r="E3649" s="162"/>
      <c r="F3649" s="164"/>
    </row>
    <row r="3650" spans="2:6" x14ac:dyDescent="0.3">
      <c r="B3650" s="125">
        <v>3639</v>
      </c>
      <c r="C3650" s="159"/>
      <c r="D3650" s="160"/>
      <c r="E3650" s="159"/>
      <c r="F3650" s="161"/>
    </row>
    <row r="3651" spans="2:6" x14ac:dyDescent="0.3">
      <c r="B3651" s="121">
        <v>3640</v>
      </c>
      <c r="C3651" s="162"/>
      <c r="D3651" s="163"/>
      <c r="E3651" s="162"/>
      <c r="F3651" s="164"/>
    </row>
    <row r="3652" spans="2:6" x14ac:dyDescent="0.3">
      <c r="B3652" s="125">
        <v>3641</v>
      </c>
      <c r="C3652" s="159"/>
      <c r="D3652" s="160"/>
      <c r="E3652" s="159"/>
      <c r="F3652" s="161"/>
    </row>
    <row r="3653" spans="2:6" x14ac:dyDescent="0.3">
      <c r="B3653" s="121">
        <v>3642</v>
      </c>
      <c r="C3653" s="162"/>
      <c r="D3653" s="163"/>
      <c r="E3653" s="162"/>
      <c r="F3653" s="164"/>
    </row>
    <row r="3654" spans="2:6" x14ac:dyDescent="0.3">
      <c r="B3654" s="125">
        <v>3643</v>
      </c>
      <c r="C3654" s="159"/>
      <c r="D3654" s="160"/>
      <c r="E3654" s="159"/>
      <c r="F3654" s="161"/>
    </row>
    <row r="3655" spans="2:6" x14ac:dyDescent="0.3">
      <c r="B3655" s="121">
        <v>3644</v>
      </c>
      <c r="C3655" s="162"/>
      <c r="D3655" s="163"/>
      <c r="E3655" s="162"/>
      <c r="F3655" s="164"/>
    </row>
    <row r="3656" spans="2:6" x14ac:dyDescent="0.3">
      <c r="B3656" s="125">
        <v>3645</v>
      </c>
      <c r="C3656" s="159"/>
      <c r="D3656" s="160"/>
      <c r="E3656" s="159"/>
      <c r="F3656" s="161"/>
    </row>
    <row r="3657" spans="2:6" x14ac:dyDescent="0.3">
      <c r="B3657" s="121">
        <v>3646</v>
      </c>
      <c r="C3657" s="162"/>
      <c r="D3657" s="163"/>
      <c r="E3657" s="162"/>
      <c r="F3657" s="164"/>
    </row>
    <row r="3658" spans="2:6" x14ac:dyDescent="0.3">
      <c r="B3658" s="125">
        <v>3647</v>
      </c>
      <c r="C3658" s="159"/>
      <c r="D3658" s="160"/>
      <c r="E3658" s="159"/>
      <c r="F3658" s="161"/>
    </row>
    <row r="3659" spans="2:6" x14ac:dyDescent="0.3">
      <c r="B3659" s="121">
        <v>3648</v>
      </c>
      <c r="C3659" s="162"/>
      <c r="D3659" s="163"/>
      <c r="E3659" s="162"/>
      <c r="F3659" s="164"/>
    </row>
    <row r="3660" spans="2:6" x14ac:dyDescent="0.3">
      <c r="B3660" s="125">
        <v>3649</v>
      </c>
      <c r="C3660" s="159"/>
      <c r="D3660" s="160"/>
      <c r="E3660" s="159"/>
      <c r="F3660" s="161"/>
    </row>
    <row r="3661" spans="2:6" x14ac:dyDescent="0.3">
      <c r="B3661" s="121">
        <v>3650</v>
      </c>
      <c r="C3661" s="162"/>
      <c r="D3661" s="163"/>
      <c r="E3661" s="162"/>
      <c r="F3661" s="164"/>
    </row>
    <row r="3662" spans="2:6" x14ac:dyDescent="0.3">
      <c r="B3662" s="125">
        <v>3651</v>
      </c>
      <c r="C3662" s="159"/>
      <c r="D3662" s="160"/>
      <c r="E3662" s="159"/>
      <c r="F3662" s="161"/>
    </row>
    <row r="3663" spans="2:6" x14ac:dyDescent="0.3">
      <c r="B3663" s="121">
        <v>3652</v>
      </c>
      <c r="C3663" s="162"/>
      <c r="D3663" s="163"/>
      <c r="E3663" s="162"/>
      <c r="F3663" s="164"/>
    </row>
    <row r="3664" spans="2:6" x14ac:dyDescent="0.3">
      <c r="B3664" s="125">
        <v>3653</v>
      </c>
      <c r="C3664" s="159"/>
      <c r="D3664" s="160"/>
      <c r="E3664" s="159"/>
      <c r="F3664" s="161"/>
    </row>
    <row r="3665" spans="2:6" x14ac:dyDescent="0.3">
      <c r="B3665" s="121">
        <v>3654</v>
      </c>
      <c r="C3665" s="162"/>
      <c r="D3665" s="163"/>
      <c r="E3665" s="162"/>
      <c r="F3665" s="164"/>
    </row>
    <row r="3666" spans="2:6" x14ac:dyDescent="0.3">
      <c r="B3666" s="125">
        <v>3655</v>
      </c>
      <c r="C3666" s="159"/>
      <c r="D3666" s="160"/>
      <c r="E3666" s="159"/>
      <c r="F3666" s="161"/>
    </row>
    <row r="3667" spans="2:6" x14ac:dyDescent="0.3">
      <c r="B3667" s="121">
        <v>3656</v>
      </c>
      <c r="C3667" s="162"/>
      <c r="D3667" s="163"/>
      <c r="E3667" s="162"/>
      <c r="F3667" s="164"/>
    </row>
    <row r="3668" spans="2:6" x14ac:dyDescent="0.3">
      <c r="B3668" s="125">
        <v>3657</v>
      </c>
      <c r="C3668" s="159"/>
      <c r="D3668" s="160"/>
      <c r="E3668" s="159"/>
      <c r="F3668" s="161"/>
    </row>
    <row r="3669" spans="2:6" x14ac:dyDescent="0.3">
      <c r="B3669" s="121">
        <v>3658</v>
      </c>
      <c r="C3669" s="162"/>
      <c r="D3669" s="163"/>
      <c r="E3669" s="162"/>
      <c r="F3669" s="164"/>
    </row>
    <row r="3670" spans="2:6" x14ac:dyDescent="0.3">
      <c r="B3670" s="125">
        <v>3659</v>
      </c>
      <c r="C3670" s="159"/>
      <c r="D3670" s="160"/>
      <c r="E3670" s="159"/>
      <c r="F3670" s="161"/>
    </row>
    <row r="3671" spans="2:6" x14ac:dyDescent="0.3">
      <c r="B3671" s="121">
        <v>3660</v>
      </c>
      <c r="C3671" s="162"/>
      <c r="D3671" s="163"/>
      <c r="E3671" s="162"/>
      <c r="F3671" s="164"/>
    </row>
    <row r="3672" spans="2:6" x14ac:dyDescent="0.3">
      <c r="B3672" s="125">
        <v>3661</v>
      </c>
      <c r="C3672" s="159"/>
      <c r="D3672" s="160"/>
      <c r="E3672" s="159"/>
      <c r="F3672" s="161"/>
    </row>
    <row r="3673" spans="2:6" x14ac:dyDescent="0.3">
      <c r="B3673" s="121">
        <v>3662</v>
      </c>
      <c r="C3673" s="162"/>
      <c r="D3673" s="163"/>
      <c r="E3673" s="162"/>
      <c r="F3673" s="164"/>
    </row>
    <row r="3674" spans="2:6" x14ac:dyDescent="0.3">
      <c r="B3674" s="125">
        <v>3663</v>
      </c>
      <c r="C3674" s="159"/>
      <c r="D3674" s="160"/>
      <c r="E3674" s="159"/>
      <c r="F3674" s="161"/>
    </row>
    <row r="3675" spans="2:6" x14ac:dyDescent="0.3">
      <c r="B3675" s="121">
        <v>3664</v>
      </c>
      <c r="C3675" s="162"/>
      <c r="D3675" s="163"/>
      <c r="E3675" s="162"/>
      <c r="F3675" s="164"/>
    </row>
    <row r="3676" spans="2:6" x14ac:dyDescent="0.3">
      <c r="B3676" s="125">
        <v>3665</v>
      </c>
      <c r="C3676" s="159"/>
      <c r="D3676" s="160"/>
      <c r="E3676" s="159"/>
      <c r="F3676" s="161"/>
    </row>
    <row r="3677" spans="2:6" x14ac:dyDescent="0.3">
      <c r="B3677" s="121">
        <v>3666</v>
      </c>
      <c r="C3677" s="162"/>
      <c r="D3677" s="163"/>
      <c r="E3677" s="162"/>
      <c r="F3677" s="164"/>
    </row>
    <row r="3678" spans="2:6" x14ac:dyDescent="0.3">
      <c r="B3678" s="125">
        <v>3667</v>
      </c>
      <c r="C3678" s="159"/>
      <c r="D3678" s="160"/>
      <c r="E3678" s="159"/>
      <c r="F3678" s="161"/>
    </row>
    <row r="3679" spans="2:6" x14ac:dyDescent="0.3">
      <c r="B3679" s="121">
        <v>3668</v>
      </c>
      <c r="C3679" s="162"/>
      <c r="D3679" s="163"/>
      <c r="E3679" s="162"/>
      <c r="F3679" s="164"/>
    </row>
    <row r="3680" spans="2:6" x14ac:dyDescent="0.3">
      <c r="B3680" s="125">
        <v>3669</v>
      </c>
      <c r="C3680" s="159"/>
      <c r="D3680" s="160"/>
      <c r="E3680" s="159"/>
      <c r="F3680" s="161"/>
    </row>
    <row r="3681" spans="2:6" x14ac:dyDescent="0.3">
      <c r="B3681" s="121">
        <v>3670</v>
      </c>
      <c r="C3681" s="162"/>
      <c r="D3681" s="163"/>
      <c r="E3681" s="162"/>
      <c r="F3681" s="164"/>
    </row>
    <row r="3682" spans="2:6" x14ac:dyDescent="0.3">
      <c r="B3682" s="125">
        <v>3671</v>
      </c>
      <c r="C3682" s="159"/>
      <c r="D3682" s="160"/>
      <c r="E3682" s="159"/>
      <c r="F3682" s="161"/>
    </row>
    <row r="3683" spans="2:6" x14ac:dyDescent="0.3">
      <c r="B3683" s="121">
        <v>3672</v>
      </c>
      <c r="C3683" s="162"/>
      <c r="D3683" s="163"/>
      <c r="E3683" s="162"/>
      <c r="F3683" s="164"/>
    </row>
    <row r="3684" spans="2:6" x14ac:dyDescent="0.3">
      <c r="B3684" s="125">
        <v>3673</v>
      </c>
      <c r="C3684" s="159"/>
      <c r="D3684" s="160"/>
      <c r="E3684" s="159"/>
      <c r="F3684" s="161"/>
    </row>
    <row r="3685" spans="2:6" x14ac:dyDescent="0.3">
      <c r="B3685" s="121">
        <v>3674</v>
      </c>
      <c r="C3685" s="162"/>
      <c r="D3685" s="163"/>
      <c r="E3685" s="162"/>
      <c r="F3685" s="164"/>
    </row>
    <row r="3686" spans="2:6" x14ac:dyDescent="0.3">
      <c r="B3686" s="125">
        <v>3675</v>
      </c>
      <c r="C3686" s="159"/>
      <c r="D3686" s="160"/>
      <c r="E3686" s="159"/>
      <c r="F3686" s="161"/>
    </row>
    <row r="3687" spans="2:6" x14ac:dyDescent="0.3">
      <c r="B3687" s="121">
        <v>3676</v>
      </c>
      <c r="C3687" s="162"/>
      <c r="D3687" s="163"/>
      <c r="E3687" s="162"/>
      <c r="F3687" s="164"/>
    </row>
    <row r="3688" spans="2:6" x14ac:dyDescent="0.3">
      <c r="B3688" s="125">
        <v>3677</v>
      </c>
      <c r="C3688" s="159"/>
      <c r="D3688" s="160"/>
      <c r="E3688" s="159"/>
      <c r="F3688" s="161"/>
    </row>
    <row r="3689" spans="2:6" x14ac:dyDescent="0.3">
      <c r="B3689" s="121">
        <v>3678</v>
      </c>
      <c r="C3689" s="162"/>
      <c r="D3689" s="163"/>
      <c r="E3689" s="162"/>
      <c r="F3689" s="164"/>
    </row>
    <row r="3690" spans="2:6" x14ac:dyDescent="0.3">
      <c r="B3690" s="125">
        <v>3679</v>
      </c>
      <c r="C3690" s="159"/>
      <c r="D3690" s="160"/>
      <c r="E3690" s="159"/>
      <c r="F3690" s="161"/>
    </row>
    <row r="3691" spans="2:6" x14ac:dyDescent="0.3">
      <c r="B3691" s="121">
        <v>3680</v>
      </c>
      <c r="C3691" s="162"/>
      <c r="D3691" s="163"/>
      <c r="E3691" s="162"/>
      <c r="F3691" s="164"/>
    </row>
    <row r="3692" spans="2:6" x14ac:dyDescent="0.3">
      <c r="B3692" s="125">
        <v>3681</v>
      </c>
      <c r="C3692" s="159"/>
      <c r="D3692" s="160"/>
      <c r="E3692" s="159"/>
      <c r="F3692" s="161"/>
    </row>
    <row r="3693" spans="2:6" x14ac:dyDescent="0.3">
      <c r="B3693" s="121">
        <v>3682</v>
      </c>
      <c r="C3693" s="162"/>
      <c r="D3693" s="163"/>
      <c r="E3693" s="162"/>
      <c r="F3693" s="164"/>
    </row>
    <row r="3694" spans="2:6" x14ac:dyDescent="0.3">
      <c r="B3694" s="125">
        <v>3683</v>
      </c>
      <c r="C3694" s="159"/>
      <c r="D3694" s="160"/>
      <c r="E3694" s="159"/>
      <c r="F3694" s="161"/>
    </row>
    <row r="3695" spans="2:6" x14ac:dyDescent="0.3">
      <c r="B3695" s="121">
        <v>3684</v>
      </c>
      <c r="C3695" s="162"/>
      <c r="D3695" s="163"/>
      <c r="E3695" s="162"/>
      <c r="F3695" s="164"/>
    </row>
    <row r="3696" spans="2:6" x14ac:dyDescent="0.3">
      <c r="B3696" s="125">
        <v>3685</v>
      </c>
      <c r="C3696" s="159"/>
      <c r="D3696" s="160"/>
      <c r="E3696" s="159"/>
      <c r="F3696" s="161"/>
    </row>
    <row r="3697" spans="2:6" x14ac:dyDescent="0.3">
      <c r="B3697" s="121">
        <v>3686</v>
      </c>
      <c r="C3697" s="162"/>
      <c r="D3697" s="163"/>
      <c r="E3697" s="162"/>
      <c r="F3697" s="164"/>
    </row>
    <row r="3698" spans="2:6" x14ac:dyDescent="0.3">
      <c r="B3698" s="125">
        <v>3687</v>
      </c>
      <c r="C3698" s="159"/>
      <c r="D3698" s="160"/>
      <c r="E3698" s="159"/>
      <c r="F3698" s="161"/>
    </row>
    <row r="3699" spans="2:6" x14ac:dyDescent="0.3">
      <c r="B3699" s="121">
        <v>3688</v>
      </c>
      <c r="C3699" s="162"/>
      <c r="D3699" s="163"/>
      <c r="E3699" s="162"/>
      <c r="F3699" s="164"/>
    </row>
    <row r="3700" spans="2:6" x14ac:dyDescent="0.3">
      <c r="B3700" s="125">
        <v>3689</v>
      </c>
      <c r="C3700" s="159"/>
      <c r="D3700" s="160"/>
      <c r="E3700" s="159"/>
      <c r="F3700" s="161"/>
    </row>
    <row r="3701" spans="2:6" x14ac:dyDescent="0.3">
      <c r="B3701" s="121">
        <v>3690</v>
      </c>
      <c r="C3701" s="162"/>
      <c r="D3701" s="163"/>
      <c r="E3701" s="162"/>
      <c r="F3701" s="164"/>
    </row>
    <row r="3702" spans="2:6" x14ac:dyDescent="0.3">
      <c r="B3702" s="125">
        <v>3691</v>
      </c>
      <c r="C3702" s="159"/>
      <c r="D3702" s="160"/>
      <c r="E3702" s="159"/>
      <c r="F3702" s="161"/>
    </row>
    <row r="3703" spans="2:6" x14ac:dyDescent="0.3">
      <c r="B3703" s="121">
        <v>3692</v>
      </c>
      <c r="C3703" s="162"/>
      <c r="D3703" s="163"/>
      <c r="E3703" s="162"/>
      <c r="F3703" s="164"/>
    </row>
    <row r="3704" spans="2:6" x14ac:dyDescent="0.3">
      <c r="B3704" s="125">
        <v>3693</v>
      </c>
      <c r="C3704" s="159"/>
      <c r="D3704" s="160"/>
      <c r="E3704" s="159"/>
      <c r="F3704" s="161"/>
    </row>
    <row r="3705" spans="2:6" x14ac:dyDescent="0.3">
      <c r="B3705" s="121">
        <v>3694</v>
      </c>
      <c r="C3705" s="162"/>
      <c r="D3705" s="163"/>
      <c r="E3705" s="162"/>
      <c r="F3705" s="164"/>
    </row>
    <row r="3706" spans="2:6" x14ac:dyDescent="0.3">
      <c r="B3706" s="125">
        <v>3695</v>
      </c>
      <c r="C3706" s="159"/>
      <c r="D3706" s="160"/>
      <c r="E3706" s="159"/>
      <c r="F3706" s="161"/>
    </row>
    <row r="3707" spans="2:6" x14ac:dyDescent="0.3">
      <c r="B3707" s="121">
        <v>3696</v>
      </c>
      <c r="C3707" s="162"/>
      <c r="D3707" s="163"/>
      <c r="E3707" s="162"/>
      <c r="F3707" s="164"/>
    </row>
    <row r="3708" spans="2:6" x14ac:dyDescent="0.3">
      <c r="B3708" s="125">
        <v>3697</v>
      </c>
      <c r="C3708" s="159"/>
      <c r="D3708" s="160"/>
      <c r="E3708" s="159"/>
      <c r="F3708" s="161"/>
    </row>
    <row r="3709" spans="2:6" x14ac:dyDescent="0.3">
      <c r="B3709" s="121">
        <v>3698</v>
      </c>
      <c r="C3709" s="162"/>
      <c r="D3709" s="163"/>
      <c r="E3709" s="162"/>
      <c r="F3709" s="164"/>
    </row>
    <row r="3710" spans="2:6" x14ac:dyDescent="0.3">
      <c r="B3710" s="125">
        <v>3699</v>
      </c>
      <c r="C3710" s="159"/>
      <c r="D3710" s="160"/>
      <c r="E3710" s="159"/>
      <c r="F3710" s="161"/>
    </row>
    <row r="3711" spans="2:6" x14ac:dyDescent="0.3">
      <c r="B3711" s="121">
        <v>3700</v>
      </c>
      <c r="C3711" s="162"/>
      <c r="D3711" s="163"/>
      <c r="E3711" s="162"/>
      <c r="F3711" s="164"/>
    </row>
    <row r="3712" spans="2:6" x14ac:dyDescent="0.3">
      <c r="B3712" s="125">
        <v>3701</v>
      </c>
      <c r="C3712" s="159"/>
      <c r="D3712" s="160"/>
      <c r="E3712" s="159"/>
      <c r="F3712" s="161"/>
    </row>
    <row r="3713" spans="2:6" x14ac:dyDescent="0.3">
      <c r="B3713" s="121">
        <v>3702</v>
      </c>
      <c r="C3713" s="162"/>
      <c r="D3713" s="163"/>
      <c r="E3713" s="162"/>
      <c r="F3713" s="164"/>
    </row>
    <row r="3714" spans="2:6" x14ac:dyDescent="0.3">
      <c r="B3714" s="125">
        <v>3703</v>
      </c>
      <c r="C3714" s="159"/>
      <c r="D3714" s="160"/>
      <c r="E3714" s="159"/>
      <c r="F3714" s="161"/>
    </row>
    <row r="3715" spans="2:6" x14ac:dyDescent="0.3">
      <c r="B3715" s="121">
        <v>3704</v>
      </c>
      <c r="C3715" s="162"/>
      <c r="D3715" s="163"/>
      <c r="E3715" s="162"/>
      <c r="F3715" s="164"/>
    </row>
    <row r="3716" spans="2:6" x14ac:dyDescent="0.3">
      <c r="B3716" s="125">
        <v>3705</v>
      </c>
      <c r="C3716" s="159"/>
      <c r="D3716" s="160"/>
      <c r="E3716" s="159"/>
      <c r="F3716" s="161"/>
    </row>
    <row r="3717" spans="2:6" x14ac:dyDescent="0.3">
      <c r="B3717" s="121">
        <v>3706</v>
      </c>
      <c r="C3717" s="162"/>
      <c r="D3717" s="163"/>
      <c r="E3717" s="162"/>
      <c r="F3717" s="164"/>
    </row>
    <row r="3718" spans="2:6" x14ac:dyDescent="0.3">
      <c r="B3718" s="125">
        <v>3707</v>
      </c>
      <c r="C3718" s="159"/>
      <c r="D3718" s="160"/>
      <c r="E3718" s="159"/>
      <c r="F3718" s="161"/>
    </row>
    <row r="3719" spans="2:6" x14ac:dyDescent="0.3">
      <c r="B3719" s="121">
        <v>3708</v>
      </c>
      <c r="C3719" s="162"/>
      <c r="D3719" s="163"/>
      <c r="E3719" s="162"/>
      <c r="F3719" s="164"/>
    </row>
    <row r="3720" spans="2:6" x14ac:dyDescent="0.3">
      <c r="B3720" s="125">
        <v>3709</v>
      </c>
      <c r="C3720" s="159"/>
      <c r="D3720" s="160"/>
      <c r="E3720" s="159"/>
      <c r="F3720" s="161"/>
    </row>
    <row r="3721" spans="2:6" x14ac:dyDescent="0.3">
      <c r="B3721" s="121">
        <v>3710</v>
      </c>
      <c r="C3721" s="162"/>
      <c r="D3721" s="163"/>
      <c r="E3721" s="162"/>
      <c r="F3721" s="164"/>
    </row>
    <row r="3722" spans="2:6" x14ac:dyDescent="0.3">
      <c r="B3722" s="125">
        <v>3711</v>
      </c>
      <c r="C3722" s="159"/>
      <c r="D3722" s="160"/>
      <c r="E3722" s="159"/>
      <c r="F3722" s="161"/>
    </row>
    <row r="3723" spans="2:6" x14ac:dyDescent="0.3">
      <c r="B3723" s="121">
        <v>3712</v>
      </c>
      <c r="C3723" s="162"/>
      <c r="D3723" s="163"/>
      <c r="E3723" s="162"/>
      <c r="F3723" s="164"/>
    </row>
    <row r="3724" spans="2:6" x14ac:dyDescent="0.3">
      <c r="B3724" s="125">
        <v>3713</v>
      </c>
      <c r="C3724" s="159"/>
      <c r="D3724" s="160"/>
      <c r="E3724" s="159"/>
      <c r="F3724" s="161"/>
    </row>
    <row r="3725" spans="2:6" x14ac:dyDescent="0.3">
      <c r="B3725" s="121">
        <v>3714</v>
      </c>
      <c r="C3725" s="162"/>
      <c r="D3725" s="163"/>
      <c r="E3725" s="162"/>
      <c r="F3725" s="164"/>
    </row>
    <row r="3726" spans="2:6" x14ac:dyDescent="0.3">
      <c r="B3726" s="125">
        <v>3715</v>
      </c>
      <c r="C3726" s="159"/>
      <c r="D3726" s="160"/>
      <c r="E3726" s="159"/>
      <c r="F3726" s="161"/>
    </row>
    <row r="3727" spans="2:6" x14ac:dyDescent="0.3">
      <c r="B3727" s="121">
        <v>3716</v>
      </c>
      <c r="C3727" s="162"/>
      <c r="D3727" s="163"/>
      <c r="E3727" s="162"/>
      <c r="F3727" s="164"/>
    </row>
    <row r="3728" spans="2:6" x14ac:dyDescent="0.3">
      <c r="B3728" s="125">
        <v>3717</v>
      </c>
      <c r="C3728" s="159"/>
      <c r="D3728" s="160"/>
      <c r="E3728" s="159"/>
      <c r="F3728" s="161"/>
    </row>
    <row r="3729" spans="2:6" x14ac:dyDescent="0.3">
      <c r="B3729" s="121">
        <v>3718</v>
      </c>
      <c r="C3729" s="162"/>
      <c r="D3729" s="163"/>
      <c r="E3729" s="162"/>
      <c r="F3729" s="164"/>
    </row>
    <row r="3730" spans="2:6" x14ac:dyDescent="0.3">
      <c r="B3730" s="125">
        <v>3719</v>
      </c>
      <c r="C3730" s="159"/>
      <c r="D3730" s="160"/>
      <c r="E3730" s="159"/>
      <c r="F3730" s="161"/>
    </row>
    <row r="3731" spans="2:6" x14ac:dyDescent="0.3">
      <c r="B3731" s="121">
        <v>3720</v>
      </c>
      <c r="C3731" s="162"/>
      <c r="D3731" s="163"/>
      <c r="E3731" s="162"/>
      <c r="F3731" s="164"/>
    </row>
    <row r="3732" spans="2:6" x14ac:dyDescent="0.3">
      <c r="B3732" s="125">
        <v>3721</v>
      </c>
      <c r="C3732" s="159"/>
      <c r="D3732" s="160"/>
      <c r="E3732" s="159"/>
      <c r="F3732" s="161"/>
    </row>
    <row r="3733" spans="2:6" x14ac:dyDescent="0.3">
      <c r="B3733" s="121">
        <v>3722</v>
      </c>
      <c r="C3733" s="162"/>
      <c r="D3733" s="163"/>
      <c r="E3733" s="162"/>
      <c r="F3733" s="164"/>
    </row>
    <row r="3734" spans="2:6" x14ac:dyDescent="0.3">
      <c r="B3734" s="125">
        <v>3723</v>
      </c>
      <c r="C3734" s="159"/>
      <c r="D3734" s="160"/>
      <c r="E3734" s="159"/>
      <c r="F3734" s="161"/>
    </row>
    <row r="3735" spans="2:6" x14ac:dyDescent="0.3">
      <c r="B3735" s="121">
        <v>3724</v>
      </c>
      <c r="C3735" s="162"/>
      <c r="D3735" s="163"/>
      <c r="E3735" s="162"/>
      <c r="F3735" s="164"/>
    </row>
    <row r="3736" spans="2:6" x14ac:dyDescent="0.3">
      <c r="B3736" s="125">
        <v>3725</v>
      </c>
      <c r="C3736" s="159"/>
      <c r="D3736" s="160"/>
      <c r="E3736" s="159"/>
      <c r="F3736" s="161"/>
    </row>
    <row r="3737" spans="2:6" x14ac:dyDescent="0.3">
      <c r="B3737" s="121">
        <v>3726</v>
      </c>
      <c r="C3737" s="162"/>
      <c r="D3737" s="163"/>
      <c r="E3737" s="162"/>
      <c r="F3737" s="164"/>
    </row>
    <row r="3738" spans="2:6" x14ac:dyDescent="0.3">
      <c r="B3738" s="125">
        <v>3727</v>
      </c>
      <c r="C3738" s="159"/>
      <c r="D3738" s="160"/>
      <c r="E3738" s="159"/>
      <c r="F3738" s="161"/>
    </row>
    <row r="3739" spans="2:6" x14ac:dyDescent="0.3">
      <c r="B3739" s="121">
        <v>3728</v>
      </c>
      <c r="C3739" s="162"/>
      <c r="D3739" s="163"/>
      <c r="E3739" s="162"/>
      <c r="F3739" s="164"/>
    </row>
    <row r="3740" spans="2:6" x14ac:dyDescent="0.3">
      <c r="B3740" s="125">
        <v>3729</v>
      </c>
      <c r="C3740" s="159"/>
      <c r="D3740" s="160"/>
      <c r="E3740" s="159"/>
      <c r="F3740" s="161"/>
    </row>
    <row r="3741" spans="2:6" x14ac:dyDescent="0.3">
      <c r="B3741" s="121">
        <v>3730</v>
      </c>
      <c r="C3741" s="162"/>
      <c r="D3741" s="163"/>
      <c r="E3741" s="162"/>
      <c r="F3741" s="164"/>
    </row>
    <row r="3742" spans="2:6" x14ac:dyDescent="0.3">
      <c r="B3742" s="125">
        <v>3731</v>
      </c>
      <c r="C3742" s="159"/>
      <c r="D3742" s="160"/>
      <c r="E3742" s="159"/>
      <c r="F3742" s="161"/>
    </row>
    <row r="3743" spans="2:6" x14ac:dyDescent="0.3">
      <c r="B3743" s="121">
        <v>3732</v>
      </c>
      <c r="C3743" s="162"/>
      <c r="D3743" s="163"/>
      <c r="E3743" s="162"/>
      <c r="F3743" s="164"/>
    </row>
    <row r="3744" spans="2:6" x14ac:dyDescent="0.3">
      <c r="B3744" s="125">
        <v>3733</v>
      </c>
      <c r="C3744" s="159"/>
      <c r="D3744" s="160"/>
      <c r="E3744" s="159"/>
      <c r="F3744" s="161"/>
    </row>
    <row r="3745" spans="2:6" x14ac:dyDescent="0.3">
      <c r="B3745" s="121">
        <v>3734</v>
      </c>
      <c r="C3745" s="162"/>
      <c r="D3745" s="163"/>
      <c r="E3745" s="162"/>
      <c r="F3745" s="164"/>
    </row>
    <row r="3746" spans="2:6" x14ac:dyDescent="0.3">
      <c r="B3746" s="125">
        <v>3735</v>
      </c>
      <c r="C3746" s="159"/>
      <c r="D3746" s="160"/>
      <c r="E3746" s="159"/>
      <c r="F3746" s="161"/>
    </row>
    <row r="3747" spans="2:6" x14ac:dyDescent="0.3">
      <c r="B3747" s="121">
        <v>3736</v>
      </c>
      <c r="C3747" s="162"/>
      <c r="D3747" s="163"/>
      <c r="E3747" s="162"/>
      <c r="F3747" s="164"/>
    </row>
    <row r="3748" spans="2:6" x14ac:dyDescent="0.3">
      <c r="B3748" s="125">
        <v>3737</v>
      </c>
      <c r="C3748" s="159"/>
      <c r="D3748" s="160"/>
      <c r="E3748" s="159"/>
      <c r="F3748" s="161"/>
    </row>
    <row r="3749" spans="2:6" x14ac:dyDescent="0.3">
      <c r="B3749" s="121">
        <v>3738</v>
      </c>
      <c r="C3749" s="162"/>
      <c r="D3749" s="163"/>
      <c r="E3749" s="162"/>
      <c r="F3749" s="164"/>
    </row>
    <row r="3750" spans="2:6" x14ac:dyDescent="0.3">
      <c r="B3750" s="125">
        <v>3739</v>
      </c>
      <c r="C3750" s="159"/>
      <c r="D3750" s="160"/>
      <c r="E3750" s="159"/>
      <c r="F3750" s="161"/>
    </row>
    <row r="3751" spans="2:6" x14ac:dyDescent="0.3">
      <c r="B3751" s="121">
        <v>3740</v>
      </c>
      <c r="C3751" s="162"/>
      <c r="D3751" s="163"/>
      <c r="E3751" s="162"/>
      <c r="F3751" s="164"/>
    </row>
    <row r="3752" spans="2:6" x14ac:dyDescent="0.3">
      <c r="B3752" s="125">
        <v>3741</v>
      </c>
      <c r="C3752" s="159"/>
      <c r="D3752" s="160"/>
      <c r="E3752" s="159"/>
      <c r="F3752" s="161"/>
    </row>
    <row r="3753" spans="2:6" x14ac:dyDescent="0.3">
      <c r="B3753" s="121">
        <v>3742</v>
      </c>
      <c r="C3753" s="162"/>
      <c r="D3753" s="163"/>
      <c r="E3753" s="162"/>
      <c r="F3753" s="164"/>
    </row>
    <row r="3754" spans="2:6" x14ac:dyDescent="0.3">
      <c r="B3754" s="125">
        <v>3743</v>
      </c>
      <c r="C3754" s="159"/>
      <c r="D3754" s="160"/>
      <c r="E3754" s="159"/>
      <c r="F3754" s="161"/>
    </row>
    <row r="3755" spans="2:6" x14ac:dyDescent="0.3">
      <c r="B3755" s="121">
        <v>3744</v>
      </c>
      <c r="C3755" s="162"/>
      <c r="D3755" s="163"/>
      <c r="E3755" s="162"/>
      <c r="F3755" s="164"/>
    </row>
    <row r="3756" spans="2:6" x14ac:dyDescent="0.3">
      <c r="B3756" s="125">
        <v>3745</v>
      </c>
      <c r="C3756" s="159"/>
      <c r="D3756" s="160"/>
      <c r="E3756" s="159"/>
      <c r="F3756" s="161"/>
    </row>
    <row r="3757" spans="2:6" x14ac:dyDescent="0.3">
      <c r="B3757" s="121">
        <v>3746</v>
      </c>
      <c r="C3757" s="162"/>
      <c r="D3757" s="163"/>
      <c r="E3757" s="162"/>
      <c r="F3757" s="164"/>
    </row>
    <row r="3758" spans="2:6" x14ac:dyDescent="0.3">
      <c r="B3758" s="125">
        <v>3747</v>
      </c>
      <c r="C3758" s="159"/>
      <c r="D3758" s="160"/>
      <c r="E3758" s="159"/>
      <c r="F3758" s="161"/>
    </row>
    <row r="3759" spans="2:6" x14ac:dyDescent="0.3">
      <c r="B3759" s="121">
        <v>3748</v>
      </c>
      <c r="C3759" s="162"/>
      <c r="D3759" s="163"/>
      <c r="E3759" s="162"/>
      <c r="F3759" s="164"/>
    </row>
    <row r="3760" spans="2:6" x14ac:dyDescent="0.3">
      <c r="B3760" s="125">
        <v>3749</v>
      </c>
      <c r="C3760" s="159"/>
      <c r="D3760" s="160"/>
      <c r="E3760" s="159"/>
      <c r="F3760" s="161"/>
    </row>
    <row r="3761" spans="2:6" x14ac:dyDescent="0.3">
      <c r="B3761" s="121">
        <v>3750</v>
      </c>
      <c r="C3761" s="162"/>
      <c r="D3761" s="163"/>
      <c r="E3761" s="162"/>
      <c r="F3761" s="164"/>
    </row>
    <row r="3762" spans="2:6" x14ac:dyDescent="0.3">
      <c r="B3762" s="125">
        <v>3751</v>
      </c>
      <c r="C3762" s="159"/>
      <c r="D3762" s="160"/>
      <c r="E3762" s="159"/>
      <c r="F3762" s="161"/>
    </row>
    <row r="3763" spans="2:6" x14ac:dyDescent="0.3">
      <c r="B3763" s="121">
        <v>3752</v>
      </c>
      <c r="C3763" s="162"/>
      <c r="D3763" s="163"/>
      <c r="E3763" s="162"/>
      <c r="F3763" s="164"/>
    </row>
    <row r="3764" spans="2:6" x14ac:dyDescent="0.3">
      <c r="B3764" s="125">
        <v>3753</v>
      </c>
      <c r="C3764" s="159"/>
      <c r="D3764" s="160"/>
      <c r="E3764" s="159"/>
      <c r="F3764" s="161"/>
    </row>
    <row r="3765" spans="2:6" x14ac:dyDescent="0.3">
      <c r="B3765" s="121">
        <v>3754</v>
      </c>
      <c r="C3765" s="162"/>
      <c r="D3765" s="163"/>
      <c r="E3765" s="162"/>
      <c r="F3765" s="164"/>
    </row>
    <row r="3766" spans="2:6" x14ac:dyDescent="0.3">
      <c r="B3766" s="125">
        <v>3755</v>
      </c>
      <c r="C3766" s="159"/>
      <c r="D3766" s="160"/>
      <c r="E3766" s="159"/>
      <c r="F3766" s="161"/>
    </row>
    <row r="3767" spans="2:6" x14ac:dyDescent="0.3">
      <c r="B3767" s="121">
        <v>3756</v>
      </c>
      <c r="C3767" s="162"/>
      <c r="D3767" s="163"/>
      <c r="E3767" s="162"/>
      <c r="F3767" s="164"/>
    </row>
    <row r="3768" spans="2:6" x14ac:dyDescent="0.3">
      <c r="B3768" s="125">
        <v>3757</v>
      </c>
      <c r="C3768" s="159"/>
      <c r="D3768" s="160"/>
      <c r="E3768" s="159"/>
      <c r="F3768" s="161"/>
    </row>
    <row r="3769" spans="2:6" x14ac:dyDescent="0.3">
      <c r="B3769" s="121">
        <v>3758</v>
      </c>
      <c r="C3769" s="162"/>
      <c r="D3769" s="163"/>
      <c r="E3769" s="162"/>
      <c r="F3769" s="164"/>
    </row>
    <row r="3770" spans="2:6" x14ac:dyDescent="0.3">
      <c r="B3770" s="125">
        <v>3759</v>
      </c>
      <c r="C3770" s="159"/>
      <c r="D3770" s="160"/>
      <c r="E3770" s="159"/>
      <c r="F3770" s="161"/>
    </row>
    <row r="3771" spans="2:6" x14ac:dyDescent="0.3">
      <c r="B3771" s="121">
        <v>3760</v>
      </c>
      <c r="C3771" s="162"/>
      <c r="D3771" s="163"/>
      <c r="E3771" s="162"/>
      <c r="F3771" s="164"/>
    </row>
    <row r="3772" spans="2:6" x14ac:dyDescent="0.3">
      <c r="B3772" s="125">
        <v>3761</v>
      </c>
      <c r="C3772" s="159"/>
      <c r="D3772" s="160"/>
      <c r="E3772" s="159"/>
      <c r="F3772" s="161"/>
    </row>
    <row r="3773" spans="2:6" x14ac:dyDescent="0.3">
      <c r="B3773" s="121">
        <v>3762</v>
      </c>
      <c r="C3773" s="162"/>
      <c r="D3773" s="163"/>
      <c r="E3773" s="162"/>
      <c r="F3773" s="164"/>
    </row>
    <row r="3774" spans="2:6" x14ac:dyDescent="0.3">
      <c r="B3774" s="125">
        <v>3763</v>
      </c>
      <c r="C3774" s="159"/>
      <c r="D3774" s="160"/>
      <c r="E3774" s="159"/>
      <c r="F3774" s="161"/>
    </row>
    <row r="3775" spans="2:6" x14ac:dyDescent="0.3">
      <c r="B3775" s="121">
        <v>3764</v>
      </c>
      <c r="C3775" s="162"/>
      <c r="D3775" s="163"/>
      <c r="E3775" s="162"/>
      <c r="F3775" s="164"/>
    </row>
    <row r="3776" spans="2:6" x14ac:dyDescent="0.3">
      <c r="B3776" s="125">
        <v>3765</v>
      </c>
      <c r="C3776" s="159"/>
      <c r="D3776" s="160"/>
      <c r="E3776" s="159"/>
      <c r="F3776" s="161"/>
    </row>
    <row r="3777" spans="2:6" x14ac:dyDescent="0.3">
      <c r="B3777" s="121">
        <v>3766</v>
      </c>
      <c r="C3777" s="162"/>
      <c r="D3777" s="163"/>
      <c r="E3777" s="162"/>
      <c r="F3777" s="164"/>
    </row>
    <row r="3778" spans="2:6" x14ac:dyDescent="0.3">
      <c r="B3778" s="125">
        <v>3767</v>
      </c>
      <c r="C3778" s="159"/>
      <c r="D3778" s="160"/>
      <c r="E3778" s="159"/>
      <c r="F3778" s="161"/>
    </row>
    <row r="3779" spans="2:6" x14ac:dyDescent="0.3">
      <c r="B3779" s="121">
        <v>3768</v>
      </c>
      <c r="C3779" s="162"/>
      <c r="D3779" s="163"/>
      <c r="E3779" s="162"/>
      <c r="F3779" s="164"/>
    </row>
    <row r="3780" spans="2:6" x14ac:dyDescent="0.3">
      <c r="B3780" s="125">
        <v>3769</v>
      </c>
      <c r="C3780" s="159"/>
      <c r="D3780" s="160"/>
      <c r="E3780" s="159"/>
      <c r="F3780" s="161"/>
    </row>
    <row r="3781" spans="2:6" x14ac:dyDescent="0.3">
      <c r="B3781" s="121">
        <v>3770</v>
      </c>
      <c r="C3781" s="162"/>
      <c r="D3781" s="163"/>
      <c r="E3781" s="162"/>
      <c r="F3781" s="164"/>
    </row>
    <row r="3782" spans="2:6" x14ac:dyDescent="0.3">
      <c r="B3782" s="125">
        <v>3771</v>
      </c>
      <c r="C3782" s="159"/>
      <c r="D3782" s="160"/>
      <c r="E3782" s="159"/>
      <c r="F3782" s="161"/>
    </row>
    <row r="3783" spans="2:6" x14ac:dyDescent="0.3">
      <c r="B3783" s="121">
        <v>3772</v>
      </c>
      <c r="C3783" s="162"/>
      <c r="D3783" s="163"/>
      <c r="E3783" s="162"/>
      <c r="F3783" s="164"/>
    </row>
    <row r="3784" spans="2:6" x14ac:dyDescent="0.3">
      <c r="B3784" s="125">
        <v>3773</v>
      </c>
      <c r="C3784" s="159"/>
      <c r="D3784" s="160"/>
      <c r="E3784" s="159"/>
      <c r="F3784" s="161"/>
    </row>
    <row r="3785" spans="2:6" x14ac:dyDescent="0.3">
      <c r="B3785" s="121">
        <v>3774</v>
      </c>
      <c r="C3785" s="162"/>
      <c r="D3785" s="163"/>
      <c r="E3785" s="162"/>
      <c r="F3785" s="164"/>
    </row>
    <row r="3786" spans="2:6" x14ac:dyDescent="0.3">
      <c r="B3786" s="125">
        <v>3775</v>
      </c>
      <c r="C3786" s="159"/>
      <c r="D3786" s="160"/>
      <c r="E3786" s="159"/>
      <c r="F3786" s="161"/>
    </row>
    <row r="3787" spans="2:6" x14ac:dyDescent="0.3">
      <c r="B3787" s="121">
        <v>3776</v>
      </c>
      <c r="C3787" s="162"/>
      <c r="D3787" s="163"/>
      <c r="E3787" s="162"/>
      <c r="F3787" s="164"/>
    </row>
    <row r="3788" spans="2:6" x14ac:dyDescent="0.3">
      <c r="B3788" s="125">
        <v>3777</v>
      </c>
      <c r="C3788" s="159"/>
      <c r="D3788" s="160"/>
      <c r="E3788" s="159"/>
      <c r="F3788" s="161"/>
    </row>
    <row r="3789" spans="2:6" x14ac:dyDescent="0.3">
      <c r="B3789" s="121">
        <v>3778</v>
      </c>
      <c r="C3789" s="162"/>
      <c r="D3789" s="163"/>
      <c r="E3789" s="162"/>
      <c r="F3789" s="164"/>
    </row>
    <row r="3790" spans="2:6" x14ac:dyDescent="0.3">
      <c r="B3790" s="125">
        <v>3779</v>
      </c>
      <c r="C3790" s="159"/>
      <c r="D3790" s="160"/>
      <c r="E3790" s="159"/>
      <c r="F3790" s="161"/>
    </row>
    <row r="3791" spans="2:6" x14ac:dyDescent="0.3">
      <c r="B3791" s="121">
        <v>3780</v>
      </c>
      <c r="C3791" s="162"/>
      <c r="D3791" s="163"/>
      <c r="E3791" s="162"/>
      <c r="F3791" s="164"/>
    </row>
    <row r="3792" spans="2:6" x14ac:dyDescent="0.3">
      <c r="B3792" s="125">
        <v>3781</v>
      </c>
      <c r="C3792" s="159"/>
      <c r="D3792" s="160"/>
      <c r="E3792" s="159"/>
      <c r="F3792" s="161"/>
    </row>
    <row r="3793" spans="2:6" x14ac:dyDescent="0.3">
      <c r="B3793" s="121">
        <v>3782</v>
      </c>
      <c r="C3793" s="162"/>
      <c r="D3793" s="163"/>
      <c r="E3793" s="162"/>
      <c r="F3793" s="164"/>
    </row>
    <row r="3794" spans="2:6" x14ac:dyDescent="0.3">
      <c r="B3794" s="125">
        <v>3783</v>
      </c>
      <c r="C3794" s="159"/>
      <c r="D3794" s="160"/>
      <c r="E3794" s="159"/>
      <c r="F3794" s="161"/>
    </row>
    <row r="3795" spans="2:6" x14ac:dyDescent="0.3">
      <c r="B3795" s="121">
        <v>3784</v>
      </c>
      <c r="C3795" s="162"/>
      <c r="D3795" s="163"/>
      <c r="E3795" s="162"/>
      <c r="F3795" s="164"/>
    </row>
    <row r="3796" spans="2:6" x14ac:dyDescent="0.3">
      <c r="B3796" s="125">
        <v>3785</v>
      </c>
      <c r="C3796" s="159"/>
      <c r="D3796" s="160"/>
      <c r="E3796" s="159"/>
      <c r="F3796" s="161"/>
    </row>
    <row r="3797" spans="2:6" x14ac:dyDescent="0.3">
      <c r="B3797" s="121">
        <v>3786</v>
      </c>
      <c r="C3797" s="162"/>
      <c r="D3797" s="163"/>
      <c r="E3797" s="162"/>
      <c r="F3797" s="164"/>
    </row>
    <row r="3798" spans="2:6" x14ac:dyDescent="0.3">
      <c r="B3798" s="125">
        <v>3787</v>
      </c>
      <c r="C3798" s="159"/>
      <c r="D3798" s="160"/>
      <c r="E3798" s="159"/>
      <c r="F3798" s="161"/>
    </row>
    <row r="3799" spans="2:6" x14ac:dyDescent="0.3">
      <c r="B3799" s="121">
        <v>3788</v>
      </c>
      <c r="C3799" s="162"/>
      <c r="D3799" s="163"/>
      <c r="E3799" s="162"/>
      <c r="F3799" s="164"/>
    </row>
    <row r="3800" spans="2:6" x14ac:dyDescent="0.3">
      <c r="B3800" s="125">
        <v>3789</v>
      </c>
      <c r="C3800" s="159"/>
      <c r="D3800" s="160"/>
      <c r="E3800" s="159"/>
      <c r="F3800" s="161"/>
    </row>
    <row r="3801" spans="2:6" x14ac:dyDescent="0.3">
      <c r="B3801" s="121">
        <v>3790</v>
      </c>
      <c r="C3801" s="162"/>
      <c r="D3801" s="163"/>
      <c r="E3801" s="162"/>
      <c r="F3801" s="164"/>
    </row>
    <row r="3802" spans="2:6" x14ac:dyDescent="0.3">
      <c r="B3802" s="125">
        <v>3791</v>
      </c>
      <c r="C3802" s="159"/>
      <c r="D3802" s="160"/>
      <c r="E3802" s="159"/>
      <c r="F3802" s="161"/>
    </row>
    <row r="3803" spans="2:6" x14ac:dyDescent="0.3">
      <c r="B3803" s="121">
        <v>3792</v>
      </c>
      <c r="C3803" s="162"/>
      <c r="D3803" s="163"/>
      <c r="E3803" s="162"/>
      <c r="F3803" s="164"/>
    </row>
    <row r="3804" spans="2:6" x14ac:dyDescent="0.3">
      <c r="B3804" s="125">
        <v>3793</v>
      </c>
      <c r="C3804" s="159"/>
      <c r="D3804" s="160"/>
      <c r="E3804" s="159"/>
      <c r="F3804" s="161"/>
    </row>
    <row r="3805" spans="2:6" x14ac:dyDescent="0.3">
      <c r="B3805" s="121">
        <v>3794</v>
      </c>
      <c r="C3805" s="162"/>
      <c r="D3805" s="163"/>
      <c r="E3805" s="162"/>
      <c r="F3805" s="164"/>
    </row>
    <row r="3806" spans="2:6" x14ac:dyDescent="0.3">
      <c r="B3806" s="125">
        <v>3795</v>
      </c>
      <c r="C3806" s="159"/>
      <c r="D3806" s="160"/>
      <c r="E3806" s="159"/>
      <c r="F3806" s="161"/>
    </row>
    <row r="3807" spans="2:6" x14ac:dyDescent="0.3">
      <c r="B3807" s="121">
        <v>3796</v>
      </c>
      <c r="C3807" s="162"/>
      <c r="D3807" s="163"/>
      <c r="E3807" s="162"/>
      <c r="F3807" s="164"/>
    </row>
    <row r="3808" spans="2:6" x14ac:dyDescent="0.3">
      <c r="B3808" s="125">
        <v>3797</v>
      </c>
      <c r="C3808" s="159"/>
      <c r="D3808" s="160"/>
      <c r="E3808" s="159"/>
      <c r="F3808" s="161"/>
    </row>
    <row r="3809" spans="2:6" x14ac:dyDescent="0.3">
      <c r="B3809" s="121">
        <v>3798</v>
      </c>
      <c r="C3809" s="162"/>
      <c r="D3809" s="163"/>
      <c r="E3809" s="162"/>
      <c r="F3809" s="164"/>
    </row>
    <row r="3810" spans="2:6" x14ac:dyDescent="0.3">
      <c r="B3810" s="125">
        <v>3799</v>
      </c>
      <c r="C3810" s="159"/>
      <c r="D3810" s="160"/>
      <c r="E3810" s="159"/>
      <c r="F3810" s="161"/>
    </row>
    <row r="3811" spans="2:6" x14ac:dyDescent="0.3">
      <c r="B3811" s="121">
        <v>3800</v>
      </c>
      <c r="C3811" s="162"/>
      <c r="D3811" s="163"/>
      <c r="E3811" s="162"/>
      <c r="F3811" s="164"/>
    </row>
    <row r="3812" spans="2:6" x14ac:dyDescent="0.3">
      <c r="B3812" s="125">
        <v>3801</v>
      </c>
      <c r="C3812" s="159"/>
      <c r="D3812" s="160"/>
      <c r="E3812" s="159"/>
      <c r="F3812" s="161"/>
    </row>
    <row r="3813" spans="2:6" x14ac:dyDescent="0.3">
      <c r="B3813" s="121">
        <v>3802</v>
      </c>
      <c r="C3813" s="162"/>
      <c r="D3813" s="163"/>
      <c r="E3813" s="162"/>
      <c r="F3813" s="164"/>
    </row>
    <row r="3814" spans="2:6" x14ac:dyDescent="0.3">
      <c r="B3814" s="125">
        <v>3803</v>
      </c>
      <c r="C3814" s="159"/>
      <c r="D3814" s="160"/>
      <c r="E3814" s="159"/>
      <c r="F3814" s="161"/>
    </row>
    <row r="3815" spans="2:6" x14ac:dyDescent="0.3">
      <c r="B3815" s="121">
        <v>3804</v>
      </c>
      <c r="C3815" s="162"/>
      <c r="D3815" s="163"/>
      <c r="E3815" s="162"/>
      <c r="F3815" s="164"/>
    </row>
    <row r="3816" spans="2:6" x14ac:dyDescent="0.3">
      <c r="B3816" s="125">
        <v>3805</v>
      </c>
      <c r="C3816" s="159"/>
      <c r="D3816" s="160"/>
      <c r="E3816" s="159"/>
      <c r="F3816" s="161"/>
    </row>
    <row r="3817" spans="2:6" x14ac:dyDescent="0.3">
      <c r="B3817" s="121">
        <v>3806</v>
      </c>
      <c r="C3817" s="162"/>
      <c r="D3817" s="163"/>
      <c r="E3817" s="162"/>
      <c r="F3817" s="164"/>
    </row>
    <row r="3818" spans="2:6" x14ac:dyDescent="0.3">
      <c r="B3818" s="125">
        <v>3807</v>
      </c>
      <c r="C3818" s="159"/>
      <c r="D3818" s="160"/>
      <c r="E3818" s="159"/>
      <c r="F3818" s="161"/>
    </row>
    <row r="3819" spans="2:6" x14ac:dyDescent="0.3">
      <c r="B3819" s="121">
        <v>3808</v>
      </c>
      <c r="C3819" s="162"/>
      <c r="D3819" s="163"/>
      <c r="E3819" s="162"/>
      <c r="F3819" s="164"/>
    </row>
    <row r="3820" spans="2:6" x14ac:dyDescent="0.3">
      <c r="B3820" s="125">
        <v>3809</v>
      </c>
      <c r="C3820" s="159"/>
      <c r="D3820" s="160"/>
      <c r="E3820" s="159"/>
      <c r="F3820" s="161"/>
    </row>
    <row r="3821" spans="2:6" x14ac:dyDescent="0.3">
      <c r="B3821" s="121">
        <v>3810</v>
      </c>
      <c r="C3821" s="162"/>
      <c r="D3821" s="163"/>
      <c r="E3821" s="162"/>
      <c r="F3821" s="164"/>
    </row>
    <row r="3822" spans="2:6" x14ac:dyDescent="0.3">
      <c r="B3822" s="125">
        <v>3811</v>
      </c>
      <c r="C3822" s="159"/>
      <c r="D3822" s="160"/>
      <c r="E3822" s="159"/>
      <c r="F3822" s="161"/>
    </row>
    <row r="3823" spans="2:6" x14ac:dyDescent="0.3">
      <c r="B3823" s="121">
        <v>3812</v>
      </c>
      <c r="C3823" s="162"/>
      <c r="D3823" s="163"/>
      <c r="E3823" s="162"/>
      <c r="F3823" s="164"/>
    </row>
    <row r="3824" spans="2:6" x14ac:dyDescent="0.3">
      <c r="B3824" s="125">
        <v>3813</v>
      </c>
      <c r="C3824" s="159"/>
      <c r="D3824" s="160"/>
      <c r="E3824" s="159"/>
      <c r="F3824" s="161"/>
    </row>
    <row r="3825" spans="2:6" x14ac:dyDescent="0.3">
      <c r="B3825" s="121">
        <v>3814</v>
      </c>
      <c r="C3825" s="162"/>
      <c r="D3825" s="163"/>
      <c r="E3825" s="162"/>
      <c r="F3825" s="164"/>
    </row>
    <row r="3826" spans="2:6" x14ac:dyDescent="0.3">
      <c r="B3826" s="125">
        <v>3815</v>
      </c>
      <c r="C3826" s="159"/>
      <c r="D3826" s="160"/>
      <c r="E3826" s="159"/>
      <c r="F3826" s="161"/>
    </row>
    <row r="3827" spans="2:6" x14ac:dyDescent="0.3">
      <c r="B3827" s="121">
        <v>3816</v>
      </c>
      <c r="C3827" s="162"/>
      <c r="D3827" s="163"/>
      <c r="E3827" s="162"/>
      <c r="F3827" s="164"/>
    </row>
    <row r="3828" spans="2:6" x14ac:dyDescent="0.3">
      <c r="B3828" s="125">
        <v>3817</v>
      </c>
      <c r="C3828" s="159"/>
      <c r="D3828" s="160"/>
      <c r="E3828" s="159"/>
      <c r="F3828" s="161"/>
    </row>
    <row r="3829" spans="2:6" x14ac:dyDescent="0.3">
      <c r="B3829" s="121">
        <v>3818</v>
      </c>
      <c r="C3829" s="162"/>
      <c r="D3829" s="163"/>
      <c r="E3829" s="162"/>
      <c r="F3829" s="164"/>
    </row>
    <row r="3830" spans="2:6" x14ac:dyDescent="0.3">
      <c r="B3830" s="125">
        <v>3819</v>
      </c>
      <c r="C3830" s="159"/>
      <c r="D3830" s="160"/>
      <c r="E3830" s="159"/>
      <c r="F3830" s="161"/>
    </row>
    <row r="3831" spans="2:6" x14ac:dyDescent="0.3">
      <c r="B3831" s="121">
        <v>3820</v>
      </c>
      <c r="C3831" s="162"/>
      <c r="D3831" s="163"/>
      <c r="E3831" s="162"/>
      <c r="F3831" s="164"/>
    </row>
    <row r="3832" spans="2:6" x14ac:dyDescent="0.3">
      <c r="B3832" s="125">
        <v>3821</v>
      </c>
      <c r="C3832" s="159"/>
      <c r="D3832" s="160"/>
      <c r="E3832" s="159"/>
      <c r="F3832" s="161"/>
    </row>
    <row r="3833" spans="2:6" x14ac:dyDescent="0.3">
      <c r="B3833" s="121">
        <v>3822</v>
      </c>
      <c r="C3833" s="162"/>
      <c r="D3833" s="163"/>
      <c r="E3833" s="162"/>
      <c r="F3833" s="164"/>
    </row>
    <row r="3834" spans="2:6" x14ac:dyDescent="0.3">
      <c r="B3834" s="125">
        <v>3823</v>
      </c>
      <c r="C3834" s="159"/>
      <c r="D3834" s="160"/>
      <c r="E3834" s="159"/>
      <c r="F3834" s="161"/>
    </row>
    <row r="3835" spans="2:6" x14ac:dyDescent="0.3">
      <c r="B3835" s="121">
        <v>3824</v>
      </c>
      <c r="C3835" s="162"/>
      <c r="D3835" s="163"/>
      <c r="E3835" s="162"/>
      <c r="F3835" s="164"/>
    </row>
    <row r="3836" spans="2:6" x14ac:dyDescent="0.3">
      <c r="B3836" s="125">
        <v>3825</v>
      </c>
      <c r="C3836" s="159"/>
      <c r="D3836" s="160"/>
      <c r="E3836" s="159"/>
      <c r="F3836" s="161"/>
    </row>
    <row r="3837" spans="2:6" x14ac:dyDescent="0.3">
      <c r="B3837" s="121">
        <v>3826</v>
      </c>
      <c r="C3837" s="162"/>
      <c r="D3837" s="163"/>
      <c r="E3837" s="162"/>
      <c r="F3837" s="164"/>
    </row>
    <row r="3838" spans="2:6" x14ac:dyDescent="0.3">
      <c r="B3838" s="125">
        <v>3827</v>
      </c>
      <c r="C3838" s="159"/>
      <c r="D3838" s="160"/>
      <c r="E3838" s="159"/>
      <c r="F3838" s="161"/>
    </row>
    <row r="3839" spans="2:6" x14ac:dyDescent="0.3">
      <c r="B3839" s="121">
        <v>3828</v>
      </c>
      <c r="C3839" s="162"/>
      <c r="D3839" s="163"/>
      <c r="E3839" s="162"/>
      <c r="F3839" s="164"/>
    </row>
    <row r="3840" spans="2:6" x14ac:dyDescent="0.3">
      <c r="B3840" s="125">
        <v>3829</v>
      </c>
      <c r="C3840" s="159"/>
      <c r="D3840" s="160"/>
      <c r="E3840" s="159"/>
      <c r="F3840" s="161"/>
    </row>
    <row r="3841" spans="2:6" x14ac:dyDescent="0.3">
      <c r="B3841" s="121">
        <v>3830</v>
      </c>
      <c r="C3841" s="162"/>
      <c r="D3841" s="163"/>
      <c r="E3841" s="162"/>
      <c r="F3841" s="164"/>
    </row>
    <row r="3842" spans="2:6" x14ac:dyDescent="0.3">
      <c r="B3842" s="125">
        <v>3831</v>
      </c>
      <c r="C3842" s="159"/>
      <c r="D3842" s="160"/>
      <c r="E3842" s="159"/>
      <c r="F3842" s="161"/>
    </row>
    <row r="3843" spans="2:6" x14ac:dyDescent="0.3">
      <c r="B3843" s="121">
        <v>3832</v>
      </c>
      <c r="C3843" s="162"/>
      <c r="D3843" s="163"/>
      <c r="E3843" s="162"/>
      <c r="F3843" s="164"/>
    </row>
    <row r="3844" spans="2:6" x14ac:dyDescent="0.3">
      <c r="B3844" s="125">
        <v>3833</v>
      </c>
      <c r="C3844" s="159"/>
      <c r="D3844" s="160"/>
      <c r="E3844" s="159"/>
      <c r="F3844" s="161"/>
    </row>
    <row r="3845" spans="2:6" x14ac:dyDescent="0.3">
      <c r="B3845" s="121">
        <v>3834</v>
      </c>
      <c r="C3845" s="162"/>
      <c r="D3845" s="163"/>
      <c r="E3845" s="162"/>
      <c r="F3845" s="164"/>
    </row>
    <row r="3846" spans="2:6" x14ac:dyDescent="0.3">
      <c r="B3846" s="125">
        <v>3835</v>
      </c>
      <c r="C3846" s="159"/>
      <c r="D3846" s="160"/>
      <c r="E3846" s="159"/>
      <c r="F3846" s="161"/>
    </row>
    <row r="3847" spans="2:6" x14ac:dyDescent="0.3">
      <c r="B3847" s="121">
        <v>3836</v>
      </c>
      <c r="C3847" s="162"/>
      <c r="D3847" s="163"/>
      <c r="E3847" s="162"/>
      <c r="F3847" s="164"/>
    </row>
    <row r="3848" spans="2:6" x14ac:dyDescent="0.3">
      <c r="B3848" s="125">
        <v>3837</v>
      </c>
      <c r="C3848" s="159"/>
      <c r="D3848" s="160"/>
      <c r="E3848" s="159"/>
      <c r="F3848" s="161"/>
    </row>
    <row r="3849" spans="2:6" x14ac:dyDescent="0.3">
      <c r="B3849" s="121">
        <v>3838</v>
      </c>
      <c r="C3849" s="162"/>
      <c r="D3849" s="163"/>
      <c r="E3849" s="162"/>
      <c r="F3849" s="164"/>
    </row>
    <row r="3850" spans="2:6" x14ac:dyDescent="0.3">
      <c r="B3850" s="125">
        <v>3839</v>
      </c>
      <c r="C3850" s="159"/>
      <c r="D3850" s="160"/>
      <c r="E3850" s="159"/>
      <c r="F3850" s="161"/>
    </row>
    <row r="3851" spans="2:6" x14ac:dyDescent="0.3">
      <c r="B3851" s="121">
        <v>3840</v>
      </c>
      <c r="C3851" s="162"/>
      <c r="D3851" s="163"/>
      <c r="E3851" s="162"/>
      <c r="F3851" s="164"/>
    </row>
    <row r="3852" spans="2:6" x14ac:dyDescent="0.3">
      <c r="B3852" s="125">
        <v>3841</v>
      </c>
      <c r="C3852" s="159"/>
      <c r="D3852" s="160"/>
      <c r="E3852" s="159"/>
      <c r="F3852" s="161"/>
    </row>
    <row r="3853" spans="2:6" x14ac:dyDescent="0.3">
      <c r="B3853" s="121">
        <v>3842</v>
      </c>
      <c r="C3853" s="162"/>
      <c r="D3853" s="163"/>
      <c r="E3853" s="162"/>
      <c r="F3853" s="164"/>
    </row>
    <row r="3854" spans="2:6" x14ac:dyDescent="0.3">
      <c r="B3854" s="125">
        <v>3843</v>
      </c>
      <c r="C3854" s="159"/>
      <c r="D3854" s="160"/>
      <c r="E3854" s="159"/>
      <c r="F3854" s="161"/>
    </row>
    <row r="3855" spans="2:6" x14ac:dyDescent="0.3">
      <c r="B3855" s="121">
        <v>3844</v>
      </c>
      <c r="C3855" s="162"/>
      <c r="D3855" s="163"/>
      <c r="E3855" s="162"/>
      <c r="F3855" s="164"/>
    </row>
    <row r="3856" spans="2:6" x14ac:dyDescent="0.3">
      <c r="B3856" s="125">
        <v>3845</v>
      </c>
      <c r="C3856" s="159"/>
      <c r="D3856" s="160"/>
      <c r="E3856" s="159"/>
      <c r="F3856" s="161"/>
    </row>
    <row r="3857" spans="2:6" x14ac:dyDescent="0.3">
      <c r="B3857" s="121">
        <v>3846</v>
      </c>
      <c r="C3857" s="162"/>
      <c r="D3857" s="163"/>
      <c r="E3857" s="162"/>
      <c r="F3857" s="164"/>
    </row>
    <row r="3858" spans="2:6" x14ac:dyDescent="0.3">
      <c r="B3858" s="125">
        <v>3847</v>
      </c>
      <c r="C3858" s="159"/>
      <c r="D3858" s="160"/>
      <c r="E3858" s="159"/>
      <c r="F3858" s="161"/>
    </row>
    <row r="3859" spans="2:6" x14ac:dyDescent="0.3">
      <c r="B3859" s="121">
        <v>3848</v>
      </c>
      <c r="C3859" s="162"/>
      <c r="D3859" s="163"/>
      <c r="E3859" s="162"/>
      <c r="F3859" s="164"/>
    </row>
    <row r="3860" spans="2:6" x14ac:dyDescent="0.3">
      <c r="B3860" s="125">
        <v>3849</v>
      </c>
      <c r="C3860" s="159"/>
      <c r="D3860" s="160"/>
      <c r="E3860" s="159"/>
      <c r="F3860" s="161"/>
    </row>
    <row r="3861" spans="2:6" x14ac:dyDescent="0.3">
      <c r="B3861" s="121">
        <v>3850</v>
      </c>
      <c r="C3861" s="162"/>
      <c r="D3861" s="163"/>
      <c r="E3861" s="162"/>
      <c r="F3861" s="164"/>
    </row>
    <row r="3862" spans="2:6" x14ac:dyDescent="0.3">
      <c r="B3862" s="125">
        <v>3851</v>
      </c>
      <c r="C3862" s="159"/>
      <c r="D3862" s="160"/>
      <c r="E3862" s="159"/>
      <c r="F3862" s="161"/>
    </row>
    <row r="3863" spans="2:6" x14ac:dyDescent="0.3">
      <c r="B3863" s="121">
        <v>3852</v>
      </c>
      <c r="C3863" s="162"/>
      <c r="D3863" s="163"/>
      <c r="E3863" s="162"/>
      <c r="F3863" s="164"/>
    </row>
    <row r="3864" spans="2:6" x14ac:dyDescent="0.3">
      <c r="B3864" s="125">
        <v>3853</v>
      </c>
      <c r="C3864" s="159"/>
      <c r="D3864" s="160"/>
      <c r="E3864" s="159"/>
      <c r="F3864" s="161"/>
    </row>
    <row r="3865" spans="2:6" x14ac:dyDescent="0.3">
      <c r="B3865" s="121">
        <v>3854</v>
      </c>
      <c r="C3865" s="162"/>
      <c r="D3865" s="163"/>
      <c r="E3865" s="162"/>
      <c r="F3865" s="164"/>
    </row>
    <row r="3866" spans="2:6" x14ac:dyDescent="0.3">
      <c r="B3866" s="125">
        <v>3855</v>
      </c>
      <c r="C3866" s="159"/>
      <c r="D3866" s="160"/>
      <c r="E3866" s="159"/>
      <c r="F3866" s="161"/>
    </row>
    <row r="3867" spans="2:6" x14ac:dyDescent="0.3">
      <c r="B3867" s="121">
        <v>3856</v>
      </c>
      <c r="C3867" s="162"/>
      <c r="D3867" s="163"/>
      <c r="E3867" s="162"/>
      <c r="F3867" s="164"/>
    </row>
    <row r="3868" spans="2:6" x14ac:dyDescent="0.3">
      <c r="B3868" s="125">
        <v>3857</v>
      </c>
      <c r="C3868" s="159"/>
      <c r="D3868" s="160"/>
      <c r="E3868" s="159"/>
      <c r="F3868" s="161"/>
    </row>
    <row r="3869" spans="2:6" x14ac:dyDescent="0.3">
      <c r="B3869" s="121">
        <v>3858</v>
      </c>
      <c r="C3869" s="162"/>
      <c r="D3869" s="163"/>
      <c r="E3869" s="162"/>
      <c r="F3869" s="164"/>
    </row>
    <row r="3870" spans="2:6" x14ac:dyDescent="0.3">
      <c r="B3870" s="125">
        <v>3859</v>
      </c>
      <c r="C3870" s="159"/>
      <c r="D3870" s="160"/>
      <c r="E3870" s="159"/>
      <c r="F3870" s="161"/>
    </row>
    <row r="3871" spans="2:6" x14ac:dyDescent="0.3">
      <c r="B3871" s="121">
        <v>3860</v>
      </c>
      <c r="C3871" s="162"/>
      <c r="D3871" s="163"/>
      <c r="E3871" s="162"/>
      <c r="F3871" s="164"/>
    </row>
    <row r="3872" spans="2:6" x14ac:dyDescent="0.3">
      <c r="B3872" s="125">
        <v>3861</v>
      </c>
      <c r="C3872" s="159"/>
      <c r="D3872" s="160"/>
      <c r="E3872" s="159"/>
      <c r="F3872" s="161"/>
    </row>
    <row r="3873" spans="2:6" x14ac:dyDescent="0.3">
      <c r="B3873" s="121">
        <v>3862</v>
      </c>
      <c r="C3873" s="162"/>
      <c r="D3873" s="163"/>
      <c r="E3873" s="162"/>
      <c r="F3873" s="164"/>
    </row>
    <row r="3874" spans="2:6" x14ac:dyDescent="0.3">
      <c r="B3874" s="125">
        <v>3863</v>
      </c>
      <c r="C3874" s="159"/>
      <c r="D3874" s="160"/>
      <c r="E3874" s="159"/>
      <c r="F3874" s="161"/>
    </row>
    <row r="3875" spans="2:6" x14ac:dyDescent="0.3">
      <c r="B3875" s="121">
        <v>3864</v>
      </c>
      <c r="C3875" s="162"/>
      <c r="D3875" s="163"/>
      <c r="E3875" s="162"/>
      <c r="F3875" s="164"/>
    </row>
    <row r="3876" spans="2:6" x14ac:dyDescent="0.3">
      <c r="B3876" s="125">
        <v>3865</v>
      </c>
      <c r="C3876" s="159"/>
      <c r="D3876" s="160"/>
      <c r="E3876" s="159"/>
      <c r="F3876" s="161"/>
    </row>
    <row r="3877" spans="2:6" x14ac:dyDescent="0.3">
      <c r="B3877" s="121">
        <v>3866</v>
      </c>
      <c r="C3877" s="162"/>
      <c r="D3877" s="163"/>
      <c r="E3877" s="162"/>
      <c r="F3877" s="164"/>
    </row>
    <row r="3878" spans="2:6" x14ac:dyDescent="0.3">
      <c r="B3878" s="125">
        <v>3867</v>
      </c>
      <c r="C3878" s="159"/>
      <c r="D3878" s="160"/>
      <c r="E3878" s="159"/>
      <c r="F3878" s="161"/>
    </row>
    <row r="3879" spans="2:6" x14ac:dyDescent="0.3">
      <c r="B3879" s="121">
        <v>3868</v>
      </c>
      <c r="C3879" s="162"/>
      <c r="D3879" s="163"/>
      <c r="E3879" s="162"/>
      <c r="F3879" s="164"/>
    </row>
    <row r="3880" spans="2:6" x14ac:dyDescent="0.3">
      <c r="B3880" s="125">
        <v>3869</v>
      </c>
      <c r="C3880" s="159"/>
      <c r="D3880" s="160"/>
      <c r="E3880" s="159"/>
      <c r="F3880" s="161"/>
    </row>
    <row r="3881" spans="2:6" x14ac:dyDescent="0.3">
      <c r="B3881" s="121">
        <v>3870</v>
      </c>
      <c r="C3881" s="162"/>
      <c r="D3881" s="163"/>
      <c r="E3881" s="162"/>
      <c r="F3881" s="164"/>
    </row>
    <row r="3882" spans="2:6" x14ac:dyDescent="0.3">
      <c r="B3882" s="125">
        <v>3871</v>
      </c>
      <c r="C3882" s="159"/>
      <c r="D3882" s="160"/>
      <c r="E3882" s="159"/>
      <c r="F3882" s="161"/>
    </row>
    <row r="3883" spans="2:6" x14ac:dyDescent="0.3">
      <c r="B3883" s="121">
        <v>3872</v>
      </c>
      <c r="C3883" s="162"/>
      <c r="D3883" s="163"/>
      <c r="E3883" s="162"/>
      <c r="F3883" s="164"/>
    </row>
    <row r="3884" spans="2:6" x14ac:dyDescent="0.3">
      <c r="B3884" s="125">
        <v>3873</v>
      </c>
      <c r="C3884" s="159"/>
      <c r="D3884" s="160"/>
      <c r="E3884" s="159"/>
      <c r="F3884" s="161"/>
    </row>
    <row r="3885" spans="2:6" x14ac:dyDescent="0.3">
      <c r="B3885" s="121">
        <v>3874</v>
      </c>
      <c r="C3885" s="162"/>
      <c r="D3885" s="163"/>
      <c r="E3885" s="162"/>
      <c r="F3885" s="164"/>
    </row>
    <row r="3886" spans="2:6" x14ac:dyDescent="0.3">
      <c r="B3886" s="125">
        <v>3875</v>
      </c>
      <c r="C3886" s="159"/>
      <c r="D3886" s="160"/>
      <c r="E3886" s="159"/>
      <c r="F3886" s="161"/>
    </row>
    <row r="3887" spans="2:6" x14ac:dyDescent="0.3">
      <c r="B3887" s="121">
        <v>3876</v>
      </c>
      <c r="C3887" s="162"/>
      <c r="D3887" s="163"/>
      <c r="E3887" s="162"/>
      <c r="F3887" s="164"/>
    </row>
    <row r="3888" spans="2:6" x14ac:dyDescent="0.3">
      <c r="B3888" s="125">
        <v>3877</v>
      </c>
      <c r="C3888" s="159"/>
      <c r="D3888" s="160"/>
      <c r="E3888" s="159"/>
      <c r="F3888" s="161"/>
    </row>
    <row r="3889" spans="2:6" x14ac:dyDescent="0.3">
      <c r="B3889" s="121">
        <v>3878</v>
      </c>
      <c r="C3889" s="162"/>
      <c r="D3889" s="163"/>
      <c r="E3889" s="162"/>
      <c r="F3889" s="164"/>
    </row>
    <row r="3890" spans="2:6" x14ac:dyDescent="0.3">
      <c r="B3890" s="125">
        <v>3879</v>
      </c>
      <c r="C3890" s="159"/>
      <c r="D3890" s="160"/>
      <c r="E3890" s="159"/>
      <c r="F3890" s="161"/>
    </row>
    <row r="3891" spans="2:6" x14ac:dyDescent="0.3">
      <c r="B3891" s="121">
        <v>3880</v>
      </c>
      <c r="C3891" s="162"/>
      <c r="D3891" s="163"/>
      <c r="E3891" s="162"/>
      <c r="F3891" s="164"/>
    </row>
    <row r="3892" spans="2:6" x14ac:dyDescent="0.3">
      <c r="B3892" s="125">
        <v>3881</v>
      </c>
      <c r="C3892" s="159"/>
      <c r="D3892" s="160"/>
      <c r="E3892" s="159"/>
      <c r="F3892" s="161"/>
    </row>
    <row r="3893" spans="2:6" x14ac:dyDescent="0.3">
      <c r="B3893" s="121">
        <v>3882</v>
      </c>
      <c r="C3893" s="162"/>
      <c r="D3893" s="163"/>
      <c r="E3893" s="162"/>
      <c r="F3893" s="164"/>
    </row>
    <row r="3894" spans="2:6" x14ac:dyDescent="0.3">
      <c r="B3894" s="125">
        <v>3883</v>
      </c>
      <c r="C3894" s="159"/>
      <c r="D3894" s="160"/>
      <c r="E3894" s="159"/>
      <c r="F3894" s="161"/>
    </row>
    <row r="3895" spans="2:6" x14ac:dyDescent="0.3">
      <c r="B3895" s="121">
        <v>3884</v>
      </c>
      <c r="C3895" s="162"/>
      <c r="D3895" s="163"/>
      <c r="E3895" s="162"/>
      <c r="F3895" s="164"/>
    </row>
    <row r="3896" spans="2:6" x14ac:dyDescent="0.3">
      <c r="B3896" s="125">
        <v>3885</v>
      </c>
      <c r="C3896" s="159"/>
      <c r="D3896" s="160"/>
      <c r="E3896" s="159"/>
      <c r="F3896" s="161"/>
    </row>
    <row r="3897" spans="2:6" x14ac:dyDescent="0.3">
      <c r="B3897" s="121">
        <v>3886</v>
      </c>
      <c r="C3897" s="162"/>
      <c r="D3897" s="163"/>
      <c r="E3897" s="162"/>
      <c r="F3897" s="164"/>
    </row>
    <row r="3898" spans="2:6" x14ac:dyDescent="0.3">
      <c r="B3898" s="125">
        <v>3887</v>
      </c>
      <c r="C3898" s="159"/>
      <c r="D3898" s="160"/>
      <c r="E3898" s="159"/>
      <c r="F3898" s="161"/>
    </row>
    <row r="3899" spans="2:6" x14ac:dyDescent="0.3">
      <c r="B3899" s="121">
        <v>3888</v>
      </c>
      <c r="C3899" s="162"/>
      <c r="D3899" s="163"/>
      <c r="E3899" s="162"/>
      <c r="F3899" s="164"/>
    </row>
    <row r="3900" spans="2:6" x14ac:dyDescent="0.3">
      <c r="B3900" s="125">
        <v>3889</v>
      </c>
      <c r="C3900" s="159"/>
      <c r="D3900" s="160"/>
      <c r="E3900" s="159"/>
      <c r="F3900" s="161"/>
    </row>
    <row r="3901" spans="2:6" x14ac:dyDescent="0.3">
      <c r="B3901" s="121">
        <v>3890</v>
      </c>
      <c r="C3901" s="162"/>
      <c r="D3901" s="163"/>
      <c r="E3901" s="162"/>
      <c r="F3901" s="164"/>
    </row>
    <row r="3902" spans="2:6" x14ac:dyDescent="0.3">
      <c r="B3902" s="125">
        <v>3891</v>
      </c>
      <c r="C3902" s="159"/>
      <c r="D3902" s="160"/>
      <c r="E3902" s="159"/>
      <c r="F3902" s="161"/>
    </row>
    <row r="3903" spans="2:6" x14ac:dyDescent="0.3">
      <c r="B3903" s="121">
        <v>3892</v>
      </c>
      <c r="C3903" s="162"/>
      <c r="D3903" s="163"/>
      <c r="E3903" s="162"/>
      <c r="F3903" s="164"/>
    </row>
    <row r="3904" spans="2:6" x14ac:dyDescent="0.3">
      <c r="B3904" s="125">
        <v>3893</v>
      </c>
      <c r="C3904" s="159"/>
      <c r="D3904" s="160"/>
      <c r="E3904" s="159"/>
      <c r="F3904" s="161"/>
    </row>
    <row r="3905" spans="2:6" x14ac:dyDescent="0.3">
      <c r="B3905" s="121">
        <v>3894</v>
      </c>
      <c r="C3905" s="162"/>
      <c r="D3905" s="163"/>
      <c r="E3905" s="162"/>
      <c r="F3905" s="164"/>
    </row>
    <row r="3906" spans="2:6" x14ac:dyDescent="0.3">
      <c r="B3906" s="125">
        <v>3895</v>
      </c>
      <c r="C3906" s="159"/>
      <c r="D3906" s="160"/>
      <c r="E3906" s="159"/>
      <c r="F3906" s="161"/>
    </row>
    <row r="3907" spans="2:6" x14ac:dyDescent="0.3">
      <c r="B3907" s="121">
        <v>3896</v>
      </c>
      <c r="C3907" s="162"/>
      <c r="D3907" s="163"/>
      <c r="E3907" s="162"/>
      <c r="F3907" s="164"/>
    </row>
    <row r="3908" spans="2:6" x14ac:dyDescent="0.3">
      <c r="B3908" s="125">
        <v>3897</v>
      </c>
      <c r="C3908" s="159"/>
      <c r="D3908" s="160"/>
      <c r="E3908" s="159"/>
      <c r="F3908" s="161"/>
    </row>
    <row r="3909" spans="2:6" x14ac:dyDescent="0.3">
      <c r="B3909" s="121">
        <v>3898</v>
      </c>
      <c r="C3909" s="162"/>
      <c r="D3909" s="163"/>
      <c r="E3909" s="162"/>
      <c r="F3909" s="164"/>
    </row>
    <row r="3910" spans="2:6" x14ac:dyDescent="0.3">
      <c r="B3910" s="125">
        <v>3899</v>
      </c>
      <c r="C3910" s="159"/>
      <c r="D3910" s="160"/>
      <c r="E3910" s="159"/>
      <c r="F3910" s="161"/>
    </row>
    <row r="3911" spans="2:6" x14ac:dyDescent="0.3">
      <c r="B3911" s="121">
        <v>3900</v>
      </c>
      <c r="C3911" s="162"/>
      <c r="D3911" s="163"/>
      <c r="E3911" s="162"/>
      <c r="F3911" s="164"/>
    </row>
    <row r="3912" spans="2:6" x14ac:dyDescent="0.3">
      <c r="B3912" s="125">
        <v>3901</v>
      </c>
      <c r="C3912" s="159"/>
      <c r="D3912" s="160"/>
      <c r="E3912" s="159"/>
      <c r="F3912" s="161"/>
    </row>
    <row r="3913" spans="2:6" x14ac:dyDescent="0.3">
      <c r="B3913" s="121">
        <v>3902</v>
      </c>
      <c r="C3913" s="162"/>
      <c r="D3913" s="163"/>
      <c r="E3913" s="162"/>
      <c r="F3913" s="164"/>
    </row>
    <row r="3914" spans="2:6" x14ac:dyDescent="0.3">
      <c r="B3914" s="125">
        <v>3903</v>
      </c>
      <c r="C3914" s="159"/>
      <c r="D3914" s="160"/>
      <c r="E3914" s="159"/>
      <c r="F3914" s="161"/>
    </row>
    <row r="3915" spans="2:6" x14ac:dyDescent="0.3">
      <c r="B3915" s="121">
        <v>3904</v>
      </c>
      <c r="C3915" s="162"/>
      <c r="D3915" s="163"/>
      <c r="E3915" s="162"/>
      <c r="F3915" s="164"/>
    </row>
    <row r="3916" spans="2:6" x14ac:dyDescent="0.3">
      <c r="B3916" s="125">
        <v>3905</v>
      </c>
      <c r="C3916" s="159"/>
      <c r="D3916" s="160"/>
      <c r="E3916" s="159"/>
      <c r="F3916" s="161"/>
    </row>
    <row r="3917" spans="2:6" x14ac:dyDescent="0.3">
      <c r="B3917" s="121">
        <v>3906</v>
      </c>
      <c r="C3917" s="162"/>
      <c r="D3917" s="163"/>
      <c r="E3917" s="162"/>
      <c r="F3917" s="164"/>
    </row>
    <row r="3918" spans="2:6" x14ac:dyDescent="0.3">
      <c r="B3918" s="125">
        <v>3907</v>
      </c>
      <c r="C3918" s="159"/>
      <c r="D3918" s="160"/>
      <c r="E3918" s="159"/>
      <c r="F3918" s="161"/>
    </row>
    <row r="3919" spans="2:6" x14ac:dyDescent="0.3">
      <c r="B3919" s="121">
        <v>3908</v>
      </c>
      <c r="C3919" s="162"/>
      <c r="D3919" s="163"/>
      <c r="E3919" s="162"/>
      <c r="F3919" s="164"/>
    </row>
    <row r="3920" spans="2:6" x14ac:dyDescent="0.3">
      <c r="B3920" s="125">
        <v>3909</v>
      </c>
      <c r="C3920" s="159"/>
      <c r="D3920" s="160"/>
      <c r="E3920" s="159"/>
      <c r="F3920" s="161"/>
    </row>
    <row r="3921" spans="2:6" x14ac:dyDescent="0.3">
      <c r="B3921" s="121">
        <v>3910</v>
      </c>
      <c r="C3921" s="162"/>
      <c r="D3921" s="163"/>
      <c r="E3921" s="162"/>
      <c r="F3921" s="164"/>
    </row>
    <row r="3922" spans="2:6" x14ac:dyDescent="0.3">
      <c r="B3922" s="125">
        <v>3911</v>
      </c>
      <c r="C3922" s="159"/>
      <c r="D3922" s="160"/>
      <c r="E3922" s="159"/>
      <c r="F3922" s="161"/>
    </row>
    <row r="3923" spans="2:6" x14ac:dyDescent="0.3">
      <c r="B3923" s="121">
        <v>3912</v>
      </c>
      <c r="C3923" s="162"/>
      <c r="D3923" s="163"/>
      <c r="E3923" s="162"/>
      <c r="F3923" s="164"/>
    </row>
    <row r="3924" spans="2:6" x14ac:dyDescent="0.3">
      <c r="B3924" s="125">
        <v>3913</v>
      </c>
      <c r="C3924" s="159"/>
      <c r="D3924" s="160"/>
      <c r="E3924" s="159"/>
      <c r="F3924" s="161"/>
    </row>
    <row r="3925" spans="2:6" x14ac:dyDescent="0.3">
      <c r="B3925" s="121">
        <v>3914</v>
      </c>
      <c r="C3925" s="162"/>
      <c r="D3925" s="163"/>
      <c r="E3925" s="162"/>
      <c r="F3925" s="164"/>
    </row>
    <row r="3926" spans="2:6" x14ac:dyDescent="0.3">
      <c r="B3926" s="125">
        <v>3915</v>
      </c>
      <c r="C3926" s="159"/>
      <c r="D3926" s="160"/>
      <c r="E3926" s="159"/>
      <c r="F3926" s="161"/>
    </row>
    <row r="3927" spans="2:6" x14ac:dyDescent="0.3">
      <c r="B3927" s="121">
        <v>3916</v>
      </c>
      <c r="C3927" s="162"/>
      <c r="D3927" s="163"/>
      <c r="E3927" s="162"/>
      <c r="F3927" s="164"/>
    </row>
    <row r="3928" spans="2:6" x14ac:dyDescent="0.3">
      <c r="B3928" s="125">
        <v>3917</v>
      </c>
      <c r="C3928" s="159"/>
      <c r="D3928" s="160"/>
      <c r="E3928" s="159"/>
      <c r="F3928" s="161"/>
    </row>
    <row r="3929" spans="2:6" x14ac:dyDescent="0.3">
      <c r="B3929" s="121">
        <v>3918</v>
      </c>
      <c r="C3929" s="162"/>
      <c r="D3929" s="163"/>
      <c r="E3929" s="162"/>
      <c r="F3929" s="164"/>
    </row>
    <row r="3930" spans="2:6" x14ac:dyDescent="0.3">
      <c r="B3930" s="125">
        <v>3919</v>
      </c>
      <c r="C3930" s="159"/>
      <c r="D3930" s="160"/>
      <c r="E3930" s="159"/>
      <c r="F3930" s="161"/>
    </row>
    <row r="3931" spans="2:6" x14ac:dyDescent="0.3">
      <c r="B3931" s="121">
        <v>3920</v>
      </c>
      <c r="C3931" s="162"/>
      <c r="D3931" s="163"/>
      <c r="E3931" s="162"/>
      <c r="F3931" s="164"/>
    </row>
    <row r="3932" spans="2:6" x14ac:dyDescent="0.3">
      <c r="B3932" s="125">
        <v>3921</v>
      </c>
      <c r="C3932" s="159"/>
      <c r="D3932" s="160"/>
      <c r="E3932" s="159"/>
      <c r="F3932" s="161"/>
    </row>
    <row r="3933" spans="2:6" x14ac:dyDescent="0.3">
      <c r="B3933" s="121">
        <v>3922</v>
      </c>
      <c r="C3933" s="162"/>
      <c r="D3933" s="163"/>
      <c r="E3933" s="162"/>
      <c r="F3933" s="164"/>
    </row>
    <row r="3934" spans="2:6" x14ac:dyDescent="0.3">
      <c r="B3934" s="125">
        <v>3923</v>
      </c>
      <c r="C3934" s="159"/>
      <c r="D3934" s="160"/>
      <c r="E3934" s="159"/>
      <c r="F3934" s="161"/>
    </row>
    <row r="3935" spans="2:6" x14ac:dyDescent="0.3">
      <c r="B3935" s="121">
        <v>3924</v>
      </c>
      <c r="C3935" s="162"/>
      <c r="D3935" s="163"/>
      <c r="E3935" s="162"/>
      <c r="F3935" s="164"/>
    </row>
    <row r="3936" spans="2:6" x14ac:dyDescent="0.3">
      <c r="B3936" s="125">
        <v>3925</v>
      </c>
      <c r="C3936" s="159"/>
      <c r="D3936" s="160"/>
      <c r="E3936" s="159"/>
      <c r="F3936" s="161"/>
    </row>
    <row r="3937" spans="2:6" x14ac:dyDescent="0.3">
      <c r="B3937" s="121">
        <v>3926</v>
      </c>
      <c r="C3937" s="162"/>
      <c r="D3937" s="163"/>
      <c r="E3937" s="162"/>
      <c r="F3937" s="164"/>
    </row>
    <row r="3938" spans="2:6" x14ac:dyDescent="0.3">
      <c r="B3938" s="125">
        <v>3927</v>
      </c>
      <c r="C3938" s="159"/>
      <c r="D3938" s="160"/>
      <c r="E3938" s="159"/>
      <c r="F3938" s="161"/>
    </row>
    <row r="3939" spans="2:6" x14ac:dyDescent="0.3">
      <c r="B3939" s="121">
        <v>3928</v>
      </c>
      <c r="C3939" s="162"/>
      <c r="D3939" s="163"/>
      <c r="E3939" s="162"/>
      <c r="F3939" s="164"/>
    </row>
    <row r="3940" spans="2:6" x14ac:dyDescent="0.3">
      <c r="B3940" s="125">
        <v>3929</v>
      </c>
      <c r="C3940" s="159"/>
      <c r="D3940" s="160"/>
      <c r="E3940" s="159"/>
      <c r="F3940" s="161"/>
    </row>
    <row r="3941" spans="2:6" x14ac:dyDescent="0.3">
      <c r="B3941" s="121">
        <v>3930</v>
      </c>
      <c r="C3941" s="162"/>
      <c r="D3941" s="163"/>
      <c r="E3941" s="162"/>
      <c r="F3941" s="164"/>
    </row>
    <row r="3942" spans="2:6" x14ac:dyDescent="0.3">
      <c r="B3942" s="125">
        <v>3931</v>
      </c>
      <c r="C3942" s="159"/>
      <c r="D3942" s="160"/>
      <c r="E3942" s="159"/>
      <c r="F3942" s="161"/>
    </row>
    <row r="3943" spans="2:6" x14ac:dyDescent="0.3">
      <c r="B3943" s="121">
        <v>3932</v>
      </c>
      <c r="C3943" s="162"/>
      <c r="D3943" s="163"/>
      <c r="E3943" s="162"/>
      <c r="F3943" s="164"/>
    </row>
    <row r="3944" spans="2:6" x14ac:dyDescent="0.3">
      <c r="B3944" s="125">
        <v>3933</v>
      </c>
      <c r="C3944" s="159"/>
      <c r="D3944" s="160"/>
      <c r="E3944" s="159"/>
      <c r="F3944" s="161"/>
    </row>
    <row r="3945" spans="2:6" x14ac:dyDescent="0.3">
      <c r="B3945" s="121">
        <v>3934</v>
      </c>
      <c r="C3945" s="162"/>
      <c r="D3945" s="163"/>
      <c r="E3945" s="162"/>
      <c r="F3945" s="164"/>
    </row>
    <row r="3946" spans="2:6" x14ac:dyDescent="0.3">
      <c r="B3946" s="125">
        <v>3935</v>
      </c>
      <c r="C3946" s="159"/>
      <c r="D3946" s="160"/>
      <c r="E3946" s="159"/>
      <c r="F3946" s="161"/>
    </row>
    <row r="3947" spans="2:6" x14ac:dyDescent="0.3">
      <c r="B3947" s="121">
        <v>3936</v>
      </c>
      <c r="C3947" s="162"/>
      <c r="D3947" s="163"/>
      <c r="E3947" s="162"/>
      <c r="F3947" s="164"/>
    </row>
    <row r="3948" spans="2:6" x14ac:dyDescent="0.3">
      <c r="B3948" s="125">
        <v>3937</v>
      </c>
      <c r="C3948" s="159"/>
      <c r="D3948" s="160"/>
      <c r="E3948" s="159"/>
      <c r="F3948" s="161"/>
    </row>
    <row r="3949" spans="2:6" x14ac:dyDescent="0.3">
      <c r="B3949" s="121">
        <v>3938</v>
      </c>
      <c r="C3949" s="162"/>
      <c r="D3949" s="163"/>
      <c r="E3949" s="162"/>
      <c r="F3949" s="164"/>
    </row>
    <row r="3950" spans="2:6" x14ac:dyDescent="0.3">
      <c r="B3950" s="125">
        <v>3939</v>
      </c>
      <c r="C3950" s="159"/>
      <c r="D3950" s="160"/>
      <c r="E3950" s="159"/>
      <c r="F3950" s="161"/>
    </row>
    <row r="3951" spans="2:6" x14ac:dyDescent="0.3">
      <c r="B3951" s="121">
        <v>3940</v>
      </c>
      <c r="C3951" s="162"/>
      <c r="D3951" s="163"/>
      <c r="E3951" s="162"/>
      <c r="F3951" s="164"/>
    </row>
    <row r="3952" spans="2:6" x14ac:dyDescent="0.3">
      <c r="B3952" s="125">
        <v>3941</v>
      </c>
      <c r="C3952" s="159"/>
      <c r="D3952" s="160"/>
      <c r="E3952" s="159"/>
      <c r="F3952" s="161"/>
    </row>
    <row r="3953" spans="2:6" x14ac:dyDescent="0.3">
      <c r="B3953" s="121">
        <v>3942</v>
      </c>
      <c r="C3953" s="162"/>
      <c r="D3953" s="163"/>
      <c r="E3953" s="162"/>
      <c r="F3953" s="164"/>
    </row>
    <row r="3954" spans="2:6" x14ac:dyDescent="0.3">
      <c r="B3954" s="125">
        <v>3943</v>
      </c>
      <c r="C3954" s="159"/>
      <c r="D3954" s="160"/>
      <c r="E3954" s="159"/>
      <c r="F3954" s="161"/>
    </row>
    <row r="3955" spans="2:6" x14ac:dyDescent="0.3">
      <c r="B3955" s="121">
        <v>3944</v>
      </c>
      <c r="C3955" s="162"/>
      <c r="D3955" s="163"/>
      <c r="E3955" s="162"/>
      <c r="F3955" s="164"/>
    </row>
    <row r="3956" spans="2:6" x14ac:dyDescent="0.3">
      <c r="B3956" s="125">
        <v>3945</v>
      </c>
      <c r="C3956" s="159"/>
      <c r="D3956" s="160"/>
      <c r="E3956" s="159"/>
      <c r="F3956" s="161"/>
    </row>
    <row r="3957" spans="2:6" x14ac:dyDescent="0.3">
      <c r="B3957" s="121">
        <v>3946</v>
      </c>
      <c r="C3957" s="162"/>
      <c r="D3957" s="163"/>
      <c r="E3957" s="162"/>
      <c r="F3957" s="164"/>
    </row>
    <row r="3958" spans="2:6" x14ac:dyDescent="0.3">
      <c r="B3958" s="125">
        <v>3947</v>
      </c>
      <c r="C3958" s="159"/>
      <c r="D3958" s="160"/>
      <c r="E3958" s="159"/>
      <c r="F3958" s="161"/>
    </row>
    <row r="3959" spans="2:6" x14ac:dyDescent="0.3">
      <c r="B3959" s="121">
        <v>3948</v>
      </c>
      <c r="C3959" s="162"/>
      <c r="D3959" s="163"/>
      <c r="E3959" s="162"/>
      <c r="F3959" s="164"/>
    </row>
    <row r="3960" spans="2:6" x14ac:dyDescent="0.3">
      <c r="B3960" s="125">
        <v>3949</v>
      </c>
      <c r="C3960" s="159"/>
      <c r="D3960" s="160"/>
      <c r="E3960" s="159"/>
      <c r="F3960" s="161"/>
    </row>
    <row r="3961" spans="2:6" x14ac:dyDescent="0.3">
      <c r="B3961" s="121">
        <v>3950</v>
      </c>
      <c r="C3961" s="162"/>
      <c r="D3961" s="163"/>
      <c r="E3961" s="162"/>
      <c r="F3961" s="164"/>
    </row>
    <row r="3962" spans="2:6" x14ac:dyDescent="0.3">
      <c r="B3962" s="125">
        <v>3951</v>
      </c>
      <c r="C3962" s="159"/>
      <c r="D3962" s="160"/>
      <c r="E3962" s="159"/>
      <c r="F3962" s="161"/>
    </row>
    <row r="3963" spans="2:6" x14ac:dyDescent="0.3">
      <c r="B3963" s="121">
        <v>3952</v>
      </c>
      <c r="C3963" s="162"/>
      <c r="D3963" s="163"/>
      <c r="E3963" s="162"/>
      <c r="F3963" s="164"/>
    </row>
    <row r="3964" spans="2:6" x14ac:dyDescent="0.3">
      <c r="B3964" s="125">
        <v>3953</v>
      </c>
      <c r="C3964" s="159"/>
      <c r="D3964" s="160"/>
      <c r="E3964" s="159"/>
      <c r="F3964" s="161"/>
    </row>
    <row r="3965" spans="2:6" x14ac:dyDescent="0.3">
      <c r="B3965" s="121">
        <v>3954</v>
      </c>
      <c r="C3965" s="162"/>
      <c r="D3965" s="163"/>
      <c r="E3965" s="162"/>
      <c r="F3965" s="164"/>
    </row>
    <row r="3966" spans="2:6" x14ac:dyDescent="0.3">
      <c r="B3966" s="125">
        <v>3955</v>
      </c>
      <c r="C3966" s="159"/>
      <c r="D3966" s="160"/>
      <c r="E3966" s="159"/>
      <c r="F3966" s="161"/>
    </row>
    <row r="3967" spans="2:6" x14ac:dyDescent="0.3">
      <c r="B3967" s="121">
        <v>3956</v>
      </c>
      <c r="C3967" s="162"/>
      <c r="D3967" s="163"/>
      <c r="E3967" s="162"/>
      <c r="F3967" s="164"/>
    </row>
    <row r="3968" spans="2:6" x14ac:dyDescent="0.3">
      <c r="B3968" s="125">
        <v>3957</v>
      </c>
      <c r="C3968" s="159"/>
      <c r="D3968" s="160"/>
      <c r="E3968" s="159"/>
      <c r="F3968" s="161"/>
    </row>
    <row r="3969" spans="2:6" x14ac:dyDescent="0.3">
      <c r="B3969" s="121">
        <v>3958</v>
      </c>
      <c r="C3969" s="162"/>
      <c r="D3969" s="163"/>
      <c r="E3969" s="162"/>
      <c r="F3969" s="164"/>
    </row>
    <row r="3970" spans="2:6" x14ac:dyDescent="0.3">
      <c r="B3970" s="125">
        <v>3959</v>
      </c>
      <c r="C3970" s="159"/>
      <c r="D3970" s="160"/>
      <c r="E3970" s="159"/>
      <c r="F3970" s="161"/>
    </row>
    <row r="3971" spans="2:6" x14ac:dyDescent="0.3">
      <c r="B3971" s="121">
        <v>3960</v>
      </c>
      <c r="C3971" s="162"/>
      <c r="D3971" s="163"/>
      <c r="E3971" s="162"/>
      <c r="F3971" s="164"/>
    </row>
    <row r="3972" spans="2:6" x14ac:dyDescent="0.3">
      <c r="B3972" s="125">
        <v>3961</v>
      </c>
      <c r="C3972" s="159"/>
      <c r="D3972" s="160"/>
      <c r="E3972" s="159"/>
      <c r="F3972" s="161"/>
    </row>
    <row r="3973" spans="2:6" x14ac:dyDescent="0.3">
      <c r="B3973" s="121">
        <v>3962</v>
      </c>
      <c r="C3973" s="162"/>
      <c r="D3973" s="163"/>
      <c r="E3973" s="162"/>
      <c r="F3973" s="164"/>
    </row>
    <row r="3974" spans="2:6" x14ac:dyDescent="0.3">
      <c r="B3974" s="125">
        <v>3963</v>
      </c>
      <c r="C3974" s="159"/>
      <c r="D3974" s="160"/>
      <c r="E3974" s="159"/>
      <c r="F3974" s="161"/>
    </row>
    <row r="3975" spans="2:6" x14ac:dyDescent="0.3">
      <c r="B3975" s="121">
        <v>3964</v>
      </c>
      <c r="C3975" s="162"/>
      <c r="D3975" s="163"/>
      <c r="E3975" s="162"/>
      <c r="F3975" s="164"/>
    </row>
    <row r="3976" spans="2:6" x14ac:dyDescent="0.3">
      <c r="B3976" s="125">
        <v>3965</v>
      </c>
      <c r="C3976" s="159"/>
      <c r="D3976" s="160"/>
      <c r="E3976" s="159"/>
      <c r="F3976" s="161"/>
    </row>
    <row r="3977" spans="2:6" x14ac:dyDescent="0.3">
      <c r="B3977" s="121">
        <v>3966</v>
      </c>
      <c r="C3977" s="162"/>
      <c r="D3977" s="163"/>
      <c r="E3977" s="162"/>
      <c r="F3977" s="164"/>
    </row>
    <row r="3978" spans="2:6" x14ac:dyDescent="0.3">
      <c r="B3978" s="125">
        <v>3967</v>
      </c>
      <c r="C3978" s="159"/>
      <c r="D3978" s="160"/>
      <c r="E3978" s="159"/>
      <c r="F3978" s="161"/>
    </row>
    <row r="3979" spans="2:6" x14ac:dyDescent="0.3">
      <c r="B3979" s="121">
        <v>3968</v>
      </c>
      <c r="C3979" s="162"/>
      <c r="D3979" s="163"/>
      <c r="E3979" s="162"/>
      <c r="F3979" s="164"/>
    </row>
    <row r="3980" spans="2:6" x14ac:dyDescent="0.3">
      <c r="B3980" s="125">
        <v>3969</v>
      </c>
      <c r="C3980" s="159"/>
      <c r="D3980" s="160"/>
      <c r="E3980" s="159"/>
      <c r="F3980" s="161"/>
    </row>
    <row r="3981" spans="2:6" x14ac:dyDescent="0.3">
      <c r="B3981" s="121">
        <v>3970</v>
      </c>
      <c r="C3981" s="162"/>
      <c r="D3981" s="163"/>
      <c r="E3981" s="162"/>
      <c r="F3981" s="164"/>
    </row>
    <row r="3982" spans="2:6" x14ac:dyDescent="0.3">
      <c r="B3982" s="125">
        <v>3971</v>
      </c>
      <c r="C3982" s="159"/>
      <c r="D3982" s="160"/>
      <c r="E3982" s="159"/>
      <c r="F3982" s="161"/>
    </row>
    <row r="3983" spans="2:6" x14ac:dyDescent="0.3">
      <c r="B3983" s="121">
        <v>3972</v>
      </c>
      <c r="C3983" s="162"/>
      <c r="D3983" s="163"/>
      <c r="E3983" s="162"/>
      <c r="F3983" s="164"/>
    </row>
    <row r="3984" spans="2:6" x14ac:dyDescent="0.3">
      <c r="B3984" s="125">
        <v>3973</v>
      </c>
      <c r="C3984" s="159"/>
      <c r="D3984" s="160"/>
      <c r="E3984" s="159"/>
      <c r="F3984" s="161"/>
    </row>
    <row r="3985" spans="2:6" x14ac:dyDescent="0.3">
      <c r="B3985" s="121">
        <v>3974</v>
      </c>
      <c r="C3985" s="162"/>
      <c r="D3985" s="163"/>
      <c r="E3985" s="162"/>
      <c r="F3985" s="164"/>
    </row>
    <row r="3986" spans="2:6" x14ac:dyDescent="0.3">
      <c r="B3986" s="125">
        <v>3975</v>
      </c>
      <c r="C3986" s="159"/>
      <c r="D3986" s="160"/>
      <c r="E3986" s="159"/>
      <c r="F3986" s="161"/>
    </row>
    <row r="3987" spans="2:6" x14ac:dyDescent="0.3">
      <c r="B3987" s="121">
        <v>3976</v>
      </c>
      <c r="C3987" s="162"/>
      <c r="D3987" s="163"/>
      <c r="E3987" s="162"/>
      <c r="F3987" s="164"/>
    </row>
    <row r="3988" spans="2:6" x14ac:dyDescent="0.3">
      <c r="B3988" s="125">
        <v>3977</v>
      </c>
      <c r="C3988" s="159"/>
      <c r="D3988" s="160"/>
      <c r="E3988" s="159"/>
      <c r="F3988" s="161"/>
    </row>
    <row r="3989" spans="2:6" x14ac:dyDescent="0.3">
      <c r="B3989" s="121">
        <v>3978</v>
      </c>
      <c r="C3989" s="162"/>
      <c r="D3989" s="163"/>
      <c r="E3989" s="162"/>
      <c r="F3989" s="164"/>
    </row>
    <row r="3990" spans="2:6" x14ac:dyDescent="0.3">
      <c r="B3990" s="125">
        <v>3979</v>
      </c>
      <c r="C3990" s="159"/>
      <c r="D3990" s="160"/>
      <c r="E3990" s="159"/>
      <c r="F3990" s="161"/>
    </row>
    <row r="3991" spans="2:6" x14ac:dyDescent="0.3">
      <c r="B3991" s="121">
        <v>3980</v>
      </c>
      <c r="C3991" s="162"/>
      <c r="D3991" s="163"/>
      <c r="E3991" s="162"/>
      <c r="F3991" s="164"/>
    </row>
    <row r="3992" spans="2:6" x14ac:dyDescent="0.3">
      <c r="B3992" s="125">
        <v>3981</v>
      </c>
      <c r="C3992" s="159"/>
      <c r="D3992" s="160"/>
      <c r="E3992" s="159"/>
      <c r="F3992" s="161"/>
    </row>
    <row r="3993" spans="2:6" x14ac:dyDescent="0.3">
      <c r="B3993" s="121">
        <v>3982</v>
      </c>
      <c r="C3993" s="162"/>
      <c r="D3993" s="163"/>
      <c r="E3993" s="162"/>
      <c r="F3993" s="164"/>
    </row>
    <row r="3994" spans="2:6" x14ac:dyDescent="0.3">
      <c r="B3994" s="125">
        <v>3983</v>
      </c>
      <c r="C3994" s="159"/>
      <c r="D3994" s="160"/>
      <c r="E3994" s="159"/>
      <c r="F3994" s="161"/>
    </row>
    <row r="3995" spans="2:6" x14ac:dyDescent="0.3">
      <c r="B3995" s="121">
        <v>3984</v>
      </c>
      <c r="C3995" s="162"/>
      <c r="D3995" s="163"/>
      <c r="E3995" s="162"/>
      <c r="F3995" s="164"/>
    </row>
    <row r="3996" spans="2:6" x14ac:dyDescent="0.3">
      <c r="B3996" s="125">
        <v>3985</v>
      </c>
      <c r="C3996" s="159"/>
      <c r="D3996" s="160"/>
      <c r="E3996" s="159"/>
      <c r="F3996" s="161"/>
    </row>
    <row r="3997" spans="2:6" x14ac:dyDescent="0.3">
      <c r="B3997" s="121">
        <v>3986</v>
      </c>
      <c r="C3997" s="162"/>
      <c r="D3997" s="163"/>
      <c r="E3997" s="162"/>
      <c r="F3997" s="164"/>
    </row>
    <row r="3998" spans="2:6" x14ac:dyDescent="0.3">
      <c r="B3998" s="125">
        <v>3987</v>
      </c>
      <c r="C3998" s="159"/>
      <c r="D3998" s="160"/>
      <c r="E3998" s="159"/>
      <c r="F3998" s="161"/>
    </row>
    <row r="3999" spans="2:6" x14ac:dyDescent="0.3">
      <c r="B3999" s="121">
        <v>3988</v>
      </c>
      <c r="C3999" s="162"/>
      <c r="D3999" s="163"/>
      <c r="E3999" s="162"/>
      <c r="F3999" s="164"/>
    </row>
    <row r="4000" spans="2:6" x14ac:dyDescent="0.3">
      <c r="B4000" s="125">
        <v>3989</v>
      </c>
      <c r="C4000" s="159"/>
      <c r="D4000" s="160"/>
      <c r="E4000" s="159"/>
      <c r="F4000" s="161"/>
    </row>
    <row r="4001" spans="2:6" x14ac:dyDescent="0.3">
      <c r="B4001" s="121">
        <v>3990</v>
      </c>
      <c r="C4001" s="162"/>
      <c r="D4001" s="163"/>
      <c r="E4001" s="162"/>
      <c r="F4001" s="164"/>
    </row>
    <row r="4002" spans="2:6" x14ac:dyDescent="0.3">
      <c r="B4002" s="125">
        <v>3991</v>
      </c>
      <c r="C4002" s="159"/>
      <c r="D4002" s="160"/>
      <c r="E4002" s="159"/>
      <c r="F4002" s="161"/>
    </row>
    <row r="4003" spans="2:6" x14ac:dyDescent="0.3">
      <c r="B4003" s="121">
        <v>3992</v>
      </c>
      <c r="C4003" s="162"/>
      <c r="D4003" s="163"/>
      <c r="E4003" s="162"/>
      <c r="F4003" s="164"/>
    </row>
    <row r="4004" spans="2:6" x14ac:dyDescent="0.3">
      <c r="B4004" s="125">
        <v>3993</v>
      </c>
      <c r="C4004" s="159"/>
      <c r="D4004" s="160"/>
      <c r="E4004" s="159"/>
      <c r="F4004" s="161"/>
    </row>
    <row r="4005" spans="2:6" x14ac:dyDescent="0.3">
      <c r="B4005" s="121">
        <v>3994</v>
      </c>
      <c r="C4005" s="162"/>
      <c r="D4005" s="163"/>
      <c r="E4005" s="162"/>
      <c r="F4005" s="164"/>
    </row>
    <row r="4006" spans="2:6" x14ac:dyDescent="0.3">
      <c r="B4006" s="125">
        <v>3995</v>
      </c>
      <c r="C4006" s="159"/>
      <c r="D4006" s="160"/>
      <c r="E4006" s="159"/>
      <c r="F4006" s="161"/>
    </row>
    <row r="4007" spans="2:6" x14ac:dyDescent="0.3">
      <c r="B4007" s="121">
        <v>3996</v>
      </c>
      <c r="C4007" s="162"/>
      <c r="D4007" s="163"/>
      <c r="E4007" s="162"/>
      <c r="F4007" s="164"/>
    </row>
    <row r="4008" spans="2:6" x14ac:dyDescent="0.3">
      <c r="B4008" s="125">
        <v>3997</v>
      </c>
      <c r="C4008" s="159"/>
      <c r="D4008" s="160"/>
      <c r="E4008" s="159"/>
      <c r="F4008" s="161"/>
    </row>
    <row r="4009" spans="2:6" x14ac:dyDescent="0.3">
      <c r="B4009" s="121">
        <v>3998</v>
      </c>
      <c r="C4009" s="162"/>
      <c r="D4009" s="163"/>
      <c r="E4009" s="162"/>
      <c r="F4009" s="164"/>
    </row>
    <row r="4010" spans="2:6" x14ac:dyDescent="0.3">
      <c r="B4010" s="125">
        <v>3999</v>
      </c>
      <c r="C4010" s="159"/>
      <c r="D4010" s="160"/>
      <c r="E4010" s="159"/>
      <c r="F4010" s="161"/>
    </row>
    <row r="4011" spans="2:6" x14ac:dyDescent="0.3">
      <c r="B4011" s="121">
        <v>4000</v>
      </c>
      <c r="C4011" s="162"/>
      <c r="D4011" s="163"/>
      <c r="E4011" s="162"/>
      <c r="F4011" s="164"/>
    </row>
    <row r="4012" spans="2:6" x14ac:dyDescent="0.3">
      <c r="B4012" s="125">
        <v>4001</v>
      </c>
      <c r="C4012" s="159"/>
      <c r="D4012" s="160"/>
      <c r="E4012" s="159"/>
      <c r="F4012" s="161"/>
    </row>
    <row r="4013" spans="2:6" x14ac:dyDescent="0.3">
      <c r="B4013" s="121">
        <v>4002</v>
      </c>
      <c r="C4013" s="162"/>
      <c r="D4013" s="163"/>
      <c r="E4013" s="162"/>
      <c r="F4013" s="164"/>
    </row>
    <row r="4014" spans="2:6" x14ac:dyDescent="0.3">
      <c r="B4014" s="125">
        <v>4003</v>
      </c>
      <c r="C4014" s="159"/>
      <c r="D4014" s="160"/>
      <c r="E4014" s="159"/>
      <c r="F4014" s="161"/>
    </row>
    <row r="4015" spans="2:6" x14ac:dyDescent="0.3">
      <c r="B4015" s="121">
        <v>4004</v>
      </c>
      <c r="C4015" s="162"/>
      <c r="D4015" s="163"/>
      <c r="E4015" s="162"/>
      <c r="F4015" s="164"/>
    </row>
    <row r="4016" spans="2:6" x14ac:dyDescent="0.3">
      <c r="B4016" s="125">
        <v>4005</v>
      </c>
      <c r="C4016" s="159"/>
      <c r="D4016" s="160"/>
      <c r="E4016" s="159"/>
      <c r="F4016" s="161"/>
    </row>
    <row r="4017" spans="2:6" x14ac:dyDescent="0.3">
      <c r="B4017" s="121">
        <v>4006</v>
      </c>
      <c r="C4017" s="162"/>
      <c r="D4017" s="163"/>
      <c r="E4017" s="162"/>
      <c r="F4017" s="164"/>
    </row>
    <row r="4018" spans="2:6" x14ac:dyDescent="0.3">
      <c r="B4018" s="125">
        <v>4007</v>
      </c>
      <c r="C4018" s="159"/>
      <c r="D4018" s="160"/>
      <c r="E4018" s="159"/>
      <c r="F4018" s="161"/>
    </row>
    <row r="4019" spans="2:6" x14ac:dyDescent="0.3">
      <c r="B4019" s="121">
        <v>4008</v>
      </c>
      <c r="C4019" s="162"/>
      <c r="D4019" s="163"/>
      <c r="E4019" s="162"/>
      <c r="F4019" s="164"/>
    </row>
    <row r="4020" spans="2:6" x14ac:dyDescent="0.3">
      <c r="B4020" s="125">
        <v>4009</v>
      </c>
      <c r="C4020" s="159"/>
      <c r="D4020" s="160"/>
      <c r="E4020" s="159"/>
      <c r="F4020" s="161"/>
    </row>
    <row r="4021" spans="2:6" x14ac:dyDescent="0.3">
      <c r="B4021" s="121">
        <v>4010</v>
      </c>
      <c r="C4021" s="162"/>
      <c r="D4021" s="163"/>
      <c r="E4021" s="162"/>
      <c r="F4021" s="164"/>
    </row>
    <row r="4022" spans="2:6" x14ac:dyDescent="0.3">
      <c r="B4022" s="125">
        <v>4011</v>
      </c>
      <c r="C4022" s="159"/>
      <c r="D4022" s="160"/>
      <c r="E4022" s="159"/>
      <c r="F4022" s="161"/>
    </row>
    <row r="4023" spans="2:6" x14ac:dyDescent="0.3">
      <c r="B4023" s="121">
        <v>4012</v>
      </c>
      <c r="C4023" s="162"/>
      <c r="D4023" s="163"/>
      <c r="E4023" s="162"/>
      <c r="F4023" s="164"/>
    </row>
    <row r="4024" spans="2:6" x14ac:dyDescent="0.3">
      <c r="B4024" s="125">
        <v>4013</v>
      </c>
      <c r="C4024" s="159"/>
      <c r="D4024" s="160"/>
      <c r="E4024" s="159"/>
      <c r="F4024" s="161"/>
    </row>
    <row r="4025" spans="2:6" x14ac:dyDescent="0.3">
      <c r="B4025" s="121">
        <v>4014</v>
      </c>
      <c r="C4025" s="162"/>
      <c r="D4025" s="163"/>
      <c r="E4025" s="162"/>
      <c r="F4025" s="164"/>
    </row>
    <row r="4026" spans="2:6" x14ac:dyDescent="0.3">
      <c r="B4026" s="125">
        <v>4015</v>
      </c>
      <c r="C4026" s="159"/>
      <c r="D4026" s="160"/>
      <c r="E4026" s="159"/>
      <c r="F4026" s="161"/>
    </row>
    <row r="4027" spans="2:6" x14ac:dyDescent="0.3">
      <c r="B4027" s="121">
        <v>4016</v>
      </c>
      <c r="C4027" s="162"/>
      <c r="D4027" s="163"/>
      <c r="E4027" s="162"/>
      <c r="F4027" s="164"/>
    </row>
    <row r="4028" spans="2:6" x14ac:dyDescent="0.3">
      <c r="B4028" s="125">
        <v>4017</v>
      </c>
      <c r="C4028" s="159"/>
      <c r="D4028" s="160"/>
      <c r="E4028" s="159"/>
      <c r="F4028" s="161"/>
    </row>
    <row r="4029" spans="2:6" x14ac:dyDescent="0.3">
      <c r="B4029" s="121">
        <v>4018</v>
      </c>
      <c r="C4029" s="162"/>
      <c r="D4029" s="163"/>
      <c r="E4029" s="162"/>
      <c r="F4029" s="164"/>
    </row>
    <row r="4030" spans="2:6" x14ac:dyDescent="0.3">
      <c r="B4030" s="125">
        <v>4019</v>
      </c>
      <c r="C4030" s="159"/>
      <c r="D4030" s="160"/>
      <c r="E4030" s="159"/>
      <c r="F4030" s="161"/>
    </row>
    <row r="4031" spans="2:6" x14ac:dyDescent="0.3">
      <c r="B4031" s="121">
        <v>4020</v>
      </c>
      <c r="C4031" s="162"/>
      <c r="D4031" s="163"/>
      <c r="E4031" s="162"/>
      <c r="F4031" s="164"/>
    </row>
    <row r="4032" spans="2:6" x14ac:dyDescent="0.3">
      <c r="B4032" s="125">
        <v>4021</v>
      </c>
      <c r="C4032" s="159"/>
      <c r="D4032" s="160"/>
      <c r="E4032" s="159"/>
      <c r="F4032" s="161"/>
    </row>
    <row r="4033" spans="2:6" x14ac:dyDescent="0.3">
      <c r="B4033" s="121">
        <v>4022</v>
      </c>
      <c r="C4033" s="162"/>
      <c r="D4033" s="163"/>
      <c r="E4033" s="162"/>
      <c r="F4033" s="164"/>
    </row>
    <row r="4034" spans="2:6" x14ac:dyDescent="0.3">
      <c r="B4034" s="125">
        <v>4023</v>
      </c>
      <c r="C4034" s="159"/>
      <c r="D4034" s="160"/>
      <c r="E4034" s="159"/>
      <c r="F4034" s="161"/>
    </row>
    <row r="4035" spans="2:6" x14ac:dyDescent="0.3">
      <c r="B4035" s="121">
        <v>4024</v>
      </c>
      <c r="C4035" s="162"/>
      <c r="D4035" s="163"/>
      <c r="E4035" s="162"/>
      <c r="F4035" s="164"/>
    </row>
    <row r="4036" spans="2:6" x14ac:dyDescent="0.3">
      <c r="B4036" s="125">
        <v>4025</v>
      </c>
      <c r="C4036" s="159"/>
      <c r="D4036" s="160"/>
      <c r="E4036" s="159"/>
      <c r="F4036" s="161"/>
    </row>
    <row r="4037" spans="2:6" x14ac:dyDescent="0.3">
      <c r="B4037" s="121">
        <v>4026</v>
      </c>
      <c r="C4037" s="162"/>
      <c r="D4037" s="163"/>
      <c r="E4037" s="162"/>
      <c r="F4037" s="164"/>
    </row>
    <row r="4038" spans="2:6" x14ac:dyDescent="0.3">
      <c r="B4038" s="125">
        <v>4027</v>
      </c>
      <c r="C4038" s="159"/>
      <c r="D4038" s="160"/>
      <c r="E4038" s="159"/>
      <c r="F4038" s="161"/>
    </row>
    <row r="4039" spans="2:6" x14ac:dyDescent="0.3">
      <c r="B4039" s="121">
        <v>4028</v>
      </c>
      <c r="C4039" s="162"/>
      <c r="D4039" s="163"/>
      <c r="E4039" s="162"/>
      <c r="F4039" s="164"/>
    </row>
    <row r="4040" spans="2:6" x14ac:dyDescent="0.3">
      <c r="B4040" s="125">
        <v>4029</v>
      </c>
      <c r="C4040" s="159"/>
      <c r="D4040" s="160"/>
      <c r="E4040" s="159"/>
      <c r="F4040" s="161"/>
    </row>
    <row r="4041" spans="2:6" x14ac:dyDescent="0.3">
      <c r="B4041" s="121">
        <v>4030</v>
      </c>
      <c r="C4041" s="162"/>
      <c r="D4041" s="163"/>
      <c r="E4041" s="162"/>
      <c r="F4041" s="164"/>
    </row>
    <row r="4042" spans="2:6" x14ac:dyDescent="0.3">
      <c r="B4042" s="125">
        <v>4031</v>
      </c>
      <c r="C4042" s="159"/>
      <c r="D4042" s="160"/>
      <c r="E4042" s="159"/>
      <c r="F4042" s="161"/>
    </row>
    <row r="4043" spans="2:6" x14ac:dyDescent="0.3">
      <c r="B4043" s="121">
        <v>4032</v>
      </c>
      <c r="C4043" s="162"/>
      <c r="D4043" s="163"/>
      <c r="E4043" s="162"/>
      <c r="F4043" s="164"/>
    </row>
    <row r="4044" spans="2:6" x14ac:dyDescent="0.3">
      <c r="B4044" s="125">
        <v>4033</v>
      </c>
      <c r="C4044" s="159"/>
      <c r="D4044" s="160"/>
      <c r="E4044" s="159"/>
      <c r="F4044" s="161"/>
    </row>
    <row r="4045" spans="2:6" x14ac:dyDescent="0.3">
      <c r="B4045" s="121">
        <v>4034</v>
      </c>
      <c r="C4045" s="162"/>
      <c r="D4045" s="163"/>
      <c r="E4045" s="162"/>
      <c r="F4045" s="164"/>
    </row>
    <row r="4046" spans="2:6" x14ac:dyDescent="0.3">
      <c r="B4046" s="125">
        <v>4035</v>
      </c>
      <c r="C4046" s="159"/>
      <c r="D4046" s="160"/>
      <c r="E4046" s="159"/>
      <c r="F4046" s="161"/>
    </row>
    <row r="4047" spans="2:6" x14ac:dyDescent="0.3">
      <c r="B4047" s="121">
        <v>4036</v>
      </c>
      <c r="C4047" s="162"/>
      <c r="D4047" s="163"/>
      <c r="E4047" s="162"/>
      <c r="F4047" s="164"/>
    </row>
    <row r="4048" spans="2:6" x14ac:dyDescent="0.3">
      <c r="B4048" s="125">
        <v>4037</v>
      </c>
      <c r="C4048" s="159"/>
      <c r="D4048" s="160"/>
      <c r="E4048" s="159"/>
      <c r="F4048" s="161"/>
    </row>
    <row r="4049" spans="2:6" x14ac:dyDescent="0.3">
      <c r="B4049" s="121">
        <v>4038</v>
      </c>
      <c r="C4049" s="162"/>
      <c r="D4049" s="163"/>
      <c r="E4049" s="162"/>
      <c r="F4049" s="164"/>
    </row>
    <row r="4050" spans="2:6" x14ac:dyDescent="0.3">
      <c r="B4050" s="125">
        <v>4039</v>
      </c>
      <c r="C4050" s="159"/>
      <c r="D4050" s="160"/>
      <c r="E4050" s="159"/>
      <c r="F4050" s="161"/>
    </row>
    <row r="4051" spans="2:6" x14ac:dyDescent="0.3">
      <c r="B4051" s="121">
        <v>4040</v>
      </c>
      <c r="C4051" s="162"/>
      <c r="D4051" s="163"/>
      <c r="E4051" s="162"/>
      <c r="F4051" s="164"/>
    </row>
    <row r="4052" spans="2:6" x14ac:dyDescent="0.3">
      <c r="B4052" s="125">
        <v>4041</v>
      </c>
      <c r="C4052" s="159"/>
      <c r="D4052" s="160"/>
      <c r="E4052" s="159"/>
      <c r="F4052" s="161"/>
    </row>
    <row r="4053" spans="2:6" x14ac:dyDescent="0.3">
      <c r="B4053" s="121">
        <v>4042</v>
      </c>
      <c r="C4053" s="162"/>
      <c r="D4053" s="163"/>
      <c r="E4053" s="162"/>
      <c r="F4053" s="164"/>
    </row>
    <row r="4054" spans="2:6" x14ac:dyDescent="0.3">
      <c r="B4054" s="125">
        <v>4043</v>
      </c>
      <c r="C4054" s="159"/>
      <c r="D4054" s="160"/>
      <c r="E4054" s="159"/>
      <c r="F4054" s="161"/>
    </row>
    <row r="4055" spans="2:6" x14ac:dyDescent="0.3">
      <c r="B4055" s="121">
        <v>4044</v>
      </c>
      <c r="C4055" s="162"/>
      <c r="D4055" s="163"/>
      <c r="E4055" s="162"/>
      <c r="F4055" s="164"/>
    </row>
    <row r="4056" spans="2:6" x14ac:dyDescent="0.3">
      <c r="B4056" s="125">
        <v>4045</v>
      </c>
      <c r="C4056" s="159"/>
      <c r="D4056" s="160"/>
      <c r="E4056" s="159"/>
      <c r="F4056" s="161"/>
    </row>
    <row r="4057" spans="2:6" x14ac:dyDescent="0.3">
      <c r="B4057" s="121">
        <v>4046</v>
      </c>
      <c r="C4057" s="162"/>
      <c r="D4057" s="163"/>
      <c r="E4057" s="162"/>
      <c r="F4057" s="164"/>
    </row>
    <row r="4058" spans="2:6" x14ac:dyDescent="0.3">
      <c r="B4058" s="125">
        <v>4047</v>
      </c>
      <c r="C4058" s="159"/>
      <c r="D4058" s="160"/>
      <c r="E4058" s="159"/>
      <c r="F4058" s="161"/>
    </row>
    <row r="4059" spans="2:6" x14ac:dyDescent="0.3">
      <c r="B4059" s="121">
        <v>4048</v>
      </c>
      <c r="C4059" s="162"/>
      <c r="D4059" s="163"/>
      <c r="E4059" s="162"/>
      <c r="F4059" s="164"/>
    </row>
    <row r="4060" spans="2:6" x14ac:dyDescent="0.3">
      <c r="B4060" s="125">
        <v>4049</v>
      </c>
      <c r="C4060" s="159"/>
      <c r="D4060" s="160"/>
      <c r="E4060" s="159"/>
      <c r="F4060" s="161"/>
    </row>
    <row r="4061" spans="2:6" x14ac:dyDescent="0.3">
      <c r="B4061" s="121">
        <v>4050</v>
      </c>
      <c r="C4061" s="162"/>
      <c r="D4061" s="163"/>
      <c r="E4061" s="162"/>
      <c r="F4061" s="164"/>
    </row>
    <row r="4062" spans="2:6" x14ac:dyDescent="0.3">
      <c r="B4062" s="125">
        <v>4051</v>
      </c>
      <c r="C4062" s="159"/>
      <c r="D4062" s="160"/>
      <c r="E4062" s="159"/>
      <c r="F4062" s="161"/>
    </row>
    <row r="4063" spans="2:6" x14ac:dyDescent="0.3">
      <c r="B4063" s="121">
        <v>4052</v>
      </c>
      <c r="C4063" s="162"/>
      <c r="D4063" s="163"/>
      <c r="E4063" s="162"/>
      <c r="F4063" s="164"/>
    </row>
    <row r="4064" spans="2:6" x14ac:dyDescent="0.3">
      <c r="B4064" s="125">
        <v>4053</v>
      </c>
      <c r="C4064" s="159"/>
      <c r="D4064" s="160"/>
      <c r="E4064" s="159"/>
      <c r="F4064" s="161"/>
    </row>
    <row r="4065" spans="2:6" x14ac:dyDescent="0.3">
      <c r="B4065" s="121">
        <v>4054</v>
      </c>
      <c r="C4065" s="162"/>
      <c r="D4065" s="163"/>
      <c r="E4065" s="162"/>
      <c r="F4065" s="164"/>
    </row>
    <row r="4066" spans="2:6" x14ac:dyDescent="0.3">
      <c r="B4066" s="125">
        <v>4055</v>
      </c>
      <c r="C4066" s="159"/>
      <c r="D4066" s="160"/>
      <c r="E4066" s="159"/>
      <c r="F4066" s="161"/>
    </row>
    <row r="4067" spans="2:6" x14ac:dyDescent="0.3">
      <c r="B4067" s="121">
        <v>4056</v>
      </c>
      <c r="C4067" s="162"/>
      <c r="D4067" s="163"/>
      <c r="E4067" s="162"/>
      <c r="F4067" s="164"/>
    </row>
    <row r="4068" spans="2:6" x14ac:dyDescent="0.3">
      <c r="B4068" s="125">
        <v>4057</v>
      </c>
      <c r="C4068" s="159"/>
      <c r="D4068" s="160"/>
      <c r="E4068" s="159"/>
      <c r="F4068" s="161"/>
    </row>
    <row r="4069" spans="2:6" x14ac:dyDescent="0.3">
      <c r="B4069" s="121">
        <v>4058</v>
      </c>
      <c r="C4069" s="162"/>
      <c r="D4069" s="163"/>
      <c r="E4069" s="162"/>
      <c r="F4069" s="164"/>
    </row>
    <row r="4070" spans="2:6" x14ac:dyDescent="0.3">
      <c r="B4070" s="125">
        <v>4059</v>
      </c>
      <c r="C4070" s="159"/>
      <c r="D4070" s="160"/>
      <c r="E4070" s="159"/>
      <c r="F4070" s="161"/>
    </row>
    <row r="4071" spans="2:6" x14ac:dyDescent="0.3">
      <c r="B4071" s="121">
        <v>4060</v>
      </c>
      <c r="C4071" s="162"/>
      <c r="D4071" s="163"/>
      <c r="E4071" s="162"/>
      <c r="F4071" s="164"/>
    </row>
    <row r="4072" spans="2:6" x14ac:dyDescent="0.3">
      <c r="B4072" s="125">
        <v>4061</v>
      </c>
      <c r="C4072" s="159"/>
      <c r="D4072" s="160"/>
      <c r="E4072" s="159"/>
      <c r="F4072" s="161"/>
    </row>
    <row r="4073" spans="2:6" x14ac:dyDescent="0.3">
      <c r="B4073" s="121">
        <v>4062</v>
      </c>
      <c r="C4073" s="162"/>
      <c r="D4073" s="163"/>
      <c r="E4073" s="162"/>
      <c r="F4073" s="164"/>
    </row>
    <row r="4074" spans="2:6" x14ac:dyDescent="0.3">
      <c r="B4074" s="125">
        <v>4063</v>
      </c>
      <c r="C4074" s="159"/>
      <c r="D4074" s="160"/>
      <c r="E4074" s="159"/>
      <c r="F4074" s="161"/>
    </row>
    <row r="4075" spans="2:6" x14ac:dyDescent="0.3">
      <c r="B4075" s="121">
        <v>4064</v>
      </c>
      <c r="C4075" s="162"/>
      <c r="D4075" s="163"/>
      <c r="E4075" s="162"/>
      <c r="F4075" s="164"/>
    </row>
    <row r="4076" spans="2:6" x14ac:dyDescent="0.3">
      <c r="B4076" s="125">
        <v>4065</v>
      </c>
      <c r="C4076" s="159"/>
      <c r="D4076" s="160"/>
      <c r="E4076" s="159"/>
      <c r="F4076" s="161"/>
    </row>
    <row r="4077" spans="2:6" x14ac:dyDescent="0.3">
      <c r="B4077" s="121">
        <v>4066</v>
      </c>
      <c r="C4077" s="162"/>
      <c r="D4077" s="163"/>
      <c r="E4077" s="162"/>
      <c r="F4077" s="164"/>
    </row>
    <row r="4078" spans="2:6" x14ac:dyDescent="0.3">
      <c r="B4078" s="125">
        <v>4067</v>
      </c>
      <c r="C4078" s="159"/>
      <c r="D4078" s="160"/>
      <c r="E4078" s="159"/>
      <c r="F4078" s="161"/>
    </row>
    <row r="4079" spans="2:6" x14ac:dyDescent="0.3">
      <c r="B4079" s="121">
        <v>4068</v>
      </c>
      <c r="C4079" s="162"/>
      <c r="D4079" s="163"/>
      <c r="E4079" s="162"/>
      <c r="F4079" s="164"/>
    </row>
    <row r="4080" spans="2:6" x14ac:dyDescent="0.3">
      <c r="B4080" s="125">
        <v>4069</v>
      </c>
      <c r="C4080" s="159"/>
      <c r="D4080" s="160"/>
      <c r="E4080" s="159"/>
      <c r="F4080" s="161"/>
    </row>
    <row r="4081" spans="2:6" x14ac:dyDescent="0.3">
      <c r="B4081" s="121">
        <v>4070</v>
      </c>
      <c r="C4081" s="162"/>
      <c r="D4081" s="163"/>
      <c r="E4081" s="162"/>
      <c r="F4081" s="164"/>
    </row>
    <row r="4082" spans="2:6" x14ac:dyDescent="0.3">
      <c r="B4082" s="125">
        <v>4071</v>
      </c>
      <c r="C4082" s="159"/>
      <c r="D4082" s="160"/>
      <c r="E4082" s="159"/>
      <c r="F4082" s="161"/>
    </row>
    <row r="4083" spans="2:6" x14ac:dyDescent="0.3">
      <c r="B4083" s="121">
        <v>4072</v>
      </c>
      <c r="C4083" s="162"/>
      <c r="D4083" s="163"/>
      <c r="E4083" s="162"/>
      <c r="F4083" s="164"/>
    </row>
    <row r="4084" spans="2:6" x14ac:dyDescent="0.3">
      <c r="B4084" s="125">
        <v>4073</v>
      </c>
      <c r="C4084" s="159"/>
      <c r="D4084" s="160"/>
      <c r="E4084" s="159"/>
      <c r="F4084" s="161"/>
    </row>
    <row r="4085" spans="2:6" x14ac:dyDescent="0.3">
      <c r="B4085" s="121">
        <v>4074</v>
      </c>
      <c r="C4085" s="162"/>
      <c r="D4085" s="163"/>
      <c r="E4085" s="162"/>
      <c r="F4085" s="164"/>
    </row>
    <row r="4086" spans="2:6" x14ac:dyDescent="0.3">
      <c r="B4086" s="125">
        <v>4075</v>
      </c>
      <c r="C4086" s="159"/>
      <c r="D4086" s="160"/>
      <c r="E4086" s="159"/>
      <c r="F4086" s="161"/>
    </row>
    <row r="4087" spans="2:6" x14ac:dyDescent="0.3">
      <c r="B4087" s="121">
        <v>4076</v>
      </c>
      <c r="C4087" s="162"/>
      <c r="D4087" s="163"/>
      <c r="E4087" s="162"/>
      <c r="F4087" s="164"/>
    </row>
    <row r="4088" spans="2:6" x14ac:dyDescent="0.3">
      <c r="B4088" s="125">
        <v>4077</v>
      </c>
      <c r="C4088" s="159"/>
      <c r="D4088" s="160"/>
      <c r="E4088" s="159"/>
      <c r="F4088" s="161"/>
    </row>
    <row r="4089" spans="2:6" x14ac:dyDescent="0.3">
      <c r="B4089" s="121">
        <v>4078</v>
      </c>
      <c r="C4089" s="162"/>
      <c r="D4089" s="163"/>
      <c r="E4089" s="162"/>
      <c r="F4089" s="164"/>
    </row>
    <row r="4090" spans="2:6" x14ac:dyDescent="0.3">
      <c r="B4090" s="125">
        <v>4079</v>
      </c>
      <c r="C4090" s="159"/>
      <c r="D4090" s="160"/>
      <c r="E4090" s="159"/>
      <c r="F4090" s="161"/>
    </row>
    <row r="4091" spans="2:6" x14ac:dyDescent="0.3">
      <c r="B4091" s="121">
        <v>4080</v>
      </c>
      <c r="C4091" s="162"/>
      <c r="D4091" s="163"/>
      <c r="E4091" s="162"/>
      <c r="F4091" s="164"/>
    </row>
    <row r="4092" spans="2:6" x14ac:dyDescent="0.3">
      <c r="B4092" s="125">
        <v>4081</v>
      </c>
      <c r="C4092" s="159"/>
      <c r="D4092" s="160"/>
      <c r="E4092" s="159"/>
      <c r="F4092" s="161"/>
    </row>
    <row r="4093" spans="2:6" x14ac:dyDescent="0.3">
      <c r="B4093" s="121">
        <v>4082</v>
      </c>
      <c r="C4093" s="162"/>
      <c r="D4093" s="163"/>
      <c r="E4093" s="162"/>
      <c r="F4093" s="164"/>
    </row>
    <row r="4094" spans="2:6" x14ac:dyDescent="0.3">
      <c r="B4094" s="125">
        <v>4083</v>
      </c>
      <c r="C4094" s="159"/>
      <c r="D4094" s="160"/>
      <c r="E4094" s="159"/>
      <c r="F4094" s="161"/>
    </row>
    <row r="4095" spans="2:6" x14ac:dyDescent="0.3">
      <c r="B4095" s="121">
        <v>4084</v>
      </c>
      <c r="C4095" s="162"/>
      <c r="D4095" s="163"/>
      <c r="E4095" s="162"/>
      <c r="F4095" s="164"/>
    </row>
    <row r="4096" spans="2:6" x14ac:dyDescent="0.3">
      <c r="B4096" s="125">
        <v>4085</v>
      </c>
      <c r="C4096" s="159"/>
      <c r="D4096" s="160"/>
      <c r="E4096" s="159"/>
      <c r="F4096" s="161"/>
    </row>
    <row r="4097" spans="2:6" x14ac:dyDescent="0.3">
      <c r="B4097" s="121">
        <v>4086</v>
      </c>
      <c r="C4097" s="162"/>
      <c r="D4097" s="163"/>
      <c r="E4097" s="162"/>
      <c r="F4097" s="164"/>
    </row>
    <row r="4098" spans="2:6" x14ac:dyDescent="0.3">
      <c r="B4098" s="125">
        <v>4087</v>
      </c>
      <c r="C4098" s="159"/>
      <c r="D4098" s="160"/>
      <c r="E4098" s="159"/>
      <c r="F4098" s="161"/>
    </row>
    <row r="4099" spans="2:6" x14ac:dyDescent="0.3">
      <c r="B4099" s="121">
        <v>4088</v>
      </c>
      <c r="C4099" s="162"/>
      <c r="D4099" s="163"/>
      <c r="E4099" s="162"/>
      <c r="F4099" s="164"/>
    </row>
    <row r="4100" spans="2:6" x14ac:dyDescent="0.3">
      <c r="B4100" s="125">
        <v>4089</v>
      </c>
      <c r="C4100" s="159"/>
      <c r="D4100" s="160"/>
      <c r="E4100" s="159"/>
      <c r="F4100" s="161"/>
    </row>
    <row r="4101" spans="2:6" x14ac:dyDescent="0.3">
      <c r="B4101" s="121">
        <v>4090</v>
      </c>
      <c r="C4101" s="162"/>
      <c r="D4101" s="163"/>
      <c r="E4101" s="162"/>
      <c r="F4101" s="164"/>
    </row>
    <row r="4102" spans="2:6" x14ac:dyDescent="0.3">
      <c r="B4102" s="125">
        <v>4091</v>
      </c>
      <c r="C4102" s="159"/>
      <c r="D4102" s="160"/>
      <c r="E4102" s="159"/>
      <c r="F4102" s="161"/>
    </row>
    <row r="4103" spans="2:6" x14ac:dyDescent="0.3">
      <c r="B4103" s="121">
        <v>4092</v>
      </c>
      <c r="C4103" s="162"/>
      <c r="D4103" s="163"/>
      <c r="E4103" s="162"/>
      <c r="F4103" s="164"/>
    </row>
    <row r="4104" spans="2:6" x14ac:dyDescent="0.3">
      <c r="B4104" s="125">
        <v>4093</v>
      </c>
      <c r="C4104" s="159"/>
      <c r="D4104" s="160"/>
      <c r="E4104" s="159"/>
      <c r="F4104" s="161"/>
    </row>
    <row r="4105" spans="2:6" x14ac:dyDescent="0.3">
      <c r="B4105" s="121">
        <v>4094</v>
      </c>
      <c r="C4105" s="162"/>
      <c r="D4105" s="163"/>
      <c r="E4105" s="162"/>
      <c r="F4105" s="164"/>
    </row>
    <row r="4106" spans="2:6" x14ac:dyDescent="0.3">
      <c r="B4106" s="125">
        <v>4095</v>
      </c>
      <c r="C4106" s="159"/>
      <c r="D4106" s="160"/>
      <c r="E4106" s="159"/>
      <c r="F4106" s="161"/>
    </row>
    <row r="4107" spans="2:6" x14ac:dyDescent="0.3">
      <c r="B4107" s="121">
        <v>4096</v>
      </c>
      <c r="C4107" s="162"/>
      <c r="D4107" s="163"/>
      <c r="E4107" s="162"/>
      <c r="F4107" s="164"/>
    </row>
    <row r="4108" spans="2:6" x14ac:dyDescent="0.3">
      <c r="B4108" s="125">
        <v>4097</v>
      </c>
      <c r="C4108" s="159"/>
      <c r="D4108" s="160"/>
      <c r="E4108" s="159"/>
      <c r="F4108" s="161"/>
    </row>
    <row r="4109" spans="2:6" x14ac:dyDescent="0.3">
      <c r="B4109" s="121">
        <v>4098</v>
      </c>
      <c r="C4109" s="162"/>
      <c r="D4109" s="163"/>
      <c r="E4109" s="162"/>
      <c r="F4109" s="164"/>
    </row>
    <row r="4110" spans="2:6" x14ac:dyDescent="0.3">
      <c r="B4110" s="125">
        <v>4099</v>
      </c>
      <c r="C4110" s="159"/>
      <c r="D4110" s="160"/>
      <c r="E4110" s="159"/>
      <c r="F4110" s="161"/>
    </row>
    <row r="4111" spans="2:6" x14ac:dyDescent="0.3">
      <c r="B4111" s="121">
        <v>4100</v>
      </c>
      <c r="C4111" s="162"/>
      <c r="D4111" s="163"/>
      <c r="E4111" s="162"/>
      <c r="F4111" s="164"/>
    </row>
    <row r="4112" spans="2:6" x14ac:dyDescent="0.3">
      <c r="B4112" s="125">
        <v>4101</v>
      </c>
      <c r="C4112" s="159"/>
      <c r="D4112" s="160"/>
      <c r="E4112" s="159"/>
      <c r="F4112" s="161"/>
    </row>
    <row r="4113" spans="2:6" x14ac:dyDescent="0.3">
      <c r="B4113" s="121">
        <v>4102</v>
      </c>
      <c r="C4113" s="162"/>
      <c r="D4113" s="163"/>
      <c r="E4113" s="162"/>
      <c r="F4113" s="164"/>
    </row>
    <row r="4114" spans="2:6" x14ac:dyDescent="0.3">
      <c r="B4114" s="125">
        <v>4103</v>
      </c>
      <c r="C4114" s="159"/>
      <c r="D4114" s="160"/>
      <c r="E4114" s="159"/>
      <c r="F4114" s="161"/>
    </row>
    <row r="4115" spans="2:6" x14ac:dyDescent="0.3">
      <c r="B4115" s="121">
        <v>4104</v>
      </c>
      <c r="C4115" s="162"/>
      <c r="D4115" s="163"/>
      <c r="E4115" s="162"/>
      <c r="F4115" s="164"/>
    </row>
    <row r="4116" spans="2:6" x14ac:dyDescent="0.3">
      <c r="B4116" s="125">
        <v>4105</v>
      </c>
      <c r="C4116" s="159"/>
      <c r="D4116" s="160"/>
      <c r="E4116" s="159"/>
      <c r="F4116" s="161"/>
    </row>
    <row r="4117" spans="2:6" x14ac:dyDescent="0.3">
      <c r="B4117" s="121">
        <v>4106</v>
      </c>
      <c r="C4117" s="162"/>
      <c r="D4117" s="163"/>
      <c r="E4117" s="162"/>
      <c r="F4117" s="164"/>
    </row>
    <row r="4118" spans="2:6" x14ac:dyDescent="0.3">
      <c r="B4118" s="125">
        <v>4107</v>
      </c>
      <c r="C4118" s="159"/>
      <c r="D4118" s="160"/>
      <c r="E4118" s="159"/>
      <c r="F4118" s="161"/>
    </row>
    <row r="4119" spans="2:6" x14ac:dyDescent="0.3">
      <c r="B4119" s="121">
        <v>4108</v>
      </c>
      <c r="C4119" s="162"/>
      <c r="D4119" s="163"/>
      <c r="E4119" s="162"/>
      <c r="F4119" s="164"/>
    </row>
    <row r="4120" spans="2:6" x14ac:dyDescent="0.3">
      <c r="B4120" s="125">
        <v>4109</v>
      </c>
      <c r="C4120" s="159"/>
      <c r="D4120" s="160"/>
      <c r="E4120" s="159"/>
      <c r="F4120" s="161"/>
    </row>
    <row r="4121" spans="2:6" x14ac:dyDescent="0.3">
      <c r="B4121" s="121">
        <v>4110</v>
      </c>
      <c r="C4121" s="162"/>
      <c r="D4121" s="163"/>
      <c r="E4121" s="162"/>
      <c r="F4121" s="164"/>
    </row>
    <row r="4122" spans="2:6" x14ac:dyDescent="0.3">
      <c r="B4122" s="125">
        <v>4111</v>
      </c>
      <c r="C4122" s="159"/>
      <c r="D4122" s="160"/>
      <c r="E4122" s="159"/>
      <c r="F4122" s="161"/>
    </row>
    <row r="4123" spans="2:6" x14ac:dyDescent="0.3">
      <c r="B4123" s="121">
        <v>4112</v>
      </c>
      <c r="C4123" s="162"/>
      <c r="D4123" s="163"/>
      <c r="E4123" s="162"/>
      <c r="F4123" s="164"/>
    </row>
    <row r="4124" spans="2:6" x14ac:dyDescent="0.3">
      <c r="B4124" s="125">
        <v>4113</v>
      </c>
      <c r="C4124" s="159"/>
      <c r="D4124" s="160"/>
      <c r="E4124" s="159"/>
      <c r="F4124" s="161"/>
    </row>
    <row r="4125" spans="2:6" x14ac:dyDescent="0.3">
      <c r="B4125" s="121">
        <v>4114</v>
      </c>
      <c r="C4125" s="162"/>
      <c r="D4125" s="163"/>
      <c r="E4125" s="162"/>
      <c r="F4125" s="164"/>
    </row>
    <row r="4126" spans="2:6" x14ac:dyDescent="0.3">
      <c r="B4126" s="125">
        <v>4115</v>
      </c>
      <c r="C4126" s="159"/>
      <c r="D4126" s="160"/>
      <c r="E4126" s="159"/>
      <c r="F4126" s="161"/>
    </row>
    <row r="4127" spans="2:6" x14ac:dyDescent="0.3">
      <c r="B4127" s="121">
        <v>4116</v>
      </c>
      <c r="C4127" s="162"/>
      <c r="D4127" s="163"/>
      <c r="E4127" s="162"/>
      <c r="F4127" s="164"/>
    </row>
    <row r="4128" spans="2:6" x14ac:dyDescent="0.3">
      <c r="B4128" s="125">
        <v>4117</v>
      </c>
      <c r="C4128" s="159"/>
      <c r="D4128" s="160"/>
      <c r="E4128" s="159"/>
      <c r="F4128" s="161"/>
    </row>
    <row r="4129" spans="2:6" x14ac:dyDescent="0.3">
      <c r="B4129" s="121">
        <v>4118</v>
      </c>
      <c r="C4129" s="162"/>
      <c r="D4129" s="163"/>
      <c r="E4129" s="162"/>
      <c r="F4129" s="164"/>
    </row>
    <row r="4130" spans="2:6" x14ac:dyDescent="0.3">
      <c r="B4130" s="125">
        <v>4119</v>
      </c>
      <c r="C4130" s="159"/>
      <c r="D4130" s="160"/>
      <c r="E4130" s="159"/>
      <c r="F4130" s="161"/>
    </row>
    <row r="4131" spans="2:6" x14ac:dyDescent="0.3">
      <c r="B4131" s="121">
        <v>4120</v>
      </c>
      <c r="C4131" s="162"/>
      <c r="D4131" s="163"/>
      <c r="E4131" s="162"/>
      <c r="F4131" s="164"/>
    </row>
    <row r="4132" spans="2:6" x14ac:dyDescent="0.3">
      <c r="B4132" s="125">
        <v>4121</v>
      </c>
      <c r="C4132" s="159"/>
      <c r="D4132" s="160"/>
      <c r="E4132" s="159"/>
      <c r="F4132" s="161"/>
    </row>
    <row r="4133" spans="2:6" x14ac:dyDescent="0.3">
      <c r="B4133" s="121">
        <v>4122</v>
      </c>
      <c r="C4133" s="162"/>
      <c r="D4133" s="163"/>
      <c r="E4133" s="162"/>
      <c r="F4133" s="164"/>
    </row>
    <row r="4134" spans="2:6" x14ac:dyDescent="0.3">
      <c r="B4134" s="125">
        <v>4123</v>
      </c>
      <c r="C4134" s="159"/>
      <c r="D4134" s="160"/>
      <c r="E4134" s="159"/>
      <c r="F4134" s="161"/>
    </row>
    <row r="4135" spans="2:6" x14ac:dyDescent="0.3">
      <c r="B4135" s="121">
        <v>4124</v>
      </c>
      <c r="C4135" s="162"/>
      <c r="D4135" s="163"/>
      <c r="E4135" s="162"/>
      <c r="F4135" s="164"/>
    </row>
    <row r="4136" spans="2:6" x14ac:dyDescent="0.3">
      <c r="B4136" s="125">
        <v>4125</v>
      </c>
      <c r="C4136" s="159"/>
      <c r="D4136" s="160"/>
      <c r="E4136" s="159"/>
      <c r="F4136" s="161"/>
    </row>
    <row r="4137" spans="2:6" x14ac:dyDescent="0.3">
      <c r="B4137" s="121">
        <v>4126</v>
      </c>
      <c r="C4137" s="162"/>
      <c r="D4137" s="163"/>
      <c r="E4137" s="162"/>
      <c r="F4137" s="164"/>
    </row>
    <row r="4138" spans="2:6" x14ac:dyDescent="0.3">
      <c r="B4138" s="125">
        <v>4127</v>
      </c>
      <c r="C4138" s="159"/>
      <c r="D4138" s="160"/>
      <c r="E4138" s="159"/>
      <c r="F4138" s="161"/>
    </row>
    <row r="4139" spans="2:6" x14ac:dyDescent="0.3">
      <c r="B4139" s="121">
        <v>4128</v>
      </c>
      <c r="C4139" s="162"/>
      <c r="D4139" s="163"/>
      <c r="E4139" s="162"/>
      <c r="F4139" s="164"/>
    </row>
    <row r="4140" spans="2:6" x14ac:dyDescent="0.3">
      <c r="B4140" s="125">
        <v>4129</v>
      </c>
      <c r="C4140" s="159"/>
      <c r="D4140" s="160"/>
      <c r="E4140" s="159"/>
      <c r="F4140" s="161"/>
    </row>
    <row r="4141" spans="2:6" x14ac:dyDescent="0.3">
      <c r="B4141" s="121">
        <v>4130</v>
      </c>
      <c r="C4141" s="162"/>
      <c r="D4141" s="163"/>
      <c r="E4141" s="162"/>
      <c r="F4141" s="164"/>
    </row>
    <row r="4142" spans="2:6" x14ac:dyDescent="0.3">
      <c r="B4142" s="125">
        <v>4131</v>
      </c>
      <c r="C4142" s="159"/>
      <c r="D4142" s="160"/>
      <c r="E4142" s="159"/>
      <c r="F4142" s="161"/>
    </row>
    <row r="4143" spans="2:6" x14ac:dyDescent="0.3">
      <c r="B4143" s="121">
        <v>4132</v>
      </c>
      <c r="C4143" s="162"/>
      <c r="D4143" s="163"/>
      <c r="E4143" s="162"/>
      <c r="F4143" s="164"/>
    </row>
    <row r="4144" spans="2:6" x14ac:dyDescent="0.3">
      <c r="B4144" s="125">
        <v>4133</v>
      </c>
      <c r="C4144" s="159"/>
      <c r="D4144" s="160"/>
      <c r="E4144" s="159"/>
      <c r="F4144" s="161"/>
    </row>
    <row r="4145" spans="2:6" x14ac:dyDescent="0.3">
      <c r="B4145" s="121">
        <v>4134</v>
      </c>
      <c r="C4145" s="162"/>
      <c r="D4145" s="163"/>
      <c r="E4145" s="162"/>
      <c r="F4145" s="164"/>
    </row>
    <row r="4146" spans="2:6" x14ac:dyDescent="0.3">
      <c r="B4146" s="125">
        <v>4135</v>
      </c>
      <c r="C4146" s="159"/>
      <c r="D4146" s="160"/>
      <c r="E4146" s="159"/>
      <c r="F4146" s="161"/>
    </row>
    <row r="4147" spans="2:6" x14ac:dyDescent="0.3">
      <c r="B4147" s="121">
        <v>4136</v>
      </c>
      <c r="C4147" s="162"/>
      <c r="D4147" s="163"/>
      <c r="E4147" s="162"/>
      <c r="F4147" s="164"/>
    </row>
    <row r="4148" spans="2:6" x14ac:dyDescent="0.3">
      <c r="B4148" s="125">
        <v>4137</v>
      </c>
      <c r="C4148" s="159"/>
      <c r="D4148" s="160"/>
      <c r="E4148" s="159"/>
      <c r="F4148" s="161"/>
    </row>
    <row r="4149" spans="2:6" x14ac:dyDescent="0.3">
      <c r="B4149" s="121">
        <v>4138</v>
      </c>
      <c r="C4149" s="162"/>
      <c r="D4149" s="163"/>
      <c r="E4149" s="162"/>
      <c r="F4149" s="164"/>
    </row>
    <row r="4150" spans="2:6" x14ac:dyDescent="0.3">
      <c r="B4150" s="125">
        <v>4139</v>
      </c>
      <c r="C4150" s="159"/>
      <c r="D4150" s="160"/>
      <c r="E4150" s="159"/>
      <c r="F4150" s="161"/>
    </row>
    <row r="4151" spans="2:6" x14ac:dyDescent="0.3">
      <c r="B4151" s="121">
        <v>4140</v>
      </c>
      <c r="C4151" s="162"/>
      <c r="D4151" s="163"/>
      <c r="E4151" s="162"/>
      <c r="F4151" s="164"/>
    </row>
    <row r="4152" spans="2:6" x14ac:dyDescent="0.3">
      <c r="B4152" s="125">
        <v>4141</v>
      </c>
      <c r="C4152" s="159"/>
      <c r="D4152" s="160"/>
      <c r="E4152" s="159"/>
      <c r="F4152" s="161"/>
    </row>
    <row r="4153" spans="2:6" x14ac:dyDescent="0.3">
      <c r="B4153" s="121">
        <v>4142</v>
      </c>
      <c r="C4153" s="162"/>
      <c r="D4153" s="163"/>
      <c r="E4153" s="162"/>
      <c r="F4153" s="164"/>
    </row>
    <row r="4154" spans="2:6" x14ac:dyDescent="0.3">
      <c r="B4154" s="125">
        <v>4143</v>
      </c>
      <c r="C4154" s="159"/>
      <c r="D4154" s="160"/>
      <c r="E4154" s="159"/>
      <c r="F4154" s="161"/>
    </row>
    <row r="4155" spans="2:6" x14ac:dyDescent="0.3">
      <c r="B4155" s="121">
        <v>4144</v>
      </c>
      <c r="C4155" s="162"/>
      <c r="D4155" s="163"/>
      <c r="E4155" s="162"/>
      <c r="F4155" s="164"/>
    </row>
    <row r="4156" spans="2:6" x14ac:dyDescent="0.3">
      <c r="B4156" s="125">
        <v>4145</v>
      </c>
      <c r="C4156" s="159"/>
      <c r="D4156" s="160"/>
      <c r="E4156" s="159"/>
      <c r="F4156" s="161"/>
    </row>
    <row r="4157" spans="2:6" x14ac:dyDescent="0.3">
      <c r="B4157" s="121">
        <v>4146</v>
      </c>
      <c r="C4157" s="162"/>
      <c r="D4157" s="163"/>
      <c r="E4157" s="162"/>
      <c r="F4157" s="164"/>
    </row>
    <row r="4158" spans="2:6" x14ac:dyDescent="0.3">
      <c r="B4158" s="125">
        <v>4147</v>
      </c>
      <c r="C4158" s="159"/>
      <c r="D4158" s="160"/>
      <c r="E4158" s="159"/>
      <c r="F4158" s="161"/>
    </row>
    <row r="4159" spans="2:6" x14ac:dyDescent="0.3">
      <c r="B4159" s="121">
        <v>4148</v>
      </c>
      <c r="C4159" s="162"/>
      <c r="D4159" s="163"/>
      <c r="E4159" s="162"/>
      <c r="F4159" s="164"/>
    </row>
    <row r="4160" spans="2:6" x14ac:dyDescent="0.3">
      <c r="B4160" s="125">
        <v>4149</v>
      </c>
      <c r="C4160" s="159"/>
      <c r="D4160" s="160"/>
      <c r="E4160" s="159"/>
      <c r="F4160" s="161"/>
    </row>
    <row r="4161" spans="2:6" x14ac:dyDescent="0.3">
      <c r="B4161" s="121">
        <v>4150</v>
      </c>
      <c r="C4161" s="162"/>
      <c r="D4161" s="163"/>
      <c r="E4161" s="162"/>
      <c r="F4161" s="164"/>
    </row>
    <row r="4162" spans="2:6" x14ac:dyDescent="0.3">
      <c r="B4162" s="125">
        <v>4151</v>
      </c>
      <c r="C4162" s="159"/>
      <c r="D4162" s="160"/>
      <c r="E4162" s="159"/>
      <c r="F4162" s="161"/>
    </row>
    <row r="4163" spans="2:6" x14ac:dyDescent="0.3">
      <c r="B4163" s="121">
        <v>4152</v>
      </c>
      <c r="C4163" s="162"/>
      <c r="D4163" s="163"/>
      <c r="E4163" s="162"/>
      <c r="F4163" s="164"/>
    </row>
    <row r="4164" spans="2:6" x14ac:dyDescent="0.3">
      <c r="B4164" s="125">
        <v>4153</v>
      </c>
      <c r="C4164" s="159"/>
      <c r="D4164" s="160"/>
      <c r="E4164" s="159"/>
      <c r="F4164" s="161"/>
    </row>
    <row r="4165" spans="2:6" x14ac:dyDescent="0.3">
      <c r="B4165" s="121">
        <v>4154</v>
      </c>
      <c r="C4165" s="162"/>
      <c r="D4165" s="163"/>
      <c r="E4165" s="162"/>
      <c r="F4165" s="164"/>
    </row>
    <row r="4166" spans="2:6" x14ac:dyDescent="0.3">
      <c r="B4166" s="125">
        <v>4155</v>
      </c>
      <c r="C4166" s="159"/>
      <c r="D4166" s="160"/>
      <c r="E4166" s="159"/>
      <c r="F4166" s="161"/>
    </row>
    <row r="4167" spans="2:6" x14ac:dyDescent="0.3">
      <c r="B4167" s="121">
        <v>4156</v>
      </c>
      <c r="C4167" s="162"/>
      <c r="D4167" s="163"/>
      <c r="E4167" s="162"/>
      <c r="F4167" s="164"/>
    </row>
    <row r="4168" spans="2:6" x14ac:dyDescent="0.3">
      <c r="B4168" s="125">
        <v>4157</v>
      </c>
      <c r="C4168" s="159"/>
      <c r="D4168" s="160"/>
      <c r="E4168" s="159"/>
      <c r="F4168" s="161"/>
    </row>
    <row r="4169" spans="2:6" x14ac:dyDescent="0.3">
      <c r="B4169" s="121">
        <v>4158</v>
      </c>
      <c r="C4169" s="162"/>
      <c r="D4169" s="163"/>
      <c r="E4169" s="162"/>
      <c r="F4169" s="164"/>
    </row>
    <row r="4170" spans="2:6" x14ac:dyDescent="0.3">
      <c r="B4170" s="125">
        <v>4159</v>
      </c>
      <c r="C4170" s="159"/>
      <c r="D4170" s="160"/>
      <c r="E4170" s="159"/>
      <c r="F4170" s="161"/>
    </row>
    <row r="4171" spans="2:6" x14ac:dyDescent="0.3">
      <c r="B4171" s="121">
        <v>4160</v>
      </c>
      <c r="C4171" s="162"/>
      <c r="D4171" s="163"/>
      <c r="E4171" s="162"/>
      <c r="F4171" s="164"/>
    </row>
    <row r="4172" spans="2:6" x14ac:dyDescent="0.3">
      <c r="B4172" s="125">
        <v>4161</v>
      </c>
      <c r="C4172" s="159"/>
      <c r="D4172" s="160"/>
      <c r="E4172" s="159"/>
      <c r="F4172" s="161"/>
    </row>
    <row r="4173" spans="2:6" x14ac:dyDescent="0.3">
      <c r="B4173" s="121">
        <v>4162</v>
      </c>
      <c r="C4173" s="162"/>
      <c r="D4173" s="163"/>
      <c r="E4173" s="162"/>
      <c r="F4173" s="164"/>
    </row>
    <row r="4174" spans="2:6" x14ac:dyDescent="0.3">
      <c r="B4174" s="125">
        <v>4163</v>
      </c>
      <c r="C4174" s="159"/>
      <c r="D4174" s="160"/>
      <c r="E4174" s="159"/>
      <c r="F4174" s="161"/>
    </row>
    <row r="4175" spans="2:6" x14ac:dyDescent="0.3">
      <c r="B4175" s="121">
        <v>4164</v>
      </c>
      <c r="C4175" s="162"/>
      <c r="D4175" s="163"/>
      <c r="E4175" s="162"/>
      <c r="F4175" s="164"/>
    </row>
    <row r="4176" spans="2:6" x14ac:dyDescent="0.3">
      <c r="B4176" s="125">
        <v>4165</v>
      </c>
      <c r="C4176" s="159"/>
      <c r="D4176" s="160"/>
      <c r="E4176" s="159"/>
      <c r="F4176" s="161"/>
    </row>
    <row r="4177" spans="2:6" x14ac:dyDescent="0.3">
      <c r="B4177" s="121">
        <v>4166</v>
      </c>
      <c r="C4177" s="162"/>
      <c r="D4177" s="163"/>
      <c r="E4177" s="162"/>
      <c r="F4177" s="164"/>
    </row>
    <row r="4178" spans="2:6" x14ac:dyDescent="0.3">
      <c r="B4178" s="125">
        <v>4167</v>
      </c>
      <c r="C4178" s="159"/>
      <c r="D4178" s="160"/>
      <c r="E4178" s="159"/>
      <c r="F4178" s="161"/>
    </row>
    <row r="4179" spans="2:6" x14ac:dyDescent="0.3">
      <c r="B4179" s="121">
        <v>4168</v>
      </c>
      <c r="C4179" s="162"/>
      <c r="D4179" s="163"/>
      <c r="E4179" s="162"/>
      <c r="F4179" s="164"/>
    </row>
    <row r="4180" spans="2:6" x14ac:dyDescent="0.3">
      <c r="B4180" s="125">
        <v>4169</v>
      </c>
      <c r="C4180" s="159"/>
      <c r="D4180" s="160"/>
      <c r="E4180" s="159"/>
      <c r="F4180" s="161"/>
    </row>
    <row r="4181" spans="2:6" x14ac:dyDescent="0.3">
      <c r="B4181" s="121">
        <v>4170</v>
      </c>
      <c r="C4181" s="162"/>
      <c r="D4181" s="163"/>
      <c r="E4181" s="162"/>
      <c r="F4181" s="164"/>
    </row>
    <row r="4182" spans="2:6" x14ac:dyDescent="0.3">
      <c r="B4182" s="125">
        <v>4171</v>
      </c>
      <c r="C4182" s="159"/>
      <c r="D4182" s="160"/>
      <c r="E4182" s="159"/>
      <c r="F4182" s="161"/>
    </row>
    <row r="4183" spans="2:6" x14ac:dyDescent="0.3">
      <c r="B4183" s="121">
        <v>4172</v>
      </c>
      <c r="C4183" s="162"/>
      <c r="D4183" s="163"/>
      <c r="E4183" s="162"/>
      <c r="F4183" s="164"/>
    </row>
    <row r="4184" spans="2:6" x14ac:dyDescent="0.3">
      <c r="B4184" s="125">
        <v>4173</v>
      </c>
      <c r="C4184" s="159"/>
      <c r="D4184" s="160"/>
      <c r="E4184" s="159"/>
      <c r="F4184" s="161"/>
    </row>
    <row r="4185" spans="2:6" x14ac:dyDescent="0.3">
      <c r="B4185" s="121">
        <v>4174</v>
      </c>
      <c r="C4185" s="162"/>
      <c r="D4185" s="163"/>
      <c r="E4185" s="162"/>
      <c r="F4185" s="164"/>
    </row>
    <row r="4186" spans="2:6" x14ac:dyDescent="0.3">
      <c r="B4186" s="125">
        <v>4175</v>
      </c>
      <c r="C4186" s="159"/>
      <c r="D4186" s="160"/>
      <c r="E4186" s="159"/>
      <c r="F4186" s="161"/>
    </row>
    <row r="4187" spans="2:6" x14ac:dyDescent="0.3">
      <c r="B4187" s="121">
        <v>4176</v>
      </c>
      <c r="C4187" s="162"/>
      <c r="D4187" s="163"/>
      <c r="E4187" s="162"/>
      <c r="F4187" s="164"/>
    </row>
    <row r="4188" spans="2:6" x14ac:dyDescent="0.3">
      <c r="B4188" s="125">
        <v>4177</v>
      </c>
      <c r="C4188" s="159"/>
      <c r="D4188" s="160"/>
      <c r="E4188" s="159"/>
      <c r="F4188" s="161"/>
    </row>
    <row r="4189" spans="2:6" x14ac:dyDescent="0.3">
      <c r="B4189" s="121">
        <v>4178</v>
      </c>
      <c r="C4189" s="162"/>
      <c r="D4189" s="163"/>
      <c r="E4189" s="162"/>
      <c r="F4189" s="164"/>
    </row>
    <row r="4190" spans="2:6" x14ac:dyDescent="0.3">
      <c r="B4190" s="125">
        <v>4179</v>
      </c>
      <c r="C4190" s="159"/>
      <c r="D4190" s="160"/>
      <c r="E4190" s="159"/>
      <c r="F4190" s="161"/>
    </row>
    <row r="4191" spans="2:6" x14ac:dyDescent="0.3">
      <c r="B4191" s="121">
        <v>4180</v>
      </c>
      <c r="C4191" s="162"/>
      <c r="D4191" s="163"/>
      <c r="E4191" s="162"/>
      <c r="F4191" s="164"/>
    </row>
    <row r="4192" spans="2:6" x14ac:dyDescent="0.3">
      <c r="B4192" s="125">
        <v>4181</v>
      </c>
      <c r="C4192" s="159"/>
      <c r="D4192" s="160"/>
      <c r="E4192" s="159"/>
      <c r="F4192" s="161"/>
    </row>
    <row r="4193" spans="2:6" x14ac:dyDescent="0.3">
      <c r="B4193" s="121">
        <v>4182</v>
      </c>
      <c r="C4193" s="162"/>
      <c r="D4193" s="163"/>
      <c r="E4193" s="162"/>
      <c r="F4193" s="164"/>
    </row>
    <row r="4194" spans="2:6" x14ac:dyDescent="0.3">
      <c r="B4194" s="125">
        <v>4183</v>
      </c>
      <c r="C4194" s="159"/>
      <c r="D4194" s="160"/>
      <c r="E4194" s="159"/>
      <c r="F4194" s="161"/>
    </row>
    <row r="4195" spans="2:6" x14ac:dyDescent="0.3">
      <c r="B4195" s="121">
        <v>4184</v>
      </c>
      <c r="C4195" s="162"/>
      <c r="D4195" s="163"/>
      <c r="E4195" s="162"/>
      <c r="F4195" s="164"/>
    </row>
    <row r="4196" spans="2:6" x14ac:dyDescent="0.3">
      <c r="B4196" s="125">
        <v>4185</v>
      </c>
      <c r="C4196" s="159"/>
      <c r="D4196" s="160"/>
      <c r="E4196" s="159"/>
      <c r="F4196" s="161"/>
    </row>
    <row r="4197" spans="2:6" x14ac:dyDescent="0.3">
      <c r="B4197" s="121">
        <v>4186</v>
      </c>
      <c r="C4197" s="162"/>
      <c r="D4197" s="163"/>
      <c r="E4197" s="162"/>
      <c r="F4197" s="164"/>
    </row>
    <row r="4198" spans="2:6" x14ac:dyDescent="0.3">
      <c r="B4198" s="125">
        <v>4187</v>
      </c>
      <c r="C4198" s="159"/>
      <c r="D4198" s="160"/>
      <c r="E4198" s="159"/>
      <c r="F4198" s="161"/>
    </row>
    <row r="4199" spans="2:6" x14ac:dyDescent="0.3">
      <c r="B4199" s="121">
        <v>4188</v>
      </c>
      <c r="C4199" s="162"/>
      <c r="D4199" s="163"/>
      <c r="E4199" s="162"/>
      <c r="F4199" s="164"/>
    </row>
    <row r="4200" spans="2:6" x14ac:dyDescent="0.3">
      <c r="B4200" s="125">
        <v>4189</v>
      </c>
      <c r="C4200" s="159"/>
      <c r="D4200" s="160"/>
      <c r="E4200" s="159"/>
      <c r="F4200" s="161"/>
    </row>
    <row r="4201" spans="2:6" x14ac:dyDescent="0.3">
      <c r="B4201" s="121">
        <v>4190</v>
      </c>
      <c r="C4201" s="162"/>
      <c r="D4201" s="163"/>
      <c r="E4201" s="162"/>
      <c r="F4201" s="164"/>
    </row>
    <row r="4202" spans="2:6" x14ac:dyDescent="0.3">
      <c r="B4202" s="125">
        <v>4191</v>
      </c>
      <c r="C4202" s="159"/>
      <c r="D4202" s="160"/>
      <c r="E4202" s="159"/>
      <c r="F4202" s="161"/>
    </row>
    <row r="4203" spans="2:6" x14ac:dyDescent="0.3">
      <c r="B4203" s="121">
        <v>4192</v>
      </c>
      <c r="C4203" s="162"/>
      <c r="D4203" s="163"/>
      <c r="E4203" s="162"/>
      <c r="F4203" s="164"/>
    </row>
    <row r="4204" spans="2:6" x14ac:dyDescent="0.3">
      <c r="B4204" s="125">
        <v>4193</v>
      </c>
      <c r="C4204" s="159"/>
      <c r="D4204" s="160"/>
      <c r="E4204" s="159"/>
      <c r="F4204" s="161"/>
    </row>
    <row r="4205" spans="2:6" x14ac:dyDescent="0.3">
      <c r="B4205" s="121">
        <v>4194</v>
      </c>
      <c r="C4205" s="162"/>
      <c r="D4205" s="163"/>
      <c r="E4205" s="162"/>
      <c r="F4205" s="164"/>
    </row>
    <row r="4206" spans="2:6" x14ac:dyDescent="0.3">
      <c r="B4206" s="125">
        <v>4195</v>
      </c>
      <c r="C4206" s="159"/>
      <c r="D4206" s="160"/>
      <c r="E4206" s="159"/>
      <c r="F4206" s="161"/>
    </row>
    <row r="4207" spans="2:6" x14ac:dyDescent="0.3">
      <c r="B4207" s="121">
        <v>4196</v>
      </c>
      <c r="C4207" s="162"/>
      <c r="D4207" s="163"/>
      <c r="E4207" s="162"/>
      <c r="F4207" s="164"/>
    </row>
    <row r="4208" spans="2:6" x14ac:dyDescent="0.3">
      <c r="B4208" s="125">
        <v>4197</v>
      </c>
      <c r="C4208" s="159"/>
      <c r="D4208" s="160"/>
      <c r="E4208" s="159"/>
      <c r="F4208" s="161"/>
    </row>
    <row r="4209" spans="2:6" x14ac:dyDescent="0.3">
      <c r="B4209" s="121">
        <v>4198</v>
      </c>
      <c r="C4209" s="162"/>
      <c r="D4209" s="163"/>
      <c r="E4209" s="162"/>
      <c r="F4209" s="164"/>
    </row>
    <row r="4210" spans="2:6" x14ac:dyDescent="0.3">
      <c r="B4210" s="125">
        <v>4199</v>
      </c>
      <c r="C4210" s="159"/>
      <c r="D4210" s="160"/>
      <c r="E4210" s="159"/>
      <c r="F4210" s="161"/>
    </row>
    <row r="4211" spans="2:6" x14ac:dyDescent="0.3">
      <c r="B4211" s="121">
        <v>4200</v>
      </c>
      <c r="C4211" s="162"/>
      <c r="D4211" s="163"/>
      <c r="E4211" s="162"/>
      <c r="F4211" s="164"/>
    </row>
    <row r="4212" spans="2:6" x14ac:dyDescent="0.3">
      <c r="B4212" s="125">
        <v>4201</v>
      </c>
      <c r="C4212" s="159"/>
      <c r="D4212" s="160"/>
      <c r="E4212" s="159"/>
      <c r="F4212" s="161"/>
    </row>
    <row r="4213" spans="2:6" x14ac:dyDescent="0.3">
      <c r="B4213" s="121">
        <v>4202</v>
      </c>
      <c r="C4213" s="162"/>
      <c r="D4213" s="163"/>
      <c r="E4213" s="162"/>
      <c r="F4213" s="164"/>
    </row>
    <row r="4214" spans="2:6" x14ac:dyDescent="0.3">
      <c r="B4214" s="125">
        <v>4203</v>
      </c>
      <c r="C4214" s="159"/>
      <c r="D4214" s="160"/>
      <c r="E4214" s="159"/>
      <c r="F4214" s="161"/>
    </row>
    <row r="4215" spans="2:6" x14ac:dyDescent="0.3">
      <c r="B4215" s="121">
        <v>4204</v>
      </c>
      <c r="C4215" s="162"/>
      <c r="D4215" s="163"/>
      <c r="E4215" s="162"/>
      <c r="F4215" s="164"/>
    </row>
    <row r="4216" spans="2:6" x14ac:dyDescent="0.3">
      <c r="B4216" s="125">
        <v>4205</v>
      </c>
      <c r="C4216" s="159"/>
      <c r="D4216" s="160"/>
      <c r="E4216" s="159"/>
      <c r="F4216" s="161"/>
    </row>
    <row r="4217" spans="2:6" x14ac:dyDescent="0.3">
      <c r="B4217" s="121">
        <v>4206</v>
      </c>
      <c r="C4217" s="162"/>
      <c r="D4217" s="163"/>
      <c r="E4217" s="162"/>
      <c r="F4217" s="164"/>
    </row>
    <row r="4218" spans="2:6" x14ac:dyDescent="0.3">
      <c r="B4218" s="125">
        <v>4207</v>
      </c>
      <c r="C4218" s="159"/>
      <c r="D4218" s="160"/>
      <c r="E4218" s="159"/>
      <c r="F4218" s="161"/>
    </row>
    <row r="4219" spans="2:6" x14ac:dyDescent="0.3">
      <c r="B4219" s="121">
        <v>4208</v>
      </c>
      <c r="C4219" s="162"/>
      <c r="D4219" s="163"/>
      <c r="E4219" s="162"/>
      <c r="F4219" s="164"/>
    </row>
    <row r="4220" spans="2:6" x14ac:dyDescent="0.3">
      <c r="B4220" s="125">
        <v>4209</v>
      </c>
      <c r="C4220" s="159"/>
      <c r="D4220" s="160"/>
      <c r="E4220" s="159"/>
      <c r="F4220" s="161"/>
    </row>
    <row r="4221" spans="2:6" x14ac:dyDescent="0.3">
      <c r="B4221" s="121">
        <v>4210</v>
      </c>
      <c r="C4221" s="162"/>
      <c r="D4221" s="163"/>
      <c r="E4221" s="162"/>
      <c r="F4221" s="164"/>
    </row>
    <row r="4222" spans="2:6" x14ac:dyDescent="0.3">
      <c r="B4222" s="125">
        <v>4211</v>
      </c>
      <c r="C4222" s="159"/>
      <c r="D4222" s="160"/>
      <c r="E4222" s="159"/>
      <c r="F4222" s="161"/>
    </row>
    <row r="4223" spans="2:6" x14ac:dyDescent="0.3">
      <c r="B4223" s="121">
        <v>4212</v>
      </c>
      <c r="C4223" s="162"/>
      <c r="D4223" s="163"/>
      <c r="E4223" s="162"/>
      <c r="F4223" s="164"/>
    </row>
    <row r="4224" spans="2:6" x14ac:dyDescent="0.3">
      <c r="B4224" s="125">
        <v>4213</v>
      </c>
      <c r="C4224" s="159"/>
      <c r="D4224" s="160"/>
      <c r="E4224" s="159"/>
      <c r="F4224" s="161"/>
    </row>
    <row r="4225" spans="2:6" x14ac:dyDescent="0.3">
      <c r="B4225" s="121">
        <v>4214</v>
      </c>
      <c r="C4225" s="162"/>
      <c r="D4225" s="163"/>
      <c r="E4225" s="162"/>
      <c r="F4225" s="164"/>
    </row>
    <row r="4226" spans="2:6" x14ac:dyDescent="0.3">
      <c r="B4226" s="125">
        <v>4215</v>
      </c>
      <c r="C4226" s="159"/>
      <c r="D4226" s="160"/>
      <c r="E4226" s="159"/>
      <c r="F4226" s="161"/>
    </row>
    <row r="4227" spans="2:6" x14ac:dyDescent="0.3">
      <c r="B4227" s="121">
        <v>4216</v>
      </c>
      <c r="C4227" s="162"/>
      <c r="D4227" s="163"/>
      <c r="E4227" s="162"/>
      <c r="F4227" s="164"/>
    </row>
    <row r="4228" spans="2:6" x14ac:dyDescent="0.3">
      <c r="B4228" s="125">
        <v>4217</v>
      </c>
      <c r="C4228" s="159"/>
      <c r="D4228" s="160"/>
      <c r="E4228" s="159"/>
      <c r="F4228" s="161"/>
    </row>
    <row r="4229" spans="2:6" x14ac:dyDescent="0.3">
      <c r="B4229" s="121">
        <v>4218</v>
      </c>
      <c r="C4229" s="162"/>
      <c r="D4229" s="163"/>
      <c r="E4229" s="162"/>
      <c r="F4229" s="164"/>
    </row>
    <row r="4230" spans="2:6" x14ac:dyDescent="0.3">
      <c r="B4230" s="125">
        <v>4219</v>
      </c>
      <c r="C4230" s="159"/>
      <c r="D4230" s="160"/>
      <c r="E4230" s="159"/>
      <c r="F4230" s="161"/>
    </row>
    <row r="4231" spans="2:6" x14ac:dyDescent="0.3">
      <c r="B4231" s="121">
        <v>4220</v>
      </c>
      <c r="C4231" s="162"/>
      <c r="D4231" s="163"/>
      <c r="E4231" s="162"/>
      <c r="F4231" s="164"/>
    </row>
    <row r="4232" spans="2:6" x14ac:dyDescent="0.3">
      <c r="B4232" s="125">
        <v>4221</v>
      </c>
      <c r="C4232" s="159"/>
      <c r="D4232" s="160"/>
      <c r="E4232" s="159"/>
      <c r="F4232" s="161"/>
    </row>
    <row r="4233" spans="2:6" x14ac:dyDescent="0.3">
      <c r="B4233" s="121">
        <v>4222</v>
      </c>
      <c r="C4233" s="162"/>
      <c r="D4233" s="163"/>
      <c r="E4233" s="162"/>
      <c r="F4233" s="164"/>
    </row>
    <row r="4234" spans="2:6" x14ac:dyDescent="0.3">
      <c r="B4234" s="125">
        <v>4223</v>
      </c>
      <c r="C4234" s="159"/>
      <c r="D4234" s="160"/>
      <c r="E4234" s="159"/>
      <c r="F4234" s="161"/>
    </row>
    <row r="4235" spans="2:6" x14ac:dyDescent="0.3">
      <c r="B4235" s="121">
        <v>4224</v>
      </c>
      <c r="C4235" s="162"/>
      <c r="D4235" s="163"/>
      <c r="E4235" s="162"/>
      <c r="F4235" s="164"/>
    </row>
    <row r="4236" spans="2:6" x14ac:dyDescent="0.3">
      <c r="B4236" s="125">
        <v>4225</v>
      </c>
      <c r="C4236" s="159"/>
      <c r="D4236" s="160"/>
      <c r="E4236" s="159"/>
      <c r="F4236" s="161"/>
    </row>
    <row r="4237" spans="2:6" x14ac:dyDescent="0.3">
      <c r="B4237" s="121">
        <v>4226</v>
      </c>
      <c r="C4237" s="162"/>
      <c r="D4237" s="163"/>
      <c r="E4237" s="162"/>
      <c r="F4237" s="164"/>
    </row>
    <row r="4238" spans="2:6" x14ac:dyDescent="0.3">
      <c r="B4238" s="125">
        <v>4227</v>
      </c>
      <c r="C4238" s="159"/>
      <c r="D4238" s="160"/>
      <c r="E4238" s="159"/>
      <c r="F4238" s="161"/>
    </row>
    <row r="4239" spans="2:6" x14ac:dyDescent="0.3">
      <c r="B4239" s="121">
        <v>4228</v>
      </c>
      <c r="C4239" s="162"/>
      <c r="D4239" s="163"/>
      <c r="E4239" s="162"/>
      <c r="F4239" s="164"/>
    </row>
    <row r="4240" spans="2:6" x14ac:dyDescent="0.3">
      <c r="B4240" s="125">
        <v>4229</v>
      </c>
      <c r="C4240" s="159"/>
      <c r="D4240" s="160"/>
      <c r="E4240" s="159"/>
      <c r="F4240" s="161"/>
    </row>
    <row r="4241" spans="2:6" x14ac:dyDescent="0.3">
      <c r="B4241" s="121">
        <v>4230</v>
      </c>
      <c r="C4241" s="162"/>
      <c r="D4241" s="163"/>
      <c r="E4241" s="162"/>
      <c r="F4241" s="164"/>
    </row>
    <row r="4242" spans="2:6" x14ac:dyDescent="0.3">
      <c r="B4242" s="125">
        <v>4231</v>
      </c>
      <c r="C4242" s="159"/>
      <c r="D4242" s="160"/>
      <c r="E4242" s="159"/>
      <c r="F4242" s="161"/>
    </row>
    <row r="4243" spans="2:6" x14ac:dyDescent="0.3">
      <c r="B4243" s="121">
        <v>4232</v>
      </c>
      <c r="C4243" s="162"/>
      <c r="D4243" s="163"/>
      <c r="E4243" s="162"/>
      <c r="F4243" s="164"/>
    </row>
    <row r="4244" spans="2:6" x14ac:dyDescent="0.3">
      <c r="B4244" s="125">
        <v>4233</v>
      </c>
      <c r="C4244" s="159"/>
      <c r="D4244" s="160"/>
      <c r="E4244" s="159"/>
      <c r="F4244" s="161"/>
    </row>
    <row r="4245" spans="2:6" x14ac:dyDescent="0.3">
      <c r="B4245" s="121">
        <v>4234</v>
      </c>
      <c r="C4245" s="162"/>
      <c r="D4245" s="163"/>
      <c r="E4245" s="162"/>
      <c r="F4245" s="164"/>
    </row>
    <row r="4246" spans="2:6" x14ac:dyDescent="0.3">
      <c r="B4246" s="125">
        <v>4235</v>
      </c>
      <c r="C4246" s="159"/>
      <c r="D4246" s="160"/>
      <c r="E4246" s="159"/>
      <c r="F4246" s="161"/>
    </row>
    <row r="4247" spans="2:6" x14ac:dyDescent="0.3">
      <c r="B4247" s="121">
        <v>4236</v>
      </c>
      <c r="C4247" s="162"/>
      <c r="D4247" s="163"/>
      <c r="E4247" s="162"/>
      <c r="F4247" s="164"/>
    </row>
    <row r="4248" spans="2:6" x14ac:dyDescent="0.3">
      <c r="B4248" s="125">
        <v>4237</v>
      </c>
      <c r="C4248" s="159"/>
      <c r="D4248" s="160"/>
      <c r="E4248" s="159"/>
      <c r="F4248" s="161"/>
    </row>
    <row r="4249" spans="2:6" x14ac:dyDescent="0.3">
      <c r="B4249" s="121">
        <v>4238</v>
      </c>
      <c r="C4249" s="162"/>
      <c r="D4249" s="163"/>
      <c r="E4249" s="162"/>
      <c r="F4249" s="164"/>
    </row>
    <row r="4250" spans="2:6" x14ac:dyDescent="0.3">
      <c r="B4250" s="125">
        <v>4239</v>
      </c>
      <c r="C4250" s="159"/>
      <c r="D4250" s="160"/>
      <c r="E4250" s="159"/>
      <c r="F4250" s="161"/>
    </row>
    <row r="4251" spans="2:6" x14ac:dyDescent="0.3">
      <c r="B4251" s="121">
        <v>4240</v>
      </c>
      <c r="C4251" s="162"/>
      <c r="D4251" s="163"/>
      <c r="E4251" s="162"/>
      <c r="F4251" s="164"/>
    </row>
    <row r="4252" spans="2:6" x14ac:dyDescent="0.3">
      <c r="B4252" s="125">
        <v>4241</v>
      </c>
      <c r="C4252" s="159"/>
      <c r="D4252" s="160"/>
      <c r="E4252" s="159"/>
      <c r="F4252" s="161"/>
    </row>
    <row r="4253" spans="2:6" x14ac:dyDescent="0.3">
      <c r="B4253" s="121">
        <v>4242</v>
      </c>
      <c r="C4253" s="162"/>
      <c r="D4253" s="163"/>
      <c r="E4253" s="162"/>
      <c r="F4253" s="164"/>
    </row>
    <row r="4254" spans="2:6" x14ac:dyDescent="0.3">
      <c r="B4254" s="125">
        <v>4243</v>
      </c>
      <c r="C4254" s="159"/>
      <c r="D4254" s="160"/>
      <c r="E4254" s="159"/>
      <c r="F4254" s="161"/>
    </row>
    <row r="4255" spans="2:6" x14ac:dyDescent="0.3">
      <c r="B4255" s="121">
        <v>4244</v>
      </c>
      <c r="C4255" s="162"/>
      <c r="D4255" s="163"/>
      <c r="E4255" s="162"/>
      <c r="F4255" s="164"/>
    </row>
    <row r="4256" spans="2:6" x14ac:dyDescent="0.3">
      <c r="B4256" s="125">
        <v>4245</v>
      </c>
      <c r="C4256" s="159"/>
      <c r="D4256" s="160"/>
      <c r="E4256" s="159"/>
      <c r="F4256" s="161"/>
    </row>
    <row r="4257" spans="2:6" x14ac:dyDescent="0.3">
      <c r="B4257" s="121">
        <v>4246</v>
      </c>
      <c r="C4257" s="162"/>
      <c r="D4257" s="163"/>
      <c r="E4257" s="162"/>
      <c r="F4257" s="164"/>
    </row>
    <row r="4258" spans="2:6" x14ac:dyDescent="0.3">
      <c r="B4258" s="125">
        <v>4247</v>
      </c>
      <c r="C4258" s="159"/>
      <c r="D4258" s="160"/>
      <c r="E4258" s="159"/>
      <c r="F4258" s="161"/>
    </row>
    <row r="4259" spans="2:6" x14ac:dyDescent="0.3">
      <c r="B4259" s="121">
        <v>4248</v>
      </c>
      <c r="C4259" s="162"/>
      <c r="D4259" s="163"/>
      <c r="E4259" s="162"/>
      <c r="F4259" s="164"/>
    </row>
    <row r="4260" spans="2:6" x14ac:dyDescent="0.3">
      <c r="B4260" s="125">
        <v>4249</v>
      </c>
      <c r="C4260" s="159"/>
      <c r="D4260" s="160"/>
      <c r="E4260" s="159"/>
      <c r="F4260" s="161"/>
    </row>
    <row r="4261" spans="2:6" x14ac:dyDescent="0.3">
      <c r="B4261" s="121">
        <v>4250</v>
      </c>
      <c r="C4261" s="162"/>
      <c r="D4261" s="163"/>
      <c r="E4261" s="162"/>
      <c r="F4261" s="164"/>
    </row>
    <row r="4262" spans="2:6" x14ac:dyDescent="0.3">
      <c r="B4262" s="125">
        <v>4251</v>
      </c>
      <c r="C4262" s="159"/>
      <c r="D4262" s="160"/>
      <c r="E4262" s="159"/>
      <c r="F4262" s="161"/>
    </row>
    <row r="4263" spans="2:6" x14ac:dyDescent="0.3">
      <c r="B4263" s="121">
        <v>4252</v>
      </c>
      <c r="C4263" s="162"/>
      <c r="D4263" s="163"/>
      <c r="E4263" s="162"/>
      <c r="F4263" s="164"/>
    </row>
    <row r="4264" spans="2:6" x14ac:dyDescent="0.3">
      <c r="B4264" s="125">
        <v>4253</v>
      </c>
      <c r="C4264" s="159"/>
      <c r="D4264" s="160"/>
      <c r="E4264" s="159"/>
      <c r="F4264" s="161"/>
    </row>
    <row r="4265" spans="2:6" x14ac:dyDescent="0.3">
      <c r="B4265" s="121">
        <v>4254</v>
      </c>
      <c r="C4265" s="162"/>
      <c r="D4265" s="163"/>
      <c r="E4265" s="162"/>
      <c r="F4265" s="164"/>
    </row>
    <row r="4266" spans="2:6" x14ac:dyDescent="0.3">
      <c r="B4266" s="125">
        <v>4255</v>
      </c>
      <c r="C4266" s="159"/>
      <c r="D4266" s="160"/>
      <c r="E4266" s="159"/>
      <c r="F4266" s="161"/>
    </row>
    <row r="4267" spans="2:6" x14ac:dyDescent="0.3">
      <c r="B4267" s="121">
        <v>4256</v>
      </c>
      <c r="C4267" s="162"/>
      <c r="D4267" s="163"/>
      <c r="E4267" s="162"/>
      <c r="F4267" s="164"/>
    </row>
    <row r="4268" spans="2:6" x14ac:dyDescent="0.3">
      <c r="B4268" s="125">
        <v>4257</v>
      </c>
      <c r="C4268" s="159"/>
      <c r="D4268" s="160"/>
      <c r="E4268" s="159"/>
      <c r="F4268" s="161"/>
    </row>
    <row r="4269" spans="2:6" x14ac:dyDescent="0.3">
      <c r="B4269" s="121">
        <v>4258</v>
      </c>
      <c r="C4269" s="162"/>
      <c r="D4269" s="163"/>
      <c r="E4269" s="162"/>
      <c r="F4269" s="164"/>
    </row>
    <row r="4270" spans="2:6" x14ac:dyDescent="0.3">
      <c r="B4270" s="125">
        <v>4259</v>
      </c>
      <c r="C4270" s="159"/>
      <c r="D4270" s="160"/>
      <c r="E4270" s="159"/>
      <c r="F4270" s="161"/>
    </row>
    <row r="4271" spans="2:6" x14ac:dyDescent="0.3">
      <c r="B4271" s="121">
        <v>4260</v>
      </c>
      <c r="C4271" s="162"/>
      <c r="D4271" s="163"/>
      <c r="E4271" s="162"/>
      <c r="F4271" s="164"/>
    </row>
    <row r="4272" spans="2:6" x14ac:dyDescent="0.3">
      <c r="B4272" s="125">
        <v>4261</v>
      </c>
      <c r="C4272" s="159"/>
      <c r="D4272" s="160"/>
      <c r="E4272" s="159"/>
      <c r="F4272" s="161"/>
    </row>
    <row r="4273" spans="2:6" x14ac:dyDescent="0.3">
      <c r="B4273" s="121">
        <v>4262</v>
      </c>
      <c r="C4273" s="162"/>
      <c r="D4273" s="163"/>
      <c r="E4273" s="162"/>
      <c r="F4273" s="164"/>
    </row>
    <row r="4274" spans="2:6" x14ac:dyDescent="0.3">
      <c r="B4274" s="125">
        <v>4263</v>
      </c>
      <c r="C4274" s="159"/>
      <c r="D4274" s="160"/>
      <c r="E4274" s="159"/>
      <c r="F4274" s="161"/>
    </row>
    <row r="4275" spans="2:6" x14ac:dyDescent="0.3">
      <c r="B4275" s="121">
        <v>4264</v>
      </c>
      <c r="C4275" s="162"/>
      <c r="D4275" s="163"/>
      <c r="E4275" s="162"/>
      <c r="F4275" s="164"/>
    </row>
    <row r="4276" spans="2:6" x14ac:dyDescent="0.3">
      <c r="B4276" s="125">
        <v>4265</v>
      </c>
      <c r="C4276" s="159"/>
      <c r="D4276" s="160"/>
      <c r="E4276" s="159"/>
      <c r="F4276" s="161"/>
    </row>
    <row r="4277" spans="2:6" x14ac:dyDescent="0.3">
      <c r="B4277" s="121">
        <v>4266</v>
      </c>
      <c r="C4277" s="162"/>
      <c r="D4277" s="163"/>
      <c r="E4277" s="162"/>
      <c r="F4277" s="164"/>
    </row>
    <row r="4278" spans="2:6" x14ac:dyDescent="0.3">
      <c r="B4278" s="125">
        <v>4267</v>
      </c>
      <c r="C4278" s="159"/>
      <c r="D4278" s="160"/>
      <c r="E4278" s="159"/>
      <c r="F4278" s="161"/>
    </row>
    <row r="4279" spans="2:6" x14ac:dyDescent="0.3">
      <c r="B4279" s="121">
        <v>4268</v>
      </c>
      <c r="C4279" s="162"/>
      <c r="D4279" s="163"/>
      <c r="E4279" s="162"/>
      <c r="F4279" s="164"/>
    </row>
    <row r="4280" spans="2:6" x14ac:dyDescent="0.3">
      <c r="B4280" s="125">
        <v>4269</v>
      </c>
      <c r="C4280" s="159"/>
      <c r="D4280" s="160"/>
      <c r="E4280" s="159"/>
      <c r="F4280" s="161"/>
    </row>
    <row r="4281" spans="2:6" x14ac:dyDescent="0.3">
      <c r="B4281" s="121">
        <v>4270</v>
      </c>
      <c r="C4281" s="162"/>
      <c r="D4281" s="163"/>
      <c r="E4281" s="162"/>
      <c r="F4281" s="164"/>
    </row>
    <row r="4282" spans="2:6" x14ac:dyDescent="0.3">
      <c r="B4282" s="125">
        <v>4271</v>
      </c>
      <c r="C4282" s="159"/>
      <c r="D4282" s="160"/>
      <c r="E4282" s="159"/>
      <c r="F4282" s="161"/>
    </row>
    <row r="4283" spans="2:6" x14ac:dyDescent="0.3">
      <c r="B4283" s="121">
        <v>4272</v>
      </c>
      <c r="C4283" s="162"/>
      <c r="D4283" s="163"/>
      <c r="E4283" s="162"/>
      <c r="F4283" s="164"/>
    </row>
    <row r="4284" spans="2:6" x14ac:dyDescent="0.3">
      <c r="B4284" s="125">
        <v>4273</v>
      </c>
      <c r="C4284" s="159"/>
      <c r="D4284" s="160"/>
      <c r="E4284" s="159"/>
      <c r="F4284" s="161"/>
    </row>
    <row r="4285" spans="2:6" x14ac:dyDescent="0.3">
      <c r="B4285" s="121">
        <v>4274</v>
      </c>
      <c r="C4285" s="162"/>
      <c r="D4285" s="163"/>
      <c r="E4285" s="162"/>
      <c r="F4285" s="164"/>
    </row>
    <row r="4286" spans="2:6" x14ac:dyDescent="0.3">
      <c r="B4286" s="125">
        <v>4275</v>
      </c>
      <c r="C4286" s="159"/>
      <c r="D4286" s="160"/>
      <c r="E4286" s="159"/>
      <c r="F4286" s="161"/>
    </row>
    <row r="4287" spans="2:6" x14ac:dyDescent="0.3">
      <c r="B4287" s="121">
        <v>4276</v>
      </c>
      <c r="C4287" s="162"/>
      <c r="D4287" s="163"/>
      <c r="E4287" s="162"/>
      <c r="F4287" s="164"/>
    </row>
    <row r="4288" spans="2:6" x14ac:dyDescent="0.3">
      <c r="B4288" s="125">
        <v>4277</v>
      </c>
      <c r="C4288" s="159"/>
      <c r="D4288" s="160"/>
      <c r="E4288" s="159"/>
      <c r="F4288" s="161"/>
    </row>
    <row r="4289" spans="2:6" x14ac:dyDescent="0.3">
      <c r="B4289" s="121">
        <v>4278</v>
      </c>
      <c r="C4289" s="162"/>
      <c r="D4289" s="163"/>
      <c r="E4289" s="162"/>
      <c r="F4289" s="164"/>
    </row>
    <row r="4290" spans="2:6" x14ac:dyDescent="0.3">
      <c r="B4290" s="125">
        <v>4279</v>
      </c>
      <c r="C4290" s="159"/>
      <c r="D4290" s="160"/>
      <c r="E4290" s="159"/>
      <c r="F4290" s="161"/>
    </row>
    <row r="4291" spans="2:6" x14ac:dyDescent="0.3">
      <c r="B4291" s="121">
        <v>4280</v>
      </c>
      <c r="C4291" s="162"/>
      <c r="D4291" s="163"/>
      <c r="E4291" s="162"/>
      <c r="F4291" s="164"/>
    </row>
    <row r="4292" spans="2:6" x14ac:dyDescent="0.3">
      <c r="B4292" s="125">
        <v>4281</v>
      </c>
      <c r="C4292" s="159"/>
      <c r="D4292" s="160"/>
      <c r="E4292" s="159"/>
      <c r="F4292" s="161"/>
    </row>
    <row r="4293" spans="2:6" x14ac:dyDescent="0.3">
      <c r="B4293" s="121">
        <v>4282</v>
      </c>
      <c r="C4293" s="162"/>
      <c r="D4293" s="163"/>
      <c r="E4293" s="162"/>
      <c r="F4293" s="164"/>
    </row>
    <row r="4294" spans="2:6" x14ac:dyDescent="0.3">
      <c r="B4294" s="125">
        <v>4283</v>
      </c>
      <c r="C4294" s="159"/>
      <c r="D4294" s="160"/>
      <c r="E4294" s="159"/>
      <c r="F4294" s="161"/>
    </row>
    <row r="4295" spans="2:6" x14ac:dyDescent="0.3">
      <c r="B4295" s="121">
        <v>4284</v>
      </c>
      <c r="C4295" s="162"/>
      <c r="D4295" s="163"/>
      <c r="E4295" s="162"/>
      <c r="F4295" s="164"/>
    </row>
    <row r="4296" spans="2:6" x14ac:dyDescent="0.3">
      <c r="B4296" s="125">
        <v>4285</v>
      </c>
      <c r="C4296" s="159"/>
      <c r="D4296" s="160"/>
      <c r="E4296" s="159"/>
      <c r="F4296" s="161"/>
    </row>
    <row r="4297" spans="2:6" x14ac:dyDescent="0.3">
      <c r="B4297" s="121">
        <v>4286</v>
      </c>
      <c r="C4297" s="162"/>
      <c r="D4297" s="163"/>
      <c r="E4297" s="162"/>
      <c r="F4297" s="164"/>
    </row>
    <row r="4298" spans="2:6" x14ac:dyDescent="0.3">
      <c r="B4298" s="125">
        <v>4287</v>
      </c>
      <c r="C4298" s="159"/>
      <c r="D4298" s="160"/>
      <c r="E4298" s="159"/>
      <c r="F4298" s="161"/>
    </row>
    <row r="4299" spans="2:6" x14ac:dyDescent="0.3">
      <c r="B4299" s="121">
        <v>4288</v>
      </c>
      <c r="C4299" s="162"/>
      <c r="D4299" s="163"/>
      <c r="E4299" s="162"/>
      <c r="F4299" s="164"/>
    </row>
    <row r="4300" spans="2:6" x14ac:dyDescent="0.3">
      <c r="B4300" s="125">
        <v>4289</v>
      </c>
      <c r="C4300" s="159"/>
      <c r="D4300" s="160"/>
      <c r="E4300" s="159"/>
      <c r="F4300" s="161"/>
    </row>
    <row r="4301" spans="2:6" x14ac:dyDescent="0.3">
      <c r="B4301" s="121">
        <v>4290</v>
      </c>
      <c r="C4301" s="162"/>
      <c r="D4301" s="163"/>
      <c r="E4301" s="162"/>
      <c r="F4301" s="164"/>
    </row>
    <row r="4302" spans="2:6" x14ac:dyDescent="0.3">
      <c r="B4302" s="125">
        <v>4291</v>
      </c>
      <c r="C4302" s="159"/>
      <c r="D4302" s="160"/>
      <c r="E4302" s="159"/>
      <c r="F4302" s="161"/>
    </row>
    <row r="4303" spans="2:6" x14ac:dyDescent="0.3">
      <c r="B4303" s="121">
        <v>4292</v>
      </c>
      <c r="C4303" s="162"/>
      <c r="D4303" s="163"/>
      <c r="E4303" s="162"/>
      <c r="F4303" s="164"/>
    </row>
    <row r="4304" spans="2:6" x14ac:dyDescent="0.3">
      <c r="B4304" s="125">
        <v>4293</v>
      </c>
      <c r="C4304" s="159"/>
      <c r="D4304" s="160"/>
      <c r="E4304" s="159"/>
      <c r="F4304" s="161"/>
    </row>
    <row r="4305" spans="2:6" x14ac:dyDescent="0.3">
      <c r="B4305" s="121">
        <v>4294</v>
      </c>
      <c r="C4305" s="162"/>
      <c r="D4305" s="163"/>
      <c r="E4305" s="162"/>
      <c r="F4305" s="164"/>
    </row>
    <row r="4306" spans="2:6" x14ac:dyDescent="0.3">
      <c r="B4306" s="125">
        <v>4295</v>
      </c>
      <c r="C4306" s="159"/>
      <c r="D4306" s="160"/>
      <c r="E4306" s="159"/>
      <c r="F4306" s="161"/>
    </row>
    <row r="4307" spans="2:6" x14ac:dyDescent="0.3">
      <c r="B4307" s="121">
        <v>4296</v>
      </c>
      <c r="C4307" s="162"/>
      <c r="D4307" s="163"/>
      <c r="E4307" s="162"/>
      <c r="F4307" s="164"/>
    </row>
    <row r="4308" spans="2:6" x14ac:dyDescent="0.3">
      <c r="B4308" s="125">
        <v>4297</v>
      </c>
      <c r="C4308" s="159"/>
      <c r="D4308" s="160"/>
      <c r="E4308" s="159"/>
      <c r="F4308" s="161"/>
    </row>
    <row r="4309" spans="2:6" x14ac:dyDescent="0.3">
      <c r="B4309" s="121">
        <v>4298</v>
      </c>
      <c r="C4309" s="162"/>
      <c r="D4309" s="163"/>
      <c r="E4309" s="162"/>
      <c r="F4309" s="164"/>
    </row>
    <row r="4310" spans="2:6" x14ac:dyDescent="0.3">
      <c r="B4310" s="125">
        <v>4299</v>
      </c>
      <c r="C4310" s="159"/>
      <c r="D4310" s="160"/>
      <c r="E4310" s="159"/>
      <c r="F4310" s="161"/>
    </row>
    <row r="4311" spans="2:6" x14ac:dyDescent="0.3">
      <c r="B4311" s="121">
        <v>4300</v>
      </c>
      <c r="C4311" s="162"/>
      <c r="D4311" s="163"/>
      <c r="E4311" s="162"/>
      <c r="F4311" s="164"/>
    </row>
    <row r="4312" spans="2:6" x14ac:dyDescent="0.3">
      <c r="B4312" s="125">
        <v>4301</v>
      </c>
      <c r="C4312" s="159"/>
      <c r="D4312" s="160"/>
      <c r="E4312" s="159"/>
      <c r="F4312" s="161"/>
    </row>
    <row r="4313" spans="2:6" x14ac:dyDescent="0.3">
      <c r="B4313" s="121">
        <v>4302</v>
      </c>
      <c r="C4313" s="162"/>
      <c r="D4313" s="163"/>
      <c r="E4313" s="162"/>
      <c r="F4313" s="164"/>
    </row>
    <row r="4314" spans="2:6" x14ac:dyDescent="0.3">
      <c r="B4314" s="125">
        <v>4303</v>
      </c>
      <c r="C4314" s="159"/>
      <c r="D4314" s="160"/>
      <c r="E4314" s="159"/>
      <c r="F4314" s="161"/>
    </row>
    <row r="4315" spans="2:6" x14ac:dyDescent="0.3">
      <c r="B4315" s="121">
        <v>4304</v>
      </c>
      <c r="C4315" s="162"/>
      <c r="D4315" s="163"/>
      <c r="E4315" s="162"/>
      <c r="F4315" s="164"/>
    </row>
    <row r="4316" spans="2:6" x14ac:dyDescent="0.3">
      <c r="B4316" s="125">
        <v>4305</v>
      </c>
      <c r="C4316" s="159"/>
      <c r="D4316" s="160"/>
      <c r="E4316" s="159"/>
      <c r="F4316" s="161"/>
    </row>
    <row r="4317" spans="2:6" x14ac:dyDescent="0.3">
      <c r="B4317" s="121">
        <v>4306</v>
      </c>
      <c r="C4317" s="162"/>
      <c r="D4317" s="163"/>
      <c r="E4317" s="162"/>
      <c r="F4317" s="164"/>
    </row>
    <row r="4318" spans="2:6" x14ac:dyDescent="0.3">
      <c r="B4318" s="125">
        <v>4307</v>
      </c>
      <c r="C4318" s="159"/>
      <c r="D4318" s="160"/>
      <c r="E4318" s="159"/>
      <c r="F4318" s="161"/>
    </row>
    <row r="4319" spans="2:6" x14ac:dyDescent="0.3">
      <c r="B4319" s="121">
        <v>4308</v>
      </c>
      <c r="C4319" s="162"/>
      <c r="D4319" s="163"/>
      <c r="E4319" s="162"/>
      <c r="F4319" s="164"/>
    </row>
    <row r="4320" spans="2:6" x14ac:dyDescent="0.3">
      <c r="B4320" s="125">
        <v>4309</v>
      </c>
      <c r="C4320" s="159"/>
      <c r="D4320" s="160"/>
      <c r="E4320" s="159"/>
      <c r="F4320" s="161"/>
    </row>
    <row r="4321" spans="2:6" x14ac:dyDescent="0.3">
      <c r="B4321" s="121">
        <v>4310</v>
      </c>
      <c r="C4321" s="162"/>
      <c r="D4321" s="163"/>
      <c r="E4321" s="162"/>
      <c r="F4321" s="164"/>
    </row>
    <row r="4322" spans="2:6" x14ac:dyDescent="0.3">
      <c r="B4322" s="125">
        <v>4311</v>
      </c>
      <c r="C4322" s="159"/>
      <c r="D4322" s="160"/>
      <c r="E4322" s="159"/>
      <c r="F4322" s="161"/>
    </row>
    <row r="4323" spans="2:6" x14ac:dyDescent="0.3">
      <c r="B4323" s="121">
        <v>4312</v>
      </c>
      <c r="C4323" s="162"/>
      <c r="D4323" s="163"/>
      <c r="E4323" s="162"/>
      <c r="F4323" s="164"/>
    </row>
    <row r="4324" spans="2:6" x14ac:dyDescent="0.3">
      <c r="B4324" s="125">
        <v>4313</v>
      </c>
      <c r="C4324" s="159"/>
      <c r="D4324" s="160"/>
      <c r="E4324" s="159"/>
      <c r="F4324" s="161"/>
    </row>
    <row r="4325" spans="2:6" x14ac:dyDescent="0.3">
      <c r="B4325" s="121">
        <v>4314</v>
      </c>
      <c r="C4325" s="162"/>
      <c r="D4325" s="163"/>
      <c r="E4325" s="162"/>
      <c r="F4325" s="164"/>
    </row>
    <row r="4326" spans="2:6" x14ac:dyDescent="0.3">
      <c r="B4326" s="125">
        <v>4315</v>
      </c>
      <c r="C4326" s="159"/>
      <c r="D4326" s="160"/>
      <c r="E4326" s="159"/>
      <c r="F4326" s="161"/>
    </row>
    <row r="4327" spans="2:6" x14ac:dyDescent="0.3">
      <c r="B4327" s="121">
        <v>4316</v>
      </c>
      <c r="C4327" s="162"/>
      <c r="D4327" s="163"/>
      <c r="E4327" s="162"/>
      <c r="F4327" s="164"/>
    </row>
    <row r="4328" spans="2:6" x14ac:dyDescent="0.3">
      <c r="B4328" s="125">
        <v>4317</v>
      </c>
      <c r="C4328" s="159"/>
      <c r="D4328" s="160"/>
      <c r="E4328" s="159"/>
      <c r="F4328" s="161"/>
    </row>
    <row r="4329" spans="2:6" x14ac:dyDescent="0.3">
      <c r="B4329" s="121">
        <v>4318</v>
      </c>
      <c r="C4329" s="162"/>
      <c r="D4329" s="163"/>
      <c r="E4329" s="162"/>
      <c r="F4329" s="164"/>
    </row>
    <row r="4330" spans="2:6" x14ac:dyDescent="0.3">
      <c r="B4330" s="125">
        <v>4319</v>
      </c>
      <c r="C4330" s="159"/>
      <c r="D4330" s="160"/>
      <c r="E4330" s="159"/>
      <c r="F4330" s="161"/>
    </row>
    <row r="4331" spans="2:6" x14ac:dyDescent="0.3">
      <c r="B4331" s="121">
        <v>4320</v>
      </c>
      <c r="C4331" s="162"/>
      <c r="D4331" s="163"/>
      <c r="E4331" s="162"/>
      <c r="F4331" s="164"/>
    </row>
    <row r="4332" spans="2:6" x14ac:dyDescent="0.3">
      <c r="B4332" s="125">
        <v>4321</v>
      </c>
      <c r="C4332" s="159"/>
      <c r="D4332" s="160"/>
      <c r="E4332" s="159"/>
      <c r="F4332" s="161"/>
    </row>
    <row r="4333" spans="2:6" x14ac:dyDescent="0.3">
      <c r="B4333" s="121">
        <v>4322</v>
      </c>
      <c r="C4333" s="162"/>
      <c r="D4333" s="163"/>
      <c r="E4333" s="162"/>
      <c r="F4333" s="164"/>
    </row>
    <row r="4334" spans="2:6" x14ac:dyDescent="0.3">
      <c r="B4334" s="125">
        <v>4323</v>
      </c>
      <c r="C4334" s="159"/>
      <c r="D4334" s="160"/>
      <c r="E4334" s="159"/>
      <c r="F4334" s="161"/>
    </row>
    <row r="4335" spans="2:6" x14ac:dyDescent="0.3">
      <c r="B4335" s="121">
        <v>4324</v>
      </c>
      <c r="C4335" s="162"/>
      <c r="D4335" s="163"/>
      <c r="E4335" s="162"/>
      <c r="F4335" s="164"/>
    </row>
    <row r="4336" spans="2:6" x14ac:dyDescent="0.3">
      <c r="B4336" s="125">
        <v>4325</v>
      </c>
      <c r="C4336" s="159"/>
      <c r="D4336" s="160"/>
      <c r="E4336" s="159"/>
      <c r="F4336" s="161"/>
    </row>
    <row r="4337" spans="2:6" x14ac:dyDescent="0.3">
      <c r="B4337" s="121">
        <v>4326</v>
      </c>
      <c r="C4337" s="162"/>
      <c r="D4337" s="163"/>
      <c r="E4337" s="162"/>
      <c r="F4337" s="164"/>
    </row>
    <row r="4338" spans="2:6" x14ac:dyDescent="0.3">
      <c r="B4338" s="125">
        <v>4327</v>
      </c>
      <c r="C4338" s="159"/>
      <c r="D4338" s="160"/>
      <c r="E4338" s="159"/>
      <c r="F4338" s="161"/>
    </row>
    <row r="4339" spans="2:6" x14ac:dyDescent="0.3">
      <c r="B4339" s="121">
        <v>4328</v>
      </c>
      <c r="C4339" s="162"/>
      <c r="D4339" s="163"/>
      <c r="E4339" s="162"/>
      <c r="F4339" s="164"/>
    </row>
    <row r="4340" spans="2:6" x14ac:dyDescent="0.3">
      <c r="B4340" s="125">
        <v>4329</v>
      </c>
      <c r="C4340" s="159"/>
      <c r="D4340" s="160"/>
      <c r="E4340" s="159"/>
      <c r="F4340" s="161"/>
    </row>
    <row r="4341" spans="2:6" x14ac:dyDescent="0.3">
      <c r="B4341" s="121">
        <v>4330</v>
      </c>
      <c r="C4341" s="162"/>
      <c r="D4341" s="163"/>
      <c r="E4341" s="162"/>
      <c r="F4341" s="164"/>
    </row>
    <row r="4342" spans="2:6" x14ac:dyDescent="0.3">
      <c r="B4342" s="125">
        <v>4331</v>
      </c>
      <c r="C4342" s="159"/>
      <c r="D4342" s="160"/>
      <c r="E4342" s="159"/>
      <c r="F4342" s="161"/>
    </row>
    <row r="4343" spans="2:6" x14ac:dyDescent="0.3">
      <c r="B4343" s="121">
        <v>4332</v>
      </c>
      <c r="C4343" s="162"/>
      <c r="D4343" s="163"/>
      <c r="E4343" s="162"/>
      <c r="F4343" s="164"/>
    </row>
    <row r="4344" spans="2:6" x14ac:dyDescent="0.3">
      <c r="B4344" s="125">
        <v>4333</v>
      </c>
      <c r="C4344" s="159"/>
      <c r="D4344" s="160"/>
      <c r="E4344" s="159"/>
      <c r="F4344" s="161"/>
    </row>
    <row r="4345" spans="2:6" x14ac:dyDescent="0.3">
      <c r="B4345" s="121">
        <v>4334</v>
      </c>
      <c r="C4345" s="162"/>
      <c r="D4345" s="163"/>
      <c r="E4345" s="162"/>
      <c r="F4345" s="164"/>
    </row>
    <row r="4346" spans="2:6" x14ac:dyDescent="0.3">
      <c r="B4346" s="125">
        <v>4335</v>
      </c>
      <c r="C4346" s="159"/>
      <c r="D4346" s="160"/>
      <c r="E4346" s="159"/>
      <c r="F4346" s="161"/>
    </row>
    <row r="4347" spans="2:6" x14ac:dyDescent="0.3">
      <c r="B4347" s="121">
        <v>4336</v>
      </c>
      <c r="C4347" s="162"/>
      <c r="D4347" s="163"/>
      <c r="E4347" s="162"/>
      <c r="F4347" s="164"/>
    </row>
    <row r="4348" spans="2:6" x14ac:dyDescent="0.3">
      <c r="B4348" s="125">
        <v>4337</v>
      </c>
      <c r="C4348" s="159"/>
      <c r="D4348" s="160"/>
      <c r="E4348" s="159"/>
      <c r="F4348" s="161"/>
    </row>
    <row r="4349" spans="2:6" x14ac:dyDescent="0.3">
      <c r="B4349" s="121">
        <v>4338</v>
      </c>
      <c r="C4349" s="162"/>
      <c r="D4349" s="163"/>
      <c r="E4349" s="162"/>
      <c r="F4349" s="164"/>
    </row>
    <row r="4350" spans="2:6" x14ac:dyDescent="0.3">
      <c r="B4350" s="125">
        <v>4339</v>
      </c>
      <c r="C4350" s="159"/>
      <c r="D4350" s="160"/>
      <c r="E4350" s="159"/>
      <c r="F4350" s="161"/>
    </row>
    <row r="4351" spans="2:6" x14ac:dyDescent="0.3">
      <c r="B4351" s="121">
        <v>4340</v>
      </c>
      <c r="C4351" s="162"/>
      <c r="D4351" s="163"/>
      <c r="E4351" s="162"/>
      <c r="F4351" s="164"/>
    </row>
    <row r="4352" spans="2:6" x14ac:dyDescent="0.3">
      <c r="B4352" s="125">
        <v>4341</v>
      </c>
      <c r="C4352" s="159"/>
      <c r="D4352" s="160"/>
      <c r="E4352" s="159"/>
      <c r="F4352" s="161"/>
    </row>
    <row r="4353" spans="2:6" x14ac:dyDescent="0.3">
      <c r="B4353" s="121">
        <v>4342</v>
      </c>
      <c r="C4353" s="162"/>
      <c r="D4353" s="163"/>
      <c r="E4353" s="162"/>
      <c r="F4353" s="164"/>
    </row>
    <row r="4354" spans="2:6" x14ac:dyDescent="0.3">
      <c r="B4354" s="125">
        <v>4343</v>
      </c>
      <c r="C4354" s="159"/>
      <c r="D4354" s="160"/>
      <c r="E4354" s="159"/>
      <c r="F4354" s="161"/>
    </row>
    <row r="4355" spans="2:6" x14ac:dyDescent="0.3">
      <c r="B4355" s="121">
        <v>4344</v>
      </c>
      <c r="C4355" s="162"/>
      <c r="D4355" s="163"/>
      <c r="E4355" s="162"/>
      <c r="F4355" s="164"/>
    </row>
    <row r="4356" spans="2:6" x14ac:dyDescent="0.3">
      <c r="B4356" s="125">
        <v>4345</v>
      </c>
      <c r="C4356" s="159"/>
      <c r="D4356" s="160"/>
      <c r="E4356" s="159"/>
      <c r="F4356" s="161"/>
    </row>
    <row r="4357" spans="2:6" x14ac:dyDescent="0.3">
      <c r="B4357" s="121">
        <v>4346</v>
      </c>
      <c r="C4357" s="162"/>
      <c r="D4357" s="163"/>
      <c r="E4357" s="162"/>
      <c r="F4357" s="164"/>
    </row>
    <row r="4358" spans="2:6" x14ac:dyDescent="0.3">
      <c r="B4358" s="125">
        <v>4347</v>
      </c>
      <c r="C4358" s="159"/>
      <c r="D4358" s="160"/>
      <c r="E4358" s="159"/>
      <c r="F4358" s="161"/>
    </row>
    <row r="4359" spans="2:6" x14ac:dyDescent="0.3">
      <c r="B4359" s="121">
        <v>4348</v>
      </c>
      <c r="C4359" s="162"/>
      <c r="D4359" s="163"/>
      <c r="E4359" s="162"/>
      <c r="F4359" s="164"/>
    </row>
    <row r="4360" spans="2:6" x14ac:dyDescent="0.3">
      <c r="B4360" s="125">
        <v>4349</v>
      </c>
      <c r="C4360" s="159"/>
      <c r="D4360" s="160"/>
      <c r="E4360" s="159"/>
      <c r="F4360" s="161"/>
    </row>
    <row r="4361" spans="2:6" x14ac:dyDescent="0.3">
      <c r="B4361" s="121">
        <v>4350</v>
      </c>
      <c r="C4361" s="162"/>
      <c r="D4361" s="163"/>
      <c r="E4361" s="162"/>
      <c r="F4361" s="164"/>
    </row>
    <row r="4362" spans="2:6" x14ac:dyDescent="0.3">
      <c r="B4362" s="125">
        <v>4351</v>
      </c>
      <c r="C4362" s="159"/>
      <c r="D4362" s="160"/>
      <c r="E4362" s="159"/>
      <c r="F4362" s="161"/>
    </row>
    <row r="4363" spans="2:6" x14ac:dyDescent="0.3">
      <c r="B4363" s="121">
        <v>4352</v>
      </c>
      <c r="C4363" s="162"/>
      <c r="D4363" s="163"/>
      <c r="E4363" s="162"/>
      <c r="F4363" s="164"/>
    </row>
    <row r="4364" spans="2:6" x14ac:dyDescent="0.3">
      <c r="B4364" s="125">
        <v>4353</v>
      </c>
      <c r="C4364" s="159"/>
      <c r="D4364" s="160"/>
      <c r="E4364" s="159"/>
      <c r="F4364" s="161"/>
    </row>
    <row r="4365" spans="2:6" x14ac:dyDescent="0.3">
      <c r="B4365" s="121">
        <v>4354</v>
      </c>
      <c r="C4365" s="162"/>
      <c r="D4365" s="163"/>
      <c r="E4365" s="162"/>
      <c r="F4365" s="164"/>
    </row>
    <row r="4366" spans="2:6" x14ac:dyDescent="0.3">
      <c r="B4366" s="125">
        <v>4355</v>
      </c>
      <c r="C4366" s="159"/>
      <c r="D4366" s="160"/>
      <c r="E4366" s="159"/>
      <c r="F4366" s="161"/>
    </row>
    <row r="4367" spans="2:6" x14ac:dyDescent="0.3">
      <c r="B4367" s="121">
        <v>4356</v>
      </c>
      <c r="C4367" s="162"/>
      <c r="D4367" s="163"/>
      <c r="E4367" s="162"/>
      <c r="F4367" s="164"/>
    </row>
    <row r="4368" spans="2:6" x14ac:dyDescent="0.3">
      <c r="B4368" s="125">
        <v>4357</v>
      </c>
      <c r="C4368" s="159"/>
      <c r="D4368" s="160"/>
      <c r="E4368" s="159"/>
      <c r="F4368" s="161"/>
    </row>
    <row r="4369" spans="2:6" x14ac:dyDescent="0.3">
      <c r="B4369" s="121">
        <v>4358</v>
      </c>
      <c r="C4369" s="162"/>
      <c r="D4369" s="163"/>
      <c r="E4369" s="162"/>
      <c r="F4369" s="164"/>
    </row>
    <row r="4370" spans="2:6" x14ac:dyDescent="0.3">
      <c r="B4370" s="125">
        <v>4359</v>
      </c>
      <c r="C4370" s="159"/>
      <c r="D4370" s="160"/>
      <c r="E4370" s="159"/>
      <c r="F4370" s="161"/>
    </row>
    <row r="4371" spans="2:6" x14ac:dyDescent="0.3">
      <c r="B4371" s="121">
        <v>4360</v>
      </c>
      <c r="C4371" s="162"/>
      <c r="D4371" s="163"/>
      <c r="E4371" s="162"/>
      <c r="F4371" s="164"/>
    </row>
    <row r="4372" spans="2:6" x14ac:dyDescent="0.3">
      <c r="B4372" s="125">
        <v>4361</v>
      </c>
      <c r="C4372" s="159"/>
      <c r="D4372" s="160"/>
      <c r="E4372" s="159"/>
      <c r="F4372" s="161"/>
    </row>
    <row r="4373" spans="2:6" x14ac:dyDescent="0.3">
      <c r="B4373" s="121">
        <v>4362</v>
      </c>
      <c r="C4373" s="162"/>
      <c r="D4373" s="163"/>
      <c r="E4373" s="162"/>
      <c r="F4373" s="164"/>
    </row>
    <row r="4374" spans="2:6" x14ac:dyDescent="0.3">
      <c r="B4374" s="125">
        <v>4363</v>
      </c>
      <c r="C4374" s="159"/>
      <c r="D4374" s="160"/>
      <c r="E4374" s="159"/>
      <c r="F4374" s="161"/>
    </row>
    <row r="4375" spans="2:6" x14ac:dyDescent="0.3">
      <c r="B4375" s="121">
        <v>4364</v>
      </c>
      <c r="C4375" s="162"/>
      <c r="D4375" s="163"/>
      <c r="E4375" s="162"/>
      <c r="F4375" s="164"/>
    </row>
    <row r="4376" spans="2:6" x14ac:dyDescent="0.3">
      <c r="B4376" s="125">
        <v>4365</v>
      </c>
      <c r="C4376" s="159"/>
      <c r="D4376" s="160"/>
      <c r="E4376" s="159"/>
      <c r="F4376" s="161"/>
    </row>
    <row r="4377" spans="2:6" x14ac:dyDescent="0.3">
      <c r="B4377" s="121">
        <v>4366</v>
      </c>
      <c r="C4377" s="162"/>
      <c r="D4377" s="163"/>
      <c r="E4377" s="162"/>
      <c r="F4377" s="164"/>
    </row>
    <row r="4378" spans="2:6" x14ac:dyDescent="0.3">
      <c r="B4378" s="125">
        <v>4367</v>
      </c>
      <c r="C4378" s="159"/>
      <c r="D4378" s="160"/>
      <c r="E4378" s="159"/>
      <c r="F4378" s="161"/>
    </row>
    <row r="4379" spans="2:6" x14ac:dyDescent="0.3">
      <c r="B4379" s="121">
        <v>4368</v>
      </c>
      <c r="C4379" s="162"/>
      <c r="D4379" s="163"/>
      <c r="E4379" s="162"/>
      <c r="F4379" s="164"/>
    </row>
    <row r="4380" spans="2:6" x14ac:dyDescent="0.3">
      <c r="B4380" s="125">
        <v>4369</v>
      </c>
      <c r="C4380" s="159"/>
      <c r="D4380" s="160"/>
      <c r="E4380" s="159"/>
      <c r="F4380" s="161"/>
    </row>
    <row r="4381" spans="2:6" x14ac:dyDescent="0.3">
      <c r="B4381" s="121">
        <v>4370</v>
      </c>
      <c r="C4381" s="162"/>
      <c r="D4381" s="163"/>
      <c r="E4381" s="162"/>
      <c r="F4381" s="164"/>
    </row>
    <row r="4382" spans="2:6" x14ac:dyDescent="0.3">
      <c r="B4382" s="125">
        <v>4371</v>
      </c>
      <c r="C4382" s="159"/>
      <c r="D4382" s="160"/>
      <c r="E4382" s="159"/>
      <c r="F4382" s="161"/>
    </row>
    <row r="4383" spans="2:6" x14ac:dyDescent="0.3">
      <c r="B4383" s="121">
        <v>4372</v>
      </c>
      <c r="C4383" s="162"/>
      <c r="D4383" s="163"/>
      <c r="E4383" s="162"/>
      <c r="F4383" s="164"/>
    </row>
    <row r="4384" spans="2:6" x14ac:dyDescent="0.3">
      <c r="B4384" s="125">
        <v>4373</v>
      </c>
      <c r="C4384" s="159"/>
      <c r="D4384" s="160"/>
      <c r="E4384" s="159"/>
      <c r="F4384" s="161"/>
    </row>
    <row r="4385" spans="2:6" x14ac:dyDescent="0.3">
      <c r="B4385" s="121">
        <v>4374</v>
      </c>
      <c r="C4385" s="162"/>
      <c r="D4385" s="163"/>
      <c r="E4385" s="162"/>
      <c r="F4385" s="164"/>
    </row>
    <row r="4386" spans="2:6" x14ac:dyDescent="0.3">
      <c r="B4386" s="125">
        <v>4375</v>
      </c>
      <c r="C4386" s="159"/>
      <c r="D4386" s="160"/>
      <c r="E4386" s="159"/>
      <c r="F4386" s="161"/>
    </row>
    <row r="4387" spans="2:6" x14ac:dyDescent="0.3">
      <c r="B4387" s="121">
        <v>4376</v>
      </c>
      <c r="C4387" s="162"/>
      <c r="D4387" s="163"/>
      <c r="E4387" s="162"/>
      <c r="F4387" s="164"/>
    </row>
    <row r="4388" spans="2:6" x14ac:dyDescent="0.3">
      <c r="B4388" s="125">
        <v>4377</v>
      </c>
      <c r="C4388" s="159"/>
      <c r="D4388" s="160"/>
      <c r="E4388" s="159"/>
      <c r="F4388" s="161"/>
    </row>
    <row r="4389" spans="2:6" x14ac:dyDescent="0.3">
      <c r="B4389" s="121">
        <v>4378</v>
      </c>
      <c r="C4389" s="162"/>
      <c r="D4389" s="163"/>
      <c r="E4389" s="162"/>
      <c r="F4389" s="164"/>
    </row>
    <row r="4390" spans="2:6" x14ac:dyDescent="0.3">
      <c r="B4390" s="125">
        <v>4379</v>
      </c>
      <c r="C4390" s="159"/>
      <c r="D4390" s="160"/>
      <c r="E4390" s="159"/>
      <c r="F4390" s="161"/>
    </row>
    <row r="4391" spans="2:6" x14ac:dyDescent="0.3">
      <c r="B4391" s="121">
        <v>4380</v>
      </c>
      <c r="C4391" s="162"/>
      <c r="D4391" s="163"/>
      <c r="E4391" s="162"/>
      <c r="F4391" s="164"/>
    </row>
    <row r="4392" spans="2:6" x14ac:dyDescent="0.3">
      <c r="B4392" s="125">
        <v>4381</v>
      </c>
      <c r="C4392" s="159"/>
      <c r="D4392" s="160"/>
      <c r="E4392" s="159"/>
      <c r="F4392" s="161"/>
    </row>
    <row r="4393" spans="2:6" x14ac:dyDescent="0.3">
      <c r="B4393" s="121">
        <v>4382</v>
      </c>
      <c r="C4393" s="162"/>
      <c r="D4393" s="163"/>
      <c r="E4393" s="162"/>
      <c r="F4393" s="164"/>
    </row>
    <row r="4394" spans="2:6" x14ac:dyDescent="0.3">
      <c r="B4394" s="125">
        <v>4383</v>
      </c>
      <c r="C4394" s="159"/>
      <c r="D4394" s="160"/>
      <c r="E4394" s="159"/>
      <c r="F4394" s="161"/>
    </row>
    <row r="4395" spans="2:6" x14ac:dyDescent="0.3">
      <c r="B4395" s="121">
        <v>4384</v>
      </c>
      <c r="C4395" s="162"/>
      <c r="D4395" s="163"/>
      <c r="E4395" s="162"/>
      <c r="F4395" s="164"/>
    </row>
    <row r="4396" spans="2:6" x14ac:dyDescent="0.3">
      <c r="B4396" s="125">
        <v>4385</v>
      </c>
      <c r="C4396" s="159"/>
      <c r="D4396" s="160"/>
      <c r="E4396" s="159"/>
      <c r="F4396" s="161"/>
    </row>
    <row r="4397" spans="2:6" x14ac:dyDescent="0.3">
      <c r="B4397" s="121">
        <v>4386</v>
      </c>
      <c r="C4397" s="162"/>
      <c r="D4397" s="163"/>
      <c r="E4397" s="162"/>
      <c r="F4397" s="164"/>
    </row>
    <row r="4398" spans="2:6" x14ac:dyDescent="0.3">
      <c r="B4398" s="125">
        <v>4387</v>
      </c>
      <c r="C4398" s="159"/>
      <c r="D4398" s="160"/>
      <c r="E4398" s="159"/>
      <c r="F4398" s="161"/>
    </row>
    <row r="4399" spans="2:6" x14ac:dyDescent="0.3">
      <c r="B4399" s="121">
        <v>4388</v>
      </c>
      <c r="C4399" s="162"/>
      <c r="D4399" s="163"/>
      <c r="E4399" s="162"/>
      <c r="F4399" s="164"/>
    </row>
    <row r="4400" spans="2:6" x14ac:dyDescent="0.3">
      <c r="B4400" s="125">
        <v>4389</v>
      </c>
      <c r="C4400" s="159"/>
      <c r="D4400" s="160"/>
      <c r="E4400" s="159"/>
      <c r="F4400" s="161"/>
    </row>
    <row r="4401" spans="2:6" x14ac:dyDescent="0.3">
      <c r="B4401" s="121">
        <v>4390</v>
      </c>
      <c r="C4401" s="162"/>
      <c r="D4401" s="163"/>
      <c r="E4401" s="162"/>
      <c r="F4401" s="164"/>
    </row>
    <row r="4402" spans="2:6" x14ac:dyDescent="0.3">
      <c r="B4402" s="125">
        <v>4391</v>
      </c>
      <c r="C4402" s="159"/>
      <c r="D4402" s="160"/>
      <c r="E4402" s="159"/>
      <c r="F4402" s="161"/>
    </row>
    <row r="4403" spans="2:6" x14ac:dyDescent="0.3">
      <c r="B4403" s="121">
        <v>4392</v>
      </c>
      <c r="C4403" s="162"/>
      <c r="D4403" s="163"/>
      <c r="E4403" s="162"/>
      <c r="F4403" s="164"/>
    </row>
    <row r="4404" spans="2:6" x14ac:dyDescent="0.3">
      <c r="B4404" s="125">
        <v>4393</v>
      </c>
      <c r="C4404" s="159"/>
      <c r="D4404" s="160"/>
      <c r="E4404" s="159"/>
      <c r="F4404" s="161"/>
    </row>
    <row r="4405" spans="2:6" x14ac:dyDescent="0.3">
      <c r="B4405" s="121">
        <v>4394</v>
      </c>
      <c r="C4405" s="162"/>
      <c r="D4405" s="163"/>
      <c r="E4405" s="162"/>
      <c r="F4405" s="164"/>
    </row>
    <row r="4406" spans="2:6" x14ac:dyDescent="0.3">
      <c r="B4406" s="125">
        <v>4395</v>
      </c>
      <c r="C4406" s="159"/>
      <c r="D4406" s="160"/>
      <c r="E4406" s="159"/>
      <c r="F4406" s="161"/>
    </row>
    <row r="4407" spans="2:6" x14ac:dyDescent="0.3">
      <c r="B4407" s="121">
        <v>4396</v>
      </c>
      <c r="C4407" s="162"/>
      <c r="D4407" s="163"/>
      <c r="E4407" s="162"/>
      <c r="F4407" s="164"/>
    </row>
    <row r="4408" spans="2:6" x14ac:dyDescent="0.3">
      <c r="B4408" s="125">
        <v>4397</v>
      </c>
      <c r="C4408" s="159"/>
      <c r="D4408" s="160"/>
      <c r="E4408" s="159"/>
      <c r="F4408" s="161"/>
    </row>
    <row r="4409" spans="2:6" x14ac:dyDescent="0.3">
      <c r="B4409" s="121">
        <v>4398</v>
      </c>
      <c r="C4409" s="162"/>
      <c r="D4409" s="163"/>
      <c r="E4409" s="162"/>
      <c r="F4409" s="164"/>
    </row>
    <row r="4410" spans="2:6" x14ac:dyDescent="0.3">
      <c r="B4410" s="125">
        <v>4399</v>
      </c>
      <c r="C4410" s="159"/>
      <c r="D4410" s="160"/>
      <c r="E4410" s="159"/>
      <c r="F4410" s="161"/>
    </row>
    <row r="4411" spans="2:6" x14ac:dyDescent="0.3">
      <c r="B4411" s="121">
        <v>4400</v>
      </c>
      <c r="C4411" s="162"/>
      <c r="D4411" s="163"/>
      <c r="E4411" s="162"/>
      <c r="F4411" s="164"/>
    </row>
    <row r="4412" spans="2:6" x14ac:dyDescent="0.3">
      <c r="B4412" s="125">
        <v>4401</v>
      </c>
      <c r="C4412" s="159"/>
      <c r="D4412" s="160"/>
      <c r="E4412" s="159"/>
      <c r="F4412" s="161"/>
    </row>
    <row r="4413" spans="2:6" x14ac:dyDescent="0.3">
      <c r="B4413" s="121">
        <v>4402</v>
      </c>
      <c r="C4413" s="162"/>
      <c r="D4413" s="163"/>
      <c r="E4413" s="162"/>
      <c r="F4413" s="164"/>
    </row>
    <row r="4414" spans="2:6" x14ac:dyDescent="0.3">
      <c r="B4414" s="125">
        <v>4403</v>
      </c>
      <c r="C4414" s="159"/>
      <c r="D4414" s="160"/>
      <c r="E4414" s="159"/>
      <c r="F4414" s="161"/>
    </row>
    <row r="4415" spans="2:6" x14ac:dyDescent="0.3">
      <c r="B4415" s="121">
        <v>4404</v>
      </c>
      <c r="C4415" s="162"/>
      <c r="D4415" s="163"/>
      <c r="E4415" s="162"/>
      <c r="F4415" s="164"/>
    </row>
    <row r="4416" spans="2:6" x14ac:dyDescent="0.3">
      <c r="B4416" s="125">
        <v>4405</v>
      </c>
      <c r="C4416" s="159"/>
      <c r="D4416" s="160"/>
      <c r="E4416" s="159"/>
      <c r="F4416" s="161"/>
    </row>
    <row r="4417" spans="2:6" x14ac:dyDescent="0.3">
      <c r="B4417" s="121">
        <v>4406</v>
      </c>
      <c r="C4417" s="162"/>
      <c r="D4417" s="163"/>
      <c r="E4417" s="162"/>
      <c r="F4417" s="164"/>
    </row>
    <row r="4418" spans="2:6" x14ac:dyDescent="0.3">
      <c r="B4418" s="125">
        <v>4407</v>
      </c>
      <c r="C4418" s="159"/>
      <c r="D4418" s="160"/>
      <c r="E4418" s="159"/>
      <c r="F4418" s="161"/>
    </row>
    <row r="4419" spans="2:6" x14ac:dyDescent="0.3">
      <c r="B4419" s="121">
        <v>4408</v>
      </c>
      <c r="C4419" s="162"/>
      <c r="D4419" s="163"/>
      <c r="E4419" s="162"/>
      <c r="F4419" s="164"/>
    </row>
    <row r="4420" spans="2:6" x14ac:dyDescent="0.3">
      <c r="B4420" s="125">
        <v>4409</v>
      </c>
      <c r="C4420" s="159"/>
      <c r="D4420" s="160"/>
      <c r="E4420" s="159"/>
      <c r="F4420" s="161"/>
    </row>
    <row r="4421" spans="2:6" x14ac:dyDescent="0.3">
      <c r="B4421" s="121">
        <v>4410</v>
      </c>
      <c r="C4421" s="162"/>
      <c r="D4421" s="163"/>
      <c r="E4421" s="162"/>
      <c r="F4421" s="164"/>
    </row>
    <row r="4422" spans="2:6" x14ac:dyDescent="0.3">
      <c r="B4422" s="125">
        <v>4411</v>
      </c>
      <c r="C4422" s="159"/>
      <c r="D4422" s="160"/>
      <c r="E4422" s="159"/>
      <c r="F4422" s="161"/>
    </row>
    <row r="4423" spans="2:6" x14ac:dyDescent="0.3">
      <c r="B4423" s="121">
        <v>4412</v>
      </c>
      <c r="C4423" s="162"/>
      <c r="D4423" s="163"/>
      <c r="E4423" s="162"/>
      <c r="F4423" s="164"/>
    </row>
    <row r="4424" spans="2:6" x14ac:dyDescent="0.3">
      <c r="B4424" s="125">
        <v>4413</v>
      </c>
      <c r="C4424" s="159"/>
      <c r="D4424" s="160"/>
      <c r="E4424" s="159"/>
      <c r="F4424" s="161"/>
    </row>
    <row r="4425" spans="2:6" x14ac:dyDescent="0.3">
      <c r="B4425" s="121">
        <v>4414</v>
      </c>
      <c r="C4425" s="162"/>
      <c r="D4425" s="163"/>
      <c r="E4425" s="162"/>
      <c r="F4425" s="164"/>
    </row>
    <row r="4426" spans="2:6" x14ac:dyDescent="0.3">
      <c r="B4426" s="125">
        <v>4415</v>
      </c>
      <c r="C4426" s="159"/>
      <c r="D4426" s="160"/>
      <c r="E4426" s="159"/>
      <c r="F4426" s="161"/>
    </row>
    <row r="4427" spans="2:6" x14ac:dyDescent="0.3">
      <c r="B4427" s="121">
        <v>4416</v>
      </c>
      <c r="C4427" s="162"/>
      <c r="D4427" s="163"/>
      <c r="E4427" s="162"/>
      <c r="F4427" s="164"/>
    </row>
    <row r="4428" spans="2:6" x14ac:dyDescent="0.3">
      <c r="B4428" s="125">
        <v>4417</v>
      </c>
      <c r="C4428" s="159"/>
      <c r="D4428" s="160"/>
      <c r="E4428" s="159"/>
      <c r="F4428" s="161"/>
    </row>
    <row r="4429" spans="2:6" x14ac:dyDescent="0.3">
      <c r="B4429" s="121">
        <v>4418</v>
      </c>
      <c r="C4429" s="162"/>
      <c r="D4429" s="163"/>
      <c r="E4429" s="162"/>
      <c r="F4429" s="164"/>
    </row>
    <row r="4430" spans="2:6" x14ac:dyDescent="0.3">
      <c r="B4430" s="125">
        <v>4419</v>
      </c>
      <c r="C4430" s="159"/>
      <c r="D4430" s="160"/>
      <c r="E4430" s="159"/>
      <c r="F4430" s="161"/>
    </row>
    <row r="4431" spans="2:6" x14ac:dyDescent="0.3">
      <c r="B4431" s="121">
        <v>4420</v>
      </c>
      <c r="C4431" s="162"/>
      <c r="D4431" s="163"/>
      <c r="E4431" s="162"/>
      <c r="F4431" s="164"/>
    </row>
    <row r="4432" spans="2:6" x14ac:dyDescent="0.3">
      <c r="B4432" s="125">
        <v>4421</v>
      </c>
      <c r="C4432" s="159"/>
      <c r="D4432" s="160"/>
      <c r="E4432" s="159"/>
      <c r="F4432" s="161"/>
    </row>
    <row r="4433" spans="2:6" x14ac:dyDescent="0.3">
      <c r="B4433" s="121">
        <v>4422</v>
      </c>
      <c r="C4433" s="162"/>
      <c r="D4433" s="163"/>
      <c r="E4433" s="162"/>
      <c r="F4433" s="164"/>
    </row>
    <row r="4434" spans="2:6" x14ac:dyDescent="0.3">
      <c r="B4434" s="125">
        <v>4423</v>
      </c>
      <c r="C4434" s="159"/>
      <c r="D4434" s="160"/>
      <c r="E4434" s="159"/>
      <c r="F4434" s="161"/>
    </row>
    <row r="4435" spans="2:6" x14ac:dyDescent="0.3">
      <c r="B4435" s="121">
        <v>4424</v>
      </c>
      <c r="C4435" s="162"/>
      <c r="D4435" s="163"/>
      <c r="E4435" s="162"/>
      <c r="F4435" s="164"/>
    </row>
    <row r="4436" spans="2:6" x14ac:dyDescent="0.3">
      <c r="B4436" s="125">
        <v>4425</v>
      </c>
      <c r="C4436" s="159"/>
      <c r="D4436" s="160"/>
      <c r="E4436" s="159"/>
      <c r="F4436" s="161"/>
    </row>
    <row r="4437" spans="2:6" x14ac:dyDescent="0.3">
      <c r="B4437" s="121">
        <v>4426</v>
      </c>
      <c r="C4437" s="162"/>
      <c r="D4437" s="163"/>
      <c r="E4437" s="162"/>
      <c r="F4437" s="164"/>
    </row>
    <row r="4438" spans="2:6" x14ac:dyDescent="0.3">
      <c r="B4438" s="125">
        <v>4427</v>
      </c>
      <c r="C4438" s="159"/>
      <c r="D4438" s="160"/>
      <c r="E4438" s="159"/>
      <c r="F4438" s="161"/>
    </row>
    <row r="4439" spans="2:6" x14ac:dyDescent="0.3">
      <c r="B4439" s="121">
        <v>4428</v>
      </c>
      <c r="C4439" s="162"/>
      <c r="D4439" s="163"/>
      <c r="E4439" s="162"/>
      <c r="F4439" s="164"/>
    </row>
    <row r="4440" spans="2:6" x14ac:dyDescent="0.3">
      <c r="B4440" s="125">
        <v>4429</v>
      </c>
      <c r="C4440" s="159"/>
      <c r="D4440" s="160"/>
      <c r="E4440" s="159"/>
      <c r="F4440" s="161"/>
    </row>
    <row r="4441" spans="2:6" x14ac:dyDescent="0.3">
      <c r="B4441" s="121">
        <v>4430</v>
      </c>
      <c r="C4441" s="162"/>
      <c r="D4441" s="163"/>
      <c r="E4441" s="162"/>
      <c r="F4441" s="164"/>
    </row>
    <row r="4442" spans="2:6" x14ac:dyDescent="0.3">
      <c r="B4442" s="125">
        <v>4431</v>
      </c>
      <c r="C4442" s="159"/>
      <c r="D4442" s="160"/>
      <c r="E4442" s="159"/>
      <c r="F4442" s="161"/>
    </row>
    <row r="4443" spans="2:6" x14ac:dyDescent="0.3">
      <c r="B4443" s="121">
        <v>4432</v>
      </c>
      <c r="C4443" s="162"/>
      <c r="D4443" s="163"/>
      <c r="E4443" s="162"/>
      <c r="F4443" s="164"/>
    </row>
    <row r="4444" spans="2:6" x14ac:dyDescent="0.3">
      <c r="B4444" s="125">
        <v>4433</v>
      </c>
      <c r="C4444" s="159"/>
      <c r="D4444" s="160"/>
      <c r="E4444" s="159"/>
      <c r="F4444" s="161"/>
    </row>
    <row r="4445" spans="2:6" x14ac:dyDescent="0.3">
      <c r="B4445" s="121">
        <v>4434</v>
      </c>
      <c r="C4445" s="162"/>
      <c r="D4445" s="163"/>
      <c r="E4445" s="162"/>
      <c r="F4445" s="164"/>
    </row>
    <row r="4446" spans="2:6" x14ac:dyDescent="0.3">
      <c r="B4446" s="125">
        <v>4435</v>
      </c>
      <c r="C4446" s="159"/>
      <c r="D4446" s="160"/>
      <c r="E4446" s="159"/>
      <c r="F4446" s="161"/>
    </row>
    <row r="4447" spans="2:6" x14ac:dyDescent="0.3">
      <c r="B4447" s="121">
        <v>4436</v>
      </c>
      <c r="C4447" s="162"/>
      <c r="D4447" s="163"/>
      <c r="E4447" s="162"/>
      <c r="F4447" s="164"/>
    </row>
    <row r="4448" spans="2:6" x14ac:dyDescent="0.3">
      <c r="B4448" s="125">
        <v>4437</v>
      </c>
      <c r="C4448" s="159"/>
      <c r="D4448" s="160"/>
      <c r="E4448" s="159"/>
      <c r="F4448" s="161"/>
    </row>
    <row r="4449" spans="2:6" x14ac:dyDescent="0.3">
      <c r="B4449" s="121">
        <v>4438</v>
      </c>
      <c r="C4449" s="162"/>
      <c r="D4449" s="163"/>
      <c r="E4449" s="162"/>
      <c r="F4449" s="164"/>
    </row>
    <row r="4450" spans="2:6" x14ac:dyDescent="0.3">
      <c r="B4450" s="125">
        <v>4439</v>
      </c>
      <c r="C4450" s="159"/>
      <c r="D4450" s="160"/>
      <c r="E4450" s="159"/>
      <c r="F4450" s="161"/>
    </row>
    <row r="4451" spans="2:6" x14ac:dyDescent="0.3">
      <c r="B4451" s="121">
        <v>4440</v>
      </c>
      <c r="C4451" s="162"/>
      <c r="D4451" s="163"/>
      <c r="E4451" s="162"/>
      <c r="F4451" s="164"/>
    </row>
    <row r="4452" spans="2:6" x14ac:dyDescent="0.3">
      <c r="B4452" s="125">
        <v>4441</v>
      </c>
      <c r="C4452" s="159"/>
      <c r="D4452" s="160"/>
      <c r="E4452" s="159"/>
      <c r="F4452" s="161"/>
    </row>
    <row r="4453" spans="2:6" x14ac:dyDescent="0.3">
      <c r="B4453" s="121">
        <v>4442</v>
      </c>
      <c r="C4453" s="162"/>
      <c r="D4453" s="163"/>
      <c r="E4453" s="162"/>
      <c r="F4453" s="164"/>
    </row>
    <row r="4454" spans="2:6" x14ac:dyDescent="0.3">
      <c r="B4454" s="125">
        <v>4443</v>
      </c>
      <c r="C4454" s="159"/>
      <c r="D4454" s="160"/>
      <c r="E4454" s="159"/>
      <c r="F4454" s="161"/>
    </row>
    <row r="4455" spans="2:6" x14ac:dyDescent="0.3">
      <c r="B4455" s="121">
        <v>4444</v>
      </c>
      <c r="C4455" s="162"/>
      <c r="D4455" s="163"/>
      <c r="E4455" s="162"/>
      <c r="F4455" s="164"/>
    </row>
    <row r="4456" spans="2:6" x14ac:dyDescent="0.3">
      <c r="B4456" s="125">
        <v>4445</v>
      </c>
      <c r="C4456" s="159"/>
      <c r="D4456" s="160"/>
      <c r="E4456" s="159"/>
      <c r="F4456" s="161"/>
    </row>
    <row r="4457" spans="2:6" x14ac:dyDescent="0.3">
      <c r="B4457" s="121">
        <v>4446</v>
      </c>
      <c r="C4457" s="162"/>
      <c r="D4457" s="163"/>
      <c r="E4457" s="162"/>
      <c r="F4457" s="164"/>
    </row>
    <row r="4458" spans="2:6" x14ac:dyDescent="0.3">
      <c r="B4458" s="125">
        <v>4447</v>
      </c>
      <c r="C4458" s="159"/>
      <c r="D4458" s="160"/>
      <c r="E4458" s="159"/>
      <c r="F4458" s="161"/>
    </row>
    <row r="4459" spans="2:6" x14ac:dyDescent="0.3">
      <c r="B4459" s="121">
        <v>4448</v>
      </c>
      <c r="C4459" s="162"/>
      <c r="D4459" s="163"/>
      <c r="E4459" s="162"/>
      <c r="F4459" s="164"/>
    </row>
    <row r="4460" spans="2:6" x14ac:dyDescent="0.3">
      <c r="B4460" s="125">
        <v>4449</v>
      </c>
      <c r="C4460" s="159"/>
      <c r="D4460" s="160"/>
      <c r="E4460" s="159"/>
      <c r="F4460" s="161"/>
    </row>
    <row r="4461" spans="2:6" x14ac:dyDescent="0.3">
      <c r="B4461" s="121">
        <v>4450</v>
      </c>
      <c r="C4461" s="162"/>
      <c r="D4461" s="163"/>
      <c r="E4461" s="162"/>
      <c r="F4461" s="164"/>
    </row>
    <row r="4462" spans="2:6" x14ac:dyDescent="0.3">
      <c r="B4462" s="125">
        <v>4451</v>
      </c>
      <c r="C4462" s="159"/>
      <c r="D4462" s="160"/>
      <c r="E4462" s="159"/>
      <c r="F4462" s="161"/>
    </row>
    <row r="4463" spans="2:6" x14ac:dyDescent="0.3">
      <c r="B4463" s="121">
        <v>4452</v>
      </c>
      <c r="C4463" s="162"/>
      <c r="D4463" s="163"/>
      <c r="E4463" s="162"/>
      <c r="F4463" s="164"/>
    </row>
    <row r="4464" spans="2:6" x14ac:dyDescent="0.3">
      <c r="B4464" s="125">
        <v>4453</v>
      </c>
      <c r="C4464" s="159"/>
      <c r="D4464" s="160"/>
      <c r="E4464" s="159"/>
      <c r="F4464" s="161"/>
    </row>
    <row r="4465" spans="2:6" x14ac:dyDescent="0.3">
      <c r="B4465" s="121">
        <v>4454</v>
      </c>
      <c r="C4465" s="162"/>
      <c r="D4465" s="163"/>
      <c r="E4465" s="162"/>
      <c r="F4465" s="164"/>
    </row>
    <row r="4466" spans="2:6" x14ac:dyDescent="0.3">
      <c r="B4466" s="125">
        <v>4455</v>
      </c>
      <c r="C4466" s="159"/>
      <c r="D4466" s="160"/>
      <c r="E4466" s="159"/>
      <c r="F4466" s="161"/>
    </row>
    <row r="4467" spans="2:6" x14ac:dyDescent="0.3">
      <c r="B4467" s="121">
        <v>4456</v>
      </c>
      <c r="C4467" s="162"/>
      <c r="D4467" s="163"/>
      <c r="E4467" s="162"/>
      <c r="F4467" s="164"/>
    </row>
    <row r="4468" spans="2:6" x14ac:dyDescent="0.3">
      <c r="B4468" s="125">
        <v>4457</v>
      </c>
      <c r="C4468" s="159"/>
      <c r="D4468" s="160"/>
      <c r="E4468" s="159"/>
      <c r="F4468" s="161"/>
    </row>
    <row r="4469" spans="2:6" x14ac:dyDescent="0.3">
      <c r="B4469" s="121">
        <v>4458</v>
      </c>
      <c r="C4469" s="162"/>
      <c r="D4469" s="163"/>
      <c r="E4469" s="162"/>
      <c r="F4469" s="164"/>
    </row>
    <row r="4470" spans="2:6" x14ac:dyDescent="0.3">
      <c r="B4470" s="125">
        <v>4459</v>
      </c>
      <c r="C4470" s="159"/>
      <c r="D4470" s="160"/>
      <c r="E4470" s="159"/>
      <c r="F4470" s="161"/>
    </row>
    <row r="4471" spans="2:6" x14ac:dyDescent="0.3">
      <c r="B4471" s="121">
        <v>4460</v>
      </c>
      <c r="C4471" s="162"/>
      <c r="D4471" s="163"/>
      <c r="E4471" s="162"/>
      <c r="F4471" s="164"/>
    </row>
    <row r="4472" spans="2:6" x14ac:dyDescent="0.3">
      <c r="B4472" s="125">
        <v>4461</v>
      </c>
      <c r="C4472" s="159"/>
      <c r="D4472" s="160"/>
      <c r="E4472" s="159"/>
      <c r="F4472" s="161"/>
    </row>
    <row r="4473" spans="2:6" x14ac:dyDescent="0.3">
      <c r="B4473" s="121">
        <v>4462</v>
      </c>
      <c r="C4473" s="162"/>
      <c r="D4473" s="163"/>
      <c r="E4473" s="162"/>
      <c r="F4473" s="164"/>
    </row>
    <row r="4474" spans="2:6" x14ac:dyDescent="0.3">
      <c r="B4474" s="125">
        <v>4463</v>
      </c>
      <c r="C4474" s="159"/>
      <c r="D4474" s="160"/>
      <c r="E4474" s="159"/>
      <c r="F4474" s="161"/>
    </row>
    <row r="4475" spans="2:6" x14ac:dyDescent="0.3">
      <c r="B4475" s="121">
        <v>4464</v>
      </c>
      <c r="C4475" s="162"/>
      <c r="D4475" s="163"/>
      <c r="E4475" s="162"/>
      <c r="F4475" s="164"/>
    </row>
    <row r="4476" spans="2:6" x14ac:dyDescent="0.3">
      <c r="B4476" s="125">
        <v>4465</v>
      </c>
      <c r="C4476" s="159"/>
      <c r="D4476" s="160"/>
      <c r="E4476" s="159"/>
      <c r="F4476" s="161"/>
    </row>
    <row r="4477" spans="2:6" x14ac:dyDescent="0.3">
      <c r="B4477" s="121">
        <v>4466</v>
      </c>
      <c r="C4477" s="162"/>
      <c r="D4477" s="163"/>
      <c r="E4477" s="162"/>
      <c r="F4477" s="164"/>
    </row>
    <row r="4478" spans="2:6" x14ac:dyDescent="0.3">
      <c r="B4478" s="125">
        <v>4467</v>
      </c>
      <c r="C4478" s="159"/>
      <c r="D4478" s="160"/>
      <c r="E4478" s="159"/>
      <c r="F4478" s="161"/>
    </row>
    <row r="4479" spans="2:6" x14ac:dyDescent="0.3">
      <c r="B4479" s="121">
        <v>4468</v>
      </c>
      <c r="C4479" s="162"/>
      <c r="D4479" s="163"/>
      <c r="E4479" s="162"/>
      <c r="F4479" s="164"/>
    </row>
    <row r="4480" spans="2:6" x14ac:dyDescent="0.3">
      <c r="B4480" s="125">
        <v>4469</v>
      </c>
      <c r="C4480" s="159"/>
      <c r="D4480" s="160"/>
      <c r="E4480" s="159"/>
      <c r="F4480" s="161"/>
    </row>
    <row r="4481" spans="2:6" x14ac:dyDescent="0.3">
      <c r="B4481" s="121">
        <v>4470</v>
      </c>
      <c r="C4481" s="162"/>
      <c r="D4481" s="163"/>
      <c r="E4481" s="162"/>
      <c r="F4481" s="164"/>
    </row>
    <row r="4482" spans="2:6" x14ac:dyDescent="0.3">
      <c r="B4482" s="125">
        <v>4471</v>
      </c>
      <c r="C4482" s="159"/>
      <c r="D4482" s="160"/>
      <c r="E4482" s="159"/>
      <c r="F4482" s="161"/>
    </row>
    <row r="4483" spans="2:6" x14ac:dyDescent="0.3">
      <c r="B4483" s="121">
        <v>4472</v>
      </c>
      <c r="C4483" s="162"/>
      <c r="D4483" s="163"/>
      <c r="E4483" s="162"/>
      <c r="F4483" s="164"/>
    </row>
    <row r="4484" spans="2:6" x14ac:dyDescent="0.3">
      <c r="B4484" s="125">
        <v>4473</v>
      </c>
      <c r="C4484" s="159"/>
      <c r="D4484" s="160"/>
      <c r="E4484" s="159"/>
      <c r="F4484" s="161"/>
    </row>
    <row r="4485" spans="2:6" x14ac:dyDescent="0.3">
      <c r="B4485" s="121">
        <v>4474</v>
      </c>
      <c r="C4485" s="162"/>
      <c r="D4485" s="163"/>
      <c r="E4485" s="162"/>
      <c r="F4485" s="164"/>
    </row>
    <row r="4486" spans="2:6" x14ac:dyDescent="0.3">
      <c r="B4486" s="125">
        <v>4475</v>
      </c>
      <c r="C4486" s="159"/>
      <c r="D4486" s="160"/>
      <c r="E4486" s="159"/>
      <c r="F4486" s="161"/>
    </row>
    <row r="4487" spans="2:6" x14ac:dyDescent="0.3">
      <c r="B4487" s="121">
        <v>4476</v>
      </c>
      <c r="C4487" s="162"/>
      <c r="D4487" s="163"/>
      <c r="E4487" s="162"/>
      <c r="F4487" s="164"/>
    </row>
    <row r="4488" spans="2:6" x14ac:dyDescent="0.3">
      <c r="B4488" s="125">
        <v>4477</v>
      </c>
      <c r="C4488" s="159"/>
      <c r="D4488" s="160"/>
      <c r="E4488" s="159"/>
      <c r="F4488" s="161"/>
    </row>
    <row r="4489" spans="2:6" x14ac:dyDescent="0.3">
      <c r="B4489" s="121">
        <v>4478</v>
      </c>
      <c r="C4489" s="162"/>
      <c r="D4489" s="163"/>
      <c r="E4489" s="162"/>
      <c r="F4489" s="164"/>
    </row>
    <row r="4490" spans="2:6" x14ac:dyDescent="0.3">
      <c r="B4490" s="125">
        <v>4479</v>
      </c>
      <c r="C4490" s="159"/>
      <c r="D4490" s="160"/>
      <c r="E4490" s="159"/>
      <c r="F4490" s="161"/>
    </row>
    <row r="4491" spans="2:6" x14ac:dyDescent="0.3">
      <c r="B4491" s="121">
        <v>4480</v>
      </c>
      <c r="C4491" s="162"/>
      <c r="D4491" s="163"/>
      <c r="E4491" s="162"/>
      <c r="F4491" s="164"/>
    </row>
    <row r="4492" spans="2:6" x14ac:dyDescent="0.3">
      <c r="B4492" s="125">
        <v>4481</v>
      </c>
      <c r="C4492" s="159"/>
      <c r="D4492" s="160"/>
      <c r="E4492" s="159"/>
      <c r="F4492" s="161"/>
    </row>
    <row r="4493" spans="2:6" x14ac:dyDescent="0.3">
      <c r="B4493" s="121">
        <v>4482</v>
      </c>
      <c r="C4493" s="162"/>
      <c r="D4493" s="163"/>
      <c r="E4493" s="162"/>
      <c r="F4493" s="164"/>
    </row>
    <row r="4494" spans="2:6" x14ac:dyDescent="0.3">
      <c r="B4494" s="125">
        <v>4483</v>
      </c>
      <c r="C4494" s="159"/>
      <c r="D4494" s="160"/>
      <c r="E4494" s="159"/>
      <c r="F4494" s="161"/>
    </row>
    <row r="4495" spans="2:6" x14ac:dyDescent="0.3">
      <c r="B4495" s="121">
        <v>4484</v>
      </c>
      <c r="C4495" s="162"/>
      <c r="D4495" s="163"/>
      <c r="E4495" s="162"/>
      <c r="F4495" s="164"/>
    </row>
    <row r="4496" spans="2:6" x14ac:dyDescent="0.3">
      <c r="B4496" s="125">
        <v>4485</v>
      </c>
      <c r="C4496" s="159"/>
      <c r="D4496" s="160"/>
      <c r="E4496" s="159"/>
      <c r="F4496" s="161"/>
    </row>
    <row r="4497" spans="2:6" x14ac:dyDescent="0.3">
      <c r="B4497" s="121">
        <v>4486</v>
      </c>
      <c r="C4497" s="162"/>
      <c r="D4497" s="163"/>
      <c r="E4497" s="162"/>
      <c r="F4497" s="164"/>
    </row>
    <row r="4498" spans="2:6" x14ac:dyDescent="0.3">
      <c r="B4498" s="125">
        <v>4487</v>
      </c>
      <c r="C4498" s="159"/>
      <c r="D4498" s="160"/>
      <c r="E4498" s="159"/>
      <c r="F4498" s="161"/>
    </row>
    <row r="4499" spans="2:6" x14ac:dyDescent="0.3">
      <c r="B4499" s="121">
        <v>4488</v>
      </c>
      <c r="C4499" s="162"/>
      <c r="D4499" s="163"/>
      <c r="E4499" s="162"/>
      <c r="F4499" s="164"/>
    </row>
    <row r="4500" spans="2:6" x14ac:dyDescent="0.3">
      <c r="B4500" s="125">
        <v>4489</v>
      </c>
      <c r="C4500" s="159"/>
      <c r="D4500" s="160"/>
      <c r="E4500" s="159"/>
      <c r="F4500" s="161"/>
    </row>
    <row r="4501" spans="2:6" x14ac:dyDescent="0.3">
      <c r="B4501" s="121">
        <v>4490</v>
      </c>
      <c r="C4501" s="162"/>
      <c r="D4501" s="163"/>
      <c r="E4501" s="162"/>
      <c r="F4501" s="164"/>
    </row>
    <row r="4502" spans="2:6" x14ac:dyDescent="0.3">
      <c r="B4502" s="125">
        <v>4491</v>
      </c>
      <c r="C4502" s="159"/>
      <c r="D4502" s="160"/>
      <c r="E4502" s="159"/>
      <c r="F4502" s="161"/>
    </row>
    <row r="4503" spans="2:6" x14ac:dyDescent="0.3">
      <c r="B4503" s="121">
        <v>4492</v>
      </c>
      <c r="C4503" s="162"/>
      <c r="D4503" s="163"/>
      <c r="E4503" s="162"/>
      <c r="F4503" s="164"/>
    </row>
    <row r="4504" spans="2:6" x14ac:dyDescent="0.3">
      <c r="B4504" s="125">
        <v>4493</v>
      </c>
      <c r="C4504" s="159"/>
      <c r="D4504" s="160"/>
      <c r="E4504" s="159"/>
      <c r="F4504" s="161"/>
    </row>
    <row r="4505" spans="2:6" x14ac:dyDescent="0.3">
      <c r="B4505" s="121">
        <v>4494</v>
      </c>
      <c r="C4505" s="162"/>
      <c r="D4505" s="163"/>
      <c r="E4505" s="162"/>
      <c r="F4505" s="164"/>
    </row>
    <row r="4506" spans="2:6" x14ac:dyDescent="0.3">
      <c r="B4506" s="125">
        <v>4495</v>
      </c>
      <c r="C4506" s="159"/>
      <c r="D4506" s="160"/>
      <c r="E4506" s="159"/>
      <c r="F4506" s="161"/>
    </row>
    <row r="4507" spans="2:6" x14ac:dyDescent="0.3">
      <c r="B4507" s="121">
        <v>4496</v>
      </c>
      <c r="C4507" s="162"/>
      <c r="D4507" s="163"/>
      <c r="E4507" s="162"/>
      <c r="F4507" s="164"/>
    </row>
    <row r="4508" spans="2:6" x14ac:dyDescent="0.3">
      <c r="B4508" s="125">
        <v>4497</v>
      </c>
      <c r="C4508" s="159"/>
      <c r="D4508" s="160"/>
      <c r="E4508" s="159"/>
      <c r="F4508" s="161"/>
    </row>
    <row r="4509" spans="2:6" x14ac:dyDescent="0.3">
      <c r="B4509" s="121">
        <v>4498</v>
      </c>
      <c r="C4509" s="162"/>
      <c r="D4509" s="163"/>
      <c r="E4509" s="162"/>
      <c r="F4509" s="164"/>
    </row>
    <row r="4510" spans="2:6" x14ac:dyDescent="0.3">
      <c r="B4510" s="125">
        <v>4499</v>
      </c>
      <c r="C4510" s="159"/>
      <c r="D4510" s="160"/>
      <c r="E4510" s="159"/>
      <c r="F4510" s="161"/>
    </row>
    <row r="4511" spans="2:6" x14ac:dyDescent="0.3">
      <c r="B4511" s="121">
        <v>4500</v>
      </c>
      <c r="C4511" s="162"/>
      <c r="D4511" s="163"/>
      <c r="E4511" s="162"/>
      <c r="F4511" s="164"/>
    </row>
    <row r="4512" spans="2:6" x14ac:dyDescent="0.3">
      <c r="B4512" s="125">
        <v>4501</v>
      </c>
      <c r="C4512" s="159"/>
      <c r="D4512" s="160"/>
      <c r="E4512" s="159"/>
      <c r="F4512" s="161"/>
    </row>
    <row r="4513" spans="2:6" x14ac:dyDescent="0.3">
      <c r="B4513" s="121">
        <v>4502</v>
      </c>
      <c r="C4513" s="162"/>
      <c r="D4513" s="163"/>
      <c r="E4513" s="162"/>
      <c r="F4513" s="164"/>
    </row>
    <row r="4514" spans="2:6" x14ac:dyDescent="0.3">
      <c r="B4514" s="125">
        <v>4503</v>
      </c>
      <c r="C4514" s="159"/>
      <c r="D4514" s="160"/>
      <c r="E4514" s="159"/>
      <c r="F4514" s="161"/>
    </row>
    <row r="4515" spans="2:6" x14ac:dyDescent="0.3">
      <c r="B4515" s="121">
        <v>4504</v>
      </c>
      <c r="C4515" s="162"/>
      <c r="D4515" s="163"/>
      <c r="E4515" s="162"/>
      <c r="F4515" s="164"/>
    </row>
    <row r="4516" spans="2:6" x14ac:dyDescent="0.3">
      <c r="B4516" s="125">
        <v>4505</v>
      </c>
      <c r="C4516" s="159"/>
      <c r="D4516" s="160"/>
      <c r="E4516" s="159"/>
      <c r="F4516" s="161"/>
    </row>
    <row r="4517" spans="2:6" x14ac:dyDescent="0.3">
      <c r="B4517" s="121">
        <v>4506</v>
      </c>
      <c r="C4517" s="162"/>
      <c r="D4517" s="163"/>
      <c r="E4517" s="162"/>
      <c r="F4517" s="164"/>
    </row>
    <row r="4518" spans="2:6" x14ac:dyDescent="0.3">
      <c r="B4518" s="125">
        <v>4507</v>
      </c>
      <c r="C4518" s="159"/>
      <c r="D4518" s="160"/>
      <c r="E4518" s="159"/>
      <c r="F4518" s="161"/>
    </row>
    <row r="4519" spans="2:6" x14ac:dyDescent="0.3">
      <c r="B4519" s="121">
        <v>4508</v>
      </c>
      <c r="C4519" s="162"/>
      <c r="D4519" s="163"/>
      <c r="E4519" s="162"/>
      <c r="F4519" s="164"/>
    </row>
    <row r="4520" spans="2:6" x14ac:dyDescent="0.3">
      <c r="B4520" s="125">
        <v>4509</v>
      </c>
      <c r="C4520" s="159"/>
      <c r="D4520" s="160"/>
      <c r="E4520" s="159"/>
      <c r="F4520" s="161"/>
    </row>
    <row r="4521" spans="2:6" x14ac:dyDescent="0.3">
      <c r="B4521" s="121">
        <v>4510</v>
      </c>
      <c r="C4521" s="162"/>
      <c r="D4521" s="163"/>
      <c r="E4521" s="162"/>
      <c r="F4521" s="164"/>
    </row>
    <row r="4522" spans="2:6" x14ac:dyDescent="0.3">
      <c r="B4522" s="125">
        <v>4511</v>
      </c>
      <c r="C4522" s="159"/>
      <c r="D4522" s="160"/>
      <c r="E4522" s="159"/>
      <c r="F4522" s="161"/>
    </row>
    <row r="4523" spans="2:6" x14ac:dyDescent="0.3">
      <c r="B4523" s="121">
        <v>4512</v>
      </c>
      <c r="C4523" s="162"/>
      <c r="D4523" s="163"/>
      <c r="E4523" s="162"/>
      <c r="F4523" s="164"/>
    </row>
    <row r="4524" spans="2:6" x14ac:dyDescent="0.3">
      <c r="B4524" s="125">
        <v>4513</v>
      </c>
      <c r="C4524" s="159"/>
      <c r="D4524" s="160"/>
      <c r="E4524" s="159"/>
      <c r="F4524" s="161"/>
    </row>
    <row r="4525" spans="2:6" x14ac:dyDescent="0.3">
      <c r="B4525" s="121">
        <v>4514</v>
      </c>
      <c r="C4525" s="162"/>
      <c r="D4525" s="163"/>
      <c r="E4525" s="162"/>
      <c r="F4525" s="164"/>
    </row>
    <row r="4526" spans="2:6" x14ac:dyDescent="0.3">
      <c r="B4526" s="125">
        <v>4515</v>
      </c>
      <c r="C4526" s="159"/>
      <c r="D4526" s="160"/>
      <c r="E4526" s="159"/>
      <c r="F4526" s="161"/>
    </row>
    <row r="4527" spans="2:6" x14ac:dyDescent="0.3">
      <c r="B4527" s="121">
        <v>4516</v>
      </c>
      <c r="C4527" s="162"/>
      <c r="D4527" s="163"/>
      <c r="E4527" s="162"/>
      <c r="F4527" s="164"/>
    </row>
    <row r="4528" spans="2:6" x14ac:dyDescent="0.3">
      <c r="B4528" s="125">
        <v>4517</v>
      </c>
      <c r="C4528" s="159"/>
      <c r="D4528" s="160"/>
      <c r="E4528" s="159"/>
      <c r="F4528" s="161"/>
    </row>
    <row r="4529" spans="2:6" x14ac:dyDescent="0.3">
      <c r="B4529" s="121">
        <v>4518</v>
      </c>
      <c r="C4529" s="162"/>
      <c r="D4529" s="163"/>
      <c r="E4529" s="162"/>
      <c r="F4529" s="164"/>
    </row>
    <row r="4530" spans="2:6" x14ac:dyDescent="0.3">
      <c r="B4530" s="125">
        <v>4519</v>
      </c>
      <c r="C4530" s="159"/>
      <c r="D4530" s="160"/>
      <c r="E4530" s="159"/>
      <c r="F4530" s="161"/>
    </row>
    <row r="4531" spans="2:6" x14ac:dyDescent="0.3">
      <c r="B4531" s="121">
        <v>4520</v>
      </c>
      <c r="C4531" s="162"/>
      <c r="D4531" s="163"/>
      <c r="E4531" s="162"/>
      <c r="F4531" s="164"/>
    </row>
    <row r="4532" spans="2:6" x14ac:dyDescent="0.3">
      <c r="B4532" s="125">
        <v>4521</v>
      </c>
      <c r="C4532" s="159"/>
      <c r="D4532" s="160"/>
      <c r="E4532" s="159"/>
      <c r="F4532" s="161"/>
    </row>
    <row r="4533" spans="2:6" x14ac:dyDescent="0.3">
      <c r="B4533" s="121">
        <v>4522</v>
      </c>
      <c r="C4533" s="162"/>
      <c r="D4533" s="163"/>
      <c r="E4533" s="162"/>
      <c r="F4533" s="164"/>
    </row>
    <row r="4534" spans="2:6" x14ac:dyDescent="0.3">
      <c r="B4534" s="125">
        <v>4523</v>
      </c>
      <c r="C4534" s="159"/>
      <c r="D4534" s="160"/>
      <c r="E4534" s="159"/>
      <c r="F4534" s="161"/>
    </row>
    <row r="4535" spans="2:6" x14ac:dyDescent="0.3">
      <c r="B4535" s="121">
        <v>4524</v>
      </c>
      <c r="C4535" s="162"/>
      <c r="D4535" s="163"/>
      <c r="E4535" s="162"/>
      <c r="F4535" s="164"/>
    </row>
    <row r="4536" spans="2:6" x14ac:dyDescent="0.3">
      <c r="B4536" s="125">
        <v>4525</v>
      </c>
      <c r="C4536" s="159"/>
      <c r="D4536" s="160"/>
      <c r="E4536" s="159"/>
      <c r="F4536" s="161"/>
    </row>
    <row r="4537" spans="2:6" x14ac:dyDescent="0.3">
      <c r="B4537" s="121">
        <v>4526</v>
      </c>
      <c r="C4537" s="162"/>
      <c r="D4537" s="163"/>
      <c r="E4537" s="162"/>
      <c r="F4537" s="164"/>
    </row>
    <row r="4538" spans="2:6" x14ac:dyDescent="0.3">
      <c r="B4538" s="125">
        <v>4527</v>
      </c>
      <c r="C4538" s="159"/>
      <c r="D4538" s="160"/>
      <c r="E4538" s="159"/>
      <c r="F4538" s="161"/>
    </row>
    <row r="4539" spans="2:6" x14ac:dyDescent="0.3">
      <c r="B4539" s="121">
        <v>4528</v>
      </c>
      <c r="C4539" s="162"/>
      <c r="D4539" s="163"/>
      <c r="E4539" s="162"/>
      <c r="F4539" s="164"/>
    </row>
    <row r="4540" spans="2:6" x14ac:dyDescent="0.3">
      <c r="B4540" s="125">
        <v>4529</v>
      </c>
      <c r="C4540" s="159"/>
      <c r="D4540" s="160"/>
      <c r="E4540" s="159"/>
      <c r="F4540" s="161"/>
    </row>
    <row r="4541" spans="2:6" x14ac:dyDescent="0.3">
      <c r="B4541" s="121">
        <v>4530</v>
      </c>
      <c r="C4541" s="162"/>
      <c r="D4541" s="163"/>
      <c r="E4541" s="162"/>
      <c r="F4541" s="164"/>
    </row>
    <row r="4542" spans="2:6" x14ac:dyDescent="0.3">
      <c r="B4542" s="125">
        <v>4531</v>
      </c>
      <c r="C4542" s="159"/>
      <c r="D4542" s="160"/>
      <c r="E4542" s="159"/>
      <c r="F4542" s="161"/>
    </row>
    <row r="4543" spans="2:6" x14ac:dyDescent="0.3">
      <c r="B4543" s="121">
        <v>4532</v>
      </c>
      <c r="C4543" s="162"/>
      <c r="D4543" s="163"/>
      <c r="E4543" s="162"/>
      <c r="F4543" s="164"/>
    </row>
    <row r="4544" spans="2:6" x14ac:dyDescent="0.3">
      <c r="B4544" s="125">
        <v>4533</v>
      </c>
      <c r="C4544" s="159"/>
      <c r="D4544" s="160"/>
      <c r="E4544" s="159"/>
      <c r="F4544" s="161"/>
    </row>
    <row r="4545" spans="2:6" x14ac:dyDescent="0.3">
      <c r="B4545" s="121">
        <v>4534</v>
      </c>
      <c r="C4545" s="162"/>
      <c r="D4545" s="163"/>
      <c r="E4545" s="162"/>
      <c r="F4545" s="164"/>
    </row>
    <row r="4546" spans="2:6" x14ac:dyDescent="0.3">
      <c r="B4546" s="125">
        <v>4535</v>
      </c>
      <c r="C4546" s="159"/>
      <c r="D4546" s="160"/>
      <c r="E4546" s="159"/>
      <c r="F4546" s="161"/>
    </row>
    <row r="4547" spans="2:6" x14ac:dyDescent="0.3">
      <c r="B4547" s="121">
        <v>4536</v>
      </c>
      <c r="C4547" s="162"/>
      <c r="D4547" s="163"/>
      <c r="E4547" s="162"/>
      <c r="F4547" s="164"/>
    </row>
    <row r="4548" spans="2:6" x14ac:dyDescent="0.3">
      <c r="B4548" s="125">
        <v>4537</v>
      </c>
      <c r="C4548" s="159"/>
      <c r="D4548" s="160"/>
      <c r="E4548" s="159"/>
      <c r="F4548" s="161"/>
    </row>
    <row r="4549" spans="2:6" x14ac:dyDescent="0.3">
      <c r="B4549" s="121">
        <v>4538</v>
      </c>
      <c r="C4549" s="162"/>
      <c r="D4549" s="163"/>
      <c r="E4549" s="162"/>
      <c r="F4549" s="164"/>
    </row>
    <row r="4550" spans="2:6" x14ac:dyDescent="0.3">
      <c r="B4550" s="125">
        <v>4539</v>
      </c>
      <c r="C4550" s="159"/>
      <c r="D4550" s="160"/>
      <c r="E4550" s="159"/>
      <c r="F4550" s="161"/>
    </row>
    <row r="4551" spans="2:6" x14ac:dyDescent="0.3">
      <c r="B4551" s="121">
        <v>4540</v>
      </c>
      <c r="C4551" s="162"/>
      <c r="D4551" s="163"/>
      <c r="E4551" s="162"/>
      <c r="F4551" s="164"/>
    </row>
    <row r="4552" spans="2:6" x14ac:dyDescent="0.3">
      <c r="B4552" s="125">
        <v>4541</v>
      </c>
      <c r="C4552" s="159"/>
      <c r="D4552" s="160"/>
      <c r="E4552" s="159"/>
      <c r="F4552" s="161"/>
    </row>
    <row r="4553" spans="2:6" x14ac:dyDescent="0.3">
      <c r="B4553" s="121">
        <v>4542</v>
      </c>
      <c r="C4553" s="162"/>
      <c r="D4553" s="163"/>
      <c r="E4553" s="162"/>
      <c r="F4553" s="164"/>
    </row>
    <row r="4554" spans="2:6" x14ac:dyDescent="0.3">
      <c r="B4554" s="125">
        <v>4543</v>
      </c>
      <c r="C4554" s="159"/>
      <c r="D4554" s="160"/>
      <c r="E4554" s="159"/>
      <c r="F4554" s="161"/>
    </row>
    <row r="4555" spans="2:6" x14ac:dyDescent="0.3">
      <c r="B4555" s="121">
        <v>4544</v>
      </c>
      <c r="C4555" s="162"/>
      <c r="D4555" s="163"/>
      <c r="E4555" s="162"/>
      <c r="F4555" s="164"/>
    </row>
    <row r="4556" spans="2:6" x14ac:dyDescent="0.3">
      <c r="B4556" s="125">
        <v>4545</v>
      </c>
      <c r="C4556" s="159"/>
      <c r="D4556" s="160"/>
      <c r="E4556" s="159"/>
      <c r="F4556" s="161"/>
    </row>
    <row r="4557" spans="2:6" x14ac:dyDescent="0.3">
      <c r="B4557" s="121">
        <v>4546</v>
      </c>
      <c r="C4557" s="162"/>
      <c r="D4557" s="163"/>
      <c r="E4557" s="162"/>
      <c r="F4557" s="164"/>
    </row>
    <row r="4558" spans="2:6" x14ac:dyDescent="0.3">
      <c r="B4558" s="125">
        <v>4547</v>
      </c>
      <c r="C4558" s="159"/>
      <c r="D4558" s="160"/>
      <c r="E4558" s="159"/>
      <c r="F4558" s="161"/>
    </row>
    <row r="4559" spans="2:6" x14ac:dyDescent="0.3">
      <c r="B4559" s="121">
        <v>4548</v>
      </c>
      <c r="C4559" s="162"/>
      <c r="D4559" s="163"/>
      <c r="E4559" s="162"/>
      <c r="F4559" s="164"/>
    </row>
    <row r="4560" spans="2:6" x14ac:dyDescent="0.3">
      <c r="B4560" s="125">
        <v>4549</v>
      </c>
      <c r="C4560" s="159"/>
      <c r="D4560" s="160"/>
      <c r="E4560" s="159"/>
      <c r="F4560" s="161"/>
    </row>
    <row r="4561" spans="2:6" x14ac:dyDescent="0.3">
      <c r="B4561" s="121">
        <v>4550</v>
      </c>
      <c r="C4561" s="162"/>
      <c r="D4561" s="163"/>
      <c r="E4561" s="162"/>
      <c r="F4561" s="164"/>
    </row>
    <row r="4562" spans="2:6" x14ac:dyDescent="0.3">
      <c r="B4562" s="125">
        <v>4551</v>
      </c>
      <c r="C4562" s="159"/>
      <c r="D4562" s="160"/>
      <c r="E4562" s="159"/>
      <c r="F4562" s="161"/>
    </row>
    <row r="4563" spans="2:6" x14ac:dyDescent="0.3">
      <c r="B4563" s="121">
        <v>4552</v>
      </c>
      <c r="C4563" s="162"/>
      <c r="D4563" s="163"/>
      <c r="E4563" s="162"/>
      <c r="F4563" s="164"/>
    </row>
    <row r="4564" spans="2:6" x14ac:dyDescent="0.3">
      <c r="B4564" s="125">
        <v>4553</v>
      </c>
      <c r="C4564" s="159"/>
      <c r="D4564" s="160"/>
      <c r="E4564" s="159"/>
      <c r="F4564" s="161"/>
    </row>
    <row r="4565" spans="2:6" x14ac:dyDescent="0.3">
      <c r="B4565" s="121">
        <v>4554</v>
      </c>
      <c r="C4565" s="162"/>
      <c r="D4565" s="163"/>
      <c r="E4565" s="162"/>
      <c r="F4565" s="164"/>
    </row>
    <row r="4566" spans="2:6" x14ac:dyDescent="0.3">
      <c r="B4566" s="125">
        <v>4555</v>
      </c>
      <c r="C4566" s="159"/>
      <c r="D4566" s="160"/>
      <c r="E4566" s="159"/>
      <c r="F4566" s="161"/>
    </row>
    <row r="4567" spans="2:6" x14ac:dyDescent="0.3">
      <c r="B4567" s="121">
        <v>4556</v>
      </c>
      <c r="C4567" s="162"/>
      <c r="D4567" s="163"/>
      <c r="E4567" s="162"/>
      <c r="F4567" s="164"/>
    </row>
    <row r="4568" spans="2:6" x14ac:dyDescent="0.3">
      <c r="B4568" s="125">
        <v>4557</v>
      </c>
      <c r="C4568" s="159"/>
      <c r="D4568" s="160"/>
      <c r="E4568" s="159"/>
      <c r="F4568" s="161"/>
    </row>
    <row r="4569" spans="2:6" x14ac:dyDescent="0.3">
      <c r="B4569" s="121">
        <v>4558</v>
      </c>
      <c r="C4569" s="162"/>
      <c r="D4569" s="163"/>
      <c r="E4569" s="162"/>
      <c r="F4569" s="164"/>
    </row>
    <row r="4570" spans="2:6" x14ac:dyDescent="0.3">
      <c r="B4570" s="125">
        <v>4559</v>
      </c>
      <c r="C4570" s="159"/>
      <c r="D4570" s="160"/>
      <c r="E4570" s="159"/>
      <c r="F4570" s="161"/>
    </row>
    <row r="4571" spans="2:6" x14ac:dyDescent="0.3">
      <c r="B4571" s="121">
        <v>4560</v>
      </c>
      <c r="C4571" s="162"/>
      <c r="D4571" s="163"/>
      <c r="E4571" s="162"/>
      <c r="F4571" s="164"/>
    </row>
    <row r="4572" spans="2:6" x14ac:dyDescent="0.3">
      <c r="B4572" s="125">
        <v>4561</v>
      </c>
      <c r="C4572" s="159"/>
      <c r="D4572" s="160"/>
      <c r="E4572" s="159"/>
      <c r="F4572" s="161"/>
    </row>
    <row r="4573" spans="2:6" x14ac:dyDescent="0.3">
      <c r="B4573" s="121">
        <v>4562</v>
      </c>
      <c r="C4573" s="162"/>
      <c r="D4573" s="163"/>
      <c r="E4573" s="162"/>
      <c r="F4573" s="164"/>
    </row>
    <row r="4574" spans="2:6" x14ac:dyDescent="0.3">
      <c r="B4574" s="125">
        <v>4563</v>
      </c>
      <c r="C4574" s="159"/>
      <c r="D4574" s="160"/>
      <c r="E4574" s="159"/>
      <c r="F4574" s="161"/>
    </row>
    <row r="4575" spans="2:6" x14ac:dyDescent="0.3">
      <c r="B4575" s="121">
        <v>4564</v>
      </c>
      <c r="C4575" s="162"/>
      <c r="D4575" s="163"/>
      <c r="E4575" s="162"/>
      <c r="F4575" s="164"/>
    </row>
    <row r="4576" spans="2:6" x14ac:dyDescent="0.3">
      <c r="B4576" s="125">
        <v>4565</v>
      </c>
      <c r="C4576" s="159"/>
      <c r="D4576" s="160"/>
      <c r="E4576" s="159"/>
      <c r="F4576" s="161"/>
    </row>
    <row r="4577" spans="2:6" x14ac:dyDescent="0.3">
      <c r="B4577" s="121">
        <v>4566</v>
      </c>
      <c r="C4577" s="162"/>
      <c r="D4577" s="163"/>
      <c r="E4577" s="162"/>
      <c r="F4577" s="164"/>
    </row>
    <row r="4578" spans="2:6" x14ac:dyDescent="0.3">
      <c r="B4578" s="125">
        <v>4567</v>
      </c>
      <c r="C4578" s="159"/>
      <c r="D4578" s="160"/>
      <c r="E4578" s="159"/>
      <c r="F4578" s="161"/>
    </row>
    <row r="4579" spans="2:6" x14ac:dyDescent="0.3">
      <c r="B4579" s="121">
        <v>4568</v>
      </c>
      <c r="C4579" s="162"/>
      <c r="D4579" s="163"/>
      <c r="E4579" s="162"/>
      <c r="F4579" s="164"/>
    </row>
    <row r="4580" spans="2:6" x14ac:dyDescent="0.3">
      <c r="B4580" s="125">
        <v>4569</v>
      </c>
      <c r="C4580" s="159"/>
      <c r="D4580" s="160"/>
      <c r="E4580" s="159"/>
      <c r="F4580" s="161"/>
    </row>
    <row r="4581" spans="2:6" x14ac:dyDescent="0.3">
      <c r="B4581" s="121">
        <v>4570</v>
      </c>
      <c r="C4581" s="162"/>
      <c r="D4581" s="163"/>
      <c r="E4581" s="162"/>
      <c r="F4581" s="164"/>
    </row>
    <row r="4582" spans="2:6" x14ac:dyDescent="0.3">
      <c r="B4582" s="125">
        <v>4571</v>
      </c>
      <c r="C4582" s="159"/>
      <c r="D4582" s="160"/>
      <c r="E4582" s="159"/>
      <c r="F4582" s="161"/>
    </row>
    <row r="4583" spans="2:6" x14ac:dyDescent="0.3">
      <c r="B4583" s="121">
        <v>4572</v>
      </c>
      <c r="C4583" s="162"/>
      <c r="D4583" s="163"/>
      <c r="E4583" s="162"/>
      <c r="F4583" s="164"/>
    </row>
    <row r="4584" spans="2:6" x14ac:dyDescent="0.3">
      <c r="B4584" s="125">
        <v>4573</v>
      </c>
      <c r="C4584" s="159"/>
      <c r="D4584" s="160"/>
      <c r="E4584" s="159"/>
      <c r="F4584" s="161"/>
    </row>
    <row r="4585" spans="2:6" x14ac:dyDescent="0.3">
      <c r="B4585" s="121">
        <v>4574</v>
      </c>
      <c r="C4585" s="162"/>
      <c r="D4585" s="163"/>
      <c r="E4585" s="162"/>
      <c r="F4585" s="164"/>
    </row>
    <row r="4586" spans="2:6" x14ac:dyDescent="0.3">
      <c r="B4586" s="125">
        <v>4575</v>
      </c>
      <c r="C4586" s="159"/>
      <c r="D4586" s="160"/>
      <c r="E4586" s="159"/>
      <c r="F4586" s="161"/>
    </row>
    <row r="4587" spans="2:6" x14ac:dyDescent="0.3">
      <c r="B4587" s="121">
        <v>4576</v>
      </c>
      <c r="C4587" s="162"/>
      <c r="D4587" s="163"/>
      <c r="E4587" s="162"/>
      <c r="F4587" s="164"/>
    </row>
    <row r="4588" spans="2:6" x14ac:dyDescent="0.3">
      <c r="B4588" s="125">
        <v>4577</v>
      </c>
      <c r="C4588" s="159"/>
      <c r="D4588" s="160"/>
      <c r="E4588" s="159"/>
      <c r="F4588" s="161"/>
    </row>
    <row r="4589" spans="2:6" x14ac:dyDescent="0.3">
      <c r="B4589" s="121">
        <v>4578</v>
      </c>
      <c r="C4589" s="162"/>
      <c r="D4589" s="163"/>
      <c r="E4589" s="162"/>
      <c r="F4589" s="164"/>
    </row>
    <row r="4590" spans="2:6" x14ac:dyDescent="0.3">
      <c r="B4590" s="125">
        <v>4579</v>
      </c>
      <c r="C4590" s="159"/>
      <c r="D4590" s="160"/>
      <c r="E4590" s="159"/>
      <c r="F4590" s="161"/>
    </row>
    <row r="4591" spans="2:6" x14ac:dyDescent="0.3">
      <c r="B4591" s="121">
        <v>4580</v>
      </c>
      <c r="C4591" s="162"/>
      <c r="D4591" s="163"/>
      <c r="E4591" s="162"/>
      <c r="F4591" s="164"/>
    </row>
    <row r="4592" spans="2:6" x14ac:dyDescent="0.3">
      <c r="B4592" s="125">
        <v>4581</v>
      </c>
      <c r="C4592" s="159"/>
      <c r="D4592" s="160"/>
      <c r="E4592" s="159"/>
      <c r="F4592" s="161"/>
    </row>
    <row r="4593" spans="2:6" x14ac:dyDescent="0.3">
      <c r="B4593" s="121">
        <v>4582</v>
      </c>
      <c r="C4593" s="162"/>
      <c r="D4593" s="163"/>
      <c r="E4593" s="162"/>
      <c r="F4593" s="164"/>
    </row>
    <row r="4594" spans="2:6" x14ac:dyDescent="0.3">
      <c r="B4594" s="125">
        <v>4583</v>
      </c>
      <c r="C4594" s="159"/>
      <c r="D4594" s="160"/>
      <c r="E4594" s="159"/>
      <c r="F4594" s="161"/>
    </row>
    <row r="4595" spans="2:6" x14ac:dyDescent="0.3">
      <c r="B4595" s="121">
        <v>4584</v>
      </c>
      <c r="C4595" s="162"/>
      <c r="D4595" s="163"/>
      <c r="E4595" s="162"/>
      <c r="F4595" s="164"/>
    </row>
    <row r="4596" spans="2:6" x14ac:dyDescent="0.3">
      <c r="B4596" s="125">
        <v>4585</v>
      </c>
      <c r="C4596" s="159"/>
      <c r="D4596" s="160"/>
      <c r="E4596" s="159"/>
      <c r="F4596" s="161"/>
    </row>
    <row r="4597" spans="2:6" x14ac:dyDescent="0.3">
      <c r="B4597" s="121">
        <v>4586</v>
      </c>
      <c r="C4597" s="162"/>
      <c r="D4597" s="163"/>
      <c r="E4597" s="162"/>
      <c r="F4597" s="164"/>
    </row>
    <row r="4598" spans="2:6" x14ac:dyDescent="0.3">
      <c r="B4598" s="125">
        <v>4587</v>
      </c>
      <c r="C4598" s="159"/>
      <c r="D4598" s="160"/>
      <c r="E4598" s="159"/>
      <c r="F4598" s="161"/>
    </row>
    <row r="4599" spans="2:6" x14ac:dyDescent="0.3">
      <c r="B4599" s="121">
        <v>4588</v>
      </c>
      <c r="C4599" s="162"/>
      <c r="D4599" s="163"/>
      <c r="E4599" s="162"/>
      <c r="F4599" s="164"/>
    </row>
    <row r="4600" spans="2:6" x14ac:dyDescent="0.3">
      <c r="B4600" s="125">
        <v>4589</v>
      </c>
      <c r="C4600" s="159"/>
      <c r="D4600" s="160"/>
      <c r="E4600" s="159"/>
      <c r="F4600" s="161"/>
    </row>
    <row r="4601" spans="2:6" x14ac:dyDescent="0.3">
      <c r="B4601" s="121">
        <v>4590</v>
      </c>
      <c r="C4601" s="162"/>
      <c r="D4601" s="163"/>
      <c r="E4601" s="162"/>
      <c r="F4601" s="164"/>
    </row>
    <row r="4602" spans="2:6" x14ac:dyDescent="0.3">
      <c r="B4602" s="125">
        <v>4591</v>
      </c>
      <c r="C4602" s="159"/>
      <c r="D4602" s="160"/>
      <c r="E4602" s="159"/>
      <c r="F4602" s="161"/>
    </row>
    <row r="4603" spans="2:6" x14ac:dyDescent="0.3">
      <c r="B4603" s="121">
        <v>4592</v>
      </c>
      <c r="C4603" s="162"/>
      <c r="D4603" s="163"/>
      <c r="E4603" s="162"/>
      <c r="F4603" s="164"/>
    </row>
    <row r="4604" spans="2:6" x14ac:dyDescent="0.3">
      <c r="B4604" s="125">
        <v>4593</v>
      </c>
      <c r="C4604" s="159"/>
      <c r="D4604" s="160"/>
      <c r="E4604" s="159"/>
      <c r="F4604" s="161"/>
    </row>
    <row r="4605" spans="2:6" x14ac:dyDescent="0.3">
      <c r="B4605" s="121">
        <v>4594</v>
      </c>
      <c r="C4605" s="162"/>
      <c r="D4605" s="163"/>
      <c r="E4605" s="162"/>
      <c r="F4605" s="164"/>
    </row>
    <row r="4606" spans="2:6" x14ac:dyDescent="0.3">
      <c r="B4606" s="125">
        <v>4595</v>
      </c>
      <c r="C4606" s="159"/>
      <c r="D4606" s="160"/>
      <c r="E4606" s="159"/>
      <c r="F4606" s="161"/>
    </row>
    <row r="4607" spans="2:6" x14ac:dyDescent="0.3">
      <c r="B4607" s="121">
        <v>4596</v>
      </c>
      <c r="C4607" s="162"/>
      <c r="D4607" s="163"/>
      <c r="E4607" s="162"/>
      <c r="F4607" s="164"/>
    </row>
    <row r="4608" spans="2:6" x14ac:dyDescent="0.3">
      <c r="B4608" s="125">
        <v>4597</v>
      </c>
      <c r="C4608" s="159"/>
      <c r="D4608" s="160"/>
      <c r="E4608" s="159"/>
      <c r="F4608" s="161"/>
    </row>
    <row r="4609" spans="2:6" x14ac:dyDescent="0.3">
      <c r="B4609" s="121">
        <v>4598</v>
      </c>
      <c r="C4609" s="162"/>
      <c r="D4609" s="163"/>
      <c r="E4609" s="162"/>
      <c r="F4609" s="164"/>
    </row>
    <row r="4610" spans="2:6" x14ac:dyDescent="0.3">
      <c r="B4610" s="125">
        <v>4599</v>
      </c>
      <c r="C4610" s="159"/>
      <c r="D4610" s="160"/>
      <c r="E4610" s="159"/>
      <c r="F4610" s="161"/>
    </row>
    <row r="4611" spans="2:6" x14ac:dyDescent="0.3">
      <c r="B4611" s="121">
        <v>4600</v>
      </c>
      <c r="C4611" s="162"/>
      <c r="D4611" s="163"/>
      <c r="E4611" s="162"/>
      <c r="F4611" s="164"/>
    </row>
    <row r="4612" spans="2:6" x14ac:dyDescent="0.3">
      <c r="B4612" s="125">
        <v>4601</v>
      </c>
      <c r="C4612" s="159"/>
      <c r="D4612" s="160"/>
      <c r="E4612" s="159"/>
      <c r="F4612" s="161"/>
    </row>
    <row r="4613" spans="2:6" x14ac:dyDescent="0.3">
      <c r="B4613" s="121">
        <v>4602</v>
      </c>
      <c r="C4613" s="162"/>
      <c r="D4613" s="163"/>
      <c r="E4613" s="162"/>
      <c r="F4613" s="164"/>
    </row>
    <row r="4614" spans="2:6" x14ac:dyDescent="0.3">
      <c r="B4614" s="125">
        <v>4603</v>
      </c>
      <c r="C4614" s="159"/>
      <c r="D4614" s="160"/>
      <c r="E4614" s="159"/>
      <c r="F4614" s="161"/>
    </row>
    <row r="4615" spans="2:6" x14ac:dyDescent="0.3">
      <c r="B4615" s="121">
        <v>4604</v>
      </c>
      <c r="C4615" s="162"/>
      <c r="D4615" s="163"/>
      <c r="E4615" s="162"/>
      <c r="F4615" s="164"/>
    </row>
    <row r="4616" spans="2:6" x14ac:dyDescent="0.3">
      <c r="B4616" s="125">
        <v>4605</v>
      </c>
      <c r="C4616" s="159"/>
      <c r="D4616" s="160"/>
      <c r="E4616" s="159"/>
      <c r="F4616" s="161"/>
    </row>
    <row r="4617" spans="2:6" x14ac:dyDescent="0.3">
      <c r="B4617" s="121">
        <v>4606</v>
      </c>
      <c r="C4617" s="162"/>
      <c r="D4617" s="163"/>
      <c r="E4617" s="162"/>
      <c r="F4617" s="164"/>
    </row>
    <row r="4618" spans="2:6" x14ac:dyDescent="0.3">
      <c r="B4618" s="125">
        <v>4607</v>
      </c>
      <c r="C4618" s="159"/>
      <c r="D4618" s="160"/>
      <c r="E4618" s="159"/>
      <c r="F4618" s="161"/>
    </row>
    <row r="4619" spans="2:6" x14ac:dyDescent="0.3">
      <c r="B4619" s="121">
        <v>4608</v>
      </c>
      <c r="C4619" s="162"/>
      <c r="D4619" s="163"/>
      <c r="E4619" s="162"/>
      <c r="F4619" s="164"/>
    </row>
    <row r="4620" spans="2:6" x14ac:dyDescent="0.3">
      <c r="B4620" s="125">
        <v>4609</v>
      </c>
      <c r="C4620" s="159"/>
      <c r="D4620" s="160"/>
      <c r="E4620" s="159"/>
      <c r="F4620" s="161"/>
    </row>
    <row r="4621" spans="2:6" x14ac:dyDescent="0.3">
      <c r="B4621" s="121">
        <v>4610</v>
      </c>
      <c r="C4621" s="162"/>
      <c r="D4621" s="163"/>
      <c r="E4621" s="162"/>
      <c r="F4621" s="164"/>
    </row>
    <row r="4622" spans="2:6" x14ac:dyDescent="0.3">
      <c r="B4622" s="125">
        <v>4611</v>
      </c>
      <c r="C4622" s="159"/>
      <c r="D4622" s="160"/>
      <c r="E4622" s="159"/>
      <c r="F4622" s="161"/>
    </row>
    <row r="4623" spans="2:6" x14ac:dyDescent="0.3">
      <c r="B4623" s="121">
        <v>4612</v>
      </c>
      <c r="C4623" s="162"/>
      <c r="D4623" s="163"/>
      <c r="E4623" s="162"/>
      <c r="F4623" s="164"/>
    </row>
    <row r="4624" spans="2:6" x14ac:dyDescent="0.3">
      <c r="B4624" s="125">
        <v>4613</v>
      </c>
      <c r="C4624" s="159"/>
      <c r="D4624" s="160"/>
      <c r="E4624" s="159"/>
      <c r="F4624" s="161"/>
    </row>
    <row r="4625" spans="2:6" x14ac:dyDescent="0.3">
      <c r="B4625" s="121">
        <v>4614</v>
      </c>
      <c r="C4625" s="162"/>
      <c r="D4625" s="163"/>
      <c r="E4625" s="162"/>
      <c r="F4625" s="164"/>
    </row>
    <row r="4626" spans="2:6" x14ac:dyDescent="0.3">
      <c r="B4626" s="125">
        <v>4615</v>
      </c>
      <c r="C4626" s="159"/>
      <c r="D4626" s="160"/>
      <c r="E4626" s="159"/>
      <c r="F4626" s="161"/>
    </row>
    <row r="4627" spans="2:6" x14ac:dyDescent="0.3">
      <c r="B4627" s="121">
        <v>4616</v>
      </c>
      <c r="C4627" s="162"/>
      <c r="D4627" s="163"/>
      <c r="E4627" s="162"/>
      <c r="F4627" s="164"/>
    </row>
    <row r="4628" spans="2:6" x14ac:dyDescent="0.3">
      <c r="B4628" s="125">
        <v>4617</v>
      </c>
      <c r="C4628" s="159"/>
      <c r="D4628" s="160"/>
      <c r="E4628" s="159"/>
      <c r="F4628" s="161"/>
    </row>
    <row r="4629" spans="2:6" x14ac:dyDescent="0.3">
      <c r="B4629" s="121">
        <v>4618</v>
      </c>
      <c r="C4629" s="162"/>
      <c r="D4629" s="163"/>
      <c r="E4629" s="162"/>
      <c r="F4629" s="164"/>
    </row>
    <row r="4630" spans="2:6" x14ac:dyDescent="0.3">
      <c r="B4630" s="125">
        <v>4619</v>
      </c>
      <c r="C4630" s="159"/>
      <c r="D4630" s="160"/>
      <c r="E4630" s="159"/>
      <c r="F4630" s="161"/>
    </row>
    <row r="4631" spans="2:6" x14ac:dyDescent="0.3">
      <c r="B4631" s="121">
        <v>4620</v>
      </c>
      <c r="C4631" s="162"/>
      <c r="D4631" s="163"/>
      <c r="E4631" s="162"/>
      <c r="F4631" s="164"/>
    </row>
    <row r="4632" spans="2:6" x14ac:dyDescent="0.3">
      <c r="B4632" s="125">
        <v>4621</v>
      </c>
      <c r="C4632" s="159"/>
      <c r="D4632" s="160"/>
      <c r="E4632" s="159"/>
      <c r="F4632" s="161"/>
    </row>
    <row r="4633" spans="2:6" x14ac:dyDescent="0.3">
      <c r="B4633" s="121">
        <v>4622</v>
      </c>
      <c r="C4633" s="162"/>
      <c r="D4633" s="163"/>
      <c r="E4633" s="162"/>
      <c r="F4633" s="164"/>
    </row>
    <row r="4634" spans="2:6" x14ac:dyDescent="0.3">
      <c r="B4634" s="125">
        <v>4623</v>
      </c>
      <c r="C4634" s="159"/>
      <c r="D4634" s="160"/>
      <c r="E4634" s="159"/>
      <c r="F4634" s="161"/>
    </row>
    <row r="4635" spans="2:6" x14ac:dyDescent="0.3">
      <c r="B4635" s="121">
        <v>4624</v>
      </c>
      <c r="C4635" s="162"/>
      <c r="D4635" s="163"/>
      <c r="E4635" s="162"/>
      <c r="F4635" s="164"/>
    </row>
    <row r="4636" spans="2:6" x14ac:dyDescent="0.3">
      <c r="B4636" s="125">
        <v>4625</v>
      </c>
      <c r="C4636" s="159"/>
      <c r="D4636" s="160"/>
      <c r="E4636" s="159"/>
      <c r="F4636" s="161"/>
    </row>
    <row r="4637" spans="2:6" x14ac:dyDescent="0.3">
      <c r="B4637" s="121">
        <v>4626</v>
      </c>
      <c r="C4637" s="162"/>
      <c r="D4637" s="163"/>
      <c r="E4637" s="162"/>
      <c r="F4637" s="164"/>
    </row>
    <row r="4638" spans="2:6" x14ac:dyDescent="0.3">
      <c r="B4638" s="125">
        <v>4627</v>
      </c>
      <c r="C4638" s="159"/>
      <c r="D4638" s="160"/>
      <c r="E4638" s="159"/>
      <c r="F4638" s="161"/>
    </row>
    <row r="4639" spans="2:6" x14ac:dyDescent="0.3">
      <c r="B4639" s="121">
        <v>4628</v>
      </c>
      <c r="C4639" s="162"/>
      <c r="D4639" s="163"/>
      <c r="E4639" s="162"/>
      <c r="F4639" s="164"/>
    </row>
    <row r="4640" spans="2:6" x14ac:dyDescent="0.3">
      <c r="B4640" s="125">
        <v>4629</v>
      </c>
      <c r="C4640" s="159"/>
      <c r="D4640" s="160"/>
      <c r="E4640" s="159"/>
      <c r="F4640" s="161"/>
    </row>
    <row r="4641" spans="2:6" x14ac:dyDescent="0.3">
      <c r="B4641" s="121">
        <v>4630</v>
      </c>
      <c r="C4641" s="162"/>
      <c r="D4641" s="163"/>
      <c r="E4641" s="162"/>
      <c r="F4641" s="164"/>
    </row>
    <row r="4642" spans="2:6" x14ac:dyDescent="0.3">
      <c r="B4642" s="125">
        <v>4631</v>
      </c>
      <c r="C4642" s="159"/>
      <c r="D4642" s="160"/>
      <c r="E4642" s="159"/>
      <c r="F4642" s="161"/>
    </row>
    <row r="4643" spans="2:6" x14ac:dyDescent="0.3">
      <c r="B4643" s="121">
        <v>4632</v>
      </c>
      <c r="C4643" s="162"/>
      <c r="D4643" s="163"/>
      <c r="E4643" s="162"/>
      <c r="F4643" s="164"/>
    </row>
    <row r="4644" spans="2:6" x14ac:dyDescent="0.3">
      <c r="B4644" s="125">
        <v>4633</v>
      </c>
      <c r="C4644" s="159"/>
      <c r="D4644" s="160"/>
      <c r="E4644" s="159"/>
      <c r="F4644" s="161"/>
    </row>
    <row r="4645" spans="2:6" x14ac:dyDescent="0.3">
      <c r="B4645" s="121">
        <v>4634</v>
      </c>
      <c r="C4645" s="162"/>
      <c r="D4645" s="163"/>
      <c r="E4645" s="162"/>
      <c r="F4645" s="164"/>
    </row>
    <row r="4646" spans="2:6" x14ac:dyDescent="0.3">
      <c r="B4646" s="125">
        <v>4635</v>
      </c>
      <c r="C4646" s="159"/>
      <c r="D4646" s="160"/>
      <c r="E4646" s="159"/>
      <c r="F4646" s="161"/>
    </row>
    <row r="4647" spans="2:6" x14ac:dyDescent="0.3">
      <c r="B4647" s="121">
        <v>4636</v>
      </c>
      <c r="C4647" s="162"/>
      <c r="D4647" s="163"/>
      <c r="E4647" s="162"/>
      <c r="F4647" s="164"/>
    </row>
    <row r="4648" spans="2:6" x14ac:dyDescent="0.3">
      <c r="B4648" s="125">
        <v>4637</v>
      </c>
      <c r="C4648" s="159"/>
      <c r="D4648" s="160"/>
      <c r="E4648" s="159"/>
      <c r="F4648" s="161"/>
    </row>
    <row r="4649" spans="2:6" x14ac:dyDescent="0.3">
      <c r="B4649" s="121">
        <v>4638</v>
      </c>
      <c r="C4649" s="162"/>
      <c r="D4649" s="163"/>
      <c r="E4649" s="162"/>
      <c r="F4649" s="164"/>
    </row>
    <row r="4650" spans="2:6" x14ac:dyDescent="0.3">
      <c r="B4650" s="125">
        <v>4639</v>
      </c>
      <c r="C4650" s="159"/>
      <c r="D4650" s="160"/>
      <c r="E4650" s="159"/>
      <c r="F4650" s="161"/>
    </row>
    <row r="4651" spans="2:6" x14ac:dyDescent="0.3">
      <c r="B4651" s="121">
        <v>4640</v>
      </c>
      <c r="C4651" s="162"/>
      <c r="D4651" s="163"/>
      <c r="E4651" s="162"/>
      <c r="F4651" s="164"/>
    </row>
    <row r="4652" spans="2:6" x14ac:dyDescent="0.3">
      <c r="B4652" s="125">
        <v>4641</v>
      </c>
      <c r="C4652" s="159"/>
      <c r="D4652" s="160"/>
      <c r="E4652" s="159"/>
      <c r="F4652" s="161"/>
    </row>
    <row r="4653" spans="2:6" x14ac:dyDescent="0.3">
      <c r="B4653" s="121">
        <v>4642</v>
      </c>
      <c r="C4653" s="162"/>
      <c r="D4653" s="163"/>
      <c r="E4653" s="162"/>
      <c r="F4653" s="164"/>
    </row>
    <row r="4654" spans="2:6" x14ac:dyDescent="0.3">
      <c r="B4654" s="125">
        <v>4643</v>
      </c>
      <c r="C4654" s="159"/>
      <c r="D4654" s="160"/>
      <c r="E4654" s="159"/>
      <c r="F4654" s="161"/>
    </row>
    <row r="4655" spans="2:6" x14ac:dyDescent="0.3">
      <c r="B4655" s="121">
        <v>4644</v>
      </c>
      <c r="C4655" s="162"/>
      <c r="D4655" s="163"/>
      <c r="E4655" s="162"/>
      <c r="F4655" s="164"/>
    </row>
    <row r="4656" spans="2:6" x14ac:dyDescent="0.3">
      <c r="B4656" s="125">
        <v>4645</v>
      </c>
      <c r="C4656" s="159"/>
      <c r="D4656" s="160"/>
      <c r="E4656" s="159"/>
      <c r="F4656" s="161"/>
    </row>
    <row r="4657" spans="2:6" x14ac:dyDescent="0.3">
      <c r="B4657" s="121">
        <v>4646</v>
      </c>
      <c r="C4657" s="162"/>
      <c r="D4657" s="163"/>
      <c r="E4657" s="162"/>
      <c r="F4657" s="164"/>
    </row>
    <row r="4658" spans="2:6" x14ac:dyDescent="0.3">
      <c r="B4658" s="125">
        <v>4647</v>
      </c>
      <c r="C4658" s="159"/>
      <c r="D4658" s="160"/>
      <c r="E4658" s="159"/>
      <c r="F4658" s="161"/>
    </row>
    <row r="4659" spans="2:6" x14ac:dyDescent="0.3">
      <c r="B4659" s="121">
        <v>4648</v>
      </c>
      <c r="C4659" s="162"/>
      <c r="D4659" s="163"/>
      <c r="E4659" s="162"/>
      <c r="F4659" s="164"/>
    </row>
    <row r="4660" spans="2:6" x14ac:dyDescent="0.3">
      <c r="B4660" s="125">
        <v>4649</v>
      </c>
      <c r="C4660" s="159"/>
      <c r="D4660" s="160"/>
      <c r="E4660" s="159"/>
      <c r="F4660" s="161"/>
    </row>
    <row r="4661" spans="2:6" x14ac:dyDescent="0.3">
      <c r="B4661" s="121">
        <v>4650</v>
      </c>
      <c r="C4661" s="162"/>
      <c r="D4661" s="163"/>
      <c r="E4661" s="162"/>
      <c r="F4661" s="164"/>
    </row>
    <row r="4662" spans="2:6" x14ac:dyDescent="0.3">
      <c r="B4662" s="125">
        <v>4651</v>
      </c>
      <c r="C4662" s="159"/>
      <c r="D4662" s="160"/>
      <c r="E4662" s="159"/>
      <c r="F4662" s="161"/>
    </row>
    <row r="4663" spans="2:6" x14ac:dyDescent="0.3">
      <c r="B4663" s="121">
        <v>4652</v>
      </c>
      <c r="C4663" s="162"/>
      <c r="D4663" s="163"/>
      <c r="E4663" s="162"/>
      <c r="F4663" s="164"/>
    </row>
    <row r="4664" spans="2:6" x14ac:dyDescent="0.3">
      <c r="B4664" s="125">
        <v>4653</v>
      </c>
      <c r="C4664" s="159"/>
      <c r="D4664" s="160"/>
      <c r="E4664" s="159"/>
      <c r="F4664" s="161"/>
    </row>
    <row r="4665" spans="2:6" x14ac:dyDescent="0.3">
      <c r="B4665" s="121">
        <v>4654</v>
      </c>
      <c r="C4665" s="162"/>
      <c r="D4665" s="163"/>
      <c r="E4665" s="162"/>
      <c r="F4665" s="164"/>
    </row>
    <row r="4666" spans="2:6" x14ac:dyDescent="0.3">
      <c r="B4666" s="125">
        <v>4655</v>
      </c>
      <c r="C4666" s="159"/>
      <c r="D4666" s="160"/>
      <c r="E4666" s="159"/>
      <c r="F4666" s="161"/>
    </row>
    <row r="4667" spans="2:6" x14ac:dyDescent="0.3">
      <c r="B4667" s="121">
        <v>4656</v>
      </c>
      <c r="C4667" s="162"/>
      <c r="D4667" s="163"/>
      <c r="E4667" s="162"/>
      <c r="F4667" s="164"/>
    </row>
    <row r="4668" spans="2:6" x14ac:dyDescent="0.3">
      <c r="B4668" s="125">
        <v>4657</v>
      </c>
      <c r="C4668" s="159"/>
      <c r="D4668" s="160"/>
      <c r="E4668" s="159"/>
      <c r="F4668" s="161"/>
    </row>
    <row r="4669" spans="2:6" x14ac:dyDescent="0.3">
      <c r="B4669" s="121">
        <v>4658</v>
      </c>
      <c r="C4669" s="162"/>
      <c r="D4669" s="163"/>
      <c r="E4669" s="162"/>
      <c r="F4669" s="164"/>
    </row>
    <row r="4670" spans="2:6" x14ac:dyDescent="0.3">
      <c r="B4670" s="125">
        <v>4659</v>
      </c>
      <c r="C4670" s="159"/>
      <c r="D4670" s="160"/>
      <c r="E4670" s="159"/>
      <c r="F4670" s="161"/>
    </row>
    <row r="4671" spans="2:6" x14ac:dyDescent="0.3">
      <c r="B4671" s="121">
        <v>4660</v>
      </c>
      <c r="C4671" s="162"/>
      <c r="D4671" s="163"/>
      <c r="E4671" s="162"/>
      <c r="F4671" s="164"/>
    </row>
    <row r="4672" spans="2:6" x14ac:dyDescent="0.3">
      <c r="B4672" s="125">
        <v>4661</v>
      </c>
      <c r="C4672" s="159"/>
      <c r="D4672" s="160"/>
      <c r="E4672" s="159"/>
      <c r="F4672" s="161"/>
    </row>
    <row r="4673" spans="2:6" x14ac:dyDescent="0.3">
      <c r="B4673" s="121">
        <v>4662</v>
      </c>
      <c r="C4673" s="162"/>
      <c r="D4673" s="163"/>
      <c r="E4673" s="162"/>
      <c r="F4673" s="164"/>
    </row>
    <row r="4674" spans="2:6" x14ac:dyDescent="0.3">
      <c r="B4674" s="125">
        <v>4663</v>
      </c>
      <c r="C4674" s="159"/>
      <c r="D4674" s="160"/>
      <c r="E4674" s="159"/>
      <c r="F4674" s="161"/>
    </row>
    <row r="4675" spans="2:6" x14ac:dyDescent="0.3">
      <c r="B4675" s="121">
        <v>4664</v>
      </c>
      <c r="C4675" s="162"/>
      <c r="D4675" s="163"/>
      <c r="E4675" s="162"/>
      <c r="F4675" s="164"/>
    </row>
    <row r="4676" spans="2:6" x14ac:dyDescent="0.3">
      <c r="B4676" s="125">
        <v>4665</v>
      </c>
      <c r="C4676" s="159"/>
      <c r="D4676" s="160"/>
      <c r="E4676" s="159"/>
      <c r="F4676" s="161"/>
    </row>
    <row r="4677" spans="2:6" x14ac:dyDescent="0.3">
      <c r="B4677" s="121">
        <v>4666</v>
      </c>
      <c r="C4677" s="162"/>
      <c r="D4677" s="163"/>
      <c r="E4677" s="162"/>
      <c r="F4677" s="164"/>
    </row>
    <row r="4678" spans="2:6" x14ac:dyDescent="0.3">
      <c r="B4678" s="125">
        <v>4667</v>
      </c>
      <c r="C4678" s="159"/>
      <c r="D4678" s="160"/>
      <c r="E4678" s="159"/>
      <c r="F4678" s="161"/>
    </row>
    <row r="4679" spans="2:6" x14ac:dyDescent="0.3">
      <c r="B4679" s="121">
        <v>4668</v>
      </c>
      <c r="C4679" s="162"/>
      <c r="D4679" s="163"/>
      <c r="E4679" s="162"/>
      <c r="F4679" s="164"/>
    </row>
    <row r="4680" spans="2:6" x14ac:dyDescent="0.3">
      <c r="B4680" s="125">
        <v>4669</v>
      </c>
      <c r="C4680" s="159"/>
      <c r="D4680" s="160"/>
      <c r="E4680" s="159"/>
      <c r="F4680" s="161"/>
    </row>
    <row r="4681" spans="2:6" x14ac:dyDescent="0.3">
      <c r="B4681" s="121">
        <v>4670</v>
      </c>
      <c r="C4681" s="162"/>
      <c r="D4681" s="163"/>
      <c r="E4681" s="162"/>
      <c r="F4681" s="164"/>
    </row>
    <row r="4682" spans="2:6" x14ac:dyDescent="0.3">
      <c r="B4682" s="125">
        <v>4671</v>
      </c>
      <c r="C4682" s="159"/>
      <c r="D4682" s="160"/>
      <c r="E4682" s="159"/>
      <c r="F4682" s="161"/>
    </row>
    <row r="4683" spans="2:6" x14ac:dyDescent="0.3">
      <c r="B4683" s="121">
        <v>4672</v>
      </c>
      <c r="C4683" s="162"/>
      <c r="D4683" s="163"/>
      <c r="E4683" s="162"/>
      <c r="F4683" s="164"/>
    </row>
    <row r="4684" spans="2:6" x14ac:dyDescent="0.3">
      <c r="B4684" s="125">
        <v>4673</v>
      </c>
      <c r="C4684" s="159"/>
      <c r="D4684" s="160"/>
      <c r="E4684" s="159"/>
      <c r="F4684" s="161"/>
    </row>
    <row r="4685" spans="2:6" x14ac:dyDescent="0.3">
      <c r="B4685" s="121">
        <v>4674</v>
      </c>
      <c r="C4685" s="162"/>
      <c r="D4685" s="163"/>
      <c r="E4685" s="162"/>
      <c r="F4685" s="164"/>
    </row>
    <row r="4686" spans="2:6" x14ac:dyDescent="0.3">
      <c r="B4686" s="125">
        <v>4675</v>
      </c>
      <c r="C4686" s="159"/>
      <c r="D4686" s="160"/>
      <c r="E4686" s="159"/>
      <c r="F4686" s="161"/>
    </row>
    <row r="4687" spans="2:6" x14ac:dyDescent="0.3">
      <c r="B4687" s="121">
        <v>4676</v>
      </c>
      <c r="C4687" s="162"/>
      <c r="D4687" s="163"/>
      <c r="E4687" s="162"/>
      <c r="F4687" s="164"/>
    </row>
    <row r="4688" spans="2:6" x14ac:dyDescent="0.3">
      <c r="B4688" s="125">
        <v>4677</v>
      </c>
      <c r="C4688" s="159"/>
      <c r="D4688" s="160"/>
      <c r="E4688" s="159"/>
      <c r="F4688" s="161"/>
    </row>
    <row r="4689" spans="2:6" x14ac:dyDescent="0.3">
      <c r="B4689" s="121">
        <v>4678</v>
      </c>
      <c r="C4689" s="162"/>
      <c r="D4689" s="163"/>
      <c r="E4689" s="162"/>
      <c r="F4689" s="164"/>
    </row>
    <row r="4690" spans="2:6" x14ac:dyDescent="0.3">
      <c r="B4690" s="125">
        <v>4679</v>
      </c>
      <c r="C4690" s="159"/>
      <c r="D4690" s="160"/>
      <c r="E4690" s="159"/>
      <c r="F4690" s="161"/>
    </row>
    <row r="4691" spans="2:6" x14ac:dyDescent="0.3">
      <c r="B4691" s="121">
        <v>4680</v>
      </c>
      <c r="C4691" s="162"/>
      <c r="D4691" s="163"/>
      <c r="E4691" s="162"/>
      <c r="F4691" s="164"/>
    </row>
    <row r="4692" spans="2:6" x14ac:dyDescent="0.3">
      <c r="B4692" s="125">
        <v>4681</v>
      </c>
      <c r="C4692" s="159"/>
      <c r="D4692" s="160"/>
      <c r="E4692" s="159"/>
      <c r="F4692" s="161"/>
    </row>
    <row r="4693" spans="2:6" x14ac:dyDescent="0.3">
      <c r="B4693" s="121">
        <v>4682</v>
      </c>
      <c r="C4693" s="162"/>
      <c r="D4693" s="163"/>
      <c r="E4693" s="162"/>
      <c r="F4693" s="164"/>
    </row>
    <row r="4694" spans="2:6" x14ac:dyDescent="0.3">
      <c r="B4694" s="125">
        <v>4683</v>
      </c>
      <c r="C4694" s="159"/>
      <c r="D4694" s="160"/>
      <c r="E4694" s="159"/>
      <c r="F4694" s="161"/>
    </row>
    <row r="4695" spans="2:6" x14ac:dyDescent="0.3">
      <c r="B4695" s="121">
        <v>4684</v>
      </c>
      <c r="C4695" s="162"/>
      <c r="D4695" s="163"/>
      <c r="E4695" s="162"/>
      <c r="F4695" s="164"/>
    </row>
    <row r="4696" spans="2:6" x14ac:dyDescent="0.3">
      <c r="B4696" s="125">
        <v>4685</v>
      </c>
      <c r="C4696" s="159"/>
      <c r="D4696" s="160"/>
      <c r="E4696" s="159"/>
      <c r="F4696" s="161"/>
    </row>
    <row r="4697" spans="2:6" x14ac:dyDescent="0.3">
      <c r="B4697" s="121">
        <v>4686</v>
      </c>
      <c r="C4697" s="162"/>
      <c r="D4697" s="163"/>
      <c r="E4697" s="162"/>
      <c r="F4697" s="164"/>
    </row>
    <row r="4698" spans="2:6" x14ac:dyDescent="0.3">
      <c r="B4698" s="125">
        <v>4687</v>
      </c>
      <c r="C4698" s="159"/>
      <c r="D4698" s="160"/>
      <c r="E4698" s="159"/>
      <c r="F4698" s="161"/>
    </row>
    <row r="4699" spans="2:6" x14ac:dyDescent="0.3">
      <c r="B4699" s="121">
        <v>4688</v>
      </c>
      <c r="C4699" s="162"/>
      <c r="D4699" s="163"/>
      <c r="E4699" s="162"/>
      <c r="F4699" s="164"/>
    </row>
    <row r="4700" spans="2:6" x14ac:dyDescent="0.3">
      <c r="B4700" s="125">
        <v>4689</v>
      </c>
      <c r="C4700" s="159"/>
      <c r="D4700" s="160"/>
      <c r="E4700" s="159"/>
      <c r="F4700" s="161"/>
    </row>
    <row r="4701" spans="2:6" x14ac:dyDescent="0.3">
      <c r="B4701" s="121">
        <v>4690</v>
      </c>
      <c r="C4701" s="162"/>
      <c r="D4701" s="163"/>
      <c r="E4701" s="162"/>
      <c r="F4701" s="164"/>
    </row>
    <row r="4702" spans="2:6" x14ac:dyDescent="0.3">
      <c r="B4702" s="125">
        <v>4691</v>
      </c>
      <c r="C4702" s="159"/>
      <c r="D4702" s="160"/>
      <c r="E4702" s="159"/>
      <c r="F4702" s="161"/>
    </row>
    <row r="4703" spans="2:6" x14ac:dyDescent="0.3">
      <c r="B4703" s="121">
        <v>4692</v>
      </c>
      <c r="C4703" s="162"/>
      <c r="D4703" s="163"/>
      <c r="E4703" s="162"/>
      <c r="F4703" s="164"/>
    </row>
    <row r="4704" spans="2:6" x14ac:dyDescent="0.3">
      <c r="B4704" s="125">
        <v>4693</v>
      </c>
      <c r="C4704" s="159"/>
      <c r="D4704" s="160"/>
      <c r="E4704" s="159"/>
      <c r="F4704" s="161"/>
    </row>
    <row r="4705" spans="2:6" x14ac:dyDescent="0.3">
      <c r="B4705" s="121">
        <v>4694</v>
      </c>
      <c r="C4705" s="162"/>
      <c r="D4705" s="163"/>
      <c r="E4705" s="162"/>
      <c r="F4705" s="164"/>
    </row>
    <row r="4706" spans="2:6" x14ac:dyDescent="0.3">
      <c r="B4706" s="125">
        <v>4695</v>
      </c>
      <c r="C4706" s="159"/>
      <c r="D4706" s="160"/>
      <c r="E4706" s="159"/>
      <c r="F4706" s="161"/>
    </row>
    <row r="4707" spans="2:6" x14ac:dyDescent="0.3">
      <c r="B4707" s="121">
        <v>4696</v>
      </c>
      <c r="C4707" s="162"/>
      <c r="D4707" s="163"/>
      <c r="E4707" s="162"/>
      <c r="F4707" s="164"/>
    </row>
    <row r="4708" spans="2:6" x14ac:dyDescent="0.3">
      <c r="B4708" s="125">
        <v>4697</v>
      </c>
      <c r="C4708" s="159"/>
      <c r="D4708" s="160"/>
      <c r="E4708" s="159"/>
      <c r="F4708" s="161"/>
    </row>
    <row r="4709" spans="2:6" x14ac:dyDescent="0.3">
      <c r="B4709" s="121">
        <v>4698</v>
      </c>
      <c r="C4709" s="162"/>
      <c r="D4709" s="163"/>
      <c r="E4709" s="162"/>
      <c r="F4709" s="164"/>
    </row>
    <row r="4710" spans="2:6" x14ac:dyDescent="0.3">
      <c r="B4710" s="125">
        <v>4699</v>
      </c>
      <c r="C4710" s="159"/>
      <c r="D4710" s="160"/>
      <c r="E4710" s="159"/>
      <c r="F4710" s="161"/>
    </row>
    <row r="4711" spans="2:6" x14ac:dyDescent="0.3">
      <c r="B4711" s="121">
        <v>4700</v>
      </c>
      <c r="C4711" s="162"/>
      <c r="D4711" s="163"/>
      <c r="E4711" s="162"/>
      <c r="F4711" s="164"/>
    </row>
    <row r="4712" spans="2:6" x14ac:dyDescent="0.3">
      <c r="B4712" s="125">
        <v>4701</v>
      </c>
      <c r="C4712" s="159"/>
      <c r="D4712" s="160"/>
      <c r="E4712" s="159"/>
      <c r="F4712" s="161"/>
    </row>
    <row r="4713" spans="2:6" x14ac:dyDescent="0.3">
      <c r="B4713" s="121">
        <v>4702</v>
      </c>
      <c r="C4713" s="162"/>
      <c r="D4713" s="163"/>
      <c r="E4713" s="162"/>
      <c r="F4713" s="164"/>
    </row>
    <row r="4714" spans="2:6" x14ac:dyDescent="0.3">
      <c r="B4714" s="125">
        <v>4703</v>
      </c>
      <c r="C4714" s="159"/>
      <c r="D4714" s="160"/>
      <c r="E4714" s="159"/>
      <c r="F4714" s="161"/>
    </row>
    <row r="4715" spans="2:6" x14ac:dyDescent="0.3">
      <c r="B4715" s="121">
        <v>4704</v>
      </c>
      <c r="C4715" s="162"/>
      <c r="D4715" s="163"/>
      <c r="E4715" s="162"/>
      <c r="F4715" s="164"/>
    </row>
    <row r="4716" spans="2:6" x14ac:dyDescent="0.3">
      <c r="B4716" s="125">
        <v>4705</v>
      </c>
      <c r="C4716" s="159"/>
      <c r="D4716" s="160"/>
      <c r="E4716" s="159"/>
      <c r="F4716" s="161"/>
    </row>
    <row r="4717" spans="2:6" x14ac:dyDescent="0.3">
      <c r="B4717" s="121">
        <v>4706</v>
      </c>
      <c r="C4717" s="162"/>
      <c r="D4717" s="163"/>
      <c r="E4717" s="162"/>
      <c r="F4717" s="164"/>
    </row>
    <row r="4718" spans="2:6" x14ac:dyDescent="0.3">
      <c r="B4718" s="125">
        <v>4707</v>
      </c>
      <c r="C4718" s="159"/>
      <c r="D4718" s="160"/>
      <c r="E4718" s="159"/>
      <c r="F4718" s="161"/>
    </row>
    <row r="4719" spans="2:6" x14ac:dyDescent="0.3">
      <c r="B4719" s="121">
        <v>4708</v>
      </c>
      <c r="C4719" s="162"/>
      <c r="D4719" s="163"/>
      <c r="E4719" s="162"/>
      <c r="F4719" s="164"/>
    </row>
    <row r="4720" spans="2:6" x14ac:dyDescent="0.3">
      <c r="B4720" s="125">
        <v>4709</v>
      </c>
      <c r="C4720" s="159"/>
      <c r="D4720" s="160"/>
      <c r="E4720" s="159"/>
      <c r="F4720" s="161"/>
    </row>
    <row r="4721" spans="2:6" x14ac:dyDescent="0.3">
      <c r="B4721" s="121">
        <v>4710</v>
      </c>
      <c r="C4721" s="162"/>
      <c r="D4721" s="163"/>
      <c r="E4721" s="162"/>
      <c r="F4721" s="164"/>
    </row>
    <row r="4722" spans="2:6" x14ac:dyDescent="0.3">
      <c r="B4722" s="125">
        <v>4711</v>
      </c>
      <c r="C4722" s="159"/>
      <c r="D4722" s="160"/>
      <c r="E4722" s="159"/>
      <c r="F4722" s="161"/>
    </row>
    <row r="4723" spans="2:6" x14ac:dyDescent="0.3">
      <c r="B4723" s="121">
        <v>4712</v>
      </c>
      <c r="C4723" s="162"/>
      <c r="D4723" s="163"/>
      <c r="E4723" s="162"/>
      <c r="F4723" s="164"/>
    </row>
    <row r="4724" spans="2:6" x14ac:dyDescent="0.3">
      <c r="B4724" s="125">
        <v>4713</v>
      </c>
      <c r="C4724" s="159"/>
      <c r="D4724" s="160"/>
      <c r="E4724" s="159"/>
      <c r="F4724" s="161"/>
    </row>
    <row r="4725" spans="2:6" x14ac:dyDescent="0.3">
      <c r="B4725" s="121">
        <v>4714</v>
      </c>
      <c r="C4725" s="162"/>
      <c r="D4725" s="163"/>
      <c r="E4725" s="162"/>
      <c r="F4725" s="164"/>
    </row>
    <row r="4726" spans="2:6" x14ac:dyDescent="0.3">
      <c r="B4726" s="125">
        <v>4715</v>
      </c>
      <c r="C4726" s="159"/>
      <c r="D4726" s="160"/>
      <c r="E4726" s="159"/>
      <c r="F4726" s="161"/>
    </row>
    <row r="4727" spans="2:6" x14ac:dyDescent="0.3">
      <c r="B4727" s="121">
        <v>4716</v>
      </c>
      <c r="C4727" s="162"/>
      <c r="D4727" s="163"/>
      <c r="E4727" s="162"/>
      <c r="F4727" s="164"/>
    </row>
    <row r="4728" spans="2:6" x14ac:dyDescent="0.3">
      <c r="B4728" s="125">
        <v>4717</v>
      </c>
      <c r="C4728" s="159"/>
      <c r="D4728" s="160"/>
      <c r="E4728" s="159"/>
      <c r="F4728" s="161"/>
    </row>
    <row r="4729" spans="2:6" x14ac:dyDescent="0.3">
      <c r="B4729" s="121">
        <v>4718</v>
      </c>
      <c r="C4729" s="162"/>
      <c r="D4729" s="163"/>
      <c r="E4729" s="162"/>
      <c r="F4729" s="164"/>
    </row>
    <row r="4730" spans="2:6" x14ac:dyDescent="0.3">
      <c r="B4730" s="125">
        <v>4719</v>
      </c>
      <c r="C4730" s="159"/>
      <c r="D4730" s="160"/>
      <c r="E4730" s="159"/>
      <c r="F4730" s="161"/>
    </row>
    <row r="4731" spans="2:6" x14ac:dyDescent="0.3">
      <c r="B4731" s="121">
        <v>4720</v>
      </c>
      <c r="C4731" s="162"/>
      <c r="D4731" s="163"/>
      <c r="E4731" s="162"/>
      <c r="F4731" s="164"/>
    </row>
    <row r="4732" spans="2:6" x14ac:dyDescent="0.3">
      <c r="B4732" s="125">
        <v>4721</v>
      </c>
      <c r="C4732" s="159"/>
      <c r="D4732" s="160"/>
      <c r="E4732" s="159"/>
      <c r="F4732" s="161"/>
    </row>
    <row r="4733" spans="2:6" x14ac:dyDescent="0.3">
      <c r="B4733" s="121">
        <v>4722</v>
      </c>
      <c r="C4733" s="162"/>
      <c r="D4733" s="163"/>
      <c r="E4733" s="162"/>
      <c r="F4733" s="164"/>
    </row>
    <row r="4734" spans="2:6" x14ac:dyDescent="0.3">
      <c r="B4734" s="125">
        <v>4723</v>
      </c>
      <c r="C4734" s="159"/>
      <c r="D4734" s="160"/>
      <c r="E4734" s="159"/>
      <c r="F4734" s="161"/>
    </row>
    <row r="4735" spans="2:6" x14ac:dyDescent="0.3">
      <c r="B4735" s="121">
        <v>4724</v>
      </c>
      <c r="C4735" s="162"/>
      <c r="D4735" s="163"/>
      <c r="E4735" s="162"/>
      <c r="F4735" s="164"/>
    </row>
    <row r="4736" spans="2:6" x14ac:dyDescent="0.3">
      <c r="B4736" s="125">
        <v>4725</v>
      </c>
      <c r="C4736" s="159"/>
      <c r="D4736" s="160"/>
      <c r="E4736" s="159"/>
      <c r="F4736" s="161"/>
    </row>
    <row r="4737" spans="2:6" x14ac:dyDescent="0.3">
      <c r="B4737" s="121">
        <v>4726</v>
      </c>
      <c r="C4737" s="162"/>
      <c r="D4737" s="163"/>
      <c r="E4737" s="162"/>
      <c r="F4737" s="164"/>
    </row>
    <row r="4738" spans="2:6" x14ac:dyDescent="0.3">
      <c r="B4738" s="125">
        <v>4727</v>
      </c>
      <c r="C4738" s="159"/>
      <c r="D4738" s="160"/>
      <c r="E4738" s="159"/>
      <c r="F4738" s="161"/>
    </row>
    <row r="4739" spans="2:6" x14ac:dyDescent="0.3">
      <c r="B4739" s="121">
        <v>4728</v>
      </c>
      <c r="C4739" s="162"/>
      <c r="D4739" s="163"/>
      <c r="E4739" s="162"/>
      <c r="F4739" s="164"/>
    </row>
    <row r="4740" spans="2:6" x14ac:dyDescent="0.3">
      <c r="B4740" s="125">
        <v>4729</v>
      </c>
      <c r="C4740" s="159"/>
      <c r="D4740" s="160"/>
      <c r="E4740" s="159"/>
      <c r="F4740" s="161"/>
    </row>
    <row r="4741" spans="2:6" x14ac:dyDescent="0.3">
      <c r="B4741" s="121">
        <v>4730</v>
      </c>
      <c r="C4741" s="162"/>
      <c r="D4741" s="163"/>
      <c r="E4741" s="162"/>
      <c r="F4741" s="164"/>
    </row>
    <row r="4742" spans="2:6" x14ac:dyDescent="0.3">
      <c r="B4742" s="125">
        <v>4731</v>
      </c>
      <c r="C4742" s="159"/>
      <c r="D4742" s="160"/>
      <c r="E4742" s="159"/>
      <c r="F4742" s="161"/>
    </row>
    <row r="4743" spans="2:6" x14ac:dyDescent="0.3">
      <c r="B4743" s="121">
        <v>4732</v>
      </c>
      <c r="C4743" s="162"/>
      <c r="D4743" s="163"/>
      <c r="E4743" s="162"/>
      <c r="F4743" s="164"/>
    </row>
    <row r="4744" spans="2:6" x14ac:dyDescent="0.3">
      <c r="B4744" s="125">
        <v>4733</v>
      </c>
      <c r="C4744" s="159"/>
      <c r="D4744" s="160"/>
      <c r="E4744" s="159"/>
      <c r="F4744" s="161"/>
    </row>
    <row r="4745" spans="2:6" x14ac:dyDescent="0.3">
      <c r="B4745" s="121">
        <v>4734</v>
      </c>
      <c r="C4745" s="162"/>
      <c r="D4745" s="163"/>
      <c r="E4745" s="162"/>
      <c r="F4745" s="164"/>
    </row>
    <row r="4746" spans="2:6" x14ac:dyDescent="0.3">
      <c r="B4746" s="125">
        <v>4735</v>
      </c>
      <c r="C4746" s="159"/>
      <c r="D4746" s="160"/>
      <c r="E4746" s="159"/>
      <c r="F4746" s="161"/>
    </row>
    <row r="4747" spans="2:6" x14ac:dyDescent="0.3">
      <c r="B4747" s="121">
        <v>4736</v>
      </c>
      <c r="C4747" s="162"/>
      <c r="D4747" s="163"/>
      <c r="E4747" s="162"/>
      <c r="F4747" s="164"/>
    </row>
    <row r="4748" spans="2:6" x14ac:dyDescent="0.3">
      <c r="B4748" s="125">
        <v>4737</v>
      </c>
      <c r="C4748" s="159"/>
      <c r="D4748" s="160"/>
      <c r="E4748" s="159"/>
      <c r="F4748" s="161"/>
    </row>
    <row r="4749" spans="2:6" x14ac:dyDescent="0.3">
      <c r="B4749" s="121">
        <v>4738</v>
      </c>
      <c r="C4749" s="162"/>
      <c r="D4749" s="163"/>
      <c r="E4749" s="162"/>
      <c r="F4749" s="164"/>
    </row>
    <row r="4750" spans="2:6" x14ac:dyDescent="0.3">
      <c r="B4750" s="125">
        <v>4739</v>
      </c>
      <c r="C4750" s="159"/>
      <c r="D4750" s="160"/>
      <c r="E4750" s="159"/>
      <c r="F4750" s="161"/>
    </row>
    <row r="4751" spans="2:6" x14ac:dyDescent="0.3">
      <c r="B4751" s="121">
        <v>4740</v>
      </c>
      <c r="C4751" s="162"/>
      <c r="D4751" s="163"/>
      <c r="E4751" s="162"/>
      <c r="F4751" s="164"/>
    </row>
    <row r="4752" spans="2:6" x14ac:dyDescent="0.3">
      <c r="B4752" s="125">
        <v>4741</v>
      </c>
      <c r="C4752" s="159"/>
      <c r="D4752" s="160"/>
      <c r="E4752" s="159"/>
      <c r="F4752" s="161"/>
    </row>
    <row r="4753" spans="2:6" x14ac:dyDescent="0.3">
      <c r="B4753" s="121">
        <v>4742</v>
      </c>
      <c r="C4753" s="162"/>
      <c r="D4753" s="163"/>
      <c r="E4753" s="162"/>
      <c r="F4753" s="164"/>
    </row>
    <row r="4754" spans="2:6" x14ac:dyDescent="0.3">
      <c r="B4754" s="125">
        <v>4743</v>
      </c>
      <c r="C4754" s="159"/>
      <c r="D4754" s="160"/>
      <c r="E4754" s="159"/>
      <c r="F4754" s="161"/>
    </row>
    <row r="4755" spans="2:6" x14ac:dyDescent="0.3">
      <c r="B4755" s="121">
        <v>4744</v>
      </c>
      <c r="C4755" s="162"/>
      <c r="D4755" s="163"/>
      <c r="E4755" s="162"/>
      <c r="F4755" s="164"/>
    </row>
    <row r="4756" spans="2:6" x14ac:dyDescent="0.3">
      <c r="B4756" s="125">
        <v>4745</v>
      </c>
      <c r="C4756" s="159"/>
      <c r="D4756" s="160"/>
      <c r="E4756" s="159"/>
      <c r="F4756" s="161"/>
    </row>
    <row r="4757" spans="2:6" x14ac:dyDescent="0.3">
      <c r="B4757" s="121">
        <v>4746</v>
      </c>
      <c r="C4757" s="162"/>
      <c r="D4757" s="163"/>
      <c r="E4757" s="162"/>
      <c r="F4757" s="164"/>
    </row>
    <row r="4758" spans="2:6" x14ac:dyDescent="0.3">
      <c r="B4758" s="125">
        <v>4747</v>
      </c>
      <c r="C4758" s="159"/>
      <c r="D4758" s="160"/>
      <c r="E4758" s="159"/>
      <c r="F4758" s="161"/>
    </row>
    <row r="4759" spans="2:6" x14ac:dyDescent="0.3">
      <c r="B4759" s="121">
        <v>4748</v>
      </c>
      <c r="C4759" s="162"/>
      <c r="D4759" s="163"/>
      <c r="E4759" s="162"/>
      <c r="F4759" s="164"/>
    </row>
    <row r="4760" spans="2:6" x14ac:dyDescent="0.3">
      <c r="B4760" s="125">
        <v>4749</v>
      </c>
      <c r="C4760" s="159"/>
      <c r="D4760" s="160"/>
      <c r="E4760" s="159"/>
      <c r="F4760" s="161"/>
    </row>
    <row r="4761" spans="2:6" x14ac:dyDescent="0.3">
      <c r="B4761" s="121">
        <v>4750</v>
      </c>
      <c r="C4761" s="162"/>
      <c r="D4761" s="163"/>
      <c r="E4761" s="162"/>
      <c r="F4761" s="164"/>
    </row>
    <row r="4762" spans="2:6" x14ac:dyDescent="0.3">
      <c r="B4762" s="125">
        <v>4751</v>
      </c>
      <c r="C4762" s="159"/>
      <c r="D4762" s="160"/>
      <c r="E4762" s="159"/>
      <c r="F4762" s="161"/>
    </row>
    <row r="4763" spans="2:6" x14ac:dyDescent="0.3">
      <c r="B4763" s="121">
        <v>4752</v>
      </c>
      <c r="C4763" s="162"/>
      <c r="D4763" s="163"/>
      <c r="E4763" s="162"/>
      <c r="F4763" s="164"/>
    </row>
    <row r="4764" spans="2:6" x14ac:dyDescent="0.3">
      <c r="B4764" s="125">
        <v>4753</v>
      </c>
      <c r="C4764" s="159"/>
      <c r="D4764" s="160"/>
      <c r="E4764" s="159"/>
      <c r="F4764" s="161"/>
    </row>
    <row r="4765" spans="2:6" x14ac:dyDescent="0.3">
      <c r="B4765" s="121">
        <v>4754</v>
      </c>
      <c r="C4765" s="162"/>
      <c r="D4765" s="163"/>
      <c r="E4765" s="162"/>
      <c r="F4765" s="164"/>
    </row>
    <row r="4766" spans="2:6" x14ac:dyDescent="0.3">
      <c r="B4766" s="125">
        <v>4755</v>
      </c>
      <c r="C4766" s="159"/>
      <c r="D4766" s="160"/>
      <c r="E4766" s="159"/>
      <c r="F4766" s="161"/>
    </row>
    <row r="4767" spans="2:6" x14ac:dyDescent="0.3">
      <c r="B4767" s="121">
        <v>4756</v>
      </c>
      <c r="C4767" s="162"/>
      <c r="D4767" s="163"/>
      <c r="E4767" s="162"/>
      <c r="F4767" s="164"/>
    </row>
    <row r="4768" spans="2:6" x14ac:dyDescent="0.3">
      <c r="B4768" s="125">
        <v>4757</v>
      </c>
      <c r="C4768" s="159"/>
      <c r="D4768" s="160"/>
      <c r="E4768" s="159"/>
      <c r="F4768" s="161"/>
    </row>
    <row r="4769" spans="2:6" x14ac:dyDescent="0.3">
      <c r="B4769" s="121">
        <v>4758</v>
      </c>
      <c r="C4769" s="162"/>
      <c r="D4769" s="163"/>
      <c r="E4769" s="162"/>
      <c r="F4769" s="164"/>
    </row>
    <row r="4770" spans="2:6" x14ac:dyDescent="0.3">
      <c r="B4770" s="125">
        <v>4759</v>
      </c>
      <c r="C4770" s="159"/>
      <c r="D4770" s="160"/>
      <c r="E4770" s="159"/>
      <c r="F4770" s="161"/>
    </row>
    <row r="4771" spans="2:6" x14ac:dyDescent="0.3">
      <c r="B4771" s="121">
        <v>4760</v>
      </c>
      <c r="C4771" s="162"/>
      <c r="D4771" s="163"/>
      <c r="E4771" s="162"/>
      <c r="F4771" s="164"/>
    </row>
    <row r="4772" spans="2:6" x14ac:dyDescent="0.3">
      <c r="B4772" s="125">
        <v>4761</v>
      </c>
      <c r="C4772" s="159"/>
      <c r="D4772" s="160"/>
      <c r="E4772" s="159"/>
      <c r="F4772" s="161"/>
    </row>
    <row r="4773" spans="2:6" x14ac:dyDescent="0.3">
      <c r="B4773" s="121">
        <v>4762</v>
      </c>
      <c r="C4773" s="162"/>
      <c r="D4773" s="163"/>
      <c r="E4773" s="162"/>
      <c r="F4773" s="164"/>
    </row>
    <row r="4774" spans="2:6" x14ac:dyDescent="0.3">
      <c r="B4774" s="125">
        <v>4763</v>
      </c>
      <c r="C4774" s="159"/>
      <c r="D4774" s="160"/>
      <c r="E4774" s="159"/>
      <c r="F4774" s="161"/>
    </row>
    <row r="4775" spans="2:6" x14ac:dyDescent="0.3">
      <c r="B4775" s="121">
        <v>4764</v>
      </c>
      <c r="C4775" s="162"/>
      <c r="D4775" s="163"/>
      <c r="E4775" s="162"/>
      <c r="F4775" s="164"/>
    </row>
    <row r="4776" spans="2:6" x14ac:dyDescent="0.3">
      <c r="B4776" s="125">
        <v>4765</v>
      </c>
      <c r="C4776" s="159"/>
      <c r="D4776" s="160"/>
      <c r="E4776" s="159"/>
      <c r="F4776" s="161"/>
    </row>
    <row r="4777" spans="2:6" x14ac:dyDescent="0.3">
      <c r="B4777" s="121">
        <v>4766</v>
      </c>
      <c r="C4777" s="162"/>
      <c r="D4777" s="163"/>
      <c r="E4777" s="162"/>
      <c r="F4777" s="164"/>
    </row>
    <row r="4778" spans="2:6" x14ac:dyDescent="0.3">
      <c r="B4778" s="125">
        <v>4767</v>
      </c>
      <c r="C4778" s="159"/>
      <c r="D4778" s="160"/>
      <c r="E4778" s="159"/>
      <c r="F4778" s="161"/>
    </row>
    <row r="4779" spans="2:6" x14ac:dyDescent="0.3">
      <c r="B4779" s="121">
        <v>4768</v>
      </c>
      <c r="C4779" s="162"/>
      <c r="D4779" s="163"/>
      <c r="E4779" s="162"/>
      <c r="F4779" s="164"/>
    </row>
    <row r="4780" spans="2:6" x14ac:dyDescent="0.3">
      <c r="B4780" s="125">
        <v>4769</v>
      </c>
      <c r="C4780" s="159"/>
      <c r="D4780" s="160"/>
      <c r="E4780" s="159"/>
      <c r="F4780" s="161"/>
    </row>
    <row r="4781" spans="2:6" x14ac:dyDescent="0.3">
      <c r="B4781" s="121">
        <v>4770</v>
      </c>
      <c r="C4781" s="162"/>
      <c r="D4781" s="163"/>
      <c r="E4781" s="162"/>
      <c r="F4781" s="164"/>
    </row>
    <row r="4782" spans="2:6" x14ac:dyDescent="0.3">
      <c r="B4782" s="125">
        <v>4771</v>
      </c>
      <c r="C4782" s="159"/>
      <c r="D4782" s="160"/>
      <c r="E4782" s="159"/>
      <c r="F4782" s="161"/>
    </row>
    <row r="4783" spans="2:6" x14ac:dyDescent="0.3">
      <c r="B4783" s="121">
        <v>4772</v>
      </c>
      <c r="C4783" s="162"/>
      <c r="D4783" s="163"/>
      <c r="E4783" s="162"/>
      <c r="F4783" s="164"/>
    </row>
    <row r="4784" spans="2:6" x14ac:dyDescent="0.3">
      <c r="B4784" s="125">
        <v>4773</v>
      </c>
      <c r="C4784" s="159"/>
      <c r="D4784" s="160"/>
      <c r="E4784" s="159"/>
      <c r="F4784" s="161"/>
    </row>
    <row r="4785" spans="2:6" x14ac:dyDescent="0.3">
      <c r="B4785" s="121">
        <v>4774</v>
      </c>
      <c r="C4785" s="162"/>
      <c r="D4785" s="163"/>
      <c r="E4785" s="162"/>
      <c r="F4785" s="164"/>
    </row>
    <row r="4786" spans="2:6" x14ac:dyDescent="0.3">
      <c r="B4786" s="125">
        <v>4775</v>
      </c>
      <c r="C4786" s="159"/>
      <c r="D4786" s="160"/>
      <c r="E4786" s="159"/>
      <c r="F4786" s="161"/>
    </row>
    <row r="4787" spans="2:6" x14ac:dyDescent="0.3">
      <c r="B4787" s="121">
        <v>4776</v>
      </c>
      <c r="C4787" s="162"/>
      <c r="D4787" s="163"/>
      <c r="E4787" s="162"/>
      <c r="F4787" s="164"/>
    </row>
    <row r="4788" spans="2:6" x14ac:dyDescent="0.3">
      <c r="B4788" s="125">
        <v>4777</v>
      </c>
      <c r="C4788" s="159"/>
      <c r="D4788" s="160"/>
      <c r="E4788" s="159"/>
      <c r="F4788" s="161"/>
    </row>
    <row r="4789" spans="2:6" x14ac:dyDescent="0.3">
      <c r="B4789" s="121">
        <v>4778</v>
      </c>
      <c r="C4789" s="162"/>
      <c r="D4789" s="163"/>
      <c r="E4789" s="162"/>
      <c r="F4789" s="164"/>
    </row>
    <row r="4790" spans="2:6" x14ac:dyDescent="0.3">
      <c r="B4790" s="125">
        <v>4779</v>
      </c>
      <c r="C4790" s="159"/>
      <c r="D4790" s="160"/>
      <c r="E4790" s="159"/>
      <c r="F4790" s="161"/>
    </row>
    <row r="4791" spans="2:6" x14ac:dyDescent="0.3">
      <c r="B4791" s="121">
        <v>4780</v>
      </c>
      <c r="C4791" s="162"/>
      <c r="D4791" s="163"/>
      <c r="E4791" s="162"/>
      <c r="F4791" s="164"/>
    </row>
    <row r="4792" spans="2:6" x14ac:dyDescent="0.3">
      <c r="B4792" s="125">
        <v>4781</v>
      </c>
      <c r="C4792" s="159"/>
      <c r="D4792" s="160"/>
      <c r="E4792" s="159"/>
      <c r="F4792" s="161"/>
    </row>
    <row r="4793" spans="2:6" x14ac:dyDescent="0.3">
      <c r="B4793" s="121">
        <v>4782</v>
      </c>
      <c r="C4793" s="162"/>
      <c r="D4793" s="163"/>
      <c r="E4793" s="162"/>
      <c r="F4793" s="164"/>
    </row>
    <row r="4794" spans="2:6" x14ac:dyDescent="0.3">
      <c r="B4794" s="125">
        <v>4783</v>
      </c>
      <c r="C4794" s="159"/>
      <c r="D4794" s="160"/>
      <c r="E4794" s="159"/>
      <c r="F4794" s="161"/>
    </row>
    <row r="4795" spans="2:6" x14ac:dyDescent="0.3">
      <c r="B4795" s="121">
        <v>4784</v>
      </c>
      <c r="C4795" s="162"/>
      <c r="D4795" s="163"/>
      <c r="E4795" s="162"/>
      <c r="F4795" s="164"/>
    </row>
    <row r="4796" spans="2:6" x14ac:dyDescent="0.3">
      <c r="B4796" s="125">
        <v>4785</v>
      </c>
      <c r="C4796" s="159"/>
      <c r="D4796" s="160"/>
      <c r="E4796" s="159"/>
      <c r="F4796" s="161"/>
    </row>
    <row r="4797" spans="2:6" x14ac:dyDescent="0.3">
      <c r="B4797" s="121">
        <v>4786</v>
      </c>
      <c r="C4797" s="162"/>
      <c r="D4797" s="163"/>
      <c r="E4797" s="162"/>
      <c r="F4797" s="164"/>
    </row>
    <row r="4798" spans="2:6" x14ac:dyDescent="0.3">
      <c r="B4798" s="125">
        <v>4787</v>
      </c>
      <c r="C4798" s="159"/>
      <c r="D4798" s="160"/>
      <c r="E4798" s="159"/>
      <c r="F4798" s="161"/>
    </row>
    <row r="4799" spans="2:6" x14ac:dyDescent="0.3">
      <c r="B4799" s="121">
        <v>4788</v>
      </c>
      <c r="C4799" s="162"/>
      <c r="D4799" s="163"/>
      <c r="E4799" s="162"/>
      <c r="F4799" s="164"/>
    </row>
    <row r="4800" spans="2:6" x14ac:dyDescent="0.3">
      <c r="B4800" s="125">
        <v>4789</v>
      </c>
      <c r="C4800" s="159"/>
      <c r="D4800" s="160"/>
      <c r="E4800" s="159"/>
      <c r="F4800" s="161"/>
    </row>
    <row r="4801" spans="2:6" x14ac:dyDescent="0.3">
      <c r="B4801" s="121">
        <v>4790</v>
      </c>
      <c r="C4801" s="162"/>
      <c r="D4801" s="163"/>
      <c r="E4801" s="162"/>
      <c r="F4801" s="164"/>
    </row>
    <row r="4802" spans="2:6" x14ac:dyDescent="0.3">
      <c r="B4802" s="125">
        <v>4791</v>
      </c>
      <c r="C4802" s="159"/>
      <c r="D4802" s="160"/>
      <c r="E4802" s="159"/>
      <c r="F4802" s="161"/>
    </row>
    <row r="4803" spans="2:6" x14ac:dyDescent="0.3">
      <c r="B4803" s="121">
        <v>4792</v>
      </c>
      <c r="C4803" s="162"/>
      <c r="D4803" s="163"/>
      <c r="E4803" s="162"/>
      <c r="F4803" s="164"/>
    </row>
    <row r="4804" spans="2:6" x14ac:dyDescent="0.3">
      <c r="B4804" s="125">
        <v>4793</v>
      </c>
      <c r="C4804" s="159"/>
      <c r="D4804" s="160"/>
      <c r="E4804" s="159"/>
      <c r="F4804" s="161"/>
    </row>
    <row r="4805" spans="2:6" x14ac:dyDescent="0.3">
      <c r="B4805" s="121">
        <v>4794</v>
      </c>
      <c r="C4805" s="162"/>
      <c r="D4805" s="163"/>
      <c r="E4805" s="162"/>
      <c r="F4805" s="164"/>
    </row>
    <row r="4806" spans="2:6" x14ac:dyDescent="0.3">
      <c r="B4806" s="125">
        <v>4795</v>
      </c>
      <c r="C4806" s="159"/>
      <c r="D4806" s="160"/>
      <c r="E4806" s="159"/>
      <c r="F4806" s="161"/>
    </row>
    <row r="4807" spans="2:6" x14ac:dyDescent="0.3">
      <c r="B4807" s="121">
        <v>4796</v>
      </c>
      <c r="C4807" s="162"/>
      <c r="D4807" s="163"/>
      <c r="E4807" s="162"/>
      <c r="F4807" s="164"/>
    </row>
    <row r="4808" spans="2:6" x14ac:dyDescent="0.3">
      <c r="B4808" s="125">
        <v>4797</v>
      </c>
      <c r="C4808" s="159"/>
      <c r="D4808" s="160"/>
      <c r="E4808" s="159"/>
      <c r="F4808" s="161"/>
    </row>
    <row r="4809" spans="2:6" x14ac:dyDescent="0.3">
      <c r="B4809" s="121">
        <v>4798</v>
      </c>
      <c r="C4809" s="162"/>
      <c r="D4809" s="163"/>
      <c r="E4809" s="162"/>
      <c r="F4809" s="164"/>
    </row>
    <row r="4810" spans="2:6" x14ac:dyDescent="0.3">
      <c r="B4810" s="125">
        <v>4799</v>
      </c>
      <c r="C4810" s="159"/>
      <c r="D4810" s="160"/>
      <c r="E4810" s="159"/>
      <c r="F4810" s="161"/>
    </row>
    <row r="4811" spans="2:6" x14ac:dyDescent="0.3">
      <c r="B4811" s="121">
        <v>4800</v>
      </c>
      <c r="C4811" s="162"/>
      <c r="D4811" s="163"/>
      <c r="E4811" s="162"/>
      <c r="F4811" s="164"/>
    </row>
    <row r="4812" spans="2:6" x14ac:dyDescent="0.3">
      <c r="B4812" s="125">
        <v>4801</v>
      </c>
      <c r="C4812" s="159"/>
      <c r="D4812" s="160"/>
      <c r="E4812" s="159"/>
      <c r="F4812" s="161"/>
    </row>
    <row r="4813" spans="2:6" x14ac:dyDescent="0.3">
      <c r="B4813" s="121">
        <v>4802</v>
      </c>
      <c r="C4813" s="162"/>
      <c r="D4813" s="163"/>
      <c r="E4813" s="162"/>
      <c r="F4813" s="164"/>
    </row>
    <row r="4814" spans="2:6" x14ac:dyDescent="0.3">
      <c r="B4814" s="125">
        <v>4803</v>
      </c>
      <c r="C4814" s="159"/>
      <c r="D4814" s="160"/>
      <c r="E4814" s="159"/>
      <c r="F4814" s="161"/>
    </row>
    <row r="4815" spans="2:6" x14ac:dyDescent="0.3">
      <c r="B4815" s="121">
        <v>4804</v>
      </c>
      <c r="C4815" s="162"/>
      <c r="D4815" s="163"/>
      <c r="E4815" s="162"/>
      <c r="F4815" s="164"/>
    </row>
    <row r="4816" spans="2:6" x14ac:dyDescent="0.3">
      <c r="B4816" s="125">
        <v>4805</v>
      </c>
      <c r="C4816" s="159"/>
      <c r="D4816" s="160"/>
      <c r="E4816" s="159"/>
      <c r="F4816" s="161"/>
    </row>
    <row r="4817" spans="2:6" x14ac:dyDescent="0.3">
      <c r="B4817" s="121">
        <v>4806</v>
      </c>
      <c r="C4817" s="162"/>
      <c r="D4817" s="163"/>
      <c r="E4817" s="162"/>
      <c r="F4817" s="164"/>
    </row>
    <row r="4818" spans="2:6" x14ac:dyDescent="0.3">
      <c r="B4818" s="125">
        <v>4807</v>
      </c>
      <c r="C4818" s="159"/>
      <c r="D4818" s="160"/>
      <c r="E4818" s="159"/>
      <c r="F4818" s="161"/>
    </row>
    <row r="4819" spans="2:6" x14ac:dyDescent="0.3">
      <c r="B4819" s="121">
        <v>4808</v>
      </c>
      <c r="C4819" s="162"/>
      <c r="D4819" s="163"/>
      <c r="E4819" s="162"/>
      <c r="F4819" s="164"/>
    </row>
    <row r="4820" spans="2:6" x14ac:dyDescent="0.3">
      <c r="B4820" s="125">
        <v>4809</v>
      </c>
      <c r="C4820" s="159"/>
      <c r="D4820" s="160"/>
      <c r="E4820" s="159"/>
      <c r="F4820" s="161"/>
    </row>
    <row r="4821" spans="2:6" x14ac:dyDescent="0.3">
      <c r="B4821" s="121">
        <v>4810</v>
      </c>
      <c r="C4821" s="162"/>
      <c r="D4821" s="163"/>
      <c r="E4821" s="162"/>
      <c r="F4821" s="164"/>
    </row>
    <row r="4822" spans="2:6" x14ac:dyDescent="0.3">
      <c r="B4822" s="125">
        <v>4811</v>
      </c>
      <c r="C4822" s="159"/>
      <c r="D4822" s="160"/>
      <c r="E4822" s="159"/>
      <c r="F4822" s="161"/>
    </row>
    <row r="4823" spans="2:6" x14ac:dyDescent="0.3">
      <c r="B4823" s="121">
        <v>4812</v>
      </c>
      <c r="C4823" s="162"/>
      <c r="D4823" s="163"/>
      <c r="E4823" s="162"/>
      <c r="F4823" s="164"/>
    </row>
    <row r="4824" spans="2:6" x14ac:dyDescent="0.3">
      <c r="B4824" s="125">
        <v>4813</v>
      </c>
      <c r="C4824" s="159"/>
      <c r="D4824" s="160"/>
      <c r="E4824" s="159"/>
      <c r="F4824" s="161"/>
    </row>
    <row r="4825" spans="2:6" x14ac:dyDescent="0.3">
      <c r="B4825" s="121">
        <v>4814</v>
      </c>
      <c r="C4825" s="162"/>
      <c r="D4825" s="163"/>
      <c r="E4825" s="162"/>
      <c r="F4825" s="164"/>
    </row>
    <row r="4826" spans="2:6" x14ac:dyDescent="0.3">
      <c r="B4826" s="125">
        <v>4815</v>
      </c>
      <c r="C4826" s="159"/>
      <c r="D4826" s="160"/>
      <c r="E4826" s="159"/>
      <c r="F4826" s="161"/>
    </row>
    <row r="4827" spans="2:6" x14ac:dyDescent="0.3">
      <c r="B4827" s="121">
        <v>4816</v>
      </c>
      <c r="C4827" s="162"/>
      <c r="D4827" s="163"/>
      <c r="E4827" s="162"/>
      <c r="F4827" s="164"/>
    </row>
    <row r="4828" spans="2:6" x14ac:dyDescent="0.3">
      <c r="B4828" s="125">
        <v>4817</v>
      </c>
      <c r="C4828" s="159"/>
      <c r="D4828" s="160"/>
      <c r="E4828" s="159"/>
      <c r="F4828" s="161"/>
    </row>
    <row r="4829" spans="2:6" x14ac:dyDescent="0.3">
      <c r="B4829" s="121">
        <v>4818</v>
      </c>
      <c r="C4829" s="162"/>
      <c r="D4829" s="163"/>
      <c r="E4829" s="162"/>
      <c r="F4829" s="164"/>
    </row>
    <row r="4830" spans="2:6" x14ac:dyDescent="0.3">
      <c r="B4830" s="125">
        <v>4819</v>
      </c>
      <c r="C4830" s="159"/>
      <c r="D4830" s="160"/>
      <c r="E4830" s="159"/>
      <c r="F4830" s="161"/>
    </row>
    <row r="4831" spans="2:6" x14ac:dyDescent="0.3">
      <c r="B4831" s="121">
        <v>4820</v>
      </c>
      <c r="C4831" s="162"/>
      <c r="D4831" s="163"/>
      <c r="E4831" s="162"/>
      <c r="F4831" s="164"/>
    </row>
    <row r="4832" spans="2:6" x14ac:dyDescent="0.3">
      <c r="B4832" s="125">
        <v>4821</v>
      </c>
      <c r="C4832" s="159"/>
      <c r="D4832" s="160"/>
      <c r="E4832" s="159"/>
      <c r="F4832" s="161"/>
    </row>
    <row r="4833" spans="2:6" x14ac:dyDescent="0.3">
      <c r="B4833" s="121">
        <v>4822</v>
      </c>
      <c r="C4833" s="162"/>
      <c r="D4833" s="163"/>
      <c r="E4833" s="162"/>
      <c r="F4833" s="164"/>
    </row>
    <row r="4834" spans="2:6" x14ac:dyDescent="0.3">
      <c r="B4834" s="125">
        <v>4823</v>
      </c>
      <c r="C4834" s="159"/>
      <c r="D4834" s="160"/>
      <c r="E4834" s="159"/>
      <c r="F4834" s="161"/>
    </row>
    <row r="4835" spans="2:6" x14ac:dyDescent="0.3">
      <c r="B4835" s="121">
        <v>4824</v>
      </c>
      <c r="C4835" s="162"/>
      <c r="D4835" s="163"/>
      <c r="E4835" s="162"/>
      <c r="F4835" s="164"/>
    </row>
    <row r="4836" spans="2:6" x14ac:dyDescent="0.3">
      <c r="B4836" s="125">
        <v>4825</v>
      </c>
      <c r="C4836" s="159"/>
      <c r="D4836" s="160"/>
      <c r="E4836" s="159"/>
      <c r="F4836" s="161"/>
    </row>
    <row r="4837" spans="2:6" x14ac:dyDescent="0.3">
      <c r="B4837" s="121">
        <v>4826</v>
      </c>
      <c r="C4837" s="162"/>
      <c r="D4837" s="163"/>
      <c r="E4837" s="162"/>
      <c r="F4837" s="164"/>
    </row>
    <row r="4838" spans="2:6" x14ac:dyDescent="0.3">
      <c r="B4838" s="125">
        <v>4827</v>
      </c>
      <c r="C4838" s="159"/>
      <c r="D4838" s="160"/>
      <c r="E4838" s="159"/>
      <c r="F4838" s="161"/>
    </row>
    <row r="4839" spans="2:6" x14ac:dyDescent="0.3">
      <c r="B4839" s="121">
        <v>4828</v>
      </c>
      <c r="C4839" s="162"/>
      <c r="D4839" s="163"/>
      <c r="E4839" s="162"/>
      <c r="F4839" s="164"/>
    </row>
    <row r="4840" spans="2:6" x14ac:dyDescent="0.3">
      <c r="B4840" s="125">
        <v>4829</v>
      </c>
      <c r="C4840" s="159"/>
      <c r="D4840" s="160"/>
      <c r="E4840" s="159"/>
      <c r="F4840" s="161"/>
    </row>
    <row r="4841" spans="2:6" x14ac:dyDescent="0.3">
      <c r="B4841" s="121">
        <v>4830</v>
      </c>
      <c r="C4841" s="162"/>
      <c r="D4841" s="163"/>
      <c r="E4841" s="162"/>
      <c r="F4841" s="164"/>
    </row>
    <row r="4842" spans="2:6" x14ac:dyDescent="0.3">
      <c r="B4842" s="125">
        <v>4831</v>
      </c>
      <c r="C4842" s="159"/>
      <c r="D4842" s="160"/>
      <c r="E4842" s="159"/>
      <c r="F4842" s="161"/>
    </row>
    <row r="4843" spans="2:6" x14ac:dyDescent="0.3">
      <c r="B4843" s="121">
        <v>4832</v>
      </c>
      <c r="C4843" s="162"/>
      <c r="D4843" s="163"/>
      <c r="E4843" s="162"/>
      <c r="F4843" s="164"/>
    </row>
    <row r="4844" spans="2:6" x14ac:dyDescent="0.3">
      <c r="B4844" s="125">
        <v>4833</v>
      </c>
      <c r="C4844" s="159"/>
      <c r="D4844" s="160"/>
      <c r="E4844" s="159"/>
      <c r="F4844" s="161"/>
    </row>
    <row r="4845" spans="2:6" x14ac:dyDescent="0.3">
      <c r="B4845" s="121">
        <v>4834</v>
      </c>
      <c r="C4845" s="162"/>
      <c r="D4845" s="163"/>
      <c r="E4845" s="162"/>
      <c r="F4845" s="164"/>
    </row>
    <row r="4846" spans="2:6" x14ac:dyDescent="0.3">
      <c r="B4846" s="125">
        <v>4835</v>
      </c>
      <c r="C4846" s="159"/>
      <c r="D4846" s="160"/>
      <c r="E4846" s="159"/>
      <c r="F4846" s="161"/>
    </row>
    <row r="4847" spans="2:6" x14ac:dyDescent="0.3">
      <c r="B4847" s="121">
        <v>4836</v>
      </c>
      <c r="C4847" s="162"/>
      <c r="D4847" s="163"/>
      <c r="E4847" s="162"/>
      <c r="F4847" s="164"/>
    </row>
    <row r="4848" spans="2:6" x14ac:dyDescent="0.3">
      <c r="B4848" s="125">
        <v>4837</v>
      </c>
      <c r="C4848" s="159"/>
      <c r="D4848" s="160"/>
      <c r="E4848" s="159"/>
      <c r="F4848" s="161"/>
    </row>
    <row r="4849" spans="2:6" x14ac:dyDescent="0.3">
      <c r="B4849" s="121">
        <v>4838</v>
      </c>
      <c r="C4849" s="162"/>
      <c r="D4849" s="163"/>
      <c r="E4849" s="162"/>
      <c r="F4849" s="164"/>
    </row>
    <row r="4850" spans="2:6" x14ac:dyDescent="0.3">
      <c r="B4850" s="125">
        <v>4839</v>
      </c>
      <c r="C4850" s="159"/>
      <c r="D4850" s="160"/>
      <c r="E4850" s="159"/>
      <c r="F4850" s="161"/>
    </row>
    <row r="4851" spans="2:6" x14ac:dyDescent="0.3">
      <c r="B4851" s="121">
        <v>4840</v>
      </c>
      <c r="C4851" s="162"/>
      <c r="D4851" s="163"/>
      <c r="E4851" s="162"/>
      <c r="F4851" s="164"/>
    </row>
    <row r="4852" spans="2:6" x14ac:dyDescent="0.3">
      <c r="B4852" s="125">
        <v>4841</v>
      </c>
      <c r="C4852" s="159"/>
      <c r="D4852" s="160"/>
      <c r="E4852" s="159"/>
      <c r="F4852" s="161"/>
    </row>
    <row r="4853" spans="2:6" x14ac:dyDescent="0.3">
      <c r="B4853" s="121">
        <v>4842</v>
      </c>
      <c r="C4853" s="162"/>
      <c r="D4853" s="163"/>
      <c r="E4853" s="162"/>
      <c r="F4853" s="164"/>
    </row>
    <row r="4854" spans="2:6" x14ac:dyDescent="0.3">
      <c r="B4854" s="125">
        <v>4843</v>
      </c>
      <c r="C4854" s="159"/>
      <c r="D4854" s="160"/>
      <c r="E4854" s="159"/>
      <c r="F4854" s="161"/>
    </row>
    <row r="4855" spans="2:6" x14ac:dyDescent="0.3">
      <c r="B4855" s="121">
        <v>4844</v>
      </c>
      <c r="C4855" s="162"/>
      <c r="D4855" s="163"/>
      <c r="E4855" s="162"/>
      <c r="F4855" s="164"/>
    </row>
    <row r="4856" spans="2:6" x14ac:dyDescent="0.3">
      <c r="B4856" s="125">
        <v>4845</v>
      </c>
      <c r="C4856" s="159"/>
      <c r="D4856" s="160"/>
      <c r="E4856" s="159"/>
      <c r="F4856" s="161"/>
    </row>
    <row r="4857" spans="2:6" x14ac:dyDescent="0.3">
      <c r="B4857" s="121">
        <v>4846</v>
      </c>
      <c r="C4857" s="162"/>
      <c r="D4857" s="163"/>
      <c r="E4857" s="162"/>
      <c r="F4857" s="164"/>
    </row>
    <row r="4858" spans="2:6" x14ac:dyDescent="0.3">
      <c r="B4858" s="125">
        <v>4847</v>
      </c>
      <c r="C4858" s="159"/>
      <c r="D4858" s="160"/>
      <c r="E4858" s="159"/>
      <c r="F4858" s="161"/>
    </row>
    <row r="4859" spans="2:6" x14ac:dyDescent="0.3">
      <c r="B4859" s="121">
        <v>4848</v>
      </c>
      <c r="C4859" s="162"/>
      <c r="D4859" s="163"/>
      <c r="E4859" s="162"/>
      <c r="F4859" s="164"/>
    </row>
    <row r="4860" spans="2:6" x14ac:dyDescent="0.3">
      <c r="B4860" s="125">
        <v>4849</v>
      </c>
      <c r="C4860" s="159"/>
      <c r="D4860" s="160"/>
      <c r="E4860" s="159"/>
      <c r="F4860" s="161"/>
    </row>
    <row r="4861" spans="2:6" x14ac:dyDescent="0.3">
      <c r="B4861" s="121">
        <v>4850</v>
      </c>
      <c r="C4861" s="162"/>
      <c r="D4861" s="163"/>
      <c r="E4861" s="162"/>
      <c r="F4861" s="164"/>
    </row>
    <row r="4862" spans="2:6" x14ac:dyDescent="0.3">
      <c r="B4862" s="125">
        <v>4851</v>
      </c>
      <c r="C4862" s="159"/>
      <c r="D4862" s="160"/>
      <c r="E4862" s="159"/>
      <c r="F4862" s="161"/>
    </row>
    <row r="4863" spans="2:6" x14ac:dyDescent="0.3">
      <c r="B4863" s="121">
        <v>4852</v>
      </c>
      <c r="C4863" s="162"/>
      <c r="D4863" s="163"/>
      <c r="E4863" s="162"/>
      <c r="F4863" s="164"/>
    </row>
    <row r="4864" spans="2:6" x14ac:dyDescent="0.3">
      <c r="B4864" s="125">
        <v>4853</v>
      </c>
      <c r="C4864" s="159"/>
      <c r="D4864" s="160"/>
      <c r="E4864" s="159"/>
      <c r="F4864" s="161"/>
    </row>
    <row r="4865" spans="2:6" x14ac:dyDescent="0.3">
      <c r="B4865" s="121">
        <v>4854</v>
      </c>
      <c r="C4865" s="162"/>
      <c r="D4865" s="163"/>
      <c r="E4865" s="162"/>
      <c r="F4865" s="164"/>
    </row>
    <row r="4866" spans="2:6" x14ac:dyDescent="0.3">
      <c r="B4866" s="125">
        <v>4855</v>
      </c>
      <c r="C4866" s="159"/>
      <c r="D4866" s="160"/>
      <c r="E4866" s="159"/>
      <c r="F4866" s="161"/>
    </row>
    <row r="4867" spans="2:6" x14ac:dyDescent="0.3">
      <c r="B4867" s="121">
        <v>4856</v>
      </c>
      <c r="C4867" s="162"/>
      <c r="D4867" s="163"/>
      <c r="E4867" s="162"/>
      <c r="F4867" s="164"/>
    </row>
    <row r="4868" spans="2:6" x14ac:dyDescent="0.3">
      <c r="B4868" s="125">
        <v>4857</v>
      </c>
      <c r="C4868" s="159"/>
      <c r="D4868" s="160"/>
      <c r="E4868" s="159"/>
      <c r="F4868" s="161"/>
    </row>
    <row r="4869" spans="2:6" x14ac:dyDescent="0.3">
      <c r="B4869" s="121">
        <v>4858</v>
      </c>
      <c r="C4869" s="162"/>
      <c r="D4869" s="163"/>
      <c r="E4869" s="162"/>
      <c r="F4869" s="164"/>
    </row>
    <row r="4870" spans="2:6" x14ac:dyDescent="0.3">
      <c r="B4870" s="125">
        <v>4859</v>
      </c>
      <c r="C4870" s="159"/>
      <c r="D4870" s="160"/>
      <c r="E4870" s="159"/>
      <c r="F4870" s="161"/>
    </row>
    <row r="4871" spans="2:6" x14ac:dyDescent="0.3">
      <c r="B4871" s="121">
        <v>4860</v>
      </c>
      <c r="C4871" s="162"/>
      <c r="D4871" s="163"/>
      <c r="E4871" s="162"/>
      <c r="F4871" s="164"/>
    </row>
    <row r="4872" spans="2:6" x14ac:dyDescent="0.3">
      <c r="B4872" s="125">
        <v>4861</v>
      </c>
      <c r="C4872" s="159"/>
      <c r="D4872" s="160"/>
      <c r="E4872" s="159"/>
      <c r="F4872" s="161"/>
    </row>
    <row r="4873" spans="2:6" x14ac:dyDescent="0.3">
      <c r="B4873" s="121">
        <v>4862</v>
      </c>
      <c r="C4873" s="162"/>
      <c r="D4873" s="163"/>
      <c r="E4873" s="162"/>
      <c r="F4873" s="164"/>
    </row>
    <row r="4874" spans="2:6" x14ac:dyDescent="0.3">
      <c r="B4874" s="125">
        <v>4863</v>
      </c>
      <c r="C4874" s="159"/>
      <c r="D4874" s="160"/>
      <c r="E4874" s="159"/>
      <c r="F4874" s="161"/>
    </row>
    <row r="4875" spans="2:6" x14ac:dyDescent="0.3">
      <c r="B4875" s="121">
        <v>4864</v>
      </c>
      <c r="C4875" s="162"/>
      <c r="D4875" s="163"/>
      <c r="E4875" s="162"/>
      <c r="F4875" s="164"/>
    </row>
    <row r="4876" spans="2:6" x14ac:dyDescent="0.3">
      <c r="B4876" s="125">
        <v>4865</v>
      </c>
      <c r="C4876" s="159"/>
      <c r="D4876" s="160"/>
      <c r="E4876" s="159"/>
      <c r="F4876" s="161"/>
    </row>
    <row r="4877" spans="2:6" x14ac:dyDescent="0.3">
      <c r="B4877" s="121">
        <v>4866</v>
      </c>
      <c r="C4877" s="162"/>
      <c r="D4877" s="163"/>
      <c r="E4877" s="162"/>
      <c r="F4877" s="164"/>
    </row>
    <row r="4878" spans="2:6" x14ac:dyDescent="0.3">
      <c r="B4878" s="125">
        <v>4867</v>
      </c>
      <c r="C4878" s="159"/>
      <c r="D4878" s="160"/>
      <c r="E4878" s="159"/>
      <c r="F4878" s="161"/>
    </row>
    <row r="4879" spans="2:6" x14ac:dyDescent="0.3">
      <c r="B4879" s="121">
        <v>4868</v>
      </c>
      <c r="C4879" s="162"/>
      <c r="D4879" s="163"/>
      <c r="E4879" s="162"/>
      <c r="F4879" s="164"/>
    </row>
    <row r="4880" spans="2:6" x14ac:dyDescent="0.3">
      <c r="B4880" s="125">
        <v>4869</v>
      </c>
      <c r="C4880" s="159"/>
      <c r="D4880" s="160"/>
      <c r="E4880" s="159"/>
      <c r="F4880" s="161"/>
    </row>
    <row r="4881" spans="2:6" x14ac:dyDescent="0.3">
      <c r="B4881" s="121">
        <v>4870</v>
      </c>
      <c r="C4881" s="162"/>
      <c r="D4881" s="163"/>
      <c r="E4881" s="162"/>
      <c r="F4881" s="164"/>
    </row>
    <row r="4882" spans="2:6" x14ac:dyDescent="0.3">
      <c r="B4882" s="125">
        <v>4871</v>
      </c>
      <c r="C4882" s="159"/>
      <c r="D4882" s="160"/>
      <c r="E4882" s="159"/>
      <c r="F4882" s="161"/>
    </row>
    <row r="4883" spans="2:6" x14ac:dyDescent="0.3">
      <c r="B4883" s="121">
        <v>4872</v>
      </c>
      <c r="C4883" s="162"/>
      <c r="D4883" s="163"/>
      <c r="E4883" s="162"/>
      <c r="F4883" s="164"/>
    </row>
    <row r="4884" spans="2:6" x14ac:dyDescent="0.3">
      <c r="B4884" s="125">
        <v>4873</v>
      </c>
      <c r="C4884" s="159"/>
      <c r="D4884" s="160"/>
      <c r="E4884" s="159"/>
      <c r="F4884" s="161"/>
    </row>
    <row r="4885" spans="2:6" x14ac:dyDescent="0.3">
      <c r="B4885" s="121">
        <v>4874</v>
      </c>
      <c r="C4885" s="162"/>
      <c r="D4885" s="163"/>
      <c r="E4885" s="162"/>
      <c r="F4885" s="164"/>
    </row>
    <row r="4886" spans="2:6" x14ac:dyDescent="0.3">
      <c r="B4886" s="125">
        <v>4875</v>
      </c>
      <c r="C4886" s="159"/>
      <c r="D4886" s="160"/>
      <c r="E4886" s="159"/>
      <c r="F4886" s="161"/>
    </row>
    <row r="4887" spans="2:6" x14ac:dyDescent="0.3">
      <c r="B4887" s="121">
        <v>4876</v>
      </c>
      <c r="C4887" s="162"/>
      <c r="D4887" s="163"/>
      <c r="E4887" s="162"/>
      <c r="F4887" s="164"/>
    </row>
    <row r="4888" spans="2:6" x14ac:dyDescent="0.3">
      <c r="B4888" s="125">
        <v>4877</v>
      </c>
      <c r="C4888" s="159"/>
      <c r="D4888" s="160"/>
      <c r="E4888" s="159"/>
      <c r="F4888" s="161"/>
    </row>
    <row r="4889" spans="2:6" x14ac:dyDescent="0.3">
      <c r="B4889" s="121">
        <v>4878</v>
      </c>
      <c r="C4889" s="162"/>
      <c r="D4889" s="163"/>
      <c r="E4889" s="162"/>
      <c r="F4889" s="164"/>
    </row>
    <row r="4890" spans="2:6" x14ac:dyDescent="0.3">
      <c r="B4890" s="125">
        <v>4879</v>
      </c>
      <c r="C4890" s="159"/>
      <c r="D4890" s="160"/>
      <c r="E4890" s="159"/>
      <c r="F4890" s="161"/>
    </row>
    <row r="4891" spans="2:6" x14ac:dyDescent="0.3">
      <c r="B4891" s="121">
        <v>4880</v>
      </c>
      <c r="C4891" s="162"/>
      <c r="D4891" s="163"/>
      <c r="E4891" s="162"/>
      <c r="F4891" s="164"/>
    </row>
    <row r="4892" spans="2:6" x14ac:dyDescent="0.3">
      <c r="B4892" s="125">
        <v>4881</v>
      </c>
      <c r="C4892" s="159"/>
      <c r="D4892" s="160"/>
      <c r="E4892" s="159"/>
      <c r="F4892" s="161"/>
    </row>
    <row r="4893" spans="2:6" x14ac:dyDescent="0.3">
      <c r="B4893" s="121">
        <v>4882</v>
      </c>
      <c r="C4893" s="162"/>
      <c r="D4893" s="163"/>
      <c r="E4893" s="162"/>
      <c r="F4893" s="164"/>
    </row>
    <row r="4894" spans="2:6" x14ac:dyDescent="0.3">
      <c r="B4894" s="125">
        <v>4883</v>
      </c>
      <c r="C4894" s="159"/>
      <c r="D4894" s="160"/>
      <c r="E4894" s="159"/>
      <c r="F4894" s="161"/>
    </row>
    <row r="4895" spans="2:6" x14ac:dyDescent="0.3">
      <c r="B4895" s="121">
        <v>4884</v>
      </c>
      <c r="C4895" s="162"/>
      <c r="D4895" s="163"/>
      <c r="E4895" s="162"/>
      <c r="F4895" s="164"/>
    </row>
    <row r="4896" spans="2:6" x14ac:dyDescent="0.3">
      <c r="B4896" s="125">
        <v>4885</v>
      </c>
      <c r="C4896" s="159"/>
      <c r="D4896" s="160"/>
      <c r="E4896" s="159"/>
      <c r="F4896" s="161"/>
    </row>
    <row r="4897" spans="2:6" x14ac:dyDescent="0.3">
      <c r="B4897" s="121">
        <v>4886</v>
      </c>
      <c r="C4897" s="162"/>
      <c r="D4897" s="163"/>
      <c r="E4897" s="162"/>
      <c r="F4897" s="164"/>
    </row>
    <row r="4898" spans="2:6" x14ac:dyDescent="0.3">
      <c r="B4898" s="125">
        <v>4887</v>
      </c>
      <c r="C4898" s="159"/>
      <c r="D4898" s="160"/>
      <c r="E4898" s="159"/>
      <c r="F4898" s="161"/>
    </row>
    <row r="4899" spans="2:6" x14ac:dyDescent="0.3">
      <c r="B4899" s="121">
        <v>4888</v>
      </c>
      <c r="C4899" s="162"/>
      <c r="D4899" s="163"/>
      <c r="E4899" s="162"/>
      <c r="F4899" s="164"/>
    </row>
    <row r="4900" spans="2:6" x14ac:dyDescent="0.3">
      <c r="B4900" s="125">
        <v>4889</v>
      </c>
      <c r="C4900" s="159"/>
      <c r="D4900" s="160"/>
      <c r="E4900" s="159"/>
      <c r="F4900" s="161"/>
    </row>
    <row r="4901" spans="2:6" x14ac:dyDescent="0.3">
      <c r="B4901" s="121">
        <v>4890</v>
      </c>
      <c r="C4901" s="162"/>
      <c r="D4901" s="163"/>
      <c r="E4901" s="162"/>
      <c r="F4901" s="164"/>
    </row>
    <row r="4902" spans="2:6" x14ac:dyDescent="0.3">
      <c r="B4902" s="125">
        <v>4891</v>
      </c>
      <c r="C4902" s="159"/>
      <c r="D4902" s="160"/>
      <c r="E4902" s="159"/>
      <c r="F4902" s="161"/>
    </row>
    <row r="4903" spans="2:6" x14ac:dyDescent="0.3">
      <c r="B4903" s="121">
        <v>4892</v>
      </c>
      <c r="C4903" s="162"/>
      <c r="D4903" s="163"/>
      <c r="E4903" s="162"/>
      <c r="F4903" s="164"/>
    </row>
    <row r="4904" spans="2:6" x14ac:dyDescent="0.3">
      <c r="B4904" s="125">
        <v>4893</v>
      </c>
      <c r="C4904" s="159"/>
      <c r="D4904" s="160"/>
      <c r="E4904" s="159"/>
      <c r="F4904" s="161"/>
    </row>
    <row r="4905" spans="2:6" x14ac:dyDescent="0.3">
      <c r="B4905" s="121">
        <v>4894</v>
      </c>
      <c r="C4905" s="162"/>
      <c r="D4905" s="163"/>
      <c r="E4905" s="162"/>
      <c r="F4905" s="164"/>
    </row>
    <row r="4906" spans="2:6" x14ac:dyDescent="0.3">
      <c r="B4906" s="125">
        <v>4895</v>
      </c>
      <c r="C4906" s="159"/>
      <c r="D4906" s="160"/>
      <c r="E4906" s="159"/>
      <c r="F4906" s="161"/>
    </row>
    <row r="4907" spans="2:6" x14ac:dyDescent="0.3">
      <c r="B4907" s="121">
        <v>4896</v>
      </c>
      <c r="C4907" s="162"/>
      <c r="D4907" s="163"/>
      <c r="E4907" s="162"/>
      <c r="F4907" s="164"/>
    </row>
    <row r="4908" spans="2:6" x14ac:dyDescent="0.3">
      <c r="B4908" s="125">
        <v>4897</v>
      </c>
      <c r="C4908" s="159"/>
      <c r="D4908" s="160"/>
      <c r="E4908" s="159"/>
      <c r="F4908" s="161"/>
    </row>
    <row r="4909" spans="2:6" x14ac:dyDescent="0.3">
      <c r="B4909" s="121">
        <v>4898</v>
      </c>
      <c r="C4909" s="162"/>
      <c r="D4909" s="163"/>
      <c r="E4909" s="162"/>
      <c r="F4909" s="164"/>
    </row>
    <row r="4910" spans="2:6" x14ac:dyDescent="0.3">
      <c r="B4910" s="125">
        <v>4899</v>
      </c>
      <c r="C4910" s="159"/>
      <c r="D4910" s="160"/>
      <c r="E4910" s="159"/>
      <c r="F4910" s="161"/>
    </row>
    <row r="4911" spans="2:6" x14ac:dyDescent="0.3">
      <c r="B4911" s="121">
        <v>4900</v>
      </c>
      <c r="C4911" s="162"/>
      <c r="D4911" s="163"/>
      <c r="E4911" s="162"/>
      <c r="F4911" s="164"/>
    </row>
    <row r="4912" spans="2:6" x14ac:dyDescent="0.3">
      <c r="B4912" s="125">
        <v>4901</v>
      </c>
      <c r="C4912" s="159"/>
      <c r="D4912" s="160"/>
      <c r="E4912" s="159"/>
      <c r="F4912" s="161"/>
    </row>
    <row r="4913" spans="2:6" x14ac:dyDescent="0.3">
      <c r="B4913" s="121">
        <v>4902</v>
      </c>
      <c r="C4913" s="162"/>
      <c r="D4913" s="163"/>
      <c r="E4913" s="162"/>
      <c r="F4913" s="164"/>
    </row>
    <row r="4914" spans="2:6" x14ac:dyDescent="0.3">
      <c r="B4914" s="125">
        <v>4903</v>
      </c>
      <c r="C4914" s="159"/>
      <c r="D4914" s="160"/>
      <c r="E4914" s="159"/>
      <c r="F4914" s="161"/>
    </row>
    <row r="4915" spans="2:6" x14ac:dyDescent="0.3">
      <c r="B4915" s="121">
        <v>4904</v>
      </c>
      <c r="C4915" s="162"/>
      <c r="D4915" s="163"/>
      <c r="E4915" s="162"/>
      <c r="F4915" s="164"/>
    </row>
    <row r="4916" spans="2:6" x14ac:dyDescent="0.3">
      <c r="B4916" s="125">
        <v>4905</v>
      </c>
      <c r="C4916" s="159"/>
      <c r="D4916" s="160"/>
      <c r="E4916" s="159"/>
      <c r="F4916" s="161"/>
    </row>
    <row r="4917" spans="2:6" x14ac:dyDescent="0.3">
      <c r="B4917" s="121">
        <v>4906</v>
      </c>
      <c r="C4917" s="162"/>
      <c r="D4917" s="163"/>
      <c r="E4917" s="162"/>
      <c r="F4917" s="164"/>
    </row>
    <row r="4918" spans="2:6" x14ac:dyDescent="0.3">
      <c r="B4918" s="125">
        <v>4907</v>
      </c>
      <c r="C4918" s="159"/>
      <c r="D4918" s="160"/>
      <c r="E4918" s="159"/>
      <c r="F4918" s="161"/>
    </row>
    <row r="4919" spans="2:6" x14ac:dyDescent="0.3">
      <c r="B4919" s="121">
        <v>4908</v>
      </c>
      <c r="C4919" s="162"/>
      <c r="D4919" s="163"/>
      <c r="E4919" s="162"/>
      <c r="F4919" s="164"/>
    </row>
    <row r="4920" spans="2:6" x14ac:dyDescent="0.3">
      <c r="B4920" s="125">
        <v>4909</v>
      </c>
      <c r="C4920" s="159"/>
      <c r="D4920" s="160"/>
      <c r="E4920" s="159"/>
      <c r="F4920" s="161"/>
    </row>
    <row r="4921" spans="2:6" x14ac:dyDescent="0.3">
      <c r="B4921" s="121">
        <v>4910</v>
      </c>
      <c r="C4921" s="162"/>
      <c r="D4921" s="163"/>
      <c r="E4921" s="162"/>
      <c r="F4921" s="164"/>
    </row>
    <row r="4922" spans="2:6" x14ac:dyDescent="0.3">
      <c r="B4922" s="125">
        <v>4911</v>
      </c>
      <c r="C4922" s="159"/>
      <c r="D4922" s="160"/>
      <c r="E4922" s="159"/>
      <c r="F4922" s="161"/>
    </row>
    <row r="4923" spans="2:6" x14ac:dyDescent="0.3">
      <c r="B4923" s="121">
        <v>4912</v>
      </c>
      <c r="C4923" s="162"/>
      <c r="D4923" s="163"/>
      <c r="E4923" s="162"/>
      <c r="F4923" s="164"/>
    </row>
    <row r="4924" spans="2:6" x14ac:dyDescent="0.3">
      <c r="B4924" s="125">
        <v>4913</v>
      </c>
      <c r="C4924" s="159"/>
      <c r="D4924" s="160"/>
      <c r="E4924" s="159"/>
      <c r="F4924" s="161"/>
    </row>
    <row r="4925" spans="2:6" x14ac:dyDescent="0.3">
      <c r="B4925" s="121">
        <v>4914</v>
      </c>
      <c r="C4925" s="162"/>
      <c r="D4925" s="163"/>
      <c r="E4925" s="162"/>
      <c r="F4925" s="164"/>
    </row>
    <row r="4926" spans="2:6" x14ac:dyDescent="0.3">
      <c r="B4926" s="125">
        <v>4915</v>
      </c>
      <c r="C4926" s="159"/>
      <c r="D4926" s="160"/>
      <c r="E4926" s="159"/>
      <c r="F4926" s="161"/>
    </row>
    <row r="4927" spans="2:6" x14ac:dyDescent="0.3">
      <c r="B4927" s="121">
        <v>4916</v>
      </c>
      <c r="C4927" s="162"/>
      <c r="D4927" s="163"/>
      <c r="E4927" s="162"/>
      <c r="F4927" s="164"/>
    </row>
    <row r="4928" spans="2:6" x14ac:dyDescent="0.3">
      <c r="B4928" s="125">
        <v>4917</v>
      </c>
      <c r="C4928" s="159"/>
      <c r="D4928" s="160"/>
      <c r="E4928" s="159"/>
      <c r="F4928" s="161"/>
    </row>
    <row r="4929" spans="2:6" x14ac:dyDescent="0.3">
      <c r="B4929" s="121">
        <v>4918</v>
      </c>
      <c r="C4929" s="162"/>
      <c r="D4929" s="163"/>
      <c r="E4929" s="162"/>
      <c r="F4929" s="164"/>
    </row>
    <row r="4930" spans="2:6" x14ac:dyDescent="0.3">
      <c r="B4930" s="125">
        <v>4919</v>
      </c>
      <c r="C4930" s="159"/>
      <c r="D4930" s="160"/>
      <c r="E4930" s="159"/>
      <c r="F4930" s="161"/>
    </row>
    <row r="4931" spans="2:6" x14ac:dyDescent="0.3">
      <c r="B4931" s="121">
        <v>4920</v>
      </c>
      <c r="C4931" s="162"/>
      <c r="D4931" s="163"/>
      <c r="E4931" s="162"/>
      <c r="F4931" s="164"/>
    </row>
    <row r="4932" spans="2:6" x14ac:dyDescent="0.3">
      <c r="B4932" s="125">
        <v>4921</v>
      </c>
      <c r="C4932" s="159"/>
      <c r="D4932" s="160"/>
      <c r="E4932" s="159"/>
      <c r="F4932" s="161"/>
    </row>
    <row r="4933" spans="2:6" x14ac:dyDescent="0.3">
      <c r="B4933" s="121">
        <v>4922</v>
      </c>
      <c r="C4933" s="162"/>
      <c r="D4933" s="163"/>
      <c r="E4933" s="162"/>
      <c r="F4933" s="164"/>
    </row>
    <row r="4934" spans="2:6" x14ac:dyDescent="0.3">
      <c r="B4934" s="125">
        <v>4923</v>
      </c>
      <c r="C4934" s="159"/>
      <c r="D4934" s="160"/>
      <c r="E4934" s="159"/>
      <c r="F4934" s="161"/>
    </row>
    <row r="4935" spans="2:6" x14ac:dyDescent="0.3">
      <c r="B4935" s="121">
        <v>4924</v>
      </c>
      <c r="C4935" s="162"/>
      <c r="D4935" s="163"/>
      <c r="E4935" s="162"/>
      <c r="F4935" s="164"/>
    </row>
    <row r="4936" spans="2:6" x14ac:dyDescent="0.3">
      <c r="B4936" s="125">
        <v>4925</v>
      </c>
      <c r="C4936" s="159"/>
      <c r="D4936" s="160"/>
      <c r="E4936" s="159"/>
      <c r="F4936" s="161"/>
    </row>
    <row r="4937" spans="2:6" x14ac:dyDescent="0.3">
      <c r="B4937" s="121">
        <v>4926</v>
      </c>
      <c r="C4937" s="162"/>
      <c r="D4937" s="163"/>
      <c r="E4937" s="162"/>
      <c r="F4937" s="164"/>
    </row>
    <row r="4938" spans="2:6" x14ac:dyDescent="0.3">
      <c r="B4938" s="125">
        <v>4927</v>
      </c>
      <c r="C4938" s="159"/>
      <c r="D4938" s="160"/>
      <c r="E4938" s="159"/>
      <c r="F4938" s="161"/>
    </row>
    <row r="4939" spans="2:6" x14ac:dyDescent="0.3">
      <c r="B4939" s="121">
        <v>4928</v>
      </c>
      <c r="C4939" s="162"/>
      <c r="D4939" s="163"/>
      <c r="E4939" s="162"/>
      <c r="F4939" s="164"/>
    </row>
    <row r="4940" spans="2:6" x14ac:dyDescent="0.3">
      <c r="B4940" s="125">
        <v>4929</v>
      </c>
      <c r="C4940" s="159"/>
      <c r="D4940" s="160"/>
      <c r="E4940" s="159"/>
      <c r="F4940" s="161"/>
    </row>
    <row r="4941" spans="2:6" x14ac:dyDescent="0.3">
      <c r="B4941" s="121">
        <v>4930</v>
      </c>
      <c r="C4941" s="162"/>
      <c r="D4941" s="163"/>
      <c r="E4941" s="162"/>
      <c r="F4941" s="164"/>
    </row>
    <row r="4942" spans="2:6" x14ac:dyDescent="0.3">
      <c r="B4942" s="125">
        <v>4931</v>
      </c>
      <c r="C4942" s="159"/>
      <c r="D4942" s="160"/>
      <c r="E4942" s="159"/>
      <c r="F4942" s="161"/>
    </row>
    <row r="4943" spans="2:6" x14ac:dyDescent="0.3">
      <c r="B4943" s="121">
        <v>4932</v>
      </c>
      <c r="C4943" s="162"/>
      <c r="D4943" s="163"/>
      <c r="E4943" s="162"/>
      <c r="F4943" s="164"/>
    </row>
    <row r="4944" spans="2:6" x14ac:dyDescent="0.3">
      <c r="B4944" s="125">
        <v>4933</v>
      </c>
      <c r="C4944" s="159"/>
      <c r="D4944" s="160"/>
      <c r="E4944" s="159"/>
      <c r="F4944" s="161"/>
    </row>
    <row r="4945" spans="2:6" x14ac:dyDescent="0.3">
      <c r="B4945" s="121">
        <v>4934</v>
      </c>
      <c r="C4945" s="162"/>
      <c r="D4945" s="163"/>
      <c r="E4945" s="162"/>
      <c r="F4945" s="164"/>
    </row>
    <row r="4946" spans="2:6" x14ac:dyDescent="0.3">
      <c r="B4946" s="125">
        <v>4935</v>
      </c>
      <c r="C4946" s="159"/>
      <c r="D4946" s="160"/>
      <c r="E4946" s="159"/>
      <c r="F4946" s="161"/>
    </row>
    <row r="4947" spans="2:6" x14ac:dyDescent="0.3">
      <c r="B4947" s="121">
        <v>4936</v>
      </c>
      <c r="C4947" s="162"/>
      <c r="D4947" s="163"/>
      <c r="E4947" s="162"/>
      <c r="F4947" s="164"/>
    </row>
    <row r="4948" spans="2:6" x14ac:dyDescent="0.3">
      <c r="B4948" s="125">
        <v>4937</v>
      </c>
      <c r="C4948" s="159"/>
      <c r="D4948" s="160"/>
      <c r="E4948" s="159"/>
      <c r="F4948" s="161"/>
    </row>
    <row r="4949" spans="2:6" x14ac:dyDescent="0.3">
      <c r="B4949" s="121">
        <v>4938</v>
      </c>
      <c r="C4949" s="162"/>
      <c r="D4949" s="163"/>
      <c r="E4949" s="162"/>
      <c r="F4949" s="164"/>
    </row>
    <row r="4950" spans="2:6" x14ac:dyDescent="0.3">
      <c r="B4950" s="125">
        <v>4939</v>
      </c>
      <c r="C4950" s="159"/>
      <c r="D4950" s="160"/>
      <c r="E4950" s="159"/>
      <c r="F4950" s="161"/>
    </row>
    <row r="4951" spans="2:6" x14ac:dyDescent="0.3">
      <c r="B4951" s="121">
        <v>4940</v>
      </c>
      <c r="C4951" s="162"/>
      <c r="D4951" s="163"/>
      <c r="E4951" s="162"/>
      <c r="F4951" s="164"/>
    </row>
    <row r="4952" spans="2:6" x14ac:dyDescent="0.3">
      <c r="B4952" s="125">
        <v>4941</v>
      </c>
      <c r="C4952" s="159"/>
      <c r="D4952" s="160"/>
      <c r="E4952" s="159"/>
      <c r="F4952" s="161"/>
    </row>
    <row r="4953" spans="2:6" x14ac:dyDescent="0.3">
      <c r="B4953" s="121">
        <v>4942</v>
      </c>
      <c r="C4953" s="162"/>
      <c r="D4953" s="163"/>
      <c r="E4953" s="162"/>
      <c r="F4953" s="164"/>
    </row>
    <row r="4954" spans="2:6" x14ac:dyDescent="0.3">
      <c r="B4954" s="125">
        <v>4943</v>
      </c>
      <c r="C4954" s="159"/>
      <c r="D4954" s="160"/>
      <c r="E4954" s="159"/>
      <c r="F4954" s="161"/>
    </row>
    <row r="4955" spans="2:6" x14ac:dyDescent="0.3">
      <c r="B4955" s="121">
        <v>4944</v>
      </c>
      <c r="C4955" s="162"/>
      <c r="D4955" s="163"/>
      <c r="E4955" s="162"/>
      <c r="F4955" s="164"/>
    </row>
    <row r="4956" spans="2:6" x14ac:dyDescent="0.3">
      <c r="B4956" s="125">
        <v>4945</v>
      </c>
      <c r="C4956" s="159"/>
      <c r="D4956" s="160"/>
      <c r="E4956" s="159"/>
      <c r="F4956" s="161"/>
    </row>
    <row r="4957" spans="2:6" x14ac:dyDescent="0.3">
      <c r="B4957" s="121">
        <v>4946</v>
      </c>
      <c r="C4957" s="162"/>
      <c r="D4957" s="163"/>
      <c r="E4957" s="162"/>
      <c r="F4957" s="164"/>
    </row>
    <row r="4958" spans="2:6" x14ac:dyDescent="0.3">
      <c r="B4958" s="125">
        <v>4947</v>
      </c>
      <c r="C4958" s="159"/>
      <c r="D4958" s="160"/>
      <c r="E4958" s="159"/>
      <c r="F4958" s="161"/>
    </row>
    <row r="4959" spans="2:6" x14ac:dyDescent="0.3">
      <c r="B4959" s="121">
        <v>4948</v>
      </c>
      <c r="C4959" s="162"/>
      <c r="D4959" s="163"/>
      <c r="E4959" s="162"/>
      <c r="F4959" s="164"/>
    </row>
    <row r="4960" spans="2:6" x14ac:dyDescent="0.3">
      <c r="B4960" s="125">
        <v>4949</v>
      </c>
      <c r="C4960" s="159"/>
      <c r="D4960" s="160"/>
      <c r="E4960" s="159"/>
      <c r="F4960" s="161"/>
    </row>
    <row r="4961" spans="2:6" x14ac:dyDescent="0.3">
      <c r="B4961" s="121">
        <v>4950</v>
      </c>
      <c r="C4961" s="162"/>
      <c r="D4961" s="163"/>
      <c r="E4961" s="162"/>
      <c r="F4961" s="164"/>
    </row>
    <row r="4962" spans="2:6" x14ac:dyDescent="0.3">
      <c r="B4962" s="125">
        <v>4951</v>
      </c>
      <c r="C4962" s="159"/>
      <c r="D4962" s="160"/>
      <c r="E4962" s="159"/>
      <c r="F4962" s="161"/>
    </row>
    <row r="4963" spans="2:6" x14ac:dyDescent="0.3">
      <c r="B4963" s="121">
        <v>4952</v>
      </c>
      <c r="C4963" s="162"/>
      <c r="D4963" s="163"/>
      <c r="E4963" s="162"/>
      <c r="F4963" s="164"/>
    </row>
    <row r="4964" spans="2:6" x14ac:dyDescent="0.3">
      <c r="B4964" s="125">
        <v>4953</v>
      </c>
      <c r="C4964" s="159"/>
      <c r="D4964" s="160"/>
      <c r="E4964" s="159"/>
      <c r="F4964" s="161"/>
    </row>
    <row r="4965" spans="2:6" x14ac:dyDescent="0.3">
      <c r="B4965" s="121">
        <v>4954</v>
      </c>
      <c r="C4965" s="162"/>
      <c r="D4965" s="163"/>
      <c r="E4965" s="162"/>
      <c r="F4965" s="164"/>
    </row>
    <row r="4966" spans="2:6" x14ac:dyDescent="0.3">
      <c r="B4966" s="125">
        <v>4955</v>
      </c>
      <c r="C4966" s="159"/>
      <c r="D4966" s="160"/>
      <c r="E4966" s="159"/>
      <c r="F4966" s="161"/>
    </row>
    <row r="4967" spans="2:6" x14ac:dyDescent="0.3">
      <c r="B4967" s="121">
        <v>4956</v>
      </c>
      <c r="C4967" s="162"/>
      <c r="D4967" s="163"/>
      <c r="E4967" s="162"/>
      <c r="F4967" s="164"/>
    </row>
    <row r="4968" spans="2:6" x14ac:dyDescent="0.3">
      <c r="B4968" s="125">
        <v>4957</v>
      </c>
      <c r="C4968" s="159"/>
      <c r="D4968" s="160"/>
      <c r="E4968" s="159"/>
      <c r="F4968" s="161"/>
    </row>
    <row r="4969" spans="2:6" x14ac:dyDescent="0.3">
      <c r="B4969" s="121">
        <v>4958</v>
      </c>
      <c r="C4969" s="162"/>
      <c r="D4969" s="163"/>
      <c r="E4969" s="162"/>
      <c r="F4969" s="164"/>
    </row>
    <row r="4970" spans="2:6" x14ac:dyDescent="0.3">
      <c r="B4970" s="125">
        <v>4959</v>
      </c>
      <c r="C4970" s="159"/>
      <c r="D4970" s="160"/>
      <c r="E4970" s="159"/>
      <c r="F4970" s="161"/>
    </row>
    <row r="4971" spans="2:6" x14ac:dyDescent="0.3">
      <c r="B4971" s="121">
        <v>4960</v>
      </c>
      <c r="C4971" s="162"/>
      <c r="D4971" s="163"/>
      <c r="E4971" s="162"/>
      <c r="F4971" s="164"/>
    </row>
    <row r="4972" spans="2:6" x14ac:dyDescent="0.3">
      <c r="B4972" s="125">
        <v>4961</v>
      </c>
      <c r="C4972" s="159"/>
      <c r="D4972" s="160"/>
      <c r="E4972" s="159"/>
      <c r="F4972" s="161"/>
    </row>
    <row r="4973" spans="2:6" x14ac:dyDescent="0.3">
      <c r="B4973" s="121">
        <v>4962</v>
      </c>
      <c r="C4973" s="162"/>
      <c r="D4973" s="163"/>
      <c r="E4973" s="162"/>
      <c r="F4973" s="164"/>
    </row>
    <row r="4974" spans="2:6" x14ac:dyDescent="0.3">
      <c r="B4974" s="125">
        <v>4963</v>
      </c>
      <c r="C4974" s="159"/>
      <c r="D4974" s="160"/>
      <c r="E4974" s="159"/>
      <c r="F4974" s="161"/>
    </row>
    <row r="4975" spans="2:6" x14ac:dyDescent="0.3">
      <c r="B4975" s="121">
        <v>4964</v>
      </c>
      <c r="C4975" s="162"/>
      <c r="D4975" s="163"/>
      <c r="E4975" s="162"/>
      <c r="F4975" s="164"/>
    </row>
    <row r="4976" spans="2:6" x14ac:dyDescent="0.3">
      <c r="B4976" s="125">
        <v>4965</v>
      </c>
      <c r="C4976" s="159"/>
      <c r="D4976" s="160"/>
      <c r="E4976" s="159"/>
      <c r="F4976" s="161"/>
    </row>
    <row r="4977" spans="2:6" x14ac:dyDescent="0.3">
      <c r="B4977" s="121">
        <v>4966</v>
      </c>
      <c r="C4977" s="162"/>
      <c r="D4977" s="163"/>
      <c r="E4977" s="162"/>
      <c r="F4977" s="164"/>
    </row>
    <row r="4978" spans="2:6" x14ac:dyDescent="0.3">
      <c r="B4978" s="125">
        <v>4967</v>
      </c>
      <c r="C4978" s="159"/>
      <c r="D4978" s="160"/>
      <c r="E4978" s="159"/>
      <c r="F4978" s="161"/>
    </row>
    <row r="4979" spans="2:6" x14ac:dyDescent="0.3">
      <c r="B4979" s="121">
        <v>4968</v>
      </c>
      <c r="C4979" s="162"/>
      <c r="D4979" s="163"/>
      <c r="E4979" s="162"/>
      <c r="F4979" s="164"/>
    </row>
    <row r="4980" spans="2:6" x14ac:dyDescent="0.3">
      <c r="B4980" s="125">
        <v>4969</v>
      </c>
      <c r="C4980" s="159"/>
      <c r="D4980" s="160"/>
      <c r="E4980" s="159"/>
      <c r="F4980" s="161"/>
    </row>
    <row r="4981" spans="2:6" x14ac:dyDescent="0.3">
      <c r="B4981" s="121">
        <v>4970</v>
      </c>
      <c r="C4981" s="162"/>
      <c r="D4981" s="163"/>
      <c r="E4981" s="162"/>
      <c r="F4981" s="164"/>
    </row>
    <row r="4982" spans="2:6" x14ac:dyDescent="0.3">
      <c r="B4982" s="125">
        <v>4971</v>
      </c>
      <c r="C4982" s="159"/>
      <c r="D4982" s="160"/>
      <c r="E4982" s="159"/>
      <c r="F4982" s="161"/>
    </row>
    <row r="4983" spans="2:6" x14ac:dyDescent="0.3">
      <c r="B4983" s="121">
        <v>4972</v>
      </c>
      <c r="C4983" s="162"/>
      <c r="D4983" s="163"/>
      <c r="E4983" s="162"/>
      <c r="F4983" s="164"/>
    </row>
    <row r="4984" spans="2:6" x14ac:dyDescent="0.3">
      <c r="B4984" s="125">
        <v>4973</v>
      </c>
      <c r="C4984" s="159"/>
      <c r="D4984" s="160"/>
      <c r="E4984" s="159"/>
      <c r="F4984" s="161"/>
    </row>
    <row r="4985" spans="2:6" x14ac:dyDescent="0.3">
      <c r="B4985" s="121">
        <v>4974</v>
      </c>
      <c r="C4985" s="162"/>
      <c r="D4985" s="163"/>
      <c r="E4985" s="162"/>
      <c r="F4985" s="164"/>
    </row>
    <row r="4986" spans="2:6" x14ac:dyDescent="0.3">
      <c r="B4986" s="125">
        <v>4975</v>
      </c>
      <c r="C4986" s="159"/>
      <c r="D4986" s="160"/>
      <c r="E4986" s="159"/>
      <c r="F4986" s="161"/>
    </row>
    <row r="4987" spans="2:6" x14ac:dyDescent="0.3">
      <c r="B4987" s="121">
        <v>4976</v>
      </c>
      <c r="C4987" s="162"/>
      <c r="D4987" s="163"/>
      <c r="E4987" s="162"/>
      <c r="F4987" s="164"/>
    </row>
    <row r="4988" spans="2:6" x14ac:dyDescent="0.3">
      <c r="B4988" s="125">
        <v>4977</v>
      </c>
      <c r="C4988" s="159"/>
      <c r="D4988" s="160"/>
      <c r="E4988" s="159"/>
      <c r="F4988" s="161"/>
    </row>
    <row r="4989" spans="2:6" x14ac:dyDescent="0.3">
      <c r="B4989" s="121">
        <v>4978</v>
      </c>
      <c r="C4989" s="162"/>
      <c r="D4989" s="163"/>
      <c r="E4989" s="162"/>
      <c r="F4989" s="164"/>
    </row>
    <row r="4990" spans="2:6" x14ac:dyDescent="0.3">
      <c r="B4990" s="125">
        <v>4979</v>
      </c>
      <c r="C4990" s="159"/>
      <c r="D4990" s="160"/>
      <c r="E4990" s="159"/>
      <c r="F4990" s="161"/>
    </row>
    <row r="4991" spans="2:6" x14ac:dyDescent="0.3">
      <c r="B4991" s="121">
        <v>4980</v>
      </c>
      <c r="C4991" s="162"/>
      <c r="D4991" s="163"/>
      <c r="E4991" s="162"/>
      <c r="F4991" s="164"/>
    </row>
    <row r="4992" spans="2:6" x14ac:dyDescent="0.3">
      <c r="B4992" s="125">
        <v>4981</v>
      </c>
      <c r="C4992" s="159"/>
      <c r="D4992" s="160"/>
      <c r="E4992" s="159"/>
      <c r="F4992" s="161"/>
    </row>
    <row r="4993" spans="2:6" x14ac:dyDescent="0.3">
      <c r="B4993" s="121">
        <v>4982</v>
      </c>
      <c r="C4993" s="162"/>
      <c r="D4993" s="163"/>
      <c r="E4993" s="162"/>
      <c r="F4993" s="164"/>
    </row>
    <row r="4994" spans="2:6" x14ac:dyDescent="0.3">
      <c r="B4994" s="125">
        <v>4983</v>
      </c>
      <c r="C4994" s="159"/>
      <c r="D4994" s="160"/>
      <c r="E4994" s="159"/>
      <c r="F4994" s="161"/>
    </row>
    <row r="4995" spans="2:6" x14ac:dyDescent="0.3">
      <c r="B4995" s="121">
        <v>4984</v>
      </c>
      <c r="C4995" s="162"/>
      <c r="D4995" s="163"/>
      <c r="E4995" s="162"/>
      <c r="F4995" s="164"/>
    </row>
    <row r="4996" spans="2:6" x14ac:dyDescent="0.3">
      <c r="B4996" s="125">
        <v>4985</v>
      </c>
      <c r="C4996" s="159"/>
      <c r="D4996" s="160"/>
      <c r="E4996" s="159"/>
      <c r="F4996" s="161"/>
    </row>
    <row r="4997" spans="2:6" x14ac:dyDescent="0.3">
      <c r="B4997" s="121">
        <v>4986</v>
      </c>
      <c r="C4997" s="162"/>
      <c r="D4997" s="163"/>
      <c r="E4997" s="162"/>
      <c r="F4997" s="164"/>
    </row>
    <row r="4998" spans="2:6" x14ac:dyDescent="0.3">
      <c r="B4998" s="125">
        <v>4987</v>
      </c>
      <c r="C4998" s="159"/>
      <c r="D4998" s="160"/>
      <c r="E4998" s="159"/>
      <c r="F4998" s="161"/>
    </row>
    <row r="4999" spans="2:6" x14ac:dyDescent="0.3">
      <c r="B4999" s="121">
        <v>4988</v>
      </c>
      <c r="C4999" s="162"/>
      <c r="D4999" s="163"/>
      <c r="E4999" s="162"/>
      <c r="F4999" s="164"/>
    </row>
    <row r="5000" spans="2:6" x14ac:dyDescent="0.3">
      <c r="B5000" s="125">
        <v>4989</v>
      </c>
      <c r="C5000" s="159"/>
      <c r="D5000" s="160"/>
      <c r="E5000" s="159"/>
      <c r="F5000" s="161"/>
    </row>
    <row r="5001" spans="2:6" x14ac:dyDescent="0.3">
      <c r="B5001" s="121">
        <v>4990</v>
      </c>
      <c r="C5001" s="162"/>
      <c r="D5001" s="163"/>
      <c r="E5001" s="162"/>
      <c r="F5001" s="164"/>
    </row>
    <row r="5002" spans="2:6" x14ac:dyDescent="0.3">
      <c r="B5002" s="125">
        <v>4991</v>
      </c>
      <c r="C5002" s="159"/>
      <c r="D5002" s="160"/>
      <c r="E5002" s="159"/>
      <c r="F5002" s="161"/>
    </row>
    <row r="5003" spans="2:6" x14ac:dyDescent="0.3">
      <c r="B5003" s="121">
        <v>4992</v>
      </c>
      <c r="C5003" s="162"/>
      <c r="D5003" s="163"/>
      <c r="E5003" s="162"/>
      <c r="F5003" s="164"/>
    </row>
    <row r="5004" spans="2:6" x14ac:dyDescent="0.3">
      <c r="B5004" s="125">
        <v>4993</v>
      </c>
      <c r="C5004" s="159"/>
      <c r="D5004" s="160"/>
      <c r="E5004" s="159"/>
      <c r="F5004" s="161"/>
    </row>
    <row r="5005" spans="2:6" x14ac:dyDescent="0.3">
      <c r="B5005" s="121">
        <v>4994</v>
      </c>
      <c r="C5005" s="162"/>
      <c r="D5005" s="163"/>
      <c r="E5005" s="162"/>
      <c r="F5005" s="164"/>
    </row>
    <row r="5006" spans="2:6" x14ac:dyDescent="0.3">
      <c r="B5006" s="125">
        <v>4995</v>
      </c>
      <c r="C5006" s="159"/>
      <c r="D5006" s="160"/>
      <c r="E5006" s="159"/>
      <c r="F5006" s="161"/>
    </row>
    <row r="5007" spans="2:6" x14ac:dyDescent="0.3">
      <c r="B5007" s="121">
        <v>4996</v>
      </c>
      <c r="C5007" s="162"/>
      <c r="D5007" s="163"/>
      <c r="E5007" s="162"/>
      <c r="F5007" s="164"/>
    </row>
    <row r="5008" spans="2:6" x14ac:dyDescent="0.3">
      <c r="B5008" s="125">
        <v>4997</v>
      </c>
      <c r="C5008" s="159"/>
      <c r="D5008" s="160"/>
      <c r="E5008" s="159"/>
      <c r="F5008" s="161"/>
    </row>
    <row r="5009" spans="2:6" x14ac:dyDescent="0.3">
      <c r="B5009" s="121">
        <v>4998</v>
      </c>
      <c r="C5009" s="162"/>
      <c r="D5009" s="163"/>
      <c r="E5009" s="162"/>
      <c r="F5009" s="164"/>
    </row>
    <row r="5010" spans="2:6" x14ac:dyDescent="0.3">
      <c r="B5010" s="125">
        <v>4999</v>
      </c>
      <c r="C5010" s="159"/>
      <c r="D5010" s="160"/>
      <c r="E5010" s="159"/>
      <c r="F5010" s="161"/>
    </row>
    <row r="5011" spans="2:6" x14ac:dyDescent="0.3">
      <c r="B5011" s="121">
        <v>5000</v>
      </c>
      <c r="C5011" s="162"/>
      <c r="D5011" s="163"/>
      <c r="E5011" s="162"/>
      <c r="F5011" s="164"/>
    </row>
    <row r="5012" spans="2:6" x14ac:dyDescent="0.3">
      <c r="B5012" s="125">
        <v>5001</v>
      </c>
      <c r="C5012" s="159"/>
      <c r="D5012" s="160"/>
      <c r="E5012" s="159"/>
      <c r="F5012" s="161"/>
    </row>
    <row r="5013" spans="2:6" x14ac:dyDescent="0.3">
      <c r="B5013" s="121">
        <v>5002</v>
      </c>
      <c r="C5013" s="162"/>
      <c r="D5013" s="163"/>
      <c r="E5013" s="162"/>
      <c r="F5013" s="164"/>
    </row>
    <row r="5014" spans="2:6" x14ac:dyDescent="0.3">
      <c r="B5014" s="125">
        <v>5003</v>
      </c>
      <c r="C5014" s="159"/>
      <c r="D5014" s="160"/>
      <c r="E5014" s="159"/>
      <c r="F5014" s="161"/>
    </row>
    <row r="5015" spans="2:6" x14ac:dyDescent="0.3">
      <c r="B5015" s="121">
        <v>5004</v>
      </c>
      <c r="C5015" s="162"/>
      <c r="D5015" s="163"/>
      <c r="E5015" s="162"/>
      <c r="F5015" s="164"/>
    </row>
    <row r="5016" spans="2:6" x14ac:dyDescent="0.3">
      <c r="B5016" s="125">
        <v>5005</v>
      </c>
      <c r="C5016" s="159"/>
      <c r="D5016" s="160"/>
      <c r="E5016" s="159"/>
      <c r="F5016" s="161"/>
    </row>
    <row r="5017" spans="2:6" x14ac:dyDescent="0.3">
      <c r="B5017" s="121">
        <v>5006</v>
      </c>
      <c r="C5017" s="162"/>
      <c r="D5017" s="163"/>
      <c r="E5017" s="162"/>
      <c r="F5017" s="164"/>
    </row>
    <row r="5018" spans="2:6" x14ac:dyDescent="0.3">
      <c r="B5018" s="125">
        <v>5007</v>
      </c>
      <c r="C5018" s="159"/>
      <c r="D5018" s="160"/>
      <c r="E5018" s="159"/>
      <c r="F5018" s="161"/>
    </row>
    <row r="5019" spans="2:6" x14ac:dyDescent="0.3">
      <c r="B5019" s="121">
        <v>5008</v>
      </c>
      <c r="C5019" s="162"/>
      <c r="D5019" s="163"/>
      <c r="E5019" s="162"/>
      <c r="F5019" s="164"/>
    </row>
    <row r="5020" spans="2:6" x14ac:dyDescent="0.3">
      <c r="B5020" s="125">
        <v>5009</v>
      </c>
      <c r="C5020" s="159"/>
      <c r="D5020" s="160"/>
      <c r="E5020" s="159"/>
      <c r="F5020" s="161"/>
    </row>
    <row r="5021" spans="2:6" x14ac:dyDescent="0.3">
      <c r="B5021" s="121">
        <v>5010</v>
      </c>
      <c r="C5021" s="162"/>
      <c r="D5021" s="163"/>
      <c r="E5021" s="162"/>
      <c r="F5021" s="164"/>
    </row>
    <row r="5022" spans="2:6" x14ac:dyDescent="0.3">
      <c r="B5022" s="125">
        <v>5011</v>
      </c>
      <c r="C5022" s="159"/>
      <c r="D5022" s="160"/>
      <c r="E5022" s="159"/>
      <c r="F5022" s="161"/>
    </row>
    <row r="5023" spans="2:6" x14ac:dyDescent="0.3">
      <c r="B5023" s="121">
        <v>5012</v>
      </c>
      <c r="C5023" s="162"/>
      <c r="D5023" s="163"/>
      <c r="E5023" s="162"/>
      <c r="F5023" s="164"/>
    </row>
    <row r="5024" spans="2:6" x14ac:dyDescent="0.3">
      <c r="B5024" s="125">
        <v>5013</v>
      </c>
      <c r="C5024" s="159"/>
      <c r="D5024" s="160"/>
      <c r="E5024" s="159"/>
      <c r="F5024" s="161"/>
    </row>
    <row r="5025" spans="2:6" x14ac:dyDescent="0.3">
      <c r="B5025" s="121">
        <v>5014</v>
      </c>
      <c r="C5025" s="162"/>
      <c r="D5025" s="163"/>
      <c r="E5025" s="162"/>
      <c r="F5025" s="164"/>
    </row>
    <row r="5026" spans="2:6" x14ac:dyDescent="0.3">
      <c r="B5026" s="125">
        <v>5015</v>
      </c>
      <c r="C5026" s="159"/>
      <c r="D5026" s="160"/>
      <c r="E5026" s="159"/>
      <c r="F5026" s="161"/>
    </row>
    <row r="5027" spans="2:6" x14ac:dyDescent="0.3">
      <c r="B5027" s="121">
        <v>5016</v>
      </c>
      <c r="C5027" s="162"/>
      <c r="D5027" s="163"/>
      <c r="E5027" s="162"/>
      <c r="F5027" s="164"/>
    </row>
    <row r="5028" spans="2:6" x14ac:dyDescent="0.3">
      <c r="B5028" s="125">
        <v>5017</v>
      </c>
      <c r="C5028" s="159"/>
      <c r="D5028" s="160"/>
      <c r="E5028" s="159"/>
      <c r="F5028" s="161"/>
    </row>
    <row r="5029" spans="2:6" x14ac:dyDescent="0.3">
      <c r="B5029" s="121">
        <v>5018</v>
      </c>
      <c r="C5029" s="162"/>
      <c r="D5029" s="163"/>
      <c r="E5029" s="162"/>
      <c r="F5029" s="164"/>
    </row>
    <row r="5030" spans="2:6" x14ac:dyDescent="0.3">
      <c r="B5030" s="125">
        <v>5019</v>
      </c>
      <c r="C5030" s="159"/>
      <c r="D5030" s="160"/>
      <c r="E5030" s="159"/>
      <c r="F5030" s="161"/>
    </row>
    <row r="5031" spans="2:6" x14ac:dyDescent="0.3">
      <c r="B5031" s="121">
        <v>5020</v>
      </c>
      <c r="C5031" s="162"/>
      <c r="D5031" s="163"/>
      <c r="E5031" s="162"/>
      <c r="F5031" s="164"/>
    </row>
    <row r="5032" spans="2:6" x14ac:dyDescent="0.3">
      <c r="B5032" s="125">
        <v>5021</v>
      </c>
      <c r="C5032" s="159"/>
      <c r="D5032" s="160"/>
      <c r="E5032" s="159"/>
      <c r="F5032" s="161"/>
    </row>
    <row r="5033" spans="2:6" x14ac:dyDescent="0.3">
      <c r="B5033" s="121">
        <v>5022</v>
      </c>
      <c r="C5033" s="162"/>
      <c r="D5033" s="163"/>
      <c r="E5033" s="162"/>
      <c r="F5033" s="164"/>
    </row>
    <row r="5034" spans="2:6" x14ac:dyDescent="0.3">
      <c r="B5034" s="125">
        <v>5023</v>
      </c>
      <c r="C5034" s="159"/>
      <c r="D5034" s="160"/>
      <c r="E5034" s="159"/>
      <c r="F5034" s="161"/>
    </row>
    <row r="5035" spans="2:6" x14ac:dyDescent="0.3">
      <c r="B5035" s="121">
        <v>5024</v>
      </c>
      <c r="C5035" s="162"/>
      <c r="D5035" s="163"/>
      <c r="E5035" s="162"/>
      <c r="F5035" s="164"/>
    </row>
    <row r="5036" spans="2:6" x14ac:dyDescent="0.3">
      <c r="B5036" s="125">
        <v>5025</v>
      </c>
      <c r="C5036" s="159"/>
      <c r="D5036" s="160"/>
      <c r="E5036" s="159"/>
      <c r="F5036" s="161"/>
    </row>
    <row r="5037" spans="2:6" x14ac:dyDescent="0.3">
      <c r="B5037" s="121">
        <v>5026</v>
      </c>
      <c r="C5037" s="162"/>
      <c r="D5037" s="163"/>
      <c r="E5037" s="162"/>
      <c r="F5037" s="164"/>
    </row>
    <row r="5038" spans="2:6" x14ac:dyDescent="0.3">
      <c r="B5038" s="125">
        <v>5027</v>
      </c>
      <c r="C5038" s="159"/>
      <c r="D5038" s="160"/>
      <c r="E5038" s="159"/>
      <c r="F5038" s="161"/>
    </row>
    <row r="5039" spans="2:6" x14ac:dyDescent="0.3">
      <c r="B5039" s="121">
        <v>5028</v>
      </c>
      <c r="C5039" s="162"/>
      <c r="D5039" s="163"/>
      <c r="E5039" s="162"/>
      <c r="F5039" s="164"/>
    </row>
    <row r="5040" spans="2:6" x14ac:dyDescent="0.3">
      <c r="B5040" s="125">
        <v>5029</v>
      </c>
      <c r="C5040" s="159"/>
      <c r="D5040" s="160"/>
      <c r="E5040" s="159"/>
      <c r="F5040" s="161"/>
    </row>
    <row r="5041" spans="2:6" x14ac:dyDescent="0.3">
      <c r="B5041" s="121">
        <v>5030</v>
      </c>
      <c r="C5041" s="162"/>
      <c r="D5041" s="163"/>
      <c r="E5041" s="162"/>
      <c r="F5041" s="164"/>
    </row>
    <row r="5042" spans="2:6" x14ac:dyDescent="0.3">
      <c r="B5042" s="125">
        <v>5031</v>
      </c>
      <c r="C5042" s="159"/>
      <c r="D5042" s="160"/>
      <c r="E5042" s="159"/>
      <c r="F5042" s="161"/>
    </row>
    <row r="5043" spans="2:6" x14ac:dyDescent="0.3">
      <c r="B5043" s="121">
        <v>5032</v>
      </c>
      <c r="C5043" s="162"/>
      <c r="D5043" s="163"/>
      <c r="E5043" s="162"/>
      <c r="F5043" s="164"/>
    </row>
    <row r="5044" spans="2:6" x14ac:dyDescent="0.3">
      <c r="B5044" s="125">
        <v>5033</v>
      </c>
      <c r="C5044" s="159"/>
      <c r="D5044" s="160"/>
      <c r="E5044" s="159"/>
      <c r="F5044" s="161"/>
    </row>
    <row r="5045" spans="2:6" x14ac:dyDescent="0.3">
      <c r="B5045" s="121">
        <v>5034</v>
      </c>
      <c r="C5045" s="162"/>
      <c r="D5045" s="163"/>
      <c r="E5045" s="162"/>
      <c r="F5045" s="164"/>
    </row>
    <row r="5046" spans="2:6" x14ac:dyDescent="0.3">
      <c r="B5046" s="125">
        <v>5035</v>
      </c>
      <c r="C5046" s="159"/>
      <c r="D5046" s="160"/>
      <c r="E5046" s="159"/>
      <c r="F5046" s="161"/>
    </row>
    <row r="5047" spans="2:6" x14ac:dyDescent="0.3">
      <c r="B5047" s="121">
        <v>5036</v>
      </c>
      <c r="C5047" s="162"/>
      <c r="D5047" s="163"/>
      <c r="E5047" s="162"/>
      <c r="F5047" s="164"/>
    </row>
    <row r="5048" spans="2:6" x14ac:dyDescent="0.3">
      <c r="B5048" s="125">
        <v>5037</v>
      </c>
      <c r="C5048" s="159"/>
      <c r="D5048" s="160"/>
      <c r="E5048" s="159"/>
      <c r="F5048" s="161"/>
    </row>
    <row r="5049" spans="2:6" x14ac:dyDescent="0.3">
      <c r="B5049" s="121">
        <v>5038</v>
      </c>
      <c r="C5049" s="162"/>
      <c r="D5049" s="163"/>
      <c r="E5049" s="162"/>
      <c r="F5049" s="164"/>
    </row>
    <row r="5050" spans="2:6" x14ac:dyDescent="0.3">
      <c r="B5050" s="125">
        <v>5039</v>
      </c>
      <c r="C5050" s="159"/>
      <c r="D5050" s="160"/>
      <c r="E5050" s="159"/>
      <c r="F5050" s="161"/>
    </row>
    <row r="5051" spans="2:6" x14ac:dyDescent="0.3">
      <c r="B5051" s="121">
        <v>5040</v>
      </c>
      <c r="C5051" s="162"/>
      <c r="D5051" s="163"/>
      <c r="E5051" s="162"/>
      <c r="F5051" s="164"/>
    </row>
    <row r="5052" spans="2:6" x14ac:dyDescent="0.3">
      <c r="B5052" s="125">
        <v>5041</v>
      </c>
      <c r="C5052" s="159"/>
      <c r="D5052" s="160"/>
      <c r="E5052" s="159"/>
      <c r="F5052" s="161"/>
    </row>
    <row r="5053" spans="2:6" x14ac:dyDescent="0.3">
      <c r="B5053" s="121">
        <v>5042</v>
      </c>
      <c r="C5053" s="162"/>
      <c r="D5053" s="163"/>
      <c r="E5053" s="162"/>
      <c r="F5053" s="164"/>
    </row>
    <row r="5054" spans="2:6" x14ac:dyDescent="0.3">
      <c r="B5054" s="125">
        <v>5043</v>
      </c>
      <c r="C5054" s="159"/>
      <c r="D5054" s="160"/>
      <c r="E5054" s="159"/>
      <c r="F5054" s="161"/>
    </row>
    <row r="5055" spans="2:6" x14ac:dyDescent="0.3">
      <c r="B5055" s="121">
        <v>5044</v>
      </c>
      <c r="C5055" s="162"/>
      <c r="D5055" s="163"/>
      <c r="E5055" s="162"/>
      <c r="F5055" s="164"/>
    </row>
    <row r="5056" spans="2:6" x14ac:dyDescent="0.3">
      <c r="B5056" s="125">
        <v>5045</v>
      </c>
      <c r="C5056" s="159"/>
      <c r="D5056" s="160"/>
      <c r="E5056" s="159"/>
      <c r="F5056" s="161"/>
    </row>
    <row r="5057" spans="2:6" x14ac:dyDescent="0.3">
      <c r="B5057" s="121">
        <v>5046</v>
      </c>
      <c r="C5057" s="162"/>
      <c r="D5057" s="163"/>
      <c r="E5057" s="162"/>
      <c r="F5057" s="164"/>
    </row>
    <row r="5058" spans="2:6" x14ac:dyDescent="0.3">
      <c r="B5058" s="125">
        <v>5047</v>
      </c>
      <c r="C5058" s="159"/>
      <c r="D5058" s="160"/>
      <c r="E5058" s="159"/>
      <c r="F5058" s="161"/>
    </row>
    <row r="5059" spans="2:6" x14ac:dyDescent="0.3">
      <c r="B5059" s="121">
        <v>5048</v>
      </c>
      <c r="C5059" s="162"/>
      <c r="D5059" s="163"/>
      <c r="E5059" s="162"/>
      <c r="F5059" s="164"/>
    </row>
    <row r="5060" spans="2:6" x14ac:dyDescent="0.3">
      <c r="B5060" s="125">
        <v>5049</v>
      </c>
      <c r="C5060" s="159"/>
      <c r="D5060" s="160"/>
      <c r="E5060" s="159"/>
      <c r="F5060" s="161"/>
    </row>
    <row r="5061" spans="2:6" x14ac:dyDescent="0.3">
      <c r="B5061" s="121">
        <v>5050</v>
      </c>
      <c r="C5061" s="162"/>
      <c r="D5061" s="163"/>
      <c r="E5061" s="162"/>
      <c r="F5061" s="164"/>
    </row>
    <row r="5062" spans="2:6" x14ac:dyDescent="0.3">
      <c r="B5062" s="125">
        <v>5051</v>
      </c>
      <c r="C5062" s="159"/>
      <c r="D5062" s="160"/>
      <c r="E5062" s="159"/>
      <c r="F5062" s="161"/>
    </row>
    <row r="5063" spans="2:6" x14ac:dyDescent="0.3">
      <c r="B5063" s="121">
        <v>5052</v>
      </c>
      <c r="C5063" s="162"/>
      <c r="D5063" s="163"/>
      <c r="E5063" s="162"/>
      <c r="F5063" s="164"/>
    </row>
    <row r="5064" spans="2:6" x14ac:dyDescent="0.3">
      <c r="B5064" s="125">
        <v>5053</v>
      </c>
      <c r="C5064" s="159"/>
      <c r="D5064" s="160"/>
      <c r="E5064" s="159"/>
      <c r="F5064" s="161"/>
    </row>
    <row r="5065" spans="2:6" x14ac:dyDescent="0.3">
      <c r="B5065" s="121">
        <v>5054</v>
      </c>
      <c r="C5065" s="162"/>
      <c r="D5065" s="163"/>
      <c r="E5065" s="162"/>
      <c r="F5065" s="164"/>
    </row>
    <row r="5066" spans="2:6" x14ac:dyDescent="0.3">
      <c r="B5066" s="125">
        <v>5055</v>
      </c>
      <c r="C5066" s="159"/>
      <c r="D5066" s="160"/>
      <c r="E5066" s="159"/>
      <c r="F5066" s="161"/>
    </row>
    <row r="5067" spans="2:6" x14ac:dyDescent="0.3">
      <c r="B5067" s="121">
        <v>5056</v>
      </c>
      <c r="C5067" s="162"/>
      <c r="D5067" s="163"/>
      <c r="E5067" s="162"/>
      <c r="F5067" s="164"/>
    </row>
    <row r="5068" spans="2:6" x14ac:dyDescent="0.3">
      <c r="B5068" s="125">
        <v>5057</v>
      </c>
      <c r="C5068" s="159"/>
      <c r="D5068" s="160"/>
      <c r="E5068" s="159"/>
      <c r="F5068" s="161"/>
    </row>
    <row r="5069" spans="2:6" x14ac:dyDescent="0.3">
      <c r="B5069" s="121">
        <v>5058</v>
      </c>
      <c r="C5069" s="162"/>
      <c r="D5069" s="163"/>
      <c r="E5069" s="162"/>
      <c r="F5069" s="164"/>
    </row>
    <row r="5070" spans="2:6" x14ac:dyDescent="0.3">
      <c r="B5070" s="125">
        <v>5059</v>
      </c>
      <c r="C5070" s="159"/>
      <c r="D5070" s="160"/>
      <c r="E5070" s="159"/>
      <c r="F5070" s="161"/>
    </row>
    <row r="5071" spans="2:6" x14ac:dyDescent="0.3">
      <c r="B5071" s="121">
        <v>5060</v>
      </c>
      <c r="C5071" s="162"/>
      <c r="D5071" s="163"/>
      <c r="E5071" s="162"/>
      <c r="F5071" s="164"/>
    </row>
    <row r="5072" spans="2:6" x14ac:dyDescent="0.3">
      <c r="B5072" s="125">
        <v>5061</v>
      </c>
      <c r="C5072" s="159"/>
      <c r="D5072" s="160"/>
      <c r="E5072" s="159"/>
      <c r="F5072" s="161"/>
    </row>
    <row r="5073" spans="2:6" x14ac:dyDescent="0.3">
      <c r="B5073" s="121">
        <v>5062</v>
      </c>
      <c r="C5073" s="162"/>
      <c r="D5073" s="163"/>
      <c r="E5073" s="162"/>
      <c r="F5073" s="164"/>
    </row>
    <row r="5074" spans="2:6" x14ac:dyDescent="0.3">
      <c r="B5074" s="125">
        <v>5063</v>
      </c>
      <c r="C5074" s="159"/>
      <c r="D5074" s="160"/>
      <c r="E5074" s="159"/>
      <c r="F5074" s="161"/>
    </row>
    <row r="5075" spans="2:6" x14ac:dyDescent="0.3">
      <c r="B5075" s="121">
        <v>5064</v>
      </c>
      <c r="C5075" s="162"/>
      <c r="D5075" s="163"/>
      <c r="E5075" s="162"/>
      <c r="F5075" s="164"/>
    </row>
    <row r="5076" spans="2:6" x14ac:dyDescent="0.3">
      <c r="B5076" s="125">
        <v>5065</v>
      </c>
      <c r="C5076" s="159"/>
      <c r="D5076" s="160"/>
      <c r="E5076" s="159"/>
      <c r="F5076" s="161"/>
    </row>
    <row r="5077" spans="2:6" x14ac:dyDescent="0.3">
      <c r="B5077" s="121">
        <v>5066</v>
      </c>
      <c r="C5077" s="162"/>
      <c r="D5077" s="163"/>
      <c r="E5077" s="162"/>
      <c r="F5077" s="164"/>
    </row>
    <row r="5078" spans="2:6" x14ac:dyDescent="0.3">
      <c r="B5078" s="125">
        <v>5067</v>
      </c>
      <c r="C5078" s="159"/>
      <c r="D5078" s="160"/>
      <c r="E5078" s="159"/>
      <c r="F5078" s="161"/>
    </row>
    <row r="5079" spans="2:6" x14ac:dyDescent="0.3">
      <c r="B5079" s="121">
        <v>5068</v>
      </c>
      <c r="C5079" s="162"/>
      <c r="D5079" s="163"/>
      <c r="E5079" s="162"/>
      <c r="F5079" s="164"/>
    </row>
    <row r="5080" spans="2:6" x14ac:dyDescent="0.3">
      <c r="B5080" s="125">
        <v>5069</v>
      </c>
      <c r="C5080" s="159"/>
      <c r="D5080" s="160"/>
      <c r="E5080" s="159"/>
      <c r="F5080" s="161"/>
    </row>
    <row r="5081" spans="2:6" x14ac:dyDescent="0.3">
      <c r="B5081" s="121">
        <v>5070</v>
      </c>
      <c r="C5081" s="162"/>
      <c r="D5081" s="163"/>
      <c r="E5081" s="162"/>
      <c r="F5081" s="164"/>
    </row>
    <row r="5082" spans="2:6" x14ac:dyDescent="0.3">
      <c r="B5082" s="125">
        <v>5071</v>
      </c>
      <c r="C5082" s="159"/>
      <c r="D5082" s="160"/>
      <c r="E5082" s="159"/>
      <c r="F5082" s="161"/>
    </row>
    <row r="5083" spans="2:6" x14ac:dyDescent="0.3">
      <c r="B5083" s="121">
        <v>5072</v>
      </c>
      <c r="C5083" s="162"/>
      <c r="D5083" s="163"/>
      <c r="E5083" s="162"/>
      <c r="F5083" s="164"/>
    </row>
    <row r="5084" spans="2:6" x14ac:dyDescent="0.3">
      <c r="B5084" s="125">
        <v>5073</v>
      </c>
      <c r="C5084" s="159"/>
      <c r="D5084" s="160"/>
      <c r="E5084" s="159"/>
      <c r="F5084" s="161"/>
    </row>
    <row r="5085" spans="2:6" x14ac:dyDescent="0.3">
      <c r="B5085" s="121">
        <v>5074</v>
      </c>
      <c r="C5085" s="162"/>
      <c r="D5085" s="163"/>
      <c r="E5085" s="162"/>
      <c r="F5085" s="164"/>
    </row>
    <row r="5086" spans="2:6" x14ac:dyDescent="0.3">
      <c r="B5086" s="125">
        <v>5075</v>
      </c>
      <c r="C5086" s="159"/>
      <c r="D5086" s="160"/>
      <c r="E5086" s="159"/>
      <c r="F5086" s="161"/>
    </row>
    <row r="5087" spans="2:6" x14ac:dyDescent="0.3">
      <c r="B5087" s="121">
        <v>5076</v>
      </c>
      <c r="C5087" s="162"/>
      <c r="D5087" s="163"/>
      <c r="E5087" s="162"/>
      <c r="F5087" s="164"/>
    </row>
    <row r="5088" spans="2:6" x14ac:dyDescent="0.3">
      <c r="B5088" s="125">
        <v>5077</v>
      </c>
      <c r="C5088" s="159"/>
      <c r="D5088" s="160"/>
      <c r="E5088" s="159"/>
      <c r="F5088" s="161"/>
    </row>
    <row r="5089" spans="2:6" x14ac:dyDescent="0.3">
      <c r="B5089" s="121">
        <v>5078</v>
      </c>
      <c r="C5089" s="162"/>
      <c r="D5089" s="163"/>
      <c r="E5089" s="162"/>
      <c r="F5089" s="164"/>
    </row>
    <row r="5090" spans="2:6" x14ac:dyDescent="0.3">
      <c r="B5090" s="125">
        <v>5079</v>
      </c>
      <c r="C5090" s="159"/>
      <c r="D5090" s="160"/>
      <c r="E5090" s="159"/>
      <c r="F5090" s="161"/>
    </row>
    <row r="5091" spans="2:6" x14ac:dyDescent="0.3">
      <c r="B5091" s="121">
        <v>5080</v>
      </c>
      <c r="C5091" s="162"/>
      <c r="D5091" s="163"/>
      <c r="E5091" s="162"/>
      <c r="F5091" s="164"/>
    </row>
    <row r="5092" spans="2:6" x14ac:dyDescent="0.3">
      <c r="B5092" s="125">
        <v>5081</v>
      </c>
      <c r="C5092" s="159"/>
      <c r="D5092" s="160"/>
      <c r="E5092" s="159"/>
      <c r="F5092" s="161"/>
    </row>
    <row r="5093" spans="2:6" x14ac:dyDescent="0.3">
      <c r="B5093" s="121">
        <v>5082</v>
      </c>
      <c r="C5093" s="162"/>
      <c r="D5093" s="163"/>
      <c r="E5093" s="162"/>
      <c r="F5093" s="164"/>
    </row>
    <row r="5094" spans="2:6" x14ac:dyDescent="0.3">
      <c r="B5094" s="125">
        <v>5083</v>
      </c>
      <c r="C5094" s="159"/>
      <c r="D5094" s="160"/>
      <c r="E5094" s="159"/>
      <c r="F5094" s="161"/>
    </row>
    <row r="5095" spans="2:6" x14ac:dyDescent="0.3">
      <c r="B5095" s="121">
        <v>5084</v>
      </c>
      <c r="C5095" s="162"/>
      <c r="D5095" s="163"/>
      <c r="E5095" s="162"/>
      <c r="F5095" s="164"/>
    </row>
    <row r="5096" spans="2:6" x14ac:dyDescent="0.3">
      <c r="B5096" s="125">
        <v>5085</v>
      </c>
      <c r="C5096" s="159"/>
      <c r="D5096" s="160"/>
      <c r="E5096" s="159"/>
      <c r="F5096" s="161"/>
    </row>
    <row r="5097" spans="2:6" x14ac:dyDescent="0.3">
      <c r="B5097" s="121">
        <v>5086</v>
      </c>
      <c r="C5097" s="162"/>
      <c r="D5097" s="163"/>
      <c r="E5097" s="162"/>
      <c r="F5097" s="164"/>
    </row>
    <row r="5098" spans="2:6" x14ac:dyDescent="0.3">
      <c r="B5098" s="125">
        <v>5087</v>
      </c>
      <c r="C5098" s="159"/>
      <c r="D5098" s="160"/>
      <c r="E5098" s="159"/>
      <c r="F5098" s="161"/>
    </row>
    <row r="5099" spans="2:6" x14ac:dyDescent="0.3">
      <c r="B5099" s="121">
        <v>5088</v>
      </c>
      <c r="C5099" s="162"/>
      <c r="D5099" s="163"/>
      <c r="E5099" s="162"/>
      <c r="F5099" s="164"/>
    </row>
    <row r="5100" spans="2:6" x14ac:dyDescent="0.3">
      <c r="B5100" s="125">
        <v>5089</v>
      </c>
      <c r="C5100" s="159"/>
      <c r="D5100" s="160"/>
      <c r="E5100" s="159"/>
      <c r="F5100" s="161"/>
    </row>
    <row r="5101" spans="2:6" x14ac:dyDescent="0.3">
      <c r="B5101" s="121">
        <v>5090</v>
      </c>
      <c r="C5101" s="162"/>
      <c r="D5101" s="163"/>
      <c r="E5101" s="162"/>
      <c r="F5101" s="164"/>
    </row>
    <row r="5102" spans="2:6" x14ac:dyDescent="0.3">
      <c r="B5102" s="125">
        <v>5091</v>
      </c>
      <c r="C5102" s="159"/>
      <c r="D5102" s="160"/>
      <c r="E5102" s="159"/>
      <c r="F5102" s="161"/>
    </row>
    <row r="5103" spans="2:6" x14ac:dyDescent="0.3">
      <c r="B5103" s="121">
        <v>5092</v>
      </c>
      <c r="C5103" s="162"/>
      <c r="D5103" s="163"/>
      <c r="E5103" s="162"/>
      <c r="F5103" s="164"/>
    </row>
    <row r="5104" spans="2:6" x14ac:dyDescent="0.3">
      <c r="B5104" s="125">
        <v>5093</v>
      </c>
      <c r="C5104" s="159"/>
      <c r="D5104" s="160"/>
      <c r="E5104" s="159"/>
      <c r="F5104" s="161"/>
    </row>
    <row r="5105" spans="2:6" x14ac:dyDescent="0.3">
      <c r="B5105" s="121">
        <v>5094</v>
      </c>
      <c r="C5105" s="162"/>
      <c r="D5105" s="163"/>
      <c r="E5105" s="162"/>
      <c r="F5105" s="164"/>
    </row>
    <row r="5106" spans="2:6" x14ac:dyDescent="0.3">
      <c r="B5106" s="125">
        <v>5095</v>
      </c>
      <c r="C5106" s="159"/>
      <c r="D5106" s="160"/>
      <c r="E5106" s="159"/>
      <c r="F5106" s="161"/>
    </row>
    <row r="5107" spans="2:6" x14ac:dyDescent="0.3">
      <c r="B5107" s="121">
        <v>5096</v>
      </c>
      <c r="C5107" s="162"/>
      <c r="D5107" s="163"/>
      <c r="E5107" s="162"/>
      <c r="F5107" s="164"/>
    </row>
    <row r="5108" spans="2:6" x14ac:dyDescent="0.3">
      <c r="B5108" s="125">
        <v>5097</v>
      </c>
      <c r="C5108" s="159"/>
      <c r="D5108" s="160"/>
      <c r="E5108" s="159"/>
      <c r="F5108" s="161"/>
    </row>
    <row r="5109" spans="2:6" x14ac:dyDescent="0.3">
      <c r="B5109" s="121">
        <v>5098</v>
      </c>
      <c r="C5109" s="162"/>
      <c r="D5109" s="163"/>
      <c r="E5109" s="162"/>
      <c r="F5109" s="164"/>
    </row>
    <row r="5110" spans="2:6" x14ac:dyDescent="0.3">
      <c r="B5110" s="125">
        <v>5099</v>
      </c>
      <c r="C5110" s="159"/>
      <c r="D5110" s="160"/>
      <c r="E5110" s="159"/>
      <c r="F5110" s="161"/>
    </row>
    <row r="5111" spans="2:6" x14ac:dyDescent="0.3">
      <c r="B5111" s="121">
        <v>5100</v>
      </c>
      <c r="C5111" s="162"/>
      <c r="D5111" s="163"/>
      <c r="E5111" s="162"/>
      <c r="F5111" s="164"/>
    </row>
    <row r="5112" spans="2:6" x14ac:dyDescent="0.3">
      <c r="B5112" s="125">
        <v>5101</v>
      </c>
      <c r="C5112" s="159"/>
      <c r="D5112" s="160"/>
      <c r="E5112" s="159"/>
      <c r="F5112" s="161"/>
    </row>
    <row r="5113" spans="2:6" x14ac:dyDescent="0.3">
      <c r="B5113" s="121">
        <v>5102</v>
      </c>
      <c r="C5113" s="162"/>
      <c r="D5113" s="163"/>
      <c r="E5113" s="162"/>
      <c r="F5113" s="164"/>
    </row>
    <row r="5114" spans="2:6" x14ac:dyDescent="0.3">
      <c r="B5114" s="125">
        <v>5103</v>
      </c>
      <c r="C5114" s="159"/>
      <c r="D5114" s="160"/>
      <c r="E5114" s="159"/>
      <c r="F5114" s="161"/>
    </row>
    <row r="5115" spans="2:6" x14ac:dyDescent="0.3">
      <c r="B5115" s="121">
        <v>5104</v>
      </c>
      <c r="C5115" s="162"/>
      <c r="D5115" s="163"/>
      <c r="E5115" s="162"/>
      <c r="F5115" s="164"/>
    </row>
    <row r="5116" spans="2:6" x14ac:dyDescent="0.3">
      <c r="B5116" s="125">
        <v>5105</v>
      </c>
      <c r="C5116" s="159"/>
      <c r="D5116" s="160"/>
      <c r="E5116" s="159"/>
      <c r="F5116" s="161"/>
    </row>
    <row r="5117" spans="2:6" x14ac:dyDescent="0.3">
      <c r="B5117" s="121">
        <v>5106</v>
      </c>
      <c r="C5117" s="162"/>
      <c r="D5117" s="163"/>
      <c r="E5117" s="162"/>
      <c r="F5117" s="164"/>
    </row>
    <row r="5118" spans="2:6" x14ac:dyDescent="0.3">
      <c r="B5118" s="125">
        <v>5107</v>
      </c>
      <c r="C5118" s="159"/>
      <c r="D5118" s="160"/>
      <c r="E5118" s="159"/>
      <c r="F5118" s="161"/>
    </row>
    <row r="5119" spans="2:6" x14ac:dyDescent="0.3">
      <c r="B5119" s="121">
        <v>5108</v>
      </c>
      <c r="C5119" s="162"/>
      <c r="D5119" s="163"/>
      <c r="E5119" s="162"/>
      <c r="F5119" s="164"/>
    </row>
    <row r="5120" spans="2:6" x14ac:dyDescent="0.3">
      <c r="B5120" s="125">
        <v>5109</v>
      </c>
      <c r="C5120" s="159"/>
      <c r="D5120" s="160"/>
      <c r="E5120" s="159"/>
      <c r="F5120" s="161"/>
    </row>
    <row r="5121" spans="2:6" x14ac:dyDescent="0.3">
      <c r="B5121" s="121">
        <v>5110</v>
      </c>
      <c r="C5121" s="162"/>
      <c r="D5121" s="163"/>
      <c r="E5121" s="162"/>
      <c r="F5121" s="164"/>
    </row>
    <row r="5122" spans="2:6" x14ac:dyDescent="0.3">
      <c r="B5122" s="125">
        <v>5111</v>
      </c>
      <c r="C5122" s="159"/>
      <c r="D5122" s="160"/>
      <c r="E5122" s="159"/>
      <c r="F5122" s="161"/>
    </row>
    <row r="5123" spans="2:6" x14ac:dyDescent="0.3">
      <c r="B5123" s="121">
        <v>5112</v>
      </c>
      <c r="C5123" s="162"/>
      <c r="D5123" s="163"/>
      <c r="E5123" s="162"/>
      <c r="F5123" s="164"/>
    </row>
    <row r="5124" spans="2:6" x14ac:dyDescent="0.3">
      <c r="B5124" s="125">
        <v>5113</v>
      </c>
      <c r="C5124" s="159"/>
      <c r="D5124" s="160"/>
      <c r="E5124" s="159"/>
      <c r="F5124" s="161"/>
    </row>
    <row r="5125" spans="2:6" x14ac:dyDescent="0.3">
      <c r="B5125" s="121">
        <v>5114</v>
      </c>
      <c r="C5125" s="162"/>
      <c r="D5125" s="163"/>
      <c r="E5125" s="162"/>
      <c r="F5125" s="164"/>
    </row>
    <row r="5126" spans="2:6" x14ac:dyDescent="0.3">
      <c r="B5126" s="125">
        <v>5115</v>
      </c>
      <c r="C5126" s="159"/>
      <c r="D5126" s="160"/>
      <c r="E5126" s="159"/>
      <c r="F5126" s="161"/>
    </row>
    <row r="5127" spans="2:6" x14ac:dyDescent="0.3">
      <c r="B5127" s="121">
        <v>5116</v>
      </c>
      <c r="C5127" s="162"/>
      <c r="D5127" s="163"/>
      <c r="E5127" s="162"/>
      <c r="F5127" s="164"/>
    </row>
    <row r="5128" spans="2:6" x14ac:dyDescent="0.3">
      <c r="B5128" s="125">
        <v>5117</v>
      </c>
      <c r="C5128" s="159"/>
      <c r="D5128" s="160"/>
      <c r="E5128" s="159"/>
      <c r="F5128" s="161"/>
    </row>
    <row r="5129" spans="2:6" x14ac:dyDescent="0.3">
      <c r="B5129" s="121">
        <v>5118</v>
      </c>
      <c r="C5129" s="162"/>
      <c r="D5129" s="163"/>
      <c r="E5129" s="162"/>
      <c r="F5129" s="164"/>
    </row>
    <row r="5130" spans="2:6" x14ac:dyDescent="0.3">
      <c r="B5130" s="125">
        <v>5119</v>
      </c>
      <c r="C5130" s="159"/>
      <c r="D5130" s="160"/>
      <c r="E5130" s="159"/>
      <c r="F5130" s="161"/>
    </row>
    <row r="5131" spans="2:6" x14ac:dyDescent="0.3">
      <c r="B5131" s="121">
        <v>5120</v>
      </c>
      <c r="C5131" s="162"/>
      <c r="D5131" s="163"/>
      <c r="E5131" s="162"/>
      <c r="F5131" s="164"/>
    </row>
    <row r="5132" spans="2:6" x14ac:dyDescent="0.3">
      <c r="B5132" s="125">
        <v>5121</v>
      </c>
      <c r="C5132" s="159"/>
      <c r="D5132" s="160"/>
      <c r="E5132" s="159"/>
      <c r="F5132" s="161"/>
    </row>
    <row r="5133" spans="2:6" x14ac:dyDescent="0.3">
      <c r="B5133" s="121">
        <v>5122</v>
      </c>
      <c r="C5133" s="162"/>
      <c r="D5133" s="163"/>
      <c r="E5133" s="162"/>
      <c r="F5133" s="164"/>
    </row>
    <row r="5134" spans="2:6" x14ac:dyDescent="0.3">
      <c r="B5134" s="125">
        <v>5123</v>
      </c>
      <c r="C5134" s="159"/>
      <c r="D5134" s="160"/>
      <c r="E5134" s="159"/>
      <c r="F5134" s="161"/>
    </row>
    <row r="5135" spans="2:6" x14ac:dyDescent="0.3">
      <c r="B5135" s="121">
        <v>5124</v>
      </c>
      <c r="C5135" s="162"/>
      <c r="D5135" s="163"/>
      <c r="E5135" s="162"/>
      <c r="F5135" s="164"/>
    </row>
    <row r="5136" spans="2:6" x14ac:dyDescent="0.3">
      <c r="B5136" s="125">
        <v>5125</v>
      </c>
      <c r="C5136" s="159"/>
      <c r="D5136" s="160"/>
      <c r="E5136" s="159"/>
      <c r="F5136" s="161"/>
    </row>
    <row r="5137" spans="2:6" x14ac:dyDescent="0.3">
      <c r="B5137" s="121">
        <v>5126</v>
      </c>
      <c r="C5137" s="162"/>
      <c r="D5137" s="163"/>
      <c r="E5137" s="162"/>
      <c r="F5137" s="164"/>
    </row>
    <row r="5138" spans="2:6" x14ac:dyDescent="0.3">
      <c r="B5138" s="125">
        <v>5127</v>
      </c>
      <c r="C5138" s="159"/>
      <c r="D5138" s="160"/>
      <c r="E5138" s="159"/>
      <c r="F5138" s="161"/>
    </row>
    <row r="5139" spans="2:6" x14ac:dyDescent="0.3">
      <c r="B5139" s="121">
        <v>5128</v>
      </c>
      <c r="C5139" s="162"/>
      <c r="D5139" s="163"/>
      <c r="E5139" s="162"/>
      <c r="F5139" s="164"/>
    </row>
    <row r="5140" spans="2:6" x14ac:dyDescent="0.3">
      <c r="B5140" s="125">
        <v>5129</v>
      </c>
      <c r="C5140" s="159"/>
      <c r="D5140" s="160"/>
      <c r="E5140" s="159"/>
      <c r="F5140" s="161"/>
    </row>
    <row r="5141" spans="2:6" x14ac:dyDescent="0.3">
      <c r="B5141" s="121">
        <v>5130</v>
      </c>
      <c r="C5141" s="162"/>
      <c r="D5141" s="163"/>
      <c r="E5141" s="162"/>
      <c r="F5141" s="164"/>
    </row>
    <row r="5142" spans="2:6" x14ac:dyDescent="0.3">
      <c r="B5142" s="125">
        <v>5131</v>
      </c>
      <c r="C5142" s="159"/>
      <c r="D5142" s="160"/>
      <c r="E5142" s="159"/>
      <c r="F5142" s="161"/>
    </row>
    <row r="5143" spans="2:6" x14ac:dyDescent="0.3">
      <c r="B5143" s="121">
        <v>5132</v>
      </c>
      <c r="C5143" s="162"/>
      <c r="D5143" s="163"/>
      <c r="E5143" s="162"/>
      <c r="F5143" s="164"/>
    </row>
    <row r="5144" spans="2:6" x14ac:dyDescent="0.3">
      <c r="B5144" s="125">
        <v>5133</v>
      </c>
      <c r="C5144" s="159"/>
      <c r="D5144" s="160"/>
      <c r="E5144" s="159"/>
      <c r="F5144" s="161"/>
    </row>
    <row r="5145" spans="2:6" x14ac:dyDescent="0.3">
      <c r="B5145" s="121">
        <v>5134</v>
      </c>
      <c r="C5145" s="162"/>
      <c r="D5145" s="163"/>
      <c r="E5145" s="162"/>
      <c r="F5145" s="164"/>
    </row>
    <row r="5146" spans="2:6" x14ac:dyDescent="0.3">
      <c r="B5146" s="125">
        <v>5135</v>
      </c>
      <c r="C5146" s="159"/>
      <c r="D5146" s="160"/>
      <c r="E5146" s="159"/>
      <c r="F5146" s="161"/>
    </row>
    <row r="5147" spans="2:6" x14ac:dyDescent="0.3">
      <c r="B5147" s="121">
        <v>5136</v>
      </c>
      <c r="C5147" s="162"/>
      <c r="D5147" s="163"/>
      <c r="E5147" s="162"/>
      <c r="F5147" s="164"/>
    </row>
    <row r="5148" spans="2:6" x14ac:dyDescent="0.3">
      <c r="B5148" s="125">
        <v>5137</v>
      </c>
      <c r="C5148" s="159"/>
      <c r="D5148" s="160"/>
      <c r="E5148" s="159"/>
      <c r="F5148" s="161"/>
    </row>
    <row r="5149" spans="2:6" x14ac:dyDescent="0.3">
      <c r="B5149" s="121">
        <v>5138</v>
      </c>
      <c r="C5149" s="162"/>
      <c r="D5149" s="163"/>
      <c r="E5149" s="162"/>
      <c r="F5149" s="164"/>
    </row>
    <row r="5150" spans="2:6" x14ac:dyDescent="0.3">
      <c r="B5150" s="125">
        <v>5139</v>
      </c>
      <c r="C5150" s="159"/>
      <c r="D5150" s="160"/>
      <c r="E5150" s="159"/>
      <c r="F5150" s="161"/>
    </row>
    <row r="5151" spans="2:6" x14ac:dyDescent="0.3">
      <c r="B5151" s="121">
        <v>5140</v>
      </c>
      <c r="C5151" s="162"/>
      <c r="D5151" s="163"/>
      <c r="E5151" s="162"/>
      <c r="F5151" s="164"/>
    </row>
    <row r="5152" spans="2:6" x14ac:dyDescent="0.3">
      <c r="B5152" s="125">
        <v>5141</v>
      </c>
      <c r="C5152" s="159"/>
      <c r="D5152" s="160"/>
      <c r="E5152" s="159"/>
      <c r="F5152" s="161"/>
    </row>
    <row r="5153" spans="2:6" x14ac:dyDescent="0.3">
      <c r="B5153" s="121">
        <v>5142</v>
      </c>
      <c r="C5153" s="162"/>
      <c r="D5153" s="163"/>
      <c r="E5153" s="162"/>
      <c r="F5153" s="164"/>
    </row>
    <row r="5154" spans="2:6" x14ac:dyDescent="0.3">
      <c r="B5154" s="125">
        <v>5143</v>
      </c>
      <c r="C5154" s="159"/>
      <c r="D5154" s="160"/>
      <c r="E5154" s="159"/>
      <c r="F5154" s="161"/>
    </row>
    <row r="5155" spans="2:6" x14ac:dyDescent="0.3">
      <c r="B5155" s="121">
        <v>5144</v>
      </c>
      <c r="C5155" s="162"/>
      <c r="D5155" s="163"/>
      <c r="E5155" s="162"/>
      <c r="F5155" s="164"/>
    </row>
    <row r="5156" spans="2:6" x14ac:dyDescent="0.3">
      <c r="B5156" s="125">
        <v>5145</v>
      </c>
      <c r="C5156" s="159"/>
      <c r="D5156" s="160"/>
      <c r="E5156" s="159"/>
      <c r="F5156" s="161"/>
    </row>
    <row r="5157" spans="2:6" x14ac:dyDescent="0.3">
      <c r="B5157" s="121">
        <v>5146</v>
      </c>
      <c r="C5157" s="162"/>
      <c r="D5157" s="163"/>
      <c r="E5157" s="162"/>
      <c r="F5157" s="164"/>
    </row>
    <row r="5158" spans="2:6" x14ac:dyDescent="0.3">
      <c r="B5158" s="125">
        <v>5147</v>
      </c>
      <c r="C5158" s="159"/>
      <c r="D5158" s="160"/>
      <c r="E5158" s="159"/>
      <c r="F5158" s="161"/>
    </row>
    <row r="5159" spans="2:6" x14ac:dyDescent="0.3">
      <c r="B5159" s="121">
        <v>5148</v>
      </c>
      <c r="C5159" s="162"/>
      <c r="D5159" s="163"/>
      <c r="E5159" s="162"/>
      <c r="F5159" s="164"/>
    </row>
    <row r="5160" spans="2:6" x14ac:dyDescent="0.3">
      <c r="B5160" s="125">
        <v>5149</v>
      </c>
      <c r="C5160" s="159"/>
      <c r="D5160" s="160"/>
      <c r="E5160" s="159"/>
      <c r="F5160" s="161"/>
    </row>
    <row r="5161" spans="2:6" x14ac:dyDescent="0.3">
      <c r="B5161" s="121">
        <v>5150</v>
      </c>
      <c r="C5161" s="162"/>
      <c r="D5161" s="163"/>
      <c r="E5161" s="162"/>
      <c r="F5161" s="164"/>
    </row>
    <row r="5162" spans="2:6" x14ac:dyDescent="0.3">
      <c r="B5162" s="125">
        <v>5151</v>
      </c>
      <c r="C5162" s="159"/>
      <c r="D5162" s="160"/>
      <c r="E5162" s="159"/>
      <c r="F5162" s="161"/>
    </row>
    <row r="5163" spans="2:6" x14ac:dyDescent="0.3">
      <c r="B5163" s="121">
        <v>5152</v>
      </c>
      <c r="C5163" s="162"/>
      <c r="D5163" s="163"/>
      <c r="E5163" s="162"/>
      <c r="F5163" s="164"/>
    </row>
    <row r="5164" spans="2:6" x14ac:dyDescent="0.3">
      <c r="B5164" s="125">
        <v>5153</v>
      </c>
      <c r="C5164" s="159"/>
      <c r="D5164" s="160"/>
      <c r="E5164" s="159"/>
      <c r="F5164" s="161"/>
    </row>
    <row r="5165" spans="2:6" x14ac:dyDescent="0.3">
      <c r="B5165" s="121">
        <v>5154</v>
      </c>
      <c r="C5165" s="162"/>
      <c r="D5165" s="163"/>
      <c r="E5165" s="162"/>
      <c r="F5165" s="164"/>
    </row>
    <row r="5166" spans="2:6" x14ac:dyDescent="0.3">
      <c r="B5166" s="125">
        <v>5155</v>
      </c>
      <c r="C5166" s="159"/>
      <c r="D5166" s="160"/>
      <c r="E5166" s="159"/>
      <c r="F5166" s="161"/>
    </row>
    <row r="5167" spans="2:6" x14ac:dyDescent="0.3">
      <c r="B5167" s="121">
        <v>5156</v>
      </c>
      <c r="C5167" s="162"/>
      <c r="D5167" s="163"/>
      <c r="E5167" s="162"/>
      <c r="F5167" s="164"/>
    </row>
    <row r="5168" spans="2:6" x14ac:dyDescent="0.3">
      <c r="B5168" s="125">
        <v>5157</v>
      </c>
      <c r="C5168" s="159"/>
      <c r="D5168" s="160"/>
      <c r="E5168" s="159"/>
      <c r="F5168" s="161"/>
    </row>
    <row r="5169" spans="2:6" x14ac:dyDescent="0.3">
      <c r="B5169" s="121">
        <v>5158</v>
      </c>
      <c r="C5169" s="162"/>
      <c r="D5169" s="163"/>
      <c r="E5169" s="162"/>
      <c r="F5169" s="164"/>
    </row>
    <row r="5170" spans="2:6" x14ac:dyDescent="0.3">
      <c r="B5170" s="125">
        <v>5159</v>
      </c>
      <c r="C5170" s="159"/>
      <c r="D5170" s="160"/>
      <c r="E5170" s="159"/>
      <c r="F5170" s="161"/>
    </row>
    <row r="5171" spans="2:6" x14ac:dyDescent="0.3">
      <c r="B5171" s="121">
        <v>5160</v>
      </c>
      <c r="C5171" s="162"/>
      <c r="D5171" s="163"/>
      <c r="E5171" s="162"/>
      <c r="F5171" s="164"/>
    </row>
    <row r="5172" spans="2:6" x14ac:dyDescent="0.3">
      <c r="B5172" s="125">
        <v>5161</v>
      </c>
      <c r="C5172" s="159"/>
      <c r="D5172" s="160"/>
      <c r="E5172" s="159"/>
      <c r="F5172" s="161"/>
    </row>
    <row r="5173" spans="2:6" x14ac:dyDescent="0.3">
      <c r="B5173" s="121">
        <v>5162</v>
      </c>
      <c r="C5173" s="162"/>
      <c r="D5173" s="163"/>
      <c r="E5173" s="162"/>
      <c r="F5173" s="164"/>
    </row>
    <row r="5174" spans="2:6" x14ac:dyDescent="0.3">
      <c r="B5174" s="125">
        <v>5163</v>
      </c>
      <c r="C5174" s="159"/>
      <c r="D5174" s="160"/>
      <c r="E5174" s="159"/>
      <c r="F5174" s="161"/>
    </row>
    <row r="5175" spans="2:6" x14ac:dyDescent="0.3">
      <c r="B5175" s="121">
        <v>5164</v>
      </c>
      <c r="C5175" s="162"/>
      <c r="D5175" s="163"/>
      <c r="E5175" s="162"/>
      <c r="F5175" s="164"/>
    </row>
    <row r="5176" spans="2:6" x14ac:dyDescent="0.3">
      <c r="B5176" s="125">
        <v>5165</v>
      </c>
      <c r="C5176" s="159"/>
      <c r="D5176" s="160"/>
      <c r="E5176" s="159"/>
      <c r="F5176" s="161"/>
    </row>
    <row r="5177" spans="2:6" x14ac:dyDescent="0.3">
      <c r="B5177" s="121">
        <v>5166</v>
      </c>
      <c r="C5177" s="162"/>
      <c r="D5177" s="163"/>
      <c r="E5177" s="162"/>
      <c r="F5177" s="164"/>
    </row>
    <row r="5178" spans="2:6" x14ac:dyDescent="0.3">
      <c r="B5178" s="125">
        <v>5167</v>
      </c>
      <c r="C5178" s="159"/>
      <c r="D5178" s="160"/>
      <c r="E5178" s="159"/>
      <c r="F5178" s="161"/>
    </row>
    <row r="5179" spans="2:6" x14ac:dyDescent="0.3">
      <c r="B5179" s="121">
        <v>5168</v>
      </c>
      <c r="C5179" s="162"/>
      <c r="D5179" s="163"/>
      <c r="E5179" s="162"/>
      <c r="F5179" s="164"/>
    </row>
    <row r="5180" spans="2:6" x14ac:dyDescent="0.3">
      <c r="B5180" s="125">
        <v>5169</v>
      </c>
      <c r="C5180" s="159"/>
      <c r="D5180" s="160"/>
      <c r="E5180" s="159"/>
      <c r="F5180" s="161"/>
    </row>
    <row r="5181" spans="2:6" x14ac:dyDescent="0.3">
      <c r="B5181" s="121">
        <v>5170</v>
      </c>
      <c r="C5181" s="162"/>
      <c r="D5181" s="163"/>
      <c r="E5181" s="162"/>
      <c r="F5181" s="164"/>
    </row>
    <row r="5182" spans="2:6" x14ac:dyDescent="0.3">
      <c r="B5182" s="125">
        <v>5171</v>
      </c>
      <c r="C5182" s="159"/>
      <c r="D5182" s="160"/>
      <c r="E5182" s="159"/>
      <c r="F5182" s="161"/>
    </row>
    <row r="5183" spans="2:6" x14ac:dyDescent="0.3">
      <c r="B5183" s="121">
        <v>5172</v>
      </c>
      <c r="C5183" s="162"/>
      <c r="D5183" s="163"/>
      <c r="E5183" s="162"/>
      <c r="F5183" s="164"/>
    </row>
    <row r="5184" spans="2:6" x14ac:dyDescent="0.3">
      <c r="B5184" s="125">
        <v>5173</v>
      </c>
      <c r="C5184" s="159"/>
      <c r="D5184" s="160"/>
      <c r="E5184" s="159"/>
      <c r="F5184" s="161"/>
    </row>
    <row r="5185" spans="2:6" x14ac:dyDescent="0.3">
      <c r="B5185" s="121">
        <v>5174</v>
      </c>
      <c r="C5185" s="162"/>
      <c r="D5185" s="163"/>
      <c r="E5185" s="162"/>
      <c r="F5185" s="164"/>
    </row>
    <row r="5186" spans="2:6" x14ac:dyDescent="0.3">
      <c r="B5186" s="125">
        <v>5175</v>
      </c>
      <c r="C5186" s="159"/>
      <c r="D5186" s="160"/>
      <c r="E5186" s="159"/>
      <c r="F5186" s="161"/>
    </row>
    <row r="5187" spans="2:6" x14ac:dyDescent="0.3">
      <c r="B5187" s="121">
        <v>5176</v>
      </c>
      <c r="C5187" s="162"/>
      <c r="D5187" s="163"/>
      <c r="E5187" s="162"/>
      <c r="F5187" s="164"/>
    </row>
    <row r="5188" spans="2:6" x14ac:dyDescent="0.3">
      <c r="B5188" s="125">
        <v>5177</v>
      </c>
      <c r="C5188" s="159"/>
      <c r="D5188" s="160"/>
      <c r="E5188" s="159"/>
      <c r="F5188" s="161"/>
    </row>
    <row r="5189" spans="2:6" x14ac:dyDescent="0.3">
      <c r="B5189" s="121">
        <v>5178</v>
      </c>
      <c r="C5189" s="162"/>
      <c r="D5189" s="163"/>
      <c r="E5189" s="162"/>
      <c r="F5189" s="164"/>
    </row>
    <row r="5190" spans="2:6" x14ac:dyDescent="0.3">
      <c r="B5190" s="125">
        <v>5179</v>
      </c>
      <c r="C5190" s="159"/>
      <c r="D5190" s="160"/>
      <c r="E5190" s="159"/>
      <c r="F5190" s="161"/>
    </row>
    <row r="5191" spans="2:6" x14ac:dyDescent="0.3">
      <c r="B5191" s="121">
        <v>5180</v>
      </c>
      <c r="C5191" s="162"/>
      <c r="D5191" s="163"/>
      <c r="E5191" s="162"/>
      <c r="F5191" s="164"/>
    </row>
    <row r="5192" spans="2:6" x14ac:dyDescent="0.3">
      <c r="B5192" s="125">
        <v>5181</v>
      </c>
      <c r="C5192" s="159"/>
      <c r="D5192" s="160"/>
      <c r="E5192" s="159"/>
      <c r="F5192" s="161"/>
    </row>
    <row r="5193" spans="2:6" x14ac:dyDescent="0.3">
      <c r="B5193" s="121">
        <v>5182</v>
      </c>
      <c r="C5193" s="162"/>
      <c r="D5193" s="163"/>
      <c r="E5193" s="162"/>
      <c r="F5193" s="164"/>
    </row>
    <row r="5194" spans="2:6" x14ac:dyDescent="0.3">
      <c r="B5194" s="125">
        <v>5183</v>
      </c>
      <c r="C5194" s="159"/>
      <c r="D5194" s="160"/>
      <c r="E5194" s="159"/>
      <c r="F5194" s="161"/>
    </row>
    <row r="5195" spans="2:6" x14ac:dyDescent="0.3">
      <c r="B5195" s="121">
        <v>5184</v>
      </c>
      <c r="C5195" s="162"/>
      <c r="D5195" s="163"/>
      <c r="E5195" s="162"/>
      <c r="F5195" s="164"/>
    </row>
    <row r="5196" spans="2:6" x14ac:dyDescent="0.3">
      <c r="B5196" s="125">
        <v>5185</v>
      </c>
      <c r="C5196" s="159"/>
      <c r="D5196" s="160"/>
      <c r="E5196" s="159"/>
      <c r="F5196" s="161"/>
    </row>
    <row r="5197" spans="2:6" x14ac:dyDescent="0.3">
      <c r="B5197" s="121">
        <v>5186</v>
      </c>
      <c r="C5197" s="162"/>
      <c r="D5197" s="163"/>
      <c r="E5197" s="162"/>
      <c r="F5197" s="164"/>
    </row>
    <row r="5198" spans="2:6" x14ac:dyDescent="0.3">
      <c r="B5198" s="125">
        <v>5187</v>
      </c>
      <c r="C5198" s="159"/>
      <c r="D5198" s="160"/>
      <c r="E5198" s="159"/>
      <c r="F5198" s="161"/>
    </row>
    <row r="5199" spans="2:6" x14ac:dyDescent="0.3">
      <c r="B5199" s="121">
        <v>5188</v>
      </c>
      <c r="C5199" s="162"/>
      <c r="D5199" s="163"/>
      <c r="E5199" s="162"/>
      <c r="F5199" s="164"/>
    </row>
    <row r="5200" spans="2:6" x14ac:dyDescent="0.3">
      <c r="B5200" s="125">
        <v>5189</v>
      </c>
      <c r="C5200" s="159"/>
      <c r="D5200" s="160"/>
      <c r="E5200" s="159"/>
      <c r="F5200" s="161"/>
    </row>
    <row r="5201" spans="2:6" x14ac:dyDescent="0.3">
      <c r="B5201" s="121">
        <v>5190</v>
      </c>
      <c r="C5201" s="162"/>
      <c r="D5201" s="163"/>
      <c r="E5201" s="162"/>
      <c r="F5201" s="164"/>
    </row>
    <row r="5202" spans="2:6" x14ac:dyDescent="0.3">
      <c r="B5202" s="125">
        <v>5191</v>
      </c>
      <c r="C5202" s="159"/>
      <c r="D5202" s="160"/>
      <c r="E5202" s="159"/>
      <c r="F5202" s="161"/>
    </row>
    <row r="5203" spans="2:6" x14ac:dyDescent="0.3">
      <c r="B5203" s="121">
        <v>5192</v>
      </c>
      <c r="C5203" s="162"/>
      <c r="D5203" s="163"/>
      <c r="E5203" s="162"/>
      <c r="F5203" s="164"/>
    </row>
    <row r="5204" spans="2:6" x14ac:dyDescent="0.3">
      <c r="B5204" s="125">
        <v>5193</v>
      </c>
      <c r="C5204" s="159"/>
      <c r="D5204" s="160"/>
      <c r="E5204" s="159"/>
      <c r="F5204" s="161"/>
    </row>
    <row r="5205" spans="2:6" x14ac:dyDescent="0.3">
      <c r="B5205" s="121">
        <v>5194</v>
      </c>
      <c r="C5205" s="162"/>
      <c r="D5205" s="163"/>
      <c r="E5205" s="162"/>
      <c r="F5205" s="164"/>
    </row>
    <row r="5206" spans="2:6" x14ac:dyDescent="0.3">
      <c r="B5206" s="125">
        <v>5195</v>
      </c>
      <c r="C5206" s="159"/>
      <c r="D5206" s="160"/>
      <c r="E5206" s="159"/>
      <c r="F5206" s="161"/>
    </row>
    <row r="5207" spans="2:6" x14ac:dyDescent="0.3">
      <c r="B5207" s="121">
        <v>5196</v>
      </c>
      <c r="C5207" s="162"/>
      <c r="D5207" s="163"/>
      <c r="E5207" s="162"/>
      <c r="F5207" s="164"/>
    </row>
    <row r="5208" spans="2:6" x14ac:dyDescent="0.3">
      <c r="B5208" s="125">
        <v>5197</v>
      </c>
      <c r="C5208" s="159"/>
      <c r="D5208" s="160"/>
      <c r="E5208" s="159"/>
      <c r="F5208" s="161"/>
    </row>
    <row r="5209" spans="2:6" x14ac:dyDescent="0.3">
      <c r="B5209" s="121">
        <v>5198</v>
      </c>
      <c r="C5209" s="162"/>
      <c r="D5209" s="163"/>
      <c r="E5209" s="162"/>
      <c r="F5209" s="164"/>
    </row>
    <row r="5210" spans="2:6" x14ac:dyDescent="0.3">
      <c r="B5210" s="125">
        <v>5199</v>
      </c>
      <c r="C5210" s="159"/>
      <c r="D5210" s="160"/>
      <c r="E5210" s="159"/>
      <c r="F5210" s="161"/>
    </row>
    <row r="5211" spans="2:6" x14ac:dyDescent="0.3">
      <c r="B5211" s="121">
        <v>5200</v>
      </c>
      <c r="C5211" s="162"/>
      <c r="D5211" s="163"/>
      <c r="E5211" s="162"/>
      <c r="F5211" s="164"/>
    </row>
    <row r="5212" spans="2:6" x14ac:dyDescent="0.3">
      <c r="B5212" s="125">
        <v>5201</v>
      </c>
      <c r="C5212" s="159"/>
      <c r="D5212" s="160"/>
      <c r="E5212" s="159"/>
      <c r="F5212" s="161"/>
    </row>
    <row r="5213" spans="2:6" x14ac:dyDescent="0.3">
      <c r="B5213" s="121">
        <v>5202</v>
      </c>
      <c r="C5213" s="162"/>
      <c r="D5213" s="163"/>
      <c r="E5213" s="162"/>
      <c r="F5213" s="164"/>
    </row>
    <row r="5214" spans="2:6" x14ac:dyDescent="0.3">
      <c r="B5214" s="125">
        <v>5203</v>
      </c>
      <c r="C5214" s="159"/>
      <c r="D5214" s="160"/>
      <c r="E5214" s="159"/>
      <c r="F5214" s="161"/>
    </row>
    <row r="5215" spans="2:6" x14ac:dyDescent="0.3">
      <c r="B5215" s="121">
        <v>5204</v>
      </c>
      <c r="C5215" s="162"/>
      <c r="D5215" s="163"/>
      <c r="E5215" s="162"/>
      <c r="F5215" s="164"/>
    </row>
    <row r="5216" spans="2:6" x14ac:dyDescent="0.3">
      <c r="B5216" s="125">
        <v>5205</v>
      </c>
      <c r="C5216" s="159"/>
      <c r="D5216" s="160"/>
      <c r="E5216" s="159"/>
      <c r="F5216" s="161"/>
    </row>
    <row r="5217" spans="2:6" x14ac:dyDescent="0.3">
      <c r="B5217" s="121">
        <v>5206</v>
      </c>
      <c r="C5217" s="162"/>
      <c r="D5217" s="163"/>
      <c r="E5217" s="162"/>
      <c r="F5217" s="164"/>
    </row>
    <row r="5218" spans="2:6" x14ac:dyDescent="0.3">
      <c r="B5218" s="125">
        <v>5207</v>
      </c>
      <c r="C5218" s="159"/>
      <c r="D5218" s="160"/>
      <c r="E5218" s="159"/>
      <c r="F5218" s="161"/>
    </row>
    <row r="5219" spans="2:6" x14ac:dyDescent="0.3">
      <c r="B5219" s="121">
        <v>5208</v>
      </c>
      <c r="C5219" s="162"/>
      <c r="D5219" s="163"/>
      <c r="E5219" s="162"/>
      <c r="F5219" s="164"/>
    </row>
    <row r="5220" spans="2:6" x14ac:dyDescent="0.3">
      <c r="B5220" s="125">
        <v>5209</v>
      </c>
      <c r="C5220" s="159"/>
      <c r="D5220" s="160"/>
      <c r="E5220" s="159"/>
      <c r="F5220" s="161"/>
    </row>
    <row r="5221" spans="2:6" x14ac:dyDescent="0.3">
      <c r="B5221" s="121">
        <v>5210</v>
      </c>
      <c r="C5221" s="162"/>
      <c r="D5221" s="163"/>
      <c r="E5221" s="162"/>
      <c r="F5221" s="164"/>
    </row>
    <row r="5222" spans="2:6" x14ac:dyDescent="0.3">
      <c r="B5222" s="125">
        <v>5211</v>
      </c>
      <c r="C5222" s="159"/>
      <c r="D5222" s="160"/>
      <c r="E5222" s="159"/>
      <c r="F5222" s="161"/>
    </row>
    <row r="5223" spans="2:6" x14ac:dyDescent="0.3">
      <c r="B5223" s="121">
        <v>5212</v>
      </c>
      <c r="C5223" s="162"/>
      <c r="D5223" s="163"/>
      <c r="E5223" s="162"/>
      <c r="F5223" s="164"/>
    </row>
    <row r="5224" spans="2:6" x14ac:dyDescent="0.3">
      <c r="B5224" s="125">
        <v>5213</v>
      </c>
      <c r="C5224" s="159"/>
      <c r="D5224" s="160"/>
      <c r="E5224" s="159"/>
      <c r="F5224" s="161"/>
    </row>
    <row r="5225" spans="2:6" x14ac:dyDescent="0.3">
      <c r="B5225" s="121">
        <v>5214</v>
      </c>
      <c r="C5225" s="162"/>
      <c r="D5225" s="163"/>
      <c r="E5225" s="162"/>
      <c r="F5225" s="164"/>
    </row>
    <row r="5226" spans="2:6" x14ac:dyDescent="0.3">
      <c r="B5226" s="125">
        <v>5215</v>
      </c>
      <c r="C5226" s="159"/>
      <c r="D5226" s="160"/>
      <c r="E5226" s="159"/>
      <c r="F5226" s="161"/>
    </row>
    <row r="5227" spans="2:6" x14ac:dyDescent="0.3">
      <c r="B5227" s="121">
        <v>5216</v>
      </c>
      <c r="C5227" s="162"/>
      <c r="D5227" s="163"/>
      <c r="E5227" s="162"/>
      <c r="F5227" s="164"/>
    </row>
    <row r="5228" spans="2:6" x14ac:dyDescent="0.3">
      <c r="B5228" s="125">
        <v>5217</v>
      </c>
      <c r="C5228" s="159"/>
      <c r="D5228" s="160"/>
      <c r="E5228" s="159"/>
      <c r="F5228" s="161"/>
    </row>
    <row r="5229" spans="2:6" x14ac:dyDescent="0.3">
      <c r="B5229" s="121">
        <v>5218</v>
      </c>
      <c r="C5229" s="162"/>
      <c r="D5229" s="163"/>
      <c r="E5229" s="162"/>
      <c r="F5229" s="164"/>
    </row>
    <row r="5230" spans="2:6" x14ac:dyDescent="0.3">
      <c r="B5230" s="125">
        <v>5219</v>
      </c>
      <c r="C5230" s="159"/>
      <c r="D5230" s="160"/>
      <c r="E5230" s="159"/>
      <c r="F5230" s="161"/>
    </row>
    <row r="5231" spans="2:6" x14ac:dyDescent="0.3">
      <c r="B5231" s="121">
        <v>5220</v>
      </c>
      <c r="C5231" s="162"/>
      <c r="D5231" s="163"/>
      <c r="E5231" s="162"/>
      <c r="F5231" s="164"/>
    </row>
    <row r="5232" spans="2:6" x14ac:dyDescent="0.3">
      <c r="B5232" s="125">
        <v>5221</v>
      </c>
      <c r="C5232" s="159"/>
      <c r="D5232" s="160"/>
      <c r="E5232" s="159"/>
      <c r="F5232" s="161"/>
    </row>
    <row r="5233" spans="2:6" x14ac:dyDescent="0.3">
      <c r="B5233" s="121">
        <v>5222</v>
      </c>
      <c r="C5233" s="162"/>
      <c r="D5233" s="163"/>
      <c r="E5233" s="162"/>
      <c r="F5233" s="164"/>
    </row>
    <row r="5234" spans="2:6" x14ac:dyDescent="0.3">
      <c r="B5234" s="125">
        <v>5223</v>
      </c>
      <c r="C5234" s="159"/>
      <c r="D5234" s="160"/>
      <c r="E5234" s="159"/>
      <c r="F5234" s="161"/>
    </row>
    <row r="5235" spans="2:6" x14ac:dyDescent="0.3">
      <c r="B5235" s="121">
        <v>5224</v>
      </c>
      <c r="C5235" s="162"/>
      <c r="D5235" s="163"/>
      <c r="E5235" s="162"/>
      <c r="F5235" s="164"/>
    </row>
    <row r="5236" spans="2:6" x14ac:dyDescent="0.3">
      <c r="B5236" s="125">
        <v>5225</v>
      </c>
      <c r="C5236" s="159"/>
      <c r="D5236" s="160"/>
      <c r="E5236" s="159"/>
      <c r="F5236" s="161"/>
    </row>
    <row r="5237" spans="2:6" x14ac:dyDescent="0.3">
      <c r="B5237" s="121">
        <v>5226</v>
      </c>
      <c r="C5237" s="162"/>
      <c r="D5237" s="163"/>
      <c r="E5237" s="162"/>
      <c r="F5237" s="164"/>
    </row>
    <row r="5238" spans="2:6" x14ac:dyDescent="0.3">
      <c r="B5238" s="125">
        <v>5227</v>
      </c>
      <c r="C5238" s="159"/>
      <c r="D5238" s="160"/>
      <c r="E5238" s="159"/>
      <c r="F5238" s="161"/>
    </row>
    <row r="5239" spans="2:6" x14ac:dyDescent="0.3">
      <c r="B5239" s="121">
        <v>5228</v>
      </c>
      <c r="C5239" s="162"/>
      <c r="D5239" s="163"/>
      <c r="E5239" s="162"/>
      <c r="F5239" s="164"/>
    </row>
    <row r="5240" spans="2:6" x14ac:dyDescent="0.3">
      <c r="B5240" s="125">
        <v>5229</v>
      </c>
      <c r="C5240" s="159"/>
      <c r="D5240" s="160"/>
      <c r="E5240" s="159"/>
      <c r="F5240" s="161"/>
    </row>
    <row r="5241" spans="2:6" x14ac:dyDescent="0.3">
      <c r="B5241" s="121">
        <v>5230</v>
      </c>
      <c r="C5241" s="162"/>
      <c r="D5241" s="163"/>
      <c r="E5241" s="162"/>
      <c r="F5241" s="164"/>
    </row>
    <row r="5242" spans="2:6" x14ac:dyDescent="0.3">
      <c r="B5242" s="125">
        <v>5231</v>
      </c>
      <c r="C5242" s="159"/>
      <c r="D5242" s="160"/>
      <c r="E5242" s="159"/>
      <c r="F5242" s="161"/>
    </row>
    <row r="5243" spans="2:6" x14ac:dyDescent="0.3">
      <c r="B5243" s="121">
        <v>5232</v>
      </c>
      <c r="C5243" s="162"/>
      <c r="D5243" s="163"/>
      <c r="E5243" s="162"/>
      <c r="F5243" s="164"/>
    </row>
    <row r="5244" spans="2:6" x14ac:dyDescent="0.3">
      <c r="B5244" s="125">
        <v>5233</v>
      </c>
      <c r="C5244" s="159"/>
      <c r="D5244" s="160"/>
      <c r="E5244" s="159"/>
      <c r="F5244" s="161"/>
    </row>
    <row r="5245" spans="2:6" x14ac:dyDescent="0.3">
      <c r="B5245" s="121">
        <v>5234</v>
      </c>
      <c r="C5245" s="162"/>
      <c r="D5245" s="163"/>
      <c r="E5245" s="162"/>
      <c r="F5245" s="164"/>
    </row>
    <row r="5246" spans="2:6" x14ac:dyDescent="0.3">
      <c r="B5246" s="125">
        <v>5235</v>
      </c>
      <c r="C5246" s="159"/>
      <c r="D5246" s="160"/>
      <c r="E5246" s="159"/>
      <c r="F5246" s="161"/>
    </row>
    <row r="5247" spans="2:6" x14ac:dyDescent="0.3">
      <c r="B5247" s="121">
        <v>5236</v>
      </c>
      <c r="C5247" s="162"/>
      <c r="D5247" s="163"/>
      <c r="E5247" s="162"/>
      <c r="F5247" s="164"/>
    </row>
    <row r="5248" spans="2:6" x14ac:dyDescent="0.3">
      <c r="B5248" s="125">
        <v>5237</v>
      </c>
      <c r="C5248" s="159"/>
      <c r="D5248" s="160"/>
      <c r="E5248" s="159"/>
      <c r="F5248" s="161"/>
    </row>
    <row r="5249" spans="2:6" x14ac:dyDescent="0.3">
      <c r="B5249" s="121">
        <v>5238</v>
      </c>
      <c r="C5249" s="162"/>
      <c r="D5249" s="163"/>
      <c r="E5249" s="162"/>
      <c r="F5249" s="164"/>
    </row>
    <row r="5250" spans="2:6" x14ac:dyDescent="0.3">
      <c r="B5250" s="125">
        <v>5239</v>
      </c>
      <c r="C5250" s="159"/>
      <c r="D5250" s="160"/>
      <c r="E5250" s="159"/>
      <c r="F5250" s="161"/>
    </row>
    <row r="5251" spans="2:6" x14ac:dyDescent="0.3">
      <c r="B5251" s="121">
        <v>5240</v>
      </c>
      <c r="C5251" s="162"/>
      <c r="D5251" s="163"/>
      <c r="E5251" s="162"/>
      <c r="F5251" s="164"/>
    </row>
    <row r="5252" spans="2:6" x14ac:dyDescent="0.3">
      <c r="B5252" s="125">
        <v>5241</v>
      </c>
      <c r="C5252" s="159"/>
      <c r="D5252" s="160"/>
      <c r="E5252" s="159"/>
      <c r="F5252" s="161"/>
    </row>
    <row r="5253" spans="2:6" x14ac:dyDescent="0.3">
      <c r="B5253" s="121">
        <v>5242</v>
      </c>
      <c r="C5253" s="162"/>
      <c r="D5253" s="163"/>
      <c r="E5253" s="162"/>
      <c r="F5253" s="164"/>
    </row>
    <row r="5254" spans="2:6" x14ac:dyDescent="0.3">
      <c r="B5254" s="125">
        <v>5243</v>
      </c>
      <c r="C5254" s="159"/>
      <c r="D5254" s="160"/>
      <c r="E5254" s="159"/>
      <c r="F5254" s="161"/>
    </row>
    <row r="5255" spans="2:6" x14ac:dyDescent="0.3">
      <c r="B5255" s="121">
        <v>5244</v>
      </c>
      <c r="C5255" s="162"/>
      <c r="D5255" s="163"/>
      <c r="E5255" s="162"/>
      <c r="F5255" s="164"/>
    </row>
    <row r="5256" spans="2:6" x14ac:dyDescent="0.3">
      <c r="B5256" s="125">
        <v>5245</v>
      </c>
      <c r="C5256" s="159"/>
      <c r="D5256" s="160"/>
      <c r="E5256" s="159"/>
      <c r="F5256" s="161"/>
    </row>
    <row r="5257" spans="2:6" x14ac:dyDescent="0.3">
      <c r="B5257" s="121">
        <v>5246</v>
      </c>
      <c r="C5257" s="162"/>
      <c r="D5257" s="163"/>
      <c r="E5257" s="162"/>
      <c r="F5257" s="164"/>
    </row>
    <row r="5258" spans="2:6" x14ac:dyDescent="0.3">
      <c r="B5258" s="125">
        <v>5247</v>
      </c>
      <c r="C5258" s="159"/>
      <c r="D5258" s="160"/>
      <c r="E5258" s="159"/>
      <c r="F5258" s="161"/>
    </row>
    <row r="5259" spans="2:6" x14ac:dyDescent="0.3">
      <c r="B5259" s="121">
        <v>5248</v>
      </c>
      <c r="C5259" s="162"/>
      <c r="D5259" s="163"/>
      <c r="E5259" s="162"/>
      <c r="F5259" s="164"/>
    </row>
    <row r="5260" spans="2:6" x14ac:dyDescent="0.3">
      <c r="B5260" s="125">
        <v>5249</v>
      </c>
      <c r="C5260" s="159"/>
      <c r="D5260" s="160"/>
      <c r="E5260" s="159"/>
      <c r="F5260" s="161"/>
    </row>
    <row r="5261" spans="2:6" x14ac:dyDescent="0.3">
      <c r="B5261" s="121">
        <v>5250</v>
      </c>
      <c r="C5261" s="162"/>
      <c r="D5261" s="163"/>
      <c r="E5261" s="162"/>
      <c r="F5261" s="164"/>
    </row>
    <row r="5262" spans="2:6" x14ac:dyDescent="0.3">
      <c r="B5262" s="125">
        <v>5251</v>
      </c>
      <c r="C5262" s="159"/>
      <c r="D5262" s="160"/>
      <c r="E5262" s="159"/>
      <c r="F5262" s="161"/>
    </row>
    <row r="5263" spans="2:6" x14ac:dyDescent="0.3">
      <c r="B5263" s="121">
        <v>5252</v>
      </c>
      <c r="C5263" s="162"/>
      <c r="D5263" s="163"/>
      <c r="E5263" s="162"/>
      <c r="F5263" s="164"/>
    </row>
    <row r="5264" spans="2:6" x14ac:dyDescent="0.3">
      <c r="B5264" s="125">
        <v>5253</v>
      </c>
      <c r="C5264" s="159"/>
      <c r="D5264" s="160"/>
      <c r="E5264" s="159"/>
      <c r="F5264" s="161"/>
    </row>
    <row r="5265" spans="2:6" x14ac:dyDescent="0.3">
      <c r="B5265" s="121">
        <v>5254</v>
      </c>
      <c r="C5265" s="162"/>
      <c r="D5265" s="163"/>
      <c r="E5265" s="162"/>
      <c r="F5265" s="164"/>
    </row>
    <row r="5266" spans="2:6" x14ac:dyDescent="0.3">
      <c r="B5266" s="125">
        <v>5255</v>
      </c>
      <c r="C5266" s="159"/>
      <c r="D5266" s="160"/>
      <c r="E5266" s="159"/>
      <c r="F5266" s="161"/>
    </row>
    <row r="5267" spans="2:6" x14ac:dyDescent="0.3">
      <c r="B5267" s="121">
        <v>5256</v>
      </c>
      <c r="C5267" s="162"/>
      <c r="D5267" s="163"/>
      <c r="E5267" s="162"/>
      <c r="F5267" s="164"/>
    </row>
    <row r="5268" spans="2:6" x14ac:dyDescent="0.3">
      <c r="B5268" s="125">
        <v>5257</v>
      </c>
      <c r="C5268" s="159"/>
      <c r="D5268" s="160"/>
      <c r="E5268" s="159"/>
      <c r="F5268" s="161"/>
    </row>
    <row r="5269" spans="2:6" x14ac:dyDescent="0.3">
      <c r="B5269" s="121">
        <v>5258</v>
      </c>
      <c r="C5269" s="162"/>
      <c r="D5269" s="163"/>
      <c r="E5269" s="162"/>
      <c r="F5269" s="164"/>
    </row>
    <row r="5270" spans="2:6" x14ac:dyDescent="0.3">
      <c r="B5270" s="125">
        <v>5259</v>
      </c>
      <c r="C5270" s="159"/>
      <c r="D5270" s="160"/>
      <c r="E5270" s="159"/>
      <c r="F5270" s="161"/>
    </row>
    <row r="5271" spans="2:6" x14ac:dyDescent="0.3">
      <c r="B5271" s="121">
        <v>5260</v>
      </c>
      <c r="C5271" s="162"/>
      <c r="D5271" s="163"/>
      <c r="E5271" s="162"/>
      <c r="F5271" s="164"/>
    </row>
    <row r="5272" spans="2:6" x14ac:dyDescent="0.3">
      <c r="B5272" s="125">
        <v>5261</v>
      </c>
      <c r="C5272" s="159"/>
      <c r="D5272" s="160"/>
      <c r="E5272" s="159"/>
      <c r="F5272" s="161"/>
    </row>
    <row r="5273" spans="2:6" x14ac:dyDescent="0.3">
      <c r="B5273" s="121">
        <v>5262</v>
      </c>
      <c r="C5273" s="162"/>
      <c r="D5273" s="163"/>
      <c r="E5273" s="162"/>
      <c r="F5273" s="164"/>
    </row>
    <row r="5274" spans="2:6" x14ac:dyDescent="0.3">
      <c r="B5274" s="125">
        <v>5263</v>
      </c>
      <c r="C5274" s="159"/>
      <c r="D5274" s="160"/>
      <c r="E5274" s="159"/>
      <c r="F5274" s="161"/>
    </row>
    <row r="5275" spans="2:6" x14ac:dyDescent="0.3">
      <c r="B5275" s="121">
        <v>5264</v>
      </c>
      <c r="C5275" s="162"/>
      <c r="D5275" s="163"/>
      <c r="E5275" s="162"/>
      <c r="F5275" s="164"/>
    </row>
    <row r="5276" spans="2:6" x14ac:dyDescent="0.3">
      <c r="B5276" s="125">
        <v>5265</v>
      </c>
      <c r="C5276" s="159"/>
      <c r="D5276" s="160"/>
      <c r="E5276" s="159"/>
      <c r="F5276" s="161"/>
    </row>
    <row r="5277" spans="2:6" x14ac:dyDescent="0.3">
      <c r="B5277" s="121">
        <v>5266</v>
      </c>
      <c r="C5277" s="162"/>
      <c r="D5277" s="163"/>
      <c r="E5277" s="162"/>
      <c r="F5277" s="164"/>
    </row>
    <row r="5278" spans="2:6" x14ac:dyDescent="0.3">
      <c r="B5278" s="125">
        <v>5267</v>
      </c>
      <c r="C5278" s="159"/>
      <c r="D5278" s="160"/>
      <c r="E5278" s="159"/>
      <c r="F5278" s="161"/>
    </row>
    <row r="5279" spans="2:6" x14ac:dyDescent="0.3">
      <c r="B5279" s="121">
        <v>5268</v>
      </c>
      <c r="C5279" s="162"/>
      <c r="D5279" s="163"/>
      <c r="E5279" s="162"/>
      <c r="F5279" s="164"/>
    </row>
    <row r="5280" spans="2:6" x14ac:dyDescent="0.3">
      <c r="B5280" s="125">
        <v>5269</v>
      </c>
      <c r="C5280" s="159"/>
      <c r="D5280" s="160"/>
      <c r="E5280" s="159"/>
      <c r="F5280" s="161"/>
    </row>
    <row r="5281" spans="2:6" x14ac:dyDescent="0.3">
      <c r="B5281" s="121">
        <v>5270</v>
      </c>
      <c r="C5281" s="162"/>
      <c r="D5281" s="163"/>
      <c r="E5281" s="162"/>
      <c r="F5281" s="164"/>
    </row>
    <row r="5282" spans="2:6" x14ac:dyDescent="0.3">
      <c r="B5282" s="125">
        <v>5271</v>
      </c>
      <c r="C5282" s="159"/>
      <c r="D5282" s="160"/>
      <c r="E5282" s="159"/>
      <c r="F5282" s="161"/>
    </row>
    <row r="5283" spans="2:6" x14ac:dyDescent="0.3">
      <c r="B5283" s="121">
        <v>5272</v>
      </c>
      <c r="C5283" s="162"/>
      <c r="D5283" s="163"/>
      <c r="E5283" s="162"/>
      <c r="F5283" s="164"/>
    </row>
    <row r="5284" spans="2:6" x14ac:dyDescent="0.3">
      <c r="B5284" s="125">
        <v>5273</v>
      </c>
      <c r="C5284" s="159"/>
      <c r="D5284" s="160"/>
      <c r="E5284" s="159"/>
      <c r="F5284" s="161"/>
    </row>
    <row r="5285" spans="2:6" x14ac:dyDescent="0.3">
      <c r="B5285" s="121">
        <v>5274</v>
      </c>
      <c r="C5285" s="162"/>
      <c r="D5285" s="163"/>
      <c r="E5285" s="162"/>
      <c r="F5285" s="164"/>
    </row>
    <row r="5286" spans="2:6" x14ac:dyDescent="0.3">
      <c r="B5286" s="125">
        <v>5275</v>
      </c>
      <c r="C5286" s="159"/>
      <c r="D5286" s="160"/>
      <c r="E5286" s="159"/>
      <c r="F5286" s="161"/>
    </row>
    <row r="5287" spans="2:6" x14ac:dyDescent="0.3">
      <c r="B5287" s="121">
        <v>5276</v>
      </c>
      <c r="C5287" s="162"/>
      <c r="D5287" s="163"/>
      <c r="E5287" s="162"/>
      <c r="F5287" s="164"/>
    </row>
    <row r="5288" spans="2:6" x14ac:dyDescent="0.3">
      <c r="B5288" s="125">
        <v>5277</v>
      </c>
      <c r="C5288" s="159"/>
      <c r="D5288" s="160"/>
      <c r="E5288" s="159"/>
      <c r="F5288" s="161"/>
    </row>
    <row r="5289" spans="2:6" x14ac:dyDescent="0.3">
      <c r="B5289" s="121">
        <v>5278</v>
      </c>
      <c r="C5289" s="162"/>
      <c r="D5289" s="163"/>
      <c r="E5289" s="162"/>
      <c r="F5289" s="164"/>
    </row>
    <row r="5290" spans="2:6" x14ac:dyDescent="0.3">
      <c r="B5290" s="125">
        <v>5279</v>
      </c>
      <c r="C5290" s="159"/>
      <c r="D5290" s="160"/>
      <c r="E5290" s="159"/>
      <c r="F5290" s="161"/>
    </row>
    <row r="5291" spans="2:6" x14ac:dyDescent="0.3">
      <c r="B5291" s="121">
        <v>5280</v>
      </c>
      <c r="C5291" s="162"/>
      <c r="D5291" s="163"/>
      <c r="E5291" s="162"/>
      <c r="F5291" s="164"/>
    </row>
    <row r="5292" spans="2:6" x14ac:dyDescent="0.3">
      <c r="B5292" s="125">
        <v>5281</v>
      </c>
      <c r="C5292" s="159"/>
      <c r="D5292" s="160"/>
      <c r="E5292" s="159"/>
      <c r="F5292" s="161"/>
    </row>
    <row r="5293" spans="2:6" x14ac:dyDescent="0.3">
      <c r="B5293" s="121">
        <v>5282</v>
      </c>
      <c r="C5293" s="162"/>
      <c r="D5293" s="163"/>
      <c r="E5293" s="162"/>
      <c r="F5293" s="164"/>
    </row>
    <row r="5294" spans="2:6" x14ac:dyDescent="0.3">
      <c r="B5294" s="125">
        <v>5283</v>
      </c>
      <c r="C5294" s="159"/>
      <c r="D5294" s="160"/>
      <c r="E5294" s="159"/>
      <c r="F5294" s="161"/>
    </row>
    <row r="5295" spans="2:6" x14ac:dyDescent="0.3">
      <c r="B5295" s="121">
        <v>5284</v>
      </c>
      <c r="C5295" s="162"/>
      <c r="D5295" s="163"/>
      <c r="E5295" s="162"/>
      <c r="F5295" s="164"/>
    </row>
    <row r="5296" spans="2:6" x14ac:dyDescent="0.3">
      <c r="B5296" s="125">
        <v>5285</v>
      </c>
      <c r="C5296" s="159"/>
      <c r="D5296" s="160"/>
      <c r="E5296" s="159"/>
      <c r="F5296" s="161"/>
    </row>
    <row r="5297" spans="2:6" x14ac:dyDescent="0.3">
      <c r="B5297" s="121">
        <v>5286</v>
      </c>
      <c r="C5297" s="162"/>
      <c r="D5297" s="163"/>
      <c r="E5297" s="162"/>
      <c r="F5297" s="164"/>
    </row>
    <row r="5298" spans="2:6" x14ac:dyDescent="0.3">
      <c r="B5298" s="125">
        <v>5287</v>
      </c>
      <c r="C5298" s="159"/>
      <c r="D5298" s="160"/>
      <c r="E5298" s="159"/>
      <c r="F5298" s="161"/>
    </row>
    <row r="5299" spans="2:6" x14ac:dyDescent="0.3">
      <c r="B5299" s="121">
        <v>5288</v>
      </c>
      <c r="C5299" s="162"/>
      <c r="D5299" s="163"/>
      <c r="E5299" s="162"/>
      <c r="F5299" s="164"/>
    </row>
    <row r="5300" spans="2:6" x14ac:dyDescent="0.3">
      <c r="B5300" s="125">
        <v>5289</v>
      </c>
      <c r="C5300" s="159"/>
      <c r="D5300" s="160"/>
      <c r="E5300" s="159"/>
      <c r="F5300" s="161"/>
    </row>
    <row r="5301" spans="2:6" x14ac:dyDescent="0.3">
      <c r="B5301" s="121">
        <v>5290</v>
      </c>
      <c r="C5301" s="162"/>
      <c r="D5301" s="163"/>
      <c r="E5301" s="162"/>
      <c r="F5301" s="164"/>
    </row>
    <row r="5302" spans="2:6" x14ac:dyDescent="0.3">
      <c r="B5302" s="125">
        <v>5291</v>
      </c>
      <c r="C5302" s="159"/>
      <c r="D5302" s="160"/>
      <c r="E5302" s="159"/>
      <c r="F5302" s="161"/>
    </row>
    <row r="5303" spans="2:6" x14ac:dyDescent="0.3">
      <c r="B5303" s="121">
        <v>5292</v>
      </c>
      <c r="C5303" s="162"/>
      <c r="D5303" s="163"/>
      <c r="E5303" s="162"/>
      <c r="F5303" s="164"/>
    </row>
    <row r="5304" spans="2:6" x14ac:dyDescent="0.3">
      <c r="B5304" s="125">
        <v>5293</v>
      </c>
      <c r="C5304" s="159"/>
      <c r="D5304" s="160"/>
      <c r="E5304" s="159"/>
      <c r="F5304" s="161"/>
    </row>
    <row r="5305" spans="2:6" x14ac:dyDescent="0.3">
      <c r="B5305" s="121">
        <v>5294</v>
      </c>
      <c r="C5305" s="162"/>
      <c r="D5305" s="163"/>
      <c r="E5305" s="162"/>
      <c r="F5305" s="164"/>
    </row>
    <row r="5306" spans="2:6" x14ac:dyDescent="0.3">
      <c r="B5306" s="125">
        <v>5295</v>
      </c>
      <c r="C5306" s="159"/>
      <c r="D5306" s="160"/>
      <c r="E5306" s="159"/>
      <c r="F5306" s="161"/>
    </row>
    <row r="5307" spans="2:6" x14ac:dyDescent="0.3">
      <c r="B5307" s="121">
        <v>5296</v>
      </c>
      <c r="C5307" s="162"/>
      <c r="D5307" s="163"/>
      <c r="E5307" s="162"/>
      <c r="F5307" s="164"/>
    </row>
    <row r="5308" spans="2:6" x14ac:dyDescent="0.3">
      <c r="B5308" s="125">
        <v>5297</v>
      </c>
      <c r="C5308" s="159"/>
      <c r="D5308" s="160"/>
      <c r="E5308" s="159"/>
      <c r="F5308" s="161"/>
    </row>
    <row r="5309" spans="2:6" x14ac:dyDescent="0.3">
      <c r="B5309" s="121">
        <v>5298</v>
      </c>
      <c r="C5309" s="162"/>
      <c r="D5309" s="163"/>
      <c r="E5309" s="162"/>
      <c r="F5309" s="164"/>
    </row>
    <row r="5310" spans="2:6" x14ac:dyDescent="0.3">
      <c r="B5310" s="125">
        <v>5299</v>
      </c>
      <c r="C5310" s="159"/>
      <c r="D5310" s="160"/>
      <c r="E5310" s="159"/>
      <c r="F5310" s="161"/>
    </row>
    <row r="5311" spans="2:6" x14ac:dyDescent="0.3">
      <c r="B5311" s="121">
        <v>5300</v>
      </c>
      <c r="C5311" s="162"/>
      <c r="D5311" s="163"/>
      <c r="E5311" s="162"/>
      <c r="F5311" s="164"/>
    </row>
    <row r="5312" spans="2:6" x14ac:dyDescent="0.3">
      <c r="B5312" s="125">
        <v>5301</v>
      </c>
      <c r="C5312" s="159"/>
      <c r="D5312" s="160"/>
      <c r="E5312" s="159"/>
      <c r="F5312" s="161"/>
    </row>
    <row r="5313" spans="2:6" x14ac:dyDescent="0.3">
      <c r="B5313" s="121">
        <v>5302</v>
      </c>
      <c r="C5313" s="162"/>
      <c r="D5313" s="163"/>
      <c r="E5313" s="162"/>
      <c r="F5313" s="164"/>
    </row>
    <row r="5314" spans="2:6" x14ac:dyDescent="0.3">
      <c r="B5314" s="125">
        <v>5303</v>
      </c>
      <c r="C5314" s="159"/>
      <c r="D5314" s="160"/>
      <c r="E5314" s="159"/>
      <c r="F5314" s="161"/>
    </row>
    <row r="5315" spans="2:6" x14ac:dyDescent="0.3">
      <c r="B5315" s="121">
        <v>5304</v>
      </c>
      <c r="C5315" s="162"/>
      <c r="D5315" s="163"/>
      <c r="E5315" s="162"/>
      <c r="F5315" s="164"/>
    </row>
    <row r="5316" spans="2:6" x14ac:dyDescent="0.3">
      <c r="B5316" s="125">
        <v>5305</v>
      </c>
      <c r="C5316" s="159"/>
      <c r="D5316" s="160"/>
      <c r="E5316" s="159"/>
      <c r="F5316" s="161"/>
    </row>
    <row r="5317" spans="2:6" x14ac:dyDescent="0.3">
      <c r="B5317" s="121">
        <v>5306</v>
      </c>
      <c r="C5317" s="162"/>
      <c r="D5317" s="163"/>
      <c r="E5317" s="162"/>
      <c r="F5317" s="164"/>
    </row>
    <row r="5318" spans="2:6" x14ac:dyDescent="0.3">
      <c r="B5318" s="125">
        <v>5307</v>
      </c>
      <c r="C5318" s="159"/>
      <c r="D5318" s="160"/>
      <c r="E5318" s="159"/>
      <c r="F5318" s="161"/>
    </row>
    <row r="5319" spans="2:6" x14ac:dyDescent="0.3">
      <c r="B5319" s="121">
        <v>5308</v>
      </c>
      <c r="C5319" s="162"/>
      <c r="D5319" s="163"/>
      <c r="E5319" s="162"/>
      <c r="F5319" s="164"/>
    </row>
    <row r="5320" spans="2:6" x14ac:dyDescent="0.3">
      <c r="B5320" s="125">
        <v>5309</v>
      </c>
      <c r="C5320" s="159"/>
      <c r="D5320" s="160"/>
      <c r="E5320" s="159"/>
      <c r="F5320" s="161"/>
    </row>
    <row r="5321" spans="2:6" x14ac:dyDescent="0.3">
      <c r="B5321" s="121">
        <v>5310</v>
      </c>
      <c r="C5321" s="162"/>
      <c r="D5321" s="163"/>
      <c r="E5321" s="162"/>
      <c r="F5321" s="164"/>
    </row>
    <row r="5322" spans="2:6" x14ac:dyDescent="0.3">
      <c r="B5322" s="125">
        <v>5311</v>
      </c>
      <c r="C5322" s="159"/>
      <c r="D5322" s="160"/>
      <c r="E5322" s="159"/>
      <c r="F5322" s="161"/>
    </row>
    <row r="5323" spans="2:6" x14ac:dyDescent="0.3">
      <c r="B5323" s="121">
        <v>5312</v>
      </c>
      <c r="C5323" s="162"/>
      <c r="D5323" s="163"/>
      <c r="E5323" s="162"/>
      <c r="F5323" s="164"/>
    </row>
    <row r="5324" spans="2:6" x14ac:dyDescent="0.3">
      <c r="B5324" s="125">
        <v>5313</v>
      </c>
      <c r="C5324" s="159"/>
      <c r="D5324" s="160"/>
      <c r="E5324" s="159"/>
      <c r="F5324" s="161"/>
    </row>
    <row r="5325" spans="2:6" x14ac:dyDescent="0.3">
      <c r="B5325" s="121">
        <v>5314</v>
      </c>
      <c r="C5325" s="162"/>
      <c r="D5325" s="163"/>
      <c r="E5325" s="162"/>
      <c r="F5325" s="164"/>
    </row>
    <row r="5326" spans="2:6" x14ac:dyDescent="0.3">
      <c r="B5326" s="125">
        <v>5315</v>
      </c>
      <c r="C5326" s="159"/>
      <c r="D5326" s="160"/>
      <c r="E5326" s="159"/>
      <c r="F5326" s="161"/>
    </row>
    <row r="5327" spans="2:6" x14ac:dyDescent="0.3">
      <c r="B5327" s="121">
        <v>5316</v>
      </c>
      <c r="C5327" s="162"/>
      <c r="D5327" s="163"/>
      <c r="E5327" s="162"/>
      <c r="F5327" s="164"/>
    </row>
    <row r="5328" spans="2:6" x14ac:dyDescent="0.3">
      <c r="B5328" s="125">
        <v>5317</v>
      </c>
      <c r="C5328" s="159"/>
      <c r="D5328" s="160"/>
      <c r="E5328" s="159"/>
      <c r="F5328" s="161"/>
    </row>
    <row r="5329" spans="2:6" x14ac:dyDescent="0.3">
      <c r="B5329" s="121">
        <v>5318</v>
      </c>
      <c r="C5329" s="162"/>
      <c r="D5329" s="163"/>
      <c r="E5329" s="162"/>
      <c r="F5329" s="164"/>
    </row>
    <row r="5330" spans="2:6" x14ac:dyDescent="0.3">
      <c r="B5330" s="125">
        <v>5319</v>
      </c>
      <c r="C5330" s="159"/>
      <c r="D5330" s="160"/>
      <c r="E5330" s="159"/>
      <c r="F5330" s="161"/>
    </row>
    <row r="5331" spans="2:6" x14ac:dyDescent="0.3">
      <c r="B5331" s="121">
        <v>5320</v>
      </c>
      <c r="C5331" s="162"/>
      <c r="D5331" s="163"/>
      <c r="E5331" s="162"/>
      <c r="F5331" s="164"/>
    </row>
    <row r="5332" spans="2:6" x14ac:dyDescent="0.3">
      <c r="B5332" s="125">
        <v>5321</v>
      </c>
      <c r="C5332" s="159"/>
      <c r="D5332" s="160"/>
      <c r="E5332" s="159"/>
      <c r="F5332" s="161"/>
    </row>
    <row r="5333" spans="2:6" x14ac:dyDescent="0.3">
      <c r="B5333" s="121">
        <v>5322</v>
      </c>
      <c r="C5333" s="162"/>
      <c r="D5333" s="163"/>
      <c r="E5333" s="162"/>
      <c r="F5333" s="164"/>
    </row>
    <row r="5334" spans="2:6" x14ac:dyDescent="0.3">
      <c r="B5334" s="125">
        <v>5323</v>
      </c>
      <c r="C5334" s="159"/>
      <c r="D5334" s="160"/>
      <c r="E5334" s="159"/>
      <c r="F5334" s="161"/>
    </row>
    <row r="5335" spans="2:6" x14ac:dyDescent="0.3">
      <c r="B5335" s="121">
        <v>5324</v>
      </c>
      <c r="C5335" s="162"/>
      <c r="D5335" s="163"/>
      <c r="E5335" s="162"/>
      <c r="F5335" s="164"/>
    </row>
    <row r="5336" spans="2:6" x14ac:dyDescent="0.3">
      <c r="B5336" s="125">
        <v>5325</v>
      </c>
      <c r="C5336" s="159"/>
      <c r="D5336" s="160"/>
      <c r="E5336" s="159"/>
      <c r="F5336" s="161"/>
    </row>
    <row r="5337" spans="2:6" x14ac:dyDescent="0.3">
      <c r="B5337" s="121">
        <v>5326</v>
      </c>
      <c r="C5337" s="162"/>
      <c r="D5337" s="163"/>
      <c r="E5337" s="162"/>
      <c r="F5337" s="164"/>
    </row>
    <row r="5338" spans="2:6" x14ac:dyDescent="0.3">
      <c r="B5338" s="125">
        <v>5327</v>
      </c>
      <c r="C5338" s="159"/>
      <c r="D5338" s="160"/>
      <c r="E5338" s="159"/>
      <c r="F5338" s="161"/>
    </row>
    <row r="5339" spans="2:6" x14ac:dyDescent="0.3">
      <c r="B5339" s="121">
        <v>5328</v>
      </c>
      <c r="C5339" s="162"/>
      <c r="D5339" s="163"/>
      <c r="E5339" s="162"/>
      <c r="F5339" s="164"/>
    </row>
    <row r="5340" spans="2:6" x14ac:dyDescent="0.3">
      <c r="B5340" s="125">
        <v>5329</v>
      </c>
      <c r="C5340" s="159"/>
      <c r="D5340" s="160"/>
      <c r="E5340" s="159"/>
      <c r="F5340" s="161"/>
    </row>
    <row r="5341" spans="2:6" x14ac:dyDescent="0.3">
      <c r="B5341" s="121">
        <v>5330</v>
      </c>
      <c r="C5341" s="162"/>
      <c r="D5341" s="163"/>
      <c r="E5341" s="162"/>
      <c r="F5341" s="164"/>
    </row>
    <row r="5342" spans="2:6" x14ac:dyDescent="0.3">
      <c r="B5342" s="125">
        <v>5331</v>
      </c>
      <c r="C5342" s="159"/>
      <c r="D5342" s="160"/>
      <c r="E5342" s="159"/>
      <c r="F5342" s="161"/>
    </row>
    <row r="5343" spans="2:6" x14ac:dyDescent="0.3">
      <c r="B5343" s="121">
        <v>5332</v>
      </c>
      <c r="C5343" s="162"/>
      <c r="D5343" s="163"/>
      <c r="E5343" s="162"/>
      <c r="F5343" s="164"/>
    </row>
    <row r="5344" spans="2:6" x14ac:dyDescent="0.3">
      <c r="B5344" s="125">
        <v>5333</v>
      </c>
      <c r="C5344" s="159"/>
      <c r="D5344" s="160"/>
      <c r="E5344" s="159"/>
      <c r="F5344" s="161"/>
    </row>
    <row r="5345" spans="2:6" x14ac:dyDescent="0.3">
      <c r="B5345" s="121">
        <v>5334</v>
      </c>
      <c r="C5345" s="162"/>
      <c r="D5345" s="163"/>
      <c r="E5345" s="162"/>
      <c r="F5345" s="164"/>
    </row>
    <row r="5346" spans="2:6" x14ac:dyDescent="0.3">
      <c r="B5346" s="125">
        <v>5335</v>
      </c>
      <c r="C5346" s="159"/>
      <c r="D5346" s="160"/>
      <c r="E5346" s="159"/>
      <c r="F5346" s="161"/>
    </row>
    <row r="5347" spans="2:6" x14ac:dyDescent="0.3">
      <c r="B5347" s="121">
        <v>5336</v>
      </c>
      <c r="C5347" s="162"/>
      <c r="D5347" s="163"/>
      <c r="E5347" s="162"/>
      <c r="F5347" s="164"/>
    </row>
    <row r="5348" spans="2:6" x14ac:dyDescent="0.3">
      <c r="B5348" s="125">
        <v>5337</v>
      </c>
      <c r="C5348" s="159"/>
      <c r="D5348" s="160"/>
      <c r="E5348" s="159"/>
      <c r="F5348" s="161"/>
    </row>
    <row r="5349" spans="2:6" x14ac:dyDescent="0.3">
      <c r="B5349" s="121">
        <v>5338</v>
      </c>
      <c r="C5349" s="162"/>
      <c r="D5349" s="163"/>
      <c r="E5349" s="162"/>
      <c r="F5349" s="164"/>
    </row>
    <row r="5350" spans="2:6" x14ac:dyDescent="0.3">
      <c r="B5350" s="125">
        <v>5339</v>
      </c>
      <c r="C5350" s="159"/>
      <c r="D5350" s="160"/>
      <c r="E5350" s="159"/>
      <c r="F5350" s="161"/>
    </row>
    <row r="5351" spans="2:6" x14ac:dyDescent="0.3">
      <c r="B5351" s="121">
        <v>5340</v>
      </c>
      <c r="C5351" s="162"/>
      <c r="D5351" s="163"/>
      <c r="E5351" s="162"/>
      <c r="F5351" s="164"/>
    </row>
    <row r="5352" spans="2:6" x14ac:dyDescent="0.3">
      <c r="B5352" s="125">
        <v>5341</v>
      </c>
      <c r="C5352" s="159"/>
      <c r="D5352" s="160"/>
      <c r="E5352" s="159"/>
      <c r="F5352" s="161"/>
    </row>
    <row r="5353" spans="2:6" x14ac:dyDescent="0.3">
      <c r="B5353" s="121">
        <v>5342</v>
      </c>
      <c r="C5353" s="162"/>
      <c r="D5353" s="163"/>
      <c r="E5353" s="162"/>
      <c r="F5353" s="164"/>
    </row>
    <row r="5354" spans="2:6" x14ac:dyDescent="0.3">
      <c r="B5354" s="125">
        <v>5343</v>
      </c>
      <c r="C5354" s="159"/>
      <c r="D5354" s="160"/>
      <c r="E5354" s="159"/>
      <c r="F5354" s="161"/>
    </row>
    <row r="5355" spans="2:6" x14ac:dyDescent="0.3">
      <c r="B5355" s="121">
        <v>5344</v>
      </c>
      <c r="C5355" s="162"/>
      <c r="D5355" s="163"/>
      <c r="E5355" s="162"/>
      <c r="F5355" s="164"/>
    </row>
    <row r="5356" spans="2:6" x14ac:dyDescent="0.3">
      <c r="B5356" s="125">
        <v>5345</v>
      </c>
      <c r="C5356" s="159"/>
      <c r="D5356" s="160"/>
      <c r="E5356" s="159"/>
      <c r="F5356" s="161"/>
    </row>
    <row r="5357" spans="2:6" x14ac:dyDescent="0.3">
      <c r="B5357" s="121">
        <v>5346</v>
      </c>
      <c r="C5357" s="162"/>
      <c r="D5357" s="163"/>
      <c r="E5357" s="162"/>
      <c r="F5357" s="164"/>
    </row>
    <row r="5358" spans="2:6" x14ac:dyDescent="0.3">
      <c r="B5358" s="125">
        <v>5347</v>
      </c>
      <c r="C5358" s="159"/>
      <c r="D5358" s="160"/>
      <c r="E5358" s="159"/>
      <c r="F5358" s="161"/>
    </row>
    <row r="5359" spans="2:6" x14ac:dyDescent="0.3">
      <c r="B5359" s="121">
        <v>5348</v>
      </c>
      <c r="C5359" s="162"/>
      <c r="D5359" s="163"/>
      <c r="E5359" s="162"/>
      <c r="F5359" s="164"/>
    </row>
    <row r="5360" spans="2:6" x14ac:dyDescent="0.3">
      <c r="B5360" s="125">
        <v>5349</v>
      </c>
      <c r="C5360" s="159"/>
      <c r="D5360" s="160"/>
      <c r="E5360" s="159"/>
      <c r="F5360" s="161"/>
    </row>
    <row r="5361" spans="2:6" x14ac:dyDescent="0.3">
      <c r="B5361" s="121">
        <v>5350</v>
      </c>
      <c r="C5361" s="162"/>
      <c r="D5361" s="163"/>
      <c r="E5361" s="162"/>
      <c r="F5361" s="164"/>
    </row>
    <row r="5362" spans="2:6" x14ac:dyDescent="0.3">
      <c r="B5362" s="125">
        <v>5351</v>
      </c>
      <c r="C5362" s="159"/>
      <c r="D5362" s="160"/>
      <c r="E5362" s="159"/>
      <c r="F5362" s="161"/>
    </row>
    <row r="5363" spans="2:6" x14ac:dyDescent="0.3">
      <c r="B5363" s="121">
        <v>5352</v>
      </c>
      <c r="C5363" s="162"/>
      <c r="D5363" s="163"/>
      <c r="E5363" s="162"/>
      <c r="F5363" s="164"/>
    </row>
    <row r="5364" spans="2:6" x14ac:dyDescent="0.3">
      <c r="B5364" s="125">
        <v>5353</v>
      </c>
      <c r="C5364" s="159"/>
      <c r="D5364" s="160"/>
      <c r="E5364" s="159"/>
      <c r="F5364" s="161"/>
    </row>
    <row r="5365" spans="2:6" x14ac:dyDescent="0.3">
      <c r="B5365" s="121">
        <v>5354</v>
      </c>
      <c r="C5365" s="162"/>
      <c r="D5365" s="163"/>
      <c r="E5365" s="162"/>
      <c r="F5365" s="164"/>
    </row>
    <row r="5366" spans="2:6" x14ac:dyDescent="0.3">
      <c r="B5366" s="125">
        <v>5355</v>
      </c>
      <c r="C5366" s="159"/>
      <c r="D5366" s="160"/>
      <c r="E5366" s="159"/>
      <c r="F5366" s="161"/>
    </row>
    <row r="5367" spans="2:6" x14ac:dyDescent="0.3">
      <c r="B5367" s="121">
        <v>5356</v>
      </c>
      <c r="C5367" s="162"/>
      <c r="D5367" s="163"/>
      <c r="E5367" s="162"/>
      <c r="F5367" s="164"/>
    </row>
    <row r="5368" spans="2:6" x14ac:dyDescent="0.3">
      <c r="B5368" s="125">
        <v>5357</v>
      </c>
      <c r="C5368" s="159"/>
      <c r="D5368" s="160"/>
      <c r="E5368" s="159"/>
      <c r="F5368" s="161"/>
    </row>
    <row r="5369" spans="2:6" x14ac:dyDescent="0.3">
      <c r="B5369" s="121">
        <v>5358</v>
      </c>
      <c r="C5369" s="162"/>
      <c r="D5369" s="163"/>
      <c r="E5369" s="162"/>
      <c r="F5369" s="164"/>
    </row>
    <row r="5370" spans="2:6" x14ac:dyDescent="0.3">
      <c r="B5370" s="125">
        <v>5359</v>
      </c>
      <c r="C5370" s="159"/>
      <c r="D5370" s="160"/>
      <c r="E5370" s="159"/>
      <c r="F5370" s="161"/>
    </row>
    <row r="5371" spans="2:6" x14ac:dyDescent="0.3">
      <c r="B5371" s="121">
        <v>5360</v>
      </c>
      <c r="C5371" s="162"/>
      <c r="D5371" s="163"/>
      <c r="E5371" s="162"/>
      <c r="F5371" s="164"/>
    </row>
    <row r="5372" spans="2:6" x14ac:dyDescent="0.3">
      <c r="B5372" s="125">
        <v>5361</v>
      </c>
      <c r="C5372" s="159"/>
      <c r="D5372" s="160"/>
      <c r="E5372" s="159"/>
      <c r="F5372" s="161"/>
    </row>
    <row r="5373" spans="2:6" x14ac:dyDescent="0.3">
      <c r="B5373" s="121">
        <v>5362</v>
      </c>
      <c r="C5373" s="162"/>
      <c r="D5373" s="163"/>
      <c r="E5373" s="162"/>
      <c r="F5373" s="164"/>
    </row>
    <row r="5374" spans="2:6" x14ac:dyDescent="0.3">
      <c r="B5374" s="125">
        <v>5363</v>
      </c>
      <c r="C5374" s="159"/>
      <c r="D5374" s="160"/>
      <c r="E5374" s="159"/>
      <c r="F5374" s="161"/>
    </row>
    <row r="5375" spans="2:6" x14ac:dyDescent="0.3">
      <c r="B5375" s="121">
        <v>5364</v>
      </c>
      <c r="C5375" s="162"/>
      <c r="D5375" s="163"/>
      <c r="E5375" s="162"/>
      <c r="F5375" s="164"/>
    </row>
    <row r="5376" spans="2:6" x14ac:dyDescent="0.3">
      <c r="B5376" s="125">
        <v>5365</v>
      </c>
      <c r="C5376" s="159"/>
      <c r="D5376" s="160"/>
      <c r="E5376" s="159"/>
      <c r="F5376" s="161"/>
    </row>
    <row r="5377" spans="2:6" x14ac:dyDescent="0.3">
      <c r="B5377" s="121">
        <v>5366</v>
      </c>
      <c r="C5377" s="162"/>
      <c r="D5377" s="163"/>
      <c r="E5377" s="162"/>
      <c r="F5377" s="164"/>
    </row>
    <row r="5378" spans="2:6" x14ac:dyDescent="0.3">
      <c r="B5378" s="125">
        <v>5367</v>
      </c>
      <c r="C5378" s="159"/>
      <c r="D5378" s="160"/>
      <c r="E5378" s="159"/>
      <c r="F5378" s="161"/>
    </row>
    <row r="5379" spans="2:6" x14ac:dyDescent="0.3">
      <c r="B5379" s="121">
        <v>5368</v>
      </c>
      <c r="C5379" s="162"/>
      <c r="D5379" s="163"/>
      <c r="E5379" s="162"/>
      <c r="F5379" s="164"/>
    </row>
    <row r="5380" spans="2:6" x14ac:dyDescent="0.3">
      <c r="B5380" s="125">
        <v>5369</v>
      </c>
      <c r="C5380" s="159"/>
      <c r="D5380" s="160"/>
      <c r="E5380" s="159"/>
      <c r="F5380" s="161"/>
    </row>
    <row r="5381" spans="2:6" x14ac:dyDescent="0.3">
      <c r="B5381" s="121">
        <v>5370</v>
      </c>
      <c r="C5381" s="162"/>
      <c r="D5381" s="163"/>
      <c r="E5381" s="162"/>
      <c r="F5381" s="164"/>
    </row>
    <row r="5382" spans="2:6" x14ac:dyDescent="0.3">
      <c r="B5382" s="125">
        <v>5371</v>
      </c>
      <c r="C5382" s="159"/>
      <c r="D5382" s="160"/>
      <c r="E5382" s="159"/>
      <c r="F5382" s="161"/>
    </row>
    <row r="5383" spans="2:6" x14ac:dyDescent="0.3">
      <c r="B5383" s="121">
        <v>5372</v>
      </c>
      <c r="C5383" s="162"/>
      <c r="D5383" s="163"/>
      <c r="E5383" s="162"/>
      <c r="F5383" s="164"/>
    </row>
    <row r="5384" spans="2:6" x14ac:dyDescent="0.3">
      <c r="B5384" s="125">
        <v>5373</v>
      </c>
      <c r="C5384" s="159"/>
      <c r="D5384" s="160"/>
      <c r="E5384" s="159"/>
      <c r="F5384" s="161"/>
    </row>
    <row r="5385" spans="2:6" x14ac:dyDescent="0.3">
      <c r="B5385" s="121">
        <v>5374</v>
      </c>
      <c r="C5385" s="162"/>
      <c r="D5385" s="163"/>
      <c r="E5385" s="162"/>
      <c r="F5385" s="164"/>
    </row>
    <row r="5386" spans="2:6" x14ac:dyDescent="0.3">
      <c r="B5386" s="125">
        <v>5375</v>
      </c>
      <c r="C5386" s="159"/>
      <c r="D5386" s="160"/>
      <c r="E5386" s="159"/>
      <c r="F5386" s="161"/>
    </row>
    <row r="5387" spans="2:6" x14ac:dyDescent="0.3">
      <c r="B5387" s="121">
        <v>5376</v>
      </c>
      <c r="C5387" s="162"/>
      <c r="D5387" s="163"/>
      <c r="E5387" s="162"/>
      <c r="F5387" s="164"/>
    </row>
    <row r="5388" spans="2:6" x14ac:dyDescent="0.3">
      <c r="B5388" s="125">
        <v>5377</v>
      </c>
      <c r="C5388" s="159"/>
      <c r="D5388" s="160"/>
      <c r="E5388" s="159"/>
      <c r="F5388" s="161"/>
    </row>
    <row r="5389" spans="2:6" x14ac:dyDescent="0.3">
      <c r="B5389" s="121">
        <v>5378</v>
      </c>
      <c r="C5389" s="162"/>
      <c r="D5389" s="163"/>
      <c r="E5389" s="162"/>
      <c r="F5389" s="164"/>
    </row>
    <row r="5390" spans="2:6" x14ac:dyDescent="0.3">
      <c r="B5390" s="125">
        <v>5379</v>
      </c>
      <c r="C5390" s="159"/>
      <c r="D5390" s="160"/>
      <c r="E5390" s="159"/>
      <c r="F5390" s="161"/>
    </row>
    <row r="5391" spans="2:6" x14ac:dyDescent="0.3">
      <c r="B5391" s="121">
        <v>5380</v>
      </c>
      <c r="C5391" s="162"/>
      <c r="D5391" s="163"/>
      <c r="E5391" s="162"/>
      <c r="F5391" s="164"/>
    </row>
    <row r="5392" spans="2:6" x14ac:dyDescent="0.3">
      <c r="B5392" s="125">
        <v>5381</v>
      </c>
      <c r="C5392" s="159"/>
      <c r="D5392" s="160"/>
      <c r="E5392" s="159"/>
      <c r="F5392" s="161"/>
    </row>
    <row r="5393" spans="2:6" x14ac:dyDescent="0.3">
      <c r="B5393" s="121">
        <v>5382</v>
      </c>
      <c r="C5393" s="162"/>
      <c r="D5393" s="163"/>
      <c r="E5393" s="162"/>
      <c r="F5393" s="164"/>
    </row>
    <row r="5394" spans="2:6" x14ac:dyDescent="0.3">
      <c r="B5394" s="125">
        <v>5383</v>
      </c>
      <c r="C5394" s="159"/>
      <c r="D5394" s="160"/>
      <c r="E5394" s="159"/>
      <c r="F5394" s="161"/>
    </row>
    <row r="5395" spans="2:6" x14ac:dyDescent="0.3">
      <c r="B5395" s="121">
        <v>5384</v>
      </c>
      <c r="C5395" s="162"/>
      <c r="D5395" s="163"/>
      <c r="E5395" s="162"/>
      <c r="F5395" s="164"/>
    </row>
    <row r="5396" spans="2:6" x14ac:dyDescent="0.3">
      <c r="B5396" s="125">
        <v>5385</v>
      </c>
      <c r="C5396" s="159"/>
      <c r="D5396" s="160"/>
      <c r="E5396" s="159"/>
      <c r="F5396" s="161"/>
    </row>
    <row r="5397" spans="2:6" x14ac:dyDescent="0.3">
      <c r="B5397" s="121">
        <v>5386</v>
      </c>
      <c r="C5397" s="162"/>
      <c r="D5397" s="163"/>
      <c r="E5397" s="162"/>
      <c r="F5397" s="164"/>
    </row>
    <row r="5398" spans="2:6" x14ac:dyDescent="0.3">
      <c r="B5398" s="125">
        <v>5387</v>
      </c>
      <c r="C5398" s="159"/>
      <c r="D5398" s="160"/>
      <c r="E5398" s="159"/>
      <c r="F5398" s="161"/>
    </row>
    <row r="5399" spans="2:6" x14ac:dyDescent="0.3">
      <c r="B5399" s="121">
        <v>5388</v>
      </c>
      <c r="C5399" s="162"/>
      <c r="D5399" s="163"/>
      <c r="E5399" s="162"/>
      <c r="F5399" s="164"/>
    </row>
    <row r="5400" spans="2:6" x14ac:dyDescent="0.3">
      <c r="B5400" s="125">
        <v>5389</v>
      </c>
      <c r="C5400" s="159"/>
      <c r="D5400" s="160"/>
      <c r="E5400" s="159"/>
      <c r="F5400" s="161"/>
    </row>
    <row r="5401" spans="2:6" x14ac:dyDescent="0.3">
      <c r="B5401" s="121">
        <v>5390</v>
      </c>
      <c r="C5401" s="162"/>
      <c r="D5401" s="163"/>
      <c r="E5401" s="162"/>
      <c r="F5401" s="164"/>
    </row>
    <row r="5402" spans="2:6" x14ac:dyDescent="0.3">
      <c r="B5402" s="125">
        <v>5391</v>
      </c>
      <c r="C5402" s="159"/>
      <c r="D5402" s="160"/>
      <c r="E5402" s="159"/>
      <c r="F5402" s="161"/>
    </row>
    <row r="5403" spans="2:6" x14ac:dyDescent="0.3">
      <c r="B5403" s="121">
        <v>5392</v>
      </c>
      <c r="C5403" s="162"/>
      <c r="D5403" s="163"/>
      <c r="E5403" s="162"/>
      <c r="F5403" s="164"/>
    </row>
    <row r="5404" spans="2:6" x14ac:dyDescent="0.3">
      <c r="B5404" s="125">
        <v>5393</v>
      </c>
      <c r="C5404" s="159"/>
      <c r="D5404" s="160"/>
      <c r="E5404" s="159"/>
      <c r="F5404" s="161"/>
    </row>
    <row r="5405" spans="2:6" x14ac:dyDescent="0.3">
      <c r="B5405" s="121">
        <v>5394</v>
      </c>
      <c r="C5405" s="162"/>
      <c r="D5405" s="163"/>
      <c r="E5405" s="162"/>
      <c r="F5405" s="164"/>
    </row>
    <row r="5406" spans="2:6" x14ac:dyDescent="0.3">
      <c r="B5406" s="125">
        <v>5395</v>
      </c>
      <c r="C5406" s="159"/>
      <c r="D5406" s="160"/>
      <c r="E5406" s="159"/>
      <c r="F5406" s="161"/>
    </row>
    <row r="5407" spans="2:6" x14ac:dyDescent="0.3">
      <c r="B5407" s="121">
        <v>5396</v>
      </c>
      <c r="C5407" s="162"/>
      <c r="D5407" s="163"/>
      <c r="E5407" s="162"/>
      <c r="F5407" s="164"/>
    </row>
    <row r="5408" spans="2:6" x14ac:dyDescent="0.3">
      <c r="B5408" s="125">
        <v>5397</v>
      </c>
      <c r="C5408" s="159"/>
      <c r="D5408" s="160"/>
      <c r="E5408" s="159"/>
      <c r="F5408" s="161"/>
    </row>
    <row r="5409" spans="2:6" x14ac:dyDescent="0.3">
      <c r="B5409" s="121">
        <v>5398</v>
      </c>
      <c r="C5409" s="162"/>
      <c r="D5409" s="163"/>
      <c r="E5409" s="162"/>
      <c r="F5409" s="164"/>
    </row>
    <row r="5410" spans="2:6" x14ac:dyDescent="0.3">
      <c r="B5410" s="125">
        <v>5399</v>
      </c>
      <c r="C5410" s="159"/>
      <c r="D5410" s="160"/>
      <c r="E5410" s="159"/>
      <c r="F5410" s="161"/>
    </row>
    <row r="5411" spans="2:6" x14ac:dyDescent="0.3">
      <c r="B5411" s="121">
        <v>5400</v>
      </c>
      <c r="C5411" s="162"/>
      <c r="D5411" s="163"/>
      <c r="E5411" s="162"/>
      <c r="F5411" s="164"/>
    </row>
    <row r="5412" spans="2:6" x14ac:dyDescent="0.3">
      <c r="B5412" s="125">
        <v>5401</v>
      </c>
      <c r="C5412" s="159"/>
      <c r="D5412" s="160"/>
      <c r="E5412" s="159"/>
      <c r="F5412" s="161"/>
    </row>
    <row r="5413" spans="2:6" x14ac:dyDescent="0.3">
      <c r="B5413" s="121">
        <v>5402</v>
      </c>
      <c r="C5413" s="162"/>
      <c r="D5413" s="163"/>
      <c r="E5413" s="162"/>
      <c r="F5413" s="164"/>
    </row>
    <row r="5414" spans="2:6" x14ac:dyDescent="0.3">
      <c r="B5414" s="125">
        <v>5403</v>
      </c>
      <c r="C5414" s="159"/>
      <c r="D5414" s="160"/>
      <c r="E5414" s="159"/>
      <c r="F5414" s="161"/>
    </row>
    <row r="5415" spans="2:6" x14ac:dyDescent="0.3">
      <c r="B5415" s="121">
        <v>5404</v>
      </c>
      <c r="C5415" s="162"/>
      <c r="D5415" s="163"/>
      <c r="E5415" s="162"/>
      <c r="F5415" s="164"/>
    </row>
    <row r="5416" spans="2:6" x14ac:dyDescent="0.3">
      <c r="B5416" s="125">
        <v>5405</v>
      </c>
      <c r="C5416" s="159"/>
      <c r="D5416" s="160"/>
      <c r="E5416" s="159"/>
      <c r="F5416" s="161"/>
    </row>
    <row r="5417" spans="2:6" x14ac:dyDescent="0.3">
      <c r="B5417" s="121">
        <v>5406</v>
      </c>
      <c r="C5417" s="162"/>
      <c r="D5417" s="163"/>
      <c r="E5417" s="162"/>
      <c r="F5417" s="164"/>
    </row>
    <row r="5418" spans="2:6" x14ac:dyDescent="0.3">
      <c r="B5418" s="125">
        <v>5407</v>
      </c>
      <c r="C5418" s="159"/>
      <c r="D5418" s="160"/>
      <c r="E5418" s="159"/>
      <c r="F5418" s="161"/>
    </row>
    <row r="5419" spans="2:6" x14ac:dyDescent="0.3">
      <c r="B5419" s="121">
        <v>5408</v>
      </c>
      <c r="C5419" s="162"/>
      <c r="D5419" s="163"/>
      <c r="E5419" s="162"/>
      <c r="F5419" s="164"/>
    </row>
    <row r="5420" spans="2:6" x14ac:dyDescent="0.3">
      <c r="B5420" s="125">
        <v>5409</v>
      </c>
      <c r="C5420" s="159"/>
      <c r="D5420" s="160"/>
      <c r="E5420" s="159"/>
      <c r="F5420" s="161"/>
    </row>
    <row r="5421" spans="2:6" x14ac:dyDescent="0.3">
      <c r="B5421" s="121">
        <v>5410</v>
      </c>
      <c r="C5421" s="162"/>
      <c r="D5421" s="163"/>
      <c r="E5421" s="162"/>
      <c r="F5421" s="164"/>
    </row>
    <row r="5422" spans="2:6" x14ac:dyDescent="0.3">
      <c r="B5422" s="125">
        <v>5411</v>
      </c>
      <c r="C5422" s="159"/>
      <c r="D5422" s="160"/>
      <c r="E5422" s="159"/>
      <c r="F5422" s="161"/>
    </row>
    <row r="5423" spans="2:6" x14ac:dyDescent="0.3">
      <c r="B5423" s="121">
        <v>5412</v>
      </c>
      <c r="C5423" s="162"/>
      <c r="D5423" s="163"/>
      <c r="E5423" s="162"/>
      <c r="F5423" s="164"/>
    </row>
    <row r="5424" spans="2:6" x14ac:dyDescent="0.3">
      <c r="B5424" s="125">
        <v>5413</v>
      </c>
      <c r="C5424" s="159"/>
      <c r="D5424" s="160"/>
      <c r="E5424" s="159"/>
      <c r="F5424" s="161"/>
    </row>
    <row r="5425" spans="2:6" x14ac:dyDescent="0.3">
      <c r="B5425" s="121">
        <v>5414</v>
      </c>
      <c r="C5425" s="162"/>
      <c r="D5425" s="163"/>
      <c r="E5425" s="162"/>
      <c r="F5425" s="164"/>
    </row>
    <row r="5426" spans="2:6" x14ac:dyDescent="0.3">
      <c r="B5426" s="125">
        <v>5415</v>
      </c>
      <c r="C5426" s="159"/>
      <c r="D5426" s="160"/>
      <c r="E5426" s="159"/>
      <c r="F5426" s="161"/>
    </row>
    <row r="5427" spans="2:6" x14ac:dyDescent="0.3">
      <c r="B5427" s="121">
        <v>5416</v>
      </c>
      <c r="C5427" s="162"/>
      <c r="D5427" s="163"/>
      <c r="E5427" s="162"/>
      <c r="F5427" s="164"/>
    </row>
    <row r="5428" spans="2:6" x14ac:dyDescent="0.3">
      <c r="B5428" s="125">
        <v>5417</v>
      </c>
      <c r="C5428" s="159"/>
      <c r="D5428" s="160"/>
      <c r="E5428" s="159"/>
      <c r="F5428" s="161"/>
    </row>
    <row r="5429" spans="2:6" x14ac:dyDescent="0.3">
      <c r="B5429" s="121">
        <v>5418</v>
      </c>
      <c r="C5429" s="162"/>
      <c r="D5429" s="163"/>
      <c r="E5429" s="162"/>
      <c r="F5429" s="164"/>
    </row>
    <row r="5430" spans="2:6" x14ac:dyDescent="0.3">
      <c r="B5430" s="125">
        <v>5419</v>
      </c>
      <c r="C5430" s="159"/>
      <c r="D5430" s="160"/>
      <c r="E5430" s="159"/>
      <c r="F5430" s="161"/>
    </row>
    <row r="5431" spans="2:6" x14ac:dyDescent="0.3">
      <c r="B5431" s="121">
        <v>5420</v>
      </c>
      <c r="C5431" s="162"/>
      <c r="D5431" s="163"/>
      <c r="E5431" s="162"/>
      <c r="F5431" s="164"/>
    </row>
    <row r="5432" spans="2:6" x14ac:dyDescent="0.3">
      <c r="B5432" s="125">
        <v>5421</v>
      </c>
      <c r="C5432" s="159"/>
      <c r="D5432" s="160"/>
      <c r="E5432" s="159"/>
      <c r="F5432" s="161"/>
    </row>
    <row r="5433" spans="2:6" x14ac:dyDescent="0.3">
      <c r="B5433" s="121">
        <v>5422</v>
      </c>
      <c r="C5433" s="162"/>
      <c r="D5433" s="163"/>
      <c r="E5433" s="162"/>
      <c r="F5433" s="164"/>
    </row>
    <row r="5434" spans="2:6" x14ac:dyDescent="0.3">
      <c r="B5434" s="125">
        <v>5423</v>
      </c>
      <c r="C5434" s="159"/>
      <c r="D5434" s="160"/>
      <c r="E5434" s="159"/>
      <c r="F5434" s="161"/>
    </row>
    <row r="5435" spans="2:6" x14ac:dyDescent="0.3">
      <c r="B5435" s="121">
        <v>5424</v>
      </c>
      <c r="C5435" s="162"/>
      <c r="D5435" s="163"/>
      <c r="E5435" s="162"/>
      <c r="F5435" s="164"/>
    </row>
    <row r="5436" spans="2:6" x14ac:dyDescent="0.3">
      <c r="B5436" s="125">
        <v>5425</v>
      </c>
      <c r="C5436" s="159"/>
      <c r="D5436" s="160"/>
      <c r="E5436" s="159"/>
      <c r="F5436" s="161"/>
    </row>
    <row r="5437" spans="2:6" x14ac:dyDescent="0.3">
      <c r="B5437" s="121">
        <v>5426</v>
      </c>
      <c r="C5437" s="162"/>
      <c r="D5437" s="163"/>
      <c r="E5437" s="162"/>
      <c r="F5437" s="164"/>
    </row>
    <row r="5438" spans="2:6" x14ac:dyDescent="0.3">
      <c r="B5438" s="125">
        <v>5427</v>
      </c>
      <c r="C5438" s="159"/>
      <c r="D5438" s="160"/>
      <c r="E5438" s="159"/>
      <c r="F5438" s="161"/>
    </row>
    <row r="5439" spans="2:6" x14ac:dyDescent="0.3">
      <c r="B5439" s="121">
        <v>5428</v>
      </c>
      <c r="C5439" s="162"/>
      <c r="D5439" s="163"/>
      <c r="E5439" s="162"/>
      <c r="F5439" s="164"/>
    </row>
    <row r="5440" spans="2:6" x14ac:dyDescent="0.3">
      <c r="B5440" s="125">
        <v>5429</v>
      </c>
      <c r="C5440" s="159"/>
      <c r="D5440" s="160"/>
      <c r="E5440" s="159"/>
      <c r="F5440" s="161"/>
    </row>
    <row r="5441" spans="2:6" x14ac:dyDescent="0.3">
      <c r="B5441" s="121">
        <v>5430</v>
      </c>
      <c r="C5441" s="162"/>
      <c r="D5441" s="163"/>
      <c r="E5441" s="162"/>
      <c r="F5441" s="164"/>
    </row>
    <row r="5442" spans="2:6" x14ac:dyDescent="0.3">
      <c r="B5442" s="125">
        <v>5431</v>
      </c>
      <c r="C5442" s="159"/>
      <c r="D5442" s="160"/>
      <c r="E5442" s="159"/>
      <c r="F5442" s="161"/>
    </row>
    <row r="5443" spans="2:6" x14ac:dyDescent="0.3">
      <c r="B5443" s="121">
        <v>5432</v>
      </c>
      <c r="C5443" s="162"/>
      <c r="D5443" s="163"/>
      <c r="E5443" s="162"/>
      <c r="F5443" s="164"/>
    </row>
    <row r="5444" spans="2:6" x14ac:dyDescent="0.3">
      <c r="B5444" s="125">
        <v>5433</v>
      </c>
      <c r="C5444" s="159"/>
      <c r="D5444" s="160"/>
      <c r="E5444" s="159"/>
      <c r="F5444" s="161"/>
    </row>
    <row r="5445" spans="2:6" x14ac:dyDescent="0.3">
      <c r="B5445" s="121">
        <v>5434</v>
      </c>
      <c r="C5445" s="162"/>
      <c r="D5445" s="163"/>
      <c r="E5445" s="162"/>
      <c r="F5445" s="164"/>
    </row>
    <row r="5446" spans="2:6" x14ac:dyDescent="0.3">
      <c r="B5446" s="125">
        <v>5435</v>
      </c>
      <c r="C5446" s="159"/>
      <c r="D5446" s="160"/>
      <c r="E5446" s="159"/>
      <c r="F5446" s="161"/>
    </row>
    <row r="5447" spans="2:6" x14ac:dyDescent="0.3">
      <c r="B5447" s="121">
        <v>5436</v>
      </c>
      <c r="C5447" s="162"/>
      <c r="D5447" s="163"/>
      <c r="E5447" s="162"/>
      <c r="F5447" s="164"/>
    </row>
    <row r="5448" spans="2:6" x14ac:dyDescent="0.3">
      <c r="B5448" s="125">
        <v>5437</v>
      </c>
      <c r="C5448" s="159"/>
      <c r="D5448" s="160"/>
      <c r="E5448" s="159"/>
      <c r="F5448" s="161"/>
    </row>
    <row r="5449" spans="2:6" x14ac:dyDescent="0.3">
      <c r="B5449" s="121">
        <v>5438</v>
      </c>
      <c r="C5449" s="162"/>
      <c r="D5449" s="163"/>
      <c r="E5449" s="162"/>
      <c r="F5449" s="164"/>
    </row>
    <row r="5450" spans="2:6" x14ac:dyDescent="0.3">
      <c r="B5450" s="125">
        <v>5439</v>
      </c>
      <c r="C5450" s="159"/>
      <c r="D5450" s="160"/>
      <c r="E5450" s="159"/>
      <c r="F5450" s="161"/>
    </row>
    <row r="5451" spans="2:6" x14ac:dyDescent="0.3">
      <c r="B5451" s="121">
        <v>5440</v>
      </c>
      <c r="C5451" s="162"/>
      <c r="D5451" s="163"/>
      <c r="E5451" s="162"/>
      <c r="F5451" s="164"/>
    </row>
    <row r="5452" spans="2:6" x14ac:dyDescent="0.3">
      <c r="B5452" s="125">
        <v>5441</v>
      </c>
      <c r="C5452" s="159"/>
      <c r="D5452" s="160"/>
      <c r="E5452" s="159"/>
      <c r="F5452" s="161"/>
    </row>
    <row r="5453" spans="2:6" x14ac:dyDescent="0.3">
      <c r="B5453" s="121">
        <v>5442</v>
      </c>
      <c r="C5453" s="162"/>
      <c r="D5453" s="163"/>
      <c r="E5453" s="162"/>
      <c r="F5453" s="164"/>
    </row>
    <row r="5454" spans="2:6" x14ac:dyDescent="0.3">
      <c r="B5454" s="125">
        <v>5443</v>
      </c>
      <c r="C5454" s="159"/>
      <c r="D5454" s="160"/>
      <c r="E5454" s="159"/>
      <c r="F5454" s="161"/>
    </row>
    <row r="5455" spans="2:6" x14ac:dyDescent="0.3">
      <c r="B5455" s="121">
        <v>5444</v>
      </c>
      <c r="C5455" s="162"/>
      <c r="D5455" s="163"/>
      <c r="E5455" s="162"/>
      <c r="F5455" s="164"/>
    </row>
    <row r="5456" spans="2:6" x14ac:dyDescent="0.3">
      <c r="B5456" s="125">
        <v>5445</v>
      </c>
      <c r="C5456" s="159"/>
      <c r="D5456" s="160"/>
      <c r="E5456" s="159"/>
      <c r="F5456" s="161"/>
    </row>
    <row r="5457" spans="2:6" x14ac:dyDescent="0.3">
      <c r="B5457" s="121">
        <v>5446</v>
      </c>
      <c r="C5457" s="162"/>
      <c r="D5457" s="163"/>
      <c r="E5457" s="162"/>
      <c r="F5457" s="164"/>
    </row>
    <row r="5458" spans="2:6" x14ac:dyDescent="0.3">
      <c r="B5458" s="125">
        <v>5447</v>
      </c>
      <c r="C5458" s="159"/>
      <c r="D5458" s="160"/>
      <c r="E5458" s="159"/>
      <c r="F5458" s="161"/>
    </row>
    <row r="5459" spans="2:6" x14ac:dyDescent="0.3">
      <c r="B5459" s="121">
        <v>5448</v>
      </c>
      <c r="C5459" s="162"/>
      <c r="D5459" s="163"/>
      <c r="E5459" s="162"/>
      <c r="F5459" s="164"/>
    </row>
    <row r="5460" spans="2:6" x14ac:dyDescent="0.3">
      <c r="B5460" s="125">
        <v>5449</v>
      </c>
      <c r="C5460" s="159"/>
      <c r="D5460" s="160"/>
      <c r="E5460" s="159"/>
      <c r="F5460" s="161"/>
    </row>
    <row r="5461" spans="2:6" x14ac:dyDescent="0.3">
      <c r="B5461" s="121">
        <v>5450</v>
      </c>
      <c r="C5461" s="162"/>
      <c r="D5461" s="163"/>
      <c r="E5461" s="162"/>
      <c r="F5461" s="164"/>
    </row>
    <row r="5462" spans="2:6" x14ac:dyDescent="0.3">
      <c r="B5462" s="125">
        <v>5451</v>
      </c>
      <c r="C5462" s="159"/>
      <c r="D5462" s="160"/>
      <c r="E5462" s="159"/>
      <c r="F5462" s="161"/>
    </row>
    <row r="5463" spans="2:6" x14ac:dyDescent="0.3">
      <c r="B5463" s="121">
        <v>5452</v>
      </c>
      <c r="C5463" s="162"/>
      <c r="D5463" s="163"/>
      <c r="E5463" s="162"/>
      <c r="F5463" s="164"/>
    </row>
    <row r="5464" spans="2:6" x14ac:dyDescent="0.3">
      <c r="B5464" s="125">
        <v>5453</v>
      </c>
      <c r="C5464" s="159"/>
      <c r="D5464" s="160"/>
      <c r="E5464" s="159"/>
      <c r="F5464" s="161"/>
    </row>
    <row r="5465" spans="2:6" x14ac:dyDescent="0.3">
      <c r="B5465" s="121">
        <v>5454</v>
      </c>
      <c r="C5465" s="162"/>
      <c r="D5465" s="163"/>
      <c r="E5465" s="162"/>
      <c r="F5465" s="164"/>
    </row>
    <row r="5466" spans="2:6" x14ac:dyDescent="0.3">
      <c r="B5466" s="125">
        <v>5455</v>
      </c>
      <c r="C5466" s="159"/>
      <c r="D5466" s="160"/>
      <c r="E5466" s="159"/>
      <c r="F5466" s="161"/>
    </row>
    <row r="5467" spans="2:6" x14ac:dyDescent="0.3">
      <c r="B5467" s="121">
        <v>5456</v>
      </c>
      <c r="C5467" s="162"/>
      <c r="D5467" s="163"/>
      <c r="E5467" s="162"/>
      <c r="F5467" s="164"/>
    </row>
    <row r="5468" spans="2:6" x14ac:dyDescent="0.3">
      <c r="B5468" s="125">
        <v>5457</v>
      </c>
      <c r="C5468" s="159"/>
      <c r="D5468" s="160"/>
      <c r="E5468" s="159"/>
      <c r="F5468" s="161"/>
    </row>
    <row r="5469" spans="2:6" x14ac:dyDescent="0.3">
      <c r="B5469" s="121">
        <v>5458</v>
      </c>
      <c r="C5469" s="162"/>
      <c r="D5469" s="163"/>
      <c r="E5469" s="162"/>
      <c r="F5469" s="164"/>
    </row>
    <row r="5470" spans="2:6" x14ac:dyDescent="0.3">
      <c r="B5470" s="125">
        <v>5459</v>
      </c>
      <c r="C5470" s="159"/>
      <c r="D5470" s="160"/>
      <c r="E5470" s="159"/>
      <c r="F5470" s="161"/>
    </row>
    <row r="5471" spans="2:6" x14ac:dyDescent="0.3">
      <c r="B5471" s="121">
        <v>5460</v>
      </c>
      <c r="C5471" s="162"/>
      <c r="D5471" s="163"/>
      <c r="E5471" s="162"/>
      <c r="F5471" s="164"/>
    </row>
    <row r="5472" spans="2:6" x14ac:dyDescent="0.3">
      <c r="B5472" s="125">
        <v>5461</v>
      </c>
      <c r="C5472" s="159"/>
      <c r="D5472" s="160"/>
      <c r="E5472" s="159"/>
      <c r="F5472" s="161"/>
    </row>
    <row r="5473" spans="2:6" x14ac:dyDescent="0.3">
      <c r="B5473" s="121">
        <v>5462</v>
      </c>
      <c r="C5473" s="162"/>
      <c r="D5473" s="163"/>
      <c r="E5473" s="162"/>
      <c r="F5473" s="164"/>
    </row>
    <row r="5474" spans="2:6" x14ac:dyDescent="0.3">
      <c r="B5474" s="125">
        <v>5463</v>
      </c>
      <c r="C5474" s="159"/>
      <c r="D5474" s="160"/>
      <c r="E5474" s="159"/>
      <c r="F5474" s="161"/>
    </row>
    <row r="5475" spans="2:6" x14ac:dyDescent="0.3">
      <c r="B5475" s="121">
        <v>5464</v>
      </c>
      <c r="C5475" s="162"/>
      <c r="D5475" s="163"/>
      <c r="E5475" s="162"/>
      <c r="F5475" s="164"/>
    </row>
    <row r="5476" spans="2:6" x14ac:dyDescent="0.3">
      <c r="B5476" s="125">
        <v>5465</v>
      </c>
      <c r="C5476" s="159"/>
      <c r="D5476" s="160"/>
      <c r="E5476" s="159"/>
      <c r="F5476" s="161"/>
    </row>
    <row r="5477" spans="2:6" x14ac:dyDescent="0.3">
      <c r="B5477" s="121">
        <v>5466</v>
      </c>
      <c r="C5477" s="162"/>
      <c r="D5477" s="163"/>
      <c r="E5477" s="162"/>
      <c r="F5477" s="164"/>
    </row>
    <row r="5478" spans="2:6" x14ac:dyDescent="0.3">
      <c r="B5478" s="125">
        <v>5467</v>
      </c>
      <c r="C5478" s="159"/>
      <c r="D5478" s="160"/>
      <c r="E5478" s="159"/>
      <c r="F5478" s="161"/>
    </row>
    <row r="5479" spans="2:6" x14ac:dyDescent="0.3">
      <c r="B5479" s="121">
        <v>5468</v>
      </c>
      <c r="C5479" s="162"/>
      <c r="D5479" s="163"/>
      <c r="E5479" s="162"/>
      <c r="F5479" s="164"/>
    </row>
    <row r="5480" spans="2:6" x14ac:dyDescent="0.3">
      <c r="B5480" s="125">
        <v>5469</v>
      </c>
      <c r="C5480" s="159"/>
      <c r="D5480" s="160"/>
      <c r="E5480" s="159"/>
      <c r="F5480" s="161"/>
    </row>
    <row r="5481" spans="2:6" x14ac:dyDescent="0.3">
      <c r="B5481" s="121">
        <v>5470</v>
      </c>
      <c r="C5481" s="162"/>
      <c r="D5481" s="163"/>
      <c r="E5481" s="162"/>
      <c r="F5481" s="164"/>
    </row>
    <row r="5482" spans="2:6" x14ac:dyDescent="0.3">
      <c r="B5482" s="125">
        <v>5471</v>
      </c>
      <c r="C5482" s="159"/>
      <c r="D5482" s="160"/>
      <c r="E5482" s="159"/>
      <c r="F5482" s="161"/>
    </row>
    <row r="5483" spans="2:6" x14ac:dyDescent="0.3">
      <c r="B5483" s="121">
        <v>5472</v>
      </c>
      <c r="C5483" s="162"/>
      <c r="D5483" s="163"/>
      <c r="E5483" s="162"/>
      <c r="F5483" s="164"/>
    </row>
    <row r="5484" spans="2:6" x14ac:dyDescent="0.3">
      <c r="B5484" s="125">
        <v>5473</v>
      </c>
      <c r="C5484" s="159"/>
      <c r="D5484" s="160"/>
      <c r="E5484" s="159"/>
      <c r="F5484" s="161"/>
    </row>
    <row r="5485" spans="2:6" x14ac:dyDescent="0.3">
      <c r="B5485" s="121">
        <v>5474</v>
      </c>
      <c r="C5485" s="162"/>
      <c r="D5485" s="163"/>
      <c r="E5485" s="162"/>
      <c r="F5485" s="164"/>
    </row>
    <row r="5486" spans="2:6" x14ac:dyDescent="0.3">
      <c r="B5486" s="125">
        <v>5475</v>
      </c>
      <c r="C5486" s="159"/>
      <c r="D5486" s="160"/>
      <c r="E5486" s="159"/>
      <c r="F5486" s="161"/>
    </row>
    <row r="5487" spans="2:6" x14ac:dyDescent="0.3">
      <c r="B5487" s="121">
        <v>5476</v>
      </c>
      <c r="C5487" s="162"/>
      <c r="D5487" s="163"/>
      <c r="E5487" s="162"/>
      <c r="F5487" s="164"/>
    </row>
    <row r="5488" spans="2:6" x14ac:dyDescent="0.3">
      <c r="B5488" s="125">
        <v>5477</v>
      </c>
      <c r="C5488" s="159"/>
      <c r="D5488" s="160"/>
      <c r="E5488" s="159"/>
      <c r="F5488" s="161"/>
    </row>
    <row r="5489" spans="2:6" x14ac:dyDescent="0.3">
      <c r="B5489" s="121">
        <v>5478</v>
      </c>
      <c r="C5489" s="162"/>
      <c r="D5489" s="163"/>
      <c r="E5489" s="162"/>
      <c r="F5489" s="164"/>
    </row>
    <row r="5490" spans="2:6" x14ac:dyDescent="0.3">
      <c r="B5490" s="125">
        <v>5479</v>
      </c>
      <c r="C5490" s="159"/>
      <c r="D5490" s="160"/>
      <c r="E5490" s="159"/>
      <c r="F5490" s="161"/>
    </row>
    <row r="5491" spans="2:6" x14ac:dyDescent="0.3">
      <c r="B5491" s="121">
        <v>5480</v>
      </c>
      <c r="C5491" s="162"/>
      <c r="D5491" s="163"/>
      <c r="E5491" s="162"/>
      <c r="F5491" s="164"/>
    </row>
    <row r="5492" spans="2:6" x14ac:dyDescent="0.3">
      <c r="B5492" s="125">
        <v>5481</v>
      </c>
      <c r="C5492" s="159"/>
      <c r="D5492" s="160"/>
      <c r="E5492" s="159"/>
      <c r="F5492" s="161"/>
    </row>
    <row r="5493" spans="2:6" x14ac:dyDescent="0.3">
      <c r="B5493" s="121">
        <v>5482</v>
      </c>
      <c r="C5493" s="162"/>
      <c r="D5493" s="163"/>
      <c r="E5493" s="162"/>
      <c r="F5493" s="164"/>
    </row>
    <row r="5494" spans="2:6" x14ac:dyDescent="0.3">
      <c r="B5494" s="125">
        <v>5483</v>
      </c>
      <c r="C5494" s="159"/>
      <c r="D5494" s="160"/>
      <c r="E5494" s="159"/>
      <c r="F5494" s="161"/>
    </row>
    <row r="5495" spans="2:6" x14ac:dyDescent="0.3">
      <c r="B5495" s="121">
        <v>5484</v>
      </c>
      <c r="C5495" s="162"/>
      <c r="D5495" s="163"/>
      <c r="E5495" s="162"/>
      <c r="F5495" s="164"/>
    </row>
    <row r="5496" spans="2:6" x14ac:dyDescent="0.3">
      <c r="B5496" s="125">
        <v>5485</v>
      </c>
      <c r="C5496" s="159"/>
      <c r="D5496" s="160"/>
      <c r="E5496" s="159"/>
      <c r="F5496" s="161"/>
    </row>
    <row r="5497" spans="2:6" x14ac:dyDescent="0.3">
      <c r="B5497" s="121">
        <v>5486</v>
      </c>
      <c r="C5497" s="162"/>
      <c r="D5497" s="163"/>
      <c r="E5497" s="162"/>
      <c r="F5497" s="164"/>
    </row>
    <row r="5498" spans="2:6" x14ac:dyDescent="0.3">
      <c r="B5498" s="125">
        <v>5487</v>
      </c>
      <c r="C5498" s="159"/>
      <c r="D5498" s="160"/>
      <c r="E5498" s="159"/>
      <c r="F5498" s="161"/>
    </row>
    <row r="5499" spans="2:6" x14ac:dyDescent="0.3">
      <c r="B5499" s="121">
        <v>5488</v>
      </c>
      <c r="C5499" s="162"/>
      <c r="D5499" s="163"/>
      <c r="E5499" s="162"/>
      <c r="F5499" s="164"/>
    </row>
    <row r="5500" spans="2:6" x14ac:dyDescent="0.3">
      <c r="B5500" s="125">
        <v>5489</v>
      </c>
      <c r="C5500" s="159"/>
      <c r="D5500" s="160"/>
      <c r="E5500" s="159"/>
      <c r="F5500" s="161"/>
    </row>
    <row r="5501" spans="2:6" x14ac:dyDescent="0.3">
      <c r="B5501" s="121">
        <v>5490</v>
      </c>
      <c r="C5501" s="162"/>
      <c r="D5501" s="163"/>
      <c r="E5501" s="162"/>
      <c r="F5501" s="164"/>
    </row>
    <row r="5502" spans="2:6" x14ac:dyDescent="0.3">
      <c r="B5502" s="125">
        <v>5491</v>
      </c>
      <c r="C5502" s="159"/>
      <c r="D5502" s="160"/>
      <c r="E5502" s="159"/>
      <c r="F5502" s="161"/>
    </row>
    <row r="5503" spans="2:6" x14ac:dyDescent="0.3">
      <c r="B5503" s="121">
        <v>5492</v>
      </c>
      <c r="C5503" s="162"/>
      <c r="D5503" s="163"/>
      <c r="E5503" s="162"/>
      <c r="F5503" s="164"/>
    </row>
    <row r="5504" spans="2:6" x14ac:dyDescent="0.3">
      <c r="B5504" s="125">
        <v>5493</v>
      </c>
      <c r="C5504" s="159"/>
      <c r="D5504" s="160"/>
      <c r="E5504" s="159"/>
      <c r="F5504" s="161"/>
    </row>
    <row r="5505" spans="2:6" x14ac:dyDescent="0.3">
      <c r="B5505" s="121">
        <v>5494</v>
      </c>
      <c r="C5505" s="162"/>
      <c r="D5505" s="163"/>
      <c r="E5505" s="162"/>
      <c r="F5505" s="164"/>
    </row>
    <row r="5506" spans="2:6" x14ac:dyDescent="0.3">
      <c r="B5506" s="125">
        <v>5495</v>
      </c>
      <c r="C5506" s="159"/>
      <c r="D5506" s="160"/>
      <c r="E5506" s="159"/>
      <c r="F5506" s="161"/>
    </row>
    <row r="5507" spans="2:6" x14ac:dyDescent="0.3">
      <c r="B5507" s="121">
        <v>5496</v>
      </c>
      <c r="C5507" s="162"/>
      <c r="D5507" s="163"/>
      <c r="E5507" s="162"/>
      <c r="F5507" s="164"/>
    </row>
    <row r="5508" spans="2:6" x14ac:dyDescent="0.3">
      <c r="B5508" s="125">
        <v>5497</v>
      </c>
      <c r="C5508" s="159"/>
      <c r="D5508" s="160"/>
      <c r="E5508" s="159"/>
      <c r="F5508" s="161"/>
    </row>
    <row r="5509" spans="2:6" x14ac:dyDescent="0.3">
      <c r="B5509" s="121">
        <v>5498</v>
      </c>
      <c r="C5509" s="162"/>
      <c r="D5509" s="163"/>
      <c r="E5509" s="162"/>
      <c r="F5509" s="164"/>
    </row>
    <row r="5510" spans="2:6" x14ac:dyDescent="0.3">
      <c r="B5510" s="125">
        <v>5499</v>
      </c>
      <c r="C5510" s="159"/>
      <c r="D5510" s="160"/>
      <c r="E5510" s="159"/>
      <c r="F5510" s="161"/>
    </row>
    <row r="5511" spans="2:6" x14ac:dyDescent="0.3">
      <c r="B5511" s="121">
        <v>5500</v>
      </c>
      <c r="C5511" s="162"/>
      <c r="D5511" s="163"/>
      <c r="E5511" s="162"/>
      <c r="F5511" s="164"/>
    </row>
    <row r="5512" spans="2:6" x14ac:dyDescent="0.3">
      <c r="B5512" s="125">
        <v>5501</v>
      </c>
      <c r="C5512" s="159"/>
      <c r="D5512" s="160"/>
      <c r="E5512" s="159"/>
      <c r="F5512" s="161"/>
    </row>
    <row r="5513" spans="2:6" x14ac:dyDescent="0.3">
      <c r="B5513" s="121">
        <v>5502</v>
      </c>
      <c r="C5513" s="162"/>
      <c r="D5513" s="163"/>
      <c r="E5513" s="162"/>
      <c r="F5513" s="164"/>
    </row>
    <row r="5514" spans="2:6" x14ac:dyDescent="0.3">
      <c r="B5514" s="125">
        <v>5503</v>
      </c>
      <c r="C5514" s="159"/>
      <c r="D5514" s="160"/>
      <c r="E5514" s="159"/>
      <c r="F5514" s="161"/>
    </row>
    <row r="5515" spans="2:6" x14ac:dyDescent="0.3">
      <c r="B5515" s="121">
        <v>5504</v>
      </c>
      <c r="C5515" s="162"/>
      <c r="D5515" s="163"/>
      <c r="E5515" s="162"/>
      <c r="F5515" s="164"/>
    </row>
    <row r="5516" spans="2:6" x14ac:dyDescent="0.3">
      <c r="B5516" s="125">
        <v>5505</v>
      </c>
      <c r="C5516" s="159"/>
      <c r="D5516" s="160"/>
      <c r="E5516" s="159"/>
      <c r="F5516" s="161"/>
    </row>
    <row r="5517" spans="2:6" x14ac:dyDescent="0.3">
      <c r="B5517" s="121">
        <v>5506</v>
      </c>
      <c r="C5517" s="162"/>
      <c r="D5517" s="163"/>
      <c r="E5517" s="162"/>
      <c r="F5517" s="164"/>
    </row>
    <row r="5518" spans="2:6" x14ac:dyDescent="0.3">
      <c r="B5518" s="125">
        <v>5507</v>
      </c>
      <c r="C5518" s="159"/>
      <c r="D5518" s="160"/>
      <c r="E5518" s="159"/>
      <c r="F5518" s="161"/>
    </row>
    <row r="5519" spans="2:6" x14ac:dyDescent="0.3">
      <c r="B5519" s="121">
        <v>5508</v>
      </c>
      <c r="C5519" s="162"/>
      <c r="D5519" s="163"/>
      <c r="E5519" s="162"/>
      <c r="F5519" s="164"/>
    </row>
    <row r="5520" spans="2:6" x14ac:dyDescent="0.3">
      <c r="B5520" s="125">
        <v>5509</v>
      </c>
      <c r="C5520" s="159"/>
      <c r="D5520" s="160"/>
      <c r="E5520" s="159"/>
      <c r="F5520" s="161"/>
    </row>
    <row r="5521" spans="2:6" x14ac:dyDescent="0.3">
      <c r="B5521" s="121">
        <v>5510</v>
      </c>
      <c r="C5521" s="162"/>
      <c r="D5521" s="163"/>
      <c r="E5521" s="162"/>
      <c r="F5521" s="164"/>
    </row>
    <row r="5522" spans="2:6" x14ac:dyDescent="0.3">
      <c r="B5522" s="125">
        <v>5511</v>
      </c>
      <c r="C5522" s="159"/>
      <c r="D5522" s="160"/>
      <c r="E5522" s="159"/>
      <c r="F5522" s="161"/>
    </row>
    <row r="5523" spans="2:6" x14ac:dyDescent="0.3">
      <c r="B5523" s="121">
        <v>5512</v>
      </c>
      <c r="C5523" s="162"/>
      <c r="D5523" s="163"/>
      <c r="E5523" s="162"/>
      <c r="F5523" s="164"/>
    </row>
    <row r="5524" spans="2:6" x14ac:dyDescent="0.3">
      <c r="B5524" s="125">
        <v>5513</v>
      </c>
      <c r="C5524" s="159"/>
      <c r="D5524" s="160"/>
      <c r="E5524" s="159"/>
      <c r="F5524" s="161"/>
    </row>
    <row r="5525" spans="2:6" x14ac:dyDescent="0.3">
      <c r="B5525" s="121">
        <v>5514</v>
      </c>
      <c r="C5525" s="162"/>
      <c r="D5525" s="163"/>
      <c r="E5525" s="162"/>
      <c r="F5525" s="164"/>
    </row>
    <row r="5526" spans="2:6" x14ac:dyDescent="0.3">
      <c r="B5526" s="125">
        <v>5515</v>
      </c>
      <c r="C5526" s="159"/>
      <c r="D5526" s="160"/>
      <c r="E5526" s="159"/>
      <c r="F5526" s="161"/>
    </row>
    <row r="5527" spans="2:6" x14ac:dyDescent="0.3">
      <c r="B5527" s="121">
        <v>5516</v>
      </c>
      <c r="C5527" s="162"/>
      <c r="D5527" s="163"/>
      <c r="E5527" s="162"/>
      <c r="F5527" s="164"/>
    </row>
    <row r="5528" spans="2:6" x14ac:dyDescent="0.3">
      <c r="B5528" s="125">
        <v>5517</v>
      </c>
      <c r="C5528" s="159"/>
      <c r="D5528" s="160"/>
      <c r="E5528" s="159"/>
      <c r="F5528" s="161"/>
    </row>
    <row r="5529" spans="2:6" x14ac:dyDescent="0.3">
      <c r="B5529" s="121">
        <v>5518</v>
      </c>
      <c r="C5529" s="162"/>
      <c r="D5529" s="163"/>
      <c r="E5529" s="162"/>
      <c r="F5529" s="164"/>
    </row>
    <row r="5530" spans="2:6" x14ac:dyDescent="0.3">
      <c r="B5530" s="125">
        <v>5519</v>
      </c>
      <c r="C5530" s="159"/>
      <c r="D5530" s="160"/>
      <c r="E5530" s="159"/>
      <c r="F5530" s="161"/>
    </row>
    <row r="5531" spans="2:6" x14ac:dyDescent="0.3">
      <c r="B5531" s="121">
        <v>5520</v>
      </c>
      <c r="C5531" s="162"/>
      <c r="D5531" s="163"/>
      <c r="E5531" s="162"/>
      <c r="F5531" s="164"/>
    </row>
    <row r="5532" spans="2:6" x14ac:dyDescent="0.3">
      <c r="B5532" s="125">
        <v>5521</v>
      </c>
      <c r="C5532" s="159"/>
      <c r="D5532" s="160"/>
      <c r="E5532" s="159"/>
      <c r="F5532" s="161"/>
    </row>
    <row r="5533" spans="2:6" x14ac:dyDescent="0.3">
      <c r="B5533" s="121">
        <v>5522</v>
      </c>
      <c r="C5533" s="162"/>
      <c r="D5533" s="163"/>
      <c r="E5533" s="162"/>
      <c r="F5533" s="164"/>
    </row>
    <row r="5534" spans="2:6" x14ac:dyDescent="0.3">
      <c r="B5534" s="125">
        <v>5523</v>
      </c>
      <c r="C5534" s="159"/>
      <c r="D5534" s="160"/>
      <c r="E5534" s="159"/>
      <c r="F5534" s="161"/>
    </row>
    <row r="5535" spans="2:6" x14ac:dyDescent="0.3">
      <c r="B5535" s="121">
        <v>5524</v>
      </c>
      <c r="C5535" s="162"/>
      <c r="D5535" s="163"/>
      <c r="E5535" s="162"/>
      <c r="F5535" s="164"/>
    </row>
    <row r="5536" spans="2:6" x14ac:dyDescent="0.3">
      <c r="B5536" s="125">
        <v>5525</v>
      </c>
      <c r="C5536" s="159"/>
      <c r="D5536" s="160"/>
      <c r="E5536" s="159"/>
      <c r="F5536" s="161"/>
    </row>
    <row r="5537" spans="2:6" x14ac:dyDescent="0.3">
      <c r="B5537" s="121">
        <v>5526</v>
      </c>
      <c r="C5537" s="162"/>
      <c r="D5537" s="163"/>
      <c r="E5537" s="162"/>
      <c r="F5537" s="164"/>
    </row>
    <row r="5538" spans="2:6" x14ac:dyDescent="0.3">
      <c r="B5538" s="125">
        <v>5527</v>
      </c>
      <c r="C5538" s="159"/>
      <c r="D5538" s="160"/>
      <c r="E5538" s="159"/>
      <c r="F5538" s="161"/>
    </row>
    <row r="5539" spans="2:6" x14ac:dyDescent="0.3">
      <c r="B5539" s="121">
        <v>5528</v>
      </c>
      <c r="C5539" s="162"/>
      <c r="D5539" s="163"/>
      <c r="E5539" s="162"/>
      <c r="F5539" s="164"/>
    </row>
    <row r="5540" spans="2:6" x14ac:dyDescent="0.3">
      <c r="B5540" s="125">
        <v>5529</v>
      </c>
      <c r="C5540" s="159"/>
      <c r="D5540" s="160"/>
      <c r="E5540" s="159"/>
      <c r="F5540" s="161"/>
    </row>
    <row r="5541" spans="2:6" x14ac:dyDescent="0.3">
      <c r="B5541" s="121">
        <v>5530</v>
      </c>
      <c r="C5541" s="162"/>
      <c r="D5541" s="163"/>
      <c r="E5541" s="162"/>
      <c r="F5541" s="164"/>
    </row>
    <row r="5542" spans="2:6" x14ac:dyDescent="0.3">
      <c r="B5542" s="125">
        <v>5531</v>
      </c>
      <c r="C5542" s="159"/>
      <c r="D5542" s="160"/>
      <c r="E5542" s="159"/>
      <c r="F5542" s="161"/>
    </row>
    <row r="5543" spans="2:6" x14ac:dyDescent="0.3">
      <c r="B5543" s="121">
        <v>5532</v>
      </c>
      <c r="C5543" s="162"/>
      <c r="D5543" s="163"/>
      <c r="E5543" s="162"/>
      <c r="F5543" s="164"/>
    </row>
    <row r="5544" spans="2:6" x14ac:dyDescent="0.3">
      <c r="B5544" s="125">
        <v>5533</v>
      </c>
      <c r="C5544" s="159"/>
      <c r="D5544" s="160"/>
      <c r="E5544" s="159"/>
      <c r="F5544" s="161"/>
    </row>
    <row r="5545" spans="2:6" x14ac:dyDescent="0.3">
      <c r="B5545" s="121">
        <v>5534</v>
      </c>
      <c r="C5545" s="162"/>
      <c r="D5545" s="163"/>
      <c r="E5545" s="162"/>
      <c r="F5545" s="164"/>
    </row>
    <row r="5546" spans="2:6" x14ac:dyDescent="0.3">
      <c r="B5546" s="125">
        <v>5535</v>
      </c>
      <c r="C5546" s="159"/>
      <c r="D5546" s="160"/>
      <c r="E5546" s="159"/>
      <c r="F5546" s="161"/>
    </row>
    <row r="5547" spans="2:6" x14ac:dyDescent="0.3">
      <c r="B5547" s="121">
        <v>5536</v>
      </c>
      <c r="C5547" s="162"/>
      <c r="D5547" s="163"/>
      <c r="E5547" s="162"/>
      <c r="F5547" s="164"/>
    </row>
    <row r="5548" spans="2:6" x14ac:dyDescent="0.3">
      <c r="B5548" s="125">
        <v>5537</v>
      </c>
      <c r="C5548" s="159"/>
      <c r="D5548" s="160"/>
      <c r="E5548" s="159"/>
      <c r="F5548" s="161"/>
    </row>
    <row r="5549" spans="2:6" x14ac:dyDescent="0.3">
      <c r="B5549" s="121">
        <v>5538</v>
      </c>
      <c r="C5549" s="162"/>
      <c r="D5549" s="163"/>
      <c r="E5549" s="162"/>
      <c r="F5549" s="164"/>
    </row>
    <row r="5550" spans="2:6" x14ac:dyDescent="0.3">
      <c r="B5550" s="125">
        <v>5539</v>
      </c>
      <c r="C5550" s="159"/>
      <c r="D5550" s="160"/>
      <c r="E5550" s="159"/>
      <c r="F5550" s="161"/>
    </row>
    <row r="5551" spans="2:6" x14ac:dyDescent="0.3">
      <c r="B5551" s="121">
        <v>5540</v>
      </c>
      <c r="C5551" s="162"/>
      <c r="D5551" s="163"/>
      <c r="E5551" s="162"/>
      <c r="F5551" s="164"/>
    </row>
    <row r="5552" spans="2:6" x14ac:dyDescent="0.3">
      <c r="B5552" s="125">
        <v>5541</v>
      </c>
      <c r="C5552" s="159"/>
      <c r="D5552" s="160"/>
      <c r="E5552" s="159"/>
      <c r="F5552" s="161"/>
    </row>
    <row r="5553" spans="2:6" x14ac:dyDescent="0.3">
      <c r="B5553" s="121">
        <v>5542</v>
      </c>
      <c r="C5553" s="162"/>
      <c r="D5553" s="163"/>
      <c r="E5553" s="162"/>
      <c r="F5553" s="164"/>
    </row>
    <row r="5554" spans="2:6" x14ac:dyDescent="0.3">
      <c r="B5554" s="125">
        <v>5543</v>
      </c>
      <c r="C5554" s="159"/>
      <c r="D5554" s="160"/>
      <c r="E5554" s="159"/>
      <c r="F5554" s="161"/>
    </row>
    <row r="5555" spans="2:6" x14ac:dyDescent="0.3">
      <c r="B5555" s="121">
        <v>5544</v>
      </c>
      <c r="C5555" s="162"/>
      <c r="D5555" s="163"/>
      <c r="E5555" s="162"/>
      <c r="F5555" s="164"/>
    </row>
    <row r="5556" spans="2:6" x14ac:dyDescent="0.3">
      <c r="B5556" s="125">
        <v>5545</v>
      </c>
      <c r="C5556" s="159"/>
      <c r="D5556" s="160"/>
      <c r="E5556" s="159"/>
      <c r="F5556" s="161"/>
    </row>
    <row r="5557" spans="2:6" x14ac:dyDescent="0.3">
      <c r="B5557" s="121">
        <v>5546</v>
      </c>
      <c r="C5557" s="162"/>
      <c r="D5557" s="163"/>
      <c r="E5557" s="162"/>
      <c r="F5557" s="164"/>
    </row>
    <row r="5558" spans="2:6" x14ac:dyDescent="0.3">
      <c r="B5558" s="125">
        <v>5547</v>
      </c>
      <c r="C5558" s="159"/>
      <c r="D5558" s="160"/>
      <c r="E5558" s="159"/>
      <c r="F5558" s="161"/>
    </row>
    <row r="5559" spans="2:6" x14ac:dyDescent="0.3">
      <c r="B5559" s="121">
        <v>5548</v>
      </c>
      <c r="C5559" s="162"/>
      <c r="D5559" s="163"/>
      <c r="E5559" s="162"/>
      <c r="F5559" s="164"/>
    </row>
    <row r="5560" spans="2:6" x14ac:dyDescent="0.3">
      <c r="B5560" s="125">
        <v>5549</v>
      </c>
      <c r="C5560" s="159"/>
      <c r="D5560" s="160"/>
      <c r="E5560" s="159"/>
      <c r="F5560" s="161"/>
    </row>
    <row r="5561" spans="2:6" x14ac:dyDescent="0.3">
      <c r="B5561" s="121">
        <v>5550</v>
      </c>
      <c r="C5561" s="162"/>
      <c r="D5561" s="163"/>
      <c r="E5561" s="162"/>
      <c r="F5561" s="164"/>
    </row>
    <row r="5562" spans="2:6" x14ac:dyDescent="0.3">
      <c r="B5562" s="125">
        <v>5551</v>
      </c>
      <c r="C5562" s="159"/>
      <c r="D5562" s="160"/>
      <c r="E5562" s="159"/>
      <c r="F5562" s="161"/>
    </row>
    <row r="5563" spans="2:6" x14ac:dyDescent="0.3">
      <c r="B5563" s="121">
        <v>5552</v>
      </c>
      <c r="C5563" s="162"/>
      <c r="D5563" s="163"/>
      <c r="E5563" s="162"/>
      <c r="F5563" s="164"/>
    </row>
    <row r="5564" spans="2:6" x14ac:dyDescent="0.3">
      <c r="B5564" s="125">
        <v>5553</v>
      </c>
      <c r="C5564" s="159"/>
      <c r="D5564" s="160"/>
      <c r="E5564" s="159"/>
      <c r="F5564" s="161"/>
    </row>
    <row r="5565" spans="2:6" x14ac:dyDescent="0.3">
      <c r="B5565" s="121">
        <v>5554</v>
      </c>
      <c r="C5565" s="162"/>
      <c r="D5565" s="163"/>
      <c r="E5565" s="162"/>
      <c r="F5565" s="164"/>
    </row>
    <row r="5566" spans="2:6" x14ac:dyDescent="0.3">
      <c r="B5566" s="125">
        <v>5555</v>
      </c>
      <c r="C5566" s="159"/>
      <c r="D5566" s="160"/>
      <c r="E5566" s="159"/>
      <c r="F5566" s="161"/>
    </row>
    <row r="5567" spans="2:6" x14ac:dyDescent="0.3">
      <c r="B5567" s="121">
        <v>5556</v>
      </c>
      <c r="C5567" s="162"/>
      <c r="D5567" s="163"/>
      <c r="E5567" s="162"/>
      <c r="F5567" s="164"/>
    </row>
    <row r="5568" spans="2:6" x14ac:dyDescent="0.3">
      <c r="B5568" s="125">
        <v>5557</v>
      </c>
      <c r="C5568" s="159"/>
      <c r="D5568" s="160"/>
      <c r="E5568" s="159"/>
      <c r="F5568" s="161"/>
    </row>
    <row r="5569" spans="2:6" x14ac:dyDescent="0.3">
      <c r="B5569" s="121">
        <v>5558</v>
      </c>
      <c r="C5569" s="162"/>
      <c r="D5569" s="163"/>
      <c r="E5569" s="162"/>
      <c r="F5569" s="164"/>
    </row>
    <row r="5570" spans="2:6" x14ac:dyDescent="0.3">
      <c r="B5570" s="125">
        <v>5559</v>
      </c>
      <c r="C5570" s="159"/>
      <c r="D5570" s="160"/>
      <c r="E5570" s="159"/>
      <c r="F5570" s="161"/>
    </row>
    <row r="5571" spans="2:6" x14ac:dyDescent="0.3">
      <c r="B5571" s="121">
        <v>5560</v>
      </c>
      <c r="C5571" s="162"/>
      <c r="D5571" s="163"/>
      <c r="E5571" s="162"/>
      <c r="F5571" s="164"/>
    </row>
    <row r="5572" spans="2:6" x14ac:dyDescent="0.3">
      <c r="B5572" s="125">
        <v>5561</v>
      </c>
      <c r="C5572" s="159"/>
      <c r="D5572" s="160"/>
      <c r="E5572" s="159"/>
      <c r="F5572" s="161"/>
    </row>
    <row r="5573" spans="2:6" x14ac:dyDescent="0.3">
      <c r="B5573" s="121">
        <v>5562</v>
      </c>
      <c r="C5573" s="162"/>
      <c r="D5573" s="163"/>
      <c r="E5573" s="162"/>
      <c r="F5573" s="164"/>
    </row>
    <row r="5574" spans="2:6" x14ac:dyDescent="0.3">
      <c r="B5574" s="125">
        <v>5563</v>
      </c>
      <c r="C5574" s="159"/>
      <c r="D5574" s="160"/>
      <c r="E5574" s="159"/>
      <c r="F5574" s="161"/>
    </row>
    <row r="5575" spans="2:6" x14ac:dyDescent="0.3">
      <c r="B5575" s="121">
        <v>5564</v>
      </c>
      <c r="C5575" s="162"/>
      <c r="D5575" s="163"/>
      <c r="E5575" s="162"/>
      <c r="F5575" s="164"/>
    </row>
    <row r="5576" spans="2:6" x14ac:dyDescent="0.3">
      <c r="B5576" s="125">
        <v>5565</v>
      </c>
      <c r="C5576" s="159"/>
      <c r="D5576" s="160"/>
      <c r="E5576" s="159"/>
      <c r="F5576" s="161"/>
    </row>
    <row r="5577" spans="2:6" x14ac:dyDescent="0.3">
      <c r="B5577" s="121">
        <v>5566</v>
      </c>
      <c r="C5577" s="162"/>
      <c r="D5577" s="163"/>
      <c r="E5577" s="162"/>
      <c r="F5577" s="164"/>
    </row>
    <row r="5578" spans="2:6" x14ac:dyDescent="0.3">
      <c r="B5578" s="125">
        <v>5567</v>
      </c>
      <c r="C5578" s="159"/>
      <c r="D5578" s="160"/>
      <c r="E5578" s="159"/>
      <c r="F5578" s="161"/>
    </row>
    <row r="5579" spans="2:6" x14ac:dyDescent="0.3">
      <c r="B5579" s="121">
        <v>5568</v>
      </c>
      <c r="C5579" s="162"/>
      <c r="D5579" s="163"/>
      <c r="E5579" s="162"/>
      <c r="F5579" s="164"/>
    </row>
    <row r="5580" spans="2:6" x14ac:dyDescent="0.3">
      <c r="B5580" s="125">
        <v>5569</v>
      </c>
      <c r="C5580" s="159"/>
      <c r="D5580" s="160"/>
      <c r="E5580" s="159"/>
      <c r="F5580" s="161"/>
    </row>
    <row r="5581" spans="2:6" x14ac:dyDescent="0.3">
      <c r="B5581" s="121">
        <v>5570</v>
      </c>
      <c r="C5581" s="162"/>
      <c r="D5581" s="163"/>
      <c r="E5581" s="162"/>
      <c r="F5581" s="164"/>
    </row>
    <row r="5582" spans="2:6" x14ac:dyDescent="0.3">
      <c r="B5582" s="125">
        <v>5571</v>
      </c>
      <c r="C5582" s="159"/>
      <c r="D5582" s="160"/>
      <c r="E5582" s="159"/>
      <c r="F5582" s="161"/>
    </row>
    <row r="5583" spans="2:6" x14ac:dyDescent="0.3">
      <c r="B5583" s="121">
        <v>5572</v>
      </c>
      <c r="C5583" s="162"/>
      <c r="D5583" s="163"/>
      <c r="E5583" s="162"/>
      <c r="F5583" s="164"/>
    </row>
    <row r="5584" spans="2:6" x14ac:dyDescent="0.3">
      <c r="B5584" s="125">
        <v>5573</v>
      </c>
      <c r="C5584" s="159"/>
      <c r="D5584" s="160"/>
      <c r="E5584" s="159"/>
      <c r="F5584" s="161"/>
    </row>
    <row r="5585" spans="2:6" x14ac:dyDescent="0.3">
      <c r="B5585" s="121">
        <v>5574</v>
      </c>
      <c r="C5585" s="162"/>
      <c r="D5585" s="163"/>
      <c r="E5585" s="162"/>
      <c r="F5585" s="164"/>
    </row>
    <row r="5586" spans="2:6" x14ac:dyDescent="0.3">
      <c r="B5586" s="125">
        <v>5575</v>
      </c>
      <c r="C5586" s="159"/>
      <c r="D5586" s="160"/>
      <c r="E5586" s="159"/>
      <c r="F5586" s="161"/>
    </row>
    <row r="5587" spans="2:6" x14ac:dyDescent="0.3">
      <c r="B5587" s="121">
        <v>5576</v>
      </c>
      <c r="C5587" s="162"/>
      <c r="D5587" s="163"/>
      <c r="E5587" s="162"/>
      <c r="F5587" s="164"/>
    </row>
    <row r="5588" spans="2:6" x14ac:dyDescent="0.3">
      <c r="B5588" s="125">
        <v>5577</v>
      </c>
      <c r="C5588" s="159"/>
      <c r="D5588" s="160"/>
      <c r="E5588" s="159"/>
      <c r="F5588" s="161"/>
    </row>
    <row r="5589" spans="2:6" x14ac:dyDescent="0.3">
      <c r="B5589" s="121">
        <v>5578</v>
      </c>
      <c r="C5589" s="162"/>
      <c r="D5589" s="163"/>
      <c r="E5589" s="162"/>
      <c r="F5589" s="164"/>
    </row>
    <row r="5590" spans="2:6" x14ac:dyDescent="0.3">
      <c r="B5590" s="125">
        <v>5579</v>
      </c>
      <c r="C5590" s="159"/>
      <c r="D5590" s="160"/>
      <c r="E5590" s="159"/>
      <c r="F5590" s="161"/>
    </row>
    <row r="5591" spans="2:6" x14ac:dyDescent="0.3">
      <c r="B5591" s="121">
        <v>5580</v>
      </c>
      <c r="C5591" s="162"/>
      <c r="D5591" s="163"/>
      <c r="E5591" s="162"/>
      <c r="F5591" s="164"/>
    </row>
    <row r="5592" spans="2:6" x14ac:dyDescent="0.3">
      <c r="B5592" s="125">
        <v>5581</v>
      </c>
      <c r="C5592" s="159"/>
      <c r="D5592" s="160"/>
      <c r="E5592" s="159"/>
      <c r="F5592" s="161"/>
    </row>
    <row r="5593" spans="2:6" x14ac:dyDescent="0.3">
      <c r="B5593" s="121">
        <v>5582</v>
      </c>
      <c r="C5593" s="162"/>
      <c r="D5593" s="163"/>
      <c r="E5593" s="162"/>
      <c r="F5593" s="164"/>
    </row>
    <row r="5594" spans="2:6" x14ac:dyDescent="0.3">
      <c r="B5594" s="125">
        <v>5583</v>
      </c>
      <c r="C5594" s="159"/>
      <c r="D5594" s="160"/>
      <c r="E5594" s="159"/>
      <c r="F5594" s="161"/>
    </row>
    <row r="5595" spans="2:6" x14ac:dyDescent="0.3">
      <c r="B5595" s="121">
        <v>5584</v>
      </c>
      <c r="C5595" s="162"/>
      <c r="D5595" s="163"/>
      <c r="E5595" s="162"/>
      <c r="F5595" s="164"/>
    </row>
    <row r="5596" spans="2:6" x14ac:dyDescent="0.3">
      <c r="B5596" s="125">
        <v>5585</v>
      </c>
      <c r="C5596" s="159"/>
      <c r="D5596" s="160"/>
      <c r="E5596" s="159"/>
      <c r="F5596" s="161"/>
    </row>
    <row r="5597" spans="2:6" x14ac:dyDescent="0.3">
      <c r="B5597" s="121">
        <v>5586</v>
      </c>
      <c r="C5597" s="162"/>
      <c r="D5597" s="163"/>
      <c r="E5597" s="162"/>
      <c r="F5597" s="164"/>
    </row>
    <row r="5598" spans="2:6" x14ac:dyDescent="0.3">
      <c r="B5598" s="125">
        <v>5587</v>
      </c>
      <c r="C5598" s="159"/>
      <c r="D5598" s="160"/>
      <c r="E5598" s="159"/>
      <c r="F5598" s="161"/>
    </row>
    <row r="5599" spans="2:6" x14ac:dyDescent="0.3">
      <c r="B5599" s="121">
        <v>5588</v>
      </c>
      <c r="C5599" s="162"/>
      <c r="D5599" s="163"/>
      <c r="E5599" s="162"/>
      <c r="F5599" s="164"/>
    </row>
    <row r="5600" spans="2:6" x14ac:dyDescent="0.3">
      <c r="B5600" s="125">
        <v>5589</v>
      </c>
      <c r="C5600" s="159"/>
      <c r="D5600" s="160"/>
      <c r="E5600" s="159"/>
      <c r="F5600" s="161"/>
    </row>
    <row r="5601" spans="2:6" x14ac:dyDescent="0.3">
      <c r="B5601" s="121">
        <v>5590</v>
      </c>
      <c r="C5601" s="162"/>
      <c r="D5601" s="163"/>
      <c r="E5601" s="162"/>
      <c r="F5601" s="164"/>
    </row>
    <row r="5602" spans="2:6" x14ac:dyDescent="0.3">
      <c r="B5602" s="125">
        <v>5591</v>
      </c>
      <c r="C5602" s="159"/>
      <c r="D5602" s="160"/>
      <c r="E5602" s="159"/>
      <c r="F5602" s="161"/>
    </row>
    <row r="5603" spans="2:6" x14ac:dyDescent="0.3">
      <c r="B5603" s="121">
        <v>5592</v>
      </c>
      <c r="C5603" s="162"/>
      <c r="D5603" s="163"/>
      <c r="E5603" s="162"/>
      <c r="F5603" s="164"/>
    </row>
    <row r="5604" spans="2:6" x14ac:dyDescent="0.3">
      <c r="B5604" s="125">
        <v>5593</v>
      </c>
      <c r="C5604" s="159"/>
      <c r="D5604" s="160"/>
      <c r="E5604" s="159"/>
      <c r="F5604" s="161"/>
    </row>
    <row r="5605" spans="2:6" x14ac:dyDescent="0.3">
      <c r="B5605" s="121">
        <v>5594</v>
      </c>
      <c r="C5605" s="162"/>
      <c r="D5605" s="163"/>
      <c r="E5605" s="162"/>
      <c r="F5605" s="164"/>
    </row>
    <row r="5606" spans="2:6" x14ac:dyDescent="0.3">
      <c r="B5606" s="125">
        <v>5595</v>
      </c>
      <c r="C5606" s="159"/>
      <c r="D5606" s="160"/>
      <c r="E5606" s="159"/>
      <c r="F5606" s="161"/>
    </row>
    <row r="5607" spans="2:6" x14ac:dyDescent="0.3">
      <c r="B5607" s="121">
        <v>5596</v>
      </c>
      <c r="C5607" s="162"/>
      <c r="D5607" s="163"/>
      <c r="E5607" s="162"/>
      <c r="F5607" s="164"/>
    </row>
    <row r="5608" spans="2:6" x14ac:dyDescent="0.3">
      <c r="B5608" s="125">
        <v>5597</v>
      </c>
      <c r="C5608" s="159"/>
      <c r="D5608" s="160"/>
      <c r="E5608" s="159"/>
      <c r="F5608" s="161"/>
    </row>
    <row r="5609" spans="2:6" x14ac:dyDescent="0.3">
      <c r="B5609" s="121">
        <v>5598</v>
      </c>
      <c r="C5609" s="162"/>
      <c r="D5609" s="163"/>
      <c r="E5609" s="162"/>
      <c r="F5609" s="164"/>
    </row>
    <row r="5610" spans="2:6" x14ac:dyDescent="0.3">
      <c r="B5610" s="125">
        <v>5599</v>
      </c>
      <c r="C5610" s="159"/>
      <c r="D5610" s="160"/>
      <c r="E5610" s="159"/>
      <c r="F5610" s="161"/>
    </row>
    <row r="5611" spans="2:6" x14ac:dyDescent="0.3">
      <c r="B5611" s="121">
        <v>5600</v>
      </c>
      <c r="C5611" s="162"/>
      <c r="D5611" s="163"/>
      <c r="E5611" s="162"/>
      <c r="F5611" s="164"/>
    </row>
    <row r="5612" spans="2:6" x14ac:dyDescent="0.3">
      <c r="B5612" s="125">
        <v>5601</v>
      </c>
      <c r="C5612" s="159"/>
      <c r="D5612" s="160"/>
      <c r="E5612" s="159"/>
      <c r="F5612" s="161"/>
    </row>
    <row r="5613" spans="2:6" x14ac:dyDescent="0.3">
      <c r="B5613" s="121">
        <v>5602</v>
      </c>
      <c r="C5613" s="162"/>
      <c r="D5613" s="163"/>
      <c r="E5613" s="162"/>
      <c r="F5613" s="164"/>
    </row>
    <row r="5614" spans="2:6" x14ac:dyDescent="0.3">
      <c r="B5614" s="125">
        <v>5603</v>
      </c>
      <c r="C5614" s="159"/>
      <c r="D5614" s="160"/>
      <c r="E5614" s="159"/>
      <c r="F5614" s="161"/>
    </row>
    <row r="5615" spans="2:6" x14ac:dyDescent="0.3">
      <c r="B5615" s="121">
        <v>5604</v>
      </c>
      <c r="C5615" s="162"/>
      <c r="D5615" s="163"/>
      <c r="E5615" s="162"/>
      <c r="F5615" s="164"/>
    </row>
    <row r="5616" spans="2:6" x14ac:dyDescent="0.3">
      <c r="B5616" s="125">
        <v>5605</v>
      </c>
      <c r="C5616" s="159"/>
      <c r="D5616" s="160"/>
      <c r="E5616" s="159"/>
      <c r="F5616" s="161"/>
    </row>
    <row r="5617" spans="2:6" x14ac:dyDescent="0.3">
      <c r="B5617" s="121">
        <v>5606</v>
      </c>
      <c r="C5617" s="162"/>
      <c r="D5617" s="163"/>
      <c r="E5617" s="162"/>
      <c r="F5617" s="164"/>
    </row>
    <row r="5618" spans="2:6" x14ac:dyDescent="0.3">
      <c r="B5618" s="125">
        <v>5607</v>
      </c>
      <c r="C5618" s="159"/>
      <c r="D5618" s="160"/>
      <c r="E5618" s="159"/>
      <c r="F5618" s="161"/>
    </row>
    <row r="5619" spans="2:6" x14ac:dyDescent="0.3">
      <c r="B5619" s="121">
        <v>5608</v>
      </c>
      <c r="C5619" s="162"/>
      <c r="D5619" s="163"/>
      <c r="E5619" s="162"/>
      <c r="F5619" s="164"/>
    </row>
    <row r="5620" spans="2:6" x14ac:dyDescent="0.3">
      <c r="B5620" s="125">
        <v>5609</v>
      </c>
      <c r="C5620" s="159"/>
      <c r="D5620" s="160"/>
      <c r="E5620" s="159"/>
      <c r="F5620" s="161"/>
    </row>
    <row r="5621" spans="2:6" x14ac:dyDescent="0.3">
      <c r="B5621" s="121">
        <v>5610</v>
      </c>
      <c r="C5621" s="162"/>
      <c r="D5621" s="163"/>
      <c r="E5621" s="162"/>
      <c r="F5621" s="164"/>
    </row>
    <row r="5622" spans="2:6" x14ac:dyDescent="0.3">
      <c r="B5622" s="125">
        <v>5611</v>
      </c>
      <c r="C5622" s="159"/>
      <c r="D5622" s="160"/>
      <c r="E5622" s="159"/>
      <c r="F5622" s="161"/>
    </row>
    <row r="5623" spans="2:6" x14ac:dyDescent="0.3">
      <c r="B5623" s="121">
        <v>5612</v>
      </c>
      <c r="C5623" s="162"/>
      <c r="D5623" s="163"/>
      <c r="E5623" s="162"/>
      <c r="F5623" s="164"/>
    </row>
    <row r="5624" spans="2:6" x14ac:dyDescent="0.3">
      <c r="B5624" s="125">
        <v>5613</v>
      </c>
      <c r="C5624" s="159"/>
      <c r="D5624" s="160"/>
      <c r="E5624" s="159"/>
      <c r="F5624" s="161"/>
    </row>
    <row r="5625" spans="2:6" x14ac:dyDescent="0.3">
      <c r="B5625" s="121">
        <v>5614</v>
      </c>
      <c r="C5625" s="162"/>
      <c r="D5625" s="163"/>
      <c r="E5625" s="162"/>
      <c r="F5625" s="164"/>
    </row>
    <row r="5626" spans="2:6" x14ac:dyDescent="0.3">
      <c r="B5626" s="125">
        <v>5615</v>
      </c>
      <c r="C5626" s="159"/>
      <c r="D5626" s="160"/>
      <c r="E5626" s="159"/>
      <c r="F5626" s="161"/>
    </row>
    <row r="5627" spans="2:6" x14ac:dyDescent="0.3">
      <c r="B5627" s="121">
        <v>5616</v>
      </c>
      <c r="C5627" s="162"/>
      <c r="D5627" s="163"/>
      <c r="E5627" s="162"/>
      <c r="F5627" s="164"/>
    </row>
    <row r="5628" spans="2:6" x14ac:dyDescent="0.3">
      <c r="B5628" s="125">
        <v>5617</v>
      </c>
      <c r="C5628" s="159"/>
      <c r="D5628" s="160"/>
      <c r="E5628" s="159"/>
      <c r="F5628" s="161"/>
    </row>
    <row r="5629" spans="2:6" x14ac:dyDescent="0.3">
      <c r="B5629" s="121">
        <v>5618</v>
      </c>
      <c r="C5629" s="162"/>
      <c r="D5629" s="163"/>
      <c r="E5629" s="162"/>
      <c r="F5629" s="164"/>
    </row>
    <row r="5630" spans="2:6" x14ac:dyDescent="0.3">
      <c r="B5630" s="125">
        <v>5619</v>
      </c>
      <c r="C5630" s="159"/>
      <c r="D5630" s="160"/>
      <c r="E5630" s="159"/>
      <c r="F5630" s="161"/>
    </row>
    <row r="5631" spans="2:6" x14ac:dyDescent="0.3">
      <c r="B5631" s="121">
        <v>5620</v>
      </c>
      <c r="C5631" s="162"/>
      <c r="D5631" s="163"/>
      <c r="E5631" s="162"/>
      <c r="F5631" s="164"/>
    </row>
    <row r="5632" spans="2:6" x14ac:dyDescent="0.3">
      <c r="B5632" s="125">
        <v>5621</v>
      </c>
      <c r="C5632" s="159"/>
      <c r="D5632" s="160"/>
      <c r="E5632" s="159"/>
      <c r="F5632" s="161"/>
    </row>
    <row r="5633" spans="2:6" x14ac:dyDescent="0.3">
      <c r="B5633" s="121">
        <v>5622</v>
      </c>
      <c r="C5633" s="162"/>
      <c r="D5633" s="163"/>
      <c r="E5633" s="162"/>
      <c r="F5633" s="164"/>
    </row>
    <row r="5634" spans="2:6" x14ac:dyDescent="0.3">
      <c r="B5634" s="125">
        <v>5623</v>
      </c>
      <c r="C5634" s="159"/>
      <c r="D5634" s="160"/>
      <c r="E5634" s="159"/>
      <c r="F5634" s="161"/>
    </row>
    <row r="5635" spans="2:6" x14ac:dyDescent="0.3">
      <c r="B5635" s="121">
        <v>5624</v>
      </c>
      <c r="C5635" s="162"/>
      <c r="D5635" s="163"/>
      <c r="E5635" s="162"/>
      <c r="F5635" s="164"/>
    </row>
    <row r="5636" spans="2:6" x14ac:dyDescent="0.3">
      <c r="B5636" s="125">
        <v>5625</v>
      </c>
      <c r="C5636" s="159"/>
      <c r="D5636" s="160"/>
      <c r="E5636" s="159"/>
      <c r="F5636" s="161"/>
    </row>
    <row r="5637" spans="2:6" x14ac:dyDescent="0.3">
      <c r="B5637" s="121">
        <v>5626</v>
      </c>
      <c r="C5637" s="162"/>
      <c r="D5637" s="163"/>
      <c r="E5637" s="162"/>
      <c r="F5637" s="164"/>
    </row>
    <row r="5638" spans="2:6" x14ac:dyDescent="0.3">
      <c r="B5638" s="125">
        <v>5627</v>
      </c>
      <c r="C5638" s="159"/>
      <c r="D5638" s="160"/>
      <c r="E5638" s="159"/>
      <c r="F5638" s="161"/>
    </row>
    <row r="5639" spans="2:6" x14ac:dyDescent="0.3">
      <c r="B5639" s="121">
        <v>5628</v>
      </c>
      <c r="C5639" s="162"/>
      <c r="D5639" s="163"/>
      <c r="E5639" s="162"/>
      <c r="F5639" s="164"/>
    </row>
    <row r="5640" spans="2:6" x14ac:dyDescent="0.3">
      <c r="B5640" s="125">
        <v>5629</v>
      </c>
      <c r="C5640" s="159"/>
      <c r="D5640" s="160"/>
      <c r="E5640" s="159"/>
      <c r="F5640" s="161"/>
    </row>
    <row r="5641" spans="2:6" x14ac:dyDescent="0.3">
      <c r="B5641" s="121">
        <v>5630</v>
      </c>
      <c r="C5641" s="162"/>
      <c r="D5641" s="163"/>
      <c r="E5641" s="162"/>
      <c r="F5641" s="164"/>
    </row>
    <row r="5642" spans="2:6" x14ac:dyDescent="0.3">
      <c r="B5642" s="125">
        <v>5631</v>
      </c>
      <c r="C5642" s="159"/>
      <c r="D5642" s="160"/>
      <c r="E5642" s="159"/>
      <c r="F5642" s="161"/>
    </row>
    <row r="5643" spans="2:6" x14ac:dyDescent="0.3">
      <c r="B5643" s="121">
        <v>5632</v>
      </c>
      <c r="C5643" s="162"/>
      <c r="D5643" s="163"/>
      <c r="E5643" s="162"/>
      <c r="F5643" s="164"/>
    </row>
    <row r="5644" spans="2:6" x14ac:dyDescent="0.3">
      <c r="B5644" s="125">
        <v>5633</v>
      </c>
      <c r="C5644" s="159"/>
      <c r="D5644" s="160"/>
      <c r="E5644" s="159"/>
      <c r="F5644" s="161"/>
    </row>
    <row r="5645" spans="2:6" x14ac:dyDescent="0.3">
      <c r="B5645" s="121">
        <v>5634</v>
      </c>
      <c r="C5645" s="162"/>
      <c r="D5645" s="163"/>
      <c r="E5645" s="162"/>
      <c r="F5645" s="164"/>
    </row>
    <row r="5646" spans="2:6" x14ac:dyDescent="0.3">
      <c r="B5646" s="125">
        <v>5635</v>
      </c>
      <c r="C5646" s="159"/>
      <c r="D5646" s="160"/>
      <c r="E5646" s="159"/>
      <c r="F5646" s="161"/>
    </row>
    <row r="5647" spans="2:6" x14ac:dyDescent="0.3">
      <c r="B5647" s="121">
        <v>5636</v>
      </c>
      <c r="C5647" s="162"/>
      <c r="D5647" s="163"/>
      <c r="E5647" s="162"/>
      <c r="F5647" s="164"/>
    </row>
    <row r="5648" spans="2:6" x14ac:dyDescent="0.3">
      <c r="B5648" s="125">
        <v>5637</v>
      </c>
      <c r="C5648" s="159"/>
      <c r="D5648" s="160"/>
      <c r="E5648" s="159"/>
      <c r="F5648" s="161"/>
    </row>
    <row r="5649" spans="2:6" x14ac:dyDescent="0.3">
      <c r="B5649" s="121">
        <v>5638</v>
      </c>
      <c r="C5649" s="162"/>
      <c r="D5649" s="163"/>
      <c r="E5649" s="162"/>
      <c r="F5649" s="164"/>
    </row>
    <row r="5650" spans="2:6" x14ac:dyDescent="0.3">
      <c r="B5650" s="125">
        <v>5639</v>
      </c>
      <c r="C5650" s="159"/>
      <c r="D5650" s="160"/>
      <c r="E5650" s="159"/>
      <c r="F5650" s="161"/>
    </row>
    <row r="5651" spans="2:6" x14ac:dyDescent="0.3">
      <c r="B5651" s="121">
        <v>5640</v>
      </c>
      <c r="C5651" s="162"/>
      <c r="D5651" s="163"/>
      <c r="E5651" s="162"/>
      <c r="F5651" s="164"/>
    </row>
    <row r="5652" spans="2:6" x14ac:dyDescent="0.3">
      <c r="B5652" s="125">
        <v>5641</v>
      </c>
      <c r="C5652" s="159"/>
      <c r="D5652" s="160"/>
      <c r="E5652" s="159"/>
      <c r="F5652" s="161"/>
    </row>
    <row r="5653" spans="2:6" x14ac:dyDescent="0.3">
      <c r="B5653" s="121">
        <v>5642</v>
      </c>
      <c r="C5653" s="162"/>
      <c r="D5653" s="163"/>
      <c r="E5653" s="162"/>
      <c r="F5653" s="164"/>
    </row>
    <row r="5654" spans="2:6" x14ac:dyDescent="0.3">
      <c r="B5654" s="125">
        <v>5643</v>
      </c>
      <c r="C5654" s="159"/>
      <c r="D5654" s="160"/>
      <c r="E5654" s="159"/>
      <c r="F5654" s="161"/>
    </row>
    <row r="5655" spans="2:6" x14ac:dyDescent="0.3">
      <c r="B5655" s="121">
        <v>5644</v>
      </c>
      <c r="C5655" s="162"/>
      <c r="D5655" s="163"/>
      <c r="E5655" s="162"/>
      <c r="F5655" s="164"/>
    </row>
    <row r="5656" spans="2:6" x14ac:dyDescent="0.3">
      <c r="B5656" s="125">
        <v>5645</v>
      </c>
      <c r="C5656" s="159"/>
      <c r="D5656" s="160"/>
      <c r="E5656" s="159"/>
      <c r="F5656" s="161"/>
    </row>
    <row r="5657" spans="2:6" x14ac:dyDescent="0.3">
      <c r="B5657" s="121">
        <v>5646</v>
      </c>
      <c r="C5657" s="162"/>
      <c r="D5657" s="163"/>
      <c r="E5657" s="162"/>
      <c r="F5657" s="164"/>
    </row>
    <row r="5658" spans="2:6" x14ac:dyDescent="0.3">
      <c r="B5658" s="125">
        <v>5647</v>
      </c>
      <c r="C5658" s="159"/>
      <c r="D5658" s="160"/>
      <c r="E5658" s="159"/>
      <c r="F5658" s="161"/>
    </row>
    <row r="5659" spans="2:6" x14ac:dyDescent="0.3">
      <c r="B5659" s="121">
        <v>5648</v>
      </c>
      <c r="C5659" s="162"/>
      <c r="D5659" s="163"/>
      <c r="E5659" s="162"/>
      <c r="F5659" s="164"/>
    </row>
    <row r="5660" spans="2:6" x14ac:dyDescent="0.3">
      <c r="B5660" s="125">
        <v>5649</v>
      </c>
      <c r="C5660" s="159"/>
      <c r="D5660" s="160"/>
      <c r="E5660" s="159"/>
      <c r="F5660" s="161"/>
    </row>
    <row r="5661" spans="2:6" x14ac:dyDescent="0.3">
      <c r="B5661" s="121">
        <v>5650</v>
      </c>
      <c r="C5661" s="162"/>
      <c r="D5661" s="163"/>
      <c r="E5661" s="162"/>
      <c r="F5661" s="164"/>
    </row>
    <row r="5662" spans="2:6" x14ac:dyDescent="0.3">
      <c r="B5662" s="125">
        <v>5651</v>
      </c>
      <c r="C5662" s="159"/>
      <c r="D5662" s="160"/>
      <c r="E5662" s="159"/>
      <c r="F5662" s="161"/>
    </row>
    <row r="5663" spans="2:6" x14ac:dyDescent="0.3">
      <c r="B5663" s="121">
        <v>5652</v>
      </c>
      <c r="C5663" s="162"/>
      <c r="D5663" s="163"/>
      <c r="E5663" s="162"/>
      <c r="F5663" s="164"/>
    </row>
    <row r="5664" spans="2:6" x14ac:dyDescent="0.3">
      <c r="B5664" s="125">
        <v>5653</v>
      </c>
      <c r="C5664" s="159"/>
      <c r="D5664" s="160"/>
      <c r="E5664" s="159"/>
      <c r="F5664" s="161"/>
    </row>
    <row r="5665" spans="2:6" x14ac:dyDescent="0.3">
      <c r="B5665" s="121">
        <v>5654</v>
      </c>
      <c r="C5665" s="162"/>
      <c r="D5665" s="163"/>
      <c r="E5665" s="162"/>
      <c r="F5665" s="164"/>
    </row>
    <row r="5666" spans="2:6" x14ac:dyDescent="0.3">
      <c r="B5666" s="125">
        <v>5655</v>
      </c>
      <c r="C5666" s="159"/>
      <c r="D5666" s="160"/>
      <c r="E5666" s="159"/>
      <c r="F5666" s="161"/>
    </row>
    <row r="5667" spans="2:6" x14ac:dyDescent="0.3">
      <c r="B5667" s="121">
        <v>5656</v>
      </c>
      <c r="C5667" s="162"/>
      <c r="D5667" s="163"/>
      <c r="E5667" s="162"/>
      <c r="F5667" s="164"/>
    </row>
    <row r="5668" spans="2:6" x14ac:dyDescent="0.3">
      <c r="B5668" s="125">
        <v>5657</v>
      </c>
      <c r="C5668" s="159"/>
      <c r="D5668" s="160"/>
      <c r="E5668" s="159"/>
      <c r="F5668" s="161"/>
    </row>
    <row r="5669" spans="2:6" x14ac:dyDescent="0.3">
      <c r="B5669" s="121">
        <v>5658</v>
      </c>
      <c r="C5669" s="162"/>
      <c r="D5669" s="163"/>
      <c r="E5669" s="162"/>
      <c r="F5669" s="164"/>
    </row>
    <row r="5670" spans="2:6" x14ac:dyDescent="0.3">
      <c r="B5670" s="125">
        <v>5659</v>
      </c>
      <c r="C5670" s="159"/>
      <c r="D5670" s="160"/>
      <c r="E5670" s="159"/>
      <c r="F5670" s="161"/>
    </row>
    <row r="5671" spans="2:6" x14ac:dyDescent="0.3">
      <c r="B5671" s="121">
        <v>5660</v>
      </c>
      <c r="C5671" s="162"/>
      <c r="D5671" s="163"/>
      <c r="E5671" s="162"/>
      <c r="F5671" s="164"/>
    </row>
    <row r="5672" spans="2:6" x14ac:dyDescent="0.3">
      <c r="B5672" s="125">
        <v>5661</v>
      </c>
      <c r="C5672" s="159"/>
      <c r="D5672" s="160"/>
      <c r="E5672" s="159"/>
      <c r="F5672" s="161"/>
    </row>
    <row r="5673" spans="2:6" x14ac:dyDescent="0.3">
      <c r="B5673" s="121">
        <v>5662</v>
      </c>
      <c r="C5673" s="162"/>
      <c r="D5673" s="163"/>
      <c r="E5673" s="162"/>
      <c r="F5673" s="164"/>
    </row>
    <row r="5674" spans="2:6" x14ac:dyDescent="0.3">
      <c r="B5674" s="125">
        <v>5663</v>
      </c>
      <c r="C5674" s="159"/>
      <c r="D5674" s="160"/>
      <c r="E5674" s="159"/>
      <c r="F5674" s="161"/>
    </row>
    <row r="5675" spans="2:6" x14ac:dyDescent="0.3">
      <c r="B5675" s="121">
        <v>5664</v>
      </c>
      <c r="C5675" s="162"/>
      <c r="D5675" s="163"/>
      <c r="E5675" s="162"/>
      <c r="F5675" s="164"/>
    </row>
    <row r="5676" spans="2:6" x14ac:dyDescent="0.3">
      <c r="B5676" s="125">
        <v>5665</v>
      </c>
      <c r="C5676" s="159"/>
      <c r="D5676" s="160"/>
      <c r="E5676" s="159"/>
      <c r="F5676" s="161"/>
    </row>
    <row r="5677" spans="2:6" x14ac:dyDescent="0.3">
      <c r="B5677" s="121">
        <v>5666</v>
      </c>
      <c r="C5677" s="162"/>
      <c r="D5677" s="163"/>
      <c r="E5677" s="162"/>
      <c r="F5677" s="164"/>
    </row>
    <row r="5678" spans="2:6" x14ac:dyDescent="0.3">
      <c r="B5678" s="125">
        <v>5667</v>
      </c>
      <c r="C5678" s="159"/>
      <c r="D5678" s="160"/>
      <c r="E5678" s="159"/>
      <c r="F5678" s="161"/>
    </row>
    <row r="5679" spans="2:6" x14ac:dyDescent="0.3">
      <c r="B5679" s="121">
        <v>5668</v>
      </c>
      <c r="C5679" s="162"/>
      <c r="D5679" s="163"/>
      <c r="E5679" s="162"/>
      <c r="F5679" s="164"/>
    </row>
    <row r="5680" spans="2:6" x14ac:dyDescent="0.3">
      <c r="B5680" s="125">
        <v>5669</v>
      </c>
      <c r="C5680" s="159"/>
      <c r="D5680" s="160"/>
      <c r="E5680" s="159"/>
      <c r="F5680" s="161"/>
    </row>
    <row r="5681" spans="2:6" x14ac:dyDescent="0.3">
      <c r="B5681" s="121">
        <v>5670</v>
      </c>
      <c r="C5681" s="162"/>
      <c r="D5681" s="163"/>
      <c r="E5681" s="162"/>
      <c r="F5681" s="164"/>
    </row>
    <row r="5682" spans="2:6" x14ac:dyDescent="0.3">
      <c r="B5682" s="125">
        <v>5671</v>
      </c>
      <c r="C5682" s="159"/>
      <c r="D5682" s="160"/>
      <c r="E5682" s="159"/>
      <c r="F5682" s="161"/>
    </row>
    <row r="5683" spans="2:6" x14ac:dyDescent="0.3">
      <c r="B5683" s="121">
        <v>5672</v>
      </c>
      <c r="C5683" s="162"/>
      <c r="D5683" s="163"/>
      <c r="E5683" s="162"/>
      <c r="F5683" s="164"/>
    </row>
    <row r="5684" spans="2:6" x14ac:dyDescent="0.3">
      <c r="B5684" s="125">
        <v>5673</v>
      </c>
      <c r="C5684" s="159"/>
      <c r="D5684" s="160"/>
      <c r="E5684" s="159"/>
      <c r="F5684" s="161"/>
    </row>
    <row r="5685" spans="2:6" x14ac:dyDescent="0.3">
      <c r="B5685" s="121">
        <v>5674</v>
      </c>
      <c r="C5685" s="162"/>
      <c r="D5685" s="163"/>
      <c r="E5685" s="162"/>
      <c r="F5685" s="164"/>
    </row>
    <row r="5686" spans="2:6" x14ac:dyDescent="0.3">
      <c r="B5686" s="125">
        <v>5675</v>
      </c>
      <c r="C5686" s="159"/>
      <c r="D5686" s="160"/>
      <c r="E5686" s="159"/>
      <c r="F5686" s="161"/>
    </row>
    <row r="5687" spans="2:6" x14ac:dyDescent="0.3">
      <c r="B5687" s="121">
        <v>5676</v>
      </c>
      <c r="C5687" s="162"/>
      <c r="D5687" s="163"/>
      <c r="E5687" s="162"/>
      <c r="F5687" s="164"/>
    </row>
    <row r="5688" spans="2:6" x14ac:dyDescent="0.3">
      <c r="B5688" s="125">
        <v>5677</v>
      </c>
      <c r="C5688" s="159"/>
      <c r="D5688" s="160"/>
      <c r="E5688" s="159"/>
      <c r="F5688" s="161"/>
    </row>
    <row r="5689" spans="2:6" x14ac:dyDescent="0.3">
      <c r="B5689" s="121">
        <v>5678</v>
      </c>
      <c r="C5689" s="162"/>
      <c r="D5689" s="163"/>
      <c r="E5689" s="162"/>
      <c r="F5689" s="164"/>
    </row>
    <row r="5690" spans="2:6" x14ac:dyDescent="0.3">
      <c r="B5690" s="125">
        <v>5679</v>
      </c>
      <c r="C5690" s="159"/>
      <c r="D5690" s="160"/>
      <c r="E5690" s="159"/>
      <c r="F5690" s="161"/>
    </row>
    <row r="5691" spans="2:6" x14ac:dyDescent="0.3">
      <c r="B5691" s="121">
        <v>5680</v>
      </c>
      <c r="C5691" s="162"/>
      <c r="D5691" s="163"/>
      <c r="E5691" s="162"/>
      <c r="F5691" s="164"/>
    </row>
    <row r="5692" spans="2:6" x14ac:dyDescent="0.3">
      <c r="B5692" s="125">
        <v>5681</v>
      </c>
      <c r="C5692" s="159"/>
      <c r="D5692" s="160"/>
      <c r="E5692" s="159"/>
      <c r="F5692" s="161"/>
    </row>
    <row r="5693" spans="2:6" x14ac:dyDescent="0.3">
      <c r="B5693" s="121">
        <v>5682</v>
      </c>
      <c r="C5693" s="162"/>
      <c r="D5693" s="163"/>
      <c r="E5693" s="162"/>
      <c r="F5693" s="164"/>
    </row>
    <row r="5694" spans="2:6" x14ac:dyDescent="0.3">
      <c r="B5694" s="125">
        <v>5683</v>
      </c>
      <c r="C5694" s="159"/>
      <c r="D5694" s="160"/>
      <c r="E5694" s="159"/>
      <c r="F5694" s="161"/>
    </row>
    <row r="5695" spans="2:6" x14ac:dyDescent="0.3">
      <c r="B5695" s="121">
        <v>5684</v>
      </c>
      <c r="C5695" s="162"/>
      <c r="D5695" s="163"/>
      <c r="E5695" s="162"/>
      <c r="F5695" s="164"/>
    </row>
    <row r="5696" spans="2:6" x14ac:dyDescent="0.3">
      <c r="B5696" s="125">
        <v>5685</v>
      </c>
      <c r="C5696" s="159"/>
      <c r="D5696" s="160"/>
      <c r="E5696" s="159"/>
      <c r="F5696" s="161"/>
    </row>
    <row r="5697" spans="2:6" x14ac:dyDescent="0.3">
      <c r="B5697" s="121">
        <v>5686</v>
      </c>
      <c r="C5697" s="162"/>
      <c r="D5697" s="163"/>
      <c r="E5697" s="162"/>
      <c r="F5697" s="164"/>
    </row>
    <row r="5698" spans="2:6" x14ac:dyDescent="0.3">
      <c r="B5698" s="125">
        <v>5687</v>
      </c>
      <c r="C5698" s="159"/>
      <c r="D5698" s="160"/>
      <c r="E5698" s="159"/>
      <c r="F5698" s="161"/>
    </row>
    <row r="5699" spans="2:6" x14ac:dyDescent="0.3">
      <c r="B5699" s="121">
        <v>5688</v>
      </c>
      <c r="C5699" s="162"/>
      <c r="D5699" s="163"/>
      <c r="E5699" s="162"/>
      <c r="F5699" s="164"/>
    </row>
    <row r="5700" spans="2:6" x14ac:dyDescent="0.3">
      <c r="B5700" s="125">
        <v>5689</v>
      </c>
      <c r="C5700" s="159"/>
      <c r="D5700" s="160"/>
      <c r="E5700" s="159"/>
      <c r="F5700" s="161"/>
    </row>
    <row r="5701" spans="2:6" x14ac:dyDescent="0.3">
      <c r="B5701" s="121">
        <v>5690</v>
      </c>
      <c r="C5701" s="162"/>
      <c r="D5701" s="163"/>
      <c r="E5701" s="162"/>
      <c r="F5701" s="164"/>
    </row>
    <row r="5702" spans="2:6" x14ac:dyDescent="0.3">
      <c r="B5702" s="125">
        <v>5691</v>
      </c>
      <c r="C5702" s="159"/>
      <c r="D5702" s="160"/>
      <c r="E5702" s="159"/>
      <c r="F5702" s="161"/>
    </row>
    <row r="5703" spans="2:6" x14ac:dyDescent="0.3">
      <c r="B5703" s="121">
        <v>5692</v>
      </c>
      <c r="C5703" s="162"/>
      <c r="D5703" s="163"/>
      <c r="E5703" s="162"/>
      <c r="F5703" s="164"/>
    </row>
    <row r="5704" spans="2:6" x14ac:dyDescent="0.3">
      <c r="B5704" s="125">
        <v>5693</v>
      </c>
      <c r="C5704" s="159"/>
      <c r="D5704" s="160"/>
      <c r="E5704" s="159"/>
      <c r="F5704" s="161"/>
    </row>
    <row r="5705" spans="2:6" x14ac:dyDescent="0.3">
      <c r="B5705" s="121">
        <v>5694</v>
      </c>
      <c r="C5705" s="162"/>
      <c r="D5705" s="163"/>
      <c r="E5705" s="162"/>
      <c r="F5705" s="164"/>
    </row>
    <row r="5706" spans="2:6" x14ac:dyDescent="0.3">
      <c r="B5706" s="125">
        <v>5695</v>
      </c>
      <c r="C5706" s="159"/>
      <c r="D5706" s="160"/>
      <c r="E5706" s="159"/>
      <c r="F5706" s="161"/>
    </row>
    <row r="5707" spans="2:6" x14ac:dyDescent="0.3">
      <c r="B5707" s="121">
        <v>5696</v>
      </c>
      <c r="C5707" s="162"/>
      <c r="D5707" s="163"/>
      <c r="E5707" s="162"/>
      <c r="F5707" s="164"/>
    </row>
    <row r="5708" spans="2:6" x14ac:dyDescent="0.3">
      <c r="B5708" s="125">
        <v>5697</v>
      </c>
      <c r="C5708" s="159"/>
      <c r="D5708" s="160"/>
      <c r="E5708" s="159"/>
      <c r="F5708" s="161"/>
    </row>
    <row r="5709" spans="2:6" x14ac:dyDescent="0.3">
      <c r="B5709" s="121">
        <v>5698</v>
      </c>
      <c r="C5709" s="162"/>
      <c r="D5709" s="163"/>
      <c r="E5709" s="162"/>
      <c r="F5709" s="164"/>
    </row>
    <row r="5710" spans="2:6" x14ac:dyDescent="0.3">
      <c r="B5710" s="125">
        <v>5699</v>
      </c>
      <c r="C5710" s="159"/>
      <c r="D5710" s="160"/>
      <c r="E5710" s="159"/>
      <c r="F5710" s="161"/>
    </row>
    <row r="5711" spans="2:6" x14ac:dyDescent="0.3">
      <c r="B5711" s="121">
        <v>5700</v>
      </c>
      <c r="C5711" s="162"/>
      <c r="D5711" s="163"/>
      <c r="E5711" s="162"/>
      <c r="F5711" s="164"/>
    </row>
    <row r="5712" spans="2:6" x14ac:dyDescent="0.3">
      <c r="B5712" s="125">
        <v>5701</v>
      </c>
      <c r="C5712" s="159"/>
      <c r="D5712" s="160"/>
      <c r="E5712" s="159"/>
      <c r="F5712" s="161"/>
    </row>
    <row r="5713" spans="2:6" x14ac:dyDescent="0.3">
      <c r="B5713" s="121">
        <v>5702</v>
      </c>
      <c r="C5713" s="162"/>
      <c r="D5713" s="163"/>
      <c r="E5713" s="162"/>
      <c r="F5713" s="164"/>
    </row>
    <row r="5714" spans="2:6" x14ac:dyDescent="0.3">
      <c r="B5714" s="125">
        <v>5703</v>
      </c>
      <c r="C5714" s="159"/>
      <c r="D5714" s="160"/>
      <c r="E5714" s="159"/>
      <c r="F5714" s="161"/>
    </row>
    <row r="5715" spans="2:6" x14ac:dyDescent="0.3">
      <c r="B5715" s="121">
        <v>5704</v>
      </c>
      <c r="C5715" s="162"/>
      <c r="D5715" s="163"/>
      <c r="E5715" s="162"/>
      <c r="F5715" s="164"/>
    </row>
    <row r="5716" spans="2:6" x14ac:dyDescent="0.3">
      <c r="B5716" s="125">
        <v>5705</v>
      </c>
      <c r="C5716" s="159"/>
      <c r="D5716" s="160"/>
      <c r="E5716" s="159"/>
      <c r="F5716" s="161"/>
    </row>
    <row r="5717" spans="2:6" x14ac:dyDescent="0.3">
      <c r="B5717" s="121">
        <v>5706</v>
      </c>
      <c r="C5717" s="162"/>
      <c r="D5717" s="163"/>
      <c r="E5717" s="162"/>
      <c r="F5717" s="164"/>
    </row>
    <row r="5718" spans="2:6" x14ac:dyDescent="0.3">
      <c r="B5718" s="125">
        <v>5707</v>
      </c>
      <c r="C5718" s="159"/>
      <c r="D5718" s="160"/>
      <c r="E5718" s="159"/>
      <c r="F5718" s="161"/>
    </row>
    <row r="5719" spans="2:6" x14ac:dyDescent="0.3">
      <c r="B5719" s="121">
        <v>5708</v>
      </c>
      <c r="C5719" s="162"/>
      <c r="D5719" s="163"/>
      <c r="E5719" s="162"/>
      <c r="F5719" s="164"/>
    </row>
    <row r="5720" spans="2:6" x14ac:dyDescent="0.3">
      <c r="B5720" s="125">
        <v>5709</v>
      </c>
      <c r="C5720" s="159"/>
      <c r="D5720" s="160"/>
      <c r="E5720" s="159"/>
      <c r="F5720" s="161"/>
    </row>
    <row r="5721" spans="2:6" x14ac:dyDescent="0.3">
      <c r="B5721" s="121">
        <v>5710</v>
      </c>
      <c r="C5721" s="162"/>
      <c r="D5721" s="163"/>
      <c r="E5721" s="162"/>
      <c r="F5721" s="164"/>
    </row>
    <row r="5722" spans="2:6" x14ac:dyDescent="0.3">
      <c r="B5722" s="125">
        <v>5711</v>
      </c>
      <c r="C5722" s="159"/>
      <c r="D5722" s="160"/>
      <c r="E5722" s="159"/>
      <c r="F5722" s="161"/>
    </row>
    <row r="5723" spans="2:6" x14ac:dyDescent="0.3">
      <c r="B5723" s="121">
        <v>5712</v>
      </c>
      <c r="C5723" s="162"/>
      <c r="D5723" s="163"/>
      <c r="E5723" s="162"/>
      <c r="F5723" s="164"/>
    </row>
    <row r="5724" spans="2:6" x14ac:dyDescent="0.3">
      <c r="B5724" s="125">
        <v>5713</v>
      </c>
      <c r="C5724" s="159"/>
      <c r="D5724" s="160"/>
      <c r="E5724" s="159"/>
      <c r="F5724" s="161"/>
    </row>
    <row r="5725" spans="2:6" x14ac:dyDescent="0.3">
      <c r="B5725" s="121">
        <v>5714</v>
      </c>
      <c r="C5725" s="162"/>
      <c r="D5725" s="163"/>
      <c r="E5725" s="162"/>
      <c r="F5725" s="164"/>
    </row>
    <row r="5726" spans="2:6" x14ac:dyDescent="0.3">
      <c r="B5726" s="125">
        <v>5715</v>
      </c>
      <c r="C5726" s="159"/>
      <c r="D5726" s="160"/>
      <c r="E5726" s="159"/>
      <c r="F5726" s="161"/>
    </row>
    <row r="5727" spans="2:6" x14ac:dyDescent="0.3">
      <c r="B5727" s="121">
        <v>5716</v>
      </c>
      <c r="C5727" s="162"/>
      <c r="D5727" s="163"/>
      <c r="E5727" s="162"/>
      <c r="F5727" s="164"/>
    </row>
    <row r="5728" spans="2:6" x14ac:dyDescent="0.3">
      <c r="B5728" s="125">
        <v>5717</v>
      </c>
      <c r="C5728" s="159"/>
      <c r="D5728" s="160"/>
      <c r="E5728" s="159"/>
      <c r="F5728" s="161"/>
    </row>
    <row r="5729" spans="2:6" x14ac:dyDescent="0.3">
      <c r="B5729" s="121">
        <v>5718</v>
      </c>
      <c r="C5729" s="162"/>
      <c r="D5729" s="163"/>
      <c r="E5729" s="162"/>
      <c r="F5729" s="164"/>
    </row>
    <row r="5730" spans="2:6" x14ac:dyDescent="0.3">
      <c r="B5730" s="125">
        <v>5719</v>
      </c>
      <c r="C5730" s="159"/>
      <c r="D5730" s="160"/>
      <c r="E5730" s="159"/>
      <c r="F5730" s="161"/>
    </row>
    <row r="5731" spans="2:6" x14ac:dyDescent="0.3">
      <c r="B5731" s="121">
        <v>5720</v>
      </c>
      <c r="C5731" s="162"/>
      <c r="D5731" s="163"/>
      <c r="E5731" s="162"/>
      <c r="F5731" s="164"/>
    </row>
    <row r="5732" spans="2:6" x14ac:dyDescent="0.3">
      <c r="B5732" s="125">
        <v>5721</v>
      </c>
      <c r="C5732" s="159"/>
      <c r="D5732" s="160"/>
      <c r="E5732" s="159"/>
      <c r="F5732" s="161"/>
    </row>
    <row r="5733" spans="2:6" x14ac:dyDescent="0.3">
      <c r="B5733" s="121">
        <v>5722</v>
      </c>
      <c r="C5733" s="162"/>
      <c r="D5733" s="163"/>
      <c r="E5733" s="162"/>
      <c r="F5733" s="164"/>
    </row>
    <row r="5734" spans="2:6" x14ac:dyDescent="0.3">
      <c r="B5734" s="125">
        <v>5723</v>
      </c>
      <c r="C5734" s="159"/>
      <c r="D5734" s="160"/>
      <c r="E5734" s="159"/>
      <c r="F5734" s="161"/>
    </row>
    <row r="5735" spans="2:6" x14ac:dyDescent="0.3">
      <c r="B5735" s="121">
        <v>5724</v>
      </c>
      <c r="C5735" s="162"/>
      <c r="D5735" s="163"/>
      <c r="E5735" s="162"/>
      <c r="F5735" s="164"/>
    </row>
    <row r="5736" spans="2:6" x14ac:dyDescent="0.3">
      <c r="B5736" s="125">
        <v>5725</v>
      </c>
      <c r="C5736" s="159"/>
      <c r="D5736" s="160"/>
      <c r="E5736" s="159"/>
      <c r="F5736" s="161"/>
    </row>
    <row r="5737" spans="2:6" x14ac:dyDescent="0.3">
      <c r="B5737" s="121">
        <v>5726</v>
      </c>
      <c r="C5737" s="162"/>
      <c r="D5737" s="163"/>
      <c r="E5737" s="162"/>
      <c r="F5737" s="164"/>
    </row>
    <row r="5738" spans="2:6" x14ac:dyDescent="0.3">
      <c r="B5738" s="125">
        <v>5727</v>
      </c>
      <c r="C5738" s="159"/>
      <c r="D5738" s="160"/>
      <c r="E5738" s="159"/>
      <c r="F5738" s="161"/>
    </row>
    <row r="5739" spans="2:6" x14ac:dyDescent="0.3">
      <c r="B5739" s="121">
        <v>5728</v>
      </c>
      <c r="C5739" s="162"/>
      <c r="D5739" s="163"/>
      <c r="E5739" s="162"/>
      <c r="F5739" s="164"/>
    </row>
    <row r="5740" spans="2:6" x14ac:dyDescent="0.3">
      <c r="B5740" s="125">
        <v>5729</v>
      </c>
      <c r="C5740" s="159"/>
      <c r="D5740" s="160"/>
      <c r="E5740" s="159"/>
      <c r="F5740" s="161"/>
    </row>
    <row r="5741" spans="2:6" x14ac:dyDescent="0.3">
      <c r="B5741" s="121">
        <v>5730</v>
      </c>
      <c r="C5741" s="162"/>
      <c r="D5741" s="163"/>
      <c r="E5741" s="162"/>
      <c r="F5741" s="164"/>
    </row>
    <row r="5742" spans="2:6" x14ac:dyDescent="0.3">
      <c r="B5742" s="125">
        <v>5731</v>
      </c>
      <c r="C5742" s="159"/>
      <c r="D5742" s="160"/>
      <c r="E5742" s="159"/>
      <c r="F5742" s="161"/>
    </row>
    <row r="5743" spans="2:6" x14ac:dyDescent="0.3">
      <c r="B5743" s="121">
        <v>5732</v>
      </c>
      <c r="C5743" s="162"/>
      <c r="D5743" s="163"/>
      <c r="E5743" s="162"/>
      <c r="F5743" s="164"/>
    </row>
    <row r="5744" spans="2:6" x14ac:dyDescent="0.3">
      <c r="B5744" s="125">
        <v>5733</v>
      </c>
      <c r="C5744" s="159"/>
      <c r="D5744" s="160"/>
      <c r="E5744" s="159"/>
      <c r="F5744" s="161"/>
    </row>
    <row r="5745" spans="2:6" x14ac:dyDescent="0.3">
      <c r="B5745" s="121">
        <v>5734</v>
      </c>
      <c r="C5745" s="162"/>
      <c r="D5745" s="163"/>
      <c r="E5745" s="162"/>
      <c r="F5745" s="164"/>
    </row>
    <row r="5746" spans="2:6" x14ac:dyDescent="0.3">
      <c r="B5746" s="125">
        <v>5735</v>
      </c>
      <c r="C5746" s="159"/>
      <c r="D5746" s="160"/>
      <c r="E5746" s="159"/>
      <c r="F5746" s="161"/>
    </row>
    <row r="5747" spans="2:6" x14ac:dyDescent="0.3">
      <c r="B5747" s="121">
        <v>5736</v>
      </c>
      <c r="C5747" s="162"/>
      <c r="D5747" s="163"/>
      <c r="E5747" s="162"/>
      <c r="F5747" s="164"/>
    </row>
    <row r="5748" spans="2:6" x14ac:dyDescent="0.3">
      <c r="B5748" s="125">
        <v>5737</v>
      </c>
      <c r="C5748" s="159"/>
      <c r="D5748" s="160"/>
      <c r="E5748" s="159"/>
      <c r="F5748" s="161"/>
    </row>
    <row r="5749" spans="2:6" x14ac:dyDescent="0.3">
      <c r="B5749" s="121">
        <v>5738</v>
      </c>
      <c r="C5749" s="162"/>
      <c r="D5749" s="163"/>
      <c r="E5749" s="162"/>
      <c r="F5749" s="164"/>
    </row>
    <row r="5750" spans="2:6" x14ac:dyDescent="0.3">
      <c r="B5750" s="125">
        <v>5739</v>
      </c>
      <c r="C5750" s="159"/>
      <c r="D5750" s="160"/>
      <c r="E5750" s="159"/>
      <c r="F5750" s="161"/>
    </row>
    <row r="5751" spans="2:6" x14ac:dyDescent="0.3">
      <c r="B5751" s="121">
        <v>5740</v>
      </c>
      <c r="C5751" s="162"/>
      <c r="D5751" s="163"/>
      <c r="E5751" s="162"/>
      <c r="F5751" s="164"/>
    </row>
    <row r="5752" spans="2:6" x14ac:dyDescent="0.3">
      <c r="B5752" s="125">
        <v>5741</v>
      </c>
      <c r="C5752" s="159"/>
      <c r="D5752" s="160"/>
      <c r="E5752" s="159"/>
      <c r="F5752" s="161"/>
    </row>
    <row r="5753" spans="2:6" x14ac:dyDescent="0.3">
      <c r="B5753" s="121">
        <v>5742</v>
      </c>
      <c r="C5753" s="162"/>
      <c r="D5753" s="163"/>
      <c r="E5753" s="162"/>
      <c r="F5753" s="164"/>
    </row>
    <row r="5754" spans="2:6" x14ac:dyDescent="0.3">
      <c r="B5754" s="125">
        <v>5743</v>
      </c>
      <c r="C5754" s="159"/>
      <c r="D5754" s="160"/>
      <c r="E5754" s="159"/>
      <c r="F5754" s="161"/>
    </row>
    <row r="5755" spans="2:6" x14ac:dyDescent="0.3">
      <c r="B5755" s="121">
        <v>5744</v>
      </c>
      <c r="C5755" s="162"/>
      <c r="D5755" s="163"/>
      <c r="E5755" s="162"/>
      <c r="F5755" s="164"/>
    </row>
    <row r="5756" spans="2:6" x14ac:dyDescent="0.3">
      <c r="B5756" s="125">
        <v>5745</v>
      </c>
      <c r="C5756" s="159"/>
      <c r="D5756" s="160"/>
      <c r="E5756" s="159"/>
      <c r="F5756" s="161"/>
    </row>
    <row r="5757" spans="2:6" x14ac:dyDescent="0.3">
      <c r="B5757" s="121">
        <v>5746</v>
      </c>
      <c r="C5757" s="162"/>
      <c r="D5757" s="163"/>
      <c r="E5757" s="162"/>
      <c r="F5757" s="164"/>
    </row>
    <row r="5758" spans="2:6" x14ac:dyDescent="0.3">
      <c r="B5758" s="125">
        <v>5747</v>
      </c>
      <c r="C5758" s="159"/>
      <c r="D5758" s="160"/>
      <c r="E5758" s="159"/>
      <c r="F5758" s="161"/>
    </row>
    <row r="5759" spans="2:6" x14ac:dyDescent="0.3">
      <c r="B5759" s="121">
        <v>5748</v>
      </c>
      <c r="C5759" s="162"/>
      <c r="D5759" s="163"/>
      <c r="E5759" s="162"/>
      <c r="F5759" s="164"/>
    </row>
    <row r="5760" spans="2:6" x14ac:dyDescent="0.3">
      <c r="B5760" s="125">
        <v>5749</v>
      </c>
      <c r="C5760" s="159"/>
      <c r="D5760" s="160"/>
      <c r="E5760" s="159"/>
      <c r="F5760" s="161"/>
    </row>
    <row r="5761" spans="2:6" x14ac:dyDescent="0.3">
      <c r="B5761" s="121">
        <v>5750</v>
      </c>
      <c r="C5761" s="162"/>
      <c r="D5761" s="163"/>
      <c r="E5761" s="162"/>
      <c r="F5761" s="164"/>
    </row>
    <row r="5762" spans="2:6" x14ac:dyDescent="0.3">
      <c r="B5762" s="125">
        <v>5751</v>
      </c>
      <c r="C5762" s="159"/>
      <c r="D5762" s="160"/>
      <c r="E5762" s="159"/>
      <c r="F5762" s="161"/>
    </row>
    <row r="5763" spans="2:6" x14ac:dyDescent="0.3">
      <c r="B5763" s="121">
        <v>5752</v>
      </c>
      <c r="C5763" s="162"/>
      <c r="D5763" s="163"/>
      <c r="E5763" s="162"/>
      <c r="F5763" s="164"/>
    </row>
    <row r="5764" spans="2:6" x14ac:dyDescent="0.3">
      <c r="B5764" s="125">
        <v>5753</v>
      </c>
      <c r="C5764" s="159"/>
      <c r="D5764" s="160"/>
      <c r="E5764" s="159"/>
      <c r="F5764" s="161"/>
    </row>
    <row r="5765" spans="2:6" x14ac:dyDescent="0.3">
      <c r="B5765" s="121">
        <v>5754</v>
      </c>
      <c r="C5765" s="162"/>
      <c r="D5765" s="163"/>
      <c r="E5765" s="162"/>
      <c r="F5765" s="164"/>
    </row>
    <row r="5766" spans="2:6" x14ac:dyDescent="0.3">
      <c r="B5766" s="125">
        <v>5755</v>
      </c>
      <c r="C5766" s="159"/>
      <c r="D5766" s="160"/>
      <c r="E5766" s="159"/>
      <c r="F5766" s="161"/>
    </row>
    <row r="5767" spans="2:6" x14ac:dyDescent="0.3">
      <c r="B5767" s="121">
        <v>5756</v>
      </c>
      <c r="C5767" s="162"/>
      <c r="D5767" s="163"/>
      <c r="E5767" s="162"/>
      <c r="F5767" s="164"/>
    </row>
    <row r="5768" spans="2:6" x14ac:dyDescent="0.3">
      <c r="B5768" s="125">
        <v>5757</v>
      </c>
      <c r="C5768" s="159"/>
      <c r="D5768" s="160"/>
      <c r="E5768" s="159"/>
      <c r="F5768" s="161"/>
    </row>
    <row r="5769" spans="2:6" x14ac:dyDescent="0.3">
      <c r="B5769" s="121">
        <v>5758</v>
      </c>
      <c r="C5769" s="162"/>
      <c r="D5769" s="163"/>
      <c r="E5769" s="162"/>
      <c r="F5769" s="164"/>
    </row>
    <row r="5770" spans="2:6" x14ac:dyDescent="0.3">
      <c r="B5770" s="125">
        <v>5759</v>
      </c>
      <c r="C5770" s="159"/>
      <c r="D5770" s="160"/>
      <c r="E5770" s="159"/>
      <c r="F5770" s="161"/>
    </row>
    <row r="5771" spans="2:6" x14ac:dyDescent="0.3">
      <c r="B5771" s="121">
        <v>5760</v>
      </c>
      <c r="C5771" s="162"/>
      <c r="D5771" s="163"/>
      <c r="E5771" s="162"/>
      <c r="F5771" s="164"/>
    </row>
    <row r="5772" spans="2:6" x14ac:dyDescent="0.3">
      <c r="B5772" s="125">
        <v>5761</v>
      </c>
      <c r="C5772" s="159"/>
      <c r="D5772" s="160"/>
      <c r="E5772" s="159"/>
      <c r="F5772" s="161"/>
    </row>
    <row r="5773" spans="2:6" x14ac:dyDescent="0.3">
      <c r="B5773" s="121">
        <v>5762</v>
      </c>
      <c r="C5773" s="162"/>
      <c r="D5773" s="163"/>
      <c r="E5773" s="162"/>
      <c r="F5773" s="164"/>
    </row>
    <row r="5774" spans="2:6" x14ac:dyDescent="0.3">
      <c r="B5774" s="125">
        <v>5763</v>
      </c>
      <c r="C5774" s="159"/>
      <c r="D5774" s="160"/>
      <c r="E5774" s="159"/>
      <c r="F5774" s="161"/>
    </row>
    <row r="5775" spans="2:6" x14ac:dyDescent="0.3">
      <c r="B5775" s="121">
        <v>5764</v>
      </c>
      <c r="C5775" s="162"/>
      <c r="D5775" s="163"/>
      <c r="E5775" s="162"/>
      <c r="F5775" s="164"/>
    </row>
    <row r="5776" spans="2:6" x14ac:dyDescent="0.3">
      <c r="B5776" s="125">
        <v>5765</v>
      </c>
      <c r="C5776" s="159"/>
      <c r="D5776" s="160"/>
      <c r="E5776" s="159"/>
      <c r="F5776" s="161"/>
    </row>
    <row r="5777" spans="2:6" x14ac:dyDescent="0.3">
      <c r="B5777" s="121">
        <v>5766</v>
      </c>
      <c r="C5777" s="162"/>
      <c r="D5777" s="163"/>
      <c r="E5777" s="162"/>
      <c r="F5777" s="164"/>
    </row>
    <row r="5778" spans="2:6" x14ac:dyDescent="0.3">
      <c r="B5778" s="125">
        <v>5767</v>
      </c>
      <c r="C5778" s="159"/>
      <c r="D5778" s="160"/>
      <c r="E5778" s="159"/>
      <c r="F5778" s="161"/>
    </row>
    <row r="5779" spans="2:6" x14ac:dyDescent="0.3">
      <c r="B5779" s="121">
        <v>5768</v>
      </c>
      <c r="C5779" s="162"/>
      <c r="D5779" s="163"/>
      <c r="E5779" s="162"/>
      <c r="F5779" s="164"/>
    </row>
    <row r="5780" spans="2:6" x14ac:dyDescent="0.3">
      <c r="B5780" s="125">
        <v>5769</v>
      </c>
      <c r="C5780" s="159"/>
      <c r="D5780" s="160"/>
      <c r="E5780" s="159"/>
      <c r="F5780" s="161"/>
    </row>
    <row r="5781" spans="2:6" x14ac:dyDescent="0.3">
      <c r="B5781" s="121">
        <v>5770</v>
      </c>
      <c r="C5781" s="162"/>
      <c r="D5781" s="163"/>
      <c r="E5781" s="162"/>
      <c r="F5781" s="164"/>
    </row>
    <row r="5782" spans="2:6" x14ac:dyDescent="0.3">
      <c r="B5782" s="125">
        <v>5771</v>
      </c>
      <c r="C5782" s="159"/>
      <c r="D5782" s="160"/>
      <c r="E5782" s="159"/>
      <c r="F5782" s="161"/>
    </row>
    <row r="5783" spans="2:6" x14ac:dyDescent="0.3">
      <c r="B5783" s="121">
        <v>5772</v>
      </c>
      <c r="C5783" s="162"/>
      <c r="D5783" s="163"/>
      <c r="E5783" s="162"/>
      <c r="F5783" s="164"/>
    </row>
    <row r="5784" spans="2:6" x14ac:dyDescent="0.3">
      <c r="B5784" s="125">
        <v>5773</v>
      </c>
      <c r="C5784" s="159"/>
      <c r="D5784" s="160"/>
      <c r="E5784" s="159"/>
      <c r="F5784" s="161"/>
    </row>
    <row r="5785" spans="2:6" x14ac:dyDescent="0.3">
      <c r="B5785" s="121">
        <v>5774</v>
      </c>
      <c r="C5785" s="162"/>
      <c r="D5785" s="163"/>
      <c r="E5785" s="162"/>
      <c r="F5785" s="164"/>
    </row>
    <row r="5786" spans="2:6" x14ac:dyDescent="0.3">
      <c r="B5786" s="125">
        <v>5775</v>
      </c>
      <c r="C5786" s="159"/>
      <c r="D5786" s="160"/>
      <c r="E5786" s="159"/>
      <c r="F5786" s="161"/>
    </row>
    <row r="5787" spans="2:6" x14ac:dyDescent="0.3">
      <c r="B5787" s="121">
        <v>5776</v>
      </c>
      <c r="C5787" s="162"/>
      <c r="D5787" s="163"/>
      <c r="E5787" s="162"/>
      <c r="F5787" s="164"/>
    </row>
    <row r="5788" spans="2:6" x14ac:dyDescent="0.3">
      <c r="B5788" s="125">
        <v>5777</v>
      </c>
      <c r="C5788" s="159"/>
      <c r="D5788" s="160"/>
      <c r="E5788" s="159"/>
      <c r="F5788" s="161"/>
    </row>
    <row r="5789" spans="2:6" x14ac:dyDescent="0.3">
      <c r="B5789" s="121">
        <v>5778</v>
      </c>
      <c r="C5789" s="162"/>
      <c r="D5789" s="163"/>
      <c r="E5789" s="162"/>
      <c r="F5789" s="164"/>
    </row>
    <row r="5790" spans="2:6" x14ac:dyDescent="0.3">
      <c r="B5790" s="125">
        <v>5779</v>
      </c>
      <c r="C5790" s="159"/>
      <c r="D5790" s="160"/>
      <c r="E5790" s="159"/>
      <c r="F5790" s="161"/>
    </row>
    <row r="5791" spans="2:6" x14ac:dyDescent="0.3">
      <c r="B5791" s="121">
        <v>5780</v>
      </c>
      <c r="C5791" s="162"/>
      <c r="D5791" s="163"/>
      <c r="E5791" s="162"/>
      <c r="F5791" s="164"/>
    </row>
    <row r="5792" spans="2:6" x14ac:dyDescent="0.3">
      <c r="B5792" s="125">
        <v>5781</v>
      </c>
      <c r="C5792" s="159"/>
      <c r="D5792" s="160"/>
      <c r="E5792" s="159"/>
      <c r="F5792" s="161"/>
    </row>
    <row r="5793" spans="2:6" x14ac:dyDescent="0.3">
      <c r="B5793" s="121">
        <v>5782</v>
      </c>
      <c r="C5793" s="162"/>
      <c r="D5793" s="163"/>
      <c r="E5793" s="162"/>
      <c r="F5793" s="164"/>
    </row>
    <row r="5794" spans="2:6" x14ac:dyDescent="0.3">
      <c r="B5794" s="125">
        <v>5783</v>
      </c>
      <c r="C5794" s="159"/>
      <c r="D5794" s="160"/>
      <c r="E5794" s="159"/>
      <c r="F5794" s="161"/>
    </row>
    <row r="5795" spans="2:6" x14ac:dyDescent="0.3">
      <c r="B5795" s="121">
        <v>5784</v>
      </c>
      <c r="C5795" s="162"/>
      <c r="D5795" s="163"/>
      <c r="E5795" s="162"/>
      <c r="F5795" s="164"/>
    </row>
    <row r="5796" spans="2:6" x14ac:dyDescent="0.3">
      <c r="B5796" s="125">
        <v>5785</v>
      </c>
      <c r="C5796" s="159"/>
      <c r="D5796" s="160"/>
      <c r="E5796" s="159"/>
      <c r="F5796" s="161"/>
    </row>
    <row r="5797" spans="2:6" x14ac:dyDescent="0.3">
      <c r="B5797" s="121">
        <v>5786</v>
      </c>
      <c r="C5797" s="162"/>
      <c r="D5797" s="163"/>
      <c r="E5797" s="162"/>
      <c r="F5797" s="164"/>
    </row>
    <row r="5798" spans="2:6" x14ac:dyDescent="0.3">
      <c r="B5798" s="125">
        <v>5787</v>
      </c>
      <c r="C5798" s="159"/>
      <c r="D5798" s="160"/>
      <c r="E5798" s="159"/>
      <c r="F5798" s="161"/>
    </row>
    <row r="5799" spans="2:6" x14ac:dyDescent="0.3">
      <c r="B5799" s="121">
        <v>5788</v>
      </c>
      <c r="C5799" s="162"/>
      <c r="D5799" s="163"/>
      <c r="E5799" s="162"/>
      <c r="F5799" s="164"/>
    </row>
    <row r="5800" spans="2:6" x14ac:dyDescent="0.3">
      <c r="B5800" s="125">
        <v>5789</v>
      </c>
      <c r="C5800" s="159"/>
      <c r="D5800" s="160"/>
      <c r="E5800" s="159"/>
      <c r="F5800" s="161"/>
    </row>
    <row r="5801" spans="2:6" x14ac:dyDescent="0.3">
      <c r="B5801" s="121">
        <v>5790</v>
      </c>
      <c r="C5801" s="162"/>
      <c r="D5801" s="163"/>
      <c r="E5801" s="162"/>
      <c r="F5801" s="164"/>
    </row>
    <row r="5802" spans="2:6" x14ac:dyDescent="0.3">
      <c r="B5802" s="125">
        <v>5791</v>
      </c>
      <c r="C5802" s="159"/>
      <c r="D5802" s="160"/>
      <c r="E5802" s="159"/>
      <c r="F5802" s="161"/>
    </row>
    <row r="5803" spans="2:6" x14ac:dyDescent="0.3">
      <c r="B5803" s="121">
        <v>5792</v>
      </c>
      <c r="C5803" s="162"/>
      <c r="D5803" s="163"/>
      <c r="E5803" s="162"/>
      <c r="F5803" s="164"/>
    </row>
    <row r="5804" spans="2:6" x14ac:dyDescent="0.3">
      <c r="B5804" s="125">
        <v>5793</v>
      </c>
      <c r="C5804" s="159"/>
      <c r="D5804" s="160"/>
      <c r="E5804" s="159"/>
      <c r="F5804" s="161"/>
    </row>
    <row r="5805" spans="2:6" x14ac:dyDescent="0.3">
      <c r="B5805" s="121">
        <v>5794</v>
      </c>
      <c r="C5805" s="162"/>
      <c r="D5805" s="163"/>
      <c r="E5805" s="162"/>
      <c r="F5805" s="164"/>
    </row>
    <row r="5806" spans="2:6" x14ac:dyDescent="0.3">
      <c r="B5806" s="125">
        <v>5795</v>
      </c>
      <c r="C5806" s="159"/>
      <c r="D5806" s="160"/>
      <c r="E5806" s="159"/>
      <c r="F5806" s="161"/>
    </row>
    <row r="5807" spans="2:6" x14ac:dyDescent="0.3">
      <c r="B5807" s="121">
        <v>5796</v>
      </c>
      <c r="C5807" s="162"/>
      <c r="D5807" s="163"/>
      <c r="E5807" s="162"/>
      <c r="F5807" s="164"/>
    </row>
    <row r="5808" spans="2:6" x14ac:dyDescent="0.3">
      <c r="B5808" s="125">
        <v>5797</v>
      </c>
      <c r="C5808" s="159"/>
      <c r="D5808" s="160"/>
      <c r="E5808" s="159"/>
      <c r="F5808" s="161"/>
    </row>
    <row r="5809" spans="2:6" x14ac:dyDescent="0.3">
      <c r="B5809" s="121">
        <v>5798</v>
      </c>
      <c r="C5809" s="162"/>
      <c r="D5809" s="163"/>
      <c r="E5809" s="162"/>
      <c r="F5809" s="164"/>
    </row>
    <row r="5810" spans="2:6" x14ac:dyDescent="0.3">
      <c r="B5810" s="125">
        <v>5799</v>
      </c>
      <c r="C5810" s="159"/>
      <c r="D5810" s="160"/>
      <c r="E5810" s="159"/>
      <c r="F5810" s="161"/>
    </row>
    <row r="5811" spans="2:6" x14ac:dyDescent="0.3">
      <c r="B5811" s="121">
        <v>5800</v>
      </c>
      <c r="C5811" s="162"/>
      <c r="D5811" s="163"/>
      <c r="E5811" s="162"/>
      <c r="F5811" s="164"/>
    </row>
    <row r="5812" spans="2:6" x14ac:dyDescent="0.3">
      <c r="B5812" s="125">
        <v>5801</v>
      </c>
      <c r="C5812" s="159"/>
      <c r="D5812" s="160"/>
      <c r="E5812" s="159"/>
      <c r="F5812" s="161"/>
    </row>
    <row r="5813" spans="2:6" x14ac:dyDescent="0.3">
      <c r="B5813" s="121">
        <v>5802</v>
      </c>
      <c r="C5813" s="162"/>
      <c r="D5813" s="163"/>
      <c r="E5813" s="162"/>
      <c r="F5813" s="164"/>
    </row>
    <row r="5814" spans="2:6" x14ac:dyDescent="0.3">
      <c r="B5814" s="125">
        <v>5803</v>
      </c>
      <c r="C5814" s="159"/>
      <c r="D5814" s="160"/>
      <c r="E5814" s="159"/>
      <c r="F5814" s="161"/>
    </row>
    <row r="5815" spans="2:6" x14ac:dyDescent="0.3">
      <c r="B5815" s="121">
        <v>5804</v>
      </c>
      <c r="C5815" s="162"/>
      <c r="D5815" s="163"/>
      <c r="E5815" s="162"/>
      <c r="F5815" s="164"/>
    </row>
    <row r="5816" spans="2:6" x14ac:dyDescent="0.3">
      <c r="B5816" s="125">
        <v>5805</v>
      </c>
      <c r="C5816" s="159"/>
      <c r="D5816" s="160"/>
      <c r="E5816" s="159"/>
      <c r="F5816" s="161"/>
    </row>
    <row r="5817" spans="2:6" x14ac:dyDescent="0.3">
      <c r="B5817" s="121">
        <v>5806</v>
      </c>
      <c r="C5817" s="162"/>
      <c r="D5817" s="163"/>
      <c r="E5817" s="162"/>
      <c r="F5817" s="164"/>
    </row>
    <row r="5818" spans="2:6" x14ac:dyDescent="0.3">
      <c r="B5818" s="125">
        <v>5807</v>
      </c>
      <c r="C5818" s="159"/>
      <c r="D5818" s="160"/>
      <c r="E5818" s="159"/>
      <c r="F5818" s="161"/>
    </row>
    <row r="5819" spans="2:6" x14ac:dyDescent="0.3">
      <c r="B5819" s="121">
        <v>5808</v>
      </c>
      <c r="C5819" s="162"/>
      <c r="D5819" s="163"/>
      <c r="E5819" s="162"/>
      <c r="F5819" s="164"/>
    </row>
    <row r="5820" spans="2:6" x14ac:dyDescent="0.3">
      <c r="B5820" s="125">
        <v>5809</v>
      </c>
      <c r="C5820" s="159"/>
      <c r="D5820" s="160"/>
      <c r="E5820" s="159"/>
      <c r="F5820" s="161"/>
    </row>
    <row r="5821" spans="2:6" x14ac:dyDescent="0.3">
      <c r="B5821" s="121">
        <v>5810</v>
      </c>
      <c r="C5821" s="162"/>
      <c r="D5821" s="163"/>
      <c r="E5821" s="162"/>
      <c r="F5821" s="164"/>
    </row>
    <row r="5822" spans="2:6" x14ac:dyDescent="0.3">
      <c r="B5822" s="125">
        <v>5811</v>
      </c>
      <c r="C5822" s="159"/>
      <c r="D5822" s="160"/>
      <c r="E5822" s="159"/>
      <c r="F5822" s="161"/>
    </row>
    <row r="5823" spans="2:6" x14ac:dyDescent="0.3">
      <c r="B5823" s="121">
        <v>5812</v>
      </c>
      <c r="C5823" s="162"/>
      <c r="D5823" s="163"/>
      <c r="E5823" s="162"/>
      <c r="F5823" s="164"/>
    </row>
    <row r="5824" spans="2:6" x14ac:dyDescent="0.3">
      <c r="B5824" s="125">
        <v>5813</v>
      </c>
      <c r="C5824" s="159"/>
      <c r="D5824" s="160"/>
      <c r="E5824" s="159"/>
      <c r="F5824" s="161"/>
    </row>
    <row r="5825" spans="2:6" x14ac:dyDescent="0.3">
      <c r="B5825" s="121">
        <v>5814</v>
      </c>
      <c r="C5825" s="162"/>
      <c r="D5825" s="163"/>
      <c r="E5825" s="162"/>
      <c r="F5825" s="164"/>
    </row>
    <row r="5826" spans="2:6" x14ac:dyDescent="0.3">
      <c r="B5826" s="125">
        <v>5815</v>
      </c>
      <c r="C5826" s="159"/>
      <c r="D5826" s="160"/>
      <c r="E5826" s="159"/>
      <c r="F5826" s="161"/>
    </row>
    <row r="5827" spans="2:6" x14ac:dyDescent="0.3">
      <c r="B5827" s="121">
        <v>5816</v>
      </c>
      <c r="C5827" s="162"/>
      <c r="D5827" s="163"/>
      <c r="E5827" s="162"/>
      <c r="F5827" s="164"/>
    </row>
    <row r="5828" spans="2:6" x14ac:dyDescent="0.3">
      <c r="B5828" s="125">
        <v>5817</v>
      </c>
      <c r="C5828" s="159"/>
      <c r="D5828" s="160"/>
      <c r="E5828" s="159"/>
      <c r="F5828" s="161"/>
    </row>
    <row r="5829" spans="2:6" x14ac:dyDescent="0.3">
      <c r="B5829" s="121">
        <v>5818</v>
      </c>
      <c r="C5829" s="162"/>
      <c r="D5829" s="163"/>
      <c r="E5829" s="162"/>
      <c r="F5829" s="164"/>
    </row>
    <row r="5830" spans="2:6" x14ac:dyDescent="0.3">
      <c r="B5830" s="125">
        <v>5819</v>
      </c>
      <c r="C5830" s="159"/>
      <c r="D5830" s="160"/>
      <c r="E5830" s="159"/>
      <c r="F5830" s="161"/>
    </row>
    <row r="5831" spans="2:6" x14ac:dyDescent="0.3">
      <c r="B5831" s="121">
        <v>5820</v>
      </c>
      <c r="C5831" s="162"/>
      <c r="D5831" s="163"/>
      <c r="E5831" s="162"/>
      <c r="F5831" s="164"/>
    </row>
    <row r="5832" spans="2:6" x14ac:dyDescent="0.3">
      <c r="B5832" s="125">
        <v>5821</v>
      </c>
      <c r="C5832" s="159"/>
      <c r="D5832" s="160"/>
      <c r="E5832" s="159"/>
      <c r="F5832" s="161"/>
    </row>
    <row r="5833" spans="2:6" x14ac:dyDescent="0.3">
      <c r="B5833" s="121">
        <v>5822</v>
      </c>
      <c r="C5833" s="162"/>
      <c r="D5833" s="163"/>
      <c r="E5833" s="162"/>
      <c r="F5833" s="164"/>
    </row>
    <row r="5834" spans="2:6" x14ac:dyDescent="0.3">
      <c r="B5834" s="125">
        <v>5823</v>
      </c>
      <c r="C5834" s="159"/>
      <c r="D5834" s="160"/>
      <c r="E5834" s="159"/>
      <c r="F5834" s="161"/>
    </row>
    <row r="5835" spans="2:6" x14ac:dyDescent="0.3">
      <c r="B5835" s="121">
        <v>5824</v>
      </c>
      <c r="C5835" s="162"/>
      <c r="D5835" s="163"/>
      <c r="E5835" s="162"/>
      <c r="F5835" s="164"/>
    </row>
    <row r="5836" spans="2:6" x14ac:dyDescent="0.3">
      <c r="B5836" s="125">
        <v>5825</v>
      </c>
      <c r="C5836" s="159"/>
      <c r="D5836" s="160"/>
      <c r="E5836" s="159"/>
      <c r="F5836" s="161"/>
    </row>
    <row r="5837" spans="2:6" x14ac:dyDescent="0.3">
      <c r="B5837" s="121">
        <v>5826</v>
      </c>
      <c r="C5837" s="162"/>
      <c r="D5837" s="163"/>
      <c r="E5837" s="162"/>
      <c r="F5837" s="164"/>
    </row>
    <row r="5838" spans="2:6" x14ac:dyDescent="0.3">
      <c r="B5838" s="125">
        <v>5827</v>
      </c>
      <c r="C5838" s="159"/>
      <c r="D5838" s="160"/>
      <c r="E5838" s="159"/>
      <c r="F5838" s="161"/>
    </row>
    <row r="5839" spans="2:6" x14ac:dyDescent="0.3">
      <c r="B5839" s="121">
        <v>5828</v>
      </c>
      <c r="C5839" s="162"/>
      <c r="D5839" s="163"/>
      <c r="E5839" s="162"/>
      <c r="F5839" s="164"/>
    </row>
    <row r="5840" spans="2:6" x14ac:dyDescent="0.3">
      <c r="B5840" s="125">
        <v>5829</v>
      </c>
      <c r="C5840" s="159"/>
      <c r="D5840" s="160"/>
      <c r="E5840" s="159"/>
      <c r="F5840" s="161"/>
    </row>
    <row r="5841" spans="2:6" x14ac:dyDescent="0.3">
      <c r="B5841" s="121">
        <v>5830</v>
      </c>
      <c r="C5841" s="162"/>
      <c r="D5841" s="163"/>
      <c r="E5841" s="162"/>
      <c r="F5841" s="164"/>
    </row>
    <row r="5842" spans="2:6" x14ac:dyDescent="0.3">
      <c r="B5842" s="125">
        <v>5831</v>
      </c>
      <c r="C5842" s="159"/>
      <c r="D5842" s="160"/>
      <c r="E5842" s="159"/>
      <c r="F5842" s="161"/>
    </row>
    <row r="5843" spans="2:6" x14ac:dyDescent="0.3">
      <c r="B5843" s="121">
        <v>5832</v>
      </c>
      <c r="C5843" s="162"/>
      <c r="D5843" s="163"/>
      <c r="E5843" s="162"/>
      <c r="F5843" s="164"/>
    </row>
    <row r="5844" spans="2:6" x14ac:dyDescent="0.3">
      <c r="B5844" s="125">
        <v>5833</v>
      </c>
      <c r="C5844" s="159"/>
      <c r="D5844" s="160"/>
      <c r="E5844" s="159"/>
      <c r="F5844" s="161"/>
    </row>
    <row r="5845" spans="2:6" x14ac:dyDescent="0.3">
      <c r="B5845" s="121">
        <v>5834</v>
      </c>
      <c r="C5845" s="162"/>
      <c r="D5845" s="163"/>
      <c r="E5845" s="162"/>
      <c r="F5845" s="164"/>
    </row>
    <row r="5846" spans="2:6" x14ac:dyDescent="0.3">
      <c r="B5846" s="125">
        <v>5835</v>
      </c>
      <c r="C5846" s="159"/>
      <c r="D5846" s="160"/>
      <c r="E5846" s="159"/>
      <c r="F5846" s="161"/>
    </row>
    <row r="5847" spans="2:6" x14ac:dyDescent="0.3">
      <c r="B5847" s="121">
        <v>5836</v>
      </c>
      <c r="C5847" s="162"/>
      <c r="D5847" s="163"/>
      <c r="E5847" s="162"/>
      <c r="F5847" s="164"/>
    </row>
    <row r="5848" spans="2:6" x14ac:dyDescent="0.3">
      <c r="B5848" s="125">
        <v>5837</v>
      </c>
      <c r="C5848" s="159"/>
      <c r="D5848" s="160"/>
      <c r="E5848" s="159"/>
      <c r="F5848" s="161"/>
    </row>
    <row r="5849" spans="2:6" x14ac:dyDescent="0.3">
      <c r="B5849" s="121">
        <v>5838</v>
      </c>
      <c r="C5849" s="162"/>
      <c r="D5849" s="163"/>
      <c r="E5849" s="162"/>
      <c r="F5849" s="164"/>
    </row>
    <row r="5850" spans="2:6" x14ac:dyDescent="0.3">
      <c r="B5850" s="125">
        <v>5839</v>
      </c>
      <c r="C5850" s="159"/>
      <c r="D5850" s="160"/>
      <c r="E5850" s="159"/>
      <c r="F5850" s="161"/>
    </row>
    <row r="5851" spans="2:6" x14ac:dyDescent="0.3">
      <c r="B5851" s="121">
        <v>5840</v>
      </c>
      <c r="C5851" s="162"/>
      <c r="D5851" s="163"/>
      <c r="E5851" s="162"/>
      <c r="F5851" s="164"/>
    </row>
    <row r="5852" spans="2:6" x14ac:dyDescent="0.3">
      <c r="B5852" s="125">
        <v>5841</v>
      </c>
      <c r="C5852" s="159"/>
      <c r="D5852" s="160"/>
      <c r="E5852" s="159"/>
      <c r="F5852" s="161"/>
    </row>
    <row r="5853" spans="2:6" x14ac:dyDescent="0.3">
      <c r="B5853" s="121">
        <v>5842</v>
      </c>
      <c r="C5853" s="162"/>
      <c r="D5853" s="163"/>
      <c r="E5853" s="162"/>
      <c r="F5853" s="164"/>
    </row>
    <row r="5854" spans="2:6" x14ac:dyDescent="0.3">
      <c r="B5854" s="125">
        <v>5843</v>
      </c>
      <c r="C5854" s="159"/>
      <c r="D5854" s="160"/>
      <c r="E5854" s="159"/>
      <c r="F5854" s="161"/>
    </row>
    <row r="5855" spans="2:6" x14ac:dyDescent="0.3">
      <c r="B5855" s="121">
        <v>5844</v>
      </c>
      <c r="C5855" s="162"/>
      <c r="D5855" s="163"/>
      <c r="E5855" s="162"/>
      <c r="F5855" s="164"/>
    </row>
    <row r="5856" spans="2:6" x14ac:dyDescent="0.3">
      <c r="B5856" s="125">
        <v>5845</v>
      </c>
      <c r="C5856" s="159"/>
      <c r="D5856" s="160"/>
      <c r="E5856" s="159"/>
      <c r="F5856" s="161"/>
    </row>
    <row r="5857" spans="2:6" x14ac:dyDescent="0.3">
      <c r="B5857" s="121">
        <v>5846</v>
      </c>
      <c r="C5857" s="162"/>
      <c r="D5857" s="163"/>
      <c r="E5857" s="162"/>
      <c r="F5857" s="164"/>
    </row>
    <row r="5858" spans="2:6" x14ac:dyDescent="0.3">
      <c r="B5858" s="125">
        <v>5847</v>
      </c>
      <c r="C5858" s="159"/>
      <c r="D5858" s="160"/>
      <c r="E5858" s="159"/>
      <c r="F5858" s="161"/>
    </row>
    <row r="5859" spans="2:6" x14ac:dyDescent="0.3">
      <c r="B5859" s="121">
        <v>5848</v>
      </c>
      <c r="C5859" s="162"/>
      <c r="D5859" s="163"/>
      <c r="E5859" s="162"/>
      <c r="F5859" s="164"/>
    </row>
    <row r="5860" spans="2:6" x14ac:dyDescent="0.3">
      <c r="B5860" s="125">
        <v>5849</v>
      </c>
      <c r="C5860" s="159"/>
      <c r="D5860" s="160"/>
      <c r="E5860" s="159"/>
      <c r="F5860" s="161"/>
    </row>
    <row r="5861" spans="2:6" x14ac:dyDescent="0.3">
      <c r="B5861" s="121">
        <v>5850</v>
      </c>
      <c r="C5861" s="162"/>
      <c r="D5861" s="163"/>
      <c r="E5861" s="162"/>
      <c r="F5861" s="164"/>
    </row>
    <row r="5862" spans="2:6" x14ac:dyDescent="0.3">
      <c r="B5862" s="125">
        <v>5851</v>
      </c>
      <c r="C5862" s="159"/>
      <c r="D5862" s="160"/>
      <c r="E5862" s="159"/>
      <c r="F5862" s="161"/>
    </row>
    <row r="5863" spans="2:6" x14ac:dyDescent="0.3">
      <c r="B5863" s="121">
        <v>5852</v>
      </c>
      <c r="C5863" s="162"/>
      <c r="D5863" s="163"/>
      <c r="E5863" s="162"/>
      <c r="F5863" s="164"/>
    </row>
    <row r="5864" spans="2:6" x14ac:dyDescent="0.3">
      <c r="B5864" s="125">
        <v>5853</v>
      </c>
      <c r="C5864" s="159"/>
      <c r="D5864" s="160"/>
      <c r="E5864" s="159"/>
      <c r="F5864" s="161"/>
    </row>
    <row r="5865" spans="2:6" x14ac:dyDescent="0.3">
      <c r="B5865" s="121">
        <v>5854</v>
      </c>
      <c r="C5865" s="162"/>
      <c r="D5865" s="163"/>
      <c r="E5865" s="162"/>
      <c r="F5865" s="164"/>
    </row>
    <row r="5866" spans="2:6" x14ac:dyDescent="0.3">
      <c r="B5866" s="125">
        <v>5855</v>
      </c>
      <c r="C5866" s="159"/>
      <c r="D5866" s="160"/>
      <c r="E5866" s="159"/>
      <c r="F5866" s="161"/>
    </row>
    <row r="5867" spans="2:6" x14ac:dyDescent="0.3">
      <c r="B5867" s="121">
        <v>5856</v>
      </c>
      <c r="C5867" s="162"/>
      <c r="D5867" s="163"/>
      <c r="E5867" s="162"/>
      <c r="F5867" s="164"/>
    </row>
    <row r="5868" spans="2:6" x14ac:dyDescent="0.3">
      <c r="B5868" s="125">
        <v>5857</v>
      </c>
      <c r="C5868" s="159"/>
      <c r="D5868" s="160"/>
      <c r="E5868" s="159"/>
      <c r="F5868" s="161"/>
    </row>
    <row r="5869" spans="2:6" x14ac:dyDescent="0.3">
      <c r="B5869" s="121">
        <v>5858</v>
      </c>
      <c r="C5869" s="162"/>
      <c r="D5869" s="163"/>
      <c r="E5869" s="162"/>
      <c r="F5869" s="164"/>
    </row>
    <row r="5870" spans="2:6" x14ac:dyDescent="0.3">
      <c r="B5870" s="125">
        <v>5859</v>
      </c>
      <c r="C5870" s="159"/>
      <c r="D5870" s="160"/>
      <c r="E5870" s="159"/>
      <c r="F5870" s="161"/>
    </row>
    <row r="5871" spans="2:6" x14ac:dyDescent="0.3">
      <c r="B5871" s="121">
        <v>5860</v>
      </c>
      <c r="C5871" s="162"/>
      <c r="D5871" s="163"/>
      <c r="E5871" s="162"/>
      <c r="F5871" s="164"/>
    </row>
    <row r="5872" spans="2:6" x14ac:dyDescent="0.3">
      <c r="B5872" s="125">
        <v>5861</v>
      </c>
      <c r="C5872" s="159"/>
      <c r="D5872" s="160"/>
      <c r="E5872" s="159"/>
      <c r="F5872" s="161"/>
    </row>
    <row r="5873" spans="2:6" x14ac:dyDescent="0.3">
      <c r="B5873" s="121">
        <v>5862</v>
      </c>
      <c r="C5873" s="162"/>
      <c r="D5873" s="163"/>
      <c r="E5873" s="162"/>
      <c r="F5873" s="164"/>
    </row>
    <row r="5874" spans="2:6" x14ac:dyDescent="0.3">
      <c r="B5874" s="125">
        <v>5863</v>
      </c>
      <c r="C5874" s="159"/>
      <c r="D5874" s="160"/>
      <c r="E5874" s="159"/>
      <c r="F5874" s="161"/>
    </row>
    <row r="5875" spans="2:6" x14ac:dyDescent="0.3">
      <c r="B5875" s="121">
        <v>5864</v>
      </c>
      <c r="C5875" s="162"/>
      <c r="D5875" s="163"/>
      <c r="E5875" s="162"/>
      <c r="F5875" s="164"/>
    </row>
    <row r="5876" spans="2:6" x14ac:dyDescent="0.3">
      <c r="B5876" s="125">
        <v>5865</v>
      </c>
      <c r="C5876" s="159"/>
      <c r="D5876" s="160"/>
      <c r="E5876" s="159"/>
      <c r="F5876" s="161"/>
    </row>
    <row r="5877" spans="2:6" x14ac:dyDescent="0.3">
      <c r="B5877" s="121">
        <v>5866</v>
      </c>
      <c r="C5877" s="162"/>
      <c r="D5877" s="163"/>
      <c r="E5877" s="162"/>
      <c r="F5877" s="164"/>
    </row>
    <row r="5878" spans="2:6" x14ac:dyDescent="0.3">
      <c r="B5878" s="125">
        <v>5867</v>
      </c>
      <c r="C5878" s="159"/>
      <c r="D5878" s="160"/>
      <c r="E5878" s="159"/>
      <c r="F5878" s="161"/>
    </row>
    <row r="5879" spans="2:6" x14ac:dyDescent="0.3">
      <c r="B5879" s="121">
        <v>5868</v>
      </c>
      <c r="C5879" s="162"/>
      <c r="D5879" s="163"/>
      <c r="E5879" s="162"/>
      <c r="F5879" s="164"/>
    </row>
    <row r="5880" spans="2:6" x14ac:dyDescent="0.3">
      <c r="B5880" s="125">
        <v>5869</v>
      </c>
      <c r="C5880" s="159"/>
      <c r="D5880" s="160"/>
      <c r="E5880" s="159"/>
      <c r="F5880" s="161"/>
    </row>
    <row r="5881" spans="2:6" x14ac:dyDescent="0.3">
      <c r="B5881" s="121">
        <v>5870</v>
      </c>
      <c r="C5881" s="162"/>
      <c r="D5881" s="163"/>
      <c r="E5881" s="162"/>
      <c r="F5881" s="164"/>
    </row>
    <row r="5882" spans="2:6" x14ac:dyDescent="0.3">
      <c r="B5882" s="125">
        <v>5871</v>
      </c>
      <c r="C5882" s="159"/>
      <c r="D5882" s="160"/>
      <c r="E5882" s="159"/>
      <c r="F5882" s="161"/>
    </row>
    <row r="5883" spans="2:6" x14ac:dyDescent="0.3">
      <c r="B5883" s="121">
        <v>5872</v>
      </c>
      <c r="C5883" s="162"/>
      <c r="D5883" s="163"/>
      <c r="E5883" s="162"/>
      <c r="F5883" s="164"/>
    </row>
    <row r="5884" spans="2:6" x14ac:dyDescent="0.3">
      <c r="B5884" s="125">
        <v>5873</v>
      </c>
      <c r="C5884" s="159"/>
      <c r="D5884" s="160"/>
      <c r="E5884" s="159"/>
      <c r="F5884" s="161"/>
    </row>
    <row r="5885" spans="2:6" x14ac:dyDescent="0.3">
      <c r="B5885" s="121">
        <v>5874</v>
      </c>
      <c r="C5885" s="162"/>
      <c r="D5885" s="163"/>
      <c r="E5885" s="162"/>
      <c r="F5885" s="164"/>
    </row>
    <row r="5886" spans="2:6" x14ac:dyDescent="0.3">
      <c r="B5886" s="125">
        <v>5875</v>
      </c>
      <c r="C5886" s="159"/>
      <c r="D5886" s="160"/>
      <c r="E5886" s="159"/>
      <c r="F5886" s="161"/>
    </row>
    <row r="5887" spans="2:6" x14ac:dyDescent="0.3">
      <c r="B5887" s="121">
        <v>5876</v>
      </c>
      <c r="C5887" s="162"/>
      <c r="D5887" s="163"/>
      <c r="E5887" s="162"/>
      <c r="F5887" s="164"/>
    </row>
    <row r="5888" spans="2:6" x14ac:dyDescent="0.3">
      <c r="B5888" s="125">
        <v>5877</v>
      </c>
      <c r="C5888" s="159"/>
      <c r="D5888" s="160"/>
      <c r="E5888" s="159"/>
      <c r="F5888" s="161"/>
    </row>
    <row r="5889" spans="2:6" x14ac:dyDescent="0.3">
      <c r="B5889" s="121">
        <v>5878</v>
      </c>
      <c r="C5889" s="162"/>
      <c r="D5889" s="163"/>
      <c r="E5889" s="162"/>
      <c r="F5889" s="164"/>
    </row>
    <row r="5890" spans="2:6" x14ac:dyDescent="0.3">
      <c r="B5890" s="125">
        <v>5879</v>
      </c>
      <c r="C5890" s="159"/>
      <c r="D5890" s="160"/>
      <c r="E5890" s="159"/>
      <c r="F5890" s="161"/>
    </row>
    <row r="5891" spans="2:6" x14ac:dyDescent="0.3">
      <c r="B5891" s="121">
        <v>5880</v>
      </c>
      <c r="C5891" s="162"/>
      <c r="D5891" s="163"/>
      <c r="E5891" s="162"/>
      <c r="F5891" s="164"/>
    </row>
    <row r="5892" spans="2:6" x14ac:dyDescent="0.3">
      <c r="B5892" s="125">
        <v>5881</v>
      </c>
      <c r="C5892" s="159"/>
      <c r="D5892" s="160"/>
      <c r="E5892" s="159"/>
      <c r="F5892" s="161"/>
    </row>
    <row r="5893" spans="2:6" x14ac:dyDescent="0.3">
      <c r="B5893" s="121">
        <v>5882</v>
      </c>
      <c r="C5893" s="162"/>
      <c r="D5893" s="163"/>
      <c r="E5893" s="162"/>
      <c r="F5893" s="164"/>
    </row>
    <row r="5894" spans="2:6" x14ac:dyDescent="0.3">
      <c r="B5894" s="125">
        <v>5883</v>
      </c>
      <c r="C5894" s="159"/>
      <c r="D5894" s="160"/>
      <c r="E5894" s="159"/>
      <c r="F5894" s="161"/>
    </row>
    <row r="5895" spans="2:6" x14ac:dyDescent="0.3">
      <c r="B5895" s="121">
        <v>5884</v>
      </c>
      <c r="C5895" s="162"/>
      <c r="D5895" s="163"/>
      <c r="E5895" s="162"/>
      <c r="F5895" s="164"/>
    </row>
    <row r="5896" spans="2:6" x14ac:dyDescent="0.3">
      <c r="B5896" s="125">
        <v>5885</v>
      </c>
      <c r="C5896" s="159"/>
      <c r="D5896" s="160"/>
      <c r="E5896" s="159"/>
      <c r="F5896" s="161"/>
    </row>
    <row r="5897" spans="2:6" x14ac:dyDescent="0.3">
      <c r="B5897" s="121">
        <v>5886</v>
      </c>
      <c r="C5897" s="162"/>
      <c r="D5897" s="163"/>
      <c r="E5897" s="162"/>
      <c r="F5897" s="164"/>
    </row>
    <row r="5898" spans="2:6" x14ac:dyDescent="0.3">
      <c r="B5898" s="125">
        <v>5887</v>
      </c>
      <c r="C5898" s="159"/>
      <c r="D5898" s="160"/>
      <c r="E5898" s="159"/>
      <c r="F5898" s="161"/>
    </row>
    <row r="5899" spans="2:6" x14ac:dyDescent="0.3">
      <c r="B5899" s="121">
        <v>5888</v>
      </c>
      <c r="C5899" s="162"/>
      <c r="D5899" s="163"/>
      <c r="E5899" s="162"/>
      <c r="F5899" s="164"/>
    </row>
    <row r="5900" spans="2:6" x14ac:dyDescent="0.3">
      <c r="B5900" s="125">
        <v>5889</v>
      </c>
      <c r="C5900" s="159"/>
      <c r="D5900" s="160"/>
      <c r="E5900" s="159"/>
      <c r="F5900" s="161"/>
    </row>
    <row r="5901" spans="2:6" x14ac:dyDescent="0.3">
      <c r="B5901" s="121">
        <v>5890</v>
      </c>
      <c r="C5901" s="162"/>
      <c r="D5901" s="163"/>
      <c r="E5901" s="162"/>
      <c r="F5901" s="164"/>
    </row>
    <row r="5902" spans="2:6" x14ac:dyDescent="0.3">
      <c r="B5902" s="125">
        <v>5891</v>
      </c>
      <c r="C5902" s="159"/>
      <c r="D5902" s="160"/>
      <c r="E5902" s="159"/>
      <c r="F5902" s="161"/>
    </row>
    <row r="5903" spans="2:6" x14ac:dyDescent="0.3">
      <c r="B5903" s="121">
        <v>5892</v>
      </c>
      <c r="C5903" s="162"/>
      <c r="D5903" s="163"/>
      <c r="E5903" s="162"/>
      <c r="F5903" s="164"/>
    </row>
    <row r="5904" spans="2:6" x14ac:dyDescent="0.3">
      <c r="B5904" s="125">
        <v>5893</v>
      </c>
      <c r="C5904" s="159"/>
      <c r="D5904" s="160"/>
      <c r="E5904" s="159"/>
      <c r="F5904" s="161"/>
    </row>
    <row r="5905" spans="2:6" x14ac:dyDescent="0.3">
      <c r="B5905" s="121">
        <v>5894</v>
      </c>
      <c r="C5905" s="162"/>
      <c r="D5905" s="163"/>
      <c r="E5905" s="162"/>
      <c r="F5905" s="164"/>
    </row>
    <row r="5906" spans="2:6" x14ac:dyDescent="0.3">
      <c r="B5906" s="125">
        <v>5895</v>
      </c>
      <c r="C5906" s="159"/>
      <c r="D5906" s="160"/>
      <c r="E5906" s="159"/>
      <c r="F5906" s="161"/>
    </row>
    <row r="5907" spans="2:6" x14ac:dyDescent="0.3">
      <c r="B5907" s="121">
        <v>5896</v>
      </c>
      <c r="C5907" s="162"/>
      <c r="D5907" s="163"/>
      <c r="E5907" s="162"/>
      <c r="F5907" s="164"/>
    </row>
    <row r="5908" spans="2:6" x14ac:dyDescent="0.3">
      <c r="B5908" s="125">
        <v>5897</v>
      </c>
      <c r="C5908" s="159"/>
      <c r="D5908" s="160"/>
      <c r="E5908" s="159"/>
      <c r="F5908" s="161"/>
    </row>
    <row r="5909" spans="2:6" x14ac:dyDescent="0.3">
      <c r="B5909" s="121">
        <v>5898</v>
      </c>
      <c r="C5909" s="162"/>
      <c r="D5909" s="163"/>
      <c r="E5909" s="162"/>
      <c r="F5909" s="164"/>
    </row>
    <row r="5910" spans="2:6" x14ac:dyDescent="0.3">
      <c r="B5910" s="125">
        <v>5899</v>
      </c>
      <c r="C5910" s="159"/>
      <c r="D5910" s="160"/>
      <c r="E5910" s="159"/>
      <c r="F5910" s="161"/>
    </row>
    <row r="5911" spans="2:6" x14ac:dyDescent="0.3">
      <c r="B5911" s="121">
        <v>5900</v>
      </c>
      <c r="C5911" s="162"/>
      <c r="D5911" s="163"/>
      <c r="E5911" s="162"/>
      <c r="F5911" s="164"/>
    </row>
    <row r="5912" spans="2:6" x14ac:dyDescent="0.3">
      <c r="B5912" s="125">
        <v>5901</v>
      </c>
      <c r="C5912" s="159"/>
      <c r="D5912" s="160"/>
      <c r="E5912" s="159"/>
      <c r="F5912" s="161"/>
    </row>
    <row r="5913" spans="2:6" x14ac:dyDescent="0.3">
      <c r="B5913" s="121">
        <v>5902</v>
      </c>
      <c r="C5913" s="162"/>
      <c r="D5913" s="163"/>
      <c r="E5913" s="162"/>
      <c r="F5913" s="164"/>
    </row>
    <row r="5914" spans="2:6" x14ac:dyDescent="0.3">
      <c r="B5914" s="125">
        <v>5903</v>
      </c>
      <c r="C5914" s="159"/>
      <c r="D5914" s="160"/>
      <c r="E5914" s="159"/>
      <c r="F5914" s="161"/>
    </row>
    <row r="5915" spans="2:6" x14ac:dyDescent="0.3">
      <c r="B5915" s="121">
        <v>5904</v>
      </c>
      <c r="C5915" s="162"/>
      <c r="D5915" s="163"/>
      <c r="E5915" s="162"/>
      <c r="F5915" s="164"/>
    </row>
    <row r="5916" spans="2:6" x14ac:dyDescent="0.3">
      <c r="B5916" s="125">
        <v>5905</v>
      </c>
      <c r="C5916" s="159"/>
      <c r="D5916" s="160"/>
      <c r="E5916" s="159"/>
      <c r="F5916" s="161"/>
    </row>
    <row r="5917" spans="2:6" x14ac:dyDescent="0.3">
      <c r="B5917" s="121">
        <v>5906</v>
      </c>
      <c r="C5917" s="162"/>
      <c r="D5917" s="163"/>
      <c r="E5917" s="162"/>
      <c r="F5917" s="164"/>
    </row>
    <row r="5918" spans="2:6" x14ac:dyDescent="0.3">
      <c r="B5918" s="125">
        <v>5907</v>
      </c>
      <c r="C5918" s="159"/>
      <c r="D5918" s="160"/>
      <c r="E5918" s="159"/>
      <c r="F5918" s="161"/>
    </row>
    <row r="5919" spans="2:6" x14ac:dyDescent="0.3">
      <c r="B5919" s="121">
        <v>5908</v>
      </c>
      <c r="C5919" s="162"/>
      <c r="D5919" s="163"/>
      <c r="E5919" s="162"/>
      <c r="F5919" s="164"/>
    </row>
    <row r="5920" spans="2:6" x14ac:dyDescent="0.3">
      <c r="B5920" s="125">
        <v>5909</v>
      </c>
      <c r="C5920" s="159"/>
      <c r="D5920" s="160"/>
      <c r="E5920" s="159"/>
      <c r="F5920" s="161"/>
    </row>
    <row r="5921" spans="2:6" x14ac:dyDescent="0.3">
      <c r="B5921" s="121">
        <v>5910</v>
      </c>
      <c r="C5921" s="162"/>
      <c r="D5921" s="163"/>
      <c r="E5921" s="162"/>
      <c r="F5921" s="164"/>
    </row>
    <row r="5922" spans="2:6" x14ac:dyDescent="0.3">
      <c r="B5922" s="125">
        <v>5911</v>
      </c>
      <c r="C5922" s="159"/>
      <c r="D5922" s="160"/>
      <c r="E5922" s="159"/>
      <c r="F5922" s="161"/>
    </row>
    <row r="5923" spans="2:6" x14ac:dyDescent="0.3">
      <c r="B5923" s="121">
        <v>5912</v>
      </c>
      <c r="C5923" s="162"/>
      <c r="D5923" s="163"/>
      <c r="E5923" s="162"/>
      <c r="F5923" s="164"/>
    </row>
    <row r="5924" spans="2:6" x14ac:dyDescent="0.3">
      <c r="B5924" s="125">
        <v>5913</v>
      </c>
      <c r="C5924" s="159"/>
      <c r="D5924" s="160"/>
      <c r="E5924" s="159"/>
      <c r="F5924" s="161"/>
    </row>
    <row r="5925" spans="2:6" x14ac:dyDescent="0.3">
      <c r="B5925" s="121">
        <v>5914</v>
      </c>
      <c r="C5925" s="162"/>
      <c r="D5925" s="163"/>
      <c r="E5925" s="162"/>
      <c r="F5925" s="164"/>
    </row>
    <row r="5926" spans="2:6" x14ac:dyDescent="0.3">
      <c r="B5926" s="125">
        <v>5915</v>
      </c>
      <c r="C5926" s="159"/>
      <c r="D5926" s="160"/>
      <c r="E5926" s="159"/>
      <c r="F5926" s="161"/>
    </row>
    <row r="5927" spans="2:6" x14ac:dyDescent="0.3">
      <c r="B5927" s="121">
        <v>5916</v>
      </c>
      <c r="C5927" s="162"/>
      <c r="D5927" s="163"/>
      <c r="E5927" s="162"/>
      <c r="F5927" s="164"/>
    </row>
    <row r="5928" spans="2:6" x14ac:dyDescent="0.3">
      <c r="B5928" s="125">
        <v>5917</v>
      </c>
      <c r="C5928" s="159"/>
      <c r="D5928" s="160"/>
      <c r="E5928" s="159"/>
      <c r="F5928" s="161"/>
    </row>
    <row r="5929" spans="2:6" x14ac:dyDescent="0.3">
      <c r="B5929" s="121">
        <v>5918</v>
      </c>
      <c r="C5929" s="162"/>
      <c r="D5929" s="163"/>
      <c r="E5929" s="162"/>
      <c r="F5929" s="164"/>
    </row>
    <row r="5930" spans="2:6" x14ac:dyDescent="0.3">
      <c r="B5930" s="125">
        <v>5919</v>
      </c>
      <c r="C5930" s="159"/>
      <c r="D5930" s="160"/>
      <c r="E5930" s="159"/>
      <c r="F5930" s="161"/>
    </row>
    <row r="5931" spans="2:6" x14ac:dyDescent="0.3">
      <c r="B5931" s="121">
        <v>5920</v>
      </c>
      <c r="C5931" s="162"/>
      <c r="D5931" s="163"/>
      <c r="E5931" s="162"/>
      <c r="F5931" s="164"/>
    </row>
    <row r="5932" spans="2:6" x14ac:dyDescent="0.3">
      <c r="B5932" s="125">
        <v>5921</v>
      </c>
      <c r="C5932" s="159"/>
      <c r="D5932" s="160"/>
      <c r="E5932" s="159"/>
      <c r="F5932" s="161"/>
    </row>
    <row r="5933" spans="2:6" x14ac:dyDescent="0.3">
      <c r="B5933" s="121">
        <v>5922</v>
      </c>
      <c r="C5933" s="162"/>
      <c r="D5933" s="163"/>
      <c r="E5933" s="162"/>
      <c r="F5933" s="164"/>
    </row>
    <row r="5934" spans="2:6" x14ac:dyDescent="0.3">
      <c r="B5934" s="125">
        <v>5923</v>
      </c>
      <c r="C5934" s="159"/>
      <c r="D5934" s="160"/>
      <c r="E5934" s="159"/>
      <c r="F5934" s="161"/>
    </row>
    <row r="5935" spans="2:6" x14ac:dyDescent="0.3">
      <c r="B5935" s="121">
        <v>5924</v>
      </c>
      <c r="C5935" s="162"/>
      <c r="D5935" s="163"/>
      <c r="E5935" s="162"/>
      <c r="F5935" s="164"/>
    </row>
    <row r="5936" spans="2:6" x14ac:dyDescent="0.3">
      <c r="B5936" s="125">
        <v>5925</v>
      </c>
      <c r="C5936" s="159"/>
      <c r="D5936" s="160"/>
      <c r="E5936" s="159"/>
      <c r="F5936" s="161"/>
    </row>
    <row r="5937" spans="2:6" x14ac:dyDescent="0.3">
      <c r="B5937" s="121">
        <v>5926</v>
      </c>
      <c r="C5937" s="162"/>
      <c r="D5937" s="163"/>
      <c r="E5937" s="162"/>
      <c r="F5937" s="164"/>
    </row>
    <row r="5938" spans="2:6" x14ac:dyDescent="0.3">
      <c r="B5938" s="125">
        <v>5927</v>
      </c>
      <c r="C5938" s="159"/>
      <c r="D5938" s="160"/>
      <c r="E5938" s="159"/>
      <c r="F5938" s="161"/>
    </row>
    <row r="5939" spans="2:6" x14ac:dyDescent="0.3">
      <c r="B5939" s="121">
        <v>5928</v>
      </c>
      <c r="C5939" s="162"/>
      <c r="D5939" s="163"/>
      <c r="E5939" s="162"/>
      <c r="F5939" s="164"/>
    </row>
    <row r="5940" spans="2:6" x14ac:dyDescent="0.3">
      <c r="B5940" s="125">
        <v>5929</v>
      </c>
      <c r="C5940" s="159"/>
      <c r="D5940" s="160"/>
      <c r="E5940" s="159"/>
      <c r="F5940" s="161"/>
    </row>
    <row r="5941" spans="2:6" x14ac:dyDescent="0.3">
      <c r="B5941" s="121">
        <v>5930</v>
      </c>
      <c r="C5941" s="162"/>
      <c r="D5941" s="163"/>
      <c r="E5941" s="162"/>
      <c r="F5941" s="164"/>
    </row>
    <row r="5942" spans="2:6" x14ac:dyDescent="0.3">
      <c r="B5942" s="125">
        <v>5931</v>
      </c>
      <c r="C5942" s="159"/>
      <c r="D5942" s="160"/>
      <c r="E5942" s="159"/>
      <c r="F5942" s="161"/>
    </row>
    <row r="5943" spans="2:6" x14ac:dyDescent="0.3">
      <c r="B5943" s="121">
        <v>5932</v>
      </c>
      <c r="C5943" s="162"/>
      <c r="D5943" s="163"/>
      <c r="E5943" s="162"/>
      <c r="F5943" s="164"/>
    </row>
    <row r="5944" spans="2:6" x14ac:dyDescent="0.3">
      <c r="B5944" s="125">
        <v>5933</v>
      </c>
      <c r="C5944" s="159"/>
      <c r="D5944" s="160"/>
      <c r="E5944" s="159"/>
      <c r="F5944" s="161"/>
    </row>
    <row r="5945" spans="2:6" x14ac:dyDescent="0.3">
      <c r="B5945" s="121">
        <v>5934</v>
      </c>
      <c r="C5945" s="162"/>
      <c r="D5945" s="163"/>
      <c r="E5945" s="162"/>
      <c r="F5945" s="164"/>
    </row>
    <row r="5946" spans="2:6" x14ac:dyDescent="0.3">
      <c r="B5946" s="125">
        <v>5935</v>
      </c>
      <c r="C5946" s="159"/>
      <c r="D5946" s="160"/>
      <c r="E5946" s="159"/>
      <c r="F5946" s="161"/>
    </row>
    <row r="5947" spans="2:6" x14ac:dyDescent="0.3">
      <c r="B5947" s="121">
        <v>5936</v>
      </c>
      <c r="C5947" s="162"/>
      <c r="D5947" s="163"/>
      <c r="E5947" s="162"/>
      <c r="F5947" s="164"/>
    </row>
    <row r="5948" spans="2:6" x14ac:dyDescent="0.3">
      <c r="B5948" s="125">
        <v>5937</v>
      </c>
      <c r="C5948" s="159"/>
      <c r="D5948" s="160"/>
      <c r="E5948" s="159"/>
      <c r="F5948" s="161"/>
    </row>
    <row r="5949" spans="2:6" x14ac:dyDescent="0.3">
      <c r="B5949" s="121">
        <v>5938</v>
      </c>
      <c r="C5949" s="162"/>
      <c r="D5949" s="163"/>
      <c r="E5949" s="162"/>
      <c r="F5949" s="164"/>
    </row>
    <row r="5950" spans="2:6" x14ac:dyDescent="0.3">
      <c r="B5950" s="125">
        <v>5939</v>
      </c>
      <c r="C5950" s="159"/>
      <c r="D5950" s="160"/>
      <c r="E5950" s="159"/>
      <c r="F5950" s="161"/>
    </row>
    <row r="5951" spans="2:6" x14ac:dyDescent="0.3">
      <c r="B5951" s="121">
        <v>5940</v>
      </c>
      <c r="C5951" s="162"/>
      <c r="D5951" s="163"/>
      <c r="E5951" s="162"/>
      <c r="F5951" s="164"/>
    </row>
    <row r="5952" spans="2:6" x14ac:dyDescent="0.3">
      <c r="B5952" s="125">
        <v>5941</v>
      </c>
      <c r="C5952" s="159"/>
      <c r="D5952" s="160"/>
      <c r="E5952" s="159"/>
      <c r="F5952" s="161"/>
    </row>
    <row r="5953" spans="2:6" x14ac:dyDescent="0.3">
      <c r="B5953" s="121">
        <v>5942</v>
      </c>
      <c r="C5953" s="162"/>
      <c r="D5953" s="163"/>
      <c r="E5953" s="162"/>
      <c r="F5953" s="164"/>
    </row>
    <row r="5954" spans="2:6" x14ac:dyDescent="0.3">
      <c r="B5954" s="125">
        <v>5943</v>
      </c>
      <c r="C5954" s="159"/>
      <c r="D5954" s="160"/>
      <c r="E5954" s="159"/>
      <c r="F5954" s="161"/>
    </row>
    <row r="5955" spans="2:6" x14ac:dyDescent="0.3">
      <c r="B5955" s="121">
        <v>5944</v>
      </c>
      <c r="C5955" s="162"/>
      <c r="D5955" s="163"/>
      <c r="E5955" s="162"/>
      <c r="F5955" s="164"/>
    </row>
    <row r="5956" spans="2:6" x14ac:dyDescent="0.3">
      <c r="B5956" s="125">
        <v>5945</v>
      </c>
      <c r="C5956" s="159"/>
      <c r="D5956" s="160"/>
      <c r="E5956" s="159"/>
      <c r="F5956" s="161"/>
    </row>
    <row r="5957" spans="2:6" x14ac:dyDescent="0.3">
      <c r="B5957" s="121">
        <v>5946</v>
      </c>
      <c r="C5957" s="162"/>
      <c r="D5957" s="163"/>
      <c r="E5957" s="162"/>
      <c r="F5957" s="164"/>
    </row>
    <row r="5958" spans="2:6" x14ac:dyDescent="0.3">
      <c r="B5958" s="125">
        <v>5947</v>
      </c>
      <c r="C5958" s="159"/>
      <c r="D5958" s="160"/>
      <c r="E5958" s="159"/>
      <c r="F5958" s="161"/>
    </row>
    <row r="5959" spans="2:6" x14ac:dyDescent="0.3">
      <c r="B5959" s="121">
        <v>5948</v>
      </c>
      <c r="C5959" s="162"/>
      <c r="D5959" s="163"/>
      <c r="E5959" s="162"/>
      <c r="F5959" s="164"/>
    </row>
    <row r="5960" spans="2:6" x14ac:dyDescent="0.3">
      <c r="B5960" s="125">
        <v>5949</v>
      </c>
      <c r="C5960" s="159"/>
      <c r="D5960" s="160"/>
      <c r="E5960" s="159"/>
      <c r="F5960" s="161"/>
    </row>
    <row r="5961" spans="2:6" x14ac:dyDescent="0.3">
      <c r="B5961" s="121">
        <v>5950</v>
      </c>
      <c r="C5961" s="162"/>
      <c r="D5961" s="163"/>
      <c r="E5961" s="162"/>
      <c r="F5961" s="164"/>
    </row>
    <row r="5962" spans="2:6" x14ac:dyDescent="0.3">
      <c r="B5962" s="125">
        <v>5951</v>
      </c>
      <c r="C5962" s="159"/>
      <c r="D5962" s="160"/>
      <c r="E5962" s="159"/>
      <c r="F5962" s="161"/>
    </row>
    <row r="5963" spans="2:6" x14ac:dyDescent="0.3">
      <c r="B5963" s="121">
        <v>5952</v>
      </c>
      <c r="C5963" s="162"/>
      <c r="D5963" s="163"/>
      <c r="E5963" s="162"/>
      <c r="F5963" s="164"/>
    </row>
    <row r="5964" spans="2:6" x14ac:dyDescent="0.3">
      <c r="B5964" s="125">
        <v>5953</v>
      </c>
      <c r="C5964" s="159"/>
      <c r="D5964" s="160"/>
      <c r="E5964" s="159"/>
      <c r="F5964" s="161"/>
    </row>
    <row r="5965" spans="2:6" x14ac:dyDescent="0.3">
      <c r="B5965" s="121">
        <v>5954</v>
      </c>
      <c r="C5965" s="162"/>
      <c r="D5965" s="163"/>
      <c r="E5965" s="162"/>
      <c r="F5965" s="164"/>
    </row>
    <row r="5966" spans="2:6" x14ac:dyDescent="0.3">
      <c r="B5966" s="125">
        <v>5955</v>
      </c>
      <c r="C5966" s="159"/>
      <c r="D5966" s="160"/>
      <c r="E5966" s="159"/>
      <c r="F5966" s="161"/>
    </row>
    <row r="5967" spans="2:6" x14ac:dyDescent="0.3">
      <c r="B5967" s="121">
        <v>5956</v>
      </c>
      <c r="C5967" s="162"/>
      <c r="D5967" s="163"/>
      <c r="E5967" s="162"/>
      <c r="F5967" s="164"/>
    </row>
    <row r="5968" spans="2:6" x14ac:dyDescent="0.3">
      <c r="B5968" s="125">
        <v>5957</v>
      </c>
      <c r="C5968" s="159"/>
      <c r="D5968" s="160"/>
      <c r="E5968" s="159"/>
      <c r="F5968" s="161"/>
    </row>
    <row r="5969" spans="2:6" x14ac:dyDescent="0.3">
      <c r="B5969" s="121">
        <v>5958</v>
      </c>
      <c r="C5969" s="162"/>
      <c r="D5969" s="163"/>
      <c r="E5969" s="162"/>
      <c r="F5969" s="164"/>
    </row>
    <row r="5970" spans="2:6" x14ac:dyDescent="0.3">
      <c r="B5970" s="125">
        <v>5959</v>
      </c>
      <c r="C5970" s="159"/>
      <c r="D5970" s="160"/>
      <c r="E5970" s="159"/>
      <c r="F5970" s="161"/>
    </row>
    <row r="5971" spans="2:6" x14ac:dyDescent="0.3">
      <c r="B5971" s="121">
        <v>5960</v>
      </c>
      <c r="C5971" s="162"/>
      <c r="D5971" s="163"/>
      <c r="E5971" s="162"/>
      <c r="F5971" s="164"/>
    </row>
    <row r="5972" spans="2:6" x14ac:dyDescent="0.3">
      <c r="B5972" s="125">
        <v>5961</v>
      </c>
      <c r="C5972" s="159"/>
      <c r="D5972" s="160"/>
      <c r="E5972" s="159"/>
      <c r="F5972" s="161"/>
    </row>
    <row r="5973" spans="2:6" x14ac:dyDescent="0.3">
      <c r="B5973" s="121">
        <v>5962</v>
      </c>
      <c r="C5973" s="162"/>
      <c r="D5973" s="163"/>
      <c r="E5973" s="162"/>
      <c r="F5973" s="164"/>
    </row>
    <row r="5974" spans="2:6" x14ac:dyDescent="0.3">
      <c r="B5974" s="125">
        <v>5963</v>
      </c>
      <c r="C5974" s="159"/>
      <c r="D5974" s="160"/>
      <c r="E5974" s="159"/>
      <c r="F5974" s="161"/>
    </row>
    <row r="5975" spans="2:6" x14ac:dyDescent="0.3">
      <c r="B5975" s="121">
        <v>5964</v>
      </c>
      <c r="C5975" s="162"/>
      <c r="D5975" s="163"/>
      <c r="E5975" s="162"/>
      <c r="F5975" s="164"/>
    </row>
    <row r="5976" spans="2:6" x14ac:dyDescent="0.3">
      <c r="B5976" s="125">
        <v>5965</v>
      </c>
      <c r="C5976" s="159"/>
      <c r="D5976" s="160"/>
      <c r="E5976" s="159"/>
      <c r="F5976" s="161"/>
    </row>
    <row r="5977" spans="2:6" x14ac:dyDescent="0.3">
      <c r="B5977" s="121">
        <v>5966</v>
      </c>
      <c r="C5977" s="162"/>
      <c r="D5977" s="163"/>
      <c r="E5977" s="162"/>
      <c r="F5977" s="164"/>
    </row>
    <row r="5978" spans="2:6" x14ac:dyDescent="0.3">
      <c r="B5978" s="125">
        <v>5967</v>
      </c>
      <c r="C5978" s="159"/>
      <c r="D5978" s="160"/>
      <c r="E5978" s="159"/>
      <c r="F5978" s="161"/>
    </row>
    <row r="5979" spans="2:6" x14ac:dyDescent="0.3">
      <c r="B5979" s="121">
        <v>5968</v>
      </c>
      <c r="C5979" s="162"/>
      <c r="D5979" s="163"/>
      <c r="E5979" s="162"/>
      <c r="F5979" s="164"/>
    </row>
    <row r="5980" spans="2:6" x14ac:dyDescent="0.3">
      <c r="B5980" s="125">
        <v>5969</v>
      </c>
      <c r="C5980" s="159"/>
      <c r="D5980" s="160"/>
      <c r="E5980" s="159"/>
      <c r="F5980" s="161"/>
    </row>
    <row r="5981" spans="2:6" x14ac:dyDescent="0.3">
      <c r="B5981" s="121">
        <v>5970</v>
      </c>
      <c r="C5981" s="162"/>
      <c r="D5981" s="163"/>
      <c r="E5981" s="162"/>
      <c r="F5981" s="164"/>
    </row>
    <row r="5982" spans="2:6" x14ac:dyDescent="0.3">
      <c r="B5982" s="125">
        <v>5971</v>
      </c>
      <c r="C5982" s="159"/>
      <c r="D5982" s="160"/>
      <c r="E5982" s="159"/>
      <c r="F5982" s="161"/>
    </row>
    <row r="5983" spans="2:6" x14ac:dyDescent="0.3">
      <c r="B5983" s="121">
        <v>5972</v>
      </c>
      <c r="C5983" s="162"/>
      <c r="D5983" s="163"/>
      <c r="E5983" s="162"/>
      <c r="F5983" s="164"/>
    </row>
    <row r="5984" spans="2:6" x14ac:dyDescent="0.3">
      <c r="B5984" s="125">
        <v>5973</v>
      </c>
      <c r="C5984" s="159"/>
      <c r="D5984" s="160"/>
      <c r="E5984" s="159"/>
      <c r="F5984" s="161"/>
    </row>
    <row r="5985" spans="2:6" x14ac:dyDescent="0.3">
      <c r="B5985" s="121">
        <v>5974</v>
      </c>
      <c r="C5985" s="162"/>
      <c r="D5985" s="163"/>
      <c r="E5985" s="162"/>
      <c r="F5985" s="164"/>
    </row>
    <row r="5986" spans="2:6" x14ac:dyDescent="0.3">
      <c r="B5986" s="125">
        <v>5975</v>
      </c>
      <c r="C5986" s="159"/>
      <c r="D5986" s="160"/>
      <c r="E5986" s="159"/>
      <c r="F5986" s="161"/>
    </row>
    <row r="5987" spans="2:6" x14ac:dyDescent="0.3">
      <c r="B5987" s="121">
        <v>5976</v>
      </c>
      <c r="C5987" s="162"/>
      <c r="D5987" s="163"/>
      <c r="E5987" s="162"/>
      <c r="F5987" s="164"/>
    </row>
    <row r="5988" spans="2:6" x14ac:dyDescent="0.3">
      <c r="B5988" s="125">
        <v>5977</v>
      </c>
      <c r="C5988" s="159"/>
      <c r="D5988" s="160"/>
      <c r="E5988" s="159"/>
      <c r="F5988" s="161"/>
    </row>
    <row r="5989" spans="2:6" x14ac:dyDescent="0.3">
      <c r="B5989" s="121">
        <v>5978</v>
      </c>
      <c r="C5989" s="162"/>
      <c r="D5989" s="163"/>
      <c r="E5989" s="162"/>
      <c r="F5989" s="164"/>
    </row>
    <row r="5990" spans="2:6" x14ac:dyDescent="0.3">
      <c r="B5990" s="125">
        <v>5979</v>
      </c>
      <c r="C5990" s="159"/>
      <c r="D5990" s="160"/>
      <c r="E5990" s="159"/>
      <c r="F5990" s="161"/>
    </row>
    <row r="5991" spans="2:6" x14ac:dyDescent="0.3">
      <c r="B5991" s="121">
        <v>5980</v>
      </c>
      <c r="C5991" s="162"/>
      <c r="D5991" s="163"/>
      <c r="E5991" s="162"/>
      <c r="F5991" s="164"/>
    </row>
    <row r="5992" spans="2:6" x14ac:dyDescent="0.3">
      <c r="B5992" s="125">
        <v>5981</v>
      </c>
      <c r="C5992" s="159"/>
      <c r="D5992" s="160"/>
      <c r="E5992" s="159"/>
      <c r="F5992" s="161"/>
    </row>
    <row r="5993" spans="2:6" x14ac:dyDescent="0.3">
      <c r="B5993" s="121">
        <v>5982</v>
      </c>
      <c r="C5993" s="162"/>
      <c r="D5993" s="163"/>
      <c r="E5993" s="162"/>
      <c r="F5993" s="164"/>
    </row>
    <row r="5994" spans="2:6" x14ac:dyDescent="0.3">
      <c r="B5994" s="125">
        <v>5983</v>
      </c>
      <c r="C5994" s="159"/>
      <c r="D5994" s="160"/>
      <c r="E5994" s="159"/>
      <c r="F5994" s="161"/>
    </row>
    <row r="5995" spans="2:6" x14ac:dyDescent="0.3">
      <c r="B5995" s="121">
        <v>5984</v>
      </c>
      <c r="C5995" s="162"/>
      <c r="D5995" s="163"/>
      <c r="E5995" s="162"/>
      <c r="F5995" s="164"/>
    </row>
    <row r="5996" spans="2:6" x14ac:dyDescent="0.3">
      <c r="B5996" s="125">
        <v>5985</v>
      </c>
      <c r="C5996" s="159"/>
      <c r="D5996" s="160"/>
      <c r="E5996" s="159"/>
      <c r="F5996" s="161"/>
    </row>
    <row r="5997" spans="2:6" x14ac:dyDescent="0.3">
      <c r="B5997" s="121">
        <v>5986</v>
      </c>
      <c r="C5997" s="162"/>
      <c r="D5997" s="163"/>
      <c r="E5997" s="162"/>
      <c r="F5997" s="164"/>
    </row>
    <row r="5998" spans="2:6" x14ac:dyDescent="0.3">
      <c r="B5998" s="125">
        <v>5987</v>
      </c>
      <c r="C5998" s="159"/>
      <c r="D5998" s="160"/>
      <c r="E5998" s="159"/>
      <c r="F5998" s="161"/>
    </row>
    <row r="5999" spans="2:6" x14ac:dyDescent="0.3">
      <c r="B5999" s="121">
        <v>5988</v>
      </c>
      <c r="C5999" s="162"/>
      <c r="D5999" s="163"/>
      <c r="E5999" s="162"/>
      <c r="F5999" s="164"/>
    </row>
    <row r="6000" spans="2:6" x14ac:dyDescent="0.3">
      <c r="B6000" s="125">
        <v>5989</v>
      </c>
      <c r="C6000" s="159"/>
      <c r="D6000" s="160"/>
      <c r="E6000" s="159"/>
      <c r="F6000" s="161"/>
    </row>
    <row r="6001" spans="2:6" x14ac:dyDescent="0.3">
      <c r="B6001" s="121">
        <v>5990</v>
      </c>
      <c r="C6001" s="162"/>
      <c r="D6001" s="163"/>
      <c r="E6001" s="162"/>
      <c r="F6001" s="164"/>
    </row>
    <row r="6002" spans="2:6" x14ac:dyDescent="0.3">
      <c r="B6002" s="125">
        <v>5991</v>
      </c>
      <c r="C6002" s="159"/>
      <c r="D6002" s="160"/>
      <c r="E6002" s="159"/>
      <c r="F6002" s="161"/>
    </row>
    <row r="6003" spans="2:6" x14ac:dyDescent="0.3">
      <c r="B6003" s="121">
        <v>5992</v>
      </c>
      <c r="C6003" s="162"/>
      <c r="D6003" s="163"/>
      <c r="E6003" s="162"/>
      <c r="F6003" s="164"/>
    </row>
    <row r="6004" spans="2:6" x14ac:dyDescent="0.3">
      <c r="B6004" s="125">
        <v>5993</v>
      </c>
      <c r="C6004" s="159"/>
      <c r="D6004" s="160"/>
      <c r="E6004" s="159"/>
      <c r="F6004" s="161"/>
    </row>
    <row r="6005" spans="2:6" x14ac:dyDescent="0.3">
      <c r="B6005" s="121">
        <v>5994</v>
      </c>
      <c r="C6005" s="162"/>
      <c r="D6005" s="163"/>
      <c r="E6005" s="162"/>
      <c r="F6005" s="164"/>
    </row>
    <row r="6006" spans="2:6" x14ac:dyDescent="0.3">
      <c r="B6006" s="125">
        <v>5995</v>
      </c>
      <c r="C6006" s="159"/>
      <c r="D6006" s="160"/>
      <c r="E6006" s="159"/>
      <c r="F6006" s="161"/>
    </row>
    <row r="6007" spans="2:6" x14ac:dyDescent="0.3">
      <c r="B6007" s="121">
        <v>5996</v>
      </c>
      <c r="C6007" s="162"/>
      <c r="D6007" s="163"/>
      <c r="E6007" s="162"/>
      <c r="F6007" s="164"/>
    </row>
    <row r="6008" spans="2:6" x14ac:dyDescent="0.3">
      <c r="B6008" s="125">
        <v>5997</v>
      </c>
      <c r="C6008" s="159"/>
      <c r="D6008" s="160"/>
      <c r="E6008" s="159"/>
      <c r="F6008" s="161"/>
    </row>
    <row r="6009" spans="2:6" x14ac:dyDescent="0.3">
      <c r="B6009" s="121">
        <v>5998</v>
      </c>
      <c r="C6009" s="162"/>
      <c r="D6009" s="163"/>
      <c r="E6009" s="162"/>
      <c r="F6009" s="164"/>
    </row>
    <row r="6010" spans="2:6" x14ac:dyDescent="0.3">
      <c r="B6010" s="125">
        <v>5999</v>
      </c>
      <c r="C6010" s="159"/>
      <c r="D6010" s="160"/>
      <c r="E6010" s="159"/>
      <c r="F6010" s="161"/>
    </row>
    <row r="6011" spans="2:6" x14ac:dyDescent="0.3">
      <c r="B6011" s="121">
        <v>6000</v>
      </c>
      <c r="C6011" s="162"/>
      <c r="D6011" s="163"/>
      <c r="E6011" s="162"/>
      <c r="F6011" s="164"/>
    </row>
    <row r="6012" spans="2:6" x14ac:dyDescent="0.3">
      <c r="B6012" s="125">
        <v>6001</v>
      </c>
      <c r="C6012" s="159"/>
      <c r="D6012" s="160"/>
      <c r="E6012" s="159"/>
      <c r="F6012" s="161"/>
    </row>
    <row r="6013" spans="2:6" x14ac:dyDescent="0.3">
      <c r="B6013" s="121">
        <v>6002</v>
      </c>
      <c r="C6013" s="162"/>
      <c r="D6013" s="163"/>
      <c r="E6013" s="162"/>
      <c r="F6013" s="164"/>
    </row>
    <row r="6014" spans="2:6" x14ac:dyDescent="0.3">
      <c r="B6014" s="125">
        <v>6003</v>
      </c>
      <c r="C6014" s="159"/>
      <c r="D6014" s="160"/>
      <c r="E6014" s="159"/>
      <c r="F6014" s="161"/>
    </row>
    <row r="6015" spans="2:6" x14ac:dyDescent="0.3">
      <c r="B6015" s="121">
        <v>6004</v>
      </c>
      <c r="C6015" s="162"/>
      <c r="D6015" s="163"/>
      <c r="E6015" s="162"/>
      <c r="F6015" s="164"/>
    </row>
    <row r="6016" spans="2:6" x14ac:dyDescent="0.3">
      <c r="B6016" s="125">
        <v>6005</v>
      </c>
      <c r="C6016" s="159"/>
      <c r="D6016" s="160"/>
      <c r="E6016" s="159"/>
      <c r="F6016" s="161"/>
    </row>
    <row r="6017" spans="2:6" x14ac:dyDescent="0.3">
      <c r="B6017" s="121">
        <v>6006</v>
      </c>
      <c r="C6017" s="162"/>
      <c r="D6017" s="163"/>
      <c r="E6017" s="162"/>
      <c r="F6017" s="164"/>
    </row>
    <row r="6018" spans="2:6" x14ac:dyDescent="0.3">
      <c r="B6018" s="125">
        <v>6007</v>
      </c>
      <c r="C6018" s="159"/>
      <c r="D6018" s="160"/>
      <c r="E6018" s="159"/>
      <c r="F6018" s="161"/>
    </row>
    <row r="6019" spans="2:6" x14ac:dyDescent="0.3">
      <c r="B6019" s="121">
        <v>6008</v>
      </c>
      <c r="C6019" s="162"/>
      <c r="D6019" s="163"/>
      <c r="E6019" s="162"/>
      <c r="F6019" s="164"/>
    </row>
    <row r="6020" spans="2:6" x14ac:dyDescent="0.3">
      <c r="B6020" s="125">
        <v>6009</v>
      </c>
      <c r="C6020" s="159"/>
      <c r="D6020" s="160"/>
      <c r="E6020" s="159"/>
      <c r="F6020" s="161"/>
    </row>
    <row r="6021" spans="2:6" x14ac:dyDescent="0.3">
      <c r="B6021" s="121">
        <v>6010</v>
      </c>
      <c r="C6021" s="162"/>
      <c r="D6021" s="163"/>
      <c r="E6021" s="162"/>
      <c r="F6021" s="164"/>
    </row>
    <row r="6022" spans="2:6" x14ac:dyDescent="0.3">
      <c r="B6022" s="125">
        <v>6011</v>
      </c>
      <c r="C6022" s="159"/>
      <c r="D6022" s="160"/>
      <c r="E6022" s="159"/>
      <c r="F6022" s="161"/>
    </row>
    <row r="6023" spans="2:6" x14ac:dyDescent="0.3">
      <c r="B6023" s="121">
        <v>6012</v>
      </c>
      <c r="C6023" s="162"/>
      <c r="D6023" s="163"/>
      <c r="E6023" s="162"/>
      <c r="F6023" s="164"/>
    </row>
    <row r="6024" spans="2:6" x14ac:dyDescent="0.3">
      <c r="B6024" s="125">
        <v>6013</v>
      </c>
      <c r="C6024" s="159"/>
      <c r="D6024" s="160"/>
      <c r="E6024" s="159"/>
      <c r="F6024" s="161"/>
    </row>
    <row r="6025" spans="2:6" x14ac:dyDescent="0.3">
      <c r="B6025" s="121">
        <v>6014</v>
      </c>
      <c r="C6025" s="162"/>
      <c r="D6025" s="163"/>
      <c r="E6025" s="162"/>
      <c r="F6025" s="164"/>
    </row>
    <row r="6026" spans="2:6" x14ac:dyDescent="0.3">
      <c r="B6026" s="125">
        <v>6015</v>
      </c>
      <c r="C6026" s="159"/>
      <c r="D6026" s="160"/>
      <c r="E6026" s="159"/>
      <c r="F6026" s="161"/>
    </row>
    <row r="6027" spans="2:6" x14ac:dyDescent="0.3">
      <c r="B6027" s="121">
        <v>6016</v>
      </c>
      <c r="C6027" s="162"/>
      <c r="D6027" s="163"/>
      <c r="E6027" s="162"/>
      <c r="F6027" s="164"/>
    </row>
    <row r="6028" spans="2:6" x14ac:dyDescent="0.3">
      <c r="B6028" s="125">
        <v>6017</v>
      </c>
      <c r="C6028" s="159"/>
      <c r="D6028" s="160"/>
      <c r="E6028" s="159"/>
      <c r="F6028" s="161"/>
    </row>
    <row r="6029" spans="2:6" x14ac:dyDescent="0.3">
      <c r="B6029" s="121">
        <v>6018</v>
      </c>
      <c r="C6029" s="162"/>
      <c r="D6029" s="163"/>
      <c r="E6029" s="162"/>
      <c r="F6029" s="164"/>
    </row>
    <row r="6030" spans="2:6" x14ac:dyDescent="0.3">
      <c r="B6030" s="125">
        <v>6019</v>
      </c>
      <c r="C6030" s="159"/>
      <c r="D6030" s="160"/>
      <c r="E6030" s="159"/>
      <c r="F6030" s="161"/>
    </row>
    <row r="6031" spans="2:6" x14ac:dyDescent="0.3">
      <c r="B6031" s="121">
        <v>6020</v>
      </c>
      <c r="C6031" s="162"/>
      <c r="D6031" s="163"/>
      <c r="E6031" s="162"/>
      <c r="F6031" s="164"/>
    </row>
    <row r="6032" spans="2:6" x14ac:dyDescent="0.3">
      <c r="B6032" s="125">
        <v>6021</v>
      </c>
      <c r="C6032" s="159"/>
      <c r="D6032" s="160"/>
      <c r="E6032" s="159"/>
      <c r="F6032" s="161"/>
    </row>
    <row r="6033" spans="2:6" x14ac:dyDescent="0.3">
      <c r="B6033" s="121">
        <v>6022</v>
      </c>
      <c r="C6033" s="162"/>
      <c r="D6033" s="163"/>
      <c r="E6033" s="162"/>
      <c r="F6033" s="164"/>
    </row>
    <row r="6034" spans="2:6" x14ac:dyDescent="0.3">
      <c r="B6034" s="125">
        <v>6023</v>
      </c>
      <c r="C6034" s="159"/>
      <c r="D6034" s="160"/>
      <c r="E6034" s="159"/>
      <c r="F6034" s="161"/>
    </row>
    <row r="6035" spans="2:6" x14ac:dyDescent="0.3">
      <c r="B6035" s="121">
        <v>6024</v>
      </c>
      <c r="C6035" s="162"/>
      <c r="D6035" s="163"/>
      <c r="E6035" s="162"/>
      <c r="F6035" s="164"/>
    </row>
    <row r="6036" spans="2:6" x14ac:dyDescent="0.3">
      <c r="B6036" s="125">
        <v>6025</v>
      </c>
      <c r="C6036" s="159"/>
      <c r="D6036" s="160"/>
      <c r="E6036" s="159"/>
      <c r="F6036" s="161"/>
    </row>
    <row r="6037" spans="2:6" x14ac:dyDescent="0.3">
      <c r="B6037" s="121">
        <v>6026</v>
      </c>
      <c r="C6037" s="162"/>
      <c r="D6037" s="163"/>
      <c r="E6037" s="162"/>
      <c r="F6037" s="164"/>
    </row>
    <row r="6038" spans="2:6" x14ac:dyDescent="0.3">
      <c r="B6038" s="125">
        <v>6027</v>
      </c>
      <c r="C6038" s="159"/>
      <c r="D6038" s="160"/>
      <c r="E6038" s="159"/>
      <c r="F6038" s="161"/>
    </row>
    <row r="6039" spans="2:6" x14ac:dyDescent="0.3">
      <c r="B6039" s="121">
        <v>6028</v>
      </c>
      <c r="C6039" s="162"/>
      <c r="D6039" s="163"/>
      <c r="E6039" s="162"/>
      <c r="F6039" s="164"/>
    </row>
    <row r="6040" spans="2:6" x14ac:dyDescent="0.3">
      <c r="B6040" s="125">
        <v>6029</v>
      </c>
      <c r="C6040" s="159"/>
      <c r="D6040" s="160"/>
      <c r="E6040" s="159"/>
      <c r="F6040" s="161"/>
    </row>
    <row r="6041" spans="2:6" x14ac:dyDescent="0.3">
      <c r="B6041" s="121">
        <v>6030</v>
      </c>
      <c r="C6041" s="162"/>
      <c r="D6041" s="163"/>
      <c r="E6041" s="162"/>
      <c r="F6041" s="164"/>
    </row>
    <row r="6042" spans="2:6" x14ac:dyDescent="0.3">
      <c r="B6042" s="125">
        <v>6031</v>
      </c>
      <c r="C6042" s="159"/>
      <c r="D6042" s="160"/>
      <c r="E6042" s="159"/>
      <c r="F6042" s="161"/>
    </row>
    <row r="6043" spans="2:6" x14ac:dyDescent="0.3">
      <c r="B6043" s="121">
        <v>6032</v>
      </c>
      <c r="C6043" s="162"/>
      <c r="D6043" s="163"/>
      <c r="E6043" s="162"/>
      <c r="F6043" s="164"/>
    </row>
    <row r="6044" spans="2:6" x14ac:dyDescent="0.3">
      <c r="B6044" s="125">
        <v>6033</v>
      </c>
      <c r="C6044" s="159"/>
      <c r="D6044" s="160"/>
      <c r="E6044" s="159"/>
      <c r="F6044" s="161"/>
    </row>
    <row r="6045" spans="2:6" x14ac:dyDescent="0.3">
      <c r="B6045" s="121">
        <v>6034</v>
      </c>
      <c r="C6045" s="162"/>
      <c r="D6045" s="163"/>
      <c r="E6045" s="162"/>
      <c r="F6045" s="164"/>
    </row>
    <row r="6046" spans="2:6" x14ac:dyDescent="0.3">
      <c r="B6046" s="125">
        <v>6035</v>
      </c>
      <c r="C6046" s="159"/>
      <c r="D6046" s="160"/>
      <c r="E6046" s="159"/>
      <c r="F6046" s="161"/>
    </row>
    <row r="6047" spans="2:6" x14ac:dyDescent="0.3">
      <c r="B6047" s="121">
        <v>6036</v>
      </c>
      <c r="C6047" s="162"/>
      <c r="D6047" s="163"/>
      <c r="E6047" s="162"/>
      <c r="F6047" s="164"/>
    </row>
    <row r="6048" spans="2:6" x14ac:dyDescent="0.3">
      <c r="B6048" s="125">
        <v>6037</v>
      </c>
      <c r="C6048" s="159"/>
      <c r="D6048" s="160"/>
      <c r="E6048" s="159"/>
      <c r="F6048" s="161"/>
    </row>
    <row r="6049" spans="2:6" x14ac:dyDescent="0.3">
      <c r="B6049" s="121">
        <v>6038</v>
      </c>
      <c r="C6049" s="162"/>
      <c r="D6049" s="163"/>
      <c r="E6049" s="162"/>
      <c r="F6049" s="164"/>
    </row>
    <row r="6050" spans="2:6" x14ac:dyDescent="0.3">
      <c r="B6050" s="125">
        <v>6039</v>
      </c>
      <c r="C6050" s="159"/>
      <c r="D6050" s="160"/>
      <c r="E6050" s="159"/>
      <c r="F6050" s="161"/>
    </row>
    <row r="6051" spans="2:6" x14ac:dyDescent="0.3">
      <c r="B6051" s="121">
        <v>6040</v>
      </c>
      <c r="C6051" s="162"/>
      <c r="D6051" s="163"/>
      <c r="E6051" s="162"/>
      <c r="F6051" s="164"/>
    </row>
    <row r="6052" spans="2:6" x14ac:dyDescent="0.3">
      <c r="B6052" s="125">
        <v>6041</v>
      </c>
      <c r="C6052" s="159"/>
      <c r="D6052" s="160"/>
      <c r="E6052" s="159"/>
      <c r="F6052" s="161"/>
    </row>
    <row r="6053" spans="2:6" x14ac:dyDescent="0.3">
      <c r="B6053" s="121">
        <v>6042</v>
      </c>
      <c r="C6053" s="162"/>
      <c r="D6053" s="163"/>
      <c r="E6053" s="162"/>
      <c r="F6053" s="164"/>
    </row>
    <row r="6054" spans="2:6" x14ac:dyDescent="0.3">
      <c r="B6054" s="125">
        <v>6043</v>
      </c>
      <c r="C6054" s="159"/>
      <c r="D6054" s="160"/>
      <c r="E6054" s="159"/>
      <c r="F6054" s="161"/>
    </row>
    <row r="6055" spans="2:6" x14ac:dyDescent="0.3">
      <c r="B6055" s="121">
        <v>6044</v>
      </c>
      <c r="C6055" s="162"/>
      <c r="D6055" s="163"/>
      <c r="E6055" s="162"/>
      <c r="F6055" s="164"/>
    </row>
    <row r="6056" spans="2:6" x14ac:dyDescent="0.3">
      <c r="B6056" s="125">
        <v>6045</v>
      </c>
      <c r="C6056" s="159"/>
      <c r="D6056" s="160"/>
      <c r="E6056" s="159"/>
      <c r="F6056" s="161"/>
    </row>
    <row r="6057" spans="2:6" x14ac:dyDescent="0.3">
      <c r="B6057" s="121">
        <v>6046</v>
      </c>
      <c r="C6057" s="162"/>
      <c r="D6057" s="163"/>
      <c r="E6057" s="162"/>
      <c r="F6057" s="164"/>
    </row>
    <row r="6058" spans="2:6" x14ac:dyDescent="0.3">
      <c r="B6058" s="125">
        <v>6047</v>
      </c>
      <c r="C6058" s="159"/>
      <c r="D6058" s="160"/>
      <c r="E6058" s="159"/>
      <c r="F6058" s="161"/>
    </row>
    <row r="6059" spans="2:6" x14ac:dyDescent="0.3">
      <c r="B6059" s="121">
        <v>6048</v>
      </c>
      <c r="C6059" s="162"/>
      <c r="D6059" s="163"/>
      <c r="E6059" s="162"/>
      <c r="F6059" s="164"/>
    </row>
    <row r="6060" spans="2:6" x14ac:dyDescent="0.3">
      <c r="B6060" s="125">
        <v>6049</v>
      </c>
      <c r="C6060" s="159"/>
      <c r="D6060" s="160"/>
      <c r="E6060" s="159"/>
      <c r="F6060" s="161"/>
    </row>
    <row r="6061" spans="2:6" x14ac:dyDescent="0.3">
      <c r="B6061" s="121">
        <v>6050</v>
      </c>
      <c r="C6061" s="162"/>
      <c r="D6061" s="163"/>
      <c r="E6061" s="162"/>
      <c r="F6061" s="164"/>
    </row>
    <row r="6062" spans="2:6" x14ac:dyDescent="0.3">
      <c r="B6062" s="125">
        <v>6051</v>
      </c>
      <c r="C6062" s="159"/>
      <c r="D6062" s="160"/>
      <c r="E6062" s="159"/>
      <c r="F6062" s="161"/>
    </row>
    <row r="6063" spans="2:6" x14ac:dyDescent="0.3">
      <c r="B6063" s="121">
        <v>6052</v>
      </c>
      <c r="C6063" s="162"/>
      <c r="D6063" s="163"/>
      <c r="E6063" s="162"/>
      <c r="F6063" s="164"/>
    </row>
    <row r="6064" spans="2:6" x14ac:dyDescent="0.3">
      <c r="B6064" s="125">
        <v>6053</v>
      </c>
      <c r="C6064" s="159"/>
      <c r="D6064" s="160"/>
      <c r="E6064" s="159"/>
      <c r="F6064" s="161"/>
    </row>
    <row r="6065" spans="2:6" x14ac:dyDescent="0.3">
      <c r="B6065" s="121">
        <v>6054</v>
      </c>
      <c r="C6065" s="162"/>
      <c r="D6065" s="163"/>
      <c r="E6065" s="162"/>
      <c r="F6065" s="164"/>
    </row>
    <row r="6066" spans="2:6" x14ac:dyDescent="0.3">
      <c r="B6066" s="125">
        <v>6055</v>
      </c>
      <c r="C6066" s="159"/>
      <c r="D6066" s="160"/>
      <c r="E6066" s="159"/>
      <c r="F6066" s="161"/>
    </row>
    <row r="6067" spans="2:6" x14ac:dyDescent="0.3">
      <c r="B6067" s="121">
        <v>6056</v>
      </c>
      <c r="C6067" s="162"/>
      <c r="D6067" s="163"/>
      <c r="E6067" s="162"/>
      <c r="F6067" s="164"/>
    </row>
    <row r="6068" spans="2:6" x14ac:dyDescent="0.3">
      <c r="B6068" s="125">
        <v>6057</v>
      </c>
      <c r="C6068" s="159"/>
      <c r="D6068" s="160"/>
      <c r="E6068" s="159"/>
      <c r="F6068" s="161"/>
    </row>
    <row r="6069" spans="2:6" x14ac:dyDescent="0.3">
      <c r="B6069" s="121">
        <v>6058</v>
      </c>
      <c r="C6069" s="162"/>
      <c r="D6069" s="163"/>
      <c r="E6069" s="162"/>
      <c r="F6069" s="164"/>
    </row>
    <row r="6070" spans="2:6" x14ac:dyDescent="0.3">
      <c r="B6070" s="125">
        <v>6059</v>
      </c>
      <c r="C6070" s="159"/>
      <c r="D6070" s="160"/>
      <c r="E6070" s="159"/>
      <c r="F6070" s="161"/>
    </row>
    <row r="6071" spans="2:6" x14ac:dyDescent="0.3">
      <c r="B6071" s="121">
        <v>6060</v>
      </c>
      <c r="C6071" s="162"/>
      <c r="D6071" s="163"/>
      <c r="E6071" s="162"/>
      <c r="F6071" s="164"/>
    </row>
    <row r="6072" spans="2:6" x14ac:dyDescent="0.3">
      <c r="B6072" s="125">
        <v>6061</v>
      </c>
      <c r="C6072" s="159"/>
      <c r="D6072" s="160"/>
      <c r="E6072" s="159"/>
      <c r="F6072" s="161"/>
    </row>
    <row r="6073" spans="2:6" x14ac:dyDescent="0.3">
      <c r="B6073" s="121">
        <v>6062</v>
      </c>
      <c r="C6073" s="162"/>
      <c r="D6073" s="163"/>
      <c r="E6073" s="162"/>
      <c r="F6073" s="164"/>
    </row>
    <row r="6074" spans="2:6" x14ac:dyDescent="0.3">
      <c r="B6074" s="125">
        <v>6063</v>
      </c>
      <c r="C6074" s="159"/>
      <c r="D6074" s="160"/>
      <c r="E6074" s="159"/>
      <c r="F6074" s="161"/>
    </row>
    <row r="6075" spans="2:6" x14ac:dyDescent="0.3">
      <c r="B6075" s="121">
        <v>6064</v>
      </c>
      <c r="C6075" s="162"/>
      <c r="D6075" s="163"/>
      <c r="E6075" s="162"/>
      <c r="F6075" s="164"/>
    </row>
    <row r="6076" spans="2:6" x14ac:dyDescent="0.3">
      <c r="B6076" s="125">
        <v>6065</v>
      </c>
      <c r="C6076" s="159"/>
      <c r="D6076" s="160"/>
      <c r="E6076" s="159"/>
      <c r="F6076" s="161"/>
    </row>
    <row r="6077" spans="2:6" x14ac:dyDescent="0.3">
      <c r="B6077" s="121">
        <v>6066</v>
      </c>
      <c r="C6077" s="162"/>
      <c r="D6077" s="163"/>
      <c r="E6077" s="162"/>
      <c r="F6077" s="164"/>
    </row>
    <row r="6078" spans="2:6" x14ac:dyDescent="0.3">
      <c r="B6078" s="125">
        <v>6067</v>
      </c>
      <c r="C6078" s="159"/>
      <c r="D6078" s="160"/>
      <c r="E6078" s="159"/>
      <c r="F6078" s="161"/>
    </row>
    <row r="6079" spans="2:6" x14ac:dyDescent="0.3">
      <c r="B6079" s="121">
        <v>6068</v>
      </c>
      <c r="C6079" s="162"/>
      <c r="D6079" s="163"/>
      <c r="E6079" s="162"/>
      <c r="F6079" s="164"/>
    </row>
    <row r="6080" spans="2:6" x14ac:dyDescent="0.3">
      <c r="B6080" s="125">
        <v>6069</v>
      </c>
      <c r="C6080" s="159"/>
      <c r="D6080" s="160"/>
      <c r="E6080" s="159"/>
      <c r="F6080" s="161"/>
    </row>
    <row r="6081" spans="2:6" x14ac:dyDescent="0.3">
      <c r="B6081" s="121">
        <v>6070</v>
      </c>
      <c r="C6081" s="162"/>
      <c r="D6081" s="163"/>
      <c r="E6081" s="162"/>
      <c r="F6081" s="164"/>
    </row>
    <row r="6082" spans="2:6" x14ac:dyDescent="0.3">
      <c r="B6082" s="125">
        <v>6071</v>
      </c>
      <c r="C6082" s="159"/>
      <c r="D6082" s="160"/>
      <c r="E6082" s="159"/>
      <c r="F6082" s="161"/>
    </row>
    <row r="6083" spans="2:6" x14ac:dyDescent="0.3">
      <c r="B6083" s="121">
        <v>6072</v>
      </c>
      <c r="C6083" s="162"/>
      <c r="D6083" s="163"/>
      <c r="E6083" s="162"/>
      <c r="F6083" s="164"/>
    </row>
    <row r="6084" spans="2:6" x14ac:dyDescent="0.3">
      <c r="B6084" s="125">
        <v>6073</v>
      </c>
      <c r="C6084" s="159"/>
      <c r="D6084" s="160"/>
      <c r="E6084" s="159"/>
      <c r="F6084" s="161"/>
    </row>
    <row r="6085" spans="2:6" x14ac:dyDescent="0.3">
      <c r="B6085" s="121">
        <v>6074</v>
      </c>
      <c r="C6085" s="162"/>
      <c r="D6085" s="163"/>
      <c r="E6085" s="162"/>
      <c r="F6085" s="164"/>
    </row>
    <row r="6086" spans="2:6" x14ac:dyDescent="0.3">
      <c r="B6086" s="125">
        <v>6075</v>
      </c>
      <c r="C6086" s="159"/>
      <c r="D6086" s="160"/>
      <c r="E6086" s="159"/>
      <c r="F6086" s="161"/>
    </row>
    <row r="6087" spans="2:6" x14ac:dyDescent="0.3">
      <c r="B6087" s="121">
        <v>6076</v>
      </c>
      <c r="C6087" s="162"/>
      <c r="D6087" s="163"/>
      <c r="E6087" s="162"/>
      <c r="F6087" s="164"/>
    </row>
    <row r="6088" spans="2:6" x14ac:dyDescent="0.3">
      <c r="B6088" s="125">
        <v>6077</v>
      </c>
      <c r="C6088" s="159"/>
      <c r="D6088" s="160"/>
      <c r="E6088" s="159"/>
      <c r="F6088" s="161"/>
    </row>
    <row r="6089" spans="2:6" x14ac:dyDescent="0.3">
      <c r="B6089" s="121">
        <v>6078</v>
      </c>
      <c r="C6089" s="162"/>
      <c r="D6089" s="163"/>
      <c r="E6089" s="162"/>
      <c r="F6089" s="164"/>
    </row>
    <row r="6090" spans="2:6" x14ac:dyDescent="0.3">
      <c r="B6090" s="125">
        <v>6079</v>
      </c>
      <c r="C6090" s="159"/>
      <c r="D6090" s="160"/>
      <c r="E6090" s="159"/>
      <c r="F6090" s="161"/>
    </row>
    <row r="6091" spans="2:6" x14ac:dyDescent="0.3">
      <c r="B6091" s="121">
        <v>6080</v>
      </c>
      <c r="C6091" s="162"/>
      <c r="D6091" s="163"/>
      <c r="E6091" s="162"/>
      <c r="F6091" s="164"/>
    </row>
    <row r="6092" spans="2:6" x14ac:dyDescent="0.3">
      <c r="B6092" s="125">
        <v>6081</v>
      </c>
      <c r="C6092" s="159"/>
      <c r="D6092" s="160"/>
      <c r="E6092" s="159"/>
      <c r="F6092" s="161"/>
    </row>
    <row r="6093" spans="2:6" x14ac:dyDescent="0.3">
      <c r="B6093" s="121">
        <v>6082</v>
      </c>
      <c r="C6093" s="162"/>
      <c r="D6093" s="163"/>
      <c r="E6093" s="162"/>
      <c r="F6093" s="164"/>
    </row>
    <row r="6094" spans="2:6" x14ac:dyDescent="0.3">
      <c r="B6094" s="125">
        <v>6083</v>
      </c>
      <c r="C6094" s="159"/>
      <c r="D6094" s="160"/>
      <c r="E6094" s="159"/>
      <c r="F6094" s="161"/>
    </row>
    <row r="6095" spans="2:6" x14ac:dyDescent="0.3">
      <c r="B6095" s="121">
        <v>6084</v>
      </c>
      <c r="C6095" s="162"/>
      <c r="D6095" s="163"/>
      <c r="E6095" s="162"/>
      <c r="F6095" s="164"/>
    </row>
    <row r="6096" spans="2:6" x14ac:dyDescent="0.3">
      <c r="B6096" s="125">
        <v>6085</v>
      </c>
      <c r="C6096" s="159"/>
      <c r="D6096" s="160"/>
      <c r="E6096" s="159"/>
      <c r="F6096" s="161"/>
    </row>
    <row r="6097" spans="2:6" x14ac:dyDescent="0.3">
      <c r="B6097" s="121">
        <v>6086</v>
      </c>
      <c r="C6097" s="162"/>
      <c r="D6097" s="163"/>
      <c r="E6097" s="162"/>
      <c r="F6097" s="164"/>
    </row>
    <row r="6098" spans="2:6" x14ac:dyDescent="0.3">
      <c r="B6098" s="125">
        <v>6087</v>
      </c>
      <c r="C6098" s="159"/>
      <c r="D6098" s="160"/>
      <c r="E6098" s="159"/>
      <c r="F6098" s="161"/>
    </row>
    <row r="6099" spans="2:6" x14ac:dyDescent="0.3">
      <c r="B6099" s="121">
        <v>6088</v>
      </c>
      <c r="C6099" s="162"/>
      <c r="D6099" s="163"/>
      <c r="E6099" s="162"/>
      <c r="F6099" s="164"/>
    </row>
    <row r="6100" spans="2:6" x14ac:dyDescent="0.3">
      <c r="B6100" s="125">
        <v>6089</v>
      </c>
      <c r="C6100" s="159"/>
      <c r="D6100" s="160"/>
      <c r="E6100" s="159"/>
      <c r="F6100" s="161"/>
    </row>
    <row r="6101" spans="2:6" x14ac:dyDescent="0.3">
      <c r="B6101" s="121">
        <v>6090</v>
      </c>
      <c r="C6101" s="162"/>
      <c r="D6101" s="163"/>
      <c r="E6101" s="162"/>
      <c r="F6101" s="164"/>
    </row>
    <row r="6102" spans="2:6" x14ac:dyDescent="0.3">
      <c r="B6102" s="125">
        <v>6091</v>
      </c>
      <c r="C6102" s="159"/>
      <c r="D6102" s="160"/>
      <c r="E6102" s="159"/>
      <c r="F6102" s="161"/>
    </row>
    <row r="6103" spans="2:6" x14ac:dyDescent="0.3">
      <c r="B6103" s="121">
        <v>6092</v>
      </c>
      <c r="C6103" s="162"/>
      <c r="D6103" s="163"/>
      <c r="E6103" s="162"/>
      <c r="F6103" s="164"/>
    </row>
    <row r="6104" spans="2:6" x14ac:dyDescent="0.3">
      <c r="B6104" s="125">
        <v>6093</v>
      </c>
      <c r="C6104" s="159"/>
      <c r="D6104" s="160"/>
      <c r="E6104" s="159"/>
      <c r="F6104" s="161"/>
    </row>
    <row r="6105" spans="2:6" x14ac:dyDescent="0.3">
      <c r="B6105" s="121">
        <v>6094</v>
      </c>
      <c r="C6105" s="162"/>
      <c r="D6105" s="163"/>
      <c r="E6105" s="162"/>
      <c r="F6105" s="164"/>
    </row>
    <row r="6106" spans="2:6" x14ac:dyDescent="0.3">
      <c r="B6106" s="125">
        <v>6095</v>
      </c>
      <c r="C6106" s="159"/>
      <c r="D6106" s="160"/>
      <c r="E6106" s="159"/>
      <c r="F6106" s="161"/>
    </row>
    <row r="6107" spans="2:6" x14ac:dyDescent="0.3">
      <c r="B6107" s="121">
        <v>6096</v>
      </c>
      <c r="C6107" s="162"/>
      <c r="D6107" s="163"/>
      <c r="E6107" s="162"/>
      <c r="F6107" s="164"/>
    </row>
    <row r="6108" spans="2:6" x14ac:dyDescent="0.3">
      <c r="B6108" s="125">
        <v>6097</v>
      </c>
      <c r="C6108" s="159"/>
      <c r="D6108" s="160"/>
      <c r="E6108" s="159"/>
      <c r="F6108" s="161"/>
    </row>
    <row r="6109" spans="2:6" x14ac:dyDescent="0.3">
      <c r="B6109" s="121">
        <v>6098</v>
      </c>
      <c r="C6109" s="162"/>
      <c r="D6109" s="163"/>
      <c r="E6109" s="162"/>
      <c r="F6109" s="164"/>
    </row>
    <row r="6110" spans="2:6" x14ac:dyDescent="0.3">
      <c r="B6110" s="125">
        <v>6099</v>
      </c>
      <c r="C6110" s="159"/>
      <c r="D6110" s="160"/>
      <c r="E6110" s="159"/>
      <c r="F6110" s="161"/>
    </row>
    <row r="6111" spans="2:6" x14ac:dyDescent="0.3">
      <c r="B6111" s="121">
        <v>6100</v>
      </c>
      <c r="C6111" s="162"/>
      <c r="D6111" s="163"/>
      <c r="E6111" s="162"/>
      <c r="F6111" s="164"/>
    </row>
    <row r="6112" spans="2:6" x14ac:dyDescent="0.3">
      <c r="B6112" s="125">
        <v>6101</v>
      </c>
      <c r="C6112" s="159"/>
      <c r="D6112" s="160"/>
      <c r="E6112" s="159"/>
      <c r="F6112" s="161"/>
    </row>
    <row r="6113" spans="2:6" x14ac:dyDescent="0.3">
      <c r="B6113" s="121">
        <v>6102</v>
      </c>
      <c r="C6113" s="162"/>
      <c r="D6113" s="163"/>
      <c r="E6113" s="162"/>
      <c r="F6113" s="164"/>
    </row>
    <row r="6114" spans="2:6" x14ac:dyDescent="0.3">
      <c r="B6114" s="125">
        <v>6103</v>
      </c>
      <c r="C6114" s="159"/>
      <c r="D6114" s="160"/>
      <c r="E6114" s="159"/>
      <c r="F6114" s="161"/>
    </row>
    <row r="6115" spans="2:6" x14ac:dyDescent="0.3">
      <c r="B6115" s="121">
        <v>6104</v>
      </c>
      <c r="C6115" s="162"/>
      <c r="D6115" s="163"/>
      <c r="E6115" s="162"/>
      <c r="F6115" s="164"/>
    </row>
    <row r="6116" spans="2:6" x14ac:dyDescent="0.3">
      <c r="B6116" s="125">
        <v>6105</v>
      </c>
      <c r="C6116" s="159"/>
      <c r="D6116" s="160"/>
      <c r="E6116" s="159"/>
      <c r="F6116" s="161"/>
    </row>
    <row r="6117" spans="2:6" x14ac:dyDescent="0.3">
      <c r="B6117" s="121">
        <v>6106</v>
      </c>
      <c r="C6117" s="162"/>
      <c r="D6117" s="163"/>
      <c r="E6117" s="162"/>
      <c r="F6117" s="164"/>
    </row>
    <row r="6118" spans="2:6" x14ac:dyDescent="0.3">
      <c r="B6118" s="125">
        <v>6107</v>
      </c>
      <c r="C6118" s="159"/>
      <c r="D6118" s="160"/>
      <c r="E6118" s="159"/>
      <c r="F6118" s="161"/>
    </row>
    <row r="6119" spans="2:6" x14ac:dyDescent="0.3">
      <c r="B6119" s="121">
        <v>6108</v>
      </c>
      <c r="C6119" s="162"/>
      <c r="D6119" s="163"/>
      <c r="E6119" s="162"/>
      <c r="F6119" s="164"/>
    </row>
    <row r="6120" spans="2:6" x14ac:dyDescent="0.3">
      <c r="B6120" s="125">
        <v>6109</v>
      </c>
      <c r="C6120" s="159"/>
      <c r="D6120" s="160"/>
      <c r="E6120" s="159"/>
      <c r="F6120" s="161"/>
    </row>
    <row r="6121" spans="2:6" x14ac:dyDescent="0.3">
      <c r="B6121" s="121">
        <v>6110</v>
      </c>
      <c r="C6121" s="162"/>
      <c r="D6121" s="163"/>
      <c r="E6121" s="162"/>
      <c r="F6121" s="164"/>
    </row>
    <row r="6122" spans="2:6" x14ac:dyDescent="0.3">
      <c r="B6122" s="125">
        <v>6111</v>
      </c>
      <c r="C6122" s="159"/>
      <c r="D6122" s="160"/>
      <c r="E6122" s="159"/>
      <c r="F6122" s="161"/>
    </row>
    <row r="6123" spans="2:6" x14ac:dyDescent="0.3">
      <c r="B6123" s="121">
        <v>6112</v>
      </c>
      <c r="C6123" s="162"/>
      <c r="D6123" s="163"/>
      <c r="E6123" s="162"/>
      <c r="F6123" s="164"/>
    </row>
    <row r="6124" spans="2:6" x14ac:dyDescent="0.3">
      <c r="B6124" s="125">
        <v>6113</v>
      </c>
      <c r="C6124" s="159"/>
      <c r="D6124" s="160"/>
      <c r="E6124" s="159"/>
      <c r="F6124" s="161"/>
    </row>
    <row r="6125" spans="2:6" x14ac:dyDescent="0.3">
      <c r="B6125" s="121">
        <v>6114</v>
      </c>
      <c r="C6125" s="162"/>
      <c r="D6125" s="163"/>
      <c r="E6125" s="162"/>
      <c r="F6125" s="164"/>
    </row>
    <row r="6126" spans="2:6" x14ac:dyDescent="0.3">
      <c r="B6126" s="125">
        <v>6115</v>
      </c>
      <c r="C6126" s="159"/>
      <c r="D6126" s="160"/>
      <c r="E6126" s="159"/>
      <c r="F6126" s="161"/>
    </row>
    <row r="6127" spans="2:6" x14ac:dyDescent="0.3">
      <c r="B6127" s="121">
        <v>6116</v>
      </c>
      <c r="C6127" s="162"/>
      <c r="D6127" s="163"/>
      <c r="E6127" s="162"/>
      <c r="F6127" s="164"/>
    </row>
    <row r="6128" spans="2:6" x14ac:dyDescent="0.3">
      <c r="B6128" s="125">
        <v>6117</v>
      </c>
      <c r="C6128" s="159"/>
      <c r="D6128" s="160"/>
      <c r="E6128" s="159"/>
      <c r="F6128" s="161"/>
    </row>
    <row r="6129" spans="2:6" x14ac:dyDescent="0.3">
      <c r="B6129" s="121">
        <v>6118</v>
      </c>
      <c r="C6129" s="162"/>
      <c r="D6129" s="163"/>
      <c r="E6129" s="162"/>
      <c r="F6129" s="164"/>
    </row>
    <row r="6130" spans="2:6" x14ac:dyDescent="0.3">
      <c r="B6130" s="125">
        <v>6119</v>
      </c>
      <c r="C6130" s="159"/>
      <c r="D6130" s="160"/>
      <c r="E6130" s="159"/>
      <c r="F6130" s="161"/>
    </row>
    <row r="6131" spans="2:6" x14ac:dyDescent="0.3">
      <c r="B6131" s="121">
        <v>6120</v>
      </c>
      <c r="C6131" s="162"/>
      <c r="D6131" s="163"/>
      <c r="E6131" s="162"/>
      <c r="F6131" s="164"/>
    </row>
    <row r="6132" spans="2:6" x14ac:dyDescent="0.3">
      <c r="B6132" s="125">
        <v>6121</v>
      </c>
      <c r="C6132" s="159"/>
      <c r="D6132" s="160"/>
      <c r="E6132" s="159"/>
      <c r="F6132" s="161"/>
    </row>
    <row r="6133" spans="2:6" x14ac:dyDescent="0.3">
      <c r="B6133" s="121">
        <v>6122</v>
      </c>
      <c r="C6133" s="162"/>
      <c r="D6133" s="163"/>
      <c r="E6133" s="162"/>
      <c r="F6133" s="164"/>
    </row>
    <row r="6134" spans="2:6" x14ac:dyDescent="0.3">
      <c r="B6134" s="125">
        <v>6123</v>
      </c>
      <c r="C6134" s="159"/>
      <c r="D6134" s="160"/>
      <c r="E6134" s="159"/>
      <c r="F6134" s="161"/>
    </row>
    <row r="6135" spans="2:6" x14ac:dyDescent="0.3">
      <c r="B6135" s="121">
        <v>6124</v>
      </c>
      <c r="C6135" s="162"/>
      <c r="D6135" s="163"/>
      <c r="E6135" s="162"/>
      <c r="F6135" s="164"/>
    </row>
    <row r="6136" spans="2:6" x14ac:dyDescent="0.3">
      <c r="B6136" s="125">
        <v>6125</v>
      </c>
      <c r="C6136" s="159"/>
      <c r="D6136" s="160"/>
      <c r="E6136" s="159"/>
      <c r="F6136" s="161"/>
    </row>
    <row r="6137" spans="2:6" x14ac:dyDescent="0.3">
      <c r="B6137" s="121">
        <v>6126</v>
      </c>
      <c r="C6137" s="162"/>
      <c r="D6137" s="163"/>
      <c r="E6137" s="162"/>
      <c r="F6137" s="164"/>
    </row>
    <row r="6138" spans="2:6" x14ac:dyDescent="0.3">
      <c r="B6138" s="125">
        <v>6127</v>
      </c>
      <c r="C6138" s="159"/>
      <c r="D6138" s="160"/>
      <c r="E6138" s="159"/>
      <c r="F6138" s="161"/>
    </row>
    <row r="6139" spans="2:6" x14ac:dyDescent="0.3">
      <c r="B6139" s="121">
        <v>6128</v>
      </c>
      <c r="C6139" s="162"/>
      <c r="D6139" s="163"/>
      <c r="E6139" s="162"/>
      <c r="F6139" s="164"/>
    </row>
    <row r="6140" spans="2:6" x14ac:dyDescent="0.3">
      <c r="B6140" s="125">
        <v>6129</v>
      </c>
      <c r="C6140" s="159"/>
      <c r="D6140" s="160"/>
      <c r="E6140" s="159"/>
      <c r="F6140" s="161"/>
    </row>
    <row r="6141" spans="2:6" x14ac:dyDescent="0.3">
      <c r="B6141" s="121">
        <v>6130</v>
      </c>
      <c r="C6141" s="162"/>
      <c r="D6141" s="163"/>
      <c r="E6141" s="162"/>
      <c r="F6141" s="164"/>
    </row>
    <row r="6142" spans="2:6" x14ac:dyDescent="0.3">
      <c r="B6142" s="125">
        <v>6131</v>
      </c>
      <c r="C6142" s="159"/>
      <c r="D6142" s="160"/>
      <c r="E6142" s="159"/>
      <c r="F6142" s="161"/>
    </row>
    <row r="6143" spans="2:6" x14ac:dyDescent="0.3">
      <c r="B6143" s="121">
        <v>6132</v>
      </c>
      <c r="C6143" s="162"/>
      <c r="D6143" s="163"/>
      <c r="E6143" s="162"/>
      <c r="F6143" s="164"/>
    </row>
    <row r="6144" spans="2:6" x14ac:dyDescent="0.3">
      <c r="B6144" s="125">
        <v>6133</v>
      </c>
      <c r="C6144" s="159"/>
      <c r="D6144" s="160"/>
      <c r="E6144" s="159"/>
      <c r="F6144" s="161"/>
    </row>
    <row r="6145" spans="2:6" x14ac:dyDescent="0.3">
      <c r="B6145" s="121">
        <v>6134</v>
      </c>
      <c r="C6145" s="162"/>
      <c r="D6145" s="163"/>
      <c r="E6145" s="162"/>
      <c r="F6145" s="164"/>
    </row>
    <row r="6146" spans="2:6" x14ac:dyDescent="0.3">
      <c r="B6146" s="125">
        <v>6135</v>
      </c>
      <c r="C6146" s="159"/>
      <c r="D6146" s="160"/>
      <c r="E6146" s="159"/>
      <c r="F6146" s="161"/>
    </row>
    <row r="6147" spans="2:6" x14ac:dyDescent="0.3">
      <c r="B6147" s="121">
        <v>6136</v>
      </c>
      <c r="C6147" s="162"/>
      <c r="D6147" s="163"/>
      <c r="E6147" s="162"/>
      <c r="F6147" s="164"/>
    </row>
    <row r="6148" spans="2:6" x14ac:dyDescent="0.3">
      <c r="B6148" s="125">
        <v>6137</v>
      </c>
      <c r="C6148" s="159"/>
      <c r="D6148" s="160"/>
      <c r="E6148" s="159"/>
      <c r="F6148" s="161"/>
    </row>
    <row r="6149" spans="2:6" x14ac:dyDescent="0.3">
      <c r="B6149" s="121">
        <v>6138</v>
      </c>
      <c r="C6149" s="162"/>
      <c r="D6149" s="163"/>
      <c r="E6149" s="162"/>
      <c r="F6149" s="164"/>
    </row>
    <row r="6150" spans="2:6" x14ac:dyDescent="0.3">
      <c r="B6150" s="125">
        <v>6139</v>
      </c>
      <c r="C6150" s="159"/>
      <c r="D6150" s="160"/>
      <c r="E6150" s="159"/>
      <c r="F6150" s="161"/>
    </row>
    <row r="6151" spans="2:6" x14ac:dyDescent="0.3">
      <c r="B6151" s="121">
        <v>6140</v>
      </c>
      <c r="C6151" s="162"/>
      <c r="D6151" s="163"/>
      <c r="E6151" s="162"/>
      <c r="F6151" s="164"/>
    </row>
    <row r="6152" spans="2:6" x14ac:dyDescent="0.3">
      <c r="B6152" s="125">
        <v>6141</v>
      </c>
      <c r="C6152" s="159"/>
      <c r="D6152" s="160"/>
      <c r="E6152" s="159"/>
      <c r="F6152" s="161"/>
    </row>
    <row r="6153" spans="2:6" x14ac:dyDescent="0.3">
      <c r="B6153" s="121">
        <v>6142</v>
      </c>
      <c r="C6153" s="162"/>
      <c r="D6153" s="163"/>
      <c r="E6153" s="162"/>
      <c r="F6153" s="164"/>
    </row>
    <row r="6154" spans="2:6" x14ac:dyDescent="0.3">
      <c r="B6154" s="125">
        <v>6143</v>
      </c>
      <c r="C6154" s="159"/>
      <c r="D6154" s="160"/>
      <c r="E6154" s="159"/>
      <c r="F6154" s="161"/>
    </row>
    <row r="6155" spans="2:6" x14ac:dyDescent="0.3">
      <c r="B6155" s="121">
        <v>6144</v>
      </c>
      <c r="C6155" s="162"/>
      <c r="D6155" s="163"/>
      <c r="E6155" s="162"/>
      <c r="F6155" s="164"/>
    </row>
    <row r="6156" spans="2:6" x14ac:dyDescent="0.3">
      <c r="B6156" s="125">
        <v>6145</v>
      </c>
      <c r="C6156" s="159"/>
      <c r="D6156" s="160"/>
      <c r="E6156" s="159"/>
      <c r="F6156" s="161"/>
    </row>
    <row r="6157" spans="2:6" x14ac:dyDescent="0.3">
      <c r="B6157" s="121">
        <v>6146</v>
      </c>
      <c r="C6157" s="162"/>
      <c r="D6157" s="163"/>
      <c r="E6157" s="162"/>
      <c r="F6157" s="164"/>
    </row>
    <row r="6158" spans="2:6" x14ac:dyDescent="0.3">
      <c r="B6158" s="125">
        <v>6147</v>
      </c>
      <c r="C6158" s="159"/>
      <c r="D6158" s="160"/>
      <c r="E6158" s="159"/>
      <c r="F6158" s="161"/>
    </row>
    <row r="6159" spans="2:6" x14ac:dyDescent="0.3">
      <c r="B6159" s="121">
        <v>6148</v>
      </c>
      <c r="C6159" s="162"/>
      <c r="D6159" s="163"/>
      <c r="E6159" s="162"/>
      <c r="F6159" s="164"/>
    </row>
    <row r="6160" spans="2:6" x14ac:dyDescent="0.3">
      <c r="B6160" s="125">
        <v>6149</v>
      </c>
      <c r="C6160" s="159"/>
      <c r="D6160" s="160"/>
      <c r="E6160" s="159"/>
      <c r="F6160" s="161"/>
    </row>
    <row r="6161" spans="2:6" x14ac:dyDescent="0.3">
      <c r="B6161" s="121">
        <v>6150</v>
      </c>
      <c r="C6161" s="162"/>
      <c r="D6161" s="163"/>
      <c r="E6161" s="162"/>
      <c r="F6161" s="164"/>
    </row>
    <row r="6162" spans="2:6" x14ac:dyDescent="0.3">
      <c r="B6162" s="125">
        <v>6151</v>
      </c>
      <c r="C6162" s="159"/>
      <c r="D6162" s="160"/>
      <c r="E6162" s="159"/>
      <c r="F6162" s="161"/>
    </row>
    <row r="6163" spans="2:6" x14ac:dyDescent="0.3">
      <c r="B6163" s="121">
        <v>6152</v>
      </c>
      <c r="C6163" s="162"/>
      <c r="D6163" s="163"/>
      <c r="E6163" s="162"/>
      <c r="F6163" s="164"/>
    </row>
    <row r="6164" spans="2:6" x14ac:dyDescent="0.3">
      <c r="B6164" s="125">
        <v>6153</v>
      </c>
      <c r="C6164" s="159"/>
      <c r="D6164" s="160"/>
      <c r="E6164" s="159"/>
      <c r="F6164" s="161"/>
    </row>
    <row r="6165" spans="2:6" x14ac:dyDescent="0.3">
      <c r="B6165" s="121">
        <v>6154</v>
      </c>
      <c r="C6165" s="162"/>
      <c r="D6165" s="163"/>
      <c r="E6165" s="162"/>
      <c r="F6165" s="164"/>
    </row>
    <row r="6166" spans="2:6" x14ac:dyDescent="0.3">
      <c r="B6166" s="125">
        <v>6155</v>
      </c>
      <c r="C6166" s="159"/>
      <c r="D6166" s="160"/>
      <c r="E6166" s="159"/>
      <c r="F6166" s="161"/>
    </row>
    <row r="6167" spans="2:6" x14ac:dyDescent="0.3">
      <c r="B6167" s="121">
        <v>6156</v>
      </c>
      <c r="C6167" s="162"/>
      <c r="D6167" s="163"/>
      <c r="E6167" s="162"/>
      <c r="F6167" s="164"/>
    </row>
    <row r="6168" spans="2:6" x14ac:dyDescent="0.3">
      <c r="B6168" s="125">
        <v>6157</v>
      </c>
      <c r="C6168" s="159"/>
      <c r="D6168" s="160"/>
      <c r="E6168" s="159"/>
      <c r="F6168" s="161"/>
    </row>
    <row r="6169" spans="2:6" x14ac:dyDescent="0.3">
      <c r="B6169" s="121">
        <v>6158</v>
      </c>
      <c r="C6169" s="162"/>
      <c r="D6169" s="163"/>
      <c r="E6169" s="162"/>
      <c r="F6169" s="164"/>
    </row>
    <row r="6170" spans="2:6" x14ac:dyDescent="0.3">
      <c r="B6170" s="125">
        <v>6159</v>
      </c>
      <c r="C6170" s="159"/>
      <c r="D6170" s="160"/>
      <c r="E6170" s="159"/>
      <c r="F6170" s="161"/>
    </row>
    <row r="6171" spans="2:6" x14ac:dyDescent="0.3">
      <c r="B6171" s="121">
        <v>6160</v>
      </c>
      <c r="C6171" s="162"/>
      <c r="D6171" s="163"/>
      <c r="E6171" s="162"/>
      <c r="F6171" s="164"/>
    </row>
    <row r="6172" spans="2:6" x14ac:dyDescent="0.3">
      <c r="B6172" s="125">
        <v>6161</v>
      </c>
      <c r="C6172" s="159"/>
      <c r="D6172" s="160"/>
      <c r="E6172" s="159"/>
      <c r="F6172" s="161"/>
    </row>
    <row r="6173" spans="2:6" x14ac:dyDescent="0.3">
      <c r="B6173" s="121">
        <v>6162</v>
      </c>
      <c r="C6173" s="162"/>
      <c r="D6173" s="163"/>
      <c r="E6173" s="162"/>
      <c r="F6173" s="164"/>
    </row>
    <row r="6174" spans="2:6" x14ac:dyDescent="0.3">
      <c r="B6174" s="125">
        <v>6163</v>
      </c>
      <c r="C6174" s="159"/>
      <c r="D6174" s="160"/>
      <c r="E6174" s="159"/>
      <c r="F6174" s="161"/>
    </row>
    <row r="6175" spans="2:6" x14ac:dyDescent="0.3">
      <c r="B6175" s="121">
        <v>6164</v>
      </c>
      <c r="C6175" s="162"/>
      <c r="D6175" s="163"/>
      <c r="E6175" s="162"/>
      <c r="F6175" s="164"/>
    </row>
    <row r="6176" spans="2:6" x14ac:dyDescent="0.3">
      <c r="B6176" s="125">
        <v>6165</v>
      </c>
      <c r="C6176" s="159"/>
      <c r="D6176" s="160"/>
      <c r="E6176" s="159"/>
      <c r="F6176" s="161"/>
    </row>
    <row r="6177" spans="2:6" x14ac:dyDescent="0.3">
      <c r="B6177" s="121">
        <v>6166</v>
      </c>
      <c r="C6177" s="162"/>
      <c r="D6177" s="163"/>
      <c r="E6177" s="162"/>
      <c r="F6177" s="164"/>
    </row>
    <row r="6178" spans="2:6" x14ac:dyDescent="0.3">
      <c r="B6178" s="125">
        <v>6167</v>
      </c>
      <c r="C6178" s="159"/>
      <c r="D6178" s="160"/>
      <c r="E6178" s="159"/>
      <c r="F6178" s="161"/>
    </row>
    <row r="6179" spans="2:6" x14ac:dyDescent="0.3">
      <c r="B6179" s="121">
        <v>6168</v>
      </c>
      <c r="C6179" s="162"/>
      <c r="D6179" s="163"/>
      <c r="E6179" s="162"/>
      <c r="F6179" s="164"/>
    </row>
    <row r="6180" spans="2:6" x14ac:dyDescent="0.3">
      <c r="B6180" s="125">
        <v>6169</v>
      </c>
      <c r="C6180" s="159"/>
      <c r="D6180" s="160"/>
      <c r="E6180" s="159"/>
      <c r="F6180" s="161"/>
    </row>
    <row r="6181" spans="2:6" x14ac:dyDescent="0.3">
      <c r="B6181" s="121">
        <v>6170</v>
      </c>
      <c r="C6181" s="162"/>
      <c r="D6181" s="163"/>
      <c r="E6181" s="162"/>
      <c r="F6181" s="164"/>
    </row>
    <row r="6182" spans="2:6" x14ac:dyDescent="0.3">
      <c r="B6182" s="125">
        <v>6171</v>
      </c>
      <c r="C6182" s="159"/>
      <c r="D6182" s="160"/>
      <c r="E6182" s="159"/>
      <c r="F6182" s="161"/>
    </row>
    <row r="6183" spans="2:6" x14ac:dyDescent="0.3">
      <c r="B6183" s="121">
        <v>6172</v>
      </c>
      <c r="C6183" s="162"/>
      <c r="D6183" s="163"/>
      <c r="E6183" s="162"/>
      <c r="F6183" s="164"/>
    </row>
    <row r="6184" spans="2:6" x14ac:dyDescent="0.3">
      <c r="B6184" s="125">
        <v>6173</v>
      </c>
      <c r="C6184" s="159"/>
      <c r="D6184" s="160"/>
      <c r="E6184" s="159"/>
      <c r="F6184" s="161"/>
    </row>
    <row r="6185" spans="2:6" x14ac:dyDescent="0.3">
      <c r="B6185" s="121">
        <v>6174</v>
      </c>
      <c r="C6185" s="162"/>
      <c r="D6185" s="163"/>
      <c r="E6185" s="162"/>
      <c r="F6185" s="164"/>
    </row>
    <row r="6186" spans="2:6" x14ac:dyDescent="0.3">
      <c r="B6186" s="125">
        <v>6175</v>
      </c>
      <c r="C6186" s="159"/>
      <c r="D6186" s="160"/>
      <c r="E6186" s="159"/>
      <c r="F6186" s="161"/>
    </row>
    <row r="6187" spans="2:6" x14ac:dyDescent="0.3">
      <c r="B6187" s="121">
        <v>6176</v>
      </c>
      <c r="C6187" s="162"/>
      <c r="D6187" s="163"/>
      <c r="E6187" s="162"/>
      <c r="F6187" s="164"/>
    </row>
    <row r="6188" spans="2:6" x14ac:dyDescent="0.3">
      <c r="B6188" s="125">
        <v>6177</v>
      </c>
      <c r="C6188" s="159"/>
      <c r="D6188" s="160"/>
      <c r="E6188" s="159"/>
      <c r="F6188" s="161"/>
    </row>
    <row r="6189" spans="2:6" x14ac:dyDescent="0.3">
      <c r="B6189" s="121">
        <v>6178</v>
      </c>
      <c r="C6189" s="162"/>
      <c r="D6189" s="163"/>
      <c r="E6189" s="162"/>
      <c r="F6189" s="164"/>
    </row>
    <row r="6190" spans="2:6" x14ac:dyDescent="0.3">
      <c r="B6190" s="125">
        <v>6179</v>
      </c>
      <c r="C6190" s="159"/>
      <c r="D6190" s="160"/>
      <c r="E6190" s="159"/>
      <c r="F6190" s="161"/>
    </row>
    <row r="6191" spans="2:6" x14ac:dyDescent="0.3">
      <c r="B6191" s="121">
        <v>6180</v>
      </c>
      <c r="C6191" s="162"/>
      <c r="D6191" s="163"/>
      <c r="E6191" s="162"/>
      <c r="F6191" s="164"/>
    </row>
    <row r="6192" spans="2:6" x14ac:dyDescent="0.3">
      <c r="B6192" s="125">
        <v>6181</v>
      </c>
      <c r="C6192" s="159"/>
      <c r="D6192" s="160"/>
      <c r="E6192" s="159"/>
      <c r="F6192" s="161"/>
    </row>
    <row r="6193" spans="2:6" x14ac:dyDescent="0.3">
      <c r="B6193" s="121">
        <v>6182</v>
      </c>
      <c r="C6193" s="162"/>
      <c r="D6193" s="163"/>
      <c r="E6193" s="162"/>
      <c r="F6193" s="164"/>
    </row>
    <row r="6194" spans="2:6" x14ac:dyDescent="0.3">
      <c r="B6194" s="125">
        <v>6183</v>
      </c>
      <c r="C6194" s="159"/>
      <c r="D6194" s="160"/>
      <c r="E6194" s="159"/>
      <c r="F6194" s="161"/>
    </row>
    <row r="6195" spans="2:6" x14ac:dyDescent="0.3">
      <c r="B6195" s="121">
        <v>6184</v>
      </c>
      <c r="C6195" s="162"/>
      <c r="D6195" s="163"/>
      <c r="E6195" s="162"/>
      <c r="F6195" s="164"/>
    </row>
    <row r="6196" spans="2:6" x14ac:dyDescent="0.3">
      <c r="B6196" s="125">
        <v>6185</v>
      </c>
      <c r="C6196" s="159"/>
      <c r="D6196" s="160"/>
      <c r="E6196" s="159"/>
      <c r="F6196" s="161"/>
    </row>
    <row r="6197" spans="2:6" x14ac:dyDescent="0.3">
      <c r="B6197" s="121">
        <v>6186</v>
      </c>
      <c r="C6197" s="162"/>
      <c r="D6197" s="163"/>
      <c r="E6197" s="162"/>
      <c r="F6197" s="164"/>
    </row>
    <row r="6198" spans="2:6" x14ac:dyDescent="0.3">
      <c r="B6198" s="125">
        <v>6187</v>
      </c>
      <c r="C6198" s="159"/>
      <c r="D6198" s="160"/>
      <c r="E6198" s="159"/>
      <c r="F6198" s="161"/>
    </row>
    <row r="6199" spans="2:6" x14ac:dyDescent="0.3">
      <c r="B6199" s="121">
        <v>6188</v>
      </c>
      <c r="C6199" s="162"/>
      <c r="D6199" s="163"/>
      <c r="E6199" s="162"/>
      <c r="F6199" s="164"/>
    </row>
    <row r="6200" spans="2:6" x14ac:dyDescent="0.3">
      <c r="B6200" s="125">
        <v>6189</v>
      </c>
      <c r="C6200" s="159"/>
      <c r="D6200" s="160"/>
      <c r="E6200" s="159"/>
      <c r="F6200" s="161"/>
    </row>
    <row r="6201" spans="2:6" x14ac:dyDescent="0.3">
      <c r="B6201" s="121">
        <v>6190</v>
      </c>
      <c r="C6201" s="162"/>
      <c r="D6201" s="163"/>
      <c r="E6201" s="162"/>
      <c r="F6201" s="164"/>
    </row>
    <row r="6202" spans="2:6" x14ac:dyDescent="0.3">
      <c r="B6202" s="125">
        <v>6191</v>
      </c>
      <c r="C6202" s="159"/>
      <c r="D6202" s="160"/>
      <c r="E6202" s="159"/>
      <c r="F6202" s="161"/>
    </row>
    <row r="6203" spans="2:6" x14ac:dyDescent="0.3">
      <c r="B6203" s="121">
        <v>6192</v>
      </c>
      <c r="C6203" s="162"/>
      <c r="D6203" s="163"/>
      <c r="E6203" s="162"/>
      <c r="F6203" s="164"/>
    </row>
    <row r="6204" spans="2:6" x14ac:dyDescent="0.3">
      <c r="B6204" s="125">
        <v>6193</v>
      </c>
      <c r="C6204" s="159"/>
      <c r="D6204" s="160"/>
      <c r="E6204" s="159"/>
      <c r="F6204" s="161"/>
    </row>
    <row r="6205" spans="2:6" x14ac:dyDescent="0.3">
      <c r="B6205" s="121">
        <v>6194</v>
      </c>
      <c r="C6205" s="162"/>
      <c r="D6205" s="163"/>
      <c r="E6205" s="162"/>
      <c r="F6205" s="164"/>
    </row>
    <row r="6206" spans="2:6" x14ac:dyDescent="0.3">
      <c r="B6206" s="125">
        <v>6195</v>
      </c>
      <c r="C6206" s="159"/>
      <c r="D6206" s="160"/>
      <c r="E6206" s="159"/>
      <c r="F6206" s="161"/>
    </row>
    <row r="6207" spans="2:6" x14ac:dyDescent="0.3">
      <c r="B6207" s="121">
        <v>6196</v>
      </c>
      <c r="C6207" s="162"/>
      <c r="D6207" s="163"/>
      <c r="E6207" s="162"/>
      <c r="F6207" s="164"/>
    </row>
    <row r="6208" spans="2:6" x14ac:dyDescent="0.3">
      <c r="B6208" s="125">
        <v>6197</v>
      </c>
      <c r="C6208" s="159"/>
      <c r="D6208" s="160"/>
      <c r="E6208" s="159"/>
      <c r="F6208" s="161"/>
    </row>
    <row r="6209" spans="2:6" x14ac:dyDescent="0.3">
      <c r="B6209" s="121">
        <v>6198</v>
      </c>
      <c r="C6209" s="162"/>
      <c r="D6209" s="163"/>
      <c r="E6209" s="162"/>
      <c r="F6209" s="164"/>
    </row>
    <row r="6210" spans="2:6" x14ac:dyDescent="0.3">
      <c r="B6210" s="125">
        <v>6199</v>
      </c>
      <c r="C6210" s="159"/>
      <c r="D6210" s="160"/>
      <c r="E6210" s="159"/>
      <c r="F6210" s="161"/>
    </row>
    <row r="6211" spans="2:6" x14ac:dyDescent="0.3">
      <c r="B6211" s="121">
        <v>6200</v>
      </c>
      <c r="C6211" s="162"/>
      <c r="D6211" s="163"/>
      <c r="E6211" s="162"/>
      <c r="F6211" s="164"/>
    </row>
    <row r="6212" spans="2:6" x14ac:dyDescent="0.3">
      <c r="B6212" s="125">
        <v>6201</v>
      </c>
      <c r="C6212" s="159"/>
      <c r="D6212" s="160"/>
      <c r="E6212" s="159"/>
      <c r="F6212" s="161"/>
    </row>
    <row r="6213" spans="2:6" x14ac:dyDescent="0.3">
      <c r="B6213" s="121">
        <v>6202</v>
      </c>
      <c r="C6213" s="162"/>
      <c r="D6213" s="163"/>
      <c r="E6213" s="162"/>
      <c r="F6213" s="164"/>
    </row>
    <row r="6214" spans="2:6" x14ac:dyDescent="0.3">
      <c r="B6214" s="125">
        <v>6203</v>
      </c>
      <c r="C6214" s="159"/>
      <c r="D6214" s="160"/>
      <c r="E6214" s="159"/>
      <c r="F6214" s="161"/>
    </row>
    <row r="6215" spans="2:6" x14ac:dyDescent="0.3">
      <c r="B6215" s="121">
        <v>6204</v>
      </c>
      <c r="C6215" s="162"/>
      <c r="D6215" s="163"/>
      <c r="E6215" s="162"/>
      <c r="F6215" s="164"/>
    </row>
    <row r="6216" spans="2:6" x14ac:dyDescent="0.3">
      <c r="B6216" s="125">
        <v>6205</v>
      </c>
      <c r="C6216" s="159"/>
      <c r="D6216" s="160"/>
      <c r="E6216" s="159"/>
      <c r="F6216" s="161"/>
    </row>
    <row r="6217" spans="2:6" x14ac:dyDescent="0.3">
      <c r="B6217" s="121">
        <v>6206</v>
      </c>
      <c r="C6217" s="162"/>
      <c r="D6217" s="163"/>
      <c r="E6217" s="162"/>
      <c r="F6217" s="164"/>
    </row>
    <row r="6218" spans="2:6" x14ac:dyDescent="0.3">
      <c r="B6218" s="125">
        <v>6207</v>
      </c>
      <c r="C6218" s="159"/>
      <c r="D6218" s="160"/>
      <c r="E6218" s="159"/>
      <c r="F6218" s="161"/>
    </row>
    <row r="6219" spans="2:6" x14ac:dyDescent="0.3">
      <c r="B6219" s="121">
        <v>6208</v>
      </c>
      <c r="C6219" s="162"/>
      <c r="D6219" s="163"/>
      <c r="E6219" s="162"/>
      <c r="F6219" s="164"/>
    </row>
    <row r="6220" spans="2:6" x14ac:dyDescent="0.3">
      <c r="B6220" s="125">
        <v>6209</v>
      </c>
      <c r="C6220" s="159"/>
      <c r="D6220" s="160"/>
      <c r="E6220" s="159"/>
      <c r="F6220" s="161"/>
    </row>
    <row r="6221" spans="2:6" x14ac:dyDescent="0.3">
      <c r="B6221" s="121">
        <v>6210</v>
      </c>
      <c r="C6221" s="162"/>
      <c r="D6221" s="163"/>
      <c r="E6221" s="162"/>
      <c r="F6221" s="164"/>
    </row>
    <row r="6222" spans="2:6" x14ac:dyDescent="0.3">
      <c r="B6222" s="125">
        <v>6211</v>
      </c>
      <c r="C6222" s="159"/>
      <c r="D6222" s="160"/>
      <c r="E6222" s="159"/>
      <c r="F6222" s="161"/>
    </row>
    <row r="6223" spans="2:6" x14ac:dyDescent="0.3">
      <c r="B6223" s="121">
        <v>6212</v>
      </c>
      <c r="C6223" s="162"/>
      <c r="D6223" s="163"/>
      <c r="E6223" s="162"/>
      <c r="F6223" s="164"/>
    </row>
    <row r="6224" spans="2:6" x14ac:dyDescent="0.3">
      <c r="B6224" s="125">
        <v>6213</v>
      </c>
      <c r="C6224" s="159"/>
      <c r="D6224" s="160"/>
      <c r="E6224" s="159"/>
      <c r="F6224" s="161"/>
    </row>
    <row r="6225" spans="2:6" x14ac:dyDescent="0.3">
      <c r="B6225" s="121">
        <v>6214</v>
      </c>
      <c r="C6225" s="162"/>
      <c r="D6225" s="163"/>
      <c r="E6225" s="162"/>
      <c r="F6225" s="164"/>
    </row>
    <row r="6226" spans="2:6" x14ac:dyDescent="0.3">
      <c r="B6226" s="125">
        <v>6215</v>
      </c>
      <c r="C6226" s="159"/>
      <c r="D6226" s="160"/>
      <c r="E6226" s="159"/>
      <c r="F6226" s="161"/>
    </row>
    <row r="6227" spans="2:6" x14ac:dyDescent="0.3">
      <c r="B6227" s="121">
        <v>6216</v>
      </c>
      <c r="C6227" s="162"/>
      <c r="D6227" s="163"/>
      <c r="E6227" s="162"/>
      <c r="F6227" s="164"/>
    </row>
    <row r="6228" spans="2:6" x14ac:dyDescent="0.3">
      <c r="B6228" s="125">
        <v>6217</v>
      </c>
      <c r="C6228" s="159"/>
      <c r="D6228" s="160"/>
      <c r="E6228" s="159"/>
      <c r="F6228" s="161"/>
    </row>
    <row r="6229" spans="2:6" x14ac:dyDescent="0.3">
      <c r="B6229" s="121">
        <v>6218</v>
      </c>
      <c r="C6229" s="162"/>
      <c r="D6229" s="163"/>
      <c r="E6229" s="162"/>
      <c r="F6229" s="164"/>
    </row>
    <row r="6230" spans="2:6" x14ac:dyDescent="0.3">
      <c r="B6230" s="125">
        <v>6219</v>
      </c>
      <c r="C6230" s="159"/>
      <c r="D6230" s="160"/>
      <c r="E6230" s="159"/>
      <c r="F6230" s="161"/>
    </row>
    <row r="6231" spans="2:6" x14ac:dyDescent="0.3">
      <c r="B6231" s="121">
        <v>6220</v>
      </c>
      <c r="C6231" s="162"/>
      <c r="D6231" s="163"/>
      <c r="E6231" s="162"/>
      <c r="F6231" s="164"/>
    </row>
    <row r="6232" spans="2:6" x14ac:dyDescent="0.3">
      <c r="B6232" s="125">
        <v>6221</v>
      </c>
      <c r="C6232" s="159"/>
      <c r="D6232" s="160"/>
      <c r="E6232" s="159"/>
      <c r="F6232" s="161"/>
    </row>
    <row r="6233" spans="2:6" x14ac:dyDescent="0.3">
      <c r="B6233" s="121">
        <v>6222</v>
      </c>
      <c r="C6233" s="162"/>
      <c r="D6233" s="163"/>
      <c r="E6233" s="162"/>
      <c r="F6233" s="164"/>
    </row>
    <row r="6234" spans="2:6" x14ac:dyDescent="0.3">
      <c r="B6234" s="125">
        <v>6223</v>
      </c>
      <c r="C6234" s="159"/>
      <c r="D6234" s="160"/>
      <c r="E6234" s="159"/>
      <c r="F6234" s="161"/>
    </row>
    <row r="6235" spans="2:6" x14ac:dyDescent="0.3">
      <c r="B6235" s="121">
        <v>6224</v>
      </c>
      <c r="C6235" s="162"/>
      <c r="D6235" s="163"/>
      <c r="E6235" s="162"/>
      <c r="F6235" s="164"/>
    </row>
    <row r="6236" spans="2:6" x14ac:dyDescent="0.3">
      <c r="B6236" s="125">
        <v>6225</v>
      </c>
      <c r="C6236" s="159"/>
      <c r="D6236" s="160"/>
      <c r="E6236" s="159"/>
      <c r="F6236" s="161"/>
    </row>
    <row r="6237" spans="2:6" x14ac:dyDescent="0.3">
      <c r="B6237" s="121">
        <v>6226</v>
      </c>
      <c r="C6237" s="162"/>
      <c r="D6237" s="163"/>
      <c r="E6237" s="162"/>
      <c r="F6237" s="164"/>
    </row>
    <row r="6238" spans="2:6" x14ac:dyDescent="0.3">
      <c r="B6238" s="125">
        <v>6227</v>
      </c>
      <c r="C6238" s="159"/>
      <c r="D6238" s="160"/>
      <c r="E6238" s="159"/>
      <c r="F6238" s="161"/>
    </row>
    <row r="6239" spans="2:6" x14ac:dyDescent="0.3">
      <c r="B6239" s="121">
        <v>6228</v>
      </c>
      <c r="C6239" s="162"/>
      <c r="D6239" s="163"/>
      <c r="E6239" s="162"/>
      <c r="F6239" s="164"/>
    </row>
    <row r="6240" spans="2:6" x14ac:dyDescent="0.3">
      <c r="B6240" s="125">
        <v>6229</v>
      </c>
      <c r="C6240" s="159"/>
      <c r="D6240" s="160"/>
      <c r="E6240" s="159"/>
      <c r="F6240" s="161"/>
    </row>
    <row r="6241" spans="2:6" x14ac:dyDescent="0.3">
      <c r="B6241" s="121">
        <v>6230</v>
      </c>
      <c r="C6241" s="162"/>
      <c r="D6241" s="163"/>
      <c r="E6241" s="162"/>
      <c r="F6241" s="164"/>
    </row>
    <row r="6242" spans="2:6" x14ac:dyDescent="0.3">
      <c r="B6242" s="125">
        <v>6231</v>
      </c>
      <c r="C6242" s="159"/>
      <c r="D6242" s="160"/>
      <c r="E6242" s="159"/>
      <c r="F6242" s="161"/>
    </row>
    <row r="6243" spans="2:6" x14ac:dyDescent="0.3">
      <c r="B6243" s="121">
        <v>6232</v>
      </c>
      <c r="C6243" s="162"/>
      <c r="D6243" s="163"/>
      <c r="E6243" s="162"/>
      <c r="F6243" s="164"/>
    </row>
    <row r="6244" spans="2:6" x14ac:dyDescent="0.3">
      <c r="B6244" s="125">
        <v>6233</v>
      </c>
      <c r="C6244" s="159"/>
      <c r="D6244" s="160"/>
      <c r="E6244" s="159"/>
      <c r="F6244" s="161"/>
    </row>
    <row r="6245" spans="2:6" x14ac:dyDescent="0.3">
      <c r="B6245" s="121">
        <v>6234</v>
      </c>
      <c r="C6245" s="162"/>
      <c r="D6245" s="163"/>
      <c r="E6245" s="162"/>
      <c r="F6245" s="164"/>
    </row>
    <row r="6246" spans="2:6" x14ac:dyDescent="0.3">
      <c r="B6246" s="125">
        <v>6235</v>
      </c>
      <c r="C6246" s="159"/>
      <c r="D6246" s="160"/>
      <c r="E6246" s="159"/>
      <c r="F6246" s="161"/>
    </row>
    <row r="6247" spans="2:6" x14ac:dyDescent="0.3">
      <c r="B6247" s="121">
        <v>6236</v>
      </c>
      <c r="C6247" s="162"/>
      <c r="D6247" s="163"/>
      <c r="E6247" s="162"/>
      <c r="F6247" s="164"/>
    </row>
    <row r="6248" spans="2:6" x14ac:dyDescent="0.3">
      <c r="B6248" s="125">
        <v>6237</v>
      </c>
      <c r="C6248" s="159"/>
      <c r="D6248" s="160"/>
      <c r="E6248" s="159"/>
      <c r="F6248" s="161"/>
    </row>
    <row r="6249" spans="2:6" x14ac:dyDescent="0.3">
      <c r="B6249" s="121">
        <v>6238</v>
      </c>
      <c r="C6249" s="162"/>
      <c r="D6249" s="163"/>
      <c r="E6249" s="162"/>
      <c r="F6249" s="164"/>
    </row>
    <row r="6250" spans="2:6" x14ac:dyDescent="0.3">
      <c r="B6250" s="125">
        <v>6239</v>
      </c>
      <c r="C6250" s="159"/>
      <c r="D6250" s="160"/>
      <c r="E6250" s="159"/>
      <c r="F6250" s="161"/>
    </row>
    <row r="6251" spans="2:6" x14ac:dyDescent="0.3">
      <c r="B6251" s="121">
        <v>6240</v>
      </c>
      <c r="C6251" s="162"/>
      <c r="D6251" s="163"/>
      <c r="E6251" s="162"/>
      <c r="F6251" s="164"/>
    </row>
    <row r="6252" spans="2:6" x14ac:dyDescent="0.3">
      <c r="B6252" s="125">
        <v>6241</v>
      </c>
      <c r="C6252" s="159"/>
      <c r="D6252" s="160"/>
      <c r="E6252" s="159"/>
      <c r="F6252" s="161"/>
    </row>
    <row r="6253" spans="2:6" x14ac:dyDescent="0.3">
      <c r="B6253" s="121">
        <v>6242</v>
      </c>
      <c r="C6253" s="162"/>
      <c r="D6253" s="163"/>
      <c r="E6253" s="162"/>
      <c r="F6253" s="164"/>
    </row>
    <row r="6254" spans="2:6" x14ac:dyDescent="0.3">
      <c r="B6254" s="125">
        <v>6243</v>
      </c>
      <c r="C6254" s="159"/>
      <c r="D6254" s="160"/>
      <c r="E6254" s="159"/>
      <c r="F6254" s="161"/>
    </row>
    <row r="6255" spans="2:6" x14ac:dyDescent="0.3">
      <c r="B6255" s="121">
        <v>6244</v>
      </c>
      <c r="C6255" s="162"/>
      <c r="D6255" s="163"/>
      <c r="E6255" s="162"/>
      <c r="F6255" s="164"/>
    </row>
    <row r="6256" spans="2:6" x14ac:dyDescent="0.3">
      <c r="B6256" s="125">
        <v>6245</v>
      </c>
      <c r="C6256" s="159"/>
      <c r="D6256" s="160"/>
      <c r="E6256" s="159"/>
      <c r="F6256" s="161"/>
    </row>
    <row r="6257" spans="2:6" x14ac:dyDescent="0.3">
      <c r="B6257" s="121">
        <v>6246</v>
      </c>
      <c r="C6257" s="162"/>
      <c r="D6257" s="163"/>
      <c r="E6257" s="162"/>
      <c r="F6257" s="164"/>
    </row>
    <row r="6258" spans="2:6" x14ac:dyDescent="0.3">
      <c r="B6258" s="125">
        <v>6247</v>
      </c>
      <c r="C6258" s="159"/>
      <c r="D6258" s="160"/>
      <c r="E6258" s="159"/>
      <c r="F6258" s="161"/>
    </row>
    <row r="6259" spans="2:6" x14ac:dyDescent="0.3">
      <c r="B6259" s="121">
        <v>6248</v>
      </c>
      <c r="C6259" s="162"/>
      <c r="D6259" s="163"/>
      <c r="E6259" s="162"/>
      <c r="F6259" s="164"/>
    </row>
    <row r="6260" spans="2:6" x14ac:dyDescent="0.3">
      <c r="B6260" s="125">
        <v>6249</v>
      </c>
      <c r="C6260" s="159"/>
      <c r="D6260" s="160"/>
      <c r="E6260" s="159"/>
      <c r="F6260" s="161"/>
    </row>
    <row r="6261" spans="2:6" x14ac:dyDescent="0.3">
      <c r="B6261" s="121">
        <v>6250</v>
      </c>
      <c r="C6261" s="162"/>
      <c r="D6261" s="163"/>
      <c r="E6261" s="162"/>
      <c r="F6261" s="164"/>
    </row>
    <row r="6262" spans="2:6" x14ac:dyDescent="0.3">
      <c r="B6262" s="125">
        <v>6251</v>
      </c>
      <c r="C6262" s="159"/>
      <c r="D6262" s="160"/>
      <c r="E6262" s="159"/>
      <c r="F6262" s="161"/>
    </row>
    <row r="6263" spans="2:6" x14ac:dyDescent="0.3">
      <c r="B6263" s="121">
        <v>6252</v>
      </c>
      <c r="C6263" s="162"/>
      <c r="D6263" s="163"/>
      <c r="E6263" s="162"/>
      <c r="F6263" s="164"/>
    </row>
    <row r="6264" spans="2:6" x14ac:dyDescent="0.3">
      <c r="B6264" s="125">
        <v>6253</v>
      </c>
      <c r="C6264" s="159"/>
      <c r="D6264" s="160"/>
      <c r="E6264" s="159"/>
      <c r="F6264" s="161"/>
    </row>
    <row r="6265" spans="2:6" x14ac:dyDescent="0.3">
      <c r="B6265" s="121">
        <v>6254</v>
      </c>
      <c r="C6265" s="162"/>
      <c r="D6265" s="163"/>
      <c r="E6265" s="162"/>
      <c r="F6265" s="164"/>
    </row>
    <row r="6266" spans="2:6" x14ac:dyDescent="0.3">
      <c r="B6266" s="125">
        <v>6255</v>
      </c>
      <c r="C6266" s="159"/>
      <c r="D6266" s="160"/>
      <c r="E6266" s="159"/>
      <c r="F6266" s="161"/>
    </row>
    <row r="6267" spans="2:6" x14ac:dyDescent="0.3">
      <c r="B6267" s="121">
        <v>6256</v>
      </c>
      <c r="C6267" s="162"/>
      <c r="D6267" s="163"/>
      <c r="E6267" s="162"/>
      <c r="F6267" s="164"/>
    </row>
    <row r="6268" spans="2:6" x14ac:dyDescent="0.3">
      <c r="B6268" s="125">
        <v>6257</v>
      </c>
      <c r="C6268" s="159"/>
      <c r="D6268" s="160"/>
      <c r="E6268" s="159"/>
      <c r="F6268" s="161"/>
    </row>
    <row r="6269" spans="2:6" x14ac:dyDescent="0.3">
      <c r="B6269" s="121">
        <v>6258</v>
      </c>
      <c r="C6269" s="162"/>
      <c r="D6269" s="163"/>
      <c r="E6269" s="162"/>
      <c r="F6269" s="164"/>
    </row>
    <row r="6270" spans="2:6" x14ac:dyDescent="0.3">
      <c r="B6270" s="125">
        <v>6259</v>
      </c>
      <c r="C6270" s="159"/>
      <c r="D6270" s="160"/>
      <c r="E6270" s="159"/>
      <c r="F6270" s="161"/>
    </row>
    <row r="6271" spans="2:6" x14ac:dyDescent="0.3">
      <c r="B6271" s="121">
        <v>6260</v>
      </c>
      <c r="C6271" s="162"/>
      <c r="D6271" s="163"/>
      <c r="E6271" s="162"/>
      <c r="F6271" s="164"/>
    </row>
    <row r="6272" spans="2:6" x14ac:dyDescent="0.3">
      <c r="B6272" s="125">
        <v>6261</v>
      </c>
      <c r="C6272" s="159"/>
      <c r="D6272" s="160"/>
      <c r="E6272" s="159"/>
      <c r="F6272" s="161"/>
    </row>
    <row r="6273" spans="2:6" x14ac:dyDescent="0.3">
      <c r="B6273" s="121">
        <v>6262</v>
      </c>
      <c r="C6273" s="162"/>
      <c r="D6273" s="163"/>
      <c r="E6273" s="162"/>
      <c r="F6273" s="164"/>
    </row>
    <row r="6274" spans="2:6" x14ac:dyDescent="0.3">
      <c r="B6274" s="125">
        <v>6263</v>
      </c>
      <c r="C6274" s="159"/>
      <c r="D6274" s="160"/>
      <c r="E6274" s="159"/>
      <c r="F6274" s="161"/>
    </row>
    <row r="6275" spans="2:6" x14ac:dyDescent="0.3">
      <c r="B6275" s="121">
        <v>6264</v>
      </c>
      <c r="C6275" s="162"/>
      <c r="D6275" s="163"/>
      <c r="E6275" s="162"/>
      <c r="F6275" s="164"/>
    </row>
    <row r="6276" spans="2:6" x14ac:dyDescent="0.3">
      <c r="B6276" s="125">
        <v>6265</v>
      </c>
      <c r="C6276" s="159"/>
      <c r="D6276" s="160"/>
      <c r="E6276" s="159"/>
      <c r="F6276" s="161"/>
    </row>
    <row r="6277" spans="2:6" x14ac:dyDescent="0.3">
      <c r="B6277" s="121">
        <v>6266</v>
      </c>
      <c r="C6277" s="162"/>
      <c r="D6277" s="163"/>
      <c r="E6277" s="162"/>
      <c r="F6277" s="164"/>
    </row>
    <row r="6278" spans="2:6" x14ac:dyDescent="0.3">
      <c r="B6278" s="125">
        <v>6267</v>
      </c>
      <c r="C6278" s="159"/>
      <c r="D6278" s="160"/>
      <c r="E6278" s="159"/>
      <c r="F6278" s="161"/>
    </row>
    <row r="6279" spans="2:6" x14ac:dyDescent="0.3">
      <c r="B6279" s="121">
        <v>6268</v>
      </c>
      <c r="C6279" s="162"/>
      <c r="D6279" s="163"/>
      <c r="E6279" s="162"/>
      <c r="F6279" s="164"/>
    </row>
    <row r="6280" spans="2:6" x14ac:dyDescent="0.3">
      <c r="B6280" s="125">
        <v>6269</v>
      </c>
      <c r="C6280" s="159"/>
      <c r="D6280" s="160"/>
      <c r="E6280" s="159"/>
      <c r="F6280" s="161"/>
    </row>
    <row r="6281" spans="2:6" x14ac:dyDescent="0.3">
      <c r="B6281" s="121">
        <v>6270</v>
      </c>
      <c r="C6281" s="162"/>
      <c r="D6281" s="163"/>
      <c r="E6281" s="162"/>
      <c r="F6281" s="164"/>
    </row>
    <row r="6282" spans="2:6" x14ac:dyDescent="0.3">
      <c r="B6282" s="125">
        <v>6271</v>
      </c>
      <c r="C6282" s="159"/>
      <c r="D6282" s="160"/>
      <c r="E6282" s="159"/>
      <c r="F6282" s="161"/>
    </row>
    <row r="6283" spans="2:6" x14ac:dyDescent="0.3">
      <c r="B6283" s="121">
        <v>6272</v>
      </c>
      <c r="C6283" s="162"/>
      <c r="D6283" s="163"/>
      <c r="E6283" s="162"/>
      <c r="F6283" s="164"/>
    </row>
    <row r="6284" spans="2:6" x14ac:dyDescent="0.3">
      <c r="B6284" s="125">
        <v>6273</v>
      </c>
      <c r="C6284" s="159"/>
      <c r="D6284" s="160"/>
      <c r="E6284" s="159"/>
      <c r="F6284" s="161"/>
    </row>
    <row r="6285" spans="2:6" x14ac:dyDescent="0.3">
      <c r="B6285" s="121">
        <v>6274</v>
      </c>
      <c r="C6285" s="162"/>
      <c r="D6285" s="163"/>
      <c r="E6285" s="162"/>
      <c r="F6285" s="164"/>
    </row>
    <row r="6286" spans="2:6" x14ac:dyDescent="0.3">
      <c r="B6286" s="125">
        <v>6275</v>
      </c>
      <c r="C6286" s="159"/>
      <c r="D6286" s="160"/>
      <c r="E6286" s="159"/>
      <c r="F6286" s="161"/>
    </row>
    <row r="6287" spans="2:6" x14ac:dyDescent="0.3">
      <c r="B6287" s="121">
        <v>6276</v>
      </c>
      <c r="C6287" s="162"/>
      <c r="D6287" s="163"/>
      <c r="E6287" s="162"/>
      <c r="F6287" s="164"/>
    </row>
    <row r="6288" spans="2:6" x14ac:dyDescent="0.3">
      <c r="B6288" s="125">
        <v>6277</v>
      </c>
      <c r="C6288" s="159"/>
      <c r="D6288" s="160"/>
      <c r="E6288" s="159"/>
      <c r="F6288" s="161"/>
    </row>
    <row r="6289" spans="2:6" x14ac:dyDescent="0.3">
      <c r="B6289" s="121">
        <v>6278</v>
      </c>
      <c r="C6289" s="162"/>
      <c r="D6289" s="163"/>
      <c r="E6289" s="162"/>
      <c r="F6289" s="164"/>
    </row>
    <row r="6290" spans="2:6" x14ac:dyDescent="0.3">
      <c r="B6290" s="125">
        <v>6279</v>
      </c>
      <c r="C6290" s="159"/>
      <c r="D6290" s="160"/>
      <c r="E6290" s="159"/>
      <c r="F6290" s="161"/>
    </row>
    <row r="6291" spans="2:6" x14ac:dyDescent="0.3">
      <c r="B6291" s="121">
        <v>6280</v>
      </c>
      <c r="C6291" s="162"/>
      <c r="D6291" s="163"/>
      <c r="E6291" s="162"/>
      <c r="F6291" s="164"/>
    </row>
    <row r="6292" spans="2:6" x14ac:dyDescent="0.3">
      <c r="B6292" s="125">
        <v>6281</v>
      </c>
      <c r="C6292" s="159"/>
      <c r="D6292" s="160"/>
      <c r="E6292" s="159"/>
      <c r="F6292" s="161"/>
    </row>
    <row r="6293" spans="2:6" x14ac:dyDescent="0.3">
      <c r="B6293" s="121">
        <v>6282</v>
      </c>
      <c r="C6293" s="162"/>
      <c r="D6293" s="163"/>
      <c r="E6293" s="162"/>
      <c r="F6293" s="164"/>
    </row>
    <row r="6294" spans="2:6" x14ac:dyDescent="0.3">
      <c r="B6294" s="125">
        <v>6283</v>
      </c>
      <c r="C6294" s="159"/>
      <c r="D6294" s="160"/>
      <c r="E6294" s="159"/>
      <c r="F6294" s="161"/>
    </row>
    <row r="6295" spans="2:6" x14ac:dyDescent="0.3">
      <c r="B6295" s="121">
        <v>6284</v>
      </c>
      <c r="C6295" s="162"/>
      <c r="D6295" s="163"/>
      <c r="E6295" s="162"/>
      <c r="F6295" s="164"/>
    </row>
    <row r="6296" spans="2:6" x14ac:dyDescent="0.3">
      <c r="B6296" s="125">
        <v>6285</v>
      </c>
      <c r="C6296" s="159"/>
      <c r="D6296" s="160"/>
      <c r="E6296" s="159"/>
      <c r="F6296" s="161"/>
    </row>
    <row r="6297" spans="2:6" x14ac:dyDescent="0.3">
      <c r="B6297" s="121">
        <v>6286</v>
      </c>
      <c r="C6297" s="162"/>
      <c r="D6297" s="163"/>
      <c r="E6297" s="162"/>
      <c r="F6297" s="164"/>
    </row>
    <row r="6298" spans="2:6" x14ac:dyDescent="0.3">
      <c r="B6298" s="125">
        <v>6287</v>
      </c>
      <c r="C6298" s="159"/>
      <c r="D6298" s="160"/>
      <c r="E6298" s="159"/>
      <c r="F6298" s="161"/>
    </row>
    <row r="6299" spans="2:6" x14ac:dyDescent="0.3">
      <c r="B6299" s="121">
        <v>6288</v>
      </c>
      <c r="C6299" s="162"/>
      <c r="D6299" s="163"/>
      <c r="E6299" s="162"/>
      <c r="F6299" s="164"/>
    </row>
    <row r="6300" spans="2:6" x14ac:dyDescent="0.3">
      <c r="B6300" s="125">
        <v>6289</v>
      </c>
      <c r="C6300" s="159"/>
      <c r="D6300" s="160"/>
      <c r="E6300" s="159"/>
      <c r="F6300" s="161"/>
    </row>
    <row r="6301" spans="2:6" x14ac:dyDescent="0.3">
      <c r="B6301" s="121">
        <v>6290</v>
      </c>
      <c r="C6301" s="162"/>
      <c r="D6301" s="163"/>
      <c r="E6301" s="162"/>
      <c r="F6301" s="164"/>
    </row>
    <row r="6302" spans="2:6" x14ac:dyDescent="0.3">
      <c r="B6302" s="125">
        <v>6291</v>
      </c>
      <c r="C6302" s="159"/>
      <c r="D6302" s="160"/>
      <c r="E6302" s="159"/>
      <c r="F6302" s="161"/>
    </row>
    <row r="6303" spans="2:6" x14ac:dyDescent="0.3">
      <c r="B6303" s="121">
        <v>6292</v>
      </c>
      <c r="C6303" s="162"/>
      <c r="D6303" s="163"/>
      <c r="E6303" s="162"/>
      <c r="F6303" s="164"/>
    </row>
    <row r="6304" spans="2:6" x14ac:dyDescent="0.3">
      <c r="B6304" s="125">
        <v>6293</v>
      </c>
      <c r="C6304" s="159"/>
      <c r="D6304" s="160"/>
      <c r="E6304" s="159"/>
      <c r="F6304" s="161"/>
    </row>
    <row r="6305" spans="2:6" x14ac:dyDescent="0.3">
      <c r="B6305" s="121">
        <v>6294</v>
      </c>
      <c r="C6305" s="162"/>
      <c r="D6305" s="163"/>
      <c r="E6305" s="162"/>
      <c r="F6305" s="164"/>
    </row>
    <row r="6306" spans="2:6" x14ac:dyDescent="0.3">
      <c r="B6306" s="125">
        <v>6295</v>
      </c>
      <c r="C6306" s="159"/>
      <c r="D6306" s="160"/>
      <c r="E6306" s="159"/>
      <c r="F6306" s="161"/>
    </row>
    <row r="6307" spans="2:6" x14ac:dyDescent="0.3">
      <c r="B6307" s="121">
        <v>6296</v>
      </c>
      <c r="C6307" s="162"/>
      <c r="D6307" s="163"/>
      <c r="E6307" s="162"/>
      <c r="F6307" s="164"/>
    </row>
    <row r="6308" spans="2:6" x14ac:dyDescent="0.3">
      <c r="B6308" s="125">
        <v>6297</v>
      </c>
      <c r="C6308" s="159"/>
      <c r="D6308" s="160"/>
      <c r="E6308" s="159"/>
      <c r="F6308" s="161"/>
    </row>
    <row r="6309" spans="2:6" x14ac:dyDescent="0.3">
      <c r="B6309" s="121">
        <v>6298</v>
      </c>
      <c r="C6309" s="162"/>
      <c r="D6309" s="163"/>
      <c r="E6309" s="162"/>
      <c r="F6309" s="164"/>
    </row>
    <row r="6310" spans="2:6" x14ac:dyDescent="0.3">
      <c r="B6310" s="125">
        <v>6299</v>
      </c>
      <c r="C6310" s="159"/>
      <c r="D6310" s="160"/>
      <c r="E6310" s="159"/>
      <c r="F6310" s="161"/>
    </row>
    <row r="6311" spans="2:6" x14ac:dyDescent="0.3">
      <c r="B6311" s="121">
        <v>6300</v>
      </c>
      <c r="C6311" s="162"/>
      <c r="D6311" s="163"/>
      <c r="E6311" s="162"/>
      <c r="F6311" s="164"/>
    </row>
    <row r="6312" spans="2:6" x14ac:dyDescent="0.3">
      <c r="B6312" s="125">
        <v>6301</v>
      </c>
      <c r="C6312" s="159"/>
      <c r="D6312" s="160"/>
      <c r="E6312" s="159"/>
      <c r="F6312" s="161"/>
    </row>
    <row r="6313" spans="2:6" x14ac:dyDescent="0.3">
      <c r="B6313" s="121">
        <v>6302</v>
      </c>
      <c r="C6313" s="162"/>
      <c r="D6313" s="163"/>
      <c r="E6313" s="162"/>
      <c r="F6313" s="164"/>
    </row>
    <row r="6314" spans="2:6" x14ac:dyDescent="0.3">
      <c r="B6314" s="125">
        <v>6303</v>
      </c>
      <c r="C6314" s="159"/>
      <c r="D6314" s="160"/>
      <c r="E6314" s="159"/>
      <c r="F6314" s="161"/>
    </row>
    <row r="6315" spans="2:6" x14ac:dyDescent="0.3">
      <c r="B6315" s="121">
        <v>6304</v>
      </c>
      <c r="C6315" s="162"/>
      <c r="D6315" s="163"/>
      <c r="E6315" s="162"/>
      <c r="F6315" s="164"/>
    </row>
    <row r="6316" spans="2:6" x14ac:dyDescent="0.3">
      <c r="B6316" s="125">
        <v>6305</v>
      </c>
      <c r="C6316" s="159"/>
      <c r="D6316" s="160"/>
      <c r="E6316" s="159"/>
      <c r="F6316" s="161"/>
    </row>
    <row r="6317" spans="2:6" x14ac:dyDescent="0.3">
      <c r="B6317" s="121">
        <v>6306</v>
      </c>
      <c r="C6317" s="162"/>
      <c r="D6317" s="163"/>
      <c r="E6317" s="162"/>
      <c r="F6317" s="164"/>
    </row>
    <row r="6318" spans="2:6" x14ac:dyDescent="0.3">
      <c r="B6318" s="125">
        <v>6307</v>
      </c>
      <c r="C6318" s="159"/>
      <c r="D6318" s="160"/>
      <c r="E6318" s="159"/>
      <c r="F6318" s="161"/>
    </row>
    <row r="6319" spans="2:6" x14ac:dyDescent="0.3">
      <c r="B6319" s="121">
        <v>6308</v>
      </c>
      <c r="C6319" s="162"/>
      <c r="D6319" s="163"/>
      <c r="E6319" s="162"/>
      <c r="F6319" s="164"/>
    </row>
    <row r="6320" spans="2:6" x14ac:dyDescent="0.3">
      <c r="B6320" s="125">
        <v>6309</v>
      </c>
      <c r="C6320" s="159"/>
      <c r="D6320" s="160"/>
      <c r="E6320" s="159"/>
      <c r="F6320" s="161"/>
    </row>
    <row r="6321" spans="2:6" x14ac:dyDescent="0.3">
      <c r="B6321" s="121">
        <v>6310</v>
      </c>
      <c r="C6321" s="162"/>
      <c r="D6321" s="163"/>
      <c r="E6321" s="162"/>
      <c r="F6321" s="164"/>
    </row>
    <row r="6322" spans="2:6" x14ac:dyDescent="0.3">
      <c r="B6322" s="125">
        <v>6311</v>
      </c>
      <c r="C6322" s="159"/>
      <c r="D6322" s="160"/>
      <c r="E6322" s="159"/>
      <c r="F6322" s="161"/>
    </row>
    <row r="6323" spans="2:6" x14ac:dyDescent="0.3">
      <c r="B6323" s="121">
        <v>6312</v>
      </c>
      <c r="C6323" s="162"/>
      <c r="D6323" s="163"/>
      <c r="E6323" s="162"/>
      <c r="F6323" s="164"/>
    </row>
    <row r="6324" spans="2:6" x14ac:dyDescent="0.3">
      <c r="B6324" s="125">
        <v>6313</v>
      </c>
      <c r="C6324" s="159"/>
      <c r="D6324" s="160"/>
      <c r="E6324" s="159"/>
      <c r="F6324" s="161"/>
    </row>
    <row r="6325" spans="2:6" x14ac:dyDescent="0.3">
      <c r="B6325" s="121">
        <v>6314</v>
      </c>
      <c r="C6325" s="162"/>
      <c r="D6325" s="163"/>
      <c r="E6325" s="162"/>
      <c r="F6325" s="164"/>
    </row>
    <row r="6326" spans="2:6" x14ac:dyDescent="0.3">
      <c r="B6326" s="125">
        <v>6315</v>
      </c>
      <c r="C6326" s="159"/>
      <c r="D6326" s="160"/>
      <c r="E6326" s="159"/>
      <c r="F6326" s="161"/>
    </row>
    <row r="6327" spans="2:6" x14ac:dyDescent="0.3">
      <c r="B6327" s="121">
        <v>6316</v>
      </c>
      <c r="C6327" s="162"/>
      <c r="D6327" s="163"/>
      <c r="E6327" s="162"/>
      <c r="F6327" s="164"/>
    </row>
    <row r="6328" spans="2:6" x14ac:dyDescent="0.3">
      <c r="B6328" s="125">
        <v>6317</v>
      </c>
      <c r="C6328" s="159"/>
      <c r="D6328" s="160"/>
      <c r="E6328" s="159"/>
      <c r="F6328" s="161"/>
    </row>
    <row r="6329" spans="2:6" x14ac:dyDescent="0.3">
      <c r="B6329" s="121">
        <v>6318</v>
      </c>
      <c r="C6329" s="162"/>
      <c r="D6329" s="163"/>
      <c r="E6329" s="162"/>
      <c r="F6329" s="164"/>
    </row>
    <row r="6330" spans="2:6" x14ac:dyDescent="0.3">
      <c r="B6330" s="125">
        <v>6319</v>
      </c>
      <c r="C6330" s="159"/>
      <c r="D6330" s="160"/>
      <c r="E6330" s="159"/>
      <c r="F6330" s="161"/>
    </row>
    <row r="6331" spans="2:6" x14ac:dyDescent="0.3">
      <c r="B6331" s="121">
        <v>6320</v>
      </c>
      <c r="C6331" s="162"/>
      <c r="D6331" s="163"/>
      <c r="E6331" s="162"/>
      <c r="F6331" s="164"/>
    </row>
    <row r="6332" spans="2:6" x14ac:dyDescent="0.3">
      <c r="B6332" s="125">
        <v>6321</v>
      </c>
      <c r="C6332" s="159"/>
      <c r="D6332" s="160"/>
      <c r="E6332" s="159"/>
      <c r="F6332" s="161"/>
    </row>
    <row r="6333" spans="2:6" x14ac:dyDescent="0.3">
      <c r="B6333" s="121">
        <v>6322</v>
      </c>
      <c r="C6333" s="162"/>
      <c r="D6333" s="163"/>
      <c r="E6333" s="162"/>
      <c r="F6333" s="164"/>
    </row>
    <row r="6334" spans="2:6" x14ac:dyDescent="0.3">
      <c r="B6334" s="125">
        <v>6323</v>
      </c>
      <c r="C6334" s="159"/>
      <c r="D6334" s="160"/>
      <c r="E6334" s="159"/>
      <c r="F6334" s="161"/>
    </row>
    <row r="6335" spans="2:6" x14ac:dyDescent="0.3">
      <c r="B6335" s="121">
        <v>6324</v>
      </c>
      <c r="C6335" s="162"/>
      <c r="D6335" s="163"/>
      <c r="E6335" s="162"/>
      <c r="F6335" s="164"/>
    </row>
    <row r="6336" spans="2:6" x14ac:dyDescent="0.3">
      <c r="B6336" s="125">
        <v>6325</v>
      </c>
      <c r="C6336" s="159"/>
      <c r="D6336" s="160"/>
      <c r="E6336" s="159"/>
      <c r="F6336" s="161"/>
    </row>
    <row r="6337" spans="2:6" x14ac:dyDescent="0.3">
      <c r="B6337" s="121">
        <v>6326</v>
      </c>
      <c r="C6337" s="162"/>
      <c r="D6337" s="163"/>
      <c r="E6337" s="162"/>
      <c r="F6337" s="164"/>
    </row>
    <row r="6338" spans="2:6" x14ac:dyDescent="0.3">
      <c r="B6338" s="125">
        <v>6327</v>
      </c>
      <c r="C6338" s="159"/>
      <c r="D6338" s="160"/>
      <c r="E6338" s="159"/>
      <c r="F6338" s="161"/>
    </row>
    <row r="6339" spans="2:6" x14ac:dyDescent="0.3">
      <c r="B6339" s="121">
        <v>6328</v>
      </c>
      <c r="C6339" s="162"/>
      <c r="D6339" s="163"/>
      <c r="E6339" s="162"/>
      <c r="F6339" s="164"/>
    </row>
    <row r="6340" spans="2:6" x14ac:dyDescent="0.3">
      <c r="B6340" s="125">
        <v>6329</v>
      </c>
      <c r="C6340" s="159"/>
      <c r="D6340" s="160"/>
      <c r="E6340" s="159"/>
      <c r="F6340" s="161"/>
    </row>
    <row r="6341" spans="2:6" x14ac:dyDescent="0.3">
      <c r="B6341" s="121">
        <v>6330</v>
      </c>
      <c r="C6341" s="162"/>
      <c r="D6341" s="163"/>
      <c r="E6341" s="162"/>
      <c r="F6341" s="164"/>
    </row>
    <row r="6342" spans="2:6" x14ac:dyDescent="0.3">
      <c r="B6342" s="125">
        <v>6331</v>
      </c>
      <c r="C6342" s="159"/>
      <c r="D6342" s="160"/>
      <c r="E6342" s="159"/>
      <c r="F6342" s="161"/>
    </row>
    <row r="6343" spans="2:6" x14ac:dyDescent="0.3">
      <c r="B6343" s="121">
        <v>6332</v>
      </c>
      <c r="C6343" s="162"/>
      <c r="D6343" s="163"/>
      <c r="E6343" s="162"/>
      <c r="F6343" s="164"/>
    </row>
    <row r="6344" spans="2:6" x14ac:dyDescent="0.3">
      <c r="B6344" s="125">
        <v>6333</v>
      </c>
      <c r="C6344" s="159"/>
      <c r="D6344" s="160"/>
      <c r="E6344" s="159"/>
      <c r="F6344" s="161"/>
    </row>
    <row r="6345" spans="2:6" x14ac:dyDescent="0.3">
      <c r="B6345" s="121">
        <v>6334</v>
      </c>
      <c r="C6345" s="162"/>
      <c r="D6345" s="163"/>
      <c r="E6345" s="162"/>
      <c r="F6345" s="164"/>
    </row>
    <row r="6346" spans="2:6" x14ac:dyDescent="0.3">
      <c r="B6346" s="125">
        <v>6335</v>
      </c>
      <c r="C6346" s="159"/>
      <c r="D6346" s="160"/>
      <c r="E6346" s="159"/>
      <c r="F6346" s="161"/>
    </row>
    <row r="6347" spans="2:6" x14ac:dyDescent="0.3">
      <c r="B6347" s="121">
        <v>6336</v>
      </c>
      <c r="C6347" s="162"/>
      <c r="D6347" s="163"/>
      <c r="E6347" s="162"/>
      <c r="F6347" s="164"/>
    </row>
    <row r="6348" spans="2:6" x14ac:dyDescent="0.3">
      <c r="B6348" s="125">
        <v>6337</v>
      </c>
      <c r="C6348" s="159"/>
      <c r="D6348" s="160"/>
      <c r="E6348" s="159"/>
      <c r="F6348" s="161"/>
    </row>
    <row r="6349" spans="2:6" x14ac:dyDescent="0.3">
      <c r="B6349" s="121">
        <v>6338</v>
      </c>
      <c r="C6349" s="162"/>
      <c r="D6349" s="163"/>
      <c r="E6349" s="162"/>
      <c r="F6349" s="164"/>
    </row>
    <row r="6350" spans="2:6" x14ac:dyDescent="0.3">
      <c r="B6350" s="125">
        <v>6339</v>
      </c>
      <c r="C6350" s="159"/>
      <c r="D6350" s="160"/>
      <c r="E6350" s="159"/>
      <c r="F6350" s="161"/>
    </row>
    <row r="6351" spans="2:6" x14ac:dyDescent="0.3">
      <c r="B6351" s="121">
        <v>6340</v>
      </c>
      <c r="C6351" s="162"/>
      <c r="D6351" s="163"/>
      <c r="E6351" s="162"/>
      <c r="F6351" s="164"/>
    </row>
    <row r="6352" spans="2:6" x14ac:dyDescent="0.3">
      <c r="B6352" s="125">
        <v>6341</v>
      </c>
      <c r="C6352" s="159"/>
      <c r="D6352" s="160"/>
      <c r="E6352" s="159"/>
      <c r="F6352" s="161"/>
    </row>
    <row r="6353" spans="2:6" x14ac:dyDescent="0.3">
      <c r="B6353" s="121">
        <v>6342</v>
      </c>
      <c r="C6353" s="162"/>
      <c r="D6353" s="163"/>
      <c r="E6353" s="162"/>
      <c r="F6353" s="164"/>
    </row>
    <row r="6354" spans="2:6" x14ac:dyDescent="0.3">
      <c r="B6354" s="125">
        <v>6343</v>
      </c>
      <c r="C6354" s="159"/>
      <c r="D6354" s="160"/>
      <c r="E6354" s="159"/>
      <c r="F6354" s="161"/>
    </row>
    <row r="6355" spans="2:6" x14ac:dyDescent="0.3">
      <c r="B6355" s="121">
        <v>6344</v>
      </c>
      <c r="C6355" s="162"/>
      <c r="D6355" s="163"/>
      <c r="E6355" s="162"/>
      <c r="F6355" s="164"/>
    </row>
    <row r="6356" spans="2:6" x14ac:dyDescent="0.3">
      <c r="B6356" s="125">
        <v>6345</v>
      </c>
      <c r="C6356" s="159"/>
      <c r="D6356" s="160"/>
      <c r="E6356" s="159"/>
      <c r="F6356" s="161"/>
    </row>
    <row r="6357" spans="2:6" x14ac:dyDescent="0.3">
      <c r="B6357" s="121">
        <v>6346</v>
      </c>
      <c r="C6357" s="162"/>
      <c r="D6357" s="163"/>
      <c r="E6357" s="162"/>
      <c r="F6357" s="164"/>
    </row>
    <row r="6358" spans="2:6" x14ac:dyDescent="0.3">
      <c r="B6358" s="125">
        <v>6347</v>
      </c>
      <c r="C6358" s="159"/>
      <c r="D6358" s="160"/>
      <c r="E6358" s="159"/>
      <c r="F6358" s="161"/>
    </row>
    <row r="6359" spans="2:6" x14ac:dyDescent="0.3">
      <c r="B6359" s="121">
        <v>6348</v>
      </c>
      <c r="C6359" s="162"/>
      <c r="D6359" s="163"/>
      <c r="E6359" s="162"/>
      <c r="F6359" s="164"/>
    </row>
    <row r="6360" spans="2:6" x14ac:dyDescent="0.3">
      <c r="B6360" s="125">
        <v>6349</v>
      </c>
      <c r="C6360" s="159"/>
      <c r="D6360" s="160"/>
      <c r="E6360" s="159"/>
      <c r="F6360" s="161"/>
    </row>
    <row r="6361" spans="2:6" x14ac:dyDescent="0.3">
      <c r="B6361" s="121">
        <v>6350</v>
      </c>
      <c r="C6361" s="162"/>
      <c r="D6361" s="163"/>
      <c r="E6361" s="162"/>
      <c r="F6361" s="164"/>
    </row>
    <row r="6362" spans="2:6" x14ac:dyDescent="0.3">
      <c r="B6362" s="125">
        <v>6351</v>
      </c>
      <c r="C6362" s="159"/>
      <c r="D6362" s="160"/>
      <c r="E6362" s="159"/>
      <c r="F6362" s="161"/>
    </row>
    <row r="6363" spans="2:6" x14ac:dyDescent="0.3">
      <c r="B6363" s="121">
        <v>6352</v>
      </c>
      <c r="C6363" s="162"/>
      <c r="D6363" s="163"/>
      <c r="E6363" s="162"/>
      <c r="F6363" s="164"/>
    </row>
    <row r="6364" spans="2:6" x14ac:dyDescent="0.3">
      <c r="B6364" s="125">
        <v>6353</v>
      </c>
      <c r="C6364" s="159"/>
      <c r="D6364" s="160"/>
      <c r="E6364" s="159"/>
      <c r="F6364" s="161"/>
    </row>
    <row r="6365" spans="2:6" x14ac:dyDescent="0.3">
      <c r="B6365" s="121">
        <v>6354</v>
      </c>
      <c r="C6365" s="162"/>
      <c r="D6365" s="163"/>
      <c r="E6365" s="162"/>
      <c r="F6365" s="164"/>
    </row>
    <row r="6366" spans="2:6" x14ac:dyDescent="0.3">
      <c r="B6366" s="125">
        <v>6355</v>
      </c>
      <c r="C6366" s="159"/>
      <c r="D6366" s="160"/>
      <c r="E6366" s="159"/>
      <c r="F6366" s="161"/>
    </row>
    <row r="6367" spans="2:6" x14ac:dyDescent="0.3">
      <c r="B6367" s="121">
        <v>6356</v>
      </c>
      <c r="C6367" s="162"/>
      <c r="D6367" s="163"/>
      <c r="E6367" s="162"/>
      <c r="F6367" s="164"/>
    </row>
    <row r="6368" spans="2:6" x14ac:dyDescent="0.3">
      <c r="B6368" s="125">
        <v>6357</v>
      </c>
      <c r="C6368" s="159"/>
      <c r="D6368" s="160"/>
      <c r="E6368" s="159"/>
      <c r="F6368" s="161"/>
    </row>
    <row r="6369" spans="2:6" x14ac:dyDescent="0.3">
      <c r="B6369" s="121">
        <v>6358</v>
      </c>
      <c r="C6369" s="162"/>
      <c r="D6369" s="163"/>
      <c r="E6369" s="162"/>
      <c r="F6369" s="164"/>
    </row>
    <row r="6370" spans="2:6" x14ac:dyDescent="0.3">
      <c r="B6370" s="125">
        <v>6359</v>
      </c>
      <c r="C6370" s="159"/>
      <c r="D6370" s="160"/>
      <c r="E6370" s="159"/>
      <c r="F6370" s="161"/>
    </row>
    <row r="6371" spans="2:6" x14ac:dyDescent="0.3">
      <c r="B6371" s="121">
        <v>6360</v>
      </c>
      <c r="C6371" s="162"/>
      <c r="D6371" s="163"/>
      <c r="E6371" s="162"/>
      <c r="F6371" s="164"/>
    </row>
    <row r="6372" spans="2:6" x14ac:dyDescent="0.3">
      <c r="B6372" s="125">
        <v>6361</v>
      </c>
      <c r="C6372" s="159"/>
      <c r="D6372" s="160"/>
      <c r="E6372" s="159"/>
      <c r="F6372" s="161"/>
    </row>
    <row r="6373" spans="2:6" x14ac:dyDescent="0.3">
      <c r="B6373" s="121">
        <v>6362</v>
      </c>
      <c r="C6373" s="162"/>
      <c r="D6373" s="163"/>
      <c r="E6373" s="162"/>
      <c r="F6373" s="164"/>
    </row>
    <row r="6374" spans="2:6" x14ac:dyDescent="0.3">
      <c r="B6374" s="125">
        <v>6363</v>
      </c>
      <c r="C6374" s="159"/>
      <c r="D6374" s="160"/>
      <c r="E6374" s="159"/>
      <c r="F6374" s="161"/>
    </row>
    <row r="6375" spans="2:6" x14ac:dyDescent="0.3">
      <c r="B6375" s="121">
        <v>6364</v>
      </c>
      <c r="C6375" s="162"/>
      <c r="D6375" s="163"/>
      <c r="E6375" s="162"/>
      <c r="F6375" s="164"/>
    </row>
    <row r="6376" spans="2:6" x14ac:dyDescent="0.3">
      <c r="B6376" s="125">
        <v>6365</v>
      </c>
      <c r="C6376" s="159"/>
      <c r="D6376" s="160"/>
      <c r="E6376" s="159"/>
      <c r="F6376" s="161"/>
    </row>
    <row r="6377" spans="2:6" x14ac:dyDescent="0.3">
      <c r="B6377" s="121">
        <v>6366</v>
      </c>
      <c r="C6377" s="162"/>
      <c r="D6377" s="163"/>
      <c r="E6377" s="162"/>
      <c r="F6377" s="164"/>
    </row>
    <row r="6378" spans="2:6" x14ac:dyDescent="0.3">
      <c r="B6378" s="125">
        <v>6367</v>
      </c>
      <c r="C6378" s="159"/>
      <c r="D6378" s="160"/>
      <c r="E6378" s="159"/>
      <c r="F6378" s="161"/>
    </row>
    <row r="6379" spans="2:6" x14ac:dyDescent="0.3">
      <c r="B6379" s="121">
        <v>6368</v>
      </c>
      <c r="C6379" s="162"/>
      <c r="D6379" s="163"/>
      <c r="E6379" s="162"/>
      <c r="F6379" s="164"/>
    </row>
    <row r="6380" spans="2:6" x14ac:dyDescent="0.3">
      <c r="B6380" s="125">
        <v>6369</v>
      </c>
      <c r="C6380" s="159"/>
      <c r="D6380" s="160"/>
      <c r="E6380" s="159"/>
      <c r="F6380" s="161"/>
    </row>
    <row r="6381" spans="2:6" x14ac:dyDescent="0.3">
      <c r="B6381" s="121">
        <v>6370</v>
      </c>
      <c r="C6381" s="162"/>
      <c r="D6381" s="163"/>
      <c r="E6381" s="162"/>
      <c r="F6381" s="164"/>
    </row>
    <row r="6382" spans="2:6" x14ac:dyDescent="0.3">
      <c r="B6382" s="125">
        <v>6371</v>
      </c>
      <c r="C6382" s="159"/>
      <c r="D6382" s="160"/>
      <c r="E6382" s="159"/>
      <c r="F6382" s="161"/>
    </row>
    <row r="6383" spans="2:6" x14ac:dyDescent="0.3">
      <c r="B6383" s="121">
        <v>6372</v>
      </c>
      <c r="C6383" s="162"/>
      <c r="D6383" s="163"/>
      <c r="E6383" s="162"/>
      <c r="F6383" s="164"/>
    </row>
    <row r="6384" spans="2:6" x14ac:dyDescent="0.3">
      <c r="B6384" s="125">
        <v>6373</v>
      </c>
      <c r="C6384" s="159"/>
      <c r="D6384" s="160"/>
      <c r="E6384" s="159"/>
      <c r="F6384" s="161"/>
    </row>
    <row r="6385" spans="2:6" x14ac:dyDescent="0.3">
      <c r="B6385" s="121">
        <v>6374</v>
      </c>
      <c r="C6385" s="162"/>
      <c r="D6385" s="163"/>
      <c r="E6385" s="162"/>
      <c r="F6385" s="164"/>
    </row>
    <row r="6386" spans="2:6" x14ac:dyDescent="0.3">
      <c r="B6386" s="125">
        <v>6375</v>
      </c>
      <c r="C6386" s="159"/>
      <c r="D6386" s="160"/>
      <c r="E6386" s="159"/>
      <c r="F6386" s="161"/>
    </row>
    <row r="6387" spans="2:6" x14ac:dyDescent="0.3">
      <c r="B6387" s="121">
        <v>6376</v>
      </c>
      <c r="C6387" s="162"/>
      <c r="D6387" s="163"/>
      <c r="E6387" s="162"/>
      <c r="F6387" s="164"/>
    </row>
    <row r="6388" spans="2:6" x14ac:dyDescent="0.3">
      <c r="B6388" s="125">
        <v>6377</v>
      </c>
      <c r="C6388" s="159"/>
      <c r="D6388" s="160"/>
      <c r="E6388" s="159"/>
      <c r="F6388" s="161"/>
    </row>
    <row r="6389" spans="2:6" x14ac:dyDescent="0.3">
      <c r="B6389" s="121">
        <v>6378</v>
      </c>
      <c r="C6389" s="162"/>
      <c r="D6389" s="163"/>
      <c r="E6389" s="162"/>
      <c r="F6389" s="164"/>
    </row>
    <row r="6390" spans="2:6" x14ac:dyDescent="0.3">
      <c r="B6390" s="125">
        <v>6379</v>
      </c>
      <c r="C6390" s="159"/>
      <c r="D6390" s="160"/>
      <c r="E6390" s="159"/>
      <c r="F6390" s="161"/>
    </row>
    <row r="6391" spans="2:6" x14ac:dyDescent="0.3">
      <c r="B6391" s="121">
        <v>6380</v>
      </c>
      <c r="C6391" s="162"/>
      <c r="D6391" s="163"/>
      <c r="E6391" s="162"/>
      <c r="F6391" s="164"/>
    </row>
    <row r="6392" spans="2:6" x14ac:dyDescent="0.3">
      <c r="B6392" s="125">
        <v>6381</v>
      </c>
      <c r="C6392" s="159"/>
      <c r="D6392" s="160"/>
      <c r="E6392" s="159"/>
      <c r="F6392" s="161"/>
    </row>
    <row r="6393" spans="2:6" x14ac:dyDescent="0.3">
      <c r="B6393" s="121">
        <v>6382</v>
      </c>
      <c r="C6393" s="162"/>
      <c r="D6393" s="163"/>
      <c r="E6393" s="162"/>
      <c r="F6393" s="164"/>
    </row>
    <row r="6394" spans="2:6" x14ac:dyDescent="0.3">
      <c r="B6394" s="125">
        <v>6383</v>
      </c>
      <c r="C6394" s="159"/>
      <c r="D6394" s="160"/>
      <c r="E6394" s="159"/>
      <c r="F6394" s="161"/>
    </row>
    <row r="6395" spans="2:6" x14ac:dyDescent="0.3">
      <c r="B6395" s="121">
        <v>6384</v>
      </c>
      <c r="C6395" s="162"/>
      <c r="D6395" s="163"/>
      <c r="E6395" s="162"/>
      <c r="F6395" s="164"/>
    </row>
    <row r="6396" spans="2:6" x14ac:dyDescent="0.3">
      <c r="B6396" s="125">
        <v>6385</v>
      </c>
      <c r="C6396" s="159"/>
      <c r="D6396" s="160"/>
      <c r="E6396" s="159"/>
      <c r="F6396" s="161"/>
    </row>
    <row r="6397" spans="2:6" x14ac:dyDescent="0.3">
      <c r="B6397" s="121">
        <v>6386</v>
      </c>
      <c r="C6397" s="162"/>
      <c r="D6397" s="163"/>
      <c r="E6397" s="162"/>
      <c r="F6397" s="164"/>
    </row>
    <row r="6398" spans="2:6" x14ac:dyDescent="0.3">
      <c r="B6398" s="125">
        <v>6387</v>
      </c>
      <c r="C6398" s="159"/>
      <c r="D6398" s="160"/>
      <c r="E6398" s="159"/>
      <c r="F6398" s="161"/>
    </row>
    <row r="6399" spans="2:6" x14ac:dyDescent="0.3">
      <c r="B6399" s="121">
        <v>6388</v>
      </c>
      <c r="C6399" s="162"/>
      <c r="D6399" s="163"/>
      <c r="E6399" s="162"/>
      <c r="F6399" s="164"/>
    </row>
    <row r="6400" spans="2:6" x14ac:dyDescent="0.3">
      <c r="B6400" s="125">
        <v>6389</v>
      </c>
      <c r="C6400" s="159"/>
      <c r="D6400" s="160"/>
      <c r="E6400" s="159"/>
      <c r="F6400" s="161"/>
    </row>
    <row r="6401" spans="2:6" x14ac:dyDescent="0.3">
      <c r="B6401" s="121">
        <v>6390</v>
      </c>
      <c r="C6401" s="162"/>
      <c r="D6401" s="163"/>
      <c r="E6401" s="162"/>
      <c r="F6401" s="164"/>
    </row>
    <row r="6402" spans="2:6" x14ac:dyDescent="0.3">
      <c r="B6402" s="125">
        <v>6391</v>
      </c>
      <c r="C6402" s="159"/>
      <c r="D6402" s="160"/>
      <c r="E6402" s="159"/>
      <c r="F6402" s="161"/>
    </row>
    <row r="6403" spans="2:6" x14ac:dyDescent="0.3">
      <c r="B6403" s="121">
        <v>6392</v>
      </c>
      <c r="C6403" s="162"/>
      <c r="D6403" s="163"/>
      <c r="E6403" s="162"/>
      <c r="F6403" s="164"/>
    </row>
    <row r="6404" spans="2:6" x14ac:dyDescent="0.3">
      <c r="B6404" s="125">
        <v>6393</v>
      </c>
      <c r="C6404" s="159"/>
      <c r="D6404" s="160"/>
      <c r="E6404" s="159"/>
      <c r="F6404" s="161"/>
    </row>
    <row r="6405" spans="2:6" x14ac:dyDescent="0.3">
      <c r="B6405" s="121">
        <v>6394</v>
      </c>
      <c r="C6405" s="162"/>
      <c r="D6405" s="163"/>
      <c r="E6405" s="162"/>
      <c r="F6405" s="164"/>
    </row>
    <row r="6406" spans="2:6" x14ac:dyDescent="0.3">
      <c r="B6406" s="125">
        <v>6395</v>
      </c>
      <c r="C6406" s="159"/>
      <c r="D6406" s="160"/>
      <c r="E6406" s="159"/>
      <c r="F6406" s="161"/>
    </row>
    <row r="6407" spans="2:6" x14ac:dyDescent="0.3">
      <c r="B6407" s="121">
        <v>6396</v>
      </c>
      <c r="C6407" s="162"/>
      <c r="D6407" s="163"/>
      <c r="E6407" s="162"/>
      <c r="F6407" s="164"/>
    </row>
    <row r="6408" spans="2:6" x14ac:dyDescent="0.3">
      <c r="B6408" s="125">
        <v>6397</v>
      </c>
      <c r="C6408" s="159"/>
      <c r="D6408" s="160"/>
      <c r="E6408" s="159"/>
      <c r="F6408" s="161"/>
    </row>
    <row r="6409" spans="2:6" x14ac:dyDescent="0.3">
      <c r="B6409" s="121">
        <v>6398</v>
      </c>
      <c r="C6409" s="162"/>
      <c r="D6409" s="163"/>
      <c r="E6409" s="162"/>
      <c r="F6409" s="164"/>
    </row>
    <row r="6410" spans="2:6" x14ac:dyDescent="0.3">
      <c r="B6410" s="125">
        <v>6399</v>
      </c>
      <c r="C6410" s="159"/>
      <c r="D6410" s="160"/>
      <c r="E6410" s="159"/>
      <c r="F6410" s="161"/>
    </row>
    <row r="6411" spans="2:6" x14ac:dyDescent="0.3">
      <c r="B6411" s="121">
        <v>6400</v>
      </c>
      <c r="C6411" s="162"/>
      <c r="D6411" s="163"/>
      <c r="E6411" s="162"/>
      <c r="F6411" s="164"/>
    </row>
    <row r="6412" spans="2:6" x14ac:dyDescent="0.3">
      <c r="B6412" s="125">
        <v>6401</v>
      </c>
      <c r="C6412" s="159"/>
      <c r="D6412" s="160"/>
      <c r="E6412" s="159"/>
      <c r="F6412" s="161"/>
    </row>
    <row r="6413" spans="2:6" x14ac:dyDescent="0.3">
      <c r="B6413" s="121">
        <v>6402</v>
      </c>
      <c r="C6413" s="162"/>
      <c r="D6413" s="163"/>
      <c r="E6413" s="162"/>
      <c r="F6413" s="164"/>
    </row>
    <row r="6414" spans="2:6" x14ac:dyDescent="0.3">
      <c r="B6414" s="125">
        <v>6403</v>
      </c>
      <c r="C6414" s="159"/>
      <c r="D6414" s="160"/>
      <c r="E6414" s="159"/>
      <c r="F6414" s="161"/>
    </row>
    <row r="6415" spans="2:6" x14ac:dyDescent="0.3">
      <c r="B6415" s="121">
        <v>6404</v>
      </c>
      <c r="C6415" s="162"/>
      <c r="D6415" s="163"/>
      <c r="E6415" s="162"/>
      <c r="F6415" s="164"/>
    </row>
    <row r="6416" spans="2:6" x14ac:dyDescent="0.3">
      <c r="B6416" s="125">
        <v>6405</v>
      </c>
      <c r="C6416" s="159"/>
      <c r="D6416" s="160"/>
      <c r="E6416" s="159"/>
      <c r="F6416" s="161"/>
    </row>
    <row r="6417" spans="2:6" x14ac:dyDescent="0.3">
      <c r="B6417" s="121">
        <v>6406</v>
      </c>
      <c r="C6417" s="162"/>
      <c r="D6417" s="163"/>
      <c r="E6417" s="162"/>
      <c r="F6417" s="164"/>
    </row>
    <row r="6418" spans="2:6" x14ac:dyDescent="0.3">
      <c r="B6418" s="125">
        <v>6407</v>
      </c>
      <c r="C6418" s="159"/>
      <c r="D6418" s="160"/>
      <c r="E6418" s="159"/>
      <c r="F6418" s="161"/>
    </row>
    <row r="6419" spans="2:6" x14ac:dyDescent="0.3">
      <c r="B6419" s="121">
        <v>6408</v>
      </c>
      <c r="C6419" s="162"/>
      <c r="D6419" s="163"/>
      <c r="E6419" s="162"/>
      <c r="F6419" s="164"/>
    </row>
    <row r="6420" spans="2:6" x14ac:dyDescent="0.3">
      <c r="B6420" s="125">
        <v>6409</v>
      </c>
      <c r="C6420" s="159"/>
      <c r="D6420" s="160"/>
      <c r="E6420" s="159"/>
      <c r="F6420" s="161"/>
    </row>
    <row r="6421" spans="2:6" x14ac:dyDescent="0.3">
      <c r="B6421" s="121">
        <v>6410</v>
      </c>
      <c r="C6421" s="162"/>
      <c r="D6421" s="163"/>
      <c r="E6421" s="162"/>
      <c r="F6421" s="164"/>
    </row>
    <row r="6422" spans="2:6" x14ac:dyDescent="0.3">
      <c r="B6422" s="125">
        <v>6411</v>
      </c>
      <c r="C6422" s="159"/>
      <c r="D6422" s="160"/>
      <c r="E6422" s="159"/>
      <c r="F6422" s="161"/>
    </row>
    <row r="6423" spans="2:6" x14ac:dyDescent="0.3">
      <c r="B6423" s="121">
        <v>6412</v>
      </c>
      <c r="C6423" s="162"/>
      <c r="D6423" s="163"/>
      <c r="E6423" s="162"/>
      <c r="F6423" s="164"/>
    </row>
    <row r="6424" spans="2:6" x14ac:dyDescent="0.3">
      <c r="B6424" s="125">
        <v>6413</v>
      </c>
      <c r="C6424" s="159"/>
      <c r="D6424" s="160"/>
      <c r="E6424" s="159"/>
      <c r="F6424" s="161"/>
    </row>
    <row r="6425" spans="2:6" x14ac:dyDescent="0.3">
      <c r="B6425" s="121">
        <v>6414</v>
      </c>
      <c r="C6425" s="162"/>
      <c r="D6425" s="163"/>
      <c r="E6425" s="162"/>
      <c r="F6425" s="164"/>
    </row>
    <row r="6426" spans="2:6" x14ac:dyDescent="0.3">
      <c r="B6426" s="125">
        <v>6415</v>
      </c>
      <c r="C6426" s="159"/>
      <c r="D6426" s="160"/>
      <c r="E6426" s="159"/>
      <c r="F6426" s="161"/>
    </row>
    <row r="6427" spans="2:6" x14ac:dyDescent="0.3">
      <c r="B6427" s="121">
        <v>6416</v>
      </c>
      <c r="C6427" s="162"/>
      <c r="D6427" s="163"/>
      <c r="E6427" s="162"/>
      <c r="F6427" s="164"/>
    </row>
    <row r="6428" spans="2:6" x14ac:dyDescent="0.3">
      <c r="B6428" s="125">
        <v>6417</v>
      </c>
      <c r="C6428" s="159"/>
      <c r="D6428" s="160"/>
      <c r="E6428" s="159"/>
      <c r="F6428" s="161"/>
    </row>
    <row r="6429" spans="2:6" x14ac:dyDescent="0.3">
      <c r="B6429" s="121">
        <v>6418</v>
      </c>
      <c r="C6429" s="162"/>
      <c r="D6429" s="163"/>
      <c r="E6429" s="162"/>
      <c r="F6429" s="164"/>
    </row>
    <row r="6430" spans="2:6" x14ac:dyDescent="0.3">
      <c r="B6430" s="125">
        <v>6419</v>
      </c>
      <c r="C6430" s="159"/>
      <c r="D6430" s="160"/>
      <c r="E6430" s="159"/>
      <c r="F6430" s="161"/>
    </row>
    <row r="6431" spans="2:6" x14ac:dyDescent="0.3">
      <c r="B6431" s="121">
        <v>6420</v>
      </c>
      <c r="C6431" s="162"/>
      <c r="D6431" s="163"/>
      <c r="E6431" s="162"/>
      <c r="F6431" s="164"/>
    </row>
    <row r="6432" spans="2:6" x14ac:dyDescent="0.3">
      <c r="B6432" s="125">
        <v>6421</v>
      </c>
      <c r="C6432" s="159"/>
      <c r="D6432" s="160"/>
      <c r="E6432" s="159"/>
      <c r="F6432" s="161"/>
    </row>
    <row r="6433" spans="2:6" x14ac:dyDescent="0.3">
      <c r="B6433" s="121">
        <v>6422</v>
      </c>
      <c r="C6433" s="162"/>
      <c r="D6433" s="163"/>
      <c r="E6433" s="162"/>
      <c r="F6433" s="164"/>
    </row>
    <row r="6434" spans="2:6" x14ac:dyDescent="0.3">
      <c r="B6434" s="125">
        <v>6423</v>
      </c>
      <c r="C6434" s="159"/>
      <c r="D6434" s="160"/>
      <c r="E6434" s="159"/>
      <c r="F6434" s="161"/>
    </row>
    <row r="6435" spans="2:6" x14ac:dyDescent="0.3">
      <c r="B6435" s="121">
        <v>6424</v>
      </c>
      <c r="C6435" s="162"/>
      <c r="D6435" s="163"/>
      <c r="E6435" s="162"/>
      <c r="F6435" s="164"/>
    </row>
    <row r="6436" spans="2:6" x14ac:dyDescent="0.3">
      <c r="B6436" s="125">
        <v>6425</v>
      </c>
      <c r="C6436" s="159"/>
      <c r="D6436" s="160"/>
      <c r="E6436" s="159"/>
      <c r="F6436" s="161"/>
    </row>
    <row r="6437" spans="2:6" x14ac:dyDescent="0.3">
      <c r="B6437" s="121">
        <v>6426</v>
      </c>
      <c r="C6437" s="162"/>
      <c r="D6437" s="163"/>
      <c r="E6437" s="162"/>
      <c r="F6437" s="164"/>
    </row>
    <row r="6438" spans="2:6" x14ac:dyDescent="0.3">
      <c r="B6438" s="125">
        <v>6427</v>
      </c>
      <c r="C6438" s="159"/>
      <c r="D6438" s="160"/>
      <c r="E6438" s="159"/>
      <c r="F6438" s="161"/>
    </row>
    <row r="6439" spans="2:6" x14ac:dyDescent="0.3">
      <c r="B6439" s="121">
        <v>6428</v>
      </c>
      <c r="C6439" s="162"/>
      <c r="D6439" s="163"/>
      <c r="E6439" s="162"/>
      <c r="F6439" s="164"/>
    </row>
    <row r="6440" spans="2:6" x14ac:dyDescent="0.3">
      <c r="B6440" s="125">
        <v>6429</v>
      </c>
      <c r="C6440" s="159"/>
      <c r="D6440" s="160"/>
      <c r="E6440" s="159"/>
      <c r="F6440" s="161"/>
    </row>
    <row r="6441" spans="2:6" x14ac:dyDescent="0.3">
      <c r="B6441" s="121">
        <v>6430</v>
      </c>
      <c r="C6441" s="162"/>
      <c r="D6441" s="163"/>
      <c r="E6441" s="162"/>
      <c r="F6441" s="164"/>
    </row>
    <row r="6442" spans="2:6" x14ac:dyDescent="0.3">
      <c r="B6442" s="125">
        <v>6431</v>
      </c>
      <c r="C6442" s="159"/>
      <c r="D6442" s="160"/>
      <c r="E6442" s="159"/>
      <c r="F6442" s="161"/>
    </row>
    <row r="6443" spans="2:6" x14ac:dyDescent="0.3">
      <c r="B6443" s="121">
        <v>6432</v>
      </c>
      <c r="C6443" s="162"/>
      <c r="D6443" s="163"/>
      <c r="E6443" s="162"/>
      <c r="F6443" s="164"/>
    </row>
    <row r="6444" spans="2:6" x14ac:dyDescent="0.3">
      <c r="B6444" s="125">
        <v>6433</v>
      </c>
      <c r="C6444" s="159"/>
      <c r="D6444" s="160"/>
      <c r="E6444" s="159"/>
      <c r="F6444" s="161"/>
    </row>
    <row r="6445" spans="2:6" x14ac:dyDescent="0.3">
      <c r="B6445" s="121">
        <v>6434</v>
      </c>
      <c r="C6445" s="162"/>
      <c r="D6445" s="163"/>
      <c r="E6445" s="162"/>
      <c r="F6445" s="164"/>
    </row>
    <row r="6446" spans="2:6" x14ac:dyDescent="0.3">
      <c r="B6446" s="125">
        <v>6435</v>
      </c>
      <c r="C6446" s="159"/>
      <c r="D6446" s="160"/>
      <c r="E6446" s="159"/>
      <c r="F6446" s="161"/>
    </row>
    <row r="6447" spans="2:6" x14ac:dyDescent="0.3">
      <c r="B6447" s="121">
        <v>6436</v>
      </c>
      <c r="C6447" s="162"/>
      <c r="D6447" s="163"/>
      <c r="E6447" s="162"/>
      <c r="F6447" s="164"/>
    </row>
    <row r="6448" spans="2:6" x14ac:dyDescent="0.3">
      <c r="B6448" s="125">
        <v>6437</v>
      </c>
      <c r="C6448" s="159"/>
      <c r="D6448" s="160"/>
      <c r="E6448" s="159"/>
      <c r="F6448" s="161"/>
    </row>
    <row r="6449" spans="2:6" x14ac:dyDescent="0.3">
      <c r="B6449" s="121">
        <v>6438</v>
      </c>
      <c r="C6449" s="162"/>
      <c r="D6449" s="163"/>
      <c r="E6449" s="162"/>
      <c r="F6449" s="164"/>
    </row>
    <row r="6450" spans="2:6" x14ac:dyDescent="0.3">
      <c r="B6450" s="125">
        <v>6439</v>
      </c>
      <c r="C6450" s="159"/>
      <c r="D6450" s="160"/>
      <c r="E6450" s="159"/>
      <c r="F6450" s="161"/>
    </row>
    <row r="6451" spans="2:6" x14ac:dyDescent="0.3">
      <c r="B6451" s="121">
        <v>6440</v>
      </c>
      <c r="C6451" s="162"/>
      <c r="D6451" s="163"/>
      <c r="E6451" s="162"/>
      <c r="F6451" s="164"/>
    </row>
    <row r="6452" spans="2:6" x14ac:dyDescent="0.3">
      <c r="B6452" s="125">
        <v>6441</v>
      </c>
      <c r="C6452" s="159"/>
      <c r="D6452" s="160"/>
      <c r="E6452" s="159"/>
      <c r="F6452" s="161"/>
    </row>
    <row r="6453" spans="2:6" x14ac:dyDescent="0.3">
      <c r="B6453" s="121">
        <v>6442</v>
      </c>
      <c r="C6453" s="162"/>
      <c r="D6453" s="163"/>
      <c r="E6453" s="162"/>
      <c r="F6453" s="164"/>
    </row>
    <row r="6454" spans="2:6" x14ac:dyDescent="0.3">
      <c r="B6454" s="125">
        <v>6443</v>
      </c>
      <c r="C6454" s="159"/>
      <c r="D6454" s="160"/>
      <c r="E6454" s="159"/>
      <c r="F6454" s="161"/>
    </row>
    <row r="6455" spans="2:6" x14ac:dyDescent="0.3">
      <c r="B6455" s="121">
        <v>6444</v>
      </c>
      <c r="C6455" s="162"/>
      <c r="D6455" s="163"/>
      <c r="E6455" s="162"/>
      <c r="F6455" s="164"/>
    </row>
    <row r="6456" spans="2:6" x14ac:dyDescent="0.3">
      <c r="B6456" s="125">
        <v>6445</v>
      </c>
      <c r="C6456" s="159"/>
      <c r="D6456" s="160"/>
      <c r="E6456" s="159"/>
      <c r="F6456" s="161"/>
    </row>
    <row r="6457" spans="2:6" x14ac:dyDescent="0.3">
      <c r="B6457" s="121">
        <v>6446</v>
      </c>
      <c r="C6457" s="162"/>
      <c r="D6457" s="163"/>
      <c r="E6457" s="162"/>
      <c r="F6457" s="164"/>
    </row>
    <row r="6458" spans="2:6" x14ac:dyDescent="0.3">
      <c r="B6458" s="125">
        <v>6447</v>
      </c>
      <c r="C6458" s="159"/>
      <c r="D6458" s="160"/>
      <c r="E6458" s="159"/>
      <c r="F6458" s="161"/>
    </row>
    <row r="6459" spans="2:6" x14ac:dyDescent="0.3">
      <c r="B6459" s="121">
        <v>6448</v>
      </c>
      <c r="C6459" s="162"/>
      <c r="D6459" s="163"/>
      <c r="E6459" s="162"/>
      <c r="F6459" s="164"/>
    </row>
    <row r="6460" spans="2:6" x14ac:dyDescent="0.3">
      <c r="B6460" s="125">
        <v>6449</v>
      </c>
      <c r="C6460" s="159"/>
      <c r="D6460" s="160"/>
      <c r="E6460" s="159"/>
      <c r="F6460" s="161"/>
    </row>
    <row r="6461" spans="2:6" x14ac:dyDescent="0.3">
      <c r="B6461" s="121">
        <v>6450</v>
      </c>
      <c r="C6461" s="162"/>
      <c r="D6461" s="163"/>
      <c r="E6461" s="162"/>
      <c r="F6461" s="164"/>
    </row>
    <row r="6462" spans="2:6" x14ac:dyDescent="0.3">
      <c r="B6462" s="125">
        <v>6451</v>
      </c>
      <c r="C6462" s="159"/>
      <c r="D6462" s="160"/>
      <c r="E6462" s="159"/>
      <c r="F6462" s="161"/>
    </row>
    <row r="6463" spans="2:6" x14ac:dyDescent="0.3">
      <c r="B6463" s="121">
        <v>6452</v>
      </c>
      <c r="C6463" s="162"/>
      <c r="D6463" s="163"/>
      <c r="E6463" s="162"/>
      <c r="F6463" s="164"/>
    </row>
    <row r="6464" spans="2:6" x14ac:dyDescent="0.3">
      <c r="B6464" s="125">
        <v>6453</v>
      </c>
      <c r="C6464" s="159"/>
      <c r="D6464" s="160"/>
      <c r="E6464" s="159"/>
      <c r="F6464" s="161"/>
    </row>
    <row r="6465" spans="2:6" x14ac:dyDescent="0.3">
      <c r="B6465" s="121">
        <v>6454</v>
      </c>
      <c r="C6465" s="162"/>
      <c r="D6465" s="163"/>
      <c r="E6465" s="162"/>
      <c r="F6465" s="164"/>
    </row>
    <row r="6466" spans="2:6" x14ac:dyDescent="0.3">
      <c r="B6466" s="125">
        <v>6455</v>
      </c>
      <c r="C6466" s="159"/>
      <c r="D6466" s="160"/>
      <c r="E6466" s="159"/>
      <c r="F6466" s="161"/>
    </row>
    <row r="6467" spans="2:6" x14ac:dyDescent="0.3">
      <c r="B6467" s="121">
        <v>6456</v>
      </c>
      <c r="C6467" s="162"/>
      <c r="D6467" s="163"/>
      <c r="E6467" s="162"/>
      <c r="F6467" s="164"/>
    </row>
    <row r="6468" spans="2:6" x14ac:dyDescent="0.3">
      <c r="B6468" s="125">
        <v>6457</v>
      </c>
      <c r="C6468" s="159"/>
      <c r="D6468" s="160"/>
      <c r="E6468" s="159"/>
      <c r="F6468" s="161"/>
    </row>
    <row r="6469" spans="2:6" x14ac:dyDescent="0.3">
      <c r="B6469" s="121">
        <v>6458</v>
      </c>
      <c r="C6469" s="162"/>
      <c r="D6469" s="163"/>
      <c r="E6469" s="162"/>
      <c r="F6469" s="164"/>
    </row>
    <row r="6470" spans="2:6" x14ac:dyDescent="0.3">
      <c r="B6470" s="125">
        <v>6459</v>
      </c>
      <c r="C6470" s="159"/>
      <c r="D6470" s="160"/>
      <c r="E6470" s="159"/>
      <c r="F6470" s="161"/>
    </row>
    <row r="6471" spans="2:6" x14ac:dyDescent="0.3">
      <c r="B6471" s="121">
        <v>6460</v>
      </c>
      <c r="C6471" s="162"/>
      <c r="D6471" s="163"/>
      <c r="E6471" s="162"/>
      <c r="F6471" s="164"/>
    </row>
    <row r="6472" spans="2:6" x14ac:dyDescent="0.3">
      <c r="B6472" s="125">
        <v>6461</v>
      </c>
      <c r="C6472" s="159"/>
      <c r="D6472" s="160"/>
      <c r="E6472" s="159"/>
      <c r="F6472" s="161"/>
    </row>
    <row r="6473" spans="2:6" x14ac:dyDescent="0.3">
      <c r="B6473" s="121">
        <v>6462</v>
      </c>
      <c r="C6473" s="162"/>
      <c r="D6473" s="163"/>
      <c r="E6473" s="162"/>
      <c r="F6473" s="164"/>
    </row>
    <row r="6474" spans="2:6" x14ac:dyDescent="0.3">
      <c r="B6474" s="125">
        <v>6463</v>
      </c>
      <c r="C6474" s="159"/>
      <c r="D6474" s="160"/>
      <c r="E6474" s="159"/>
      <c r="F6474" s="161"/>
    </row>
    <row r="6475" spans="2:6" x14ac:dyDescent="0.3">
      <c r="B6475" s="121">
        <v>6464</v>
      </c>
      <c r="C6475" s="162"/>
      <c r="D6475" s="163"/>
      <c r="E6475" s="162"/>
      <c r="F6475" s="164"/>
    </row>
    <row r="6476" spans="2:6" x14ac:dyDescent="0.3">
      <c r="B6476" s="125">
        <v>6465</v>
      </c>
      <c r="C6476" s="159"/>
      <c r="D6476" s="160"/>
      <c r="E6476" s="159"/>
      <c r="F6476" s="161"/>
    </row>
    <row r="6477" spans="2:6" x14ac:dyDescent="0.3">
      <c r="B6477" s="121">
        <v>6466</v>
      </c>
      <c r="C6477" s="162"/>
      <c r="D6477" s="163"/>
      <c r="E6477" s="162"/>
      <c r="F6477" s="164"/>
    </row>
    <row r="6478" spans="2:6" x14ac:dyDescent="0.3">
      <c r="B6478" s="125">
        <v>6467</v>
      </c>
      <c r="C6478" s="159"/>
      <c r="D6478" s="160"/>
      <c r="E6478" s="159"/>
      <c r="F6478" s="161"/>
    </row>
    <row r="6479" spans="2:6" x14ac:dyDescent="0.3">
      <c r="B6479" s="121">
        <v>6468</v>
      </c>
      <c r="C6479" s="162"/>
      <c r="D6479" s="163"/>
      <c r="E6479" s="162"/>
      <c r="F6479" s="164"/>
    </row>
    <row r="6480" spans="2:6" x14ac:dyDescent="0.3">
      <c r="B6480" s="125">
        <v>6469</v>
      </c>
      <c r="C6480" s="159"/>
      <c r="D6480" s="160"/>
      <c r="E6480" s="159"/>
      <c r="F6480" s="161"/>
    </row>
    <row r="6481" spans="2:6" x14ac:dyDescent="0.3">
      <c r="B6481" s="121">
        <v>6470</v>
      </c>
      <c r="C6481" s="162"/>
      <c r="D6481" s="163"/>
      <c r="E6481" s="162"/>
      <c r="F6481" s="164"/>
    </row>
    <row r="6482" spans="2:6" x14ac:dyDescent="0.3">
      <c r="B6482" s="125">
        <v>6471</v>
      </c>
      <c r="C6482" s="159"/>
      <c r="D6482" s="160"/>
      <c r="E6482" s="159"/>
      <c r="F6482" s="161"/>
    </row>
    <row r="6483" spans="2:6" x14ac:dyDescent="0.3">
      <c r="B6483" s="121">
        <v>6472</v>
      </c>
      <c r="C6483" s="162"/>
      <c r="D6483" s="163"/>
      <c r="E6483" s="162"/>
      <c r="F6483" s="164"/>
    </row>
    <row r="6484" spans="2:6" x14ac:dyDescent="0.3">
      <c r="B6484" s="125">
        <v>6473</v>
      </c>
      <c r="C6484" s="159"/>
      <c r="D6484" s="160"/>
      <c r="E6484" s="159"/>
      <c r="F6484" s="161"/>
    </row>
    <row r="6485" spans="2:6" x14ac:dyDescent="0.3">
      <c r="B6485" s="121">
        <v>6474</v>
      </c>
      <c r="C6485" s="162"/>
      <c r="D6485" s="163"/>
      <c r="E6485" s="162"/>
      <c r="F6485" s="164"/>
    </row>
    <row r="6486" spans="2:6" x14ac:dyDescent="0.3">
      <c r="B6486" s="125">
        <v>6475</v>
      </c>
      <c r="C6486" s="159"/>
      <c r="D6486" s="160"/>
      <c r="E6486" s="159"/>
      <c r="F6486" s="161"/>
    </row>
    <row r="6487" spans="2:6" x14ac:dyDescent="0.3">
      <c r="B6487" s="121">
        <v>6476</v>
      </c>
      <c r="C6487" s="162"/>
      <c r="D6487" s="163"/>
      <c r="E6487" s="162"/>
      <c r="F6487" s="164"/>
    </row>
    <row r="6488" spans="2:6" x14ac:dyDescent="0.3">
      <c r="B6488" s="125">
        <v>6477</v>
      </c>
      <c r="C6488" s="159"/>
      <c r="D6488" s="160"/>
      <c r="E6488" s="159"/>
      <c r="F6488" s="161"/>
    </row>
    <row r="6489" spans="2:6" x14ac:dyDescent="0.3">
      <c r="B6489" s="121">
        <v>6478</v>
      </c>
      <c r="C6489" s="162"/>
      <c r="D6489" s="163"/>
      <c r="E6489" s="162"/>
      <c r="F6489" s="164"/>
    </row>
    <row r="6490" spans="2:6" x14ac:dyDescent="0.3">
      <c r="B6490" s="125">
        <v>6479</v>
      </c>
      <c r="C6490" s="159"/>
      <c r="D6490" s="160"/>
      <c r="E6490" s="159"/>
      <c r="F6490" s="161"/>
    </row>
    <row r="6491" spans="2:6" x14ac:dyDescent="0.3">
      <c r="B6491" s="121">
        <v>6480</v>
      </c>
      <c r="C6491" s="162"/>
      <c r="D6491" s="163"/>
      <c r="E6491" s="162"/>
      <c r="F6491" s="164"/>
    </row>
    <row r="6492" spans="2:6" x14ac:dyDescent="0.3">
      <c r="B6492" s="125">
        <v>6481</v>
      </c>
      <c r="C6492" s="159"/>
      <c r="D6492" s="160"/>
      <c r="E6492" s="159"/>
      <c r="F6492" s="161"/>
    </row>
    <row r="6493" spans="2:6" x14ac:dyDescent="0.3">
      <c r="B6493" s="121">
        <v>6482</v>
      </c>
      <c r="C6493" s="162"/>
      <c r="D6493" s="163"/>
      <c r="E6493" s="162"/>
      <c r="F6493" s="164"/>
    </row>
    <row r="6494" spans="2:6" x14ac:dyDescent="0.3">
      <c r="B6494" s="125">
        <v>6483</v>
      </c>
      <c r="C6494" s="159"/>
      <c r="D6494" s="160"/>
      <c r="E6494" s="159"/>
      <c r="F6494" s="161"/>
    </row>
    <row r="6495" spans="2:6" x14ac:dyDescent="0.3">
      <c r="B6495" s="121">
        <v>6484</v>
      </c>
      <c r="C6495" s="162"/>
      <c r="D6495" s="163"/>
      <c r="E6495" s="162"/>
      <c r="F6495" s="164"/>
    </row>
    <row r="6496" spans="2:6" x14ac:dyDescent="0.3">
      <c r="B6496" s="125">
        <v>6485</v>
      </c>
      <c r="C6496" s="159"/>
      <c r="D6496" s="160"/>
      <c r="E6496" s="159"/>
      <c r="F6496" s="161"/>
    </row>
    <row r="6497" spans="2:6" x14ac:dyDescent="0.3">
      <c r="B6497" s="121">
        <v>6486</v>
      </c>
      <c r="C6497" s="162"/>
      <c r="D6497" s="163"/>
      <c r="E6497" s="162"/>
      <c r="F6497" s="164"/>
    </row>
    <row r="6498" spans="2:6" x14ac:dyDescent="0.3">
      <c r="B6498" s="125">
        <v>6487</v>
      </c>
      <c r="C6498" s="159"/>
      <c r="D6498" s="160"/>
      <c r="E6498" s="159"/>
      <c r="F6498" s="161"/>
    </row>
    <row r="6499" spans="2:6" x14ac:dyDescent="0.3">
      <c r="B6499" s="121">
        <v>6488</v>
      </c>
      <c r="C6499" s="162"/>
      <c r="D6499" s="163"/>
      <c r="E6499" s="162"/>
      <c r="F6499" s="164"/>
    </row>
    <row r="6500" spans="2:6" x14ac:dyDescent="0.3">
      <c r="B6500" s="125">
        <v>6489</v>
      </c>
      <c r="C6500" s="159"/>
      <c r="D6500" s="160"/>
      <c r="E6500" s="159"/>
      <c r="F6500" s="161"/>
    </row>
    <row r="6501" spans="2:6" x14ac:dyDescent="0.3">
      <c r="B6501" s="121">
        <v>6490</v>
      </c>
      <c r="C6501" s="162"/>
      <c r="D6501" s="163"/>
      <c r="E6501" s="162"/>
      <c r="F6501" s="164"/>
    </row>
    <row r="6502" spans="2:6" x14ac:dyDescent="0.3">
      <c r="B6502" s="125">
        <v>6491</v>
      </c>
      <c r="C6502" s="159"/>
      <c r="D6502" s="160"/>
      <c r="E6502" s="159"/>
      <c r="F6502" s="161"/>
    </row>
    <row r="6503" spans="2:6" x14ac:dyDescent="0.3">
      <c r="B6503" s="121">
        <v>6492</v>
      </c>
      <c r="C6503" s="162"/>
      <c r="D6503" s="163"/>
      <c r="E6503" s="162"/>
      <c r="F6503" s="164"/>
    </row>
    <row r="6504" spans="2:6" x14ac:dyDescent="0.3">
      <c r="B6504" s="125">
        <v>6493</v>
      </c>
      <c r="C6504" s="159"/>
      <c r="D6504" s="160"/>
      <c r="E6504" s="159"/>
      <c r="F6504" s="161"/>
    </row>
    <row r="6505" spans="2:6" x14ac:dyDescent="0.3">
      <c r="B6505" s="121">
        <v>6494</v>
      </c>
      <c r="C6505" s="162"/>
      <c r="D6505" s="163"/>
      <c r="E6505" s="162"/>
      <c r="F6505" s="164"/>
    </row>
    <row r="6506" spans="2:6" x14ac:dyDescent="0.3">
      <c r="B6506" s="125">
        <v>6495</v>
      </c>
      <c r="C6506" s="159"/>
      <c r="D6506" s="160"/>
      <c r="E6506" s="159"/>
      <c r="F6506" s="161"/>
    </row>
    <row r="6507" spans="2:6" x14ac:dyDescent="0.3">
      <c r="B6507" s="121">
        <v>6496</v>
      </c>
      <c r="C6507" s="162"/>
      <c r="D6507" s="163"/>
      <c r="E6507" s="162"/>
      <c r="F6507" s="164"/>
    </row>
    <row r="6508" spans="2:6" x14ac:dyDescent="0.3">
      <c r="B6508" s="125">
        <v>6497</v>
      </c>
      <c r="C6508" s="159"/>
      <c r="D6508" s="160"/>
      <c r="E6508" s="159"/>
      <c r="F6508" s="161"/>
    </row>
    <row r="6509" spans="2:6" x14ac:dyDescent="0.3">
      <c r="B6509" s="121">
        <v>6498</v>
      </c>
      <c r="C6509" s="162"/>
      <c r="D6509" s="163"/>
      <c r="E6509" s="162"/>
      <c r="F6509" s="164"/>
    </row>
    <row r="6510" spans="2:6" x14ac:dyDescent="0.3">
      <c r="B6510" s="125">
        <v>6499</v>
      </c>
      <c r="C6510" s="159"/>
      <c r="D6510" s="160"/>
      <c r="E6510" s="159"/>
      <c r="F6510" s="161"/>
    </row>
    <row r="6511" spans="2:6" x14ac:dyDescent="0.3">
      <c r="B6511" s="121">
        <v>6500</v>
      </c>
      <c r="C6511" s="162"/>
      <c r="D6511" s="163"/>
      <c r="E6511" s="162"/>
      <c r="F6511" s="164"/>
    </row>
    <row r="6512" spans="2:6" x14ac:dyDescent="0.3">
      <c r="B6512" s="125">
        <v>6501</v>
      </c>
      <c r="C6512" s="159"/>
      <c r="D6512" s="160"/>
      <c r="E6512" s="159"/>
      <c r="F6512" s="161"/>
    </row>
    <row r="6513" spans="2:6" x14ac:dyDescent="0.3">
      <c r="B6513" s="121">
        <v>6502</v>
      </c>
      <c r="C6513" s="162"/>
      <c r="D6513" s="163"/>
      <c r="E6513" s="162"/>
      <c r="F6513" s="164"/>
    </row>
    <row r="6514" spans="2:6" x14ac:dyDescent="0.3">
      <c r="B6514" s="125">
        <v>6503</v>
      </c>
      <c r="C6514" s="159"/>
      <c r="D6514" s="160"/>
      <c r="E6514" s="159"/>
      <c r="F6514" s="161"/>
    </row>
    <row r="6515" spans="2:6" x14ac:dyDescent="0.3">
      <c r="B6515" s="121">
        <v>6504</v>
      </c>
      <c r="C6515" s="162"/>
      <c r="D6515" s="163"/>
      <c r="E6515" s="162"/>
      <c r="F6515" s="164"/>
    </row>
    <row r="6516" spans="2:6" x14ac:dyDescent="0.3">
      <c r="B6516" s="125">
        <v>6505</v>
      </c>
      <c r="C6516" s="159"/>
      <c r="D6516" s="160"/>
      <c r="E6516" s="159"/>
      <c r="F6516" s="161"/>
    </row>
    <row r="6517" spans="2:6" x14ac:dyDescent="0.3">
      <c r="B6517" s="121">
        <v>6506</v>
      </c>
      <c r="C6517" s="162"/>
      <c r="D6517" s="163"/>
      <c r="E6517" s="162"/>
      <c r="F6517" s="164"/>
    </row>
    <row r="6518" spans="2:6" x14ac:dyDescent="0.3">
      <c r="B6518" s="125">
        <v>6507</v>
      </c>
      <c r="C6518" s="159"/>
      <c r="D6518" s="160"/>
      <c r="E6518" s="159"/>
      <c r="F6518" s="161"/>
    </row>
    <row r="6519" spans="2:6" x14ac:dyDescent="0.3">
      <c r="B6519" s="121">
        <v>6508</v>
      </c>
      <c r="C6519" s="162"/>
      <c r="D6519" s="163"/>
      <c r="E6519" s="162"/>
      <c r="F6519" s="164"/>
    </row>
    <row r="6520" spans="2:6" x14ac:dyDescent="0.3">
      <c r="B6520" s="125">
        <v>6509</v>
      </c>
      <c r="C6520" s="159"/>
      <c r="D6520" s="160"/>
      <c r="E6520" s="159"/>
      <c r="F6520" s="161"/>
    </row>
    <row r="6521" spans="2:6" x14ac:dyDescent="0.3">
      <c r="B6521" s="121">
        <v>6510</v>
      </c>
      <c r="C6521" s="162"/>
      <c r="D6521" s="163"/>
      <c r="E6521" s="162"/>
      <c r="F6521" s="164"/>
    </row>
    <row r="6522" spans="2:6" x14ac:dyDescent="0.3">
      <c r="B6522" s="125">
        <v>6511</v>
      </c>
      <c r="C6522" s="159"/>
      <c r="D6522" s="160"/>
      <c r="E6522" s="159"/>
      <c r="F6522" s="161"/>
    </row>
    <row r="6523" spans="2:6" x14ac:dyDescent="0.3">
      <c r="B6523" s="121">
        <v>6512</v>
      </c>
      <c r="C6523" s="162"/>
      <c r="D6523" s="163"/>
      <c r="E6523" s="162"/>
      <c r="F6523" s="164"/>
    </row>
    <row r="6524" spans="2:6" x14ac:dyDescent="0.3">
      <c r="B6524" s="125">
        <v>6513</v>
      </c>
      <c r="C6524" s="159"/>
      <c r="D6524" s="160"/>
      <c r="E6524" s="159"/>
      <c r="F6524" s="161"/>
    </row>
    <row r="6525" spans="2:6" x14ac:dyDescent="0.3">
      <c r="B6525" s="121">
        <v>6514</v>
      </c>
      <c r="C6525" s="162"/>
      <c r="D6525" s="163"/>
      <c r="E6525" s="162"/>
      <c r="F6525" s="164"/>
    </row>
    <row r="6526" spans="2:6" x14ac:dyDescent="0.3">
      <c r="B6526" s="125">
        <v>6515</v>
      </c>
      <c r="C6526" s="159"/>
      <c r="D6526" s="160"/>
      <c r="E6526" s="159"/>
      <c r="F6526" s="161"/>
    </row>
    <row r="6527" spans="2:6" x14ac:dyDescent="0.3">
      <c r="B6527" s="121">
        <v>6516</v>
      </c>
      <c r="C6527" s="162"/>
      <c r="D6527" s="163"/>
      <c r="E6527" s="162"/>
      <c r="F6527" s="164"/>
    </row>
    <row r="6528" spans="2:6" x14ac:dyDescent="0.3">
      <c r="B6528" s="125">
        <v>6517</v>
      </c>
      <c r="C6528" s="159"/>
      <c r="D6528" s="160"/>
      <c r="E6528" s="159"/>
      <c r="F6528" s="161"/>
    </row>
    <row r="6529" spans="2:6" x14ac:dyDescent="0.3">
      <c r="B6529" s="121">
        <v>6518</v>
      </c>
      <c r="C6529" s="162"/>
      <c r="D6529" s="163"/>
      <c r="E6529" s="162"/>
      <c r="F6529" s="164"/>
    </row>
    <row r="6530" spans="2:6" x14ac:dyDescent="0.3">
      <c r="B6530" s="125">
        <v>6519</v>
      </c>
      <c r="C6530" s="159"/>
      <c r="D6530" s="160"/>
      <c r="E6530" s="159"/>
      <c r="F6530" s="161"/>
    </row>
    <row r="6531" spans="2:6" x14ac:dyDescent="0.3">
      <c r="B6531" s="121">
        <v>6520</v>
      </c>
      <c r="C6531" s="162"/>
      <c r="D6531" s="163"/>
      <c r="E6531" s="162"/>
      <c r="F6531" s="164"/>
    </row>
    <row r="6532" spans="2:6" x14ac:dyDescent="0.3">
      <c r="B6532" s="125">
        <v>6521</v>
      </c>
      <c r="C6532" s="159"/>
      <c r="D6532" s="160"/>
      <c r="E6532" s="159"/>
      <c r="F6532" s="161"/>
    </row>
    <row r="6533" spans="2:6" x14ac:dyDescent="0.3">
      <c r="B6533" s="121">
        <v>6522</v>
      </c>
      <c r="C6533" s="162"/>
      <c r="D6533" s="163"/>
      <c r="E6533" s="162"/>
      <c r="F6533" s="164"/>
    </row>
    <row r="6534" spans="2:6" x14ac:dyDescent="0.3">
      <c r="B6534" s="125">
        <v>6523</v>
      </c>
      <c r="C6534" s="159"/>
      <c r="D6534" s="160"/>
      <c r="E6534" s="159"/>
      <c r="F6534" s="161"/>
    </row>
    <row r="6535" spans="2:6" x14ac:dyDescent="0.3">
      <c r="B6535" s="121">
        <v>6524</v>
      </c>
      <c r="C6535" s="162"/>
      <c r="D6535" s="163"/>
      <c r="E6535" s="162"/>
      <c r="F6535" s="164"/>
    </row>
    <row r="6536" spans="2:6" x14ac:dyDescent="0.3">
      <c r="B6536" s="125">
        <v>6525</v>
      </c>
      <c r="C6536" s="159"/>
      <c r="D6536" s="160"/>
      <c r="E6536" s="159"/>
      <c r="F6536" s="161"/>
    </row>
    <row r="6537" spans="2:6" x14ac:dyDescent="0.3">
      <c r="B6537" s="121">
        <v>6526</v>
      </c>
      <c r="C6537" s="162"/>
      <c r="D6537" s="163"/>
      <c r="E6537" s="162"/>
      <c r="F6537" s="164"/>
    </row>
    <row r="6538" spans="2:6" x14ac:dyDescent="0.3">
      <c r="B6538" s="125">
        <v>6527</v>
      </c>
      <c r="C6538" s="159"/>
      <c r="D6538" s="160"/>
      <c r="E6538" s="159"/>
      <c r="F6538" s="161"/>
    </row>
    <row r="6539" spans="2:6" x14ac:dyDescent="0.3">
      <c r="B6539" s="121">
        <v>6528</v>
      </c>
      <c r="C6539" s="162"/>
      <c r="D6539" s="163"/>
      <c r="E6539" s="162"/>
      <c r="F6539" s="164"/>
    </row>
    <row r="6540" spans="2:6" x14ac:dyDescent="0.3">
      <c r="B6540" s="125">
        <v>6529</v>
      </c>
      <c r="C6540" s="159"/>
      <c r="D6540" s="160"/>
      <c r="E6540" s="159"/>
      <c r="F6540" s="161"/>
    </row>
    <row r="6541" spans="2:6" x14ac:dyDescent="0.3">
      <c r="B6541" s="121">
        <v>6530</v>
      </c>
      <c r="C6541" s="162"/>
      <c r="D6541" s="163"/>
      <c r="E6541" s="162"/>
      <c r="F6541" s="164"/>
    </row>
    <row r="6542" spans="2:6" x14ac:dyDescent="0.3">
      <c r="B6542" s="125">
        <v>6531</v>
      </c>
      <c r="C6542" s="159"/>
      <c r="D6542" s="160"/>
      <c r="E6542" s="159"/>
      <c r="F6542" s="161"/>
    </row>
    <row r="6543" spans="2:6" x14ac:dyDescent="0.3">
      <c r="B6543" s="121">
        <v>6532</v>
      </c>
      <c r="C6543" s="162"/>
      <c r="D6543" s="163"/>
      <c r="E6543" s="162"/>
      <c r="F6543" s="164"/>
    </row>
    <row r="6544" spans="2:6" x14ac:dyDescent="0.3">
      <c r="B6544" s="125">
        <v>6533</v>
      </c>
      <c r="C6544" s="159"/>
      <c r="D6544" s="160"/>
      <c r="E6544" s="159"/>
      <c r="F6544" s="161"/>
    </row>
    <row r="6545" spans="2:6" x14ac:dyDescent="0.3">
      <c r="B6545" s="121">
        <v>6534</v>
      </c>
      <c r="C6545" s="162"/>
      <c r="D6545" s="163"/>
      <c r="E6545" s="162"/>
      <c r="F6545" s="164"/>
    </row>
    <row r="6546" spans="2:6" x14ac:dyDescent="0.3">
      <c r="B6546" s="125">
        <v>6535</v>
      </c>
      <c r="C6546" s="159"/>
      <c r="D6546" s="160"/>
      <c r="E6546" s="159"/>
      <c r="F6546" s="161"/>
    </row>
    <row r="6547" spans="2:6" x14ac:dyDescent="0.3">
      <c r="B6547" s="121">
        <v>6536</v>
      </c>
      <c r="C6547" s="162"/>
      <c r="D6547" s="163"/>
      <c r="E6547" s="162"/>
      <c r="F6547" s="164"/>
    </row>
    <row r="6548" spans="2:6" x14ac:dyDescent="0.3">
      <c r="B6548" s="125">
        <v>6537</v>
      </c>
      <c r="C6548" s="159"/>
      <c r="D6548" s="160"/>
      <c r="E6548" s="159"/>
      <c r="F6548" s="161"/>
    </row>
    <row r="6549" spans="2:6" x14ac:dyDescent="0.3">
      <c r="B6549" s="121">
        <v>6538</v>
      </c>
      <c r="C6549" s="162"/>
      <c r="D6549" s="163"/>
      <c r="E6549" s="162"/>
      <c r="F6549" s="164"/>
    </row>
    <row r="6550" spans="2:6" x14ac:dyDescent="0.3">
      <c r="B6550" s="125">
        <v>6539</v>
      </c>
      <c r="C6550" s="159"/>
      <c r="D6550" s="160"/>
      <c r="E6550" s="159"/>
      <c r="F6550" s="161"/>
    </row>
    <row r="6551" spans="2:6" x14ac:dyDescent="0.3">
      <c r="B6551" s="121">
        <v>6540</v>
      </c>
      <c r="C6551" s="162"/>
      <c r="D6551" s="163"/>
      <c r="E6551" s="162"/>
      <c r="F6551" s="164"/>
    </row>
    <row r="6552" spans="2:6" x14ac:dyDescent="0.3">
      <c r="B6552" s="125">
        <v>6541</v>
      </c>
      <c r="C6552" s="159"/>
      <c r="D6552" s="160"/>
      <c r="E6552" s="159"/>
      <c r="F6552" s="161"/>
    </row>
    <row r="6553" spans="2:6" x14ac:dyDescent="0.3">
      <c r="B6553" s="121">
        <v>6542</v>
      </c>
      <c r="C6553" s="162"/>
      <c r="D6553" s="163"/>
      <c r="E6553" s="162"/>
      <c r="F6553" s="164"/>
    </row>
    <row r="6554" spans="2:6" x14ac:dyDescent="0.3">
      <c r="B6554" s="125">
        <v>6543</v>
      </c>
      <c r="C6554" s="159"/>
      <c r="D6554" s="160"/>
      <c r="E6554" s="159"/>
      <c r="F6554" s="161"/>
    </row>
    <row r="6555" spans="2:6" x14ac:dyDescent="0.3">
      <c r="B6555" s="121">
        <v>6544</v>
      </c>
      <c r="C6555" s="162"/>
      <c r="D6555" s="163"/>
      <c r="E6555" s="162"/>
      <c r="F6555" s="164"/>
    </row>
    <row r="6556" spans="2:6" x14ac:dyDescent="0.3">
      <c r="B6556" s="125">
        <v>6545</v>
      </c>
      <c r="C6556" s="159"/>
      <c r="D6556" s="160"/>
      <c r="E6556" s="159"/>
      <c r="F6556" s="161"/>
    </row>
    <row r="6557" spans="2:6" x14ac:dyDescent="0.3">
      <c r="B6557" s="121">
        <v>6546</v>
      </c>
      <c r="C6557" s="162"/>
      <c r="D6557" s="163"/>
      <c r="E6557" s="162"/>
      <c r="F6557" s="164"/>
    </row>
    <row r="6558" spans="2:6" x14ac:dyDescent="0.3">
      <c r="B6558" s="125">
        <v>6547</v>
      </c>
      <c r="C6558" s="159"/>
      <c r="D6558" s="160"/>
      <c r="E6558" s="159"/>
      <c r="F6558" s="161"/>
    </row>
    <row r="6559" spans="2:6" x14ac:dyDescent="0.3">
      <c r="B6559" s="121">
        <v>6548</v>
      </c>
      <c r="C6559" s="162"/>
      <c r="D6559" s="163"/>
      <c r="E6559" s="162"/>
      <c r="F6559" s="164"/>
    </row>
    <row r="6560" spans="2:6" x14ac:dyDescent="0.3">
      <c r="B6560" s="125">
        <v>6549</v>
      </c>
      <c r="C6560" s="159"/>
      <c r="D6560" s="160"/>
      <c r="E6560" s="159"/>
      <c r="F6560" s="161"/>
    </row>
    <row r="6561" spans="2:6" x14ac:dyDescent="0.3">
      <c r="B6561" s="121">
        <v>6550</v>
      </c>
      <c r="C6561" s="162"/>
      <c r="D6561" s="163"/>
      <c r="E6561" s="162"/>
      <c r="F6561" s="164"/>
    </row>
    <row r="6562" spans="2:6" x14ac:dyDescent="0.3">
      <c r="B6562" s="125">
        <v>6551</v>
      </c>
      <c r="C6562" s="159"/>
      <c r="D6562" s="160"/>
      <c r="E6562" s="159"/>
      <c r="F6562" s="161"/>
    </row>
    <row r="6563" spans="2:6" x14ac:dyDescent="0.3">
      <c r="B6563" s="121">
        <v>6552</v>
      </c>
      <c r="C6563" s="162"/>
      <c r="D6563" s="163"/>
      <c r="E6563" s="162"/>
      <c r="F6563" s="164"/>
    </row>
    <row r="6564" spans="2:6" x14ac:dyDescent="0.3">
      <c r="B6564" s="125">
        <v>6553</v>
      </c>
      <c r="C6564" s="159"/>
      <c r="D6564" s="160"/>
      <c r="E6564" s="159"/>
      <c r="F6564" s="161"/>
    </row>
    <row r="6565" spans="2:6" x14ac:dyDescent="0.3">
      <c r="B6565" s="121">
        <v>6554</v>
      </c>
      <c r="C6565" s="162"/>
      <c r="D6565" s="163"/>
      <c r="E6565" s="162"/>
      <c r="F6565" s="164"/>
    </row>
    <row r="6566" spans="2:6" x14ac:dyDescent="0.3">
      <c r="B6566" s="125">
        <v>6555</v>
      </c>
      <c r="C6566" s="159"/>
      <c r="D6566" s="160"/>
      <c r="E6566" s="159"/>
      <c r="F6566" s="161"/>
    </row>
    <row r="6567" spans="2:6" x14ac:dyDescent="0.3">
      <c r="B6567" s="121">
        <v>6556</v>
      </c>
      <c r="C6567" s="162"/>
      <c r="D6567" s="163"/>
      <c r="E6567" s="162"/>
      <c r="F6567" s="164"/>
    </row>
    <row r="6568" spans="2:6" x14ac:dyDescent="0.3">
      <c r="B6568" s="125">
        <v>6557</v>
      </c>
      <c r="C6568" s="159"/>
      <c r="D6568" s="160"/>
      <c r="E6568" s="159"/>
      <c r="F6568" s="161"/>
    </row>
    <row r="6569" spans="2:6" x14ac:dyDescent="0.3">
      <c r="B6569" s="121">
        <v>6558</v>
      </c>
      <c r="C6569" s="162"/>
      <c r="D6569" s="163"/>
      <c r="E6569" s="162"/>
      <c r="F6569" s="164"/>
    </row>
    <row r="6570" spans="2:6" x14ac:dyDescent="0.3">
      <c r="B6570" s="125">
        <v>6559</v>
      </c>
      <c r="C6570" s="159"/>
      <c r="D6570" s="160"/>
      <c r="E6570" s="159"/>
      <c r="F6570" s="161"/>
    </row>
    <row r="6571" spans="2:6" x14ac:dyDescent="0.3">
      <c r="B6571" s="121">
        <v>6560</v>
      </c>
      <c r="C6571" s="162"/>
      <c r="D6571" s="163"/>
      <c r="E6571" s="162"/>
      <c r="F6571" s="164"/>
    </row>
    <row r="6572" spans="2:6" x14ac:dyDescent="0.3">
      <c r="B6572" s="125">
        <v>6561</v>
      </c>
      <c r="C6572" s="159"/>
      <c r="D6572" s="160"/>
      <c r="E6572" s="159"/>
      <c r="F6572" s="161"/>
    </row>
    <row r="6573" spans="2:6" x14ac:dyDescent="0.3">
      <c r="B6573" s="121">
        <v>6562</v>
      </c>
      <c r="C6573" s="162"/>
      <c r="D6573" s="163"/>
      <c r="E6573" s="162"/>
      <c r="F6573" s="164"/>
    </row>
    <row r="6574" spans="2:6" x14ac:dyDescent="0.3">
      <c r="B6574" s="125">
        <v>6563</v>
      </c>
      <c r="C6574" s="159"/>
      <c r="D6574" s="160"/>
      <c r="E6574" s="159"/>
      <c r="F6574" s="161"/>
    </row>
    <row r="6575" spans="2:6" x14ac:dyDescent="0.3">
      <c r="B6575" s="121">
        <v>6564</v>
      </c>
      <c r="C6575" s="162"/>
      <c r="D6575" s="163"/>
      <c r="E6575" s="162"/>
      <c r="F6575" s="164"/>
    </row>
    <row r="6576" spans="2:6" x14ac:dyDescent="0.3">
      <c r="B6576" s="125">
        <v>6565</v>
      </c>
      <c r="C6576" s="159"/>
      <c r="D6576" s="160"/>
      <c r="E6576" s="159"/>
      <c r="F6576" s="161"/>
    </row>
    <row r="6577" spans="2:6" x14ac:dyDescent="0.3">
      <c r="B6577" s="121">
        <v>6566</v>
      </c>
      <c r="C6577" s="162"/>
      <c r="D6577" s="163"/>
      <c r="E6577" s="162"/>
      <c r="F6577" s="164"/>
    </row>
    <row r="6578" spans="2:6" x14ac:dyDescent="0.3">
      <c r="B6578" s="125">
        <v>6567</v>
      </c>
      <c r="C6578" s="159"/>
      <c r="D6578" s="160"/>
      <c r="E6578" s="159"/>
      <c r="F6578" s="161"/>
    </row>
    <row r="6579" spans="2:6" x14ac:dyDescent="0.3">
      <c r="B6579" s="121">
        <v>6568</v>
      </c>
      <c r="C6579" s="162"/>
      <c r="D6579" s="163"/>
      <c r="E6579" s="162"/>
      <c r="F6579" s="164"/>
    </row>
    <row r="6580" spans="2:6" x14ac:dyDescent="0.3">
      <c r="B6580" s="125">
        <v>6569</v>
      </c>
      <c r="C6580" s="159"/>
      <c r="D6580" s="160"/>
      <c r="E6580" s="159"/>
      <c r="F6580" s="161"/>
    </row>
    <row r="6581" spans="2:6" x14ac:dyDescent="0.3">
      <c r="B6581" s="121">
        <v>6570</v>
      </c>
      <c r="C6581" s="162"/>
      <c r="D6581" s="163"/>
      <c r="E6581" s="162"/>
      <c r="F6581" s="164"/>
    </row>
    <row r="6582" spans="2:6" x14ac:dyDescent="0.3">
      <c r="B6582" s="125">
        <v>6571</v>
      </c>
      <c r="C6582" s="159"/>
      <c r="D6582" s="160"/>
      <c r="E6582" s="159"/>
      <c r="F6582" s="161"/>
    </row>
    <row r="6583" spans="2:6" x14ac:dyDescent="0.3">
      <c r="B6583" s="121">
        <v>6572</v>
      </c>
      <c r="C6583" s="162"/>
      <c r="D6583" s="163"/>
      <c r="E6583" s="162"/>
      <c r="F6583" s="164"/>
    </row>
    <row r="6584" spans="2:6" x14ac:dyDescent="0.3">
      <c r="B6584" s="125">
        <v>6573</v>
      </c>
      <c r="C6584" s="159"/>
      <c r="D6584" s="160"/>
      <c r="E6584" s="159"/>
      <c r="F6584" s="161"/>
    </row>
    <row r="6585" spans="2:6" x14ac:dyDescent="0.3">
      <c r="B6585" s="121">
        <v>6574</v>
      </c>
      <c r="C6585" s="162"/>
      <c r="D6585" s="163"/>
      <c r="E6585" s="162"/>
      <c r="F6585" s="164"/>
    </row>
    <row r="6586" spans="2:6" x14ac:dyDescent="0.3">
      <c r="B6586" s="125">
        <v>6575</v>
      </c>
      <c r="C6586" s="159"/>
      <c r="D6586" s="160"/>
      <c r="E6586" s="159"/>
      <c r="F6586" s="161"/>
    </row>
    <row r="6587" spans="2:6" x14ac:dyDescent="0.3">
      <c r="B6587" s="121">
        <v>6576</v>
      </c>
      <c r="C6587" s="162"/>
      <c r="D6587" s="163"/>
      <c r="E6587" s="162"/>
      <c r="F6587" s="164"/>
    </row>
    <row r="6588" spans="2:6" x14ac:dyDescent="0.3">
      <c r="B6588" s="125">
        <v>6577</v>
      </c>
      <c r="C6588" s="159"/>
      <c r="D6588" s="160"/>
      <c r="E6588" s="159"/>
      <c r="F6588" s="161"/>
    </row>
    <row r="6589" spans="2:6" x14ac:dyDescent="0.3">
      <c r="B6589" s="121">
        <v>6578</v>
      </c>
      <c r="C6589" s="162"/>
      <c r="D6589" s="163"/>
      <c r="E6589" s="162"/>
      <c r="F6589" s="164"/>
    </row>
    <row r="6590" spans="2:6" x14ac:dyDescent="0.3">
      <c r="B6590" s="125">
        <v>6579</v>
      </c>
      <c r="C6590" s="159"/>
      <c r="D6590" s="160"/>
      <c r="E6590" s="159"/>
      <c r="F6590" s="161"/>
    </row>
    <row r="6591" spans="2:6" x14ac:dyDescent="0.3">
      <c r="B6591" s="121">
        <v>6580</v>
      </c>
      <c r="C6591" s="162"/>
      <c r="D6591" s="163"/>
      <c r="E6591" s="162"/>
      <c r="F6591" s="164"/>
    </row>
    <row r="6592" spans="2:6" x14ac:dyDescent="0.3">
      <c r="B6592" s="125">
        <v>6581</v>
      </c>
      <c r="C6592" s="159"/>
      <c r="D6592" s="160"/>
      <c r="E6592" s="159"/>
      <c r="F6592" s="161"/>
    </row>
    <row r="6593" spans="2:6" x14ac:dyDescent="0.3">
      <c r="B6593" s="121">
        <v>6582</v>
      </c>
      <c r="C6593" s="162"/>
      <c r="D6593" s="163"/>
      <c r="E6593" s="162"/>
      <c r="F6593" s="164"/>
    </row>
    <row r="6594" spans="2:6" x14ac:dyDescent="0.3">
      <c r="B6594" s="125">
        <v>6583</v>
      </c>
      <c r="C6594" s="159"/>
      <c r="D6594" s="160"/>
      <c r="E6594" s="159"/>
      <c r="F6594" s="161"/>
    </row>
    <row r="6595" spans="2:6" x14ac:dyDescent="0.3">
      <c r="B6595" s="121">
        <v>6584</v>
      </c>
      <c r="C6595" s="162"/>
      <c r="D6595" s="163"/>
      <c r="E6595" s="162"/>
      <c r="F6595" s="164"/>
    </row>
    <row r="6596" spans="2:6" x14ac:dyDescent="0.3">
      <c r="B6596" s="125">
        <v>6585</v>
      </c>
      <c r="C6596" s="159"/>
      <c r="D6596" s="160"/>
      <c r="E6596" s="159"/>
      <c r="F6596" s="161"/>
    </row>
    <row r="6597" spans="2:6" x14ac:dyDescent="0.3">
      <c r="B6597" s="121">
        <v>6586</v>
      </c>
      <c r="C6597" s="162"/>
      <c r="D6597" s="163"/>
      <c r="E6597" s="162"/>
      <c r="F6597" s="164"/>
    </row>
    <row r="6598" spans="2:6" x14ac:dyDescent="0.3">
      <c r="B6598" s="125">
        <v>6587</v>
      </c>
      <c r="C6598" s="159"/>
      <c r="D6598" s="160"/>
      <c r="E6598" s="159"/>
      <c r="F6598" s="161"/>
    </row>
    <row r="6599" spans="2:6" x14ac:dyDescent="0.3">
      <c r="B6599" s="121">
        <v>6588</v>
      </c>
      <c r="C6599" s="162"/>
      <c r="D6599" s="163"/>
      <c r="E6599" s="162"/>
      <c r="F6599" s="164"/>
    </row>
    <row r="6600" spans="2:6" x14ac:dyDescent="0.3">
      <c r="B6600" s="125">
        <v>6589</v>
      </c>
      <c r="C6600" s="159"/>
      <c r="D6600" s="160"/>
      <c r="E6600" s="159"/>
      <c r="F6600" s="161"/>
    </row>
    <row r="6601" spans="2:6" x14ac:dyDescent="0.3">
      <c r="B6601" s="121">
        <v>6590</v>
      </c>
      <c r="C6601" s="162"/>
      <c r="D6601" s="163"/>
      <c r="E6601" s="162"/>
      <c r="F6601" s="164"/>
    </row>
    <row r="6602" spans="2:6" x14ac:dyDescent="0.3">
      <c r="B6602" s="125">
        <v>6591</v>
      </c>
      <c r="C6602" s="159"/>
      <c r="D6602" s="160"/>
      <c r="E6602" s="159"/>
      <c r="F6602" s="161"/>
    </row>
    <row r="6603" spans="2:6" x14ac:dyDescent="0.3">
      <c r="B6603" s="121">
        <v>6592</v>
      </c>
      <c r="C6603" s="162"/>
      <c r="D6603" s="163"/>
      <c r="E6603" s="162"/>
      <c r="F6603" s="164"/>
    </row>
    <row r="6604" spans="2:6" x14ac:dyDescent="0.3">
      <c r="B6604" s="125">
        <v>6593</v>
      </c>
      <c r="C6604" s="159"/>
      <c r="D6604" s="160"/>
      <c r="E6604" s="159"/>
      <c r="F6604" s="161"/>
    </row>
    <row r="6605" spans="2:6" x14ac:dyDescent="0.3">
      <c r="B6605" s="121">
        <v>6594</v>
      </c>
      <c r="C6605" s="162"/>
      <c r="D6605" s="163"/>
      <c r="E6605" s="162"/>
      <c r="F6605" s="164"/>
    </row>
    <row r="6606" spans="2:6" x14ac:dyDescent="0.3">
      <c r="B6606" s="125">
        <v>6595</v>
      </c>
      <c r="C6606" s="159"/>
      <c r="D6606" s="160"/>
      <c r="E6606" s="159"/>
      <c r="F6606" s="161"/>
    </row>
    <row r="6607" spans="2:6" x14ac:dyDescent="0.3">
      <c r="B6607" s="121">
        <v>6596</v>
      </c>
      <c r="C6607" s="162"/>
      <c r="D6607" s="163"/>
      <c r="E6607" s="162"/>
      <c r="F6607" s="164"/>
    </row>
    <row r="6608" spans="2:6" x14ac:dyDescent="0.3">
      <c r="B6608" s="125">
        <v>6597</v>
      </c>
      <c r="C6608" s="159"/>
      <c r="D6608" s="160"/>
      <c r="E6608" s="159"/>
      <c r="F6608" s="161"/>
    </row>
    <row r="6609" spans="2:6" x14ac:dyDescent="0.3">
      <c r="B6609" s="121">
        <v>6598</v>
      </c>
      <c r="C6609" s="162"/>
      <c r="D6609" s="163"/>
      <c r="E6609" s="162"/>
      <c r="F6609" s="164"/>
    </row>
    <row r="6610" spans="2:6" x14ac:dyDescent="0.3">
      <c r="B6610" s="125">
        <v>6599</v>
      </c>
      <c r="C6610" s="159"/>
      <c r="D6610" s="160"/>
      <c r="E6610" s="159"/>
      <c r="F6610" s="161"/>
    </row>
    <row r="6611" spans="2:6" x14ac:dyDescent="0.3">
      <c r="B6611" s="121">
        <v>6600</v>
      </c>
      <c r="C6611" s="162"/>
      <c r="D6611" s="163"/>
      <c r="E6611" s="162"/>
      <c r="F6611" s="164"/>
    </row>
    <row r="6612" spans="2:6" x14ac:dyDescent="0.3">
      <c r="B6612" s="125">
        <v>6601</v>
      </c>
      <c r="C6612" s="159"/>
      <c r="D6612" s="160"/>
      <c r="E6612" s="159"/>
      <c r="F6612" s="161"/>
    </row>
    <row r="6613" spans="2:6" x14ac:dyDescent="0.3">
      <c r="B6613" s="121">
        <v>6602</v>
      </c>
      <c r="C6613" s="162"/>
      <c r="D6613" s="163"/>
      <c r="E6613" s="162"/>
      <c r="F6613" s="164"/>
    </row>
    <row r="6614" spans="2:6" x14ac:dyDescent="0.3">
      <c r="B6614" s="125">
        <v>6603</v>
      </c>
      <c r="C6614" s="159"/>
      <c r="D6614" s="160"/>
      <c r="E6614" s="159"/>
      <c r="F6614" s="161"/>
    </row>
    <row r="6615" spans="2:6" x14ac:dyDescent="0.3">
      <c r="B6615" s="121">
        <v>6604</v>
      </c>
      <c r="C6615" s="162"/>
      <c r="D6615" s="163"/>
      <c r="E6615" s="162"/>
      <c r="F6615" s="164"/>
    </row>
    <row r="6616" spans="2:6" x14ac:dyDescent="0.3">
      <c r="B6616" s="125">
        <v>6605</v>
      </c>
      <c r="C6616" s="159"/>
      <c r="D6616" s="160"/>
      <c r="E6616" s="159"/>
      <c r="F6616" s="161"/>
    </row>
    <row r="6617" spans="2:6" x14ac:dyDescent="0.3">
      <c r="B6617" s="121">
        <v>6606</v>
      </c>
      <c r="C6617" s="162"/>
      <c r="D6617" s="163"/>
      <c r="E6617" s="162"/>
      <c r="F6617" s="164"/>
    </row>
    <row r="6618" spans="2:6" x14ac:dyDescent="0.3">
      <c r="B6618" s="125">
        <v>6607</v>
      </c>
      <c r="C6618" s="159"/>
      <c r="D6618" s="160"/>
      <c r="E6618" s="159"/>
      <c r="F6618" s="161"/>
    </row>
    <row r="6619" spans="2:6" x14ac:dyDescent="0.3">
      <c r="B6619" s="121">
        <v>6608</v>
      </c>
      <c r="C6619" s="162"/>
      <c r="D6619" s="163"/>
      <c r="E6619" s="162"/>
      <c r="F6619" s="164"/>
    </row>
    <row r="6620" spans="2:6" x14ac:dyDescent="0.3">
      <c r="B6620" s="125">
        <v>6609</v>
      </c>
      <c r="C6620" s="159"/>
      <c r="D6620" s="160"/>
      <c r="E6620" s="159"/>
      <c r="F6620" s="161"/>
    </row>
    <row r="6621" spans="2:6" x14ac:dyDescent="0.3">
      <c r="B6621" s="121">
        <v>6610</v>
      </c>
      <c r="C6621" s="162"/>
      <c r="D6621" s="163"/>
      <c r="E6621" s="162"/>
      <c r="F6621" s="164"/>
    </row>
    <row r="6622" spans="2:6" x14ac:dyDescent="0.3">
      <c r="B6622" s="125">
        <v>6611</v>
      </c>
      <c r="C6622" s="159"/>
      <c r="D6622" s="160"/>
      <c r="E6622" s="159"/>
      <c r="F6622" s="161"/>
    </row>
    <row r="6623" spans="2:6" x14ac:dyDescent="0.3">
      <c r="B6623" s="121">
        <v>6612</v>
      </c>
      <c r="C6623" s="162"/>
      <c r="D6623" s="163"/>
      <c r="E6623" s="162"/>
      <c r="F6623" s="164"/>
    </row>
    <row r="6624" spans="2:6" x14ac:dyDescent="0.3">
      <c r="B6624" s="125">
        <v>6613</v>
      </c>
      <c r="C6624" s="159"/>
      <c r="D6624" s="160"/>
      <c r="E6624" s="159"/>
      <c r="F6624" s="161"/>
    </row>
    <row r="6625" spans="2:6" x14ac:dyDescent="0.3">
      <c r="B6625" s="121">
        <v>6614</v>
      </c>
      <c r="C6625" s="162"/>
      <c r="D6625" s="163"/>
      <c r="E6625" s="162"/>
      <c r="F6625" s="164"/>
    </row>
    <row r="6626" spans="2:6" x14ac:dyDescent="0.3">
      <c r="B6626" s="125">
        <v>6615</v>
      </c>
      <c r="C6626" s="159"/>
      <c r="D6626" s="160"/>
      <c r="E6626" s="159"/>
      <c r="F6626" s="161"/>
    </row>
    <row r="6627" spans="2:6" x14ac:dyDescent="0.3">
      <c r="B6627" s="121">
        <v>6616</v>
      </c>
      <c r="C6627" s="162"/>
      <c r="D6627" s="163"/>
      <c r="E6627" s="162"/>
      <c r="F6627" s="164"/>
    </row>
    <row r="6628" spans="2:6" x14ac:dyDescent="0.3">
      <c r="B6628" s="125">
        <v>6617</v>
      </c>
      <c r="C6628" s="159"/>
      <c r="D6628" s="160"/>
      <c r="E6628" s="159"/>
      <c r="F6628" s="161"/>
    </row>
    <row r="6629" spans="2:6" x14ac:dyDescent="0.3">
      <c r="B6629" s="121">
        <v>6618</v>
      </c>
      <c r="C6629" s="162"/>
      <c r="D6629" s="163"/>
      <c r="E6629" s="162"/>
      <c r="F6629" s="164"/>
    </row>
    <row r="6630" spans="2:6" x14ac:dyDescent="0.3">
      <c r="B6630" s="125">
        <v>6619</v>
      </c>
      <c r="C6630" s="159"/>
      <c r="D6630" s="160"/>
      <c r="E6630" s="159"/>
      <c r="F6630" s="161"/>
    </row>
    <row r="6631" spans="2:6" x14ac:dyDescent="0.3">
      <c r="B6631" s="121">
        <v>6620</v>
      </c>
      <c r="C6631" s="162"/>
      <c r="D6631" s="163"/>
      <c r="E6631" s="162"/>
      <c r="F6631" s="164"/>
    </row>
    <row r="6632" spans="2:6" x14ac:dyDescent="0.3">
      <c r="B6632" s="125">
        <v>6621</v>
      </c>
      <c r="C6632" s="159"/>
      <c r="D6632" s="160"/>
      <c r="E6632" s="159"/>
      <c r="F6632" s="161"/>
    </row>
    <row r="6633" spans="2:6" x14ac:dyDescent="0.3">
      <c r="B6633" s="121">
        <v>6622</v>
      </c>
      <c r="C6633" s="162"/>
      <c r="D6633" s="163"/>
      <c r="E6633" s="162"/>
      <c r="F6633" s="164"/>
    </row>
    <row r="6634" spans="2:6" x14ac:dyDescent="0.3">
      <c r="B6634" s="125">
        <v>6623</v>
      </c>
      <c r="C6634" s="159"/>
      <c r="D6634" s="160"/>
      <c r="E6634" s="159"/>
      <c r="F6634" s="161"/>
    </row>
    <row r="6635" spans="2:6" x14ac:dyDescent="0.3">
      <c r="B6635" s="121">
        <v>6624</v>
      </c>
      <c r="C6635" s="162"/>
      <c r="D6635" s="163"/>
      <c r="E6635" s="162"/>
      <c r="F6635" s="164"/>
    </row>
    <row r="6636" spans="2:6" x14ac:dyDescent="0.3">
      <c r="B6636" s="125">
        <v>6625</v>
      </c>
      <c r="C6636" s="159"/>
      <c r="D6636" s="160"/>
      <c r="E6636" s="159"/>
      <c r="F6636" s="161"/>
    </row>
    <row r="6637" spans="2:6" x14ac:dyDescent="0.3">
      <c r="B6637" s="121">
        <v>6626</v>
      </c>
      <c r="C6637" s="162"/>
      <c r="D6637" s="163"/>
      <c r="E6637" s="162"/>
      <c r="F6637" s="164"/>
    </row>
    <row r="6638" spans="2:6" x14ac:dyDescent="0.3">
      <c r="B6638" s="125">
        <v>6627</v>
      </c>
      <c r="C6638" s="159"/>
      <c r="D6638" s="160"/>
      <c r="E6638" s="159"/>
      <c r="F6638" s="161"/>
    </row>
    <row r="6639" spans="2:6" x14ac:dyDescent="0.3">
      <c r="B6639" s="121">
        <v>6628</v>
      </c>
      <c r="C6639" s="162"/>
      <c r="D6639" s="163"/>
      <c r="E6639" s="162"/>
      <c r="F6639" s="164"/>
    </row>
    <row r="6640" spans="2:6" x14ac:dyDescent="0.3">
      <c r="B6640" s="125">
        <v>6629</v>
      </c>
      <c r="C6640" s="159"/>
      <c r="D6640" s="160"/>
      <c r="E6640" s="159"/>
      <c r="F6640" s="161"/>
    </row>
    <row r="6641" spans="2:6" x14ac:dyDescent="0.3">
      <c r="B6641" s="121">
        <v>6630</v>
      </c>
      <c r="C6641" s="162"/>
      <c r="D6641" s="163"/>
      <c r="E6641" s="162"/>
      <c r="F6641" s="164"/>
    </row>
    <row r="6642" spans="2:6" x14ac:dyDescent="0.3">
      <c r="B6642" s="125">
        <v>6631</v>
      </c>
      <c r="C6642" s="159"/>
      <c r="D6642" s="160"/>
      <c r="E6642" s="159"/>
      <c r="F6642" s="161"/>
    </row>
    <row r="6643" spans="2:6" x14ac:dyDescent="0.3">
      <c r="B6643" s="121">
        <v>6632</v>
      </c>
      <c r="C6643" s="162"/>
      <c r="D6643" s="163"/>
      <c r="E6643" s="162"/>
      <c r="F6643" s="164"/>
    </row>
    <row r="6644" spans="2:6" x14ac:dyDescent="0.3">
      <c r="B6644" s="125">
        <v>6633</v>
      </c>
      <c r="C6644" s="159"/>
      <c r="D6644" s="160"/>
      <c r="E6644" s="159"/>
      <c r="F6644" s="161"/>
    </row>
    <row r="6645" spans="2:6" x14ac:dyDescent="0.3">
      <c r="B6645" s="121">
        <v>6634</v>
      </c>
      <c r="C6645" s="162"/>
      <c r="D6645" s="163"/>
      <c r="E6645" s="162"/>
      <c r="F6645" s="164"/>
    </row>
    <row r="6646" spans="2:6" x14ac:dyDescent="0.3">
      <c r="B6646" s="125">
        <v>6635</v>
      </c>
      <c r="C6646" s="159"/>
      <c r="D6646" s="160"/>
      <c r="E6646" s="159"/>
      <c r="F6646" s="161"/>
    </row>
    <row r="6647" spans="2:6" x14ac:dyDescent="0.3">
      <c r="B6647" s="121">
        <v>6636</v>
      </c>
      <c r="C6647" s="162"/>
      <c r="D6647" s="163"/>
      <c r="E6647" s="162"/>
      <c r="F6647" s="164"/>
    </row>
    <row r="6648" spans="2:6" x14ac:dyDescent="0.3">
      <c r="B6648" s="125">
        <v>6637</v>
      </c>
      <c r="C6648" s="159"/>
      <c r="D6648" s="160"/>
      <c r="E6648" s="159"/>
      <c r="F6648" s="161"/>
    </row>
    <row r="6649" spans="2:6" x14ac:dyDescent="0.3">
      <c r="B6649" s="121">
        <v>6638</v>
      </c>
      <c r="C6649" s="162"/>
      <c r="D6649" s="163"/>
      <c r="E6649" s="162"/>
      <c r="F6649" s="164"/>
    </row>
    <row r="6650" spans="2:6" x14ac:dyDescent="0.3">
      <c r="B6650" s="125">
        <v>6639</v>
      </c>
      <c r="C6650" s="159"/>
      <c r="D6650" s="160"/>
      <c r="E6650" s="159"/>
      <c r="F6650" s="161"/>
    </row>
    <row r="6651" spans="2:6" x14ac:dyDescent="0.3">
      <c r="B6651" s="121">
        <v>6640</v>
      </c>
      <c r="C6651" s="162"/>
      <c r="D6651" s="163"/>
      <c r="E6651" s="162"/>
      <c r="F6651" s="164"/>
    </row>
    <row r="6652" spans="2:6" x14ac:dyDescent="0.3">
      <c r="B6652" s="125">
        <v>6641</v>
      </c>
      <c r="C6652" s="159"/>
      <c r="D6652" s="160"/>
      <c r="E6652" s="159"/>
      <c r="F6652" s="161"/>
    </row>
    <row r="6653" spans="2:6" x14ac:dyDescent="0.3">
      <c r="B6653" s="121">
        <v>6642</v>
      </c>
      <c r="C6653" s="162"/>
      <c r="D6653" s="163"/>
      <c r="E6653" s="162"/>
      <c r="F6653" s="164"/>
    </row>
    <row r="6654" spans="2:6" x14ac:dyDescent="0.3">
      <c r="B6654" s="125">
        <v>6643</v>
      </c>
      <c r="C6654" s="159"/>
      <c r="D6654" s="160"/>
      <c r="E6654" s="159"/>
      <c r="F6654" s="161"/>
    </row>
    <row r="6655" spans="2:6" x14ac:dyDescent="0.3">
      <c r="B6655" s="121">
        <v>6644</v>
      </c>
      <c r="C6655" s="162"/>
      <c r="D6655" s="163"/>
      <c r="E6655" s="162"/>
      <c r="F6655" s="164"/>
    </row>
    <row r="6656" spans="2:6" x14ac:dyDescent="0.3">
      <c r="B6656" s="125">
        <v>6645</v>
      </c>
      <c r="C6656" s="159"/>
      <c r="D6656" s="160"/>
      <c r="E6656" s="159"/>
      <c r="F6656" s="161"/>
    </row>
    <row r="6657" spans="2:6" x14ac:dyDescent="0.3">
      <c r="B6657" s="121">
        <v>6646</v>
      </c>
      <c r="C6657" s="162"/>
      <c r="D6657" s="163"/>
      <c r="E6657" s="162"/>
      <c r="F6657" s="164"/>
    </row>
    <row r="6658" spans="2:6" x14ac:dyDescent="0.3">
      <c r="B6658" s="125">
        <v>6647</v>
      </c>
      <c r="C6658" s="159"/>
      <c r="D6658" s="160"/>
      <c r="E6658" s="159"/>
      <c r="F6658" s="161"/>
    </row>
    <row r="6659" spans="2:6" x14ac:dyDescent="0.3">
      <c r="B6659" s="121">
        <v>6648</v>
      </c>
      <c r="C6659" s="162"/>
      <c r="D6659" s="163"/>
      <c r="E6659" s="162"/>
      <c r="F6659" s="164"/>
    </row>
    <row r="6660" spans="2:6" x14ac:dyDescent="0.3">
      <c r="B6660" s="125">
        <v>6649</v>
      </c>
      <c r="C6660" s="159"/>
      <c r="D6660" s="160"/>
      <c r="E6660" s="159"/>
      <c r="F6660" s="161"/>
    </row>
    <row r="6661" spans="2:6" x14ac:dyDescent="0.3">
      <c r="B6661" s="121">
        <v>6650</v>
      </c>
      <c r="C6661" s="162"/>
      <c r="D6661" s="163"/>
      <c r="E6661" s="162"/>
      <c r="F6661" s="164"/>
    </row>
    <row r="6662" spans="2:6" x14ac:dyDescent="0.3">
      <c r="B6662" s="125">
        <v>6651</v>
      </c>
      <c r="C6662" s="159"/>
      <c r="D6662" s="160"/>
      <c r="E6662" s="159"/>
      <c r="F6662" s="161"/>
    </row>
    <row r="6663" spans="2:6" x14ac:dyDescent="0.3">
      <c r="B6663" s="121">
        <v>6652</v>
      </c>
      <c r="C6663" s="162"/>
      <c r="D6663" s="163"/>
      <c r="E6663" s="162"/>
      <c r="F6663" s="164"/>
    </row>
    <row r="6664" spans="2:6" x14ac:dyDescent="0.3">
      <c r="B6664" s="125">
        <v>6653</v>
      </c>
      <c r="C6664" s="159"/>
      <c r="D6664" s="160"/>
      <c r="E6664" s="159"/>
      <c r="F6664" s="161"/>
    </row>
    <row r="6665" spans="2:6" x14ac:dyDescent="0.3">
      <c r="B6665" s="121">
        <v>6654</v>
      </c>
      <c r="C6665" s="162"/>
      <c r="D6665" s="163"/>
      <c r="E6665" s="162"/>
      <c r="F6665" s="164"/>
    </row>
    <row r="6666" spans="2:6" x14ac:dyDescent="0.3">
      <c r="B6666" s="125">
        <v>6655</v>
      </c>
      <c r="C6666" s="159"/>
      <c r="D6666" s="160"/>
      <c r="E6666" s="159"/>
      <c r="F6666" s="161"/>
    </row>
    <row r="6667" spans="2:6" x14ac:dyDescent="0.3">
      <c r="B6667" s="121">
        <v>6656</v>
      </c>
      <c r="C6667" s="162"/>
      <c r="D6667" s="163"/>
      <c r="E6667" s="162"/>
      <c r="F6667" s="164"/>
    </row>
    <row r="6668" spans="2:6" x14ac:dyDescent="0.3">
      <c r="B6668" s="125">
        <v>6657</v>
      </c>
      <c r="C6668" s="159"/>
      <c r="D6668" s="160"/>
      <c r="E6668" s="159"/>
      <c r="F6668" s="161"/>
    </row>
    <row r="6669" spans="2:6" x14ac:dyDescent="0.3">
      <c r="B6669" s="121">
        <v>6658</v>
      </c>
      <c r="C6669" s="162"/>
      <c r="D6669" s="163"/>
      <c r="E6669" s="162"/>
      <c r="F6669" s="164"/>
    </row>
    <row r="6670" spans="2:6" x14ac:dyDescent="0.3">
      <c r="B6670" s="125">
        <v>6659</v>
      </c>
      <c r="C6670" s="159"/>
      <c r="D6670" s="160"/>
      <c r="E6670" s="159"/>
      <c r="F6670" s="161"/>
    </row>
    <row r="6671" spans="2:6" x14ac:dyDescent="0.3">
      <c r="B6671" s="121">
        <v>6660</v>
      </c>
      <c r="C6671" s="162"/>
      <c r="D6671" s="163"/>
      <c r="E6671" s="162"/>
      <c r="F6671" s="164"/>
    </row>
    <row r="6672" spans="2:6" x14ac:dyDescent="0.3">
      <c r="B6672" s="125">
        <v>6661</v>
      </c>
      <c r="C6672" s="159"/>
      <c r="D6672" s="160"/>
      <c r="E6672" s="159"/>
      <c r="F6672" s="161"/>
    </row>
    <row r="6673" spans="2:6" x14ac:dyDescent="0.3">
      <c r="B6673" s="121">
        <v>6662</v>
      </c>
      <c r="C6673" s="162"/>
      <c r="D6673" s="163"/>
      <c r="E6673" s="162"/>
      <c r="F6673" s="164"/>
    </row>
    <row r="6674" spans="2:6" x14ac:dyDescent="0.3">
      <c r="B6674" s="125">
        <v>6663</v>
      </c>
      <c r="C6674" s="159"/>
      <c r="D6674" s="160"/>
      <c r="E6674" s="159"/>
      <c r="F6674" s="161"/>
    </row>
    <row r="6675" spans="2:6" x14ac:dyDescent="0.3">
      <c r="B6675" s="121">
        <v>6664</v>
      </c>
      <c r="C6675" s="162"/>
      <c r="D6675" s="163"/>
      <c r="E6675" s="162"/>
      <c r="F6675" s="164"/>
    </row>
    <row r="6676" spans="2:6" x14ac:dyDescent="0.3">
      <c r="B6676" s="125">
        <v>6665</v>
      </c>
      <c r="C6676" s="159"/>
      <c r="D6676" s="160"/>
      <c r="E6676" s="159"/>
      <c r="F6676" s="161"/>
    </row>
    <row r="6677" spans="2:6" x14ac:dyDescent="0.3">
      <c r="B6677" s="121">
        <v>6666</v>
      </c>
      <c r="C6677" s="162"/>
      <c r="D6677" s="163"/>
      <c r="E6677" s="162"/>
      <c r="F6677" s="164"/>
    </row>
    <row r="6678" spans="2:6" x14ac:dyDescent="0.3">
      <c r="B6678" s="125">
        <v>6667</v>
      </c>
      <c r="C6678" s="159"/>
      <c r="D6678" s="160"/>
      <c r="E6678" s="159"/>
      <c r="F6678" s="161"/>
    </row>
    <row r="6679" spans="2:6" x14ac:dyDescent="0.3">
      <c r="B6679" s="121">
        <v>6668</v>
      </c>
      <c r="C6679" s="162"/>
      <c r="D6679" s="163"/>
      <c r="E6679" s="162"/>
      <c r="F6679" s="164"/>
    </row>
    <row r="6680" spans="2:6" x14ac:dyDescent="0.3">
      <c r="B6680" s="125">
        <v>6669</v>
      </c>
      <c r="C6680" s="159"/>
      <c r="D6680" s="160"/>
      <c r="E6680" s="159"/>
      <c r="F6680" s="161"/>
    </row>
    <row r="6681" spans="2:6" x14ac:dyDescent="0.3">
      <c r="B6681" s="121">
        <v>6670</v>
      </c>
      <c r="C6681" s="162"/>
      <c r="D6681" s="163"/>
      <c r="E6681" s="162"/>
      <c r="F6681" s="164"/>
    </row>
    <row r="6682" spans="2:6" x14ac:dyDescent="0.3">
      <c r="B6682" s="125">
        <v>6671</v>
      </c>
      <c r="C6682" s="159"/>
      <c r="D6682" s="160"/>
      <c r="E6682" s="159"/>
      <c r="F6682" s="161"/>
    </row>
    <row r="6683" spans="2:6" x14ac:dyDescent="0.3">
      <c r="B6683" s="121">
        <v>6672</v>
      </c>
      <c r="C6683" s="162"/>
      <c r="D6683" s="163"/>
      <c r="E6683" s="162"/>
      <c r="F6683" s="164"/>
    </row>
    <row r="6684" spans="2:6" x14ac:dyDescent="0.3">
      <c r="B6684" s="125">
        <v>6673</v>
      </c>
      <c r="C6684" s="159"/>
      <c r="D6684" s="160"/>
      <c r="E6684" s="159"/>
      <c r="F6684" s="161"/>
    </row>
    <row r="6685" spans="2:6" x14ac:dyDescent="0.3">
      <c r="B6685" s="121">
        <v>6674</v>
      </c>
      <c r="C6685" s="162"/>
      <c r="D6685" s="163"/>
      <c r="E6685" s="162"/>
      <c r="F6685" s="164"/>
    </row>
    <row r="6686" spans="2:6" x14ac:dyDescent="0.3">
      <c r="B6686" s="125">
        <v>6675</v>
      </c>
      <c r="C6686" s="159"/>
      <c r="D6686" s="160"/>
      <c r="E6686" s="159"/>
      <c r="F6686" s="161"/>
    </row>
    <row r="6687" spans="2:6" x14ac:dyDescent="0.3">
      <c r="B6687" s="121">
        <v>6676</v>
      </c>
      <c r="C6687" s="162"/>
      <c r="D6687" s="163"/>
      <c r="E6687" s="162"/>
      <c r="F6687" s="164"/>
    </row>
    <row r="6688" spans="2:6" x14ac:dyDescent="0.3">
      <c r="B6688" s="125">
        <v>6677</v>
      </c>
      <c r="C6688" s="159"/>
      <c r="D6688" s="160"/>
      <c r="E6688" s="159"/>
      <c r="F6688" s="161"/>
    </row>
    <row r="6689" spans="2:6" x14ac:dyDescent="0.3">
      <c r="B6689" s="121">
        <v>6678</v>
      </c>
      <c r="C6689" s="162"/>
      <c r="D6689" s="163"/>
      <c r="E6689" s="162"/>
      <c r="F6689" s="164"/>
    </row>
    <row r="6690" spans="2:6" x14ac:dyDescent="0.3">
      <c r="B6690" s="125">
        <v>6679</v>
      </c>
      <c r="C6690" s="159"/>
      <c r="D6690" s="160"/>
      <c r="E6690" s="159"/>
      <c r="F6690" s="161"/>
    </row>
    <row r="6691" spans="2:6" x14ac:dyDescent="0.3">
      <c r="B6691" s="121">
        <v>6680</v>
      </c>
      <c r="C6691" s="162"/>
      <c r="D6691" s="163"/>
      <c r="E6691" s="162"/>
      <c r="F6691" s="164"/>
    </row>
    <row r="6692" spans="2:6" x14ac:dyDescent="0.3">
      <c r="B6692" s="125">
        <v>6681</v>
      </c>
      <c r="C6692" s="159"/>
      <c r="D6692" s="160"/>
      <c r="E6692" s="159"/>
      <c r="F6692" s="161"/>
    </row>
    <row r="6693" spans="2:6" x14ac:dyDescent="0.3">
      <c r="B6693" s="121">
        <v>6682</v>
      </c>
      <c r="C6693" s="162"/>
      <c r="D6693" s="163"/>
      <c r="E6693" s="162"/>
      <c r="F6693" s="164"/>
    </row>
    <row r="6694" spans="2:6" x14ac:dyDescent="0.3">
      <c r="B6694" s="125">
        <v>6683</v>
      </c>
      <c r="C6694" s="159"/>
      <c r="D6694" s="160"/>
      <c r="E6694" s="159"/>
      <c r="F6694" s="161"/>
    </row>
    <row r="6695" spans="2:6" x14ac:dyDescent="0.3">
      <c r="B6695" s="121">
        <v>6684</v>
      </c>
      <c r="C6695" s="162"/>
      <c r="D6695" s="163"/>
      <c r="E6695" s="162"/>
      <c r="F6695" s="164"/>
    </row>
    <row r="6696" spans="2:6" x14ac:dyDescent="0.3">
      <c r="B6696" s="125">
        <v>6685</v>
      </c>
      <c r="C6696" s="159"/>
      <c r="D6696" s="160"/>
      <c r="E6696" s="159"/>
      <c r="F6696" s="161"/>
    </row>
    <row r="6697" spans="2:6" x14ac:dyDescent="0.3">
      <c r="B6697" s="121">
        <v>6686</v>
      </c>
      <c r="C6697" s="162"/>
      <c r="D6697" s="163"/>
      <c r="E6697" s="162"/>
      <c r="F6697" s="164"/>
    </row>
    <row r="6698" spans="2:6" x14ac:dyDescent="0.3">
      <c r="B6698" s="125">
        <v>6687</v>
      </c>
      <c r="C6698" s="159"/>
      <c r="D6698" s="160"/>
      <c r="E6698" s="159"/>
      <c r="F6698" s="161"/>
    </row>
    <row r="6699" spans="2:6" x14ac:dyDescent="0.3">
      <c r="B6699" s="121">
        <v>6688</v>
      </c>
      <c r="C6699" s="162"/>
      <c r="D6699" s="163"/>
      <c r="E6699" s="162"/>
      <c r="F6699" s="164"/>
    </row>
    <row r="6700" spans="2:6" x14ac:dyDescent="0.3">
      <c r="B6700" s="125">
        <v>6689</v>
      </c>
      <c r="C6700" s="159"/>
      <c r="D6700" s="160"/>
      <c r="E6700" s="159"/>
      <c r="F6700" s="161"/>
    </row>
    <row r="6701" spans="2:6" x14ac:dyDescent="0.3">
      <c r="B6701" s="121">
        <v>6690</v>
      </c>
      <c r="C6701" s="162"/>
      <c r="D6701" s="163"/>
      <c r="E6701" s="162"/>
      <c r="F6701" s="164"/>
    </row>
    <row r="6702" spans="2:6" x14ac:dyDescent="0.3">
      <c r="B6702" s="125">
        <v>6691</v>
      </c>
      <c r="C6702" s="159"/>
      <c r="D6702" s="160"/>
      <c r="E6702" s="159"/>
      <c r="F6702" s="161"/>
    </row>
    <row r="6703" spans="2:6" x14ac:dyDescent="0.3">
      <c r="B6703" s="121">
        <v>6692</v>
      </c>
      <c r="C6703" s="162"/>
      <c r="D6703" s="163"/>
      <c r="E6703" s="162"/>
      <c r="F6703" s="164"/>
    </row>
    <row r="6704" spans="2:6" x14ac:dyDescent="0.3">
      <c r="B6704" s="125">
        <v>6693</v>
      </c>
      <c r="C6704" s="159"/>
      <c r="D6704" s="160"/>
      <c r="E6704" s="159"/>
      <c r="F6704" s="161"/>
    </row>
    <row r="6705" spans="2:6" x14ac:dyDescent="0.3">
      <c r="B6705" s="121">
        <v>6694</v>
      </c>
      <c r="C6705" s="162"/>
      <c r="D6705" s="163"/>
      <c r="E6705" s="162"/>
      <c r="F6705" s="164"/>
    </row>
    <row r="6706" spans="2:6" x14ac:dyDescent="0.3">
      <c r="B6706" s="125">
        <v>6695</v>
      </c>
      <c r="C6706" s="159"/>
      <c r="D6706" s="160"/>
      <c r="E6706" s="159"/>
      <c r="F6706" s="161"/>
    </row>
    <row r="6707" spans="2:6" x14ac:dyDescent="0.3">
      <c r="B6707" s="121">
        <v>6696</v>
      </c>
      <c r="C6707" s="162"/>
      <c r="D6707" s="163"/>
      <c r="E6707" s="162"/>
      <c r="F6707" s="164"/>
    </row>
    <row r="6708" spans="2:6" x14ac:dyDescent="0.3">
      <c r="B6708" s="125">
        <v>6697</v>
      </c>
      <c r="C6708" s="159"/>
      <c r="D6708" s="160"/>
      <c r="E6708" s="159"/>
      <c r="F6708" s="161"/>
    </row>
    <row r="6709" spans="2:6" x14ac:dyDescent="0.3">
      <c r="B6709" s="121">
        <v>6698</v>
      </c>
      <c r="C6709" s="162"/>
      <c r="D6709" s="163"/>
      <c r="E6709" s="162"/>
      <c r="F6709" s="164"/>
    </row>
    <row r="6710" spans="2:6" x14ac:dyDescent="0.3">
      <c r="B6710" s="125">
        <v>6699</v>
      </c>
      <c r="C6710" s="159"/>
      <c r="D6710" s="160"/>
      <c r="E6710" s="159"/>
      <c r="F6710" s="161"/>
    </row>
    <row r="6711" spans="2:6" x14ac:dyDescent="0.3">
      <c r="B6711" s="121">
        <v>6700</v>
      </c>
      <c r="C6711" s="162"/>
      <c r="D6711" s="163"/>
      <c r="E6711" s="162"/>
      <c r="F6711" s="164"/>
    </row>
    <row r="6712" spans="2:6" x14ac:dyDescent="0.3">
      <c r="B6712" s="125">
        <v>6701</v>
      </c>
      <c r="C6712" s="159"/>
      <c r="D6712" s="160"/>
      <c r="E6712" s="159"/>
      <c r="F6712" s="161"/>
    </row>
    <row r="6713" spans="2:6" x14ac:dyDescent="0.3">
      <c r="B6713" s="121">
        <v>6702</v>
      </c>
      <c r="C6713" s="162"/>
      <c r="D6713" s="163"/>
      <c r="E6713" s="162"/>
      <c r="F6713" s="164"/>
    </row>
    <row r="6714" spans="2:6" x14ac:dyDescent="0.3">
      <c r="B6714" s="125">
        <v>6703</v>
      </c>
      <c r="C6714" s="159"/>
      <c r="D6714" s="160"/>
      <c r="E6714" s="159"/>
      <c r="F6714" s="161"/>
    </row>
    <row r="6715" spans="2:6" x14ac:dyDescent="0.3">
      <c r="B6715" s="121">
        <v>6704</v>
      </c>
      <c r="C6715" s="162"/>
      <c r="D6715" s="163"/>
      <c r="E6715" s="162"/>
      <c r="F6715" s="164"/>
    </row>
    <row r="6716" spans="2:6" x14ac:dyDescent="0.3">
      <c r="B6716" s="125">
        <v>6705</v>
      </c>
      <c r="C6716" s="159"/>
      <c r="D6716" s="160"/>
      <c r="E6716" s="159"/>
      <c r="F6716" s="161"/>
    </row>
    <row r="6717" spans="2:6" x14ac:dyDescent="0.3">
      <c r="B6717" s="121">
        <v>6706</v>
      </c>
      <c r="C6717" s="162"/>
      <c r="D6717" s="163"/>
      <c r="E6717" s="162"/>
      <c r="F6717" s="164"/>
    </row>
    <row r="6718" spans="2:6" x14ac:dyDescent="0.3">
      <c r="B6718" s="125">
        <v>6707</v>
      </c>
      <c r="C6718" s="159"/>
      <c r="D6718" s="160"/>
      <c r="E6718" s="159"/>
      <c r="F6718" s="161"/>
    </row>
    <row r="6719" spans="2:6" x14ac:dyDescent="0.3">
      <c r="B6719" s="121">
        <v>6708</v>
      </c>
      <c r="C6719" s="162"/>
      <c r="D6719" s="163"/>
      <c r="E6719" s="162"/>
      <c r="F6719" s="164"/>
    </row>
    <row r="6720" spans="2:6" x14ac:dyDescent="0.3">
      <c r="B6720" s="125">
        <v>6709</v>
      </c>
      <c r="C6720" s="159"/>
      <c r="D6720" s="160"/>
      <c r="E6720" s="159"/>
      <c r="F6720" s="161"/>
    </row>
    <row r="6721" spans="2:6" x14ac:dyDescent="0.3">
      <c r="B6721" s="121">
        <v>6710</v>
      </c>
      <c r="C6721" s="162"/>
      <c r="D6721" s="163"/>
      <c r="E6721" s="162"/>
      <c r="F6721" s="164"/>
    </row>
    <row r="6722" spans="2:6" x14ac:dyDescent="0.3">
      <c r="B6722" s="125">
        <v>6711</v>
      </c>
      <c r="C6722" s="159"/>
      <c r="D6722" s="160"/>
      <c r="E6722" s="159"/>
      <c r="F6722" s="161"/>
    </row>
    <row r="6723" spans="2:6" x14ac:dyDescent="0.3">
      <c r="B6723" s="121">
        <v>6712</v>
      </c>
      <c r="C6723" s="162"/>
      <c r="D6723" s="163"/>
      <c r="E6723" s="162"/>
      <c r="F6723" s="164"/>
    </row>
    <row r="6724" spans="2:6" x14ac:dyDescent="0.3">
      <c r="B6724" s="125">
        <v>6713</v>
      </c>
      <c r="C6724" s="159"/>
      <c r="D6724" s="160"/>
      <c r="E6724" s="159"/>
      <c r="F6724" s="161"/>
    </row>
    <row r="6725" spans="2:6" x14ac:dyDescent="0.3">
      <c r="B6725" s="121">
        <v>6714</v>
      </c>
      <c r="C6725" s="162"/>
      <c r="D6725" s="163"/>
      <c r="E6725" s="162"/>
      <c r="F6725" s="164"/>
    </row>
    <row r="6726" spans="2:6" x14ac:dyDescent="0.3">
      <c r="B6726" s="125">
        <v>6715</v>
      </c>
      <c r="C6726" s="159"/>
      <c r="D6726" s="160"/>
      <c r="E6726" s="159"/>
      <c r="F6726" s="161"/>
    </row>
    <row r="6727" spans="2:6" x14ac:dyDescent="0.3">
      <c r="B6727" s="121">
        <v>6716</v>
      </c>
      <c r="C6727" s="162"/>
      <c r="D6727" s="163"/>
      <c r="E6727" s="162"/>
      <c r="F6727" s="164"/>
    </row>
    <row r="6728" spans="2:6" x14ac:dyDescent="0.3">
      <c r="B6728" s="125">
        <v>6717</v>
      </c>
      <c r="C6728" s="159"/>
      <c r="D6728" s="160"/>
      <c r="E6728" s="159"/>
      <c r="F6728" s="161"/>
    </row>
    <row r="6729" spans="2:6" x14ac:dyDescent="0.3">
      <c r="B6729" s="121">
        <v>6718</v>
      </c>
      <c r="C6729" s="162"/>
      <c r="D6729" s="163"/>
      <c r="E6729" s="162"/>
      <c r="F6729" s="164"/>
    </row>
    <row r="6730" spans="2:6" x14ac:dyDescent="0.3">
      <c r="B6730" s="125">
        <v>6719</v>
      </c>
      <c r="C6730" s="159"/>
      <c r="D6730" s="160"/>
      <c r="E6730" s="159"/>
      <c r="F6730" s="161"/>
    </row>
    <row r="6731" spans="2:6" x14ac:dyDescent="0.3">
      <c r="B6731" s="121">
        <v>6720</v>
      </c>
      <c r="C6731" s="162"/>
      <c r="D6731" s="163"/>
      <c r="E6731" s="162"/>
      <c r="F6731" s="164"/>
    </row>
    <row r="6732" spans="2:6" x14ac:dyDescent="0.3">
      <c r="B6732" s="125">
        <v>6721</v>
      </c>
      <c r="C6732" s="159"/>
      <c r="D6732" s="160"/>
      <c r="E6732" s="159"/>
      <c r="F6732" s="161"/>
    </row>
    <row r="6733" spans="2:6" x14ac:dyDescent="0.3">
      <c r="B6733" s="121">
        <v>6722</v>
      </c>
      <c r="C6733" s="162"/>
      <c r="D6733" s="163"/>
      <c r="E6733" s="162"/>
      <c r="F6733" s="164"/>
    </row>
    <row r="6734" spans="2:6" x14ac:dyDescent="0.3">
      <c r="B6734" s="125">
        <v>6723</v>
      </c>
      <c r="C6734" s="159"/>
      <c r="D6734" s="160"/>
      <c r="E6734" s="159"/>
      <c r="F6734" s="161"/>
    </row>
    <row r="6735" spans="2:6" x14ac:dyDescent="0.3">
      <c r="B6735" s="121">
        <v>6724</v>
      </c>
      <c r="C6735" s="162"/>
      <c r="D6735" s="163"/>
      <c r="E6735" s="162"/>
      <c r="F6735" s="164"/>
    </row>
    <row r="6736" spans="2:6" x14ac:dyDescent="0.3">
      <c r="B6736" s="125">
        <v>6725</v>
      </c>
      <c r="C6736" s="159"/>
      <c r="D6736" s="160"/>
      <c r="E6736" s="159"/>
      <c r="F6736" s="161"/>
    </row>
    <row r="6737" spans="2:6" x14ac:dyDescent="0.3">
      <c r="B6737" s="121">
        <v>6726</v>
      </c>
      <c r="C6737" s="162"/>
      <c r="D6737" s="163"/>
      <c r="E6737" s="162"/>
      <c r="F6737" s="164"/>
    </row>
    <row r="6738" spans="2:6" x14ac:dyDescent="0.3">
      <c r="B6738" s="125">
        <v>6727</v>
      </c>
      <c r="C6738" s="159"/>
      <c r="D6738" s="160"/>
      <c r="E6738" s="159"/>
      <c r="F6738" s="161"/>
    </row>
    <row r="6739" spans="2:6" x14ac:dyDescent="0.3">
      <c r="B6739" s="121">
        <v>6728</v>
      </c>
      <c r="C6739" s="162"/>
      <c r="D6739" s="163"/>
      <c r="E6739" s="162"/>
      <c r="F6739" s="164"/>
    </row>
    <row r="6740" spans="2:6" x14ac:dyDescent="0.3">
      <c r="B6740" s="125">
        <v>6729</v>
      </c>
      <c r="C6740" s="159"/>
      <c r="D6740" s="160"/>
      <c r="E6740" s="159"/>
      <c r="F6740" s="161"/>
    </row>
    <row r="6741" spans="2:6" x14ac:dyDescent="0.3">
      <c r="B6741" s="121">
        <v>6730</v>
      </c>
      <c r="C6741" s="162"/>
      <c r="D6741" s="163"/>
      <c r="E6741" s="162"/>
      <c r="F6741" s="164"/>
    </row>
    <row r="6742" spans="2:6" x14ac:dyDescent="0.3">
      <c r="B6742" s="125">
        <v>6731</v>
      </c>
      <c r="C6742" s="159"/>
      <c r="D6742" s="160"/>
      <c r="E6742" s="159"/>
      <c r="F6742" s="161"/>
    </row>
    <row r="6743" spans="2:6" x14ac:dyDescent="0.3">
      <c r="B6743" s="121">
        <v>6732</v>
      </c>
      <c r="C6743" s="162"/>
      <c r="D6743" s="163"/>
      <c r="E6743" s="162"/>
      <c r="F6743" s="164"/>
    </row>
    <row r="6744" spans="2:6" x14ac:dyDescent="0.3">
      <c r="B6744" s="125">
        <v>6733</v>
      </c>
      <c r="C6744" s="159"/>
      <c r="D6744" s="160"/>
      <c r="E6744" s="159"/>
      <c r="F6744" s="161"/>
    </row>
    <row r="6745" spans="2:6" x14ac:dyDescent="0.3">
      <c r="B6745" s="121">
        <v>6734</v>
      </c>
      <c r="C6745" s="162"/>
      <c r="D6745" s="163"/>
      <c r="E6745" s="162"/>
      <c r="F6745" s="164"/>
    </row>
    <row r="6746" spans="2:6" x14ac:dyDescent="0.3">
      <c r="B6746" s="125">
        <v>6735</v>
      </c>
      <c r="C6746" s="159"/>
      <c r="D6746" s="160"/>
      <c r="E6746" s="159"/>
      <c r="F6746" s="161"/>
    </row>
    <row r="6747" spans="2:6" x14ac:dyDescent="0.3">
      <c r="B6747" s="121">
        <v>6736</v>
      </c>
      <c r="C6747" s="162"/>
      <c r="D6747" s="163"/>
      <c r="E6747" s="162"/>
      <c r="F6747" s="164"/>
    </row>
    <row r="6748" spans="2:6" x14ac:dyDescent="0.3">
      <c r="B6748" s="125">
        <v>6737</v>
      </c>
      <c r="C6748" s="159"/>
      <c r="D6748" s="160"/>
      <c r="E6748" s="159"/>
      <c r="F6748" s="161"/>
    </row>
    <row r="6749" spans="2:6" x14ac:dyDescent="0.3">
      <c r="B6749" s="121">
        <v>6738</v>
      </c>
      <c r="C6749" s="162"/>
      <c r="D6749" s="163"/>
      <c r="E6749" s="162"/>
      <c r="F6749" s="164"/>
    </row>
    <row r="6750" spans="2:6" x14ac:dyDescent="0.3">
      <c r="B6750" s="125">
        <v>6739</v>
      </c>
      <c r="C6750" s="159"/>
      <c r="D6750" s="160"/>
      <c r="E6750" s="159"/>
      <c r="F6750" s="161"/>
    </row>
    <row r="6751" spans="2:6" x14ac:dyDescent="0.3">
      <c r="B6751" s="121">
        <v>6740</v>
      </c>
      <c r="C6751" s="162"/>
      <c r="D6751" s="163"/>
      <c r="E6751" s="162"/>
      <c r="F6751" s="164"/>
    </row>
    <row r="6752" spans="2:6" x14ac:dyDescent="0.3">
      <c r="B6752" s="125">
        <v>6741</v>
      </c>
      <c r="C6752" s="159"/>
      <c r="D6752" s="160"/>
      <c r="E6752" s="159"/>
      <c r="F6752" s="161"/>
    </row>
    <row r="6753" spans="2:6" x14ac:dyDescent="0.3">
      <c r="B6753" s="121">
        <v>6742</v>
      </c>
      <c r="C6753" s="162"/>
      <c r="D6753" s="163"/>
      <c r="E6753" s="162"/>
      <c r="F6753" s="164"/>
    </row>
    <row r="6754" spans="2:6" x14ac:dyDescent="0.3">
      <c r="B6754" s="125">
        <v>6743</v>
      </c>
      <c r="C6754" s="159"/>
      <c r="D6754" s="160"/>
      <c r="E6754" s="159"/>
      <c r="F6754" s="161"/>
    </row>
    <row r="6755" spans="2:6" x14ac:dyDescent="0.3">
      <c r="B6755" s="121">
        <v>6744</v>
      </c>
      <c r="C6755" s="162"/>
      <c r="D6755" s="163"/>
      <c r="E6755" s="162"/>
      <c r="F6755" s="164"/>
    </row>
    <row r="6756" spans="2:6" x14ac:dyDescent="0.3">
      <c r="B6756" s="125">
        <v>6745</v>
      </c>
      <c r="C6756" s="159"/>
      <c r="D6756" s="160"/>
      <c r="E6756" s="159"/>
      <c r="F6756" s="161"/>
    </row>
    <row r="6757" spans="2:6" x14ac:dyDescent="0.3">
      <c r="B6757" s="121">
        <v>6746</v>
      </c>
      <c r="C6757" s="162"/>
      <c r="D6757" s="163"/>
      <c r="E6757" s="162"/>
      <c r="F6757" s="164"/>
    </row>
    <row r="6758" spans="2:6" x14ac:dyDescent="0.3">
      <c r="B6758" s="125">
        <v>6747</v>
      </c>
      <c r="C6758" s="159"/>
      <c r="D6758" s="160"/>
      <c r="E6758" s="159"/>
      <c r="F6758" s="161"/>
    </row>
    <row r="6759" spans="2:6" x14ac:dyDescent="0.3">
      <c r="B6759" s="121">
        <v>6748</v>
      </c>
      <c r="C6759" s="162"/>
      <c r="D6759" s="163"/>
      <c r="E6759" s="162"/>
      <c r="F6759" s="164"/>
    </row>
    <row r="6760" spans="2:6" x14ac:dyDescent="0.3">
      <c r="B6760" s="125">
        <v>6749</v>
      </c>
      <c r="C6760" s="159"/>
      <c r="D6760" s="160"/>
      <c r="E6760" s="159"/>
      <c r="F6760" s="161"/>
    </row>
    <row r="6761" spans="2:6" x14ac:dyDescent="0.3">
      <c r="B6761" s="121">
        <v>6750</v>
      </c>
      <c r="C6761" s="162"/>
      <c r="D6761" s="163"/>
      <c r="E6761" s="162"/>
      <c r="F6761" s="164"/>
    </row>
    <row r="6762" spans="2:6" x14ac:dyDescent="0.3">
      <c r="B6762" s="125">
        <v>6751</v>
      </c>
      <c r="C6762" s="159"/>
      <c r="D6762" s="160"/>
      <c r="E6762" s="159"/>
      <c r="F6762" s="161"/>
    </row>
    <row r="6763" spans="2:6" x14ac:dyDescent="0.3">
      <c r="B6763" s="121">
        <v>6752</v>
      </c>
      <c r="C6763" s="162"/>
      <c r="D6763" s="163"/>
      <c r="E6763" s="162"/>
      <c r="F6763" s="164"/>
    </row>
    <row r="6764" spans="2:6" x14ac:dyDescent="0.3">
      <c r="B6764" s="125">
        <v>6753</v>
      </c>
      <c r="C6764" s="159"/>
      <c r="D6764" s="160"/>
      <c r="E6764" s="159"/>
      <c r="F6764" s="161"/>
    </row>
    <row r="6765" spans="2:6" x14ac:dyDescent="0.3">
      <c r="B6765" s="121">
        <v>6754</v>
      </c>
      <c r="C6765" s="162"/>
      <c r="D6765" s="163"/>
      <c r="E6765" s="162"/>
      <c r="F6765" s="164"/>
    </row>
    <row r="6766" spans="2:6" x14ac:dyDescent="0.3">
      <c r="B6766" s="125">
        <v>6755</v>
      </c>
      <c r="C6766" s="159"/>
      <c r="D6766" s="160"/>
      <c r="E6766" s="159"/>
      <c r="F6766" s="161"/>
    </row>
    <row r="6767" spans="2:6" x14ac:dyDescent="0.3">
      <c r="B6767" s="121">
        <v>6756</v>
      </c>
      <c r="C6767" s="162"/>
      <c r="D6767" s="163"/>
      <c r="E6767" s="162"/>
      <c r="F6767" s="164"/>
    </row>
    <row r="6768" spans="2:6" x14ac:dyDescent="0.3">
      <c r="B6768" s="125">
        <v>6757</v>
      </c>
      <c r="C6768" s="159"/>
      <c r="D6768" s="160"/>
      <c r="E6768" s="159"/>
      <c r="F6768" s="161"/>
    </row>
    <row r="6769" spans="2:6" x14ac:dyDescent="0.3">
      <c r="B6769" s="121">
        <v>6758</v>
      </c>
      <c r="C6769" s="162"/>
      <c r="D6769" s="163"/>
      <c r="E6769" s="162"/>
      <c r="F6769" s="164"/>
    </row>
    <row r="6770" spans="2:6" x14ac:dyDescent="0.3">
      <c r="B6770" s="125">
        <v>6759</v>
      </c>
      <c r="C6770" s="159"/>
      <c r="D6770" s="160"/>
      <c r="E6770" s="159"/>
      <c r="F6770" s="161"/>
    </row>
    <row r="6771" spans="2:6" x14ac:dyDescent="0.3">
      <c r="B6771" s="121">
        <v>6760</v>
      </c>
      <c r="C6771" s="162"/>
      <c r="D6771" s="163"/>
      <c r="E6771" s="162"/>
      <c r="F6771" s="164"/>
    </row>
    <row r="6772" spans="2:6" x14ac:dyDescent="0.3">
      <c r="B6772" s="125">
        <v>6761</v>
      </c>
      <c r="C6772" s="159"/>
      <c r="D6772" s="160"/>
      <c r="E6772" s="159"/>
      <c r="F6772" s="161"/>
    </row>
    <row r="6773" spans="2:6" x14ac:dyDescent="0.3">
      <c r="B6773" s="121">
        <v>6762</v>
      </c>
      <c r="C6773" s="162"/>
      <c r="D6773" s="163"/>
      <c r="E6773" s="162"/>
      <c r="F6773" s="164"/>
    </row>
    <row r="6774" spans="2:6" x14ac:dyDescent="0.3">
      <c r="B6774" s="125">
        <v>6763</v>
      </c>
      <c r="C6774" s="159"/>
      <c r="D6774" s="160"/>
      <c r="E6774" s="159"/>
      <c r="F6774" s="161"/>
    </row>
    <row r="6775" spans="2:6" x14ac:dyDescent="0.3">
      <c r="B6775" s="121">
        <v>6764</v>
      </c>
      <c r="C6775" s="162"/>
      <c r="D6775" s="163"/>
      <c r="E6775" s="162"/>
      <c r="F6775" s="164"/>
    </row>
    <row r="6776" spans="2:6" x14ac:dyDescent="0.3">
      <c r="B6776" s="125">
        <v>6765</v>
      </c>
      <c r="C6776" s="159"/>
      <c r="D6776" s="160"/>
      <c r="E6776" s="159"/>
      <c r="F6776" s="161"/>
    </row>
    <row r="6777" spans="2:6" x14ac:dyDescent="0.3">
      <c r="B6777" s="121">
        <v>6766</v>
      </c>
      <c r="C6777" s="162"/>
      <c r="D6777" s="163"/>
      <c r="E6777" s="162"/>
      <c r="F6777" s="164"/>
    </row>
    <row r="6778" spans="2:6" x14ac:dyDescent="0.3">
      <c r="B6778" s="125">
        <v>6767</v>
      </c>
      <c r="C6778" s="159"/>
      <c r="D6778" s="160"/>
      <c r="E6778" s="159"/>
      <c r="F6778" s="161"/>
    </row>
    <row r="6779" spans="2:6" x14ac:dyDescent="0.3">
      <c r="B6779" s="121">
        <v>6768</v>
      </c>
      <c r="C6779" s="162"/>
      <c r="D6779" s="163"/>
      <c r="E6779" s="162"/>
      <c r="F6779" s="164"/>
    </row>
    <row r="6780" spans="2:6" x14ac:dyDescent="0.3">
      <c r="B6780" s="125">
        <v>6769</v>
      </c>
      <c r="C6780" s="159"/>
      <c r="D6780" s="160"/>
      <c r="E6780" s="159"/>
      <c r="F6780" s="161"/>
    </row>
    <row r="6781" spans="2:6" x14ac:dyDescent="0.3">
      <c r="B6781" s="121">
        <v>6770</v>
      </c>
      <c r="C6781" s="162"/>
      <c r="D6781" s="163"/>
      <c r="E6781" s="162"/>
      <c r="F6781" s="164"/>
    </row>
    <row r="6782" spans="2:6" x14ac:dyDescent="0.3">
      <c r="B6782" s="125">
        <v>6771</v>
      </c>
      <c r="C6782" s="159"/>
      <c r="D6782" s="160"/>
      <c r="E6782" s="159"/>
      <c r="F6782" s="161"/>
    </row>
    <row r="6783" spans="2:6" x14ac:dyDescent="0.3">
      <c r="B6783" s="121">
        <v>6772</v>
      </c>
      <c r="C6783" s="162"/>
      <c r="D6783" s="163"/>
      <c r="E6783" s="162"/>
      <c r="F6783" s="164"/>
    </row>
    <row r="6784" spans="2:6" x14ac:dyDescent="0.3">
      <c r="B6784" s="125">
        <v>6773</v>
      </c>
      <c r="C6784" s="159"/>
      <c r="D6784" s="160"/>
      <c r="E6784" s="159"/>
      <c r="F6784" s="161"/>
    </row>
    <row r="6785" spans="2:6" x14ac:dyDescent="0.3">
      <c r="B6785" s="121">
        <v>6774</v>
      </c>
      <c r="C6785" s="162"/>
      <c r="D6785" s="163"/>
      <c r="E6785" s="162"/>
      <c r="F6785" s="164"/>
    </row>
    <row r="6786" spans="2:6" x14ac:dyDescent="0.3">
      <c r="B6786" s="125">
        <v>6775</v>
      </c>
      <c r="C6786" s="159"/>
      <c r="D6786" s="160"/>
      <c r="E6786" s="159"/>
      <c r="F6786" s="161"/>
    </row>
    <row r="6787" spans="2:6" x14ac:dyDescent="0.3">
      <c r="B6787" s="121">
        <v>6776</v>
      </c>
      <c r="C6787" s="162"/>
      <c r="D6787" s="163"/>
      <c r="E6787" s="162"/>
      <c r="F6787" s="164"/>
    </row>
    <row r="6788" spans="2:6" x14ac:dyDescent="0.3">
      <c r="B6788" s="125">
        <v>6777</v>
      </c>
      <c r="C6788" s="159"/>
      <c r="D6788" s="160"/>
      <c r="E6788" s="159"/>
      <c r="F6788" s="161"/>
    </row>
    <row r="6789" spans="2:6" x14ac:dyDescent="0.3">
      <c r="B6789" s="121">
        <v>6778</v>
      </c>
      <c r="C6789" s="162"/>
      <c r="D6789" s="163"/>
      <c r="E6789" s="162"/>
      <c r="F6789" s="164"/>
    </row>
    <row r="6790" spans="2:6" x14ac:dyDescent="0.3">
      <c r="B6790" s="125">
        <v>6779</v>
      </c>
      <c r="C6790" s="159"/>
      <c r="D6790" s="160"/>
      <c r="E6790" s="159"/>
      <c r="F6790" s="161"/>
    </row>
    <row r="6791" spans="2:6" x14ac:dyDescent="0.3">
      <c r="B6791" s="121">
        <v>6780</v>
      </c>
      <c r="C6791" s="162"/>
      <c r="D6791" s="163"/>
      <c r="E6791" s="162"/>
      <c r="F6791" s="164"/>
    </row>
    <row r="6792" spans="2:6" x14ac:dyDescent="0.3">
      <c r="B6792" s="125">
        <v>6781</v>
      </c>
      <c r="C6792" s="159"/>
      <c r="D6792" s="160"/>
      <c r="E6792" s="159"/>
      <c r="F6792" s="161"/>
    </row>
    <row r="6793" spans="2:6" x14ac:dyDescent="0.3">
      <c r="B6793" s="121">
        <v>6782</v>
      </c>
      <c r="C6793" s="162"/>
      <c r="D6793" s="163"/>
      <c r="E6793" s="162"/>
      <c r="F6793" s="164"/>
    </row>
    <row r="6794" spans="2:6" x14ac:dyDescent="0.3">
      <c r="B6794" s="125">
        <v>6783</v>
      </c>
      <c r="C6794" s="159"/>
      <c r="D6794" s="160"/>
      <c r="E6794" s="159"/>
      <c r="F6794" s="161"/>
    </row>
    <row r="6795" spans="2:6" x14ac:dyDescent="0.3">
      <c r="B6795" s="121">
        <v>6784</v>
      </c>
      <c r="C6795" s="162"/>
      <c r="D6795" s="163"/>
      <c r="E6795" s="162"/>
      <c r="F6795" s="164"/>
    </row>
    <row r="6796" spans="2:6" x14ac:dyDescent="0.3">
      <c r="B6796" s="125">
        <v>6785</v>
      </c>
      <c r="C6796" s="159"/>
      <c r="D6796" s="160"/>
      <c r="E6796" s="159"/>
      <c r="F6796" s="161"/>
    </row>
    <row r="6797" spans="2:6" x14ac:dyDescent="0.3">
      <c r="B6797" s="121">
        <v>6786</v>
      </c>
      <c r="C6797" s="162"/>
      <c r="D6797" s="163"/>
      <c r="E6797" s="162"/>
      <c r="F6797" s="164"/>
    </row>
    <row r="6798" spans="2:6" x14ac:dyDescent="0.3">
      <c r="B6798" s="125">
        <v>6787</v>
      </c>
      <c r="C6798" s="159"/>
      <c r="D6798" s="160"/>
      <c r="E6798" s="159"/>
      <c r="F6798" s="161"/>
    </row>
    <row r="6799" spans="2:6" x14ac:dyDescent="0.3">
      <c r="B6799" s="121">
        <v>6788</v>
      </c>
      <c r="C6799" s="162"/>
      <c r="D6799" s="163"/>
      <c r="E6799" s="162"/>
      <c r="F6799" s="164"/>
    </row>
    <row r="6800" spans="2:6" x14ac:dyDescent="0.3">
      <c r="B6800" s="125">
        <v>6789</v>
      </c>
      <c r="C6800" s="159"/>
      <c r="D6800" s="160"/>
      <c r="E6800" s="159"/>
      <c r="F6800" s="161"/>
    </row>
    <row r="6801" spans="2:6" x14ac:dyDescent="0.3">
      <c r="B6801" s="121">
        <v>6790</v>
      </c>
      <c r="C6801" s="162"/>
      <c r="D6801" s="163"/>
      <c r="E6801" s="162"/>
      <c r="F6801" s="164"/>
    </row>
    <row r="6802" spans="2:6" x14ac:dyDescent="0.3">
      <c r="B6802" s="125">
        <v>6791</v>
      </c>
      <c r="C6802" s="159"/>
      <c r="D6802" s="160"/>
      <c r="E6802" s="159"/>
      <c r="F6802" s="161"/>
    </row>
    <row r="6803" spans="2:6" x14ac:dyDescent="0.3">
      <c r="B6803" s="121">
        <v>6792</v>
      </c>
      <c r="C6803" s="162"/>
      <c r="D6803" s="163"/>
      <c r="E6803" s="162"/>
      <c r="F6803" s="164"/>
    </row>
    <row r="6804" spans="2:6" x14ac:dyDescent="0.3">
      <c r="B6804" s="125">
        <v>6793</v>
      </c>
      <c r="C6804" s="159"/>
      <c r="D6804" s="160"/>
      <c r="E6804" s="159"/>
      <c r="F6804" s="161"/>
    </row>
    <row r="6805" spans="2:6" x14ac:dyDescent="0.3">
      <c r="B6805" s="121">
        <v>6794</v>
      </c>
      <c r="C6805" s="162"/>
      <c r="D6805" s="163"/>
      <c r="E6805" s="162"/>
      <c r="F6805" s="164"/>
    </row>
    <row r="6806" spans="2:6" x14ac:dyDescent="0.3">
      <c r="B6806" s="125">
        <v>6795</v>
      </c>
      <c r="C6806" s="159"/>
      <c r="D6806" s="160"/>
      <c r="E6806" s="159"/>
      <c r="F6806" s="161"/>
    </row>
    <row r="6807" spans="2:6" x14ac:dyDescent="0.3">
      <c r="B6807" s="121">
        <v>6796</v>
      </c>
      <c r="C6807" s="162"/>
      <c r="D6807" s="163"/>
      <c r="E6807" s="162"/>
      <c r="F6807" s="164"/>
    </row>
    <row r="6808" spans="2:6" x14ac:dyDescent="0.3">
      <c r="B6808" s="125">
        <v>6797</v>
      </c>
      <c r="C6808" s="159"/>
      <c r="D6808" s="160"/>
      <c r="E6808" s="159"/>
      <c r="F6808" s="161"/>
    </row>
    <row r="6809" spans="2:6" x14ac:dyDescent="0.3">
      <c r="B6809" s="121">
        <v>6798</v>
      </c>
      <c r="C6809" s="162"/>
      <c r="D6809" s="163"/>
      <c r="E6809" s="162"/>
      <c r="F6809" s="164"/>
    </row>
    <row r="6810" spans="2:6" x14ac:dyDescent="0.3">
      <c r="B6810" s="125">
        <v>6799</v>
      </c>
      <c r="C6810" s="159"/>
      <c r="D6810" s="160"/>
      <c r="E6810" s="159"/>
      <c r="F6810" s="161"/>
    </row>
    <row r="6811" spans="2:6" x14ac:dyDescent="0.3">
      <c r="B6811" s="121">
        <v>6800</v>
      </c>
      <c r="C6811" s="162"/>
      <c r="D6811" s="163"/>
      <c r="E6811" s="162"/>
      <c r="F6811" s="164"/>
    </row>
    <row r="6812" spans="2:6" x14ac:dyDescent="0.3">
      <c r="B6812" s="125">
        <v>6801</v>
      </c>
      <c r="C6812" s="159"/>
      <c r="D6812" s="160"/>
      <c r="E6812" s="159"/>
      <c r="F6812" s="161"/>
    </row>
    <row r="6813" spans="2:6" x14ac:dyDescent="0.3">
      <c r="B6813" s="121">
        <v>6802</v>
      </c>
      <c r="C6813" s="162"/>
      <c r="D6813" s="163"/>
      <c r="E6813" s="162"/>
      <c r="F6813" s="164"/>
    </row>
    <row r="6814" spans="2:6" x14ac:dyDescent="0.3">
      <c r="B6814" s="125">
        <v>6803</v>
      </c>
      <c r="C6814" s="159"/>
      <c r="D6814" s="160"/>
      <c r="E6814" s="159"/>
      <c r="F6814" s="161"/>
    </row>
    <row r="6815" spans="2:6" x14ac:dyDescent="0.3">
      <c r="B6815" s="121">
        <v>6804</v>
      </c>
      <c r="C6815" s="162"/>
      <c r="D6815" s="163"/>
      <c r="E6815" s="162"/>
      <c r="F6815" s="164"/>
    </row>
    <row r="6816" spans="2:6" x14ac:dyDescent="0.3">
      <c r="B6816" s="125">
        <v>6805</v>
      </c>
      <c r="C6816" s="159"/>
      <c r="D6816" s="160"/>
      <c r="E6816" s="159"/>
      <c r="F6816" s="161"/>
    </row>
    <row r="6817" spans="2:6" x14ac:dyDescent="0.3">
      <c r="B6817" s="121">
        <v>6806</v>
      </c>
      <c r="C6817" s="162"/>
      <c r="D6817" s="163"/>
      <c r="E6817" s="162"/>
      <c r="F6817" s="164"/>
    </row>
    <row r="6818" spans="2:6" x14ac:dyDescent="0.3">
      <c r="B6818" s="125">
        <v>6807</v>
      </c>
      <c r="C6818" s="159"/>
      <c r="D6818" s="160"/>
      <c r="E6818" s="159"/>
      <c r="F6818" s="161"/>
    </row>
    <row r="6819" spans="2:6" x14ac:dyDescent="0.3">
      <c r="B6819" s="121">
        <v>6808</v>
      </c>
      <c r="C6819" s="162"/>
      <c r="D6819" s="163"/>
      <c r="E6819" s="162"/>
      <c r="F6819" s="164"/>
    </row>
    <row r="6820" spans="2:6" x14ac:dyDescent="0.3">
      <c r="B6820" s="125">
        <v>6809</v>
      </c>
      <c r="C6820" s="159"/>
      <c r="D6820" s="160"/>
      <c r="E6820" s="159"/>
      <c r="F6820" s="161"/>
    </row>
    <row r="6821" spans="2:6" x14ac:dyDescent="0.3">
      <c r="B6821" s="121">
        <v>6810</v>
      </c>
      <c r="C6821" s="162"/>
      <c r="D6821" s="163"/>
      <c r="E6821" s="162"/>
      <c r="F6821" s="164"/>
    </row>
    <row r="6822" spans="2:6" x14ac:dyDescent="0.3">
      <c r="B6822" s="125">
        <v>6811</v>
      </c>
      <c r="C6822" s="159"/>
      <c r="D6822" s="160"/>
      <c r="E6822" s="159"/>
      <c r="F6822" s="161"/>
    </row>
    <row r="6823" spans="2:6" x14ac:dyDescent="0.3">
      <c r="B6823" s="121">
        <v>6812</v>
      </c>
      <c r="C6823" s="162"/>
      <c r="D6823" s="163"/>
      <c r="E6823" s="162"/>
      <c r="F6823" s="164"/>
    </row>
    <row r="6824" spans="2:6" x14ac:dyDescent="0.3">
      <c r="B6824" s="125">
        <v>6813</v>
      </c>
      <c r="C6824" s="159"/>
      <c r="D6824" s="160"/>
      <c r="E6824" s="159"/>
      <c r="F6824" s="161"/>
    </row>
    <row r="6825" spans="2:6" x14ac:dyDescent="0.3">
      <c r="B6825" s="121">
        <v>6814</v>
      </c>
      <c r="C6825" s="162"/>
      <c r="D6825" s="163"/>
      <c r="E6825" s="162"/>
      <c r="F6825" s="164"/>
    </row>
    <row r="6826" spans="2:6" x14ac:dyDescent="0.3">
      <c r="B6826" s="125">
        <v>6815</v>
      </c>
      <c r="C6826" s="159"/>
      <c r="D6826" s="160"/>
      <c r="E6826" s="159"/>
      <c r="F6826" s="161"/>
    </row>
    <row r="6827" spans="2:6" x14ac:dyDescent="0.3">
      <c r="B6827" s="121">
        <v>6816</v>
      </c>
      <c r="C6827" s="162"/>
      <c r="D6827" s="163"/>
      <c r="E6827" s="162"/>
      <c r="F6827" s="164"/>
    </row>
    <row r="6828" spans="2:6" x14ac:dyDescent="0.3">
      <c r="B6828" s="125">
        <v>6817</v>
      </c>
      <c r="C6828" s="159"/>
      <c r="D6828" s="160"/>
      <c r="E6828" s="159"/>
      <c r="F6828" s="161"/>
    </row>
    <row r="6829" spans="2:6" x14ac:dyDescent="0.3">
      <c r="B6829" s="121">
        <v>6818</v>
      </c>
      <c r="C6829" s="162"/>
      <c r="D6829" s="163"/>
      <c r="E6829" s="162"/>
      <c r="F6829" s="164"/>
    </row>
    <row r="6830" spans="2:6" x14ac:dyDescent="0.3">
      <c r="B6830" s="125">
        <v>6819</v>
      </c>
      <c r="C6830" s="159"/>
      <c r="D6830" s="160"/>
      <c r="E6830" s="159"/>
      <c r="F6830" s="161"/>
    </row>
    <row r="6831" spans="2:6" x14ac:dyDescent="0.3">
      <c r="B6831" s="121">
        <v>6820</v>
      </c>
      <c r="C6831" s="162"/>
      <c r="D6831" s="163"/>
      <c r="E6831" s="162"/>
      <c r="F6831" s="164"/>
    </row>
    <row r="6832" spans="2:6" x14ac:dyDescent="0.3">
      <c r="B6832" s="125">
        <v>6821</v>
      </c>
      <c r="C6832" s="159"/>
      <c r="D6832" s="160"/>
      <c r="E6832" s="159"/>
      <c r="F6832" s="161"/>
    </row>
    <row r="6833" spans="2:6" x14ac:dyDescent="0.3">
      <c r="B6833" s="121">
        <v>6822</v>
      </c>
      <c r="C6833" s="162"/>
      <c r="D6833" s="163"/>
      <c r="E6833" s="162"/>
      <c r="F6833" s="164"/>
    </row>
    <row r="6834" spans="2:6" x14ac:dyDescent="0.3">
      <c r="B6834" s="125">
        <v>6823</v>
      </c>
      <c r="C6834" s="159"/>
      <c r="D6834" s="160"/>
      <c r="E6834" s="159"/>
      <c r="F6834" s="161"/>
    </row>
    <row r="6835" spans="2:6" x14ac:dyDescent="0.3">
      <c r="B6835" s="121">
        <v>6824</v>
      </c>
      <c r="C6835" s="162"/>
      <c r="D6835" s="163"/>
      <c r="E6835" s="162"/>
      <c r="F6835" s="164"/>
    </row>
    <row r="6836" spans="2:6" x14ac:dyDescent="0.3">
      <c r="B6836" s="125">
        <v>6825</v>
      </c>
      <c r="C6836" s="159"/>
      <c r="D6836" s="160"/>
      <c r="E6836" s="159"/>
      <c r="F6836" s="161"/>
    </row>
    <row r="6837" spans="2:6" x14ac:dyDescent="0.3">
      <c r="B6837" s="121">
        <v>6826</v>
      </c>
      <c r="C6837" s="162"/>
      <c r="D6837" s="163"/>
      <c r="E6837" s="162"/>
      <c r="F6837" s="164"/>
    </row>
    <row r="6838" spans="2:6" x14ac:dyDescent="0.3">
      <c r="B6838" s="125">
        <v>6827</v>
      </c>
      <c r="C6838" s="159"/>
      <c r="D6838" s="160"/>
      <c r="E6838" s="159"/>
      <c r="F6838" s="161"/>
    </row>
    <row r="6839" spans="2:6" x14ac:dyDescent="0.3">
      <c r="B6839" s="121">
        <v>6828</v>
      </c>
      <c r="C6839" s="162"/>
      <c r="D6839" s="163"/>
      <c r="E6839" s="162"/>
      <c r="F6839" s="164"/>
    </row>
    <row r="6840" spans="2:6" x14ac:dyDescent="0.3">
      <c r="B6840" s="125">
        <v>6829</v>
      </c>
      <c r="C6840" s="159"/>
      <c r="D6840" s="160"/>
      <c r="E6840" s="159"/>
      <c r="F6840" s="161"/>
    </row>
    <row r="6841" spans="2:6" x14ac:dyDescent="0.3">
      <c r="B6841" s="121">
        <v>6830</v>
      </c>
      <c r="C6841" s="162"/>
      <c r="D6841" s="163"/>
      <c r="E6841" s="162"/>
      <c r="F6841" s="164"/>
    </row>
    <row r="6842" spans="2:6" x14ac:dyDescent="0.3">
      <c r="B6842" s="125">
        <v>6831</v>
      </c>
      <c r="C6842" s="159"/>
      <c r="D6842" s="160"/>
      <c r="E6842" s="159"/>
      <c r="F6842" s="161"/>
    </row>
    <row r="6843" spans="2:6" x14ac:dyDescent="0.3">
      <c r="B6843" s="121">
        <v>6832</v>
      </c>
      <c r="C6843" s="162"/>
      <c r="D6843" s="163"/>
      <c r="E6843" s="162"/>
      <c r="F6843" s="164"/>
    </row>
    <row r="6844" spans="2:6" x14ac:dyDescent="0.3">
      <c r="B6844" s="125">
        <v>6833</v>
      </c>
      <c r="C6844" s="159"/>
      <c r="D6844" s="160"/>
      <c r="E6844" s="159"/>
      <c r="F6844" s="161"/>
    </row>
    <row r="6845" spans="2:6" x14ac:dyDescent="0.3">
      <c r="B6845" s="121">
        <v>6834</v>
      </c>
      <c r="C6845" s="162"/>
      <c r="D6845" s="163"/>
      <c r="E6845" s="162"/>
      <c r="F6845" s="164"/>
    </row>
    <row r="6846" spans="2:6" x14ac:dyDescent="0.3">
      <c r="B6846" s="125">
        <v>6835</v>
      </c>
      <c r="C6846" s="159"/>
      <c r="D6846" s="160"/>
      <c r="E6846" s="159"/>
      <c r="F6846" s="161"/>
    </row>
    <row r="6847" spans="2:6" x14ac:dyDescent="0.3">
      <c r="B6847" s="121">
        <v>6836</v>
      </c>
      <c r="C6847" s="162"/>
      <c r="D6847" s="163"/>
      <c r="E6847" s="162"/>
      <c r="F6847" s="164"/>
    </row>
    <row r="6848" spans="2:6" x14ac:dyDescent="0.3">
      <c r="B6848" s="125">
        <v>6837</v>
      </c>
      <c r="C6848" s="159"/>
      <c r="D6848" s="160"/>
      <c r="E6848" s="159"/>
      <c r="F6848" s="161"/>
    </row>
    <row r="6849" spans="2:6" x14ac:dyDescent="0.3">
      <c r="B6849" s="121">
        <v>6838</v>
      </c>
      <c r="C6849" s="162"/>
      <c r="D6849" s="163"/>
      <c r="E6849" s="162"/>
      <c r="F6849" s="164"/>
    </row>
    <row r="6850" spans="2:6" x14ac:dyDescent="0.3">
      <c r="B6850" s="125">
        <v>6839</v>
      </c>
      <c r="C6850" s="159"/>
      <c r="D6850" s="160"/>
      <c r="E6850" s="159"/>
      <c r="F6850" s="161"/>
    </row>
    <row r="6851" spans="2:6" x14ac:dyDescent="0.3">
      <c r="B6851" s="121">
        <v>6840</v>
      </c>
      <c r="C6851" s="162"/>
      <c r="D6851" s="163"/>
      <c r="E6851" s="162"/>
      <c r="F6851" s="164"/>
    </row>
    <row r="6852" spans="2:6" x14ac:dyDescent="0.3">
      <c r="B6852" s="125">
        <v>6841</v>
      </c>
      <c r="C6852" s="159"/>
      <c r="D6852" s="160"/>
      <c r="E6852" s="159"/>
      <c r="F6852" s="161"/>
    </row>
    <row r="6853" spans="2:6" x14ac:dyDescent="0.3">
      <c r="B6853" s="121">
        <v>6842</v>
      </c>
      <c r="C6853" s="162"/>
      <c r="D6853" s="163"/>
      <c r="E6853" s="162"/>
      <c r="F6853" s="164"/>
    </row>
    <row r="6854" spans="2:6" x14ac:dyDescent="0.3">
      <c r="B6854" s="125">
        <v>6843</v>
      </c>
      <c r="C6854" s="159"/>
      <c r="D6854" s="160"/>
      <c r="E6854" s="159"/>
      <c r="F6854" s="161"/>
    </row>
    <row r="6855" spans="2:6" x14ac:dyDescent="0.3">
      <c r="B6855" s="121">
        <v>6844</v>
      </c>
      <c r="C6855" s="162"/>
      <c r="D6855" s="163"/>
      <c r="E6855" s="162"/>
      <c r="F6855" s="164"/>
    </row>
    <row r="6856" spans="2:6" x14ac:dyDescent="0.3">
      <c r="B6856" s="125">
        <v>6845</v>
      </c>
      <c r="C6856" s="159"/>
      <c r="D6856" s="160"/>
      <c r="E6856" s="159"/>
      <c r="F6856" s="161"/>
    </row>
    <row r="6857" spans="2:6" x14ac:dyDescent="0.3">
      <c r="B6857" s="121">
        <v>6846</v>
      </c>
      <c r="C6857" s="162"/>
      <c r="D6857" s="163"/>
      <c r="E6857" s="162"/>
      <c r="F6857" s="164"/>
    </row>
    <row r="6858" spans="2:6" x14ac:dyDescent="0.3">
      <c r="B6858" s="125">
        <v>6847</v>
      </c>
      <c r="C6858" s="159"/>
      <c r="D6858" s="160"/>
      <c r="E6858" s="159"/>
      <c r="F6858" s="161"/>
    </row>
    <row r="6859" spans="2:6" x14ac:dyDescent="0.3">
      <c r="B6859" s="121">
        <v>6848</v>
      </c>
      <c r="C6859" s="162"/>
      <c r="D6859" s="163"/>
      <c r="E6859" s="162"/>
      <c r="F6859" s="164"/>
    </row>
    <row r="6860" spans="2:6" x14ac:dyDescent="0.3">
      <c r="B6860" s="125">
        <v>6849</v>
      </c>
      <c r="C6860" s="159"/>
      <c r="D6860" s="160"/>
      <c r="E6860" s="159"/>
      <c r="F6860" s="161"/>
    </row>
    <row r="6861" spans="2:6" x14ac:dyDescent="0.3">
      <c r="B6861" s="121">
        <v>6850</v>
      </c>
      <c r="C6861" s="162"/>
      <c r="D6861" s="163"/>
      <c r="E6861" s="162"/>
      <c r="F6861" s="164"/>
    </row>
    <row r="6862" spans="2:6" x14ac:dyDescent="0.3">
      <c r="B6862" s="125">
        <v>6851</v>
      </c>
      <c r="C6862" s="159"/>
      <c r="D6862" s="160"/>
      <c r="E6862" s="159"/>
      <c r="F6862" s="161"/>
    </row>
    <row r="6863" spans="2:6" x14ac:dyDescent="0.3">
      <c r="B6863" s="121">
        <v>6852</v>
      </c>
      <c r="C6863" s="162"/>
      <c r="D6863" s="163"/>
      <c r="E6863" s="162"/>
      <c r="F6863" s="164"/>
    </row>
    <row r="6864" spans="2:6" x14ac:dyDescent="0.3">
      <c r="B6864" s="125">
        <v>6853</v>
      </c>
      <c r="C6864" s="159"/>
      <c r="D6864" s="160"/>
      <c r="E6864" s="159"/>
      <c r="F6864" s="161"/>
    </row>
    <row r="6865" spans="2:6" x14ac:dyDescent="0.3">
      <c r="B6865" s="121">
        <v>6854</v>
      </c>
      <c r="C6865" s="162"/>
      <c r="D6865" s="163"/>
      <c r="E6865" s="162"/>
      <c r="F6865" s="164"/>
    </row>
    <row r="6866" spans="2:6" x14ac:dyDescent="0.3">
      <c r="B6866" s="125">
        <v>6855</v>
      </c>
      <c r="C6866" s="159"/>
      <c r="D6866" s="160"/>
      <c r="E6866" s="159"/>
      <c r="F6866" s="161"/>
    </row>
    <row r="6867" spans="2:6" x14ac:dyDescent="0.3">
      <c r="B6867" s="121">
        <v>6856</v>
      </c>
      <c r="C6867" s="162"/>
      <c r="D6867" s="163"/>
      <c r="E6867" s="162"/>
      <c r="F6867" s="164"/>
    </row>
    <row r="6868" spans="2:6" x14ac:dyDescent="0.3">
      <c r="B6868" s="125">
        <v>6857</v>
      </c>
      <c r="C6868" s="159"/>
      <c r="D6868" s="160"/>
      <c r="E6868" s="159"/>
      <c r="F6868" s="161"/>
    </row>
    <row r="6869" spans="2:6" x14ac:dyDescent="0.3">
      <c r="B6869" s="121">
        <v>6858</v>
      </c>
      <c r="C6869" s="162"/>
      <c r="D6869" s="163"/>
      <c r="E6869" s="162"/>
      <c r="F6869" s="164"/>
    </row>
    <row r="6870" spans="2:6" x14ac:dyDescent="0.3">
      <c r="B6870" s="125">
        <v>6859</v>
      </c>
      <c r="C6870" s="159"/>
      <c r="D6870" s="160"/>
      <c r="E6870" s="159"/>
      <c r="F6870" s="161"/>
    </row>
    <row r="6871" spans="2:6" x14ac:dyDescent="0.3">
      <c r="B6871" s="121">
        <v>6860</v>
      </c>
      <c r="C6871" s="162"/>
      <c r="D6871" s="163"/>
      <c r="E6871" s="162"/>
      <c r="F6871" s="164"/>
    </row>
    <row r="6872" spans="2:6" x14ac:dyDescent="0.3">
      <c r="B6872" s="125">
        <v>6861</v>
      </c>
      <c r="C6872" s="159"/>
      <c r="D6872" s="160"/>
      <c r="E6872" s="159"/>
      <c r="F6872" s="161"/>
    </row>
    <row r="6873" spans="2:6" x14ac:dyDescent="0.3">
      <c r="B6873" s="121">
        <v>6862</v>
      </c>
      <c r="C6873" s="162"/>
      <c r="D6873" s="163"/>
      <c r="E6873" s="162"/>
      <c r="F6873" s="164"/>
    </row>
    <row r="6874" spans="2:6" x14ac:dyDescent="0.3">
      <c r="B6874" s="125">
        <v>6863</v>
      </c>
      <c r="C6874" s="159"/>
      <c r="D6874" s="160"/>
      <c r="E6874" s="159"/>
      <c r="F6874" s="161"/>
    </row>
    <row r="6875" spans="2:6" x14ac:dyDescent="0.3">
      <c r="B6875" s="121">
        <v>6864</v>
      </c>
      <c r="C6875" s="162"/>
      <c r="D6875" s="163"/>
      <c r="E6875" s="162"/>
      <c r="F6875" s="164"/>
    </row>
    <row r="6876" spans="2:6" x14ac:dyDescent="0.3">
      <c r="B6876" s="125">
        <v>6865</v>
      </c>
      <c r="C6876" s="159"/>
      <c r="D6876" s="160"/>
      <c r="E6876" s="159"/>
      <c r="F6876" s="161"/>
    </row>
    <row r="6877" spans="2:6" x14ac:dyDescent="0.3">
      <c r="B6877" s="121">
        <v>6866</v>
      </c>
      <c r="C6877" s="162"/>
      <c r="D6877" s="163"/>
      <c r="E6877" s="162"/>
      <c r="F6877" s="164"/>
    </row>
    <row r="6878" spans="2:6" x14ac:dyDescent="0.3">
      <c r="B6878" s="125">
        <v>6867</v>
      </c>
      <c r="C6878" s="159"/>
      <c r="D6878" s="160"/>
      <c r="E6878" s="159"/>
      <c r="F6878" s="161"/>
    </row>
    <row r="6879" spans="2:6" x14ac:dyDescent="0.3">
      <c r="B6879" s="121">
        <v>6868</v>
      </c>
      <c r="C6879" s="162"/>
      <c r="D6879" s="163"/>
      <c r="E6879" s="162"/>
      <c r="F6879" s="164"/>
    </row>
    <row r="6880" spans="2:6" x14ac:dyDescent="0.3">
      <c r="B6880" s="125">
        <v>6869</v>
      </c>
      <c r="C6880" s="159"/>
      <c r="D6880" s="160"/>
      <c r="E6880" s="159"/>
      <c r="F6880" s="161"/>
    </row>
    <row r="6881" spans="2:6" x14ac:dyDescent="0.3">
      <c r="B6881" s="121">
        <v>6870</v>
      </c>
      <c r="C6881" s="162"/>
      <c r="D6881" s="163"/>
      <c r="E6881" s="162"/>
      <c r="F6881" s="164"/>
    </row>
    <row r="6882" spans="2:6" x14ac:dyDescent="0.3">
      <c r="B6882" s="125">
        <v>6871</v>
      </c>
      <c r="C6882" s="159"/>
      <c r="D6882" s="160"/>
      <c r="E6882" s="159"/>
      <c r="F6882" s="161"/>
    </row>
    <row r="6883" spans="2:6" x14ac:dyDescent="0.3">
      <c r="B6883" s="121">
        <v>6872</v>
      </c>
      <c r="C6883" s="162"/>
      <c r="D6883" s="163"/>
      <c r="E6883" s="162"/>
      <c r="F6883" s="164"/>
    </row>
    <row r="6884" spans="2:6" x14ac:dyDescent="0.3">
      <c r="B6884" s="125">
        <v>6873</v>
      </c>
      <c r="C6884" s="159"/>
      <c r="D6884" s="160"/>
      <c r="E6884" s="159"/>
      <c r="F6884" s="161"/>
    </row>
    <row r="6885" spans="2:6" x14ac:dyDescent="0.3">
      <c r="B6885" s="121">
        <v>6874</v>
      </c>
      <c r="C6885" s="162"/>
      <c r="D6885" s="163"/>
      <c r="E6885" s="162"/>
      <c r="F6885" s="164"/>
    </row>
    <row r="6886" spans="2:6" x14ac:dyDescent="0.3">
      <c r="B6886" s="125">
        <v>6875</v>
      </c>
      <c r="C6886" s="159"/>
      <c r="D6886" s="160"/>
      <c r="E6886" s="159"/>
      <c r="F6886" s="161"/>
    </row>
    <row r="6887" spans="2:6" x14ac:dyDescent="0.3">
      <c r="B6887" s="121">
        <v>6876</v>
      </c>
      <c r="C6887" s="162"/>
      <c r="D6887" s="163"/>
      <c r="E6887" s="162"/>
      <c r="F6887" s="164"/>
    </row>
    <row r="6888" spans="2:6" x14ac:dyDescent="0.3">
      <c r="B6888" s="125">
        <v>6877</v>
      </c>
      <c r="C6888" s="159"/>
      <c r="D6888" s="160"/>
      <c r="E6888" s="159"/>
      <c r="F6888" s="161"/>
    </row>
    <row r="6889" spans="2:6" x14ac:dyDescent="0.3">
      <c r="B6889" s="121">
        <v>6878</v>
      </c>
      <c r="C6889" s="162"/>
      <c r="D6889" s="163"/>
      <c r="E6889" s="162"/>
      <c r="F6889" s="164"/>
    </row>
    <row r="6890" spans="2:6" x14ac:dyDescent="0.3">
      <c r="B6890" s="125">
        <v>6879</v>
      </c>
      <c r="C6890" s="159"/>
      <c r="D6890" s="160"/>
      <c r="E6890" s="159"/>
      <c r="F6890" s="161"/>
    </row>
    <row r="6891" spans="2:6" x14ac:dyDescent="0.3">
      <c r="B6891" s="121">
        <v>6880</v>
      </c>
      <c r="C6891" s="162"/>
      <c r="D6891" s="163"/>
      <c r="E6891" s="162"/>
      <c r="F6891" s="164"/>
    </row>
    <row r="6892" spans="2:6" x14ac:dyDescent="0.3">
      <c r="B6892" s="125">
        <v>6881</v>
      </c>
      <c r="C6892" s="159"/>
      <c r="D6892" s="160"/>
      <c r="E6892" s="159"/>
      <c r="F6892" s="161"/>
    </row>
    <row r="6893" spans="2:6" x14ac:dyDescent="0.3">
      <c r="B6893" s="121">
        <v>6882</v>
      </c>
      <c r="C6893" s="162"/>
      <c r="D6893" s="163"/>
      <c r="E6893" s="162"/>
      <c r="F6893" s="164"/>
    </row>
    <row r="6894" spans="2:6" x14ac:dyDescent="0.3">
      <c r="B6894" s="125">
        <v>6883</v>
      </c>
      <c r="C6894" s="159"/>
      <c r="D6894" s="160"/>
      <c r="E6894" s="159"/>
      <c r="F6894" s="161"/>
    </row>
    <row r="6895" spans="2:6" x14ac:dyDescent="0.3">
      <c r="B6895" s="121">
        <v>6884</v>
      </c>
      <c r="C6895" s="162"/>
      <c r="D6895" s="163"/>
      <c r="E6895" s="162"/>
      <c r="F6895" s="164"/>
    </row>
    <row r="6896" spans="2:6" x14ac:dyDescent="0.3">
      <c r="B6896" s="125">
        <v>6885</v>
      </c>
      <c r="C6896" s="159"/>
      <c r="D6896" s="160"/>
      <c r="E6896" s="159"/>
      <c r="F6896" s="161"/>
    </row>
    <row r="6897" spans="2:6" x14ac:dyDescent="0.3">
      <c r="B6897" s="121">
        <v>6886</v>
      </c>
      <c r="C6897" s="162"/>
      <c r="D6897" s="163"/>
      <c r="E6897" s="162"/>
      <c r="F6897" s="164"/>
    </row>
    <row r="6898" spans="2:6" x14ac:dyDescent="0.3">
      <c r="B6898" s="125">
        <v>6887</v>
      </c>
      <c r="C6898" s="159"/>
      <c r="D6898" s="160"/>
      <c r="E6898" s="159"/>
      <c r="F6898" s="161"/>
    </row>
    <row r="6899" spans="2:6" x14ac:dyDescent="0.3">
      <c r="B6899" s="121">
        <v>6888</v>
      </c>
      <c r="C6899" s="162"/>
      <c r="D6899" s="163"/>
      <c r="E6899" s="162"/>
      <c r="F6899" s="164"/>
    </row>
    <row r="6900" spans="2:6" x14ac:dyDescent="0.3">
      <c r="B6900" s="125">
        <v>6889</v>
      </c>
      <c r="C6900" s="159"/>
      <c r="D6900" s="160"/>
      <c r="E6900" s="159"/>
      <c r="F6900" s="161"/>
    </row>
    <row r="6901" spans="2:6" x14ac:dyDescent="0.3">
      <c r="B6901" s="121">
        <v>6890</v>
      </c>
      <c r="C6901" s="162"/>
      <c r="D6901" s="163"/>
      <c r="E6901" s="162"/>
      <c r="F6901" s="164"/>
    </row>
    <row r="6902" spans="2:6" x14ac:dyDescent="0.3">
      <c r="B6902" s="125">
        <v>6891</v>
      </c>
      <c r="C6902" s="159"/>
      <c r="D6902" s="160"/>
      <c r="E6902" s="159"/>
      <c r="F6902" s="161"/>
    </row>
    <row r="6903" spans="2:6" x14ac:dyDescent="0.3">
      <c r="B6903" s="121">
        <v>6892</v>
      </c>
      <c r="C6903" s="162"/>
      <c r="D6903" s="163"/>
      <c r="E6903" s="162"/>
      <c r="F6903" s="164"/>
    </row>
    <row r="6904" spans="2:6" x14ac:dyDescent="0.3">
      <c r="B6904" s="125">
        <v>6893</v>
      </c>
      <c r="C6904" s="159"/>
      <c r="D6904" s="160"/>
      <c r="E6904" s="159"/>
      <c r="F6904" s="161"/>
    </row>
    <row r="6905" spans="2:6" x14ac:dyDescent="0.3">
      <c r="B6905" s="121">
        <v>6894</v>
      </c>
      <c r="C6905" s="162"/>
      <c r="D6905" s="163"/>
      <c r="E6905" s="162"/>
      <c r="F6905" s="164"/>
    </row>
    <row r="6906" spans="2:6" x14ac:dyDescent="0.3">
      <c r="B6906" s="125">
        <v>6895</v>
      </c>
      <c r="C6906" s="159"/>
      <c r="D6906" s="160"/>
      <c r="E6906" s="159"/>
      <c r="F6906" s="161"/>
    </row>
    <row r="6907" spans="2:6" x14ac:dyDescent="0.3">
      <c r="B6907" s="121">
        <v>6896</v>
      </c>
      <c r="C6907" s="162"/>
      <c r="D6907" s="163"/>
      <c r="E6907" s="162"/>
      <c r="F6907" s="164"/>
    </row>
    <row r="6908" spans="2:6" x14ac:dyDescent="0.3">
      <c r="B6908" s="125">
        <v>6897</v>
      </c>
      <c r="C6908" s="159"/>
      <c r="D6908" s="160"/>
      <c r="E6908" s="159"/>
      <c r="F6908" s="161"/>
    </row>
    <row r="6909" spans="2:6" x14ac:dyDescent="0.3">
      <c r="B6909" s="121">
        <v>6898</v>
      </c>
      <c r="C6909" s="162"/>
      <c r="D6909" s="163"/>
      <c r="E6909" s="162"/>
      <c r="F6909" s="164"/>
    </row>
    <row r="6910" spans="2:6" x14ac:dyDescent="0.3">
      <c r="B6910" s="125">
        <v>6899</v>
      </c>
      <c r="C6910" s="159"/>
      <c r="D6910" s="160"/>
      <c r="E6910" s="159"/>
      <c r="F6910" s="161"/>
    </row>
    <row r="6911" spans="2:6" x14ac:dyDescent="0.3">
      <c r="B6911" s="121">
        <v>6900</v>
      </c>
      <c r="C6911" s="162"/>
      <c r="D6911" s="163"/>
      <c r="E6911" s="162"/>
      <c r="F6911" s="164"/>
    </row>
    <row r="6912" spans="2:6" x14ac:dyDescent="0.3">
      <c r="B6912" s="125">
        <v>6901</v>
      </c>
      <c r="C6912" s="159"/>
      <c r="D6912" s="160"/>
      <c r="E6912" s="159"/>
      <c r="F6912" s="161"/>
    </row>
    <row r="6913" spans="2:6" x14ac:dyDescent="0.3">
      <c r="B6913" s="121">
        <v>6902</v>
      </c>
      <c r="C6913" s="162"/>
      <c r="D6913" s="163"/>
      <c r="E6913" s="162"/>
      <c r="F6913" s="164"/>
    </row>
    <row r="6914" spans="2:6" x14ac:dyDescent="0.3">
      <c r="B6914" s="125">
        <v>6903</v>
      </c>
      <c r="C6914" s="159"/>
      <c r="D6914" s="160"/>
      <c r="E6914" s="159"/>
      <c r="F6914" s="161"/>
    </row>
    <row r="6915" spans="2:6" x14ac:dyDescent="0.3">
      <c r="B6915" s="121">
        <v>6904</v>
      </c>
      <c r="C6915" s="162"/>
      <c r="D6915" s="163"/>
      <c r="E6915" s="162"/>
      <c r="F6915" s="164"/>
    </row>
    <row r="6916" spans="2:6" x14ac:dyDescent="0.3">
      <c r="B6916" s="125">
        <v>6905</v>
      </c>
      <c r="C6916" s="159"/>
      <c r="D6916" s="160"/>
      <c r="E6916" s="159"/>
      <c r="F6916" s="161"/>
    </row>
    <row r="6917" spans="2:6" x14ac:dyDescent="0.3">
      <c r="B6917" s="121">
        <v>6906</v>
      </c>
      <c r="C6917" s="162"/>
      <c r="D6917" s="163"/>
      <c r="E6917" s="162"/>
      <c r="F6917" s="164"/>
    </row>
    <row r="6918" spans="2:6" x14ac:dyDescent="0.3">
      <c r="B6918" s="125">
        <v>6907</v>
      </c>
      <c r="C6918" s="159"/>
      <c r="D6918" s="160"/>
      <c r="E6918" s="159"/>
      <c r="F6918" s="161"/>
    </row>
    <row r="6919" spans="2:6" x14ac:dyDescent="0.3">
      <c r="B6919" s="121">
        <v>6908</v>
      </c>
      <c r="C6919" s="162"/>
      <c r="D6919" s="163"/>
      <c r="E6919" s="162"/>
      <c r="F6919" s="164"/>
    </row>
    <row r="6920" spans="2:6" x14ac:dyDescent="0.3">
      <c r="B6920" s="125">
        <v>6909</v>
      </c>
      <c r="C6920" s="159"/>
      <c r="D6920" s="160"/>
      <c r="E6920" s="159"/>
      <c r="F6920" s="161"/>
    </row>
    <row r="6921" spans="2:6" x14ac:dyDescent="0.3">
      <c r="B6921" s="121">
        <v>6910</v>
      </c>
      <c r="C6921" s="162"/>
      <c r="D6921" s="163"/>
      <c r="E6921" s="162"/>
      <c r="F6921" s="164"/>
    </row>
    <row r="6922" spans="2:6" x14ac:dyDescent="0.3">
      <c r="B6922" s="125">
        <v>6911</v>
      </c>
      <c r="C6922" s="159"/>
      <c r="D6922" s="160"/>
      <c r="E6922" s="159"/>
      <c r="F6922" s="161"/>
    </row>
    <row r="6923" spans="2:6" x14ac:dyDescent="0.3">
      <c r="B6923" s="121">
        <v>6912</v>
      </c>
      <c r="C6923" s="162"/>
      <c r="D6923" s="163"/>
      <c r="E6923" s="162"/>
      <c r="F6923" s="164"/>
    </row>
    <row r="6924" spans="2:6" x14ac:dyDescent="0.3">
      <c r="B6924" s="125">
        <v>6913</v>
      </c>
      <c r="C6924" s="159"/>
      <c r="D6924" s="160"/>
      <c r="E6924" s="159"/>
      <c r="F6924" s="161"/>
    </row>
    <row r="6925" spans="2:6" x14ac:dyDescent="0.3">
      <c r="B6925" s="121">
        <v>6914</v>
      </c>
      <c r="C6925" s="162"/>
      <c r="D6925" s="163"/>
      <c r="E6925" s="162"/>
      <c r="F6925" s="164"/>
    </row>
    <row r="6926" spans="2:6" x14ac:dyDescent="0.3">
      <c r="B6926" s="125">
        <v>6915</v>
      </c>
      <c r="C6926" s="159"/>
      <c r="D6926" s="160"/>
      <c r="E6926" s="159"/>
      <c r="F6926" s="161"/>
    </row>
    <row r="6927" spans="2:6" x14ac:dyDescent="0.3">
      <c r="B6927" s="121">
        <v>6916</v>
      </c>
      <c r="C6927" s="162"/>
      <c r="D6927" s="163"/>
      <c r="E6927" s="162"/>
      <c r="F6927" s="164"/>
    </row>
    <row r="6928" spans="2:6" x14ac:dyDescent="0.3">
      <c r="B6928" s="125">
        <v>6917</v>
      </c>
      <c r="C6928" s="159"/>
      <c r="D6928" s="160"/>
      <c r="E6928" s="159"/>
      <c r="F6928" s="161"/>
    </row>
    <row r="6929" spans="2:6" x14ac:dyDescent="0.3">
      <c r="B6929" s="121">
        <v>6918</v>
      </c>
      <c r="C6929" s="162"/>
      <c r="D6929" s="163"/>
      <c r="E6929" s="162"/>
      <c r="F6929" s="164"/>
    </row>
    <row r="6930" spans="2:6" x14ac:dyDescent="0.3">
      <c r="B6930" s="125">
        <v>6919</v>
      </c>
      <c r="C6930" s="159"/>
      <c r="D6930" s="160"/>
      <c r="E6930" s="159"/>
      <c r="F6930" s="161"/>
    </row>
    <row r="6931" spans="2:6" x14ac:dyDescent="0.3">
      <c r="B6931" s="121">
        <v>6920</v>
      </c>
      <c r="C6931" s="162"/>
      <c r="D6931" s="163"/>
      <c r="E6931" s="162"/>
      <c r="F6931" s="164"/>
    </row>
    <row r="6932" spans="2:6" x14ac:dyDescent="0.3">
      <c r="B6932" s="125">
        <v>6921</v>
      </c>
      <c r="C6932" s="159"/>
      <c r="D6932" s="160"/>
      <c r="E6932" s="159"/>
      <c r="F6932" s="161"/>
    </row>
    <row r="6933" spans="2:6" x14ac:dyDescent="0.3">
      <c r="B6933" s="121">
        <v>6922</v>
      </c>
      <c r="C6933" s="162"/>
      <c r="D6933" s="163"/>
      <c r="E6933" s="162"/>
      <c r="F6933" s="164"/>
    </row>
    <row r="6934" spans="2:6" x14ac:dyDescent="0.3">
      <c r="B6934" s="125">
        <v>6923</v>
      </c>
      <c r="C6934" s="159"/>
      <c r="D6934" s="160"/>
      <c r="E6934" s="159"/>
      <c r="F6934" s="161"/>
    </row>
    <row r="6935" spans="2:6" x14ac:dyDescent="0.3">
      <c r="B6935" s="121">
        <v>6924</v>
      </c>
      <c r="C6935" s="162"/>
      <c r="D6935" s="163"/>
      <c r="E6935" s="162"/>
      <c r="F6935" s="164"/>
    </row>
    <row r="6936" spans="2:6" x14ac:dyDescent="0.3">
      <c r="B6936" s="125">
        <v>6925</v>
      </c>
      <c r="C6936" s="159"/>
      <c r="D6936" s="160"/>
      <c r="E6936" s="159"/>
      <c r="F6936" s="161"/>
    </row>
    <row r="6937" spans="2:6" x14ac:dyDescent="0.3">
      <c r="B6937" s="121">
        <v>6926</v>
      </c>
      <c r="C6937" s="162"/>
      <c r="D6937" s="163"/>
      <c r="E6937" s="162"/>
      <c r="F6937" s="164"/>
    </row>
    <row r="6938" spans="2:6" x14ac:dyDescent="0.3">
      <c r="B6938" s="125">
        <v>6927</v>
      </c>
      <c r="C6938" s="159"/>
      <c r="D6938" s="160"/>
      <c r="E6938" s="159"/>
      <c r="F6938" s="161"/>
    </row>
    <row r="6939" spans="2:6" x14ac:dyDescent="0.3">
      <c r="B6939" s="121">
        <v>6928</v>
      </c>
      <c r="C6939" s="162"/>
      <c r="D6939" s="163"/>
      <c r="E6939" s="162"/>
      <c r="F6939" s="164"/>
    </row>
    <row r="6940" spans="2:6" x14ac:dyDescent="0.3">
      <c r="B6940" s="125">
        <v>6929</v>
      </c>
      <c r="C6940" s="159"/>
      <c r="D6940" s="160"/>
      <c r="E6940" s="159"/>
      <c r="F6940" s="161"/>
    </row>
    <row r="6941" spans="2:6" x14ac:dyDescent="0.3">
      <c r="B6941" s="121">
        <v>6930</v>
      </c>
      <c r="C6941" s="162"/>
      <c r="D6941" s="163"/>
      <c r="E6941" s="162"/>
      <c r="F6941" s="164"/>
    </row>
    <row r="6942" spans="2:6" x14ac:dyDescent="0.3">
      <c r="B6942" s="125">
        <v>6931</v>
      </c>
      <c r="C6942" s="159"/>
      <c r="D6942" s="160"/>
      <c r="E6942" s="159"/>
      <c r="F6942" s="161"/>
    </row>
    <row r="6943" spans="2:6" x14ac:dyDescent="0.3">
      <c r="B6943" s="121">
        <v>6932</v>
      </c>
      <c r="C6943" s="162"/>
      <c r="D6943" s="163"/>
      <c r="E6943" s="162"/>
      <c r="F6943" s="164"/>
    </row>
    <row r="6944" spans="2:6" x14ac:dyDescent="0.3">
      <c r="B6944" s="125">
        <v>6933</v>
      </c>
      <c r="C6944" s="159"/>
      <c r="D6944" s="160"/>
      <c r="E6944" s="159"/>
      <c r="F6944" s="161"/>
    </row>
    <row r="6945" spans="2:6" x14ac:dyDescent="0.3">
      <c r="B6945" s="121">
        <v>6934</v>
      </c>
      <c r="C6945" s="162"/>
      <c r="D6945" s="163"/>
      <c r="E6945" s="162"/>
      <c r="F6945" s="164"/>
    </row>
    <row r="6946" spans="2:6" x14ac:dyDescent="0.3">
      <c r="B6946" s="125">
        <v>6935</v>
      </c>
      <c r="C6946" s="159"/>
      <c r="D6946" s="160"/>
      <c r="E6946" s="159"/>
      <c r="F6946" s="161"/>
    </row>
    <row r="6947" spans="2:6" x14ac:dyDescent="0.3">
      <c r="B6947" s="121">
        <v>6936</v>
      </c>
      <c r="C6947" s="162"/>
      <c r="D6947" s="163"/>
      <c r="E6947" s="162"/>
      <c r="F6947" s="164"/>
    </row>
    <row r="6948" spans="2:6" x14ac:dyDescent="0.3">
      <c r="B6948" s="125">
        <v>6937</v>
      </c>
      <c r="C6948" s="159"/>
      <c r="D6948" s="160"/>
      <c r="E6948" s="159"/>
      <c r="F6948" s="161"/>
    </row>
    <row r="6949" spans="2:6" x14ac:dyDescent="0.3">
      <c r="B6949" s="121">
        <v>6938</v>
      </c>
      <c r="C6949" s="162"/>
      <c r="D6949" s="163"/>
      <c r="E6949" s="162"/>
      <c r="F6949" s="164"/>
    </row>
    <row r="6950" spans="2:6" x14ac:dyDescent="0.3">
      <c r="B6950" s="125">
        <v>6939</v>
      </c>
      <c r="C6950" s="159"/>
      <c r="D6950" s="160"/>
      <c r="E6950" s="159"/>
      <c r="F6950" s="161"/>
    </row>
    <row r="6951" spans="2:6" x14ac:dyDescent="0.3">
      <c r="B6951" s="121">
        <v>6940</v>
      </c>
      <c r="C6951" s="162"/>
      <c r="D6951" s="163"/>
      <c r="E6951" s="162"/>
      <c r="F6951" s="164"/>
    </row>
    <row r="6952" spans="2:6" x14ac:dyDescent="0.3">
      <c r="B6952" s="125">
        <v>6941</v>
      </c>
      <c r="C6952" s="159"/>
      <c r="D6952" s="160"/>
      <c r="E6952" s="159"/>
      <c r="F6952" s="161"/>
    </row>
    <row r="6953" spans="2:6" x14ac:dyDescent="0.3">
      <c r="B6953" s="121">
        <v>6942</v>
      </c>
      <c r="C6953" s="162"/>
      <c r="D6953" s="163"/>
      <c r="E6953" s="162"/>
      <c r="F6953" s="164"/>
    </row>
    <row r="6954" spans="2:6" x14ac:dyDescent="0.3">
      <c r="B6954" s="125">
        <v>6943</v>
      </c>
      <c r="C6954" s="159"/>
      <c r="D6954" s="160"/>
      <c r="E6954" s="159"/>
      <c r="F6954" s="161"/>
    </row>
    <row r="6955" spans="2:6" x14ac:dyDescent="0.3">
      <c r="B6955" s="121">
        <v>6944</v>
      </c>
      <c r="C6955" s="162"/>
      <c r="D6955" s="163"/>
      <c r="E6955" s="162"/>
      <c r="F6955" s="164"/>
    </row>
    <row r="6956" spans="2:6" x14ac:dyDescent="0.3">
      <c r="B6956" s="125">
        <v>6945</v>
      </c>
      <c r="C6956" s="159"/>
      <c r="D6956" s="160"/>
      <c r="E6956" s="159"/>
      <c r="F6956" s="161"/>
    </row>
    <row r="6957" spans="2:6" x14ac:dyDescent="0.3">
      <c r="B6957" s="121">
        <v>6946</v>
      </c>
      <c r="C6957" s="162"/>
      <c r="D6957" s="163"/>
      <c r="E6957" s="162"/>
      <c r="F6957" s="164"/>
    </row>
    <row r="6958" spans="2:6" x14ac:dyDescent="0.3">
      <c r="B6958" s="125">
        <v>6947</v>
      </c>
      <c r="C6958" s="159"/>
      <c r="D6958" s="160"/>
      <c r="E6958" s="159"/>
      <c r="F6958" s="161"/>
    </row>
    <row r="6959" spans="2:6" x14ac:dyDescent="0.3">
      <c r="B6959" s="121">
        <v>6948</v>
      </c>
      <c r="C6959" s="162"/>
      <c r="D6959" s="163"/>
      <c r="E6959" s="162"/>
      <c r="F6959" s="164"/>
    </row>
    <row r="6960" spans="2:6" x14ac:dyDescent="0.3">
      <c r="B6960" s="125">
        <v>6949</v>
      </c>
      <c r="C6960" s="159"/>
      <c r="D6960" s="160"/>
      <c r="E6960" s="159"/>
      <c r="F6960" s="161"/>
    </row>
    <row r="6961" spans="2:6" x14ac:dyDescent="0.3">
      <c r="B6961" s="121">
        <v>6950</v>
      </c>
      <c r="C6961" s="162"/>
      <c r="D6961" s="163"/>
      <c r="E6961" s="162"/>
      <c r="F6961" s="164"/>
    </row>
    <row r="6962" spans="2:6" x14ac:dyDescent="0.3">
      <c r="B6962" s="125">
        <v>6951</v>
      </c>
      <c r="C6962" s="159"/>
      <c r="D6962" s="160"/>
      <c r="E6962" s="159"/>
      <c r="F6962" s="161"/>
    </row>
    <row r="6963" spans="2:6" x14ac:dyDescent="0.3">
      <c r="B6963" s="121">
        <v>6952</v>
      </c>
      <c r="C6963" s="162"/>
      <c r="D6963" s="163"/>
      <c r="E6963" s="162"/>
      <c r="F6963" s="164"/>
    </row>
    <row r="6964" spans="2:6" x14ac:dyDescent="0.3">
      <c r="B6964" s="125">
        <v>6953</v>
      </c>
      <c r="C6964" s="159"/>
      <c r="D6964" s="160"/>
      <c r="E6964" s="159"/>
      <c r="F6964" s="161"/>
    </row>
    <row r="6965" spans="2:6" x14ac:dyDescent="0.3">
      <c r="B6965" s="121">
        <v>6954</v>
      </c>
      <c r="C6965" s="162"/>
      <c r="D6965" s="163"/>
      <c r="E6965" s="162"/>
      <c r="F6965" s="164"/>
    </row>
    <row r="6966" spans="2:6" x14ac:dyDescent="0.3">
      <c r="B6966" s="125">
        <v>6955</v>
      </c>
      <c r="C6966" s="159"/>
      <c r="D6966" s="160"/>
      <c r="E6966" s="159"/>
      <c r="F6966" s="161"/>
    </row>
    <row r="6967" spans="2:6" x14ac:dyDescent="0.3">
      <c r="B6967" s="121">
        <v>6956</v>
      </c>
      <c r="C6967" s="162"/>
      <c r="D6967" s="163"/>
      <c r="E6967" s="162"/>
      <c r="F6967" s="164"/>
    </row>
    <row r="6968" spans="2:6" x14ac:dyDescent="0.3">
      <c r="B6968" s="125">
        <v>6957</v>
      </c>
      <c r="C6968" s="159"/>
      <c r="D6968" s="160"/>
      <c r="E6968" s="159"/>
      <c r="F6968" s="161"/>
    </row>
    <row r="6969" spans="2:6" x14ac:dyDescent="0.3">
      <c r="B6969" s="121">
        <v>6958</v>
      </c>
      <c r="C6969" s="162"/>
      <c r="D6969" s="163"/>
      <c r="E6969" s="162"/>
      <c r="F6969" s="164"/>
    </row>
    <row r="6970" spans="2:6" x14ac:dyDescent="0.3">
      <c r="B6970" s="125">
        <v>6959</v>
      </c>
      <c r="C6970" s="159"/>
      <c r="D6970" s="160"/>
      <c r="E6970" s="159"/>
      <c r="F6970" s="161"/>
    </row>
    <row r="6971" spans="2:6" x14ac:dyDescent="0.3">
      <c r="B6971" s="121">
        <v>6960</v>
      </c>
      <c r="C6971" s="162"/>
      <c r="D6971" s="163"/>
      <c r="E6971" s="162"/>
      <c r="F6971" s="164"/>
    </row>
    <row r="6972" spans="2:6" x14ac:dyDescent="0.3">
      <c r="B6972" s="125">
        <v>6961</v>
      </c>
      <c r="C6972" s="159"/>
      <c r="D6972" s="160"/>
      <c r="E6972" s="159"/>
      <c r="F6972" s="161"/>
    </row>
    <row r="6973" spans="2:6" x14ac:dyDescent="0.3">
      <c r="B6973" s="121">
        <v>6962</v>
      </c>
      <c r="C6973" s="162"/>
      <c r="D6973" s="163"/>
      <c r="E6973" s="162"/>
      <c r="F6973" s="164"/>
    </row>
    <row r="6974" spans="2:6" x14ac:dyDescent="0.3">
      <c r="B6974" s="125">
        <v>6963</v>
      </c>
      <c r="C6974" s="159"/>
      <c r="D6974" s="160"/>
      <c r="E6974" s="159"/>
      <c r="F6974" s="161"/>
    </row>
    <row r="6975" spans="2:6" x14ac:dyDescent="0.3">
      <c r="B6975" s="121">
        <v>6964</v>
      </c>
      <c r="C6975" s="162"/>
      <c r="D6975" s="163"/>
      <c r="E6975" s="162"/>
      <c r="F6975" s="164"/>
    </row>
    <row r="6976" spans="2:6" x14ac:dyDescent="0.3">
      <c r="B6976" s="125">
        <v>6965</v>
      </c>
      <c r="C6976" s="159"/>
      <c r="D6976" s="160"/>
      <c r="E6976" s="159"/>
      <c r="F6976" s="161"/>
    </row>
    <row r="6977" spans="2:6" x14ac:dyDescent="0.3">
      <c r="B6977" s="121">
        <v>6966</v>
      </c>
      <c r="C6977" s="162"/>
      <c r="D6977" s="163"/>
      <c r="E6977" s="162"/>
      <c r="F6977" s="164"/>
    </row>
    <row r="6978" spans="2:6" x14ac:dyDescent="0.3">
      <c r="B6978" s="125">
        <v>6967</v>
      </c>
      <c r="C6978" s="159"/>
      <c r="D6978" s="160"/>
      <c r="E6978" s="159"/>
      <c r="F6978" s="161"/>
    </row>
    <row r="6979" spans="2:6" x14ac:dyDescent="0.3">
      <c r="B6979" s="121">
        <v>6968</v>
      </c>
      <c r="C6979" s="162"/>
      <c r="D6979" s="163"/>
      <c r="E6979" s="162"/>
      <c r="F6979" s="164"/>
    </row>
    <row r="6980" spans="2:6" x14ac:dyDescent="0.3">
      <c r="B6980" s="125">
        <v>6969</v>
      </c>
      <c r="C6980" s="159"/>
      <c r="D6980" s="160"/>
      <c r="E6980" s="159"/>
      <c r="F6980" s="161"/>
    </row>
    <row r="6981" spans="2:6" x14ac:dyDescent="0.3">
      <c r="B6981" s="121">
        <v>6970</v>
      </c>
      <c r="C6981" s="162"/>
      <c r="D6981" s="163"/>
      <c r="E6981" s="162"/>
      <c r="F6981" s="164"/>
    </row>
    <row r="6982" spans="2:6" x14ac:dyDescent="0.3">
      <c r="B6982" s="125">
        <v>6971</v>
      </c>
      <c r="C6982" s="159"/>
      <c r="D6982" s="160"/>
      <c r="E6982" s="159"/>
      <c r="F6982" s="161"/>
    </row>
    <row r="6983" spans="2:6" x14ac:dyDescent="0.3">
      <c r="B6983" s="121">
        <v>6972</v>
      </c>
      <c r="C6983" s="162"/>
      <c r="D6983" s="163"/>
      <c r="E6983" s="162"/>
      <c r="F6983" s="164"/>
    </row>
    <row r="6984" spans="2:6" x14ac:dyDescent="0.3">
      <c r="B6984" s="125">
        <v>6973</v>
      </c>
      <c r="C6984" s="159"/>
      <c r="D6984" s="160"/>
      <c r="E6984" s="159"/>
      <c r="F6984" s="161"/>
    </row>
    <row r="6985" spans="2:6" x14ac:dyDescent="0.3">
      <c r="B6985" s="121">
        <v>6974</v>
      </c>
      <c r="C6985" s="162"/>
      <c r="D6985" s="163"/>
      <c r="E6985" s="162"/>
      <c r="F6985" s="164"/>
    </row>
    <row r="6986" spans="2:6" x14ac:dyDescent="0.3">
      <c r="B6986" s="125">
        <v>6975</v>
      </c>
      <c r="C6986" s="159"/>
      <c r="D6986" s="160"/>
      <c r="E6986" s="159"/>
      <c r="F6986" s="161"/>
    </row>
    <row r="6987" spans="2:6" x14ac:dyDescent="0.3">
      <c r="B6987" s="121">
        <v>6976</v>
      </c>
      <c r="C6987" s="162"/>
      <c r="D6987" s="163"/>
      <c r="E6987" s="162"/>
      <c r="F6987" s="164"/>
    </row>
    <row r="6988" spans="2:6" x14ac:dyDescent="0.3">
      <c r="B6988" s="125">
        <v>6977</v>
      </c>
      <c r="C6988" s="159"/>
      <c r="D6988" s="160"/>
      <c r="E6988" s="159"/>
      <c r="F6988" s="161"/>
    </row>
    <row r="6989" spans="2:6" x14ac:dyDescent="0.3">
      <c r="B6989" s="121">
        <v>6978</v>
      </c>
      <c r="C6989" s="162"/>
      <c r="D6989" s="163"/>
      <c r="E6989" s="162"/>
      <c r="F6989" s="164"/>
    </row>
    <row r="6990" spans="2:6" x14ac:dyDescent="0.3">
      <c r="B6990" s="125">
        <v>6979</v>
      </c>
      <c r="C6990" s="159"/>
      <c r="D6990" s="160"/>
      <c r="E6990" s="159"/>
      <c r="F6990" s="161"/>
    </row>
    <row r="6991" spans="2:6" x14ac:dyDescent="0.3">
      <c r="B6991" s="121">
        <v>6980</v>
      </c>
      <c r="C6991" s="162"/>
      <c r="D6991" s="163"/>
      <c r="E6991" s="162"/>
      <c r="F6991" s="164"/>
    </row>
    <row r="6992" spans="2:6" x14ac:dyDescent="0.3">
      <c r="B6992" s="125">
        <v>6981</v>
      </c>
      <c r="C6992" s="159"/>
      <c r="D6992" s="160"/>
      <c r="E6992" s="159"/>
      <c r="F6992" s="161"/>
    </row>
    <row r="6993" spans="2:6" x14ac:dyDescent="0.3">
      <c r="B6993" s="121">
        <v>6982</v>
      </c>
      <c r="C6993" s="162"/>
      <c r="D6993" s="163"/>
      <c r="E6993" s="162"/>
      <c r="F6993" s="164"/>
    </row>
    <row r="6994" spans="2:6" x14ac:dyDescent="0.3">
      <c r="B6994" s="125">
        <v>6983</v>
      </c>
      <c r="C6994" s="159"/>
      <c r="D6994" s="160"/>
      <c r="E6994" s="159"/>
      <c r="F6994" s="161"/>
    </row>
    <row r="6995" spans="2:6" x14ac:dyDescent="0.3">
      <c r="B6995" s="121">
        <v>6984</v>
      </c>
      <c r="C6995" s="162"/>
      <c r="D6995" s="163"/>
      <c r="E6995" s="162"/>
      <c r="F6995" s="164"/>
    </row>
    <row r="6996" spans="2:6" x14ac:dyDescent="0.3">
      <c r="B6996" s="125">
        <v>6985</v>
      </c>
      <c r="C6996" s="159"/>
      <c r="D6996" s="160"/>
      <c r="E6996" s="159"/>
      <c r="F6996" s="161"/>
    </row>
    <row r="6997" spans="2:6" x14ac:dyDescent="0.3">
      <c r="B6997" s="121">
        <v>6986</v>
      </c>
      <c r="C6997" s="162"/>
      <c r="D6997" s="163"/>
      <c r="E6997" s="162"/>
      <c r="F6997" s="164"/>
    </row>
    <row r="6998" spans="2:6" x14ac:dyDescent="0.3">
      <c r="B6998" s="125">
        <v>6987</v>
      </c>
      <c r="C6998" s="159"/>
      <c r="D6998" s="160"/>
      <c r="E6998" s="159"/>
      <c r="F6998" s="161"/>
    </row>
    <row r="6999" spans="2:6" x14ac:dyDescent="0.3">
      <c r="B6999" s="121">
        <v>6988</v>
      </c>
      <c r="C6999" s="162"/>
      <c r="D6999" s="163"/>
      <c r="E6999" s="162"/>
      <c r="F6999" s="164"/>
    </row>
    <row r="7000" spans="2:6" x14ac:dyDescent="0.3">
      <c r="B7000" s="125">
        <v>6989</v>
      </c>
      <c r="C7000" s="159"/>
      <c r="D7000" s="160"/>
      <c r="E7000" s="159"/>
      <c r="F7000" s="161"/>
    </row>
    <row r="7001" spans="2:6" x14ac:dyDescent="0.3">
      <c r="B7001" s="121">
        <v>6990</v>
      </c>
      <c r="C7001" s="162"/>
      <c r="D7001" s="163"/>
      <c r="E7001" s="162"/>
      <c r="F7001" s="164"/>
    </row>
    <row r="7002" spans="2:6" x14ac:dyDescent="0.3">
      <c r="B7002" s="125">
        <v>6991</v>
      </c>
      <c r="C7002" s="159"/>
      <c r="D7002" s="160"/>
      <c r="E7002" s="159"/>
      <c r="F7002" s="161"/>
    </row>
    <row r="7003" spans="2:6" x14ac:dyDescent="0.3">
      <c r="B7003" s="121">
        <v>6992</v>
      </c>
      <c r="C7003" s="162"/>
      <c r="D7003" s="163"/>
      <c r="E7003" s="162"/>
      <c r="F7003" s="164"/>
    </row>
    <row r="7004" spans="2:6" x14ac:dyDescent="0.3">
      <c r="B7004" s="125">
        <v>6993</v>
      </c>
      <c r="C7004" s="159"/>
      <c r="D7004" s="160"/>
      <c r="E7004" s="159"/>
      <c r="F7004" s="161"/>
    </row>
    <row r="7005" spans="2:6" x14ac:dyDescent="0.3">
      <c r="B7005" s="121">
        <v>6994</v>
      </c>
      <c r="C7005" s="162"/>
      <c r="D7005" s="163"/>
      <c r="E7005" s="162"/>
      <c r="F7005" s="164"/>
    </row>
    <row r="7006" spans="2:6" x14ac:dyDescent="0.3">
      <c r="B7006" s="125">
        <v>6995</v>
      </c>
      <c r="C7006" s="159"/>
      <c r="D7006" s="160"/>
      <c r="E7006" s="159"/>
      <c r="F7006" s="161"/>
    </row>
    <row r="7007" spans="2:6" x14ac:dyDescent="0.3">
      <c r="B7007" s="121">
        <v>6996</v>
      </c>
      <c r="C7007" s="162"/>
      <c r="D7007" s="163"/>
      <c r="E7007" s="162"/>
      <c r="F7007" s="164"/>
    </row>
    <row r="7008" spans="2:6" x14ac:dyDescent="0.3">
      <c r="B7008" s="125">
        <v>6997</v>
      </c>
      <c r="C7008" s="159"/>
      <c r="D7008" s="160"/>
      <c r="E7008" s="159"/>
      <c r="F7008" s="161"/>
    </row>
    <row r="7009" spans="2:6" x14ac:dyDescent="0.3">
      <c r="B7009" s="121">
        <v>6998</v>
      </c>
      <c r="C7009" s="162"/>
      <c r="D7009" s="163"/>
      <c r="E7009" s="162"/>
      <c r="F7009" s="164"/>
    </row>
    <row r="7010" spans="2:6" x14ac:dyDescent="0.3">
      <c r="B7010" s="125">
        <v>6999</v>
      </c>
      <c r="C7010" s="159"/>
      <c r="D7010" s="160"/>
      <c r="E7010" s="159"/>
      <c r="F7010" s="161"/>
    </row>
    <row r="7011" spans="2:6" x14ac:dyDescent="0.3">
      <c r="B7011" s="121">
        <v>7000</v>
      </c>
      <c r="C7011" s="162"/>
      <c r="D7011" s="163"/>
      <c r="E7011" s="162"/>
      <c r="F7011" s="164"/>
    </row>
    <row r="7012" spans="2:6" x14ac:dyDescent="0.3">
      <c r="B7012" s="125">
        <v>7001</v>
      </c>
      <c r="C7012" s="159"/>
      <c r="D7012" s="160"/>
      <c r="E7012" s="159"/>
      <c r="F7012" s="161"/>
    </row>
    <row r="7013" spans="2:6" x14ac:dyDescent="0.3">
      <c r="B7013" s="121">
        <v>7002</v>
      </c>
      <c r="C7013" s="162"/>
      <c r="D7013" s="163"/>
      <c r="E7013" s="162"/>
      <c r="F7013" s="164"/>
    </row>
    <row r="7014" spans="2:6" x14ac:dyDescent="0.3">
      <c r="B7014" s="125">
        <v>7003</v>
      </c>
      <c r="C7014" s="159"/>
      <c r="D7014" s="160"/>
      <c r="E7014" s="159"/>
      <c r="F7014" s="161"/>
    </row>
    <row r="7015" spans="2:6" x14ac:dyDescent="0.3">
      <c r="B7015" s="121">
        <v>7004</v>
      </c>
      <c r="C7015" s="162"/>
      <c r="D7015" s="163"/>
      <c r="E7015" s="162"/>
      <c r="F7015" s="164"/>
    </row>
    <row r="7016" spans="2:6" x14ac:dyDescent="0.3">
      <c r="B7016" s="125">
        <v>7005</v>
      </c>
      <c r="C7016" s="159"/>
      <c r="D7016" s="160"/>
      <c r="E7016" s="159"/>
      <c r="F7016" s="161"/>
    </row>
    <row r="7017" spans="2:6" x14ac:dyDescent="0.3">
      <c r="B7017" s="121">
        <v>7006</v>
      </c>
      <c r="C7017" s="162"/>
      <c r="D7017" s="163"/>
      <c r="E7017" s="162"/>
      <c r="F7017" s="164"/>
    </row>
    <row r="7018" spans="2:6" x14ac:dyDescent="0.3">
      <c r="B7018" s="125">
        <v>7007</v>
      </c>
      <c r="C7018" s="159"/>
      <c r="D7018" s="160"/>
      <c r="E7018" s="159"/>
      <c r="F7018" s="161"/>
    </row>
    <row r="7019" spans="2:6" x14ac:dyDescent="0.3">
      <c r="B7019" s="121">
        <v>7008</v>
      </c>
      <c r="C7019" s="162"/>
      <c r="D7019" s="163"/>
      <c r="E7019" s="162"/>
      <c r="F7019" s="164"/>
    </row>
    <row r="7020" spans="2:6" x14ac:dyDescent="0.3">
      <c r="B7020" s="125">
        <v>7009</v>
      </c>
      <c r="C7020" s="159"/>
      <c r="D7020" s="160"/>
      <c r="E7020" s="159"/>
      <c r="F7020" s="161"/>
    </row>
    <row r="7021" spans="2:6" x14ac:dyDescent="0.3">
      <c r="B7021" s="121">
        <v>7010</v>
      </c>
      <c r="C7021" s="162"/>
      <c r="D7021" s="163"/>
      <c r="E7021" s="162"/>
      <c r="F7021" s="164"/>
    </row>
    <row r="7022" spans="2:6" x14ac:dyDescent="0.3">
      <c r="B7022" s="125">
        <v>7011</v>
      </c>
      <c r="C7022" s="159"/>
      <c r="D7022" s="160"/>
      <c r="E7022" s="159"/>
      <c r="F7022" s="161"/>
    </row>
    <row r="7023" spans="2:6" x14ac:dyDescent="0.3">
      <c r="B7023" s="121">
        <v>7012</v>
      </c>
      <c r="C7023" s="162"/>
      <c r="D7023" s="163"/>
      <c r="E7023" s="162"/>
      <c r="F7023" s="164"/>
    </row>
    <row r="7024" spans="2:6" x14ac:dyDescent="0.3">
      <c r="B7024" s="125">
        <v>7013</v>
      </c>
      <c r="C7024" s="159"/>
      <c r="D7024" s="160"/>
      <c r="E7024" s="159"/>
      <c r="F7024" s="161"/>
    </row>
    <row r="7025" spans="2:6" x14ac:dyDescent="0.3">
      <c r="B7025" s="121">
        <v>7014</v>
      </c>
      <c r="C7025" s="162"/>
      <c r="D7025" s="163"/>
      <c r="E7025" s="162"/>
      <c r="F7025" s="164"/>
    </row>
    <row r="7026" spans="2:6" x14ac:dyDescent="0.3">
      <c r="B7026" s="125">
        <v>7015</v>
      </c>
      <c r="C7026" s="159"/>
      <c r="D7026" s="160"/>
      <c r="E7026" s="159"/>
      <c r="F7026" s="161"/>
    </row>
    <row r="7027" spans="2:6" x14ac:dyDescent="0.3">
      <c r="B7027" s="121">
        <v>7016</v>
      </c>
      <c r="C7027" s="162"/>
      <c r="D7027" s="163"/>
      <c r="E7027" s="162"/>
      <c r="F7027" s="164"/>
    </row>
    <row r="7028" spans="2:6" x14ac:dyDescent="0.3">
      <c r="B7028" s="125">
        <v>7017</v>
      </c>
      <c r="C7028" s="159"/>
      <c r="D7028" s="160"/>
      <c r="E7028" s="159"/>
      <c r="F7028" s="161"/>
    </row>
    <row r="7029" spans="2:6" x14ac:dyDescent="0.3">
      <c r="B7029" s="121">
        <v>7018</v>
      </c>
      <c r="C7029" s="162"/>
      <c r="D7029" s="163"/>
      <c r="E7029" s="162"/>
      <c r="F7029" s="164"/>
    </row>
    <row r="7030" spans="2:6" x14ac:dyDescent="0.3">
      <c r="B7030" s="125">
        <v>7019</v>
      </c>
      <c r="C7030" s="159"/>
      <c r="D7030" s="160"/>
      <c r="E7030" s="159"/>
      <c r="F7030" s="161"/>
    </row>
    <row r="7031" spans="2:6" x14ac:dyDescent="0.3">
      <c r="B7031" s="121">
        <v>7020</v>
      </c>
      <c r="C7031" s="162"/>
      <c r="D7031" s="163"/>
      <c r="E7031" s="162"/>
      <c r="F7031" s="164"/>
    </row>
    <row r="7032" spans="2:6" x14ac:dyDescent="0.3">
      <c r="B7032" s="125">
        <v>7021</v>
      </c>
      <c r="C7032" s="159"/>
      <c r="D7032" s="160"/>
      <c r="E7032" s="159"/>
      <c r="F7032" s="161"/>
    </row>
    <row r="7033" spans="2:6" x14ac:dyDescent="0.3">
      <c r="B7033" s="121">
        <v>7022</v>
      </c>
      <c r="C7033" s="162"/>
      <c r="D7033" s="163"/>
      <c r="E7033" s="162"/>
      <c r="F7033" s="164"/>
    </row>
    <row r="7034" spans="2:6" x14ac:dyDescent="0.3">
      <c r="B7034" s="125">
        <v>7023</v>
      </c>
      <c r="C7034" s="159"/>
      <c r="D7034" s="160"/>
      <c r="E7034" s="159"/>
      <c r="F7034" s="161"/>
    </row>
    <row r="7035" spans="2:6" x14ac:dyDescent="0.3">
      <c r="B7035" s="121">
        <v>7024</v>
      </c>
      <c r="C7035" s="162"/>
      <c r="D7035" s="163"/>
      <c r="E7035" s="162"/>
      <c r="F7035" s="164"/>
    </row>
    <row r="7036" spans="2:6" x14ac:dyDescent="0.3">
      <c r="B7036" s="125">
        <v>7025</v>
      </c>
      <c r="C7036" s="159"/>
      <c r="D7036" s="160"/>
      <c r="E7036" s="159"/>
      <c r="F7036" s="161"/>
    </row>
    <row r="7037" spans="2:6" x14ac:dyDescent="0.3">
      <c r="B7037" s="121">
        <v>7026</v>
      </c>
      <c r="C7037" s="162"/>
      <c r="D7037" s="163"/>
      <c r="E7037" s="162"/>
      <c r="F7037" s="164"/>
    </row>
    <row r="7038" spans="2:6" x14ac:dyDescent="0.3">
      <c r="B7038" s="125">
        <v>7027</v>
      </c>
      <c r="C7038" s="159"/>
      <c r="D7038" s="160"/>
      <c r="E7038" s="159"/>
      <c r="F7038" s="161"/>
    </row>
    <row r="7039" spans="2:6" x14ac:dyDescent="0.3">
      <c r="B7039" s="121">
        <v>7028</v>
      </c>
      <c r="C7039" s="162"/>
      <c r="D7039" s="163"/>
      <c r="E7039" s="162"/>
      <c r="F7039" s="164"/>
    </row>
    <row r="7040" spans="2:6" x14ac:dyDescent="0.3">
      <c r="B7040" s="125">
        <v>7029</v>
      </c>
      <c r="C7040" s="159"/>
      <c r="D7040" s="160"/>
      <c r="E7040" s="159"/>
      <c r="F7040" s="161"/>
    </row>
    <row r="7041" spans="2:6" x14ac:dyDescent="0.3">
      <c r="B7041" s="121">
        <v>7030</v>
      </c>
      <c r="C7041" s="162"/>
      <c r="D7041" s="163"/>
      <c r="E7041" s="162"/>
      <c r="F7041" s="164"/>
    </row>
    <row r="7042" spans="2:6" x14ac:dyDescent="0.3">
      <c r="B7042" s="125">
        <v>7031</v>
      </c>
      <c r="C7042" s="159"/>
      <c r="D7042" s="160"/>
      <c r="E7042" s="159"/>
      <c r="F7042" s="161"/>
    </row>
    <row r="7043" spans="2:6" x14ac:dyDescent="0.3">
      <c r="B7043" s="121">
        <v>7032</v>
      </c>
      <c r="C7043" s="162"/>
      <c r="D7043" s="163"/>
      <c r="E7043" s="162"/>
      <c r="F7043" s="164"/>
    </row>
    <row r="7044" spans="2:6" x14ac:dyDescent="0.3">
      <c r="B7044" s="125">
        <v>7033</v>
      </c>
      <c r="C7044" s="159"/>
      <c r="D7044" s="160"/>
      <c r="E7044" s="159"/>
      <c r="F7044" s="161"/>
    </row>
    <row r="7045" spans="2:6" x14ac:dyDescent="0.3">
      <c r="B7045" s="121">
        <v>7034</v>
      </c>
      <c r="C7045" s="162"/>
      <c r="D7045" s="163"/>
      <c r="E7045" s="162"/>
      <c r="F7045" s="164"/>
    </row>
    <row r="7046" spans="2:6" x14ac:dyDescent="0.3">
      <c r="B7046" s="125">
        <v>7035</v>
      </c>
      <c r="C7046" s="159"/>
      <c r="D7046" s="160"/>
      <c r="E7046" s="159"/>
      <c r="F7046" s="161"/>
    </row>
    <row r="7047" spans="2:6" x14ac:dyDescent="0.3">
      <c r="B7047" s="121">
        <v>7036</v>
      </c>
      <c r="C7047" s="162"/>
      <c r="D7047" s="163"/>
      <c r="E7047" s="162"/>
      <c r="F7047" s="164"/>
    </row>
    <row r="7048" spans="2:6" x14ac:dyDescent="0.3">
      <c r="B7048" s="125">
        <v>7037</v>
      </c>
      <c r="C7048" s="159"/>
      <c r="D7048" s="160"/>
      <c r="E7048" s="159"/>
      <c r="F7048" s="161"/>
    </row>
    <row r="7049" spans="2:6" x14ac:dyDescent="0.3">
      <c r="B7049" s="121">
        <v>7038</v>
      </c>
      <c r="C7049" s="162"/>
      <c r="D7049" s="163"/>
      <c r="E7049" s="162"/>
      <c r="F7049" s="164"/>
    </row>
    <row r="7050" spans="2:6" x14ac:dyDescent="0.3">
      <c r="B7050" s="125">
        <v>7039</v>
      </c>
      <c r="C7050" s="159"/>
      <c r="D7050" s="160"/>
      <c r="E7050" s="159"/>
      <c r="F7050" s="161"/>
    </row>
    <row r="7051" spans="2:6" x14ac:dyDescent="0.3">
      <c r="B7051" s="121">
        <v>7040</v>
      </c>
      <c r="C7051" s="162"/>
      <c r="D7051" s="163"/>
      <c r="E7051" s="162"/>
      <c r="F7051" s="164"/>
    </row>
    <row r="7052" spans="2:6" x14ac:dyDescent="0.3">
      <c r="B7052" s="125">
        <v>7041</v>
      </c>
      <c r="C7052" s="159"/>
      <c r="D7052" s="160"/>
      <c r="E7052" s="159"/>
      <c r="F7052" s="161"/>
    </row>
    <row r="7053" spans="2:6" x14ac:dyDescent="0.3">
      <c r="B7053" s="121">
        <v>7042</v>
      </c>
      <c r="C7053" s="162"/>
      <c r="D7053" s="163"/>
      <c r="E7053" s="162"/>
      <c r="F7053" s="164"/>
    </row>
    <row r="7054" spans="2:6" x14ac:dyDescent="0.3">
      <c r="B7054" s="125">
        <v>7043</v>
      </c>
      <c r="C7054" s="159"/>
      <c r="D7054" s="160"/>
      <c r="E7054" s="159"/>
      <c r="F7054" s="161"/>
    </row>
    <row r="7055" spans="2:6" x14ac:dyDescent="0.3">
      <c r="B7055" s="121">
        <v>7044</v>
      </c>
      <c r="C7055" s="162"/>
      <c r="D7055" s="163"/>
      <c r="E7055" s="162"/>
      <c r="F7055" s="164"/>
    </row>
    <row r="7056" spans="2:6" x14ac:dyDescent="0.3">
      <c r="B7056" s="125">
        <v>7045</v>
      </c>
      <c r="C7056" s="159"/>
      <c r="D7056" s="160"/>
      <c r="E7056" s="159"/>
      <c r="F7056" s="161"/>
    </row>
    <row r="7057" spans="2:6" x14ac:dyDescent="0.3">
      <c r="B7057" s="121">
        <v>7046</v>
      </c>
      <c r="C7057" s="162"/>
      <c r="D7057" s="163"/>
      <c r="E7057" s="162"/>
      <c r="F7057" s="164"/>
    </row>
    <row r="7058" spans="2:6" x14ac:dyDescent="0.3">
      <c r="B7058" s="125">
        <v>7047</v>
      </c>
      <c r="C7058" s="159"/>
      <c r="D7058" s="160"/>
      <c r="E7058" s="159"/>
      <c r="F7058" s="161"/>
    </row>
    <row r="7059" spans="2:6" x14ac:dyDescent="0.3">
      <c r="B7059" s="121">
        <v>7048</v>
      </c>
      <c r="C7059" s="162"/>
      <c r="D7059" s="163"/>
      <c r="E7059" s="162"/>
      <c r="F7059" s="164"/>
    </row>
    <row r="7060" spans="2:6" x14ac:dyDescent="0.3">
      <c r="B7060" s="125">
        <v>7049</v>
      </c>
      <c r="C7060" s="159"/>
      <c r="D7060" s="160"/>
      <c r="E7060" s="159"/>
      <c r="F7060" s="161"/>
    </row>
    <row r="7061" spans="2:6" x14ac:dyDescent="0.3">
      <c r="B7061" s="121">
        <v>7050</v>
      </c>
      <c r="C7061" s="162"/>
      <c r="D7061" s="163"/>
      <c r="E7061" s="162"/>
      <c r="F7061" s="164"/>
    </row>
    <row r="7062" spans="2:6" x14ac:dyDescent="0.3">
      <c r="B7062" s="125">
        <v>7051</v>
      </c>
      <c r="C7062" s="159"/>
      <c r="D7062" s="160"/>
      <c r="E7062" s="159"/>
      <c r="F7062" s="161"/>
    </row>
    <row r="7063" spans="2:6" x14ac:dyDescent="0.3">
      <c r="B7063" s="121">
        <v>7052</v>
      </c>
      <c r="C7063" s="162"/>
      <c r="D7063" s="163"/>
      <c r="E7063" s="162"/>
      <c r="F7063" s="164"/>
    </row>
    <row r="7064" spans="2:6" x14ac:dyDescent="0.3">
      <c r="B7064" s="125">
        <v>7053</v>
      </c>
      <c r="C7064" s="159"/>
      <c r="D7064" s="160"/>
      <c r="E7064" s="159"/>
      <c r="F7064" s="161"/>
    </row>
    <row r="7065" spans="2:6" x14ac:dyDescent="0.3">
      <c r="B7065" s="121">
        <v>7054</v>
      </c>
      <c r="C7065" s="162"/>
      <c r="D7065" s="163"/>
      <c r="E7065" s="162"/>
      <c r="F7065" s="164"/>
    </row>
    <row r="7066" spans="2:6" x14ac:dyDescent="0.3">
      <c r="B7066" s="125">
        <v>7055</v>
      </c>
      <c r="C7066" s="159"/>
      <c r="D7066" s="160"/>
      <c r="E7066" s="159"/>
      <c r="F7066" s="161"/>
    </row>
    <row r="7067" spans="2:6" x14ac:dyDescent="0.3">
      <c r="B7067" s="121">
        <v>7056</v>
      </c>
      <c r="C7067" s="162"/>
      <c r="D7067" s="163"/>
      <c r="E7067" s="162"/>
      <c r="F7067" s="164"/>
    </row>
    <row r="7068" spans="2:6" x14ac:dyDescent="0.3">
      <c r="B7068" s="125">
        <v>7057</v>
      </c>
      <c r="C7068" s="159"/>
      <c r="D7068" s="160"/>
      <c r="E7068" s="159"/>
      <c r="F7068" s="161"/>
    </row>
    <row r="7069" spans="2:6" x14ac:dyDescent="0.3">
      <c r="B7069" s="121">
        <v>7058</v>
      </c>
      <c r="C7069" s="162"/>
      <c r="D7069" s="163"/>
      <c r="E7069" s="162"/>
      <c r="F7069" s="164"/>
    </row>
    <row r="7070" spans="2:6" x14ac:dyDescent="0.3">
      <c r="B7070" s="125">
        <v>7059</v>
      </c>
      <c r="C7070" s="159"/>
      <c r="D7070" s="160"/>
      <c r="E7070" s="159"/>
      <c r="F7070" s="161"/>
    </row>
    <row r="7071" spans="2:6" x14ac:dyDescent="0.3">
      <c r="B7071" s="121">
        <v>7060</v>
      </c>
      <c r="C7071" s="162"/>
      <c r="D7071" s="163"/>
      <c r="E7071" s="162"/>
      <c r="F7071" s="164"/>
    </row>
    <row r="7072" spans="2:6" x14ac:dyDescent="0.3">
      <c r="B7072" s="125">
        <v>7061</v>
      </c>
      <c r="C7072" s="159"/>
      <c r="D7072" s="160"/>
      <c r="E7072" s="159"/>
      <c r="F7072" s="161"/>
    </row>
    <row r="7073" spans="2:6" x14ac:dyDescent="0.3">
      <c r="B7073" s="121">
        <v>7062</v>
      </c>
      <c r="C7073" s="162"/>
      <c r="D7073" s="163"/>
      <c r="E7073" s="162"/>
      <c r="F7073" s="164"/>
    </row>
    <row r="7074" spans="2:6" x14ac:dyDescent="0.3">
      <c r="B7074" s="125">
        <v>7063</v>
      </c>
      <c r="C7074" s="159"/>
      <c r="D7074" s="160"/>
      <c r="E7074" s="159"/>
      <c r="F7074" s="161"/>
    </row>
    <row r="7075" spans="2:6" x14ac:dyDescent="0.3">
      <c r="B7075" s="121">
        <v>7064</v>
      </c>
      <c r="C7075" s="162"/>
      <c r="D7075" s="163"/>
      <c r="E7075" s="162"/>
      <c r="F7075" s="164"/>
    </row>
    <row r="7076" spans="2:6" x14ac:dyDescent="0.3">
      <c r="B7076" s="125">
        <v>7065</v>
      </c>
      <c r="C7076" s="159"/>
      <c r="D7076" s="160"/>
      <c r="E7076" s="159"/>
      <c r="F7076" s="161"/>
    </row>
    <row r="7077" spans="2:6" x14ac:dyDescent="0.3">
      <c r="B7077" s="121">
        <v>7066</v>
      </c>
      <c r="C7077" s="162"/>
      <c r="D7077" s="163"/>
      <c r="E7077" s="162"/>
      <c r="F7077" s="164"/>
    </row>
    <row r="7078" spans="2:6" x14ac:dyDescent="0.3">
      <c r="B7078" s="125">
        <v>7067</v>
      </c>
      <c r="C7078" s="159"/>
      <c r="D7078" s="160"/>
      <c r="E7078" s="159"/>
      <c r="F7078" s="161"/>
    </row>
    <row r="7079" spans="2:6" x14ac:dyDescent="0.3">
      <c r="B7079" s="121">
        <v>7068</v>
      </c>
      <c r="C7079" s="162"/>
      <c r="D7079" s="163"/>
      <c r="E7079" s="162"/>
      <c r="F7079" s="164"/>
    </row>
    <row r="7080" spans="2:6" x14ac:dyDescent="0.3">
      <c r="B7080" s="125">
        <v>7069</v>
      </c>
      <c r="C7080" s="159"/>
      <c r="D7080" s="160"/>
      <c r="E7080" s="159"/>
      <c r="F7080" s="161"/>
    </row>
    <row r="7081" spans="2:6" x14ac:dyDescent="0.3">
      <c r="B7081" s="121">
        <v>7070</v>
      </c>
      <c r="C7081" s="162"/>
      <c r="D7081" s="163"/>
      <c r="E7081" s="162"/>
      <c r="F7081" s="164"/>
    </row>
    <row r="7082" spans="2:6" x14ac:dyDescent="0.3">
      <c r="B7082" s="125">
        <v>7071</v>
      </c>
      <c r="C7082" s="159"/>
      <c r="D7082" s="160"/>
      <c r="E7082" s="159"/>
      <c r="F7082" s="161"/>
    </row>
    <row r="7083" spans="2:6" x14ac:dyDescent="0.3">
      <c r="B7083" s="121">
        <v>7072</v>
      </c>
      <c r="C7083" s="162"/>
      <c r="D7083" s="163"/>
      <c r="E7083" s="162"/>
      <c r="F7083" s="164"/>
    </row>
    <row r="7084" spans="2:6" x14ac:dyDescent="0.3">
      <c r="B7084" s="125">
        <v>7073</v>
      </c>
      <c r="C7084" s="159"/>
      <c r="D7084" s="160"/>
      <c r="E7084" s="159"/>
      <c r="F7084" s="161"/>
    </row>
    <row r="7085" spans="2:6" x14ac:dyDescent="0.3">
      <c r="B7085" s="121">
        <v>7074</v>
      </c>
      <c r="C7085" s="162"/>
      <c r="D7085" s="163"/>
      <c r="E7085" s="162"/>
      <c r="F7085" s="164"/>
    </row>
    <row r="7086" spans="2:6" x14ac:dyDescent="0.3">
      <c r="B7086" s="125">
        <v>7075</v>
      </c>
      <c r="C7086" s="159"/>
      <c r="D7086" s="160"/>
      <c r="E7086" s="159"/>
      <c r="F7086" s="161"/>
    </row>
    <row r="7087" spans="2:6" x14ac:dyDescent="0.3">
      <c r="B7087" s="121">
        <v>7076</v>
      </c>
      <c r="C7087" s="162"/>
      <c r="D7087" s="163"/>
      <c r="E7087" s="162"/>
      <c r="F7087" s="164"/>
    </row>
    <row r="7088" spans="2:6" x14ac:dyDescent="0.3">
      <c r="B7088" s="125">
        <v>7077</v>
      </c>
      <c r="C7088" s="159"/>
      <c r="D7088" s="160"/>
      <c r="E7088" s="159"/>
      <c r="F7088" s="161"/>
    </row>
    <row r="7089" spans="2:6" x14ac:dyDescent="0.3">
      <c r="B7089" s="121">
        <v>7078</v>
      </c>
      <c r="C7089" s="162"/>
      <c r="D7089" s="163"/>
      <c r="E7089" s="162"/>
      <c r="F7089" s="164"/>
    </row>
    <row r="7090" spans="2:6" x14ac:dyDescent="0.3">
      <c r="B7090" s="125">
        <v>7079</v>
      </c>
      <c r="C7090" s="159"/>
      <c r="D7090" s="160"/>
      <c r="E7090" s="159"/>
      <c r="F7090" s="161"/>
    </row>
    <row r="7091" spans="2:6" x14ac:dyDescent="0.3">
      <c r="B7091" s="121">
        <v>7080</v>
      </c>
      <c r="C7091" s="162"/>
      <c r="D7091" s="163"/>
      <c r="E7091" s="162"/>
      <c r="F7091" s="164"/>
    </row>
    <row r="7092" spans="2:6" x14ac:dyDescent="0.3">
      <c r="B7092" s="125">
        <v>7081</v>
      </c>
      <c r="C7092" s="159"/>
      <c r="D7092" s="160"/>
      <c r="E7092" s="159"/>
      <c r="F7092" s="161"/>
    </row>
    <row r="7093" spans="2:6" x14ac:dyDescent="0.3">
      <c r="B7093" s="121">
        <v>7082</v>
      </c>
      <c r="C7093" s="162"/>
      <c r="D7093" s="163"/>
      <c r="E7093" s="162"/>
      <c r="F7093" s="164"/>
    </row>
    <row r="7094" spans="2:6" x14ac:dyDescent="0.3">
      <c r="B7094" s="125">
        <v>7083</v>
      </c>
      <c r="C7094" s="159"/>
      <c r="D7094" s="160"/>
      <c r="E7094" s="159"/>
      <c r="F7094" s="161"/>
    </row>
    <row r="7095" spans="2:6" x14ac:dyDescent="0.3">
      <c r="B7095" s="121">
        <v>7084</v>
      </c>
      <c r="C7095" s="162"/>
      <c r="D7095" s="163"/>
      <c r="E7095" s="162"/>
      <c r="F7095" s="164"/>
    </row>
    <row r="7096" spans="2:6" x14ac:dyDescent="0.3">
      <c r="B7096" s="125">
        <v>7085</v>
      </c>
      <c r="C7096" s="159"/>
      <c r="D7096" s="160"/>
      <c r="E7096" s="159"/>
      <c r="F7096" s="161"/>
    </row>
    <row r="7097" spans="2:6" x14ac:dyDescent="0.3">
      <c r="B7097" s="121">
        <v>7086</v>
      </c>
      <c r="C7097" s="162"/>
      <c r="D7097" s="163"/>
      <c r="E7097" s="162"/>
      <c r="F7097" s="164"/>
    </row>
    <row r="7098" spans="2:6" x14ac:dyDescent="0.3">
      <c r="B7098" s="125">
        <v>7087</v>
      </c>
      <c r="C7098" s="159"/>
      <c r="D7098" s="160"/>
      <c r="E7098" s="159"/>
      <c r="F7098" s="161"/>
    </row>
    <row r="7099" spans="2:6" x14ac:dyDescent="0.3">
      <c r="B7099" s="121">
        <v>7088</v>
      </c>
      <c r="C7099" s="162"/>
      <c r="D7099" s="163"/>
      <c r="E7099" s="162"/>
      <c r="F7099" s="164"/>
    </row>
    <row r="7100" spans="2:6" x14ac:dyDescent="0.3">
      <c r="B7100" s="125">
        <v>7089</v>
      </c>
      <c r="C7100" s="159"/>
      <c r="D7100" s="160"/>
      <c r="E7100" s="159"/>
      <c r="F7100" s="161"/>
    </row>
    <row r="7101" spans="2:6" x14ac:dyDescent="0.3">
      <c r="B7101" s="121">
        <v>7090</v>
      </c>
      <c r="C7101" s="162"/>
      <c r="D7101" s="163"/>
      <c r="E7101" s="162"/>
      <c r="F7101" s="164"/>
    </row>
    <row r="7102" spans="2:6" x14ac:dyDescent="0.3">
      <c r="B7102" s="125">
        <v>7091</v>
      </c>
      <c r="C7102" s="159"/>
      <c r="D7102" s="160"/>
      <c r="E7102" s="159"/>
      <c r="F7102" s="161"/>
    </row>
    <row r="7103" spans="2:6" x14ac:dyDescent="0.3">
      <c r="B7103" s="121">
        <v>7092</v>
      </c>
      <c r="C7103" s="162"/>
      <c r="D7103" s="163"/>
      <c r="E7103" s="162"/>
      <c r="F7103" s="164"/>
    </row>
    <row r="7104" spans="2:6" x14ac:dyDescent="0.3">
      <c r="B7104" s="125">
        <v>7093</v>
      </c>
      <c r="C7104" s="159"/>
      <c r="D7104" s="160"/>
      <c r="E7104" s="159"/>
      <c r="F7104" s="161"/>
    </row>
    <row r="7105" spans="2:6" x14ac:dyDescent="0.3">
      <c r="B7105" s="121">
        <v>7094</v>
      </c>
      <c r="C7105" s="162"/>
      <c r="D7105" s="163"/>
      <c r="E7105" s="162"/>
      <c r="F7105" s="164"/>
    </row>
    <row r="7106" spans="2:6" x14ac:dyDescent="0.3">
      <c r="B7106" s="125">
        <v>7095</v>
      </c>
      <c r="C7106" s="159"/>
      <c r="D7106" s="160"/>
      <c r="E7106" s="159"/>
      <c r="F7106" s="161"/>
    </row>
    <row r="7107" spans="2:6" x14ac:dyDescent="0.3">
      <c r="B7107" s="121">
        <v>7096</v>
      </c>
      <c r="C7107" s="162"/>
      <c r="D7107" s="163"/>
      <c r="E7107" s="162"/>
      <c r="F7107" s="164"/>
    </row>
    <row r="7108" spans="2:6" x14ac:dyDescent="0.3">
      <c r="B7108" s="125">
        <v>7097</v>
      </c>
      <c r="C7108" s="159"/>
      <c r="D7108" s="160"/>
      <c r="E7108" s="159"/>
      <c r="F7108" s="161"/>
    </row>
    <row r="7109" spans="2:6" x14ac:dyDescent="0.3">
      <c r="B7109" s="121">
        <v>7098</v>
      </c>
      <c r="C7109" s="162"/>
      <c r="D7109" s="163"/>
      <c r="E7109" s="162"/>
      <c r="F7109" s="164"/>
    </row>
    <row r="7110" spans="2:6" x14ac:dyDescent="0.3">
      <c r="B7110" s="125">
        <v>7099</v>
      </c>
      <c r="C7110" s="159"/>
      <c r="D7110" s="160"/>
      <c r="E7110" s="159"/>
      <c r="F7110" s="161"/>
    </row>
    <row r="7111" spans="2:6" x14ac:dyDescent="0.3">
      <c r="B7111" s="121">
        <v>7100</v>
      </c>
      <c r="C7111" s="162"/>
      <c r="D7111" s="163"/>
      <c r="E7111" s="162"/>
      <c r="F7111" s="164"/>
    </row>
    <row r="7112" spans="2:6" x14ac:dyDescent="0.3">
      <c r="B7112" s="125">
        <v>7101</v>
      </c>
      <c r="C7112" s="159"/>
      <c r="D7112" s="160"/>
      <c r="E7112" s="159"/>
      <c r="F7112" s="161"/>
    </row>
    <row r="7113" spans="2:6" x14ac:dyDescent="0.3">
      <c r="B7113" s="121">
        <v>7102</v>
      </c>
      <c r="C7113" s="162"/>
      <c r="D7113" s="163"/>
      <c r="E7113" s="162"/>
      <c r="F7113" s="164"/>
    </row>
    <row r="7114" spans="2:6" x14ac:dyDescent="0.3">
      <c r="B7114" s="125">
        <v>7103</v>
      </c>
      <c r="C7114" s="159"/>
      <c r="D7114" s="160"/>
      <c r="E7114" s="159"/>
      <c r="F7114" s="161"/>
    </row>
    <row r="7115" spans="2:6" x14ac:dyDescent="0.3">
      <c r="B7115" s="121">
        <v>7104</v>
      </c>
      <c r="C7115" s="162"/>
      <c r="D7115" s="163"/>
      <c r="E7115" s="162"/>
      <c r="F7115" s="164"/>
    </row>
    <row r="7116" spans="2:6" x14ac:dyDescent="0.3">
      <c r="B7116" s="125">
        <v>7105</v>
      </c>
      <c r="C7116" s="159"/>
      <c r="D7116" s="160"/>
      <c r="E7116" s="159"/>
      <c r="F7116" s="161"/>
    </row>
    <row r="7117" spans="2:6" x14ac:dyDescent="0.3">
      <c r="B7117" s="121">
        <v>7106</v>
      </c>
      <c r="C7117" s="162"/>
      <c r="D7117" s="163"/>
      <c r="E7117" s="162"/>
      <c r="F7117" s="164"/>
    </row>
    <row r="7118" spans="2:6" x14ac:dyDescent="0.3">
      <c r="B7118" s="125">
        <v>7107</v>
      </c>
      <c r="C7118" s="159"/>
      <c r="D7118" s="160"/>
      <c r="E7118" s="159"/>
      <c r="F7118" s="161"/>
    </row>
    <row r="7119" spans="2:6" x14ac:dyDescent="0.3">
      <c r="B7119" s="121">
        <v>7108</v>
      </c>
      <c r="C7119" s="162"/>
      <c r="D7119" s="163"/>
      <c r="E7119" s="162"/>
      <c r="F7119" s="164"/>
    </row>
    <row r="7120" spans="2:6" x14ac:dyDescent="0.3">
      <c r="B7120" s="125">
        <v>7109</v>
      </c>
      <c r="C7120" s="159"/>
      <c r="D7120" s="160"/>
      <c r="E7120" s="159"/>
      <c r="F7120" s="161"/>
    </row>
    <row r="7121" spans="2:6" x14ac:dyDescent="0.3">
      <c r="B7121" s="121">
        <v>7110</v>
      </c>
      <c r="C7121" s="162"/>
      <c r="D7121" s="163"/>
      <c r="E7121" s="162"/>
      <c r="F7121" s="164"/>
    </row>
    <row r="7122" spans="2:6" x14ac:dyDescent="0.3">
      <c r="B7122" s="125">
        <v>7111</v>
      </c>
      <c r="C7122" s="159"/>
      <c r="D7122" s="160"/>
      <c r="E7122" s="159"/>
      <c r="F7122" s="161"/>
    </row>
    <row r="7123" spans="2:6" x14ac:dyDescent="0.3">
      <c r="B7123" s="121">
        <v>7112</v>
      </c>
      <c r="C7123" s="162"/>
      <c r="D7123" s="163"/>
      <c r="E7123" s="162"/>
      <c r="F7123" s="164"/>
    </row>
    <row r="7124" spans="2:6" x14ac:dyDescent="0.3">
      <c r="B7124" s="125">
        <v>7113</v>
      </c>
      <c r="C7124" s="159"/>
      <c r="D7124" s="160"/>
      <c r="E7124" s="159"/>
      <c r="F7124" s="161"/>
    </row>
    <row r="7125" spans="2:6" x14ac:dyDescent="0.3">
      <c r="B7125" s="121">
        <v>7114</v>
      </c>
      <c r="C7125" s="162"/>
      <c r="D7125" s="163"/>
      <c r="E7125" s="162"/>
      <c r="F7125" s="164"/>
    </row>
    <row r="7126" spans="2:6" x14ac:dyDescent="0.3">
      <c r="B7126" s="125">
        <v>7115</v>
      </c>
      <c r="C7126" s="159"/>
      <c r="D7126" s="160"/>
      <c r="E7126" s="159"/>
      <c r="F7126" s="161"/>
    </row>
    <row r="7127" spans="2:6" x14ac:dyDescent="0.3">
      <c r="B7127" s="121">
        <v>7116</v>
      </c>
      <c r="C7127" s="162"/>
      <c r="D7127" s="163"/>
      <c r="E7127" s="162"/>
      <c r="F7127" s="164"/>
    </row>
    <row r="7128" spans="2:6" x14ac:dyDescent="0.3">
      <c r="B7128" s="125">
        <v>7117</v>
      </c>
      <c r="C7128" s="159"/>
      <c r="D7128" s="160"/>
      <c r="E7128" s="159"/>
      <c r="F7128" s="161"/>
    </row>
    <row r="7129" spans="2:6" x14ac:dyDescent="0.3">
      <c r="B7129" s="121">
        <v>7118</v>
      </c>
      <c r="C7129" s="162"/>
      <c r="D7129" s="163"/>
      <c r="E7129" s="162"/>
      <c r="F7129" s="164"/>
    </row>
    <row r="7130" spans="2:6" x14ac:dyDescent="0.3">
      <c r="B7130" s="125">
        <v>7119</v>
      </c>
      <c r="C7130" s="159"/>
      <c r="D7130" s="160"/>
      <c r="E7130" s="159"/>
      <c r="F7130" s="161"/>
    </row>
    <row r="7131" spans="2:6" x14ac:dyDescent="0.3">
      <c r="B7131" s="121">
        <v>7120</v>
      </c>
      <c r="C7131" s="162"/>
      <c r="D7131" s="163"/>
      <c r="E7131" s="162"/>
      <c r="F7131" s="164"/>
    </row>
    <row r="7132" spans="2:6" x14ac:dyDescent="0.3">
      <c r="B7132" s="125">
        <v>7121</v>
      </c>
      <c r="C7132" s="159"/>
      <c r="D7132" s="160"/>
      <c r="E7132" s="159"/>
      <c r="F7132" s="161"/>
    </row>
    <row r="7133" spans="2:6" x14ac:dyDescent="0.3">
      <c r="B7133" s="121">
        <v>7122</v>
      </c>
      <c r="C7133" s="162"/>
      <c r="D7133" s="163"/>
      <c r="E7133" s="162"/>
      <c r="F7133" s="164"/>
    </row>
    <row r="7134" spans="2:6" x14ac:dyDescent="0.3">
      <c r="B7134" s="125">
        <v>7123</v>
      </c>
      <c r="C7134" s="159"/>
      <c r="D7134" s="160"/>
      <c r="E7134" s="159"/>
      <c r="F7134" s="161"/>
    </row>
    <row r="7135" spans="2:6" x14ac:dyDescent="0.3">
      <c r="B7135" s="121">
        <v>7124</v>
      </c>
      <c r="C7135" s="162"/>
      <c r="D7135" s="163"/>
      <c r="E7135" s="162"/>
      <c r="F7135" s="164"/>
    </row>
    <row r="7136" spans="2:6" x14ac:dyDescent="0.3">
      <c r="B7136" s="125">
        <v>7125</v>
      </c>
      <c r="C7136" s="159"/>
      <c r="D7136" s="160"/>
      <c r="E7136" s="159"/>
      <c r="F7136" s="161"/>
    </row>
    <row r="7137" spans="2:6" x14ac:dyDescent="0.3">
      <c r="B7137" s="121">
        <v>7126</v>
      </c>
      <c r="C7137" s="162"/>
      <c r="D7137" s="163"/>
      <c r="E7137" s="162"/>
      <c r="F7137" s="164"/>
    </row>
    <row r="7138" spans="2:6" x14ac:dyDescent="0.3">
      <c r="B7138" s="125">
        <v>7127</v>
      </c>
      <c r="C7138" s="159"/>
      <c r="D7138" s="160"/>
      <c r="E7138" s="159"/>
      <c r="F7138" s="161"/>
    </row>
    <row r="7139" spans="2:6" x14ac:dyDescent="0.3">
      <c r="B7139" s="121">
        <v>7128</v>
      </c>
      <c r="C7139" s="162"/>
      <c r="D7139" s="163"/>
      <c r="E7139" s="162"/>
      <c r="F7139" s="164"/>
    </row>
    <row r="7140" spans="2:6" x14ac:dyDescent="0.3">
      <c r="B7140" s="125">
        <v>7129</v>
      </c>
      <c r="C7140" s="159"/>
      <c r="D7140" s="160"/>
      <c r="E7140" s="159"/>
      <c r="F7140" s="161"/>
    </row>
    <row r="7141" spans="2:6" x14ac:dyDescent="0.3">
      <c r="B7141" s="121">
        <v>7130</v>
      </c>
      <c r="C7141" s="162"/>
      <c r="D7141" s="163"/>
      <c r="E7141" s="162"/>
      <c r="F7141" s="164"/>
    </row>
    <row r="7142" spans="2:6" x14ac:dyDescent="0.3">
      <c r="B7142" s="125">
        <v>7131</v>
      </c>
      <c r="C7142" s="159"/>
      <c r="D7142" s="160"/>
      <c r="E7142" s="159"/>
      <c r="F7142" s="161"/>
    </row>
    <row r="7143" spans="2:6" x14ac:dyDescent="0.3">
      <c r="B7143" s="121">
        <v>7132</v>
      </c>
      <c r="C7143" s="162"/>
      <c r="D7143" s="163"/>
      <c r="E7143" s="162"/>
      <c r="F7143" s="164"/>
    </row>
    <row r="7144" spans="2:6" x14ac:dyDescent="0.3">
      <c r="B7144" s="125">
        <v>7133</v>
      </c>
      <c r="C7144" s="159"/>
      <c r="D7144" s="160"/>
      <c r="E7144" s="159"/>
      <c r="F7144" s="161"/>
    </row>
    <row r="7145" spans="2:6" x14ac:dyDescent="0.3">
      <c r="B7145" s="121">
        <v>7134</v>
      </c>
      <c r="C7145" s="162"/>
      <c r="D7145" s="163"/>
      <c r="E7145" s="162"/>
      <c r="F7145" s="164"/>
    </row>
    <row r="7146" spans="2:6" x14ac:dyDescent="0.3">
      <c r="B7146" s="125">
        <v>7135</v>
      </c>
      <c r="C7146" s="159"/>
      <c r="D7146" s="160"/>
      <c r="E7146" s="159"/>
      <c r="F7146" s="161"/>
    </row>
    <row r="7147" spans="2:6" x14ac:dyDescent="0.3">
      <c r="B7147" s="121">
        <v>7136</v>
      </c>
      <c r="C7147" s="162"/>
      <c r="D7147" s="163"/>
      <c r="E7147" s="162"/>
      <c r="F7147" s="164"/>
    </row>
    <row r="7148" spans="2:6" x14ac:dyDescent="0.3">
      <c r="B7148" s="125">
        <v>7137</v>
      </c>
      <c r="C7148" s="159"/>
      <c r="D7148" s="160"/>
      <c r="E7148" s="159"/>
      <c r="F7148" s="161"/>
    </row>
    <row r="7149" spans="2:6" x14ac:dyDescent="0.3">
      <c r="B7149" s="121">
        <v>7138</v>
      </c>
      <c r="C7149" s="162"/>
      <c r="D7149" s="163"/>
      <c r="E7149" s="162"/>
      <c r="F7149" s="164"/>
    </row>
    <row r="7150" spans="2:6" x14ac:dyDescent="0.3">
      <c r="B7150" s="125">
        <v>7139</v>
      </c>
      <c r="C7150" s="159"/>
      <c r="D7150" s="160"/>
      <c r="E7150" s="159"/>
      <c r="F7150" s="161"/>
    </row>
    <row r="7151" spans="2:6" x14ac:dyDescent="0.3">
      <c r="B7151" s="121">
        <v>7140</v>
      </c>
      <c r="C7151" s="162"/>
      <c r="D7151" s="163"/>
      <c r="E7151" s="162"/>
      <c r="F7151" s="164"/>
    </row>
    <row r="7152" spans="2:6" x14ac:dyDescent="0.3">
      <c r="B7152" s="125">
        <v>7141</v>
      </c>
      <c r="C7152" s="159"/>
      <c r="D7152" s="160"/>
      <c r="E7152" s="159"/>
      <c r="F7152" s="161"/>
    </row>
    <row r="7153" spans="2:6" x14ac:dyDescent="0.3">
      <c r="B7153" s="121">
        <v>7142</v>
      </c>
      <c r="C7153" s="162"/>
      <c r="D7153" s="163"/>
      <c r="E7153" s="162"/>
      <c r="F7153" s="164"/>
    </row>
    <row r="7154" spans="2:6" x14ac:dyDescent="0.3">
      <c r="B7154" s="125">
        <v>7143</v>
      </c>
      <c r="C7154" s="159"/>
      <c r="D7154" s="160"/>
      <c r="E7154" s="159"/>
      <c r="F7154" s="161"/>
    </row>
    <row r="7155" spans="2:6" x14ac:dyDescent="0.3">
      <c r="B7155" s="121">
        <v>7144</v>
      </c>
      <c r="C7155" s="162"/>
      <c r="D7155" s="163"/>
      <c r="E7155" s="162"/>
      <c r="F7155" s="164"/>
    </row>
    <row r="7156" spans="2:6" x14ac:dyDescent="0.3">
      <c r="B7156" s="125">
        <v>7145</v>
      </c>
      <c r="C7156" s="159"/>
      <c r="D7156" s="160"/>
      <c r="E7156" s="159"/>
      <c r="F7156" s="161"/>
    </row>
    <row r="7157" spans="2:6" x14ac:dyDescent="0.3">
      <c r="B7157" s="121">
        <v>7146</v>
      </c>
      <c r="C7157" s="162"/>
      <c r="D7157" s="163"/>
      <c r="E7157" s="162"/>
      <c r="F7157" s="164"/>
    </row>
    <row r="7158" spans="2:6" x14ac:dyDescent="0.3">
      <c r="B7158" s="125">
        <v>7147</v>
      </c>
      <c r="C7158" s="159"/>
      <c r="D7158" s="160"/>
      <c r="E7158" s="159"/>
      <c r="F7158" s="161"/>
    </row>
    <row r="7159" spans="2:6" x14ac:dyDescent="0.3">
      <c r="B7159" s="121">
        <v>7148</v>
      </c>
      <c r="C7159" s="162"/>
      <c r="D7159" s="163"/>
      <c r="E7159" s="162"/>
      <c r="F7159" s="164"/>
    </row>
    <row r="7160" spans="2:6" x14ac:dyDescent="0.3">
      <c r="B7160" s="125">
        <v>7149</v>
      </c>
      <c r="C7160" s="159"/>
      <c r="D7160" s="160"/>
      <c r="E7160" s="159"/>
      <c r="F7160" s="161"/>
    </row>
    <row r="7161" spans="2:6" x14ac:dyDescent="0.3">
      <c r="B7161" s="121">
        <v>7150</v>
      </c>
      <c r="C7161" s="162"/>
      <c r="D7161" s="163"/>
      <c r="E7161" s="162"/>
      <c r="F7161" s="164"/>
    </row>
    <row r="7162" spans="2:6" x14ac:dyDescent="0.3">
      <c r="B7162" s="125">
        <v>7151</v>
      </c>
      <c r="C7162" s="159"/>
      <c r="D7162" s="160"/>
      <c r="E7162" s="159"/>
      <c r="F7162" s="161"/>
    </row>
    <row r="7163" spans="2:6" x14ac:dyDescent="0.3">
      <c r="B7163" s="121">
        <v>7152</v>
      </c>
      <c r="C7163" s="162"/>
      <c r="D7163" s="163"/>
      <c r="E7163" s="162"/>
      <c r="F7163" s="164"/>
    </row>
    <row r="7164" spans="2:6" x14ac:dyDescent="0.3">
      <c r="B7164" s="125">
        <v>7153</v>
      </c>
      <c r="C7164" s="159"/>
      <c r="D7164" s="160"/>
      <c r="E7164" s="159"/>
      <c r="F7164" s="161"/>
    </row>
    <row r="7165" spans="2:6" x14ac:dyDescent="0.3">
      <c r="B7165" s="121">
        <v>7154</v>
      </c>
      <c r="C7165" s="162"/>
      <c r="D7165" s="163"/>
      <c r="E7165" s="162"/>
      <c r="F7165" s="164"/>
    </row>
    <row r="7166" spans="2:6" x14ac:dyDescent="0.3">
      <c r="B7166" s="125">
        <v>7155</v>
      </c>
      <c r="C7166" s="159"/>
      <c r="D7166" s="160"/>
      <c r="E7166" s="159"/>
      <c r="F7166" s="161"/>
    </row>
    <row r="7167" spans="2:6" x14ac:dyDescent="0.3">
      <c r="B7167" s="121">
        <v>7156</v>
      </c>
      <c r="C7167" s="162"/>
      <c r="D7167" s="163"/>
      <c r="E7167" s="162"/>
      <c r="F7167" s="164"/>
    </row>
    <row r="7168" spans="2:6" x14ac:dyDescent="0.3">
      <c r="B7168" s="125">
        <v>7157</v>
      </c>
      <c r="C7168" s="159"/>
      <c r="D7168" s="160"/>
      <c r="E7168" s="159"/>
      <c r="F7168" s="161"/>
    </row>
    <row r="7169" spans="2:6" x14ac:dyDescent="0.3">
      <c r="B7169" s="121">
        <v>7158</v>
      </c>
      <c r="C7169" s="162"/>
      <c r="D7169" s="163"/>
      <c r="E7169" s="162"/>
      <c r="F7169" s="164"/>
    </row>
    <row r="7170" spans="2:6" x14ac:dyDescent="0.3">
      <c r="B7170" s="125">
        <v>7159</v>
      </c>
      <c r="C7170" s="159"/>
      <c r="D7170" s="160"/>
      <c r="E7170" s="159"/>
      <c r="F7170" s="161"/>
    </row>
    <row r="7171" spans="2:6" x14ac:dyDescent="0.3">
      <c r="B7171" s="121">
        <v>7160</v>
      </c>
      <c r="C7171" s="162"/>
      <c r="D7171" s="163"/>
      <c r="E7171" s="162"/>
      <c r="F7171" s="164"/>
    </row>
    <row r="7172" spans="2:6" x14ac:dyDescent="0.3">
      <c r="B7172" s="125">
        <v>7161</v>
      </c>
      <c r="C7172" s="159"/>
      <c r="D7172" s="160"/>
      <c r="E7172" s="159"/>
      <c r="F7172" s="161"/>
    </row>
    <row r="7173" spans="2:6" x14ac:dyDescent="0.3">
      <c r="B7173" s="121">
        <v>7162</v>
      </c>
      <c r="C7173" s="162"/>
      <c r="D7173" s="163"/>
      <c r="E7173" s="162"/>
      <c r="F7173" s="164"/>
    </row>
    <row r="7174" spans="2:6" x14ac:dyDescent="0.3">
      <c r="B7174" s="125">
        <v>7163</v>
      </c>
      <c r="C7174" s="159"/>
      <c r="D7174" s="160"/>
      <c r="E7174" s="159"/>
      <c r="F7174" s="161"/>
    </row>
    <row r="7175" spans="2:6" x14ac:dyDescent="0.3">
      <c r="B7175" s="121">
        <v>7164</v>
      </c>
      <c r="C7175" s="162"/>
      <c r="D7175" s="163"/>
      <c r="E7175" s="162"/>
      <c r="F7175" s="164"/>
    </row>
    <row r="7176" spans="2:6" x14ac:dyDescent="0.3">
      <c r="B7176" s="125">
        <v>7165</v>
      </c>
      <c r="C7176" s="159"/>
      <c r="D7176" s="160"/>
      <c r="E7176" s="159"/>
      <c r="F7176" s="161"/>
    </row>
    <row r="7177" spans="2:6" x14ac:dyDescent="0.3">
      <c r="B7177" s="121">
        <v>7166</v>
      </c>
      <c r="C7177" s="162"/>
      <c r="D7177" s="163"/>
      <c r="E7177" s="162"/>
      <c r="F7177" s="164"/>
    </row>
    <row r="7178" spans="2:6" x14ac:dyDescent="0.3">
      <c r="B7178" s="125">
        <v>7167</v>
      </c>
      <c r="C7178" s="159"/>
      <c r="D7178" s="160"/>
      <c r="E7178" s="159"/>
      <c r="F7178" s="161"/>
    </row>
    <row r="7179" spans="2:6" x14ac:dyDescent="0.3">
      <c r="B7179" s="121">
        <v>7168</v>
      </c>
      <c r="C7179" s="162"/>
      <c r="D7179" s="163"/>
      <c r="E7179" s="162"/>
      <c r="F7179" s="164"/>
    </row>
    <row r="7180" spans="2:6" x14ac:dyDescent="0.3">
      <c r="B7180" s="125">
        <v>7169</v>
      </c>
      <c r="C7180" s="159"/>
      <c r="D7180" s="160"/>
      <c r="E7180" s="159"/>
      <c r="F7180" s="161"/>
    </row>
    <row r="7181" spans="2:6" x14ac:dyDescent="0.3">
      <c r="B7181" s="121">
        <v>7170</v>
      </c>
      <c r="C7181" s="162"/>
      <c r="D7181" s="163"/>
      <c r="E7181" s="162"/>
      <c r="F7181" s="164"/>
    </row>
    <row r="7182" spans="2:6" x14ac:dyDescent="0.3">
      <c r="B7182" s="125">
        <v>7171</v>
      </c>
      <c r="C7182" s="159"/>
      <c r="D7182" s="160"/>
      <c r="E7182" s="159"/>
      <c r="F7182" s="161"/>
    </row>
    <row r="7183" spans="2:6" x14ac:dyDescent="0.3">
      <c r="B7183" s="121">
        <v>7172</v>
      </c>
      <c r="C7183" s="162"/>
      <c r="D7183" s="163"/>
      <c r="E7183" s="162"/>
      <c r="F7183" s="164"/>
    </row>
    <row r="7184" spans="2:6" x14ac:dyDescent="0.3">
      <c r="B7184" s="125">
        <v>7173</v>
      </c>
      <c r="C7184" s="159"/>
      <c r="D7184" s="160"/>
      <c r="E7184" s="159"/>
      <c r="F7184" s="161"/>
    </row>
    <row r="7185" spans="2:6" x14ac:dyDescent="0.3">
      <c r="B7185" s="121">
        <v>7174</v>
      </c>
      <c r="C7185" s="162"/>
      <c r="D7185" s="163"/>
      <c r="E7185" s="162"/>
      <c r="F7185" s="164"/>
    </row>
    <row r="7186" spans="2:6" x14ac:dyDescent="0.3">
      <c r="B7186" s="125">
        <v>7175</v>
      </c>
      <c r="C7186" s="159"/>
      <c r="D7186" s="160"/>
      <c r="E7186" s="159"/>
      <c r="F7186" s="161"/>
    </row>
    <row r="7187" spans="2:6" x14ac:dyDescent="0.3">
      <c r="B7187" s="121">
        <v>7176</v>
      </c>
      <c r="C7187" s="162"/>
      <c r="D7187" s="163"/>
      <c r="E7187" s="162"/>
      <c r="F7187" s="164"/>
    </row>
    <row r="7188" spans="2:6" x14ac:dyDescent="0.3">
      <c r="B7188" s="125">
        <v>7177</v>
      </c>
      <c r="C7188" s="159"/>
      <c r="D7188" s="160"/>
      <c r="E7188" s="159"/>
      <c r="F7188" s="161"/>
    </row>
    <row r="7189" spans="2:6" x14ac:dyDescent="0.3">
      <c r="B7189" s="121">
        <v>7178</v>
      </c>
      <c r="C7189" s="162"/>
      <c r="D7189" s="163"/>
      <c r="E7189" s="162"/>
      <c r="F7189" s="164"/>
    </row>
    <row r="7190" spans="2:6" x14ac:dyDescent="0.3">
      <c r="B7190" s="125">
        <v>7179</v>
      </c>
      <c r="C7190" s="159"/>
      <c r="D7190" s="160"/>
      <c r="E7190" s="159"/>
      <c r="F7190" s="161"/>
    </row>
    <row r="7191" spans="2:6" x14ac:dyDescent="0.3">
      <c r="B7191" s="121">
        <v>7180</v>
      </c>
      <c r="C7191" s="162"/>
      <c r="D7191" s="163"/>
      <c r="E7191" s="162"/>
      <c r="F7191" s="164"/>
    </row>
    <row r="7192" spans="2:6" x14ac:dyDescent="0.3">
      <c r="B7192" s="125">
        <v>7181</v>
      </c>
      <c r="C7192" s="159"/>
      <c r="D7192" s="160"/>
      <c r="E7192" s="159"/>
      <c r="F7192" s="161"/>
    </row>
    <row r="7193" spans="2:6" x14ac:dyDescent="0.3">
      <c r="B7193" s="121">
        <v>7182</v>
      </c>
      <c r="C7193" s="162"/>
      <c r="D7193" s="163"/>
      <c r="E7193" s="162"/>
      <c r="F7193" s="164"/>
    </row>
    <row r="7194" spans="2:6" x14ac:dyDescent="0.3">
      <c r="B7194" s="125">
        <v>7183</v>
      </c>
      <c r="C7194" s="159"/>
      <c r="D7194" s="160"/>
      <c r="E7194" s="159"/>
      <c r="F7194" s="161"/>
    </row>
    <row r="7195" spans="2:6" x14ac:dyDescent="0.3">
      <c r="B7195" s="121">
        <v>7184</v>
      </c>
      <c r="C7195" s="162"/>
      <c r="D7195" s="163"/>
      <c r="E7195" s="162"/>
      <c r="F7195" s="164"/>
    </row>
    <row r="7196" spans="2:6" x14ac:dyDescent="0.3">
      <c r="B7196" s="125">
        <v>7185</v>
      </c>
      <c r="C7196" s="159"/>
      <c r="D7196" s="160"/>
      <c r="E7196" s="159"/>
      <c r="F7196" s="161"/>
    </row>
    <row r="7197" spans="2:6" x14ac:dyDescent="0.3">
      <c r="B7197" s="121">
        <v>7186</v>
      </c>
      <c r="C7197" s="162"/>
      <c r="D7197" s="163"/>
      <c r="E7197" s="162"/>
      <c r="F7197" s="164"/>
    </row>
    <row r="7198" spans="2:6" x14ac:dyDescent="0.3">
      <c r="B7198" s="125">
        <v>7187</v>
      </c>
      <c r="C7198" s="159"/>
      <c r="D7198" s="160"/>
      <c r="E7198" s="159"/>
      <c r="F7198" s="161"/>
    </row>
    <row r="7199" spans="2:6" x14ac:dyDescent="0.3">
      <c r="B7199" s="121">
        <v>7188</v>
      </c>
      <c r="C7199" s="162"/>
      <c r="D7199" s="163"/>
      <c r="E7199" s="162"/>
      <c r="F7199" s="164"/>
    </row>
    <row r="7200" spans="2:6" x14ac:dyDescent="0.3">
      <c r="B7200" s="125">
        <v>7189</v>
      </c>
      <c r="C7200" s="159"/>
      <c r="D7200" s="160"/>
      <c r="E7200" s="159"/>
      <c r="F7200" s="161"/>
    </row>
    <row r="7201" spans="2:6" x14ac:dyDescent="0.3">
      <c r="B7201" s="121">
        <v>7190</v>
      </c>
      <c r="C7201" s="162"/>
      <c r="D7201" s="163"/>
      <c r="E7201" s="162"/>
      <c r="F7201" s="164"/>
    </row>
    <row r="7202" spans="2:6" x14ac:dyDescent="0.3">
      <c r="B7202" s="125">
        <v>7191</v>
      </c>
      <c r="C7202" s="159"/>
      <c r="D7202" s="160"/>
      <c r="E7202" s="159"/>
      <c r="F7202" s="161"/>
    </row>
    <row r="7203" spans="2:6" x14ac:dyDescent="0.3">
      <c r="B7203" s="121">
        <v>7192</v>
      </c>
      <c r="C7203" s="162"/>
      <c r="D7203" s="163"/>
      <c r="E7203" s="162"/>
      <c r="F7203" s="164"/>
    </row>
    <row r="7204" spans="2:6" x14ac:dyDescent="0.3">
      <c r="B7204" s="125">
        <v>7193</v>
      </c>
      <c r="C7204" s="159"/>
      <c r="D7204" s="160"/>
      <c r="E7204" s="159"/>
      <c r="F7204" s="161"/>
    </row>
    <row r="7205" spans="2:6" x14ac:dyDescent="0.3">
      <c r="B7205" s="121">
        <v>7194</v>
      </c>
      <c r="C7205" s="162"/>
      <c r="D7205" s="163"/>
      <c r="E7205" s="162"/>
      <c r="F7205" s="164"/>
    </row>
    <row r="7206" spans="2:6" x14ac:dyDescent="0.3">
      <c r="B7206" s="125">
        <v>7195</v>
      </c>
      <c r="C7206" s="159"/>
      <c r="D7206" s="160"/>
      <c r="E7206" s="159"/>
      <c r="F7206" s="161"/>
    </row>
    <row r="7207" spans="2:6" x14ac:dyDescent="0.3">
      <c r="B7207" s="121">
        <v>7196</v>
      </c>
      <c r="C7207" s="162"/>
      <c r="D7207" s="163"/>
      <c r="E7207" s="162"/>
      <c r="F7207" s="164"/>
    </row>
    <row r="7208" spans="2:6" x14ac:dyDescent="0.3">
      <c r="B7208" s="125">
        <v>7197</v>
      </c>
      <c r="C7208" s="159"/>
      <c r="D7208" s="160"/>
      <c r="E7208" s="159"/>
      <c r="F7208" s="161"/>
    </row>
    <row r="7209" spans="2:6" x14ac:dyDescent="0.3">
      <c r="B7209" s="121">
        <v>7198</v>
      </c>
      <c r="C7209" s="162"/>
      <c r="D7209" s="163"/>
      <c r="E7209" s="162"/>
      <c r="F7209" s="164"/>
    </row>
    <row r="7210" spans="2:6" x14ac:dyDescent="0.3">
      <c r="B7210" s="125">
        <v>7199</v>
      </c>
      <c r="C7210" s="159"/>
      <c r="D7210" s="160"/>
      <c r="E7210" s="159"/>
      <c r="F7210" s="161"/>
    </row>
    <row r="7211" spans="2:6" x14ac:dyDescent="0.3">
      <c r="B7211" s="121">
        <v>7200</v>
      </c>
      <c r="C7211" s="162"/>
      <c r="D7211" s="163"/>
      <c r="E7211" s="162"/>
      <c r="F7211" s="164"/>
    </row>
    <row r="7212" spans="2:6" x14ac:dyDescent="0.3">
      <c r="B7212" s="125">
        <v>7201</v>
      </c>
      <c r="C7212" s="159"/>
      <c r="D7212" s="160"/>
      <c r="E7212" s="159"/>
      <c r="F7212" s="161"/>
    </row>
    <row r="7213" spans="2:6" x14ac:dyDescent="0.3">
      <c r="B7213" s="121">
        <v>7202</v>
      </c>
      <c r="C7213" s="162"/>
      <c r="D7213" s="163"/>
      <c r="E7213" s="162"/>
      <c r="F7213" s="164"/>
    </row>
    <row r="7214" spans="2:6" x14ac:dyDescent="0.3">
      <c r="B7214" s="125">
        <v>7203</v>
      </c>
      <c r="C7214" s="159"/>
      <c r="D7214" s="160"/>
      <c r="E7214" s="159"/>
      <c r="F7214" s="161"/>
    </row>
    <row r="7215" spans="2:6" x14ac:dyDescent="0.3">
      <c r="B7215" s="121">
        <v>7204</v>
      </c>
      <c r="C7215" s="162"/>
      <c r="D7215" s="163"/>
      <c r="E7215" s="162"/>
      <c r="F7215" s="164"/>
    </row>
    <row r="7216" spans="2:6" x14ac:dyDescent="0.3">
      <c r="B7216" s="125">
        <v>7205</v>
      </c>
      <c r="C7216" s="159"/>
      <c r="D7216" s="160"/>
      <c r="E7216" s="159"/>
      <c r="F7216" s="161"/>
    </row>
    <row r="7217" spans="2:6" x14ac:dyDescent="0.3">
      <c r="B7217" s="121">
        <v>7206</v>
      </c>
      <c r="C7217" s="162"/>
      <c r="D7217" s="163"/>
      <c r="E7217" s="162"/>
      <c r="F7217" s="164"/>
    </row>
    <row r="7218" spans="2:6" x14ac:dyDescent="0.3">
      <c r="B7218" s="125">
        <v>7207</v>
      </c>
      <c r="C7218" s="159"/>
      <c r="D7218" s="160"/>
      <c r="E7218" s="159"/>
      <c r="F7218" s="161"/>
    </row>
    <row r="7219" spans="2:6" x14ac:dyDescent="0.3">
      <c r="B7219" s="121">
        <v>7208</v>
      </c>
      <c r="C7219" s="162"/>
      <c r="D7219" s="163"/>
      <c r="E7219" s="162"/>
      <c r="F7219" s="164"/>
    </row>
    <row r="7220" spans="2:6" x14ac:dyDescent="0.3">
      <c r="B7220" s="125">
        <v>7209</v>
      </c>
      <c r="C7220" s="159"/>
      <c r="D7220" s="160"/>
      <c r="E7220" s="159"/>
      <c r="F7220" s="161"/>
    </row>
    <row r="7221" spans="2:6" x14ac:dyDescent="0.3">
      <c r="B7221" s="121">
        <v>7210</v>
      </c>
      <c r="C7221" s="162"/>
      <c r="D7221" s="163"/>
      <c r="E7221" s="162"/>
      <c r="F7221" s="164"/>
    </row>
    <row r="7222" spans="2:6" x14ac:dyDescent="0.3">
      <c r="B7222" s="125">
        <v>7211</v>
      </c>
      <c r="C7222" s="159"/>
      <c r="D7222" s="160"/>
      <c r="E7222" s="159"/>
      <c r="F7222" s="161"/>
    </row>
    <row r="7223" spans="2:6" x14ac:dyDescent="0.3">
      <c r="B7223" s="121">
        <v>7212</v>
      </c>
      <c r="C7223" s="162"/>
      <c r="D7223" s="163"/>
      <c r="E7223" s="162"/>
      <c r="F7223" s="164"/>
    </row>
    <row r="7224" spans="2:6" x14ac:dyDescent="0.3">
      <c r="B7224" s="125">
        <v>7213</v>
      </c>
      <c r="C7224" s="159"/>
      <c r="D7224" s="160"/>
      <c r="E7224" s="159"/>
      <c r="F7224" s="161"/>
    </row>
    <row r="7225" spans="2:6" x14ac:dyDescent="0.3">
      <c r="B7225" s="121">
        <v>7214</v>
      </c>
      <c r="C7225" s="162"/>
      <c r="D7225" s="163"/>
      <c r="E7225" s="162"/>
      <c r="F7225" s="164"/>
    </row>
    <row r="7226" spans="2:6" x14ac:dyDescent="0.3">
      <c r="B7226" s="125">
        <v>7215</v>
      </c>
      <c r="C7226" s="159"/>
      <c r="D7226" s="160"/>
      <c r="E7226" s="159"/>
      <c r="F7226" s="161"/>
    </row>
    <row r="7227" spans="2:6" x14ac:dyDescent="0.3">
      <c r="B7227" s="121">
        <v>7216</v>
      </c>
      <c r="C7227" s="162"/>
      <c r="D7227" s="163"/>
      <c r="E7227" s="162"/>
      <c r="F7227" s="164"/>
    </row>
    <row r="7228" spans="2:6" x14ac:dyDescent="0.3">
      <c r="B7228" s="125">
        <v>7217</v>
      </c>
      <c r="C7228" s="159"/>
      <c r="D7228" s="160"/>
      <c r="E7228" s="159"/>
      <c r="F7228" s="161"/>
    </row>
    <row r="7229" spans="2:6" x14ac:dyDescent="0.3">
      <c r="B7229" s="121">
        <v>7218</v>
      </c>
      <c r="C7229" s="162"/>
      <c r="D7229" s="163"/>
      <c r="E7229" s="162"/>
      <c r="F7229" s="164"/>
    </row>
    <row r="7230" spans="2:6" x14ac:dyDescent="0.3">
      <c r="B7230" s="125">
        <v>7219</v>
      </c>
      <c r="C7230" s="159"/>
      <c r="D7230" s="160"/>
      <c r="E7230" s="159"/>
      <c r="F7230" s="161"/>
    </row>
    <row r="7231" spans="2:6" x14ac:dyDescent="0.3">
      <c r="B7231" s="121">
        <v>7220</v>
      </c>
      <c r="C7231" s="162"/>
      <c r="D7231" s="163"/>
      <c r="E7231" s="162"/>
      <c r="F7231" s="164"/>
    </row>
    <row r="7232" spans="2:6" x14ac:dyDescent="0.3">
      <c r="B7232" s="125">
        <v>7221</v>
      </c>
      <c r="C7232" s="159"/>
      <c r="D7232" s="160"/>
      <c r="E7232" s="159"/>
      <c r="F7232" s="161"/>
    </row>
    <row r="7233" spans="2:6" x14ac:dyDescent="0.3">
      <c r="B7233" s="121">
        <v>7222</v>
      </c>
      <c r="C7233" s="162"/>
      <c r="D7233" s="163"/>
      <c r="E7233" s="162"/>
      <c r="F7233" s="164"/>
    </row>
    <row r="7234" spans="2:6" x14ac:dyDescent="0.3">
      <c r="B7234" s="125">
        <v>7223</v>
      </c>
      <c r="C7234" s="159"/>
      <c r="D7234" s="160"/>
      <c r="E7234" s="159"/>
      <c r="F7234" s="161"/>
    </row>
    <row r="7235" spans="2:6" x14ac:dyDescent="0.3">
      <c r="B7235" s="121">
        <v>7224</v>
      </c>
      <c r="C7235" s="162"/>
      <c r="D7235" s="163"/>
      <c r="E7235" s="162"/>
      <c r="F7235" s="164"/>
    </row>
    <row r="7236" spans="2:6" x14ac:dyDescent="0.3">
      <c r="B7236" s="125">
        <v>7225</v>
      </c>
      <c r="C7236" s="159"/>
      <c r="D7236" s="160"/>
      <c r="E7236" s="159"/>
      <c r="F7236" s="161"/>
    </row>
    <row r="7237" spans="2:6" x14ac:dyDescent="0.3">
      <c r="B7237" s="121">
        <v>7226</v>
      </c>
      <c r="C7237" s="162"/>
      <c r="D7237" s="163"/>
      <c r="E7237" s="162"/>
      <c r="F7237" s="164"/>
    </row>
    <row r="7238" spans="2:6" x14ac:dyDescent="0.3">
      <c r="B7238" s="125">
        <v>7227</v>
      </c>
      <c r="C7238" s="159"/>
      <c r="D7238" s="160"/>
      <c r="E7238" s="159"/>
      <c r="F7238" s="161"/>
    </row>
    <row r="7239" spans="2:6" x14ac:dyDescent="0.3">
      <c r="B7239" s="121">
        <v>7228</v>
      </c>
      <c r="C7239" s="162"/>
      <c r="D7239" s="163"/>
      <c r="E7239" s="162"/>
      <c r="F7239" s="164"/>
    </row>
    <row r="7240" spans="2:6" x14ac:dyDescent="0.3">
      <c r="B7240" s="125">
        <v>7229</v>
      </c>
      <c r="C7240" s="159"/>
      <c r="D7240" s="160"/>
      <c r="E7240" s="159"/>
      <c r="F7240" s="161"/>
    </row>
    <row r="7241" spans="2:6" x14ac:dyDescent="0.3">
      <c r="B7241" s="121">
        <v>7230</v>
      </c>
      <c r="C7241" s="162"/>
      <c r="D7241" s="163"/>
      <c r="E7241" s="162"/>
      <c r="F7241" s="164"/>
    </row>
    <row r="7242" spans="2:6" x14ac:dyDescent="0.3">
      <c r="B7242" s="125">
        <v>7231</v>
      </c>
      <c r="C7242" s="159"/>
      <c r="D7242" s="160"/>
      <c r="E7242" s="159"/>
      <c r="F7242" s="161"/>
    </row>
    <row r="7243" spans="2:6" x14ac:dyDescent="0.3">
      <c r="B7243" s="121">
        <v>7232</v>
      </c>
      <c r="C7243" s="162"/>
      <c r="D7243" s="163"/>
      <c r="E7243" s="162"/>
      <c r="F7243" s="164"/>
    </row>
    <row r="7244" spans="2:6" x14ac:dyDescent="0.3">
      <c r="B7244" s="125">
        <v>7233</v>
      </c>
      <c r="C7244" s="159"/>
      <c r="D7244" s="160"/>
      <c r="E7244" s="159"/>
      <c r="F7244" s="161"/>
    </row>
    <row r="7245" spans="2:6" x14ac:dyDescent="0.3">
      <c r="B7245" s="121">
        <v>7234</v>
      </c>
      <c r="C7245" s="162"/>
      <c r="D7245" s="163"/>
      <c r="E7245" s="162"/>
      <c r="F7245" s="164"/>
    </row>
    <row r="7246" spans="2:6" x14ac:dyDescent="0.3">
      <c r="B7246" s="125">
        <v>7235</v>
      </c>
      <c r="C7246" s="159"/>
      <c r="D7246" s="160"/>
      <c r="E7246" s="159"/>
      <c r="F7246" s="161"/>
    </row>
    <row r="7247" spans="2:6" x14ac:dyDescent="0.3">
      <c r="B7247" s="121">
        <v>7236</v>
      </c>
      <c r="C7247" s="162"/>
      <c r="D7247" s="163"/>
      <c r="E7247" s="162"/>
      <c r="F7247" s="164"/>
    </row>
    <row r="7248" spans="2:6" x14ac:dyDescent="0.3">
      <c r="B7248" s="125">
        <v>7237</v>
      </c>
      <c r="C7248" s="159"/>
      <c r="D7248" s="160"/>
      <c r="E7248" s="159"/>
      <c r="F7248" s="161"/>
    </row>
    <row r="7249" spans="2:6" x14ac:dyDescent="0.3">
      <c r="B7249" s="121">
        <v>7238</v>
      </c>
      <c r="C7249" s="162"/>
      <c r="D7249" s="163"/>
      <c r="E7249" s="162"/>
      <c r="F7249" s="164"/>
    </row>
    <row r="7250" spans="2:6" x14ac:dyDescent="0.3">
      <c r="B7250" s="125">
        <v>7239</v>
      </c>
      <c r="C7250" s="159"/>
      <c r="D7250" s="160"/>
      <c r="E7250" s="159"/>
      <c r="F7250" s="161"/>
    </row>
    <row r="7251" spans="2:6" x14ac:dyDescent="0.3">
      <c r="B7251" s="121">
        <v>7240</v>
      </c>
      <c r="C7251" s="162"/>
      <c r="D7251" s="163"/>
      <c r="E7251" s="162"/>
      <c r="F7251" s="164"/>
    </row>
    <row r="7252" spans="2:6" x14ac:dyDescent="0.3">
      <c r="B7252" s="125">
        <v>7241</v>
      </c>
      <c r="C7252" s="159"/>
      <c r="D7252" s="160"/>
      <c r="E7252" s="159"/>
      <c r="F7252" s="161"/>
    </row>
    <row r="7253" spans="2:6" x14ac:dyDescent="0.3">
      <c r="B7253" s="121">
        <v>7242</v>
      </c>
      <c r="C7253" s="162"/>
      <c r="D7253" s="163"/>
      <c r="E7253" s="162"/>
      <c r="F7253" s="164"/>
    </row>
    <row r="7254" spans="2:6" x14ac:dyDescent="0.3">
      <c r="B7254" s="125">
        <v>7243</v>
      </c>
      <c r="C7254" s="159"/>
      <c r="D7254" s="160"/>
      <c r="E7254" s="159"/>
      <c r="F7254" s="161"/>
    </row>
    <row r="7255" spans="2:6" x14ac:dyDescent="0.3">
      <c r="B7255" s="121">
        <v>7244</v>
      </c>
      <c r="C7255" s="162"/>
      <c r="D7255" s="163"/>
      <c r="E7255" s="162"/>
      <c r="F7255" s="164"/>
    </row>
    <row r="7256" spans="2:6" x14ac:dyDescent="0.3">
      <c r="B7256" s="125">
        <v>7245</v>
      </c>
      <c r="C7256" s="159"/>
      <c r="D7256" s="160"/>
      <c r="E7256" s="159"/>
      <c r="F7256" s="161"/>
    </row>
    <row r="7257" spans="2:6" x14ac:dyDescent="0.3">
      <c r="B7257" s="121">
        <v>7246</v>
      </c>
      <c r="C7257" s="162"/>
      <c r="D7257" s="163"/>
      <c r="E7257" s="162"/>
      <c r="F7257" s="164"/>
    </row>
    <row r="7258" spans="2:6" x14ac:dyDescent="0.3">
      <c r="B7258" s="125">
        <v>7247</v>
      </c>
      <c r="C7258" s="159"/>
      <c r="D7258" s="160"/>
      <c r="E7258" s="159"/>
      <c r="F7258" s="161"/>
    </row>
    <row r="7259" spans="2:6" x14ac:dyDescent="0.3">
      <c r="B7259" s="121">
        <v>7248</v>
      </c>
      <c r="C7259" s="162"/>
      <c r="D7259" s="163"/>
      <c r="E7259" s="162"/>
      <c r="F7259" s="164"/>
    </row>
    <row r="7260" spans="2:6" x14ac:dyDescent="0.3">
      <c r="B7260" s="125">
        <v>7249</v>
      </c>
      <c r="C7260" s="159"/>
      <c r="D7260" s="160"/>
      <c r="E7260" s="159"/>
      <c r="F7260" s="161"/>
    </row>
    <row r="7261" spans="2:6" x14ac:dyDescent="0.3">
      <c r="B7261" s="121">
        <v>7250</v>
      </c>
      <c r="C7261" s="162"/>
      <c r="D7261" s="163"/>
      <c r="E7261" s="162"/>
      <c r="F7261" s="164"/>
    </row>
    <row r="7262" spans="2:6" x14ac:dyDescent="0.3">
      <c r="B7262" s="125">
        <v>7251</v>
      </c>
      <c r="C7262" s="159"/>
      <c r="D7262" s="160"/>
      <c r="E7262" s="159"/>
      <c r="F7262" s="161"/>
    </row>
    <row r="7263" spans="2:6" x14ac:dyDescent="0.3">
      <c r="B7263" s="121">
        <v>7252</v>
      </c>
      <c r="C7263" s="162"/>
      <c r="D7263" s="163"/>
      <c r="E7263" s="162"/>
      <c r="F7263" s="164"/>
    </row>
    <row r="7264" spans="2:6" x14ac:dyDescent="0.3">
      <c r="B7264" s="125">
        <v>7253</v>
      </c>
      <c r="C7264" s="159"/>
      <c r="D7264" s="160"/>
      <c r="E7264" s="159"/>
      <c r="F7264" s="161"/>
    </row>
    <row r="7265" spans="2:6" x14ac:dyDescent="0.3">
      <c r="B7265" s="121">
        <v>7254</v>
      </c>
      <c r="C7265" s="162"/>
      <c r="D7265" s="163"/>
      <c r="E7265" s="162"/>
      <c r="F7265" s="164"/>
    </row>
    <row r="7266" spans="2:6" x14ac:dyDescent="0.3">
      <c r="B7266" s="125">
        <v>7255</v>
      </c>
      <c r="C7266" s="159"/>
      <c r="D7266" s="160"/>
      <c r="E7266" s="159"/>
      <c r="F7266" s="161"/>
    </row>
    <row r="7267" spans="2:6" x14ac:dyDescent="0.3">
      <c r="B7267" s="121">
        <v>7256</v>
      </c>
      <c r="C7267" s="162"/>
      <c r="D7267" s="163"/>
      <c r="E7267" s="162"/>
      <c r="F7267" s="164"/>
    </row>
    <row r="7268" spans="2:6" x14ac:dyDescent="0.3">
      <c r="B7268" s="125">
        <v>7257</v>
      </c>
      <c r="C7268" s="159"/>
      <c r="D7268" s="160"/>
      <c r="E7268" s="159"/>
      <c r="F7268" s="161"/>
    </row>
    <row r="7269" spans="2:6" x14ac:dyDescent="0.3">
      <c r="B7269" s="121">
        <v>7258</v>
      </c>
      <c r="C7269" s="162"/>
      <c r="D7269" s="163"/>
      <c r="E7269" s="162"/>
      <c r="F7269" s="164"/>
    </row>
    <row r="7270" spans="2:6" x14ac:dyDescent="0.3">
      <c r="B7270" s="125">
        <v>7259</v>
      </c>
      <c r="C7270" s="159"/>
      <c r="D7270" s="160"/>
      <c r="E7270" s="159"/>
      <c r="F7270" s="161"/>
    </row>
    <row r="7271" spans="2:6" x14ac:dyDescent="0.3">
      <c r="B7271" s="121">
        <v>7260</v>
      </c>
      <c r="C7271" s="162"/>
      <c r="D7271" s="163"/>
      <c r="E7271" s="162"/>
      <c r="F7271" s="164"/>
    </row>
    <row r="7272" spans="2:6" x14ac:dyDescent="0.3">
      <c r="B7272" s="125">
        <v>7261</v>
      </c>
      <c r="C7272" s="159"/>
      <c r="D7272" s="160"/>
      <c r="E7272" s="159"/>
      <c r="F7272" s="161"/>
    </row>
    <row r="7273" spans="2:6" x14ac:dyDescent="0.3">
      <c r="B7273" s="121">
        <v>7262</v>
      </c>
      <c r="C7273" s="162"/>
      <c r="D7273" s="163"/>
      <c r="E7273" s="162"/>
      <c r="F7273" s="164"/>
    </row>
    <row r="7274" spans="2:6" x14ac:dyDescent="0.3">
      <c r="B7274" s="125">
        <v>7263</v>
      </c>
      <c r="C7274" s="159"/>
      <c r="D7274" s="160"/>
      <c r="E7274" s="159"/>
      <c r="F7274" s="161"/>
    </row>
    <row r="7275" spans="2:6" x14ac:dyDescent="0.3">
      <c r="B7275" s="121">
        <v>7264</v>
      </c>
      <c r="C7275" s="162"/>
      <c r="D7275" s="163"/>
      <c r="E7275" s="162"/>
      <c r="F7275" s="164"/>
    </row>
    <row r="7276" spans="2:6" x14ac:dyDescent="0.3">
      <c r="B7276" s="125">
        <v>7265</v>
      </c>
      <c r="C7276" s="159"/>
      <c r="D7276" s="160"/>
      <c r="E7276" s="159"/>
      <c r="F7276" s="161"/>
    </row>
    <row r="7277" spans="2:6" x14ac:dyDescent="0.3">
      <c r="B7277" s="121">
        <v>7266</v>
      </c>
      <c r="C7277" s="162"/>
      <c r="D7277" s="163"/>
      <c r="E7277" s="162"/>
      <c r="F7277" s="164"/>
    </row>
    <row r="7278" spans="2:6" x14ac:dyDescent="0.3">
      <c r="B7278" s="125">
        <v>7267</v>
      </c>
      <c r="C7278" s="159"/>
      <c r="D7278" s="160"/>
      <c r="E7278" s="159"/>
      <c r="F7278" s="161"/>
    </row>
    <row r="7279" spans="2:6" x14ac:dyDescent="0.3">
      <c r="B7279" s="121">
        <v>7268</v>
      </c>
      <c r="C7279" s="162"/>
      <c r="D7279" s="163"/>
      <c r="E7279" s="162"/>
      <c r="F7279" s="164"/>
    </row>
    <row r="7280" spans="2:6" x14ac:dyDescent="0.3">
      <c r="B7280" s="125">
        <v>7269</v>
      </c>
      <c r="C7280" s="159"/>
      <c r="D7280" s="160"/>
      <c r="E7280" s="159"/>
      <c r="F7280" s="161"/>
    </row>
    <row r="7281" spans="2:6" x14ac:dyDescent="0.3">
      <c r="B7281" s="121">
        <v>7270</v>
      </c>
      <c r="C7281" s="162"/>
      <c r="D7281" s="163"/>
      <c r="E7281" s="162"/>
      <c r="F7281" s="164"/>
    </row>
    <row r="7282" spans="2:6" x14ac:dyDescent="0.3">
      <c r="B7282" s="125">
        <v>7271</v>
      </c>
      <c r="C7282" s="159"/>
      <c r="D7282" s="160"/>
      <c r="E7282" s="159"/>
      <c r="F7282" s="161"/>
    </row>
    <row r="7283" spans="2:6" x14ac:dyDescent="0.3">
      <c r="B7283" s="121">
        <v>7272</v>
      </c>
      <c r="C7283" s="162"/>
      <c r="D7283" s="163"/>
      <c r="E7283" s="162"/>
      <c r="F7283" s="164"/>
    </row>
    <row r="7284" spans="2:6" x14ac:dyDescent="0.3">
      <c r="B7284" s="125">
        <v>7273</v>
      </c>
      <c r="C7284" s="159"/>
      <c r="D7284" s="160"/>
      <c r="E7284" s="159"/>
      <c r="F7284" s="161"/>
    </row>
    <row r="7285" spans="2:6" x14ac:dyDescent="0.3">
      <c r="B7285" s="121">
        <v>7274</v>
      </c>
      <c r="C7285" s="162"/>
      <c r="D7285" s="163"/>
      <c r="E7285" s="162"/>
      <c r="F7285" s="164"/>
    </row>
    <row r="7286" spans="2:6" x14ac:dyDescent="0.3">
      <c r="B7286" s="125">
        <v>7275</v>
      </c>
      <c r="C7286" s="159"/>
      <c r="D7286" s="160"/>
      <c r="E7286" s="159"/>
      <c r="F7286" s="161"/>
    </row>
    <row r="7287" spans="2:6" x14ac:dyDescent="0.3">
      <c r="B7287" s="121">
        <v>7276</v>
      </c>
      <c r="C7287" s="162"/>
      <c r="D7287" s="163"/>
      <c r="E7287" s="162"/>
      <c r="F7287" s="164"/>
    </row>
    <row r="7288" spans="2:6" x14ac:dyDescent="0.3">
      <c r="B7288" s="125">
        <v>7277</v>
      </c>
      <c r="C7288" s="159"/>
      <c r="D7288" s="160"/>
      <c r="E7288" s="159"/>
      <c r="F7288" s="161"/>
    </row>
    <row r="7289" spans="2:6" x14ac:dyDescent="0.3">
      <c r="B7289" s="121">
        <v>7278</v>
      </c>
      <c r="C7289" s="162"/>
      <c r="D7289" s="163"/>
      <c r="E7289" s="162"/>
      <c r="F7289" s="164"/>
    </row>
    <row r="7290" spans="2:6" x14ac:dyDescent="0.3">
      <c r="B7290" s="125">
        <v>7279</v>
      </c>
      <c r="C7290" s="159"/>
      <c r="D7290" s="160"/>
      <c r="E7290" s="159"/>
      <c r="F7290" s="161"/>
    </row>
    <row r="7291" spans="2:6" x14ac:dyDescent="0.3">
      <c r="B7291" s="121">
        <v>7280</v>
      </c>
      <c r="C7291" s="162"/>
      <c r="D7291" s="163"/>
      <c r="E7291" s="162"/>
      <c r="F7291" s="164"/>
    </row>
    <row r="7292" spans="2:6" x14ac:dyDescent="0.3">
      <c r="B7292" s="125">
        <v>7281</v>
      </c>
      <c r="C7292" s="159"/>
      <c r="D7292" s="160"/>
      <c r="E7292" s="159"/>
      <c r="F7292" s="161"/>
    </row>
    <row r="7293" spans="2:6" x14ac:dyDescent="0.3">
      <c r="B7293" s="121">
        <v>7282</v>
      </c>
      <c r="C7293" s="162"/>
      <c r="D7293" s="163"/>
      <c r="E7293" s="162"/>
      <c r="F7293" s="164"/>
    </row>
    <row r="7294" spans="2:6" x14ac:dyDescent="0.3">
      <c r="B7294" s="125">
        <v>7283</v>
      </c>
      <c r="C7294" s="159"/>
      <c r="D7294" s="160"/>
      <c r="E7294" s="159"/>
      <c r="F7294" s="161"/>
    </row>
    <row r="7295" spans="2:6" x14ac:dyDescent="0.3">
      <c r="B7295" s="121">
        <v>7284</v>
      </c>
      <c r="C7295" s="162"/>
      <c r="D7295" s="163"/>
      <c r="E7295" s="162"/>
      <c r="F7295" s="164"/>
    </row>
    <row r="7296" spans="2:6" x14ac:dyDescent="0.3">
      <c r="B7296" s="125">
        <v>7285</v>
      </c>
      <c r="C7296" s="159"/>
      <c r="D7296" s="160"/>
      <c r="E7296" s="159"/>
      <c r="F7296" s="161"/>
    </row>
    <row r="7297" spans="2:6" x14ac:dyDescent="0.3">
      <c r="B7297" s="121">
        <v>7286</v>
      </c>
      <c r="C7297" s="162"/>
      <c r="D7297" s="163"/>
      <c r="E7297" s="162"/>
      <c r="F7297" s="164"/>
    </row>
    <row r="7298" spans="2:6" x14ac:dyDescent="0.3">
      <c r="B7298" s="125">
        <v>7287</v>
      </c>
      <c r="C7298" s="159"/>
      <c r="D7298" s="160"/>
      <c r="E7298" s="159"/>
      <c r="F7298" s="161"/>
    </row>
    <row r="7299" spans="2:6" x14ac:dyDescent="0.3">
      <c r="B7299" s="121">
        <v>7288</v>
      </c>
      <c r="C7299" s="162"/>
      <c r="D7299" s="163"/>
      <c r="E7299" s="162"/>
      <c r="F7299" s="164"/>
    </row>
    <row r="7300" spans="2:6" x14ac:dyDescent="0.3">
      <c r="B7300" s="125">
        <v>7289</v>
      </c>
      <c r="C7300" s="159"/>
      <c r="D7300" s="160"/>
      <c r="E7300" s="159"/>
      <c r="F7300" s="161"/>
    </row>
    <row r="7301" spans="2:6" x14ac:dyDescent="0.3">
      <c r="B7301" s="121">
        <v>7290</v>
      </c>
      <c r="C7301" s="162"/>
      <c r="D7301" s="163"/>
      <c r="E7301" s="162"/>
      <c r="F7301" s="164"/>
    </row>
    <row r="7302" spans="2:6" x14ac:dyDescent="0.3">
      <c r="B7302" s="125">
        <v>7291</v>
      </c>
      <c r="C7302" s="159"/>
      <c r="D7302" s="160"/>
      <c r="E7302" s="159"/>
      <c r="F7302" s="161"/>
    </row>
    <row r="7303" spans="2:6" x14ac:dyDescent="0.3">
      <c r="B7303" s="121">
        <v>7292</v>
      </c>
      <c r="C7303" s="162"/>
      <c r="D7303" s="163"/>
      <c r="E7303" s="162"/>
      <c r="F7303" s="164"/>
    </row>
    <row r="7304" spans="2:6" x14ac:dyDescent="0.3">
      <c r="B7304" s="125">
        <v>7293</v>
      </c>
      <c r="C7304" s="159"/>
      <c r="D7304" s="160"/>
      <c r="E7304" s="159"/>
      <c r="F7304" s="161"/>
    </row>
    <row r="7305" spans="2:6" x14ac:dyDescent="0.3">
      <c r="B7305" s="121">
        <v>7294</v>
      </c>
      <c r="C7305" s="162"/>
      <c r="D7305" s="163"/>
      <c r="E7305" s="162"/>
      <c r="F7305" s="164"/>
    </row>
    <row r="7306" spans="2:6" x14ac:dyDescent="0.3">
      <c r="B7306" s="125">
        <v>7295</v>
      </c>
      <c r="C7306" s="159"/>
      <c r="D7306" s="160"/>
      <c r="E7306" s="159"/>
      <c r="F7306" s="161"/>
    </row>
    <row r="7307" spans="2:6" x14ac:dyDescent="0.3">
      <c r="B7307" s="121">
        <v>7296</v>
      </c>
      <c r="C7307" s="162"/>
      <c r="D7307" s="163"/>
      <c r="E7307" s="162"/>
      <c r="F7307" s="164"/>
    </row>
    <row r="7308" spans="2:6" x14ac:dyDescent="0.3">
      <c r="B7308" s="125">
        <v>7297</v>
      </c>
      <c r="C7308" s="159"/>
      <c r="D7308" s="160"/>
      <c r="E7308" s="159"/>
      <c r="F7308" s="161"/>
    </row>
    <row r="7309" spans="2:6" x14ac:dyDescent="0.3">
      <c r="B7309" s="121">
        <v>7298</v>
      </c>
      <c r="C7309" s="162"/>
      <c r="D7309" s="163"/>
      <c r="E7309" s="162"/>
      <c r="F7309" s="164"/>
    </row>
    <row r="7310" spans="2:6" x14ac:dyDescent="0.3">
      <c r="B7310" s="125">
        <v>7299</v>
      </c>
      <c r="C7310" s="159"/>
      <c r="D7310" s="160"/>
      <c r="E7310" s="159"/>
      <c r="F7310" s="161"/>
    </row>
    <row r="7311" spans="2:6" x14ac:dyDescent="0.3">
      <c r="B7311" s="121">
        <v>7300</v>
      </c>
      <c r="C7311" s="162"/>
      <c r="D7311" s="163"/>
      <c r="E7311" s="162"/>
      <c r="F7311" s="164"/>
    </row>
    <row r="7312" spans="2:6" x14ac:dyDescent="0.3">
      <c r="B7312" s="125">
        <v>7301</v>
      </c>
      <c r="C7312" s="159"/>
      <c r="D7312" s="160"/>
      <c r="E7312" s="159"/>
      <c r="F7312" s="161"/>
    </row>
    <row r="7313" spans="2:6" x14ac:dyDescent="0.3">
      <c r="B7313" s="121">
        <v>7302</v>
      </c>
      <c r="C7313" s="162"/>
      <c r="D7313" s="163"/>
      <c r="E7313" s="162"/>
      <c r="F7313" s="164"/>
    </row>
    <row r="7314" spans="2:6" x14ac:dyDescent="0.3">
      <c r="B7314" s="125">
        <v>7303</v>
      </c>
      <c r="C7314" s="159"/>
      <c r="D7314" s="160"/>
      <c r="E7314" s="159"/>
      <c r="F7314" s="161"/>
    </row>
    <row r="7315" spans="2:6" x14ac:dyDescent="0.3">
      <c r="B7315" s="121">
        <v>7304</v>
      </c>
      <c r="C7315" s="162"/>
      <c r="D7315" s="163"/>
      <c r="E7315" s="162"/>
      <c r="F7315" s="164"/>
    </row>
    <row r="7316" spans="2:6" x14ac:dyDescent="0.3">
      <c r="B7316" s="125">
        <v>7305</v>
      </c>
      <c r="C7316" s="159"/>
      <c r="D7316" s="160"/>
      <c r="E7316" s="159"/>
      <c r="F7316" s="161"/>
    </row>
    <row r="7317" spans="2:6" x14ac:dyDescent="0.3">
      <c r="B7317" s="121">
        <v>7306</v>
      </c>
      <c r="C7317" s="162"/>
      <c r="D7317" s="163"/>
      <c r="E7317" s="162"/>
      <c r="F7317" s="164"/>
    </row>
    <row r="7318" spans="2:6" x14ac:dyDescent="0.3">
      <c r="B7318" s="125">
        <v>7307</v>
      </c>
      <c r="C7318" s="159"/>
      <c r="D7318" s="160"/>
      <c r="E7318" s="159"/>
      <c r="F7318" s="161"/>
    </row>
    <row r="7319" spans="2:6" x14ac:dyDescent="0.3">
      <c r="B7319" s="121">
        <v>7308</v>
      </c>
      <c r="C7319" s="162"/>
      <c r="D7319" s="163"/>
      <c r="E7319" s="162"/>
      <c r="F7319" s="164"/>
    </row>
    <row r="7320" spans="2:6" x14ac:dyDescent="0.3">
      <c r="B7320" s="125">
        <v>7309</v>
      </c>
      <c r="C7320" s="159"/>
      <c r="D7320" s="160"/>
      <c r="E7320" s="159"/>
      <c r="F7320" s="161"/>
    </row>
    <row r="7321" spans="2:6" x14ac:dyDescent="0.3">
      <c r="B7321" s="121">
        <v>7310</v>
      </c>
      <c r="C7321" s="162"/>
      <c r="D7321" s="163"/>
      <c r="E7321" s="162"/>
      <c r="F7321" s="164"/>
    </row>
    <row r="7322" spans="2:6" x14ac:dyDescent="0.3">
      <c r="B7322" s="125">
        <v>7311</v>
      </c>
      <c r="C7322" s="159"/>
      <c r="D7322" s="160"/>
      <c r="E7322" s="159"/>
      <c r="F7322" s="161"/>
    </row>
    <row r="7323" spans="2:6" x14ac:dyDescent="0.3">
      <c r="B7323" s="121">
        <v>7312</v>
      </c>
      <c r="C7323" s="162"/>
      <c r="D7323" s="163"/>
      <c r="E7323" s="162"/>
      <c r="F7323" s="164"/>
    </row>
    <row r="7324" spans="2:6" x14ac:dyDescent="0.3">
      <c r="B7324" s="125">
        <v>7313</v>
      </c>
      <c r="C7324" s="159"/>
      <c r="D7324" s="160"/>
      <c r="E7324" s="159"/>
      <c r="F7324" s="161"/>
    </row>
    <row r="7325" spans="2:6" x14ac:dyDescent="0.3">
      <c r="B7325" s="121">
        <v>7314</v>
      </c>
      <c r="C7325" s="162"/>
      <c r="D7325" s="163"/>
      <c r="E7325" s="162"/>
      <c r="F7325" s="164"/>
    </row>
    <row r="7326" spans="2:6" x14ac:dyDescent="0.3">
      <c r="B7326" s="125">
        <v>7315</v>
      </c>
      <c r="C7326" s="159"/>
      <c r="D7326" s="160"/>
      <c r="E7326" s="159"/>
      <c r="F7326" s="161"/>
    </row>
    <row r="7327" spans="2:6" x14ac:dyDescent="0.3">
      <c r="B7327" s="121">
        <v>7316</v>
      </c>
      <c r="C7327" s="162"/>
      <c r="D7327" s="163"/>
      <c r="E7327" s="162"/>
      <c r="F7327" s="164"/>
    </row>
    <row r="7328" spans="2:6" x14ac:dyDescent="0.3">
      <c r="B7328" s="125">
        <v>7317</v>
      </c>
      <c r="C7328" s="159"/>
      <c r="D7328" s="160"/>
      <c r="E7328" s="159"/>
      <c r="F7328" s="161"/>
    </row>
    <row r="7329" spans="2:6" x14ac:dyDescent="0.3">
      <c r="B7329" s="121">
        <v>7318</v>
      </c>
      <c r="C7329" s="162"/>
      <c r="D7329" s="163"/>
      <c r="E7329" s="162"/>
      <c r="F7329" s="164"/>
    </row>
    <row r="7330" spans="2:6" x14ac:dyDescent="0.3">
      <c r="B7330" s="125">
        <v>7319</v>
      </c>
      <c r="C7330" s="159"/>
      <c r="D7330" s="160"/>
      <c r="E7330" s="159"/>
      <c r="F7330" s="161"/>
    </row>
    <row r="7331" spans="2:6" x14ac:dyDescent="0.3">
      <c r="B7331" s="121">
        <v>7320</v>
      </c>
      <c r="C7331" s="162"/>
      <c r="D7331" s="163"/>
      <c r="E7331" s="162"/>
      <c r="F7331" s="164"/>
    </row>
    <row r="7332" spans="2:6" x14ac:dyDescent="0.3">
      <c r="B7332" s="125">
        <v>7321</v>
      </c>
      <c r="C7332" s="159"/>
      <c r="D7332" s="160"/>
      <c r="E7332" s="159"/>
      <c r="F7332" s="161"/>
    </row>
    <row r="7333" spans="2:6" x14ac:dyDescent="0.3">
      <c r="B7333" s="121">
        <v>7322</v>
      </c>
      <c r="C7333" s="162"/>
      <c r="D7333" s="163"/>
      <c r="E7333" s="162"/>
      <c r="F7333" s="164"/>
    </row>
    <row r="7334" spans="2:6" x14ac:dyDescent="0.3">
      <c r="B7334" s="125">
        <v>7323</v>
      </c>
      <c r="C7334" s="159"/>
      <c r="D7334" s="160"/>
      <c r="E7334" s="159"/>
      <c r="F7334" s="161"/>
    </row>
    <row r="7335" spans="2:6" x14ac:dyDescent="0.3">
      <c r="B7335" s="121">
        <v>7324</v>
      </c>
      <c r="C7335" s="162"/>
      <c r="D7335" s="163"/>
      <c r="E7335" s="162"/>
      <c r="F7335" s="164"/>
    </row>
    <row r="7336" spans="2:6" x14ac:dyDescent="0.3">
      <c r="B7336" s="125">
        <v>7325</v>
      </c>
      <c r="C7336" s="159"/>
      <c r="D7336" s="160"/>
      <c r="E7336" s="159"/>
      <c r="F7336" s="161"/>
    </row>
    <row r="7337" spans="2:6" x14ac:dyDescent="0.3">
      <c r="B7337" s="121">
        <v>7326</v>
      </c>
      <c r="C7337" s="162"/>
      <c r="D7337" s="163"/>
      <c r="E7337" s="162"/>
      <c r="F7337" s="164"/>
    </row>
    <row r="7338" spans="2:6" x14ac:dyDescent="0.3">
      <c r="B7338" s="125">
        <v>7327</v>
      </c>
      <c r="C7338" s="159"/>
      <c r="D7338" s="160"/>
      <c r="E7338" s="159"/>
      <c r="F7338" s="161"/>
    </row>
    <row r="7339" spans="2:6" x14ac:dyDescent="0.3">
      <c r="B7339" s="121">
        <v>7328</v>
      </c>
      <c r="C7339" s="162"/>
      <c r="D7339" s="163"/>
      <c r="E7339" s="162"/>
      <c r="F7339" s="164"/>
    </row>
    <row r="7340" spans="2:6" x14ac:dyDescent="0.3">
      <c r="B7340" s="125">
        <v>7329</v>
      </c>
      <c r="C7340" s="159"/>
      <c r="D7340" s="160"/>
      <c r="E7340" s="159"/>
      <c r="F7340" s="161"/>
    </row>
    <row r="7341" spans="2:6" x14ac:dyDescent="0.3">
      <c r="B7341" s="121">
        <v>7330</v>
      </c>
      <c r="C7341" s="162"/>
      <c r="D7341" s="163"/>
      <c r="E7341" s="162"/>
      <c r="F7341" s="164"/>
    </row>
    <row r="7342" spans="2:6" x14ac:dyDescent="0.3">
      <c r="B7342" s="125">
        <v>7331</v>
      </c>
      <c r="C7342" s="159"/>
      <c r="D7342" s="160"/>
      <c r="E7342" s="159"/>
      <c r="F7342" s="161"/>
    </row>
    <row r="7343" spans="2:6" x14ac:dyDescent="0.3">
      <c r="B7343" s="121">
        <v>7332</v>
      </c>
      <c r="C7343" s="162"/>
      <c r="D7343" s="163"/>
      <c r="E7343" s="162"/>
      <c r="F7343" s="164"/>
    </row>
    <row r="7344" spans="2:6" x14ac:dyDescent="0.3">
      <c r="B7344" s="125">
        <v>7333</v>
      </c>
      <c r="C7344" s="159"/>
      <c r="D7344" s="160"/>
      <c r="E7344" s="159"/>
      <c r="F7344" s="161"/>
    </row>
    <row r="7345" spans="2:6" x14ac:dyDescent="0.3">
      <c r="B7345" s="121">
        <v>7334</v>
      </c>
      <c r="C7345" s="162"/>
      <c r="D7345" s="163"/>
      <c r="E7345" s="162"/>
      <c r="F7345" s="164"/>
    </row>
    <row r="7346" spans="2:6" x14ac:dyDescent="0.3">
      <c r="B7346" s="125">
        <v>7335</v>
      </c>
      <c r="C7346" s="159"/>
      <c r="D7346" s="160"/>
      <c r="E7346" s="159"/>
      <c r="F7346" s="161"/>
    </row>
    <row r="7347" spans="2:6" x14ac:dyDescent="0.3">
      <c r="B7347" s="121">
        <v>7336</v>
      </c>
      <c r="C7347" s="162"/>
      <c r="D7347" s="163"/>
      <c r="E7347" s="162"/>
      <c r="F7347" s="164"/>
    </row>
    <row r="7348" spans="2:6" x14ac:dyDescent="0.3">
      <c r="B7348" s="125">
        <v>7337</v>
      </c>
      <c r="C7348" s="159"/>
      <c r="D7348" s="160"/>
      <c r="E7348" s="159"/>
      <c r="F7348" s="161"/>
    </row>
    <row r="7349" spans="2:6" x14ac:dyDescent="0.3">
      <c r="B7349" s="121">
        <v>7338</v>
      </c>
      <c r="C7349" s="162"/>
      <c r="D7349" s="163"/>
      <c r="E7349" s="162"/>
      <c r="F7349" s="164"/>
    </row>
    <row r="7350" spans="2:6" x14ac:dyDescent="0.3">
      <c r="B7350" s="125">
        <v>7339</v>
      </c>
      <c r="C7350" s="159"/>
      <c r="D7350" s="160"/>
      <c r="E7350" s="159"/>
      <c r="F7350" s="161"/>
    </row>
    <row r="7351" spans="2:6" x14ac:dyDescent="0.3">
      <c r="B7351" s="121">
        <v>7340</v>
      </c>
      <c r="C7351" s="162"/>
      <c r="D7351" s="163"/>
      <c r="E7351" s="162"/>
      <c r="F7351" s="164"/>
    </row>
    <row r="7352" spans="2:6" x14ac:dyDescent="0.3">
      <c r="B7352" s="125">
        <v>7341</v>
      </c>
      <c r="C7352" s="159"/>
      <c r="D7352" s="160"/>
      <c r="E7352" s="159"/>
      <c r="F7352" s="161"/>
    </row>
    <row r="7353" spans="2:6" x14ac:dyDescent="0.3">
      <c r="B7353" s="121">
        <v>7342</v>
      </c>
      <c r="C7353" s="162"/>
      <c r="D7353" s="163"/>
      <c r="E7353" s="162"/>
      <c r="F7353" s="164"/>
    </row>
    <row r="7354" spans="2:6" x14ac:dyDescent="0.3">
      <c r="B7354" s="125">
        <v>7343</v>
      </c>
      <c r="C7354" s="159"/>
      <c r="D7354" s="160"/>
      <c r="E7354" s="159"/>
      <c r="F7354" s="161"/>
    </row>
    <row r="7355" spans="2:6" x14ac:dyDescent="0.3">
      <c r="B7355" s="121">
        <v>7344</v>
      </c>
      <c r="C7355" s="162"/>
      <c r="D7355" s="163"/>
      <c r="E7355" s="162"/>
      <c r="F7355" s="164"/>
    </row>
    <row r="7356" spans="2:6" x14ac:dyDescent="0.3">
      <c r="B7356" s="125">
        <v>7345</v>
      </c>
      <c r="C7356" s="159"/>
      <c r="D7356" s="160"/>
      <c r="E7356" s="159"/>
      <c r="F7356" s="161"/>
    </row>
    <row r="7357" spans="2:6" x14ac:dyDescent="0.3">
      <c r="B7357" s="121">
        <v>7346</v>
      </c>
      <c r="C7357" s="162"/>
      <c r="D7357" s="163"/>
      <c r="E7357" s="162"/>
      <c r="F7357" s="164"/>
    </row>
    <row r="7358" spans="2:6" x14ac:dyDescent="0.3">
      <c r="B7358" s="125">
        <v>7347</v>
      </c>
      <c r="C7358" s="159"/>
      <c r="D7358" s="160"/>
      <c r="E7358" s="159"/>
      <c r="F7358" s="161"/>
    </row>
    <row r="7359" spans="2:6" x14ac:dyDescent="0.3">
      <c r="B7359" s="121">
        <v>7348</v>
      </c>
      <c r="C7359" s="162"/>
      <c r="D7359" s="163"/>
      <c r="E7359" s="162"/>
      <c r="F7359" s="164"/>
    </row>
    <row r="7360" spans="2:6" x14ac:dyDescent="0.3">
      <c r="B7360" s="125">
        <v>7349</v>
      </c>
      <c r="C7360" s="159"/>
      <c r="D7360" s="160"/>
      <c r="E7360" s="159"/>
      <c r="F7360" s="161"/>
    </row>
    <row r="7361" spans="2:6" x14ac:dyDescent="0.3">
      <c r="B7361" s="121">
        <v>7350</v>
      </c>
      <c r="C7361" s="162"/>
      <c r="D7361" s="163"/>
      <c r="E7361" s="162"/>
      <c r="F7361" s="164"/>
    </row>
    <row r="7362" spans="2:6" x14ac:dyDescent="0.3">
      <c r="B7362" s="125">
        <v>7351</v>
      </c>
      <c r="C7362" s="159"/>
      <c r="D7362" s="160"/>
      <c r="E7362" s="159"/>
      <c r="F7362" s="161"/>
    </row>
    <row r="7363" spans="2:6" x14ac:dyDescent="0.3">
      <c r="B7363" s="121">
        <v>7352</v>
      </c>
      <c r="C7363" s="162"/>
      <c r="D7363" s="163"/>
      <c r="E7363" s="162"/>
      <c r="F7363" s="164"/>
    </row>
    <row r="7364" spans="2:6" x14ac:dyDescent="0.3">
      <c r="B7364" s="125">
        <v>7353</v>
      </c>
      <c r="C7364" s="159"/>
      <c r="D7364" s="160"/>
      <c r="E7364" s="159"/>
      <c r="F7364" s="161"/>
    </row>
    <row r="7365" spans="2:6" x14ac:dyDescent="0.3">
      <c r="B7365" s="121">
        <v>7354</v>
      </c>
      <c r="C7365" s="162"/>
      <c r="D7365" s="163"/>
      <c r="E7365" s="162"/>
      <c r="F7365" s="164"/>
    </row>
    <row r="7366" spans="2:6" x14ac:dyDescent="0.3">
      <c r="B7366" s="125">
        <v>7355</v>
      </c>
      <c r="C7366" s="159"/>
      <c r="D7366" s="160"/>
      <c r="E7366" s="159"/>
      <c r="F7366" s="161"/>
    </row>
    <row r="7367" spans="2:6" x14ac:dyDescent="0.3">
      <c r="B7367" s="121">
        <v>7356</v>
      </c>
      <c r="C7367" s="162"/>
      <c r="D7367" s="163"/>
      <c r="E7367" s="162"/>
      <c r="F7367" s="164"/>
    </row>
    <row r="7368" spans="2:6" x14ac:dyDescent="0.3">
      <c r="B7368" s="125">
        <v>7357</v>
      </c>
      <c r="C7368" s="159"/>
      <c r="D7368" s="160"/>
      <c r="E7368" s="159"/>
      <c r="F7368" s="161"/>
    </row>
    <row r="7369" spans="2:6" x14ac:dyDescent="0.3">
      <c r="B7369" s="121">
        <v>7358</v>
      </c>
      <c r="C7369" s="162"/>
      <c r="D7369" s="163"/>
      <c r="E7369" s="162"/>
      <c r="F7369" s="164"/>
    </row>
    <row r="7370" spans="2:6" x14ac:dyDescent="0.3">
      <c r="B7370" s="125">
        <v>7359</v>
      </c>
      <c r="C7370" s="159"/>
      <c r="D7370" s="160"/>
      <c r="E7370" s="159"/>
      <c r="F7370" s="161"/>
    </row>
    <row r="7371" spans="2:6" x14ac:dyDescent="0.3">
      <c r="B7371" s="121">
        <v>7360</v>
      </c>
      <c r="C7371" s="162"/>
      <c r="D7371" s="163"/>
      <c r="E7371" s="162"/>
      <c r="F7371" s="164"/>
    </row>
    <row r="7372" spans="2:6" x14ac:dyDescent="0.3">
      <c r="B7372" s="125">
        <v>7361</v>
      </c>
      <c r="C7372" s="159"/>
      <c r="D7372" s="160"/>
      <c r="E7372" s="159"/>
      <c r="F7372" s="161"/>
    </row>
    <row r="7373" spans="2:6" x14ac:dyDescent="0.3">
      <c r="B7373" s="121">
        <v>7362</v>
      </c>
      <c r="C7373" s="162"/>
      <c r="D7373" s="163"/>
      <c r="E7373" s="162"/>
      <c r="F7373" s="164"/>
    </row>
    <row r="7374" spans="2:6" x14ac:dyDescent="0.3">
      <c r="B7374" s="125">
        <v>7363</v>
      </c>
      <c r="C7374" s="159"/>
      <c r="D7374" s="160"/>
      <c r="E7374" s="159"/>
      <c r="F7374" s="161"/>
    </row>
    <row r="7375" spans="2:6" x14ac:dyDescent="0.3">
      <c r="B7375" s="121">
        <v>7364</v>
      </c>
      <c r="C7375" s="162"/>
      <c r="D7375" s="163"/>
      <c r="E7375" s="162"/>
      <c r="F7375" s="164"/>
    </row>
    <row r="7376" spans="2:6" x14ac:dyDescent="0.3">
      <c r="B7376" s="125">
        <v>7365</v>
      </c>
      <c r="C7376" s="159"/>
      <c r="D7376" s="160"/>
      <c r="E7376" s="159"/>
      <c r="F7376" s="161"/>
    </row>
    <row r="7377" spans="2:6" x14ac:dyDescent="0.3">
      <c r="B7377" s="121">
        <v>7366</v>
      </c>
      <c r="C7377" s="162"/>
      <c r="D7377" s="163"/>
      <c r="E7377" s="162"/>
      <c r="F7377" s="164"/>
    </row>
    <row r="7378" spans="2:6" x14ac:dyDescent="0.3">
      <c r="B7378" s="125">
        <v>7367</v>
      </c>
      <c r="C7378" s="159"/>
      <c r="D7378" s="160"/>
      <c r="E7378" s="159"/>
      <c r="F7378" s="161"/>
    </row>
    <row r="7379" spans="2:6" x14ac:dyDescent="0.3">
      <c r="B7379" s="121">
        <v>7368</v>
      </c>
      <c r="C7379" s="162"/>
      <c r="D7379" s="163"/>
      <c r="E7379" s="162"/>
      <c r="F7379" s="164"/>
    </row>
    <row r="7380" spans="2:6" x14ac:dyDescent="0.3">
      <c r="B7380" s="125">
        <v>7369</v>
      </c>
      <c r="C7380" s="159"/>
      <c r="D7380" s="160"/>
      <c r="E7380" s="159"/>
      <c r="F7380" s="161"/>
    </row>
    <row r="7381" spans="2:6" x14ac:dyDescent="0.3">
      <c r="B7381" s="121">
        <v>7370</v>
      </c>
      <c r="C7381" s="162"/>
      <c r="D7381" s="163"/>
      <c r="E7381" s="162"/>
      <c r="F7381" s="164"/>
    </row>
    <row r="7382" spans="2:6" x14ac:dyDescent="0.3">
      <c r="B7382" s="125">
        <v>7371</v>
      </c>
      <c r="C7382" s="159"/>
      <c r="D7382" s="160"/>
      <c r="E7382" s="159"/>
      <c r="F7382" s="161"/>
    </row>
    <row r="7383" spans="2:6" x14ac:dyDescent="0.3">
      <c r="B7383" s="121">
        <v>7372</v>
      </c>
      <c r="C7383" s="162"/>
      <c r="D7383" s="163"/>
      <c r="E7383" s="162"/>
      <c r="F7383" s="164"/>
    </row>
    <row r="7384" spans="2:6" x14ac:dyDescent="0.3">
      <c r="B7384" s="125">
        <v>7373</v>
      </c>
      <c r="C7384" s="159"/>
      <c r="D7384" s="160"/>
      <c r="E7384" s="159"/>
      <c r="F7384" s="161"/>
    </row>
    <row r="7385" spans="2:6" x14ac:dyDescent="0.3">
      <c r="B7385" s="121">
        <v>7374</v>
      </c>
      <c r="C7385" s="162"/>
      <c r="D7385" s="163"/>
      <c r="E7385" s="162"/>
      <c r="F7385" s="164"/>
    </row>
    <row r="7386" spans="2:6" x14ac:dyDescent="0.3">
      <c r="B7386" s="125">
        <v>7375</v>
      </c>
      <c r="C7386" s="159"/>
      <c r="D7386" s="160"/>
      <c r="E7386" s="159"/>
      <c r="F7386" s="161"/>
    </row>
    <row r="7387" spans="2:6" x14ac:dyDescent="0.3">
      <c r="B7387" s="121">
        <v>7376</v>
      </c>
      <c r="C7387" s="162"/>
      <c r="D7387" s="163"/>
      <c r="E7387" s="162"/>
      <c r="F7387" s="164"/>
    </row>
    <row r="7388" spans="2:6" x14ac:dyDescent="0.3">
      <c r="B7388" s="125">
        <v>7377</v>
      </c>
      <c r="C7388" s="159"/>
      <c r="D7388" s="160"/>
      <c r="E7388" s="159"/>
      <c r="F7388" s="161"/>
    </row>
    <row r="7389" spans="2:6" x14ac:dyDescent="0.3">
      <c r="B7389" s="121">
        <v>7378</v>
      </c>
      <c r="C7389" s="162"/>
      <c r="D7389" s="163"/>
      <c r="E7389" s="162"/>
      <c r="F7389" s="164"/>
    </row>
    <row r="7390" spans="2:6" x14ac:dyDescent="0.3">
      <c r="B7390" s="125">
        <v>7379</v>
      </c>
      <c r="C7390" s="159"/>
      <c r="D7390" s="160"/>
      <c r="E7390" s="159"/>
      <c r="F7390" s="161"/>
    </row>
    <row r="7391" spans="2:6" x14ac:dyDescent="0.3">
      <c r="B7391" s="121">
        <v>7380</v>
      </c>
      <c r="C7391" s="162"/>
      <c r="D7391" s="163"/>
      <c r="E7391" s="162"/>
      <c r="F7391" s="164"/>
    </row>
    <row r="7392" spans="2:6" x14ac:dyDescent="0.3">
      <c r="B7392" s="125">
        <v>7381</v>
      </c>
      <c r="C7392" s="159"/>
      <c r="D7392" s="160"/>
      <c r="E7392" s="159"/>
      <c r="F7392" s="161"/>
    </row>
    <row r="7393" spans="2:6" x14ac:dyDescent="0.3">
      <c r="B7393" s="121">
        <v>7382</v>
      </c>
      <c r="C7393" s="162"/>
      <c r="D7393" s="163"/>
      <c r="E7393" s="162"/>
      <c r="F7393" s="164"/>
    </row>
    <row r="7394" spans="2:6" x14ac:dyDescent="0.3">
      <c r="B7394" s="125">
        <v>7383</v>
      </c>
      <c r="C7394" s="159"/>
      <c r="D7394" s="160"/>
      <c r="E7394" s="159"/>
      <c r="F7394" s="161"/>
    </row>
    <row r="7395" spans="2:6" x14ac:dyDescent="0.3">
      <c r="B7395" s="121">
        <v>7384</v>
      </c>
      <c r="C7395" s="162"/>
      <c r="D7395" s="163"/>
      <c r="E7395" s="162"/>
      <c r="F7395" s="164"/>
    </row>
    <row r="7396" spans="2:6" x14ac:dyDescent="0.3">
      <c r="B7396" s="125">
        <v>7385</v>
      </c>
      <c r="C7396" s="159"/>
      <c r="D7396" s="160"/>
      <c r="E7396" s="159"/>
      <c r="F7396" s="161"/>
    </row>
    <row r="7397" spans="2:6" x14ac:dyDescent="0.3">
      <c r="B7397" s="121">
        <v>7386</v>
      </c>
      <c r="C7397" s="162"/>
      <c r="D7397" s="163"/>
      <c r="E7397" s="162"/>
      <c r="F7397" s="164"/>
    </row>
    <row r="7398" spans="2:6" x14ac:dyDescent="0.3">
      <c r="B7398" s="125">
        <v>7387</v>
      </c>
      <c r="C7398" s="159"/>
      <c r="D7398" s="160"/>
      <c r="E7398" s="159"/>
      <c r="F7398" s="161"/>
    </row>
    <row r="7399" spans="2:6" x14ac:dyDescent="0.3">
      <c r="B7399" s="121">
        <v>7388</v>
      </c>
      <c r="C7399" s="162"/>
      <c r="D7399" s="163"/>
      <c r="E7399" s="162"/>
      <c r="F7399" s="164"/>
    </row>
    <row r="7400" spans="2:6" x14ac:dyDescent="0.3">
      <c r="B7400" s="125">
        <v>7389</v>
      </c>
      <c r="C7400" s="159"/>
      <c r="D7400" s="160"/>
      <c r="E7400" s="159"/>
      <c r="F7400" s="161"/>
    </row>
    <row r="7401" spans="2:6" x14ac:dyDescent="0.3">
      <c r="B7401" s="121">
        <v>7390</v>
      </c>
      <c r="C7401" s="162"/>
      <c r="D7401" s="163"/>
      <c r="E7401" s="162"/>
      <c r="F7401" s="164"/>
    </row>
    <row r="7402" spans="2:6" x14ac:dyDescent="0.3">
      <c r="B7402" s="125">
        <v>7391</v>
      </c>
      <c r="C7402" s="159"/>
      <c r="D7402" s="160"/>
      <c r="E7402" s="159"/>
      <c r="F7402" s="161"/>
    </row>
    <row r="7403" spans="2:6" x14ac:dyDescent="0.3">
      <c r="B7403" s="121">
        <v>7392</v>
      </c>
      <c r="C7403" s="162"/>
      <c r="D7403" s="163"/>
      <c r="E7403" s="162"/>
      <c r="F7403" s="164"/>
    </row>
    <row r="7404" spans="2:6" x14ac:dyDescent="0.3">
      <c r="B7404" s="125">
        <v>7393</v>
      </c>
      <c r="C7404" s="159"/>
      <c r="D7404" s="160"/>
      <c r="E7404" s="159"/>
      <c r="F7404" s="161"/>
    </row>
    <row r="7405" spans="2:6" x14ac:dyDescent="0.3">
      <c r="B7405" s="121">
        <v>7394</v>
      </c>
      <c r="C7405" s="162"/>
      <c r="D7405" s="163"/>
      <c r="E7405" s="162"/>
      <c r="F7405" s="164"/>
    </row>
    <row r="7406" spans="2:6" x14ac:dyDescent="0.3">
      <c r="B7406" s="125">
        <v>7395</v>
      </c>
      <c r="C7406" s="159"/>
      <c r="D7406" s="160"/>
      <c r="E7406" s="159"/>
      <c r="F7406" s="161"/>
    </row>
    <row r="7407" spans="2:6" x14ac:dyDescent="0.3">
      <c r="B7407" s="121">
        <v>7396</v>
      </c>
      <c r="C7407" s="162"/>
      <c r="D7407" s="163"/>
      <c r="E7407" s="162"/>
      <c r="F7407" s="164"/>
    </row>
    <row r="7408" spans="2:6" x14ac:dyDescent="0.3">
      <c r="B7408" s="125">
        <v>7397</v>
      </c>
      <c r="C7408" s="159"/>
      <c r="D7408" s="160"/>
      <c r="E7408" s="159"/>
      <c r="F7408" s="161"/>
    </row>
    <row r="7409" spans="2:6" x14ac:dyDescent="0.3">
      <c r="B7409" s="121">
        <v>7398</v>
      </c>
      <c r="C7409" s="162"/>
      <c r="D7409" s="163"/>
      <c r="E7409" s="162"/>
      <c r="F7409" s="164"/>
    </row>
    <row r="7410" spans="2:6" x14ac:dyDescent="0.3">
      <c r="B7410" s="125">
        <v>7399</v>
      </c>
      <c r="C7410" s="159"/>
      <c r="D7410" s="160"/>
      <c r="E7410" s="159"/>
      <c r="F7410" s="161"/>
    </row>
    <row r="7411" spans="2:6" x14ac:dyDescent="0.3">
      <c r="B7411" s="121">
        <v>7400</v>
      </c>
      <c r="C7411" s="162"/>
      <c r="D7411" s="163"/>
      <c r="E7411" s="162"/>
      <c r="F7411" s="164"/>
    </row>
    <row r="7412" spans="2:6" x14ac:dyDescent="0.3">
      <c r="B7412" s="125">
        <v>7401</v>
      </c>
      <c r="C7412" s="159"/>
      <c r="D7412" s="160"/>
      <c r="E7412" s="159"/>
      <c r="F7412" s="161"/>
    </row>
    <row r="7413" spans="2:6" x14ac:dyDescent="0.3">
      <c r="B7413" s="121">
        <v>7402</v>
      </c>
      <c r="C7413" s="162"/>
      <c r="D7413" s="163"/>
      <c r="E7413" s="162"/>
      <c r="F7413" s="164"/>
    </row>
    <row r="7414" spans="2:6" x14ac:dyDescent="0.3">
      <c r="B7414" s="125">
        <v>7403</v>
      </c>
      <c r="C7414" s="159"/>
      <c r="D7414" s="160"/>
      <c r="E7414" s="159"/>
      <c r="F7414" s="161"/>
    </row>
    <row r="7415" spans="2:6" x14ac:dyDescent="0.3">
      <c r="B7415" s="121">
        <v>7404</v>
      </c>
      <c r="C7415" s="162"/>
      <c r="D7415" s="163"/>
      <c r="E7415" s="162"/>
      <c r="F7415" s="164"/>
    </row>
    <row r="7416" spans="2:6" x14ac:dyDescent="0.3">
      <c r="B7416" s="125">
        <v>7405</v>
      </c>
      <c r="C7416" s="159"/>
      <c r="D7416" s="160"/>
      <c r="E7416" s="159"/>
      <c r="F7416" s="161"/>
    </row>
    <row r="7417" spans="2:6" x14ac:dyDescent="0.3">
      <c r="B7417" s="121">
        <v>7406</v>
      </c>
      <c r="C7417" s="162"/>
      <c r="D7417" s="163"/>
      <c r="E7417" s="162"/>
      <c r="F7417" s="164"/>
    </row>
    <row r="7418" spans="2:6" x14ac:dyDescent="0.3">
      <c r="B7418" s="125">
        <v>7407</v>
      </c>
      <c r="C7418" s="159"/>
      <c r="D7418" s="160"/>
      <c r="E7418" s="159"/>
      <c r="F7418" s="161"/>
    </row>
    <row r="7419" spans="2:6" x14ac:dyDescent="0.3">
      <c r="B7419" s="121">
        <v>7408</v>
      </c>
      <c r="C7419" s="162"/>
      <c r="D7419" s="163"/>
      <c r="E7419" s="162"/>
      <c r="F7419" s="164"/>
    </row>
    <row r="7420" spans="2:6" x14ac:dyDescent="0.3">
      <c r="B7420" s="125">
        <v>7409</v>
      </c>
      <c r="C7420" s="159"/>
      <c r="D7420" s="160"/>
      <c r="E7420" s="159"/>
      <c r="F7420" s="161"/>
    </row>
    <row r="7421" spans="2:6" x14ac:dyDescent="0.3">
      <c r="B7421" s="121">
        <v>7410</v>
      </c>
      <c r="C7421" s="162"/>
      <c r="D7421" s="163"/>
      <c r="E7421" s="162"/>
      <c r="F7421" s="164"/>
    </row>
    <row r="7422" spans="2:6" x14ac:dyDescent="0.3">
      <c r="B7422" s="125">
        <v>7411</v>
      </c>
      <c r="C7422" s="159"/>
      <c r="D7422" s="160"/>
      <c r="E7422" s="159"/>
      <c r="F7422" s="161"/>
    </row>
    <row r="7423" spans="2:6" x14ac:dyDescent="0.3">
      <c r="B7423" s="121">
        <v>7412</v>
      </c>
      <c r="C7423" s="162"/>
      <c r="D7423" s="163"/>
      <c r="E7423" s="162"/>
      <c r="F7423" s="164"/>
    </row>
    <row r="7424" spans="2:6" x14ac:dyDescent="0.3">
      <c r="B7424" s="125">
        <v>7413</v>
      </c>
      <c r="C7424" s="159"/>
      <c r="D7424" s="160"/>
      <c r="E7424" s="159"/>
      <c r="F7424" s="161"/>
    </row>
    <row r="7425" spans="2:6" x14ac:dyDescent="0.3">
      <c r="B7425" s="121">
        <v>7414</v>
      </c>
      <c r="C7425" s="162"/>
      <c r="D7425" s="163"/>
      <c r="E7425" s="162"/>
      <c r="F7425" s="164"/>
    </row>
    <row r="7426" spans="2:6" x14ac:dyDescent="0.3">
      <c r="B7426" s="125">
        <v>7415</v>
      </c>
      <c r="C7426" s="159"/>
      <c r="D7426" s="160"/>
      <c r="E7426" s="159"/>
      <c r="F7426" s="161"/>
    </row>
    <row r="7427" spans="2:6" x14ac:dyDescent="0.3">
      <c r="B7427" s="121">
        <v>7416</v>
      </c>
      <c r="C7427" s="162"/>
      <c r="D7427" s="163"/>
      <c r="E7427" s="162"/>
      <c r="F7427" s="164"/>
    </row>
    <row r="7428" spans="2:6" x14ac:dyDescent="0.3">
      <c r="B7428" s="125">
        <v>7417</v>
      </c>
      <c r="C7428" s="159"/>
      <c r="D7428" s="160"/>
      <c r="E7428" s="159"/>
      <c r="F7428" s="161"/>
    </row>
    <row r="7429" spans="2:6" x14ac:dyDescent="0.3">
      <c r="B7429" s="121">
        <v>7418</v>
      </c>
      <c r="C7429" s="162"/>
      <c r="D7429" s="163"/>
      <c r="E7429" s="162"/>
      <c r="F7429" s="164"/>
    </row>
    <row r="7430" spans="2:6" x14ac:dyDescent="0.3">
      <c r="B7430" s="125">
        <v>7419</v>
      </c>
      <c r="C7430" s="159"/>
      <c r="D7430" s="160"/>
      <c r="E7430" s="159"/>
      <c r="F7430" s="161"/>
    </row>
    <row r="7431" spans="2:6" x14ac:dyDescent="0.3">
      <c r="B7431" s="121">
        <v>7420</v>
      </c>
      <c r="C7431" s="162"/>
      <c r="D7431" s="163"/>
      <c r="E7431" s="162"/>
      <c r="F7431" s="164"/>
    </row>
    <row r="7432" spans="2:6" x14ac:dyDescent="0.3">
      <c r="B7432" s="125">
        <v>7421</v>
      </c>
      <c r="C7432" s="159"/>
      <c r="D7432" s="160"/>
      <c r="E7432" s="159"/>
      <c r="F7432" s="161"/>
    </row>
    <row r="7433" spans="2:6" x14ac:dyDescent="0.3">
      <c r="B7433" s="121">
        <v>7422</v>
      </c>
      <c r="C7433" s="162"/>
      <c r="D7433" s="163"/>
      <c r="E7433" s="162"/>
      <c r="F7433" s="164"/>
    </row>
    <row r="7434" spans="2:6" x14ac:dyDescent="0.3">
      <c r="B7434" s="125">
        <v>7423</v>
      </c>
      <c r="C7434" s="159"/>
      <c r="D7434" s="160"/>
      <c r="E7434" s="159"/>
      <c r="F7434" s="161"/>
    </row>
    <row r="7435" spans="2:6" x14ac:dyDescent="0.3">
      <c r="B7435" s="121">
        <v>7424</v>
      </c>
      <c r="C7435" s="162"/>
      <c r="D7435" s="163"/>
      <c r="E7435" s="162"/>
      <c r="F7435" s="164"/>
    </row>
    <row r="7436" spans="2:6" x14ac:dyDescent="0.3">
      <c r="B7436" s="125">
        <v>7425</v>
      </c>
      <c r="C7436" s="159"/>
      <c r="D7436" s="160"/>
      <c r="E7436" s="159"/>
      <c r="F7436" s="161"/>
    </row>
    <row r="7437" spans="2:6" x14ac:dyDescent="0.3">
      <c r="B7437" s="121">
        <v>7426</v>
      </c>
      <c r="C7437" s="162"/>
      <c r="D7437" s="163"/>
      <c r="E7437" s="162"/>
      <c r="F7437" s="164"/>
    </row>
    <row r="7438" spans="2:6" x14ac:dyDescent="0.3">
      <c r="B7438" s="125">
        <v>7427</v>
      </c>
      <c r="C7438" s="159"/>
      <c r="D7438" s="160"/>
      <c r="E7438" s="159"/>
      <c r="F7438" s="161"/>
    </row>
    <row r="7439" spans="2:6" x14ac:dyDescent="0.3">
      <c r="B7439" s="121">
        <v>7428</v>
      </c>
      <c r="C7439" s="162"/>
      <c r="D7439" s="163"/>
      <c r="E7439" s="162"/>
      <c r="F7439" s="164"/>
    </row>
    <row r="7440" spans="2:6" x14ac:dyDescent="0.3">
      <c r="B7440" s="125">
        <v>7429</v>
      </c>
      <c r="C7440" s="159"/>
      <c r="D7440" s="160"/>
      <c r="E7440" s="159"/>
      <c r="F7440" s="161"/>
    </row>
    <row r="7441" spans="2:6" x14ac:dyDescent="0.3">
      <c r="B7441" s="121">
        <v>7430</v>
      </c>
      <c r="C7441" s="162"/>
      <c r="D7441" s="163"/>
      <c r="E7441" s="162"/>
      <c r="F7441" s="164"/>
    </row>
    <row r="7442" spans="2:6" x14ac:dyDescent="0.3">
      <c r="B7442" s="125">
        <v>7431</v>
      </c>
      <c r="C7442" s="159"/>
      <c r="D7442" s="160"/>
      <c r="E7442" s="159"/>
      <c r="F7442" s="161"/>
    </row>
    <row r="7443" spans="2:6" x14ac:dyDescent="0.3">
      <c r="B7443" s="121">
        <v>7432</v>
      </c>
      <c r="C7443" s="162"/>
      <c r="D7443" s="163"/>
      <c r="E7443" s="162"/>
      <c r="F7443" s="164"/>
    </row>
    <row r="7444" spans="2:6" x14ac:dyDescent="0.3">
      <c r="B7444" s="125">
        <v>7433</v>
      </c>
      <c r="C7444" s="159"/>
      <c r="D7444" s="160"/>
      <c r="E7444" s="159"/>
      <c r="F7444" s="161"/>
    </row>
    <row r="7445" spans="2:6" x14ac:dyDescent="0.3">
      <c r="B7445" s="121">
        <v>7434</v>
      </c>
      <c r="C7445" s="162"/>
      <c r="D7445" s="163"/>
      <c r="E7445" s="162"/>
      <c r="F7445" s="164"/>
    </row>
    <row r="7446" spans="2:6" x14ac:dyDescent="0.3">
      <c r="B7446" s="125">
        <v>7435</v>
      </c>
      <c r="C7446" s="159"/>
      <c r="D7446" s="160"/>
      <c r="E7446" s="159"/>
      <c r="F7446" s="161"/>
    </row>
    <row r="7447" spans="2:6" x14ac:dyDescent="0.3">
      <c r="B7447" s="121">
        <v>7436</v>
      </c>
      <c r="C7447" s="162"/>
      <c r="D7447" s="163"/>
      <c r="E7447" s="162"/>
      <c r="F7447" s="164"/>
    </row>
    <row r="7448" spans="2:6" x14ac:dyDescent="0.3">
      <c r="B7448" s="125">
        <v>7437</v>
      </c>
      <c r="C7448" s="159"/>
      <c r="D7448" s="160"/>
      <c r="E7448" s="159"/>
      <c r="F7448" s="161"/>
    </row>
    <row r="7449" spans="2:6" x14ac:dyDescent="0.3">
      <c r="B7449" s="121">
        <v>7438</v>
      </c>
      <c r="C7449" s="162"/>
      <c r="D7449" s="163"/>
      <c r="E7449" s="162"/>
      <c r="F7449" s="164"/>
    </row>
    <row r="7450" spans="2:6" x14ac:dyDescent="0.3">
      <c r="B7450" s="125">
        <v>7439</v>
      </c>
      <c r="C7450" s="159"/>
      <c r="D7450" s="160"/>
      <c r="E7450" s="159"/>
      <c r="F7450" s="161"/>
    </row>
    <row r="7451" spans="2:6" x14ac:dyDescent="0.3">
      <c r="B7451" s="121">
        <v>7440</v>
      </c>
      <c r="C7451" s="162"/>
      <c r="D7451" s="163"/>
      <c r="E7451" s="162"/>
      <c r="F7451" s="164"/>
    </row>
    <row r="7452" spans="2:6" x14ac:dyDescent="0.3">
      <c r="B7452" s="125">
        <v>7441</v>
      </c>
      <c r="C7452" s="159"/>
      <c r="D7452" s="160"/>
      <c r="E7452" s="159"/>
      <c r="F7452" s="161"/>
    </row>
    <row r="7453" spans="2:6" x14ac:dyDescent="0.3">
      <c r="B7453" s="121">
        <v>7442</v>
      </c>
      <c r="C7453" s="162"/>
      <c r="D7453" s="163"/>
      <c r="E7453" s="162"/>
      <c r="F7453" s="164"/>
    </row>
    <row r="7454" spans="2:6" x14ac:dyDescent="0.3">
      <c r="B7454" s="125">
        <v>7443</v>
      </c>
      <c r="C7454" s="159"/>
      <c r="D7454" s="160"/>
      <c r="E7454" s="159"/>
      <c r="F7454" s="161"/>
    </row>
    <row r="7455" spans="2:6" x14ac:dyDescent="0.3">
      <c r="B7455" s="121">
        <v>7444</v>
      </c>
      <c r="C7455" s="162"/>
      <c r="D7455" s="163"/>
      <c r="E7455" s="162"/>
      <c r="F7455" s="164"/>
    </row>
    <row r="7456" spans="2:6" x14ac:dyDescent="0.3">
      <c r="B7456" s="125">
        <v>7445</v>
      </c>
      <c r="C7456" s="159"/>
      <c r="D7456" s="160"/>
      <c r="E7456" s="159"/>
      <c r="F7456" s="161"/>
    </row>
    <row r="7457" spans="2:6" x14ac:dyDescent="0.3">
      <c r="B7457" s="121">
        <v>7446</v>
      </c>
      <c r="C7457" s="162"/>
      <c r="D7457" s="163"/>
      <c r="E7457" s="162"/>
      <c r="F7457" s="164"/>
    </row>
    <row r="7458" spans="2:6" x14ac:dyDescent="0.3">
      <c r="B7458" s="125">
        <v>7447</v>
      </c>
      <c r="C7458" s="159"/>
      <c r="D7458" s="160"/>
      <c r="E7458" s="159"/>
      <c r="F7458" s="161"/>
    </row>
    <row r="7459" spans="2:6" x14ac:dyDescent="0.3">
      <c r="B7459" s="121">
        <v>7448</v>
      </c>
      <c r="C7459" s="162"/>
      <c r="D7459" s="163"/>
      <c r="E7459" s="162"/>
      <c r="F7459" s="164"/>
    </row>
    <row r="7460" spans="2:6" x14ac:dyDescent="0.3">
      <c r="B7460" s="125">
        <v>7449</v>
      </c>
      <c r="C7460" s="159"/>
      <c r="D7460" s="160"/>
      <c r="E7460" s="159"/>
      <c r="F7460" s="161"/>
    </row>
    <row r="7461" spans="2:6" x14ac:dyDescent="0.3">
      <c r="B7461" s="121">
        <v>7450</v>
      </c>
      <c r="C7461" s="162"/>
      <c r="D7461" s="163"/>
      <c r="E7461" s="162"/>
      <c r="F7461" s="164"/>
    </row>
    <row r="7462" spans="2:6" x14ac:dyDescent="0.3">
      <c r="B7462" s="125">
        <v>7451</v>
      </c>
      <c r="C7462" s="159"/>
      <c r="D7462" s="160"/>
      <c r="E7462" s="159"/>
      <c r="F7462" s="161"/>
    </row>
    <row r="7463" spans="2:6" x14ac:dyDescent="0.3">
      <c r="B7463" s="121">
        <v>7452</v>
      </c>
      <c r="C7463" s="162"/>
      <c r="D7463" s="163"/>
      <c r="E7463" s="162"/>
      <c r="F7463" s="164"/>
    </row>
    <row r="7464" spans="2:6" x14ac:dyDescent="0.3">
      <c r="B7464" s="125">
        <v>7453</v>
      </c>
      <c r="C7464" s="159"/>
      <c r="D7464" s="160"/>
      <c r="E7464" s="159"/>
      <c r="F7464" s="161"/>
    </row>
    <row r="7465" spans="2:6" x14ac:dyDescent="0.3">
      <c r="B7465" s="121">
        <v>7454</v>
      </c>
      <c r="C7465" s="162"/>
      <c r="D7465" s="163"/>
      <c r="E7465" s="162"/>
      <c r="F7465" s="164"/>
    </row>
    <row r="7466" spans="2:6" x14ac:dyDescent="0.3">
      <c r="B7466" s="125">
        <v>7455</v>
      </c>
      <c r="C7466" s="159"/>
      <c r="D7466" s="160"/>
      <c r="E7466" s="159"/>
      <c r="F7466" s="161"/>
    </row>
    <row r="7467" spans="2:6" x14ac:dyDescent="0.3">
      <c r="B7467" s="121">
        <v>7456</v>
      </c>
      <c r="C7467" s="162"/>
      <c r="D7467" s="163"/>
      <c r="E7467" s="162"/>
      <c r="F7467" s="164"/>
    </row>
    <row r="7468" spans="2:6" x14ac:dyDescent="0.3">
      <c r="B7468" s="125">
        <v>7457</v>
      </c>
      <c r="C7468" s="159"/>
      <c r="D7468" s="160"/>
      <c r="E7468" s="159"/>
      <c r="F7468" s="161"/>
    </row>
    <row r="7469" spans="2:6" x14ac:dyDescent="0.3">
      <c r="B7469" s="121">
        <v>7458</v>
      </c>
      <c r="C7469" s="162"/>
      <c r="D7469" s="163"/>
      <c r="E7469" s="162"/>
      <c r="F7469" s="164"/>
    </row>
    <row r="7470" spans="2:6" x14ac:dyDescent="0.3">
      <c r="B7470" s="125">
        <v>7459</v>
      </c>
      <c r="C7470" s="159"/>
      <c r="D7470" s="160"/>
      <c r="E7470" s="159"/>
      <c r="F7470" s="161"/>
    </row>
    <row r="7471" spans="2:6" x14ac:dyDescent="0.3">
      <c r="B7471" s="121">
        <v>7460</v>
      </c>
      <c r="C7471" s="162"/>
      <c r="D7471" s="163"/>
      <c r="E7471" s="162"/>
      <c r="F7471" s="164"/>
    </row>
    <row r="7472" spans="2:6" x14ac:dyDescent="0.3">
      <c r="B7472" s="125">
        <v>7461</v>
      </c>
      <c r="C7472" s="159"/>
      <c r="D7472" s="160"/>
      <c r="E7472" s="159"/>
      <c r="F7472" s="161"/>
    </row>
    <row r="7473" spans="2:6" x14ac:dyDescent="0.3">
      <c r="B7473" s="121">
        <v>7462</v>
      </c>
      <c r="C7473" s="162"/>
      <c r="D7473" s="163"/>
      <c r="E7473" s="162"/>
      <c r="F7473" s="164"/>
    </row>
    <row r="7474" spans="2:6" x14ac:dyDescent="0.3">
      <c r="B7474" s="125">
        <v>7463</v>
      </c>
      <c r="C7474" s="159"/>
      <c r="D7474" s="160"/>
      <c r="E7474" s="159"/>
      <c r="F7474" s="161"/>
    </row>
    <row r="7475" spans="2:6" x14ac:dyDescent="0.3">
      <c r="B7475" s="121">
        <v>7464</v>
      </c>
      <c r="C7475" s="162"/>
      <c r="D7475" s="163"/>
      <c r="E7475" s="162"/>
      <c r="F7475" s="164"/>
    </row>
    <row r="7476" spans="2:6" x14ac:dyDescent="0.3">
      <c r="B7476" s="125">
        <v>7465</v>
      </c>
      <c r="C7476" s="159"/>
      <c r="D7476" s="160"/>
      <c r="E7476" s="159"/>
      <c r="F7476" s="161"/>
    </row>
    <row r="7477" spans="2:6" x14ac:dyDescent="0.3">
      <c r="B7477" s="121">
        <v>7466</v>
      </c>
      <c r="C7477" s="162"/>
      <c r="D7477" s="163"/>
      <c r="E7477" s="162"/>
      <c r="F7477" s="164"/>
    </row>
    <row r="7478" spans="2:6" x14ac:dyDescent="0.3">
      <c r="B7478" s="125">
        <v>7467</v>
      </c>
      <c r="C7478" s="159"/>
      <c r="D7478" s="160"/>
      <c r="E7478" s="159"/>
      <c r="F7478" s="161"/>
    </row>
    <row r="7479" spans="2:6" x14ac:dyDescent="0.3">
      <c r="B7479" s="121">
        <v>7468</v>
      </c>
      <c r="C7479" s="162"/>
      <c r="D7479" s="163"/>
      <c r="E7479" s="162"/>
      <c r="F7479" s="164"/>
    </row>
    <row r="7480" spans="2:6" x14ac:dyDescent="0.3">
      <c r="B7480" s="125">
        <v>7469</v>
      </c>
      <c r="C7480" s="159"/>
      <c r="D7480" s="160"/>
      <c r="E7480" s="159"/>
      <c r="F7480" s="161"/>
    </row>
    <row r="7481" spans="2:6" x14ac:dyDescent="0.3">
      <c r="B7481" s="121">
        <v>7470</v>
      </c>
      <c r="C7481" s="162"/>
      <c r="D7481" s="163"/>
      <c r="E7481" s="162"/>
      <c r="F7481" s="164"/>
    </row>
    <row r="7482" spans="2:6" x14ac:dyDescent="0.3">
      <c r="B7482" s="125">
        <v>7471</v>
      </c>
      <c r="C7482" s="159"/>
      <c r="D7482" s="160"/>
      <c r="E7482" s="159"/>
      <c r="F7482" s="161"/>
    </row>
    <row r="7483" spans="2:6" x14ac:dyDescent="0.3">
      <c r="B7483" s="121">
        <v>7472</v>
      </c>
      <c r="C7483" s="162"/>
      <c r="D7483" s="163"/>
      <c r="E7483" s="162"/>
      <c r="F7483" s="164"/>
    </row>
    <row r="7484" spans="2:6" x14ac:dyDescent="0.3">
      <c r="B7484" s="125">
        <v>7473</v>
      </c>
      <c r="C7484" s="159"/>
      <c r="D7484" s="160"/>
      <c r="E7484" s="159"/>
      <c r="F7484" s="161"/>
    </row>
    <row r="7485" spans="2:6" x14ac:dyDescent="0.3">
      <c r="B7485" s="121">
        <v>7474</v>
      </c>
      <c r="C7485" s="162"/>
      <c r="D7485" s="163"/>
      <c r="E7485" s="162"/>
      <c r="F7485" s="164"/>
    </row>
    <row r="7486" spans="2:6" x14ac:dyDescent="0.3">
      <c r="B7486" s="125">
        <v>7475</v>
      </c>
      <c r="C7486" s="159"/>
      <c r="D7486" s="160"/>
      <c r="E7486" s="159"/>
      <c r="F7486" s="161"/>
    </row>
    <row r="7487" spans="2:6" x14ac:dyDescent="0.3">
      <c r="B7487" s="121">
        <v>7476</v>
      </c>
      <c r="C7487" s="162"/>
      <c r="D7487" s="163"/>
      <c r="E7487" s="162"/>
      <c r="F7487" s="164"/>
    </row>
    <row r="7488" spans="2:6" x14ac:dyDescent="0.3">
      <c r="B7488" s="125">
        <v>7477</v>
      </c>
      <c r="C7488" s="159"/>
      <c r="D7488" s="160"/>
      <c r="E7488" s="159"/>
      <c r="F7488" s="161"/>
    </row>
    <row r="7489" spans="2:6" x14ac:dyDescent="0.3">
      <c r="B7489" s="121">
        <v>7478</v>
      </c>
      <c r="C7489" s="162"/>
      <c r="D7489" s="163"/>
      <c r="E7489" s="162"/>
      <c r="F7489" s="164"/>
    </row>
    <row r="7490" spans="2:6" x14ac:dyDescent="0.3">
      <c r="B7490" s="125">
        <v>7479</v>
      </c>
      <c r="C7490" s="159"/>
      <c r="D7490" s="160"/>
      <c r="E7490" s="159"/>
      <c r="F7490" s="161"/>
    </row>
    <row r="7491" spans="2:6" x14ac:dyDescent="0.3">
      <c r="B7491" s="121">
        <v>7480</v>
      </c>
      <c r="C7491" s="162"/>
      <c r="D7491" s="163"/>
      <c r="E7491" s="162"/>
      <c r="F7491" s="164"/>
    </row>
    <row r="7492" spans="2:6" x14ac:dyDescent="0.3">
      <c r="B7492" s="125">
        <v>7481</v>
      </c>
      <c r="C7492" s="159"/>
      <c r="D7492" s="160"/>
      <c r="E7492" s="159"/>
      <c r="F7492" s="161"/>
    </row>
    <row r="7493" spans="2:6" x14ac:dyDescent="0.3">
      <c r="B7493" s="121">
        <v>7482</v>
      </c>
      <c r="C7493" s="162"/>
      <c r="D7493" s="163"/>
      <c r="E7493" s="162"/>
      <c r="F7493" s="164"/>
    </row>
    <row r="7494" spans="2:6" x14ac:dyDescent="0.3">
      <c r="B7494" s="125">
        <v>7483</v>
      </c>
      <c r="C7494" s="159"/>
      <c r="D7494" s="160"/>
      <c r="E7494" s="159"/>
      <c r="F7494" s="161"/>
    </row>
    <row r="7495" spans="2:6" x14ac:dyDescent="0.3">
      <c r="B7495" s="121">
        <v>7484</v>
      </c>
      <c r="C7495" s="162"/>
      <c r="D7495" s="163"/>
      <c r="E7495" s="162"/>
      <c r="F7495" s="164"/>
    </row>
    <row r="7496" spans="2:6" x14ac:dyDescent="0.3">
      <c r="B7496" s="125">
        <v>7485</v>
      </c>
      <c r="C7496" s="159"/>
      <c r="D7496" s="160"/>
      <c r="E7496" s="159"/>
      <c r="F7496" s="161"/>
    </row>
    <row r="7497" spans="2:6" x14ac:dyDescent="0.3">
      <c r="B7497" s="121">
        <v>7486</v>
      </c>
      <c r="C7497" s="162"/>
      <c r="D7497" s="163"/>
      <c r="E7497" s="162"/>
      <c r="F7497" s="164"/>
    </row>
    <row r="7498" spans="2:6" x14ac:dyDescent="0.3">
      <c r="B7498" s="125">
        <v>7487</v>
      </c>
      <c r="C7498" s="159"/>
      <c r="D7498" s="160"/>
      <c r="E7498" s="159"/>
      <c r="F7498" s="161"/>
    </row>
    <row r="7499" spans="2:6" x14ac:dyDescent="0.3">
      <c r="B7499" s="121">
        <v>7488</v>
      </c>
      <c r="C7499" s="162"/>
      <c r="D7499" s="163"/>
      <c r="E7499" s="162"/>
      <c r="F7499" s="164"/>
    </row>
    <row r="7500" spans="2:6" x14ac:dyDescent="0.3">
      <c r="B7500" s="125">
        <v>7489</v>
      </c>
      <c r="C7500" s="159"/>
      <c r="D7500" s="160"/>
      <c r="E7500" s="159"/>
      <c r="F7500" s="161"/>
    </row>
    <row r="7501" spans="2:6" x14ac:dyDescent="0.3">
      <c r="B7501" s="121">
        <v>7490</v>
      </c>
      <c r="C7501" s="162"/>
      <c r="D7501" s="163"/>
      <c r="E7501" s="162"/>
      <c r="F7501" s="164"/>
    </row>
    <row r="7502" spans="2:6" x14ac:dyDescent="0.3">
      <c r="B7502" s="125">
        <v>7491</v>
      </c>
      <c r="C7502" s="159"/>
      <c r="D7502" s="160"/>
      <c r="E7502" s="159"/>
      <c r="F7502" s="161"/>
    </row>
    <row r="7503" spans="2:6" x14ac:dyDescent="0.3">
      <c r="B7503" s="121">
        <v>7492</v>
      </c>
      <c r="C7503" s="162"/>
      <c r="D7503" s="163"/>
      <c r="E7503" s="162"/>
      <c r="F7503" s="164"/>
    </row>
    <row r="7504" spans="2:6" x14ac:dyDescent="0.3">
      <c r="B7504" s="125">
        <v>7493</v>
      </c>
      <c r="C7504" s="159"/>
      <c r="D7504" s="160"/>
      <c r="E7504" s="159"/>
      <c r="F7504" s="161"/>
    </row>
    <row r="7505" spans="2:6" x14ac:dyDescent="0.3">
      <c r="B7505" s="121">
        <v>7494</v>
      </c>
      <c r="C7505" s="162"/>
      <c r="D7505" s="163"/>
      <c r="E7505" s="162"/>
      <c r="F7505" s="164"/>
    </row>
    <row r="7506" spans="2:6" x14ac:dyDescent="0.3">
      <c r="B7506" s="125">
        <v>7495</v>
      </c>
      <c r="C7506" s="159"/>
      <c r="D7506" s="160"/>
      <c r="E7506" s="159"/>
      <c r="F7506" s="161"/>
    </row>
    <row r="7507" spans="2:6" x14ac:dyDescent="0.3">
      <c r="B7507" s="121">
        <v>7496</v>
      </c>
      <c r="C7507" s="162"/>
      <c r="D7507" s="163"/>
      <c r="E7507" s="162"/>
      <c r="F7507" s="164"/>
    </row>
    <row r="7508" spans="2:6" x14ac:dyDescent="0.3">
      <c r="B7508" s="125">
        <v>7497</v>
      </c>
      <c r="C7508" s="159"/>
      <c r="D7508" s="160"/>
      <c r="E7508" s="159"/>
      <c r="F7508" s="161"/>
    </row>
    <row r="7509" spans="2:6" x14ac:dyDescent="0.3">
      <c r="B7509" s="121">
        <v>7498</v>
      </c>
      <c r="C7509" s="162"/>
      <c r="D7509" s="163"/>
      <c r="E7509" s="162"/>
      <c r="F7509" s="164"/>
    </row>
    <row r="7510" spans="2:6" x14ac:dyDescent="0.3">
      <c r="B7510" s="125">
        <v>7499</v>
      </c>
      <c r="C7510" s="159"/>
      <c r="D7510" s="160"/>
      <c r="E7510" s="159"/>
      <c r="F7510" s="161"/>
    </row>
    <row r="7511" spans="2:6" x14ac:dyDescent="0.3">
      <c r="B7511" s="121">
        <v>7500</v>
      </c>
      <c r="C7511" s="162"/>
      <c r="D7511" s="163"/>
      <c r="E7511" s="162"/>
      <c r="F7511" s="164"/>
    </row>
    <row r="7512" spans="2:6" x14ac:dyDescent="0.3">
      <c r="B7512" s="125">
        <v>7501</v>
      </c>
      <c r="C7512" s="159"/>
      <c r="D7512" s="160"/>
      <c r="E7512" s="159"/>
      <c r="F7512" s="161"/>
    </row>
    <row r="7513" spans="2:6" x14ac:dyDescent="0.3">
      <c r="B7513" s="121">
        <v>7502</v>
      </c>
      <c r="C7513" s="162"/>
      <c r="D7513" s="163"/>
      <c r="E7513" s="162"/>
      <c r="F7513" s="164"/>
    </row>
    <row r="7514" spans="2:6" x14ac:dyDescent="0.3">
      <c r="B7514" s="125">
        <v>7503</v>
      </c>
      <c r="C7514" s="159"/>
      <c r="D7514" s="160"/>
      <c r="E7514" s="159"/>
      <c r="F7514" s="161"/>
    </row>
    <row r="7515" spans="2:6" x14ac:dyDescent="0.3">
      <c r="B7515" s="121">
        <v>7504</v>
      </c>
      <c r="C7515" s="162"/>
      <c r="D7515" s="163"/>
      <c r="E7515" s="162"/>
      <c r="F7515" s="164"/>
    </row>
    <row r="7516" spans="2:6" x14ac:dyDescent="0.3">
      <c r="B7516" s="125">
        <v>7505</v>
      </c>
      <c r="C7516" s="159"/>
      <c r="D7516" s="160"/>
      <c r="E7516" s="159"/>
      <c r="F7516" s="161"/>
    </row>
    <row r="7517" spans="2:6" x14ac:dyDescent="0.3">
      <c r="B7517" s="121">
        <v>7506</v>
      </c>
      <c r="C7517" s="162"/>
      <c r="D7517" s="163"/>
      <c r="E7517" s="162"/>
      <c r="F7517" s="164"/>
    </row>
    <row r="7518" spans="2:6" x14ac:dyDescent="0.3">
      <c r="B7518" s="125">
        <v>7507</v>
      </c>
      <c r="C7518" s="159"/>
      <c r="D7518" s="160"/>
      <c r="E7518" s="159"/>
      <c r="F7518" s="161"/>
    </row>
    <row r="7519" spans="2:6" x14ac:dyDescent="0.3">
      <c r="B7519" s="121">
        <v>7508</v>
      </c>
      <c r="C7519" s="162"/>
      <c r="D7519" s="163"/>
      <c r="E7519" s="162"/>
      <c r="F7519" s="164"/>
    </row>
    <row r="7520" spans="2:6" x14ac:dyDescent="0.3">
      <c r="B7520" s="125">
        <v>7509</v>
      </c>
      <c r="C7520" s="159"/>
      <c r="D7520" s="160"/>
      <c r="E7520" s="159"/>
      <c r="F7520" s="161"/>
    </row>
    <row r="7521" spans="2:6" x14ac:dyDescent="0.3">
      <c r="B7521" s="121">
        <v>7510</v>
      </c>
      <c r="C7521" s="162"/>
      <c r="D7521" s="163"/>
      <c r="E7521" s="162"/>
      <c r="F7521" s="164"/>
    </row>
    <row r="7522" spans="2:6" x14ac:dyDescent="0.3">
      <c r="B7522" s="125">
        <v>7511</v>
      </c>
      <c r="C7522" s="159"/>
      <c r="D7522" s="160"/>
      <c r="E7522" s="159"/>
      <c r="F7522" s="161"/>
    </row>
    <row r="7523" spans="2:6" x14ac:dyDescent="0.3">
      <c r="B7523" s="121">
        <v>7512</v>
      </c>
      <c r="C7523" s="162"/>
      <c r="D7523" s="163"/>
      <c r="E7523" s="162"/>
      <c r="F7523" s="164"/>
    </row>
    <row r="7524" spans="2:6" x14ac:dyDescent="0.3">
      <c r="B7524" s="125">
        <v>7513</v>
      </c>
      <c r="C7524" s="159"/>
      <c r="D7524" s="160"/>
      <c r="E7524" s="159"/>
      <c r="F7524" s="161"/>
    </row>
    <row r="7525" spans="2:6" x14ac:dyDescent="0.3">
      <c r="B7525" s="121">
        <v>7514</v>
      </c>
      <c r="C7525" s="162"/>
      <c r="D7525" s="163"/>
      <c r="E7525" s="162"/>
      <c r="F7525" s="164"/>
    </row>
    <row r="7526" spans="2:6" x14ac:dyDescent="0.3">
      <c r="B7526" s="125">
        <v>7515</v>
      </c>
      <c r="C7526" s="159"/>
      <c r="D7526" s="160"/>
      <c r="E7526" s="159"/>
      <c r="F7526" s="161"/>
    </row>
    <row r="7527" spans="2:6" x14ac:dyDescent="0.3">
      <c r="B7527" s="121">
        <v>7516</v>
      </c>
      <c r="C7527" s="162"/>
      <c r="D7527" s="163"/>
      <c r="E7527" s="162"/>
      <c r="F7527" s="164"/>
    </row>
    <row r="7528" spans="2:6" x14ac:dyDescent="0.3">
      <c r="B7528" s="125">
        <v>7517</v>
      </c>
      <c r="C7528" s="159"/>
      <c r="D7528" s="160"/>
      <c r="E7528" s="159"/>
      <c r="F7528" s="161"/>
    </row>
    <row r="7529" spans="2:6" x14ac:dyDescent="0.3">
      <c r="B7529" s="121">
        <v>7518</v>
      </c>
      <c r="C7529" s="162"/>
      <c r="D7529" s="163"/>
      <c r="E7529" s="162"/>
      <c r="F7529" s="164"/>
    </row>
    <row r="7530" spans="2:6" x14ac:dyDescent="0.3">
      <c r="B7530" s="125">
        <v>7519</v>
      </c>
      <c r="C7530" s="159"/>
      <c r="D7530" s="160"/>
      <c r="E7530" s="159"/>
      <c r="F7530" s="161"/>
    </row>
    <row r="7531" spans="2:6" x14ac:dyDescent="0.3">
      <c r="B7531" s="121">
        <v>7520</v>
      </c>
      <c r="C7531" s="162"/>
      <c r="D7531" s="163"/>
      <c r="E7531" s="162"/>
      <c r="F7531" s="164"/>
    </row>
    <row r="7532" spans="2:6" x14ac:dyDescent="0.3">
      <c r="B7532" s="125">
        <v>7521</v>
      </c>
      <c r="C7532" s="159"/>
      <c r="D7532" s="160"/>
      <c r="E7532" s="159"/>
      <c r="F7532" s="161"/>
    </row>
    <row r="7533" spans="2:6" x14ac:dyDescent="0.3">
      <c r="B7533" s="121">
        <v>7522</v>
      </c>
      <c r="C7533" s="162"/>
      <c r="D7533" s="163"/>
      <c r="E7533" s="162"/>
      <c r="F7533" s="164"/>
    </row>
    <row r="7534" spans="2:6" x14ac:dyDescent="0.3">
      <c r="B7534" s="125">
        <v>7523</v>
      </c>
      <c r="C7534" s="159"/>
      <c r="D7534" s="160"/>
      <c r="E7534" s="159"/>
      <c r="F7534" s="161"/>
    </row>
    <row r="7535" spans="2:6" x14ac:dyDescent="0.3">
      <c r="B7535" s="121">
        <v>7524</v>
      </c>
      <c r="C7535" s="162"/>
      <c r="D7535" s="163"/>
      <c r="E7535" s="162"/>
      <c r="F7535" s="164"/>
    </row>
    <row r="7536" spans="2:6" x14ac:dyDescent="0.3">
      <c r="B7536" s="125">
        <v>7525</v>
      </c>
      <c r="C7536" s="159"/>
      <c r="D7536" s="160"/>
      <c r="E7536" s="159"/>
      <c r="F7536" s="161"/>
    </row>
    <row r="7537" spans="2:6" x14ac:dyDescent="0.3">
      <c r="B7537" s="121">
        <v>7526</v>
      </c>
      <c r="C7537" s="162"/>
      <c r="D7537" s="163"/>
      <c r="E7537" s="162"/>
      <c r="F7537" s="164"/>
    </row>
    <row r="7538" spans="2:6" x14ac:dyDescent="0.3">
      <c r="B7538" s="125">
        <v>7527</v>
      </c>
      <c r="C7538" s="159"/>
      <c r="D7538" s="160"/>
      <c r="E7538" s="159"/>
      <c r="F7538" s="161"/>
    </row>
    <row r="7539" spans="2:6" x14ac:dyDescent="0.3">
      <c r="B7539" s="121">
        <v>7528</v>
      </c>
      <c r="C7539" s="162"/>
      <c r="D7539" s="163"/>
      <c r="E7539" s="162"/>
      <c r="F7539" s="164"/>
    </row>
    <row r="7540" spans="2:6" x14ac:dyDescent="0.3">
      <c r="B7540" s="125">
        <v>7529</v>
      </c>
      <c r="C7540" s="159"/>
      <c r="D7540" s="160"/>
      <c r="E7540" s="159"/>
      <c r="F7540" s="161"/>
    </row>
    <row r="7541" spans="2:6" x14ac:dyDescent="0.3">
      <c r="B7541" s="121">
        <v>7530</v>
      </c>
      <c r="C7541" s="162"/>
      <c r="D7541" s="163"/>
      <c r="E7541" s="162"/>
      <c r="F7541" s="164"/>
    </row>
    <row r="7542" spans="2:6" x14ac:dyDescent="0.3">
      <c r="B7542" s="125">
        <v>7531</v>
      </c>
      <c r="C7542" s="159"/>
      <c r="D7542" s="160"/>
      <c r="E7542" s="159"/>
      <c r="F7542" s="161"/>
    </row>
    <row r="7543" spans="2:6" x14ac:dyDescent="0.3">
      <c r="B7543" s="121">
        <v>7532</v>
      </c>
      <c r="C7543" s="162"/>
      <c r="D7543" s="163"/>
      <c r="E7543" s="162"/>
      <c r="F7543" s="164"/>
    </row>
    <row r="7544" spans="2:6" x14ac:dyDescent="0.3">
      <c r="B7544" s="125">
        <v>7533</v>
      </c>
      <c r="C7544" s="159"/>
      <c r="D7544" s="160"/>
      <c r="E7544" s="159"/>
      <c r="F7544" s="161"/>
    </row>
    <row r="7545" spans="2:6" x14ac:dyDescent="0.3">
      <c r="B7545" s="121">
        <v>7534</v>
      </c>
      <c r="C7545" s="162"/>
      <c r="D7545" s="163"/>
      <c r="E7545" s="162"/>
      <c r="F7545" s="164"/>
    </row>
    <row r="7546" spans="2:6" x14ac:dyDescent="0.3">
      <c r="B7546" s="125">
        <v>7535</v>
      </c>
      <c r="C7546" s="159"/>
      <c r="D7546" s="160"/>
      <c r="E7546" s="159"/>
      <c r="F7546" s="161"/>
    </row>
    <row r="7547" spans="2:6" x14ac:dyDescent="0.3">
      <c r="B7547" s="121">
        <v>7536</v>
      </c>
      <c r="C7547" s="162"/>
      <c r="D7547" s="163"/>
      <c r="E7547" s="162"/>
      <c r="F7547" s="164"/>
    </row>
    <row r="7548" spans="2:6" x14ac:dyDescent="0.3">
      <c r="B7548" s="125">
        <v>7537</v>
      </c>
      <c r="C7548" s="159"/>
      <c r="D7548" s="160"/>
      <c r="E7548" s="159"/>
      <c r="F7548" s="161"/>
    </row>
    <row r="7549" spans="2:6" x14ac:dyDescent="0.3">
      <c r="B7549" s="121">
        <v>7538</v>
      </c>
      <c r="C7549" s="162"/>
      <c r="D7549" s="163"/>
      <c r="E7549" s="162"/>
      <c r="F7549" s="164"/>
    </row>
    <row r="7550" spans="2:6" x14ac:dyDescent="0.3">
      <c r="B7550" s="125">
        <v>7539</v>
      </c>
      <c r="C7550" s="159"/>
      <c r="D7550" s="160"/>
      <c r="E7550" s="159"/>
      <c r="F7550" s="161"/>
    </row>
    <row r="7551" spans="2:6" x14ac:dyDescent="0.3">
      <c r="B7551" s="121">
        <v>7540</v>
      </c>
      <c r="C7551" s="162"/>
      <c r="D7551" s="163"/>
      <c r="E7551" s="162"/>
      <c r="F7551" s="164"/>
    </row>
    <row r="7552" spans="2:6" x14ac:dyDescent="0.3">
      <c r="B7552" s="125">
        <v>7541</v>
      </c>
      <c r="C7552" s="159"/>
      <c r="D7552" s="160"/>
      <c r="E7552" s="159"/>
      <c r="F7552" s="161"/>
    </row>
    <row r="7553" spans="2:6" x14ac:dyDescent="0.3">
      <c r="B7553" s="121">
        <v>7542</v>
      </c>
      <c r="C7553" s="162"/>
      <c r="D7553" s="163"/>
      <c r="E7553" s="162"/>
      <c r="F7553" s="164"/>
    </row>
    <row r="7554" spans="2:6" x14ac:dyDescent="0.3">
      <c r="B7554" s="125">
        <v>7543</v>
      </c>
      <c r="C7554" s="159"/>
      <c r="D7554" s="160"/>
      <c r="E7554" s="159"/>
      <c r="F7554" s="161"/>
    </row>
    <row r="7555" spans="2:6" x14ac:dyDescent="0.3">
      <c r="B7555" s="121">
        <v>7544</v>
      </c>
      <c r="C7555" s="162"/>
      <c r="D7555" s="163"/>
      <c r="E7555" s="162"/>
      <c r="F7555" s="164"/>
    </row>
    <row r="7556" spans="2:6" x14ac:dyDescent="0.3">
      <c r="B7556" s="125">
        <v>7545</v>
      </c>
      <c r="C7556" s="159"/>
      <c r="D7556" s="160"/>
      <c r="E7556" s="159"/>
      <c r="F7556" s="161"/>
    </row>
    <row r="7557" spans="2:6" x14ac:dyDescent="0.3">
      <c r="B7557" s="121">
        <v>7546</v>
      </c>
      <c r="C7557" s="162"/>
      <c r="D7557" s="163"/>
      <c r="E7557" s="162"/>
      <c r="F7557" s="164"/>
    </row>
    <row r="7558" spans="2:6" x14ac:dyDescent="0.3">
      <c r="B7558" s="125">
        <v>7547</v>
      </c>
      <c r="C7558" s="159"/>
      <c r="D7558" s="160"/>
      <c r="E7558" s="159"/>
      <c r="F7558" s="161"/>
    </row>
    <row r="7559" spans="2:6" x14ac:dyDescent="0.3">
      <c r="B7559" s="121">
        <v>7548</v>
      </c>
      <c r="C7559" s="162"/>
      <c r="D7559" s="163"/>
      <c r="E7559" s="162"/>
      <c r="F7559" s="164"/>
    </row>
    <row r="7560" spans="2:6" x14ac:dyDescent="0.3">
      <c r="B7560" s="125">
        <v>7549</v>
      </c>
      <c r="C7560" s="159"/>
      <c r="D7560" s="160"/>
      <c r="E7560" s="159"/>
      <c r="F7560" s="161"/>
    </row>
    <row r="7561" spans="2:6" x14ac:dyDescent="0.3">
      <c r="B7561" s="121">
        <v>7550</v>
      </c>
      <c r="C7561" s="162"/>
      <c r="D7561" s="163"/>
      <c r="E7561" s="162"/>
      <c r="F7561" s="164"/>
    </row>
    <row r="7562" spans="2:6" x14ac:dyDescent="0.3">
      <c r="B7562" s="125">
        <v>7551</v>
      </c>
      <c r="C7562" s="159"/>
      <c r="D7562" s="160"/>
      <c r="E7562" s="159"/>
      <c r="F7562" s="161"/>
    </row>
    <row r="7563" spans="2:6" x14ac:dyDescent="0.3">
      <c r="B7563" s="121">
        <v>7552</v>
      </c>
      <c r="C7563" s="162"/>
      <c r="D7563" s="163"/>
      <c r="E7563" s="162"/>
      <c r="F7563" s="164"/>
    </row>
    <row r="7564" spans="2:6" x14ac:dyDescent="0.3">
      <c r="B7564" s="125">
        <v>7553</v>
      </c>
      <c r="C7564" s="159"/>
      <c r="D7564" s="160"/>
      <c r="E7564" s="159"/>
      <c r="F7564" s="161"/>
    </row>
    <row r="7565" spans="2:6" x14ac:dyDescent="0.3">
      <c r="B7565" s="121">
        <v>7554</v>
      </c>
      <c r="C7565" s="162"/>
      <c r="D7565" s="163"/>
      <c r="E7565" s="162"/>
      <c r="F7565" s="164"/>
    </row>
    <row r="7566" spans="2:6" x14ac:dyDescent="0.3">
      <c r="B7566" s="125">
        <v>7555</v>
      </c>
      <c r="C7566" s="159"/>
      <c r="D7566" s="160"/>
      <c r="E7566" s="159"/>
      <c r="F7566" s="161"/>
    </row>
    <row r="7567" spans="2:6" x14ac:dyDescent="0.3">
      <c r="B7567" s="121">
        <v>7556</v>
      </c>
      <c r="C7567" s="162"/>
      <c r="D7567" s="163"/>
      <c r="E7567" s="162"/>
      <c r="F7567" s="164"/>
    </row>
    <row r="7568" spans="2:6" x14ac:dyDescent="0.3">
      <c r="B7568" s="125">
        <v>7557</v>
      </c>
      <c r="C7568" s="159"/>
      <c r="D7568" s="160"/>
      <c r="E7568" s="159"/>
      <c r="F7568" s="161"/>
    </row>
    <row r="7569" spans="2:6" x14ac:dyDescent="0.3">
      <c r="B7569" s="121">
        <v>7558</v>
      </c>
      <c r="C7569" s="162"/>
      <c r="D7569" s="163"/>
      <c r="E7569" s="162"/>
      <c r="F7569" s="164"/>
    </row>
    <row r="7570" spans="2:6" x14ac:dyDescent="0.3">
      <c r="B7570" s="125">
        <v>7559</v>
      </c>
      <c r="C7570" s="159"/>
      <c r="D7570" s="160"/>
      <c r="E7570" s="159"/>
      <c r="F7570" s="161"/>
    </row>
    <row r="7571" spans="2:6" x14ac:dyDescent="0.3">
      <c r="B7571" s="121">
        <v>7560</v>
      </c>
      <c r="C7571" s="162"/>
      <c r="D7571" s="163"/>
      <c r="E7571" s="162"/>
      <c r="F7571" s="164"/>
    </row>
    <row r="7572" spans="2:6" x14ac:dyDescent="0.3">
      <c r="B7572" s="125">
        <v>7561</v>
      </c>
      <c r="C7572" s="159"/>
      <c r="D7572" s="160"/>
      <c r="E7572" s="159"/>
      <c r="F7572" s="161"/>
    </row>
    <row r="7573" spans="2:6" x14ac:dyDescent="0.3">
      <c r="B7573" s="121">
        <v>7562</v>
      </c>
      <c r="C7573" s="162"/>
      <c r="D7573" s="163"/>
      <c r="E7573" s="162"/>
      <c r="F7573" s="164"/>
    </row>
    <row r="7574" spans="2:6" x14ac:dyDescent="0.3">
      <c r="B7574" s="125">
        <v>7563</v>
      </c>
      <c r="C7574" s="159"/>
      <c r="D7574" s="160"/>
      <c r="E7574" s="159"/>
      <c r="F7574" s="161"/>
    </row>
    <row r="7575" spans="2:6" x14ac:dyDescent="0.3">
      <c r="B7575" s="121">
        <v>7564</v>
      </c>
      <c r="C7575" s="162"/>
      <c r="D7575" s="163"/>
      <c r="E7575" s="162"/>
      <c r="F7575" s="164"/>
    </row>
    <row r="7576" spans="2:6" x14ac:dyDescent="0.3">
      <c r="B7576" s="125">
        <v>7565</v>
      </c>
      <c r="C7576" s="159"/>
      <c r="D7576" s="160"/>
      <c r="E7576" s="159"/>
      <c r="F7576" s="161"/>
    </row>
    <row r="7577" spans="2:6" x14ac:dyDescent="0.3">
      <c r="B7577" s="121">
        <v>7566</v>
      </c>
      <c r="C7577" s="162"/>
      <c r="D7577" s="163"/>
      <c r="E7577" s="162"/>
      <c r="F7577" s="164"/>
    </row>
    <row r="7578" spans="2:6" x14ac:dyDescent="0.3">
      <c r="B7578" s="125">
        <v>7567</v>
      </c>
      <c r="C7578" s="159"/>
      <c r="D7578" s="160"/>
      <c r="E7578" s="159"/>
      <c r="F7578" s="161"/>
    </row>
    <row r="7579" spans="2:6" x14ac:dyDescent="0.3">
      <c r="B7579" s="121">
        <v>7568</v>
      </c>
      <c r="C7579" s="162"/>
      <c r="D7579" s="163"/>
      <c r="E7579" s="162"/>
      <c r="F7579" s="164"/>
    </row>
    <row r="7580" spans="2:6" x14ac:dyDescent="0.3">
      <c r="B7580" s="125">
        <v>7569</v>
      </c>
      <c r="C7580" s="159"/>
      <c r="D7580" s="160"/>
      <c r="E7580" s="159"/>
      <c r="F7580" s="161"/>
    </row>
    <row r="7581" spans="2:6" x14ac:dyDescent="0.3">
      <c r="B7581" s="121">
        <v>7570</v>
      </c>
      <c r="C7581" s="162"/>
      <c r="D7581" s="163"/>
      <c r="E7581" s="162"/>
      <c r="F7581" s="164"/>
    </row>
    <row r="7582" spans="2:6" x14ac:dyDescent="0.3">
      <c r="B7582" s="125">
        <v>7571</v>
      </c>
      <c r="C7582" s="159"/>
      <c r="D7582" s="160"/>
      <c r="E7582" s="159"/>
      <c r="F7582" s="161"/>
    </row>
    <row r="7583" spans="2:6" x14ac:dyDescent="0.3">
      <c r="B7583" s="121">
        <v>7572</v>
      </c>
      <c r="C7583" s="162"/>
      <c r="D7583" s="163"/>
      <c r="E7583" s="162"/>
      <c r="F7583" s="164"/>
    </row>
    <row r="7584" spans="2:6" x14ac:dyDescent="0.3">
      <c r="B7584" s="125">
        <v>7573</v>
      </c>
      <c r="C7584" s="159"/>
      <c r="D7584" s="160"/>
      <c r="E7584" s="159"/>
      <c r="F7584" s="161"/>
    </row>
    <row r="7585" spans="2:6" x14ac:dyDescent="0.3">
      <c r="B7585" s="121">
        <v>7574</v>
      </c>
      <c r="C7585" s="162"/>
      <c r="D7585" s="163"/>
      <c r="E7585" s="162"/>
      <c r="F7585" s="164"/>
    </row>
    <row r="7586" spans="2:6" x14ac:dyDescent="0.3">
      <c r="B7586" s="125">
        <v>7575</v>
      </c>
      <c r="C7586" s="159"/>
      <c r="D7586" s="160"/>
      <c r="E7586" s="159"/>
      <c r="F7586" s="161"/>
    </row>
    <row r="7587" spans="2:6" x14ac:dyDescent="0.3">
      <c r="B7587" s="121">
        <v>7576</v>
      </c>
      <c r="C7587" s="162"/>
      <c r="D7587" s="163"/>
      <c r="E7587" s="162"/>
      <c r="F7587" s="164"/>
    </row>
    <row r="7588" spans="2:6" x14ac:dyDescent="0.3">
      <c r="B7588" s="125">
        <v>7577</v>
      </c>
      <c r="C7588" s="159"/>
      <c r="D7588" s="160"/>
      <c r="E7588" s="159"/>
      <c r="F7588" s="161"/>
    </row>
    <row r="7589" spans="2:6" x14ac:dyDescent="0.3">
      <c r="B7589" s="121">
        <v>7578</v>
      </c>
      <c r="C7589" s="162"/>
      <c r="D7589" s="163"/>
      <c r="E7589" s="162"/>
      <c r="F7589" s="164"/>
    </row>
    <row r="7590" spans="2:6" x14ac:dyDescent="0.3">
      <c r="B7590" s="125">
        <v>7579</v>
      </c>
      <c r="C7590" s="159"/>
      <c r="D7590" s="160"/>
      <c r="E7590" s="159"/>
      <c r="F7590" s="161"/>
    </row>
    <row r="7591" spans="2:6" x14ac:dyDescent="0.3">
      <c r="B7591" s="121">
        <v>7580</v>
      </c>
      <c r="C7591" s="162"/>
      <c r="D7591" s="163"/>
      <c r="E7591" s="162"/>
      <c r="F7591" s="164"/>
    </row>
    <row r="7592" spans="2:6" x14ac:dyDescent="0.3">
      <c r="B7592" s="125">
        <v>7581</v>
      </c>
      <c r="C7592" s="159"/>
      <c r="D7592" s="160"/>
      <c r="E7592" s="159"/>
      <c r="F7592" s="161"/>
    </row>
    <row r="7593" spans="2:6" x14ac:dyDescent="0.3">
      <c r="B7593" s="121">
        <v>7582</v>
      </c>
      <c r="C7593" s="162"/>
      <c r="D7593" s="163"/>
      <c r="E7593" s="162"/>
      <c r="F7593" s="164"/>
    </row>
    <row r="7594" spans="2:6" x14ac:dyDescent="0.3">
      <c r="B7594" s="125">
        <v>7583</v>
      </c>
      <c r="C7594" s="159"/>
      <c r="D7594" s="160"/>
      <c r="E7594" s="159"/>
      <c r="F7594" s="161"/>
    </row>
    <row r="7595" spans="2:6" x14ac:dyDescent="0.3">
      <c r="B7595" s="121">
        <v>7584</v>
      </c>
      <c r="C7595" s="162"/>
      <c r="D7595" s="163"/>
      <c r="E7595" s="162"/>
      <c r="F7595" s="164"/>
    </row>
    <row r="7596" spans="2:6" x14ac:dyDescent="0.3">
      <c r="B7596" s="125">
        <v>7585</v>
      </c>
      <c r="C7596" s="159"/>
      <c r="D7596" s="160"/>
      <c r="E7596" s="159"/>
      <c r="F7596" s="161"/>
    </row>
    <row r="7597" spans="2:6" x14ac:dyDescent="0.3">
      <c r="B7597" s="121">
        <v>7586</v>
      </c>
      <c r="C7597" s="162"/>
      <c r="D7597" s="163"/>
      <c r="E7597" s="162"/>
      <c r="F7597" s="164"/>
    </row>
    <row r="7598" spans="2:6" x14ac:dyDescent="0.3">
      <c r="B7598" s="125">
        <v>7587</v>
      </c>
      <c r="C7598" s="159"/>
      <c r="D7598" s="160"/>
      <c r="E7598" s="159"/>
      <c r="F7598" s="161"/>
    </row>
    <row r="7599" spans="2:6" x14ac:dyDescent="0.3">
      <c r="B7599" s="121">
        <v>7588</v>
      </c>
      <c r="C7599" s="162"/>
      <c r="D7599" s="163"/>
      <c r="E7599" s="162"/>
      <c r="F7599" s="164"/>
    </row>
    <row r="7600" spans="2:6" x14ac:dyDescent="0.3">
      <c r="B7600" s="125">
        <v>7589</v>
      </c>
      <c r="C7600" s="159"/>
      <c r="D7600" s="160"/>
      <c r="E7600" s="159"/>
      <c r="F7600" s="161"/>
    </row>
    <row r="7601" spans="2:6" x14ac:dyDescent="0.3">
      <c r="B7601" s="121">
        <v>7590</v>
      </c>
      <c r="C7601" s="162"/>
      <c r="D7601" s="163"/>
      <c r="E7601" s="162"/>
      <c r="F7601" s="164"/>
    </row>
    <row r="7602" spans="2:6" x14ac:dyDescent="0.3">
      <c r="B7602" s="125">
        <v>7591</v>
      </c>
      <c r="C7602" s="159"/>
      <c r="D7602" s="160"/>
      <c r="E7602" s="159"/>
      <c r="F7602" s="161"/>
    </row>
    <row r="7603" spans="2:6" x14ac:dyDescent="0.3">
      <c r="B7603" s="121">
        <v>7592</v>
      </c>
      <c r="C7603" s="162"/>
      <c r="D7603" s="163"/>
      <c r="E7603" s="162"/>
      <c r="F7603" s="164"/>
    </row>
    <row r="7604" spans="2:6" x14ac:dyDescent="0.3">
      <c r="B7604" s="125">
        <v>7593</v>
      </c>
      <c r="C7604" s="159"/>
      <c r="D7604" s="160"/>
      <c r="E7604" s="159"/>
      <c r="F7604" s="161"/>
    </row>
    <row r="7605" spans="2:6" x14ac:dyDescent="0.3">
      <c r="B7605" s="121">
        <v>7594</v>
      </c>
      <c r="C7605" s="162"/>
      <c r="D7605" s="163"/>
      <c r="E7605" s="162"/>
      <c r="F7605" s="164"/>
    </row>
    <row r="7606" spans="2:6" x14ac:dyDescent="0.3">
      <c r="B7606" s="125">
        <v>7595</v>
      </c>
      <c r="C7606" s="159"/>
      <c r="D7606" s="160"/>
      <c r="E7606" s="159"/>
      <c r="F7606" s="161"/>
    </row>
    <row r="7607" spans="2:6" x14ac:dyDescent="0.3">
      <c r="B7607" s="121">
        <v>7596</v>
      </c>
      <c r="C7607" s="162"/>
      <c r="D7607" s="163"/>
      <c r="E7607" s="162"/>
      <c r="F7607" s="164"/>
    </row>
    <row r="7608" spans="2:6" x14ac:dyDescent="0.3">
      <c r="B7608" s="125">
        <v>7597</v>
      </c>
      <c r="C7608" s="159"/>
      <c r="D7608" s="160"/>
      <c r="E7608" s="159"/>
      <c r="F7608" s="161"/>
    </row>
    <row r="7609" spans="2:6" x14ac:dyDescent="0.3">
      <c r="B7609" s="121">
        <v>7598</v>
      </c>
      <c r="C7609" s="162"/>
      <c r="D7609" s="163"/>
      <c r="E7609" s="162"/>
      <c r="F7609" s="164"/>
    </row>
    <row r="7610" spans="2:6" x14ac:dyDescent="0.3">
      <c r="B7610" s="125">
        <v>7599</v>
      </c>
      <c r="C7610" s="159"/>
      <c r="D7610" s="160"/>
      <c r="E7610" s="159"/>
      <c r="F7610" s="161"/>
    </row>
    <row r="7611" spans="2:6" x14ac:dyDescent="0.3">
      <c r="B7611" s="121">
        <v>7600</v>
      </c>
      <c r="C7611" s="162"/>
      <c r="D7611" s="163"/>
      <c r="E7611" s="162"/>
      <c r="F7611" s="164"/>
    </row>
    <row r="7612" spans="2:6" x14ac:dyDescent="0.3">
      <c r="B7612" s="125">
        <v>7601</v>
      </c>
      <c r="C7612" s="159"/>
      <c r="D7612" s="160"/>
      <c r="E7612" s="159"/>
      <c r="F7612" s="161"/>
    </row>
    <row r="7613" spans="2:6" x14ac:dyDescent="0.3">
      <c r="B7613" s="121">
        <v>7602</v>
      </c>
      <c r="C7613" s="162"/>
      <c r="D7613" s="163"/>
      <c r="E7613" s="162"/>
      <c r="F7613" s="164"/>
    </row>
    <row r="7614" spans="2:6" x14ac:dyDescent="0.3">
      <c r="B7614" s="125">
        <v>7603</v>
      </c>
      <c r="C7614" s="159"/>
      <c r="D7614" s="160"/>
      <c r="E7614" s="159"/>
      <c r="F7614" s="161"/>
    </row>
    <row r="7615" spans="2:6" x14ac:dyDescent="0.3">
      <c r="B7615" s="121">
        <v>7604</v>
      </c>
      <c r="C7615" s="162"/>
      <c r="D7615" s="163"/>
      <c r="E7615" s="162"/>
      <c r="F7615" s="164"/>
    </row>
    <row r="7616" spans="2:6" x14ac:dyDescent="0.3">
      <c r="B7616" s="125">
        <v>7605</v>
      </c>
      <c r="C7616" s="159"/>
      <c r="D7616" s="160"/>
      <c r="E7616" s="159"/>
      <c r="F7616" s="161"/>
    </row>
    <row r="7617" spans="2:6" x14ac:dyDescent="0.3">
      <c r="B7617" s="121">
        <v>7606</v>
      </c>
      <c r="C7617" s="162"/>
      <c r="D7617" s="163"/>
      <c r="E7617" s="162"/>
      <c r="F7617" s="164"/>
    </row>
    <row r="7618" spans="2:6" x14ac:dyDescent="0.3">
      <c r="B7618" s="125">
        <v>7607</v>
      </c>
      <c r="C7618" s="159"/>
      <c r="D7618" s="160"/>
      <c r="E7618" s="159"/>
      <c r="F7618" s="161"/>
    </row>
    <row r="7619" spans="2:6" x14ac:dyDescent="0.3">
      <c r="B7619" s="121">
        <v>7608</v>
      </c>
      <c r="C7619" s="162"/>
      <c r="D7619" s="163"/>
      <c r="E7619" s="162"/>
      <c r="F7619" s="164"/>
    </row>
    <row r="7620" spans="2:6" x14ac:dyDescent="0.3">
      <c r="B7620" s="125">
        <v>7609</v>
      </c>
      <c r="C7620" s="159"/>
      <c r="D7620" s="160"/>
      <c r="E7620" s="159"/>
      <c r="F7620" s="161"/>
    </row>
    <row r="7621" spans="2:6" x14ac:dyDescent="0.3">
      <c r="B7621" s="121">
        <v>7610</v>
      </c>
      <c r="C7621" s="162"/>
      <c r="D7621" s="163"/>
      <c r="E7621" s="162"/>
      <c r="F7621" s="164"/>
    </row>
    <row r="7622" spans="2:6" x14ac:dyDescent="0.3">
      <c r="B7622" s="125">
        <v>7611</v>
      </c>
      <c r="C7622" s="159"/>
      <c r="D7622" s="160"/>
      <c r="E7622" s="159"/>
      <c r="F7622" s="161"/>
    </row>
    <row r="7623" spans="2:6" x14ac:dyDescent="0.3">
      <c r="B7623" s="121">
        <v>7612</v>
      </c>
      <c r="C7623" s="162"/>
      <c r="D7623" s="163"/>
      <c r="E7623" s="162"/>
      <c r="F7623" s="164"/>
    </row>
    <row r="7624" spans="2:6" x14ac:dyDescent="0.3">
      <c r="B7624" s="125">
        <v>7613</v>
      </c>
      <c r="C7624" s="159"/>
      <c r="D7624" s="160"/>
      <c r="E7624" s="159"/>
      <c r="F7624" s="161"/>
    </row>
    <row r="7625" spans="2:6" x14ac:dyDescent="0.3">
      <c r="B7625" s="121">
        <v>7614</v>
      </c>
      <c r="C7625" s="162"/>
      <c r="D7625" s="163"/>
      <c r="E7625" s="162"/>
      <c r="F7625" s="164"/>
    </row>
    <row r="7626" spans="2:6" x14ac:dyDescent="0.3">
      <c r="B7626" s="125">
        <v>7615</v>
      </c>
      <c r="C7626" s="159"/>
      <c r="D7626" s="160"/>
      <c r="E7626" s="159"/>
      <c r="F7626" s="161"/>
    </row>
    <row r="7627" spans="2:6" x14ac:dyDescent="0.3">
      <c r="B7627" s="121">
        <v>7616</v>
      </c>
      <c r="C7627" s="162"/>
      <c r="D7627" s="163"/>
      <c r="E7627" s="162"/>
      <c r="F7627" s="164"/>
    </row>
    <row r="7628" spans="2:6" x14ac:dyDescent="0.3">
      <c r="B7628" s="125">
        <v>7617</v>
      </c>
      <c r="C7628" s="159"/>
      <c r="D7628" s="160"/>
      <c r="E7628" s="159"/>
      <c r="F7628" s="161"/>
    </row>
    <row r="7629" spans="2:6" x14ac:dyDescent="0.3">
      <c r="B7629" s="121">
        <v>7618</v>
      </c>
      <c r="C7629" s="162"/>
      <c r="D7629" s="163"/>
      <c r="E7629" s="162"/>
      <c r="F7629" s="164"/>
    </row>
    <row r="7630" spans="2:6" x14ac:dyDescent="0.3">
      <c r="B7630" s="125">
        <v>7619</v>
      </c>
      <c r="C7630" s="159"/>
      <c r="D7630" s="160"/>
      <c r="E7630" s="159"/>
      <c r="F7630" s="161"/>
    </row>
    <row r="7631" spans="2:6" x14ac:dyDescent="0.3">
      <c r="B7631" s="121">
        <v>7620</v>
      </c>
      <c r="C7631" s="162"/>
      <c r="D7631" s="163"/>
      <c r="E7631" s="162"/>
      <c r="F7631" s="164"/>
    </row>
    <row r="7632" spans="2:6" x14ac:dyDescent="0.3">
      <c r="B7632" s="125">
        <v>7621</v>
      </c>
      <c r="C7632" s="159"/>
      <c r="D7632" s="160"/>
      <c r="E7632" s="159"/>
      <c r="F7632" s="161"/>
    </row>
    <row r="7633" spans="2:6" x14ac:dyDescent="0.3">
      <c r="B7633" s="121">
        <v>7622</v>
      </c>
      <c r="C7633" s="162"/>
      <c r="D7633" s="163"/>
      <c r="E7633" s="162"/>
      <c r="F7633" s="164"/>
    </row>
    <row r="7634" spans="2:6" x14ac:dyDescent="0.3">
      <c r="B7634" s="125">
        <v>7623</v>
      </c>
      <c r="C7634" s="159"/>
      <c r="D7634" s="160"/>
      <c r="E7634" s="159"/>
      <c r="F7634" s="161"/>
    </row>
    <row r="7635" spans="2:6" x14ac:dyDescent="0.3">
      <c r="B7635" s="121">
        <v>7624</v>
      </c>
      <c r="C7635" s="162"/>
      <c r="D7635" s="163"/>
      <c r="E7635" s="162"/>
      <c r="F7635" s="164"/>
    </row>
    <row r="7636" spans="2:6" x14ac:dyDescent="0.3">
      <c r="B7636" s="125">
        <v>7625</v>
      </c>
      <c r="C7636" s="159"/>
      <c r="D7636" s="160"/>
      <c r="E7636" s="159"/>
      <c r="F7636" s="161"/>
    </row>
    <row r="7637" spans="2:6" x14ac:dyDescent="0.3">
      <c r="B7637" s="121">
        <v>7626</v>
      </c>
      <c r="C7637" s="162"/>
      <c r="D7637" s="163"/>
      <c r="E7637" s="162"/>
      <c r="F7637" s="164"/>
    </row>
    <row r="7638" spans="2:6" x14ac:dyDescent="0.3">
      <c r="B7638" s="125">
        <v>7627</v>
      </c>
      <c r="C7638" s="159"/>
      <c r="D7638" s="160"/>
      <c r="E7638" s="159"/>
      <c r="F7638" s="161"/>
    </row>
    <row r="7639" spans="2:6" x14ac:dyDescent="0.3">
      <c r="B7639" s="121">
        <v>7628</v>
      </c>
      <c r="C7639" s="162"/>
      <c r="D7639" s="163"/>
      <c r="E7639" s="162"/>
      <c r="F7639" s="164"/>
    </row>
    <row r="7640" spans="2:6" x14ac:dyDescent="0.3">
      <c r="B7640" s="125">
        <v>7629</v>
      </c>
      <c r="C7640" s="159"/>
      <c r="D7640" s="160"/>
      <c r="E7640" s="159"/>
      <c r="F7640" s="161"/>
    </row>
    <row r="7641" spans="2:6" x14ac:dyDescent="0.3">
      <c r="B7641" s="121">
        <v>7630</v>
      </c>
      <c r="C7641" s="162"/>
      <c r="D7641" s="163"/>
      <c r="E7641" s="162"/>
      <c r="F7641" s="164"/>
    </row>
    <row r="7642" spans="2:6" x14ac:dyDescent="0.3">
      <c r="B7642" s="125">
        <v>7631</v>
      </c>
      <c r="C7642" s="159"/>
      <c r="D7642" s="160"/>
      <c r="E7642" s="159"/>
      <c r="F7642" s="161"/>
    </row>
    <row r="7643" spans="2:6" x14ac:dyDescent="0.3">
      <c r="B7643" s="121">
        <v>7632</v>
      </c>
      <c r="C7643" s="162"/>
      <c r="D7643" s="163"/>
      <c r="E7643" s="162"/>
      <c r="F7643" s="164"/>
    </row>
    <row r="7644" spans="2:6" x14ac:dyDescent="0.3">
      <c r="B7644" s="125">
        <v>7633</v>
      </c>
      <c r="C7644" s="159"/>
      <c r="D7644" s="160"/>
      <c r="E7644" s="159"/>
      <c r="F7644" s="161"/>
    </row>
    <row r="7645" spans="2:6" x14ac:dyDescent="0.3">
      <c r="B7645" s="121">
        <v>7634</v>
      </c>
      <c r="C7645" s="162"/>
      <c r="D7645" s="163"/>
      <c r="E7645" s="162"/>
      <c r="F7645" s="164"/>
    </row>
    <row r="7646" spans="2:6" x14ac:dyDescent="0.3">
      <c r="B7646" s="125">
        <v>7635</v>
      </c>
      <c r="C7646" s="159"/>
      <c r="D7646" s="160"/>
      <c r="E7646" s="159"/>
      <c r="F7646" s="161"/>
    </row>
    <row r="7647" spans="2:6" x14ac:dyDescent="0.3">
      <c r="B7647" s="121">
        <v>7636</v>
      </c>
      <c r="C7647" s="162"/>
      <c r="D7647" s="163"/>
      <c r="E7647" s="162"/>
      <c r="F7647" s="164"/>
    </row>
    <row r="7648" spans="2:6" x14ac:dyDescent="0.3">
      <c r="B7648" s="125">
        <v>7637</v>
      </c>
      <c r="C7648" s="159"/>
      <c r="D7648" s="160"/>
      <c r="E7648" s="159"/>
      <c r="F7648" s="161"/>
    </row>
    <row r="7649" spans="2:6" x14ac:dyDescent="0.3">
      <c r="B7649" s="121">
        <v>7638</v>
      </c>
      <c r="C7649" s="162"/>
      <c r="D7649" s="163"/>
      <c r="E7649" s="162"/>
      <c r="F7649" s="164"/>
    </row>
    <row r="7650" spans="2:6" x14ac:dyDescent="0.3">
      <c r="B7650" s="125">
        <v>7639</v>
      </c>
      <c r="C7650" s="159"/>
      <c r="D7650" s="160"/>
      <c r="E7650" s="159"/>
      <c r="F7650" s="161"/>
    </row>
    <row r="7651" spans="2:6" x14ac:dyDescent="0.3">
      <c r="B7651" s="121">
        <v>7640</v>
      </c>
      <c r="C7651" s="162"/>
      <c r="D7651" s="163"/>
      <c r="E7651" s="162"/>
      <c r="F7651" s="164"/>
    </row>
    <row r="7652" spans="2:6" x14ac:dyDescent="0.3">
      <c r="B7652" s="125">
        <v>7641</v>
      </c>
      <c r="C7652" s="159"/>
      <c r="D7652" s="160"/>
      <c r="E7652" s="159"/>
      <c r="F7652" s="161"/>
    </row>
    <row r="7653" spans="2:6" x14ac:dyDescent="0.3">
      <c r="B7653" s="121">
        <v>7642</v>
      </c>
      <c r="C7653" s="162"/>
      <c r="D7653" s="163"/>
      <c r="E7653" s="162"/>
      <c r="F7653" s="164"/>
    </row>
    <row r="7654" spans="2:6" x14ac:dyDescent="0.3">
      <c r="B7654" s="125">
        <v>7643</v>
      </c>
      <c r="C7654" s="159"/>
      <c r="D7654" s="160"/>
      <c r="E7654" s="159"/>
      <c r="F7654" s="161"/>
    </row>
    <row r="7655" spans="2:6" x14ac:dyDescent="0.3">
      <c r="B7655" s="121">
        <v>7644</v>
      </c>
      <c r="C7655" s="162"/>
      <c r="D7655" s="163"/>
      <c r="E7655" s="162"/>
      <c r="F7655" s="164"/>
    </row>
    <row r="7656" spans="2:6" x14ac:dyDescent="0.3">
      <c r="B7656" s="125">
        <v>7645</v>
      </c>
      <c r="C7656" s="159"/>
      <c r="D7656" s="160"/>
      <c r="E7656" s="159"/>
      <c r="F7656" s="161"/>
    </row>
    <row r="7657" spans="2:6" x14ac:dyDescent="0.3">
      <c r="B7657" s="121">
        <v>7646</v>
      </c>
      <c r="C7657" s="162"/>
      <c r="D7657" s="163"/>
      <c r="E7657" s="162"/>
      <c r="F7657" s="164"/>
    </row>
    <row r="7658" spans="2:6" x14ac:dyDescent="0.3">
      <c r="B7658" s="125">
        <v>7647</v>
      </c>
      <c r="C7658" s="159"/>
      <c r="D7658" s="160"/>
      <c r="E7658" s="159"/>
      <c r="F7658" s="161"/>
    </row>
    <row r="7659" spans="2:6" x14ac:dyDescent="0.3">
      <c r="B7659" s="121">
        <v>7648</v>
      </c>
      <c r="C7659" s="162"/>
      <c r="D7659" s="163"/>
      <c r="E7659" s="162"/>
      <c r="F7659" s="164"/>
    </row>
    <row r="7660" spans="2:6" x14ac:dyDescent="0.3">
      <c r="B7660" s="125">
        <v>7649</v>
      </c>
      <c r="C7660" s="159"/>
      <c r="D7660" s="160"/>
      <c r="E7660" s="159"/>
      <c r="F7660" s="161"/>
    </row>
    <row r="7661" spans="2:6" x14ac:dyDescent="0.3">
      <c r="B7661" s="121">
        <v>7650</v>
      </c>
      <c r="C7661" s="162"/>
      <c r="D7661" s="163"/>
      <c r="E7661" s="162"/>
      <c r="F7661" s="164"/>
    </row>
    <row r="7662" spans="2:6" x14ac:dyDescent="0.3">
      <c r="B7662" s="125">
        <v>7651</v>
      </c>
      <c r="C7662" s="159"/>
      <c r="D7662" s="160"/>
      <c r="E7662" s="159"/>
      <c r="F7662" s="161"/>
    </row>
    <row r="7663" spans="2:6" x14ac:dyDescent="0.3">
      <c r="B7663" s="121">
        <v>7652</v>
      </c>
      <c r="C7663" s="162"/>
      <c r="D7663" s="163"/>
      <c r="E7663" s="162"/>
      <c r="F7663" s="164"/>
    </row>
    <row r="7664" spans="2:6" x14ac:dyDescent="0.3">
      <c r="B7664" s="125">
        <v>7653</v>
      </c>
      <c r="C7664" s="159"/>
      <c r="D7664" s="160"/>
      <c r="E7664" s="159"/>
      <c r="F7664" s="161"/>
    </row>
    <row r="7665" spans="2:6" x14ac:dyDescent="0.3">
      <c r="B7665" s="121">
        <v>7654</v>
      </c>
      <c r="C7665" s="162"/>
      <c r="D7665" s="163"/>
      <c r="E7665" s="162"/>
      <c r="F7665" s="164"/>
    </row>
    <row r="7666" spans="2:6" x14ac:dyDescent="0.3">
      <c r="B7666" s="125">
        <v>7655</v>
      </c>
      <c r="C7666" s="159"/>
      <c r="D7666" s="160"/>
      <c r="E7666" s="159"/>
      <c r="F7666" s="161"/>
    </row>
    <row r="7667" spans="2:6" x14ac:dyDescent="0.3">
      <c r="B7667" s="121">
        <v>7656</v>
      </c>
      <c r="C7667" s="162"/>
      <c r="D7667" s="163"/>
      <c r="E7667" s="162"/>
      <c r="F7667" s="164"/>
    </row>
    <row r="7668" spans="2:6" x14ac:dyDescent="0.3">
      <c r="B7668" s="125">
        <v>7657</v>
      </c>
      <c r="C7668" s="159"/>
      <c r="D7668" s="160"/>
      <c r="E7668" s="159"/>
      <c r="F7668" s="161"/>
    </row>
    <row r="7669" spans="2:6" x14ac:dyDescent="0.3">
      <c r="B7669" s="121">
        <v>7658</v>
      </c>
      <c r="C7669" s="162"/>
      <c r="D7669" s="163"/>
      <c r="E7669" s="162"/>
      <c r="F7669" s="164"/>
    </row>
    <row r="7670" spans="2:6" x14ac:dyDescent="0.3">
      <c r="B7670" s="125">
        <v>7659</v>
      </c>
      <c r="C7670" s="159"/>
      <c r="D7670" s="160"/>
      <c r="E7670" s="159"/>
      <c r="F7670" s="161"/>
    </row>
    <row r="7671" spans="2:6" x14ac:dyDescent="0.3">
      <c r="B7671" s="121">
        <v>7660</v>
      </c>
      <c r="C7671" s="162"/>
      <c r="D7671" s="163"/>
      <c r="E7671" s="162"/>
      <c r="F7671" s="164"/>
    </row>
    <row r="7672" spans="2:6" x14ac:dyDescent="0.3">
      <c r="B7672" s="125">
        <v>7661</v>
      </c>
      <c r="C7672" s="159"/>
      <c r="D7672" s="160"/>
      <c r="E7672" s="159"/>
      <c r="F7672" s="161"/>
    </row>
    <row r="7673" spans="2:6" x14ac:dyDescent="0.3">
      <c r="B7673" s="121">
        <v>7662</v>
      </c>
      <c r="C7673" s="162"/>
      <c r="D7673" s="163"/>
      <c r="E7673" s="162"/>
      <c r="F7673" s="164"/>
    </row>
    <row r="7674" spans="2:6" x14ac:dyDescent="0.3">
      <c r="B7674" s="125">
        <v>7663</v>
      </c>
      <c r="C7674" s="159"/>
      <c r="D7674" s="160"/>
      <c r="E7674" s="159"/>
      <c r="F7674" s="161"/>
    </row>
    <row r="7675" spans="2:6" x14ac:dyDescent="0.3">
      <c r="B7675" s="121">
        <v>7664</v>
      </c>
      <c r="C7675" s="162"/>
      <c r="D7675" s="163"/>
      <c r="E7675" s="162"/>
      <c r="F7675" s="164"/>
    </row>
    <row r="7676" spans="2:6" x14ac:dyDescent="0.3">
      <c r="B7676" s="125">
        <v>7665</v>
      </c>
      <c r="C7676" s="159"/>
      <c r="D7676" s="160"/>
      <c r="E7676" s="159"/>
      <c r="F7676" s="161"/>
    </row>
    <row r="7677" spans="2:6" x14ac:dyDescent="0.3">
      <c r="B7677" s="121">
        <v>7666</v>
      </c>
      <c r="C7677" s="162"/>
      <c r="D7677" s="163"/>
      <c r="E7677" s="162"/>
      <c r="F7677" s="164"/>
    </row>
    <row r="7678" spans="2:6" x14ac:dyDescent="0.3">
      <c r="B7678" s="125">
        <v>7667</v>
      </c>
      <c r="C7678" s="159"/>
      <c r="D7678" s="160"/>
      <c r="E7678" s="159"/>
      <c r="F7678" s="161"/>
    </row>
    <row r="7679" spans="2:6" x14ac:dyDescent="0.3">
      <c r="B7679" s="121">
        <v>7668</v>
      </c>
      <c r="C7679" s="162"/>
      <c r="D7679" s="163"/>
      <c r="E7679" s="162"/>
      <c r="F7679" s="164"/>
    </row>
    <row r="7680" spans="2:6" x14ac:dyDescent="0.3">
      <c r="B7680" s="125">
        <v>7669</v>
      </c>
      <c r="C7680" s="159"/>
      <c r="D7680" s="160"/>
      <c r="E7680" s="159"/>
      <c r="F7680" s="161"/>
    </row>
    <row r="7681" spans="2:6" x14ac:dyDescent="0.3">
      <c r="B7681" s="121">
        <v>7670</v>
      </c>
      <c r="C7681" s="162"/>
      <c r="D7681" s="163"/>
      <c r="E7681" s="162"/>
      <c r="F7681" s="164"/>
    </row>
    <row r="7682" spans="2:6" x14ac:dyDescent="0.3">
      <c r="B7682" s="125">
        <v>7671</v>
      </c>
      <c r="C7682" s="159"/>
      <c r="D7682" s="160"/>
      <c r="E7682" s="159"/>
      <c r="F7682" s="161"/>
    </row>
    <row r="7683" spans="2:6" x14ac:dyDescent="0.3">
      <c r="B7683" s="121">
        <v>7672</v>
      </c>
      <c r="C7683" s="162"/>
      <c r="D7683" s="163"/>
      <c r="E7683" s="162"/>
      <c r="F7683" s="164"/>
    </row>
    <row r="7684" spans="2:6" x14ac:dyDescent="0.3">
      <c r="B7684" s="125">
        <v>7673</v>
      </c>
      <c r="C7684" s="159"/>
      <c r="D7684" s="160"/>
      <c r="E7684" s="159"/>
      <c r="F7684" s="161"/>
    </row>
    <row r="7685" spans="2:6" x14ac:dyDescent="0.3">
      <c r="B7685" s="121">
        <v>7674</v>
      </c>
      <c r="C7685" s="162"/>
      <c r="D7685" s="163"/>
      <c r="E7685" s="162"/>
      <c r="F7685" s="164"/>
    </row>
    <row r="7686" spans="2:6" x14ac:dyDescent="0.3">
      <c r="B7686" s="125">
        <v>7675</v>
      </c>
      <c r="C7686" s="159"/>
      <c r="D7686" s="160"/>
      <c r="E7686" s="159"/>
      <c r="F7686" s="161"/>
    </row>
    <row r="7687" spans="2:6" x14ac:dyDescent="0.3">
      <c r="B7687" s="121">
        <v>7676</v>
      </c>
      <c r="C7687" s="162"/>
      <c r="D7687" s="163"/>
      <c r="E7687" s="162"/>
      <c r="F7687" s="164"/>
    </row>
    <row r="7688" spans="2:6" x14ac:dyDescent="0.3">
      <c r="B7688" s="125">
        <v>7677</v>
      </c>
      <c r="C7688" s="159"/>
      <c r="D7688" s="160"/>
      <c r="E7688" s="159"/>
      <c r="F7688" s="161"/>
    </row>
    <row r="7689" spans="2:6" x14ac:dyDescent="0.3">
      <c r="B7689" s="121">
        <v>7678</v>
      </c>
      <c r="C7689" s="162"/>
      <c r="D7689" s="163"/>
      <c r="E7689" s="162"/>
      <c r="F7689" s="164"/>
    </row>
    <row r="7690" spans="2:6" x14ac:dyDescent="0.3">
      <c r="B7690" s="125">
        <v>7679</v>
      </c>
      <c r="C7690" s="159"/>
      <c r="D7690" s="160"/>
      <c r="E7690" s="159"/>
      <c r="F7690" s="161"/>
    </row>
    <row r="7691" spans="2:6" x14ac:dyDescent="0.3">
      <c r="B7691" s="121">
        <v>7680</v>
      </c>
      <c r="C7691" s="162"/>
      <c r="D7691" s="163"/>
      <c r="E7691" s="162"/>
      <c r="F7691" s="164"/>
    </row>
    <row r="7692" spans="2:6" x14ac:dyDescent="0.3">
      <c r="B7692" s="125">
        <v>7681</v>
      </c>
      <c r="C7692" s="159"/>
      <c r="D7692" s="160"/>
      <c r="E7692" s="159"/>
      <c r="F7692" s="161"/>
    </row>
    <row r="7693" spans="2:6" x14ac:dyDescent="0.3">
      <c r="B7693" s="121">
        <v>7682</v>
      </c>
      <c r="C7693" s="162"/>
      <c r="D7693" s="163"/>
      <c r="E7693" s="162"/>
      <c r="F7693" s="164"/>
    </row>
    <row r="7694" spans="2:6" x14ac:dyDescent="0.3">
      <c r="B7694" s="125">
        <v>7683</v>
      </c>
      <c r="C7694" s="159"/>
      <c r="D7694" s="160"/>
      <c r="E7694" s="159"/>
      <c r="F7694" s="161"/>
    </row>
    <row r="7695" spans="2:6" x14ac:dyDescent="0.3">
      <c r="B7695" s="121">
        <v>7684</v>
      </c>
      <c r="C7695" s="162"/>
      <c r="D7695" s="163"/>
      <c r="E7695" s="162"/>
      <c r="F7695" s="164"/>
    </row>
    <row r="7696" spans="2:6" x14ac:dyDescent="0.3">
      <c r="B7696" s="125">
        <v>7685</v>
      </c>
      <c r="C7696" s="159"/>
      <c r="D7696" s="160"/>
      <c r="E7696" s="159"/>
      <c r="F7696" s="161"/>
    </row>
    <row r="7697" spans="2:6" x14ac:dyDescent="0.3">
      <c r="B7697" s="121">
        <v>7686</v>
      </c>
      <c r="C7697" s="162"/>
      <c r="D7697" s="163"/>
      <c r="E7697" s="162"/>
      <c r="F7697" s="164"/>
    </row>
    <row r="7698" spans="2:6" x14ac:dyDescent="0.3">
      <c r="B7698" s="125">
        <v>7687</v>
      </c>
      <c r="C7698" s="159"/>
      <c r="D7698" s="160"/>
      <c r="E7698" s="159"/>
      <c r="F7698" s="161"/>
    </row>
    <row r="7699" spans="2:6" x14ac:dyDescent="0.3">
      <c r="B7699" s="121">
        <v>7688</v>
      </c>
      <c r="C7699" s="162"/>
      <c r="D7699" s="163"/>
      <c r="E7699" s="162"/>
      <c r="F7699" s="164"/>
    </row>
    <row r="7700" spans="2:6" x14ac:dyDescent="0.3">
      <c r="B7700" s="125">
        <v>7689</v>
      </c>
      <c r="C7700" s="159"/>
      <c r="D7700" s="160"/>
      <c r="E7700" s="159"/>
      <c r="F7700" s="161"/>
    </row>
    <row r="7701" spans="2:6" x14ac:dyDescent="0.3">
      <c r="B7701" s="121">
        <v>7690</v>
      </c>
      <c r="C7701" s="162"/>
      <c r="D7701" s="163"/>
      <c r="E7701" s="162"/>
      <c r="F7701" s="164"/>
    </row>
    <row r="7702" spans="2:6" x14ac:dyDescent="0.3">
      <c r="B7702" s="125">
        <v>7691</v>
      </c>
      <c r="C7702" s="159"/>
      <c r="D7702" s="160"/>
      <c r="E7702" s="159"/>
      <c r="F7702" s="161"/>
    </row>
    <row r="7703" spans="2:6" x14ac:dyDescent="0.3">
      <c r="B7703" s="121">
        <v>7692</v>
      </c>
      <c r="C7703" s="162"/>
      <c r="D7703" s="163"/>
      <c r="E7703" s="162"/>
      <c r="F7703" s="164"/>
    </row>
    <row r="7704" spans="2:6" x14ac:dyDescent="0.3">
      <c r="B7704" s="125">
        <v>7693</v>
      </c>
      <c r="C7704" s="159"/>
      <c r="D7704" s="160"/>
      <c r="E7704" s="159"/>
      <c r="F7704" s="161"/>
    </row>
    <row r="7705" spans="2:6" x14ac:dyDescent="0.3">
      <c r="B7705" s="121">
        <v>7694</v>
      </c>
      <c r="C7705" s="162"/>
      <c r="D7705" s="163"/>
      <c r="E7705" s="162"/>
      <c r="F7705" s="164"/>
    </row>
    <row r="7706" spans="2:6" x14ac:dyDescent="0.3">
      <c r="B7706" s="125">
        <v>7695</v>
      </c>
      <c r="C7706" s="159"/>
      <c r="D7706" s="160"/>
      <c r="E7706" s="159"/>
      <c r="F7706" s="161"/>
    </row>
    <row r="7707" spans="2:6" x14ac:dyDescent="0.3">
      <c r="B7707" s="121">
        <v>7696</v>
      </c>
      <c r="C7707" s="162"/>
      <c r="D7707" s="163"/>
      <c r="E7707" s="162"/>
      <c r="F7707" s="164"/>
    </row>
    <row r="7708" spans="2:6" x14ac:dyDescent="0.3">
      <c r="B7708" s="125">
        <v>7697</v>
      </c>
      <c r="C7708" s="159"/>
      <c r="D7708" s="160"/>
      <c r="E7708" s="159"/>
      <c r="F7708" s="161"/>
    </row>
    <row r="7709" spans="2:6" x14ac:dyDescent="0.3">
      <c r="B7709" s="121">
        <v>7698</v>
      </c>
      <c r="C7709" s="162"/>
      <c r="D7709" s="163"/>
      <c r="E7709" s="162"/>
      <c r="F7709" s="164"/>
    </row>
    <row r="7710" spans="2:6" x14ac:dyDescent="0.3">
      <c r="B7710" s="125">
        <v>7699</v>
      </c>
      <c r="C7710" s="159"/>
      <c r="D7710" s="160"/>
      <c r="E7710" s="159"/>
      <c r="F7710" s="161"/>
    </row>
    <row r="7711" spans="2:6" x14ac:dyDescent="0.3">
      <c r="B7711" s="121">
        <v>7700</v>
      </c>
      <c r="C7711" s="162"/>
      <c r="D7711" s="163"/>
      <c r="E7711" s="162"/>
      <c r="F7711" s="164"/>
    </row>
    <row r="7712" spans="2:6" x14ac:dyDescent="0.3">
      <c r="B7712" s="125">
        <v>7701</v>
      </c>
      <c r="C7712" s="159"/>
      <c r="D7712" s="160"/>
      <c r="E7712" s="159"/>
      <c r="F7712" s="161"/>
    </row>
    <row r="7713" spans="2:6" x14ac:dyDescent="0.3">
      <c r="B7713" s="121">
        <v>7702</v>
      </c>
      <c r="C7713" s="162"/>
      <c r="D7713" s="163"/>
      <c r="E7713" s="162"/>
      <c r="F7713" s="164"/>
    </row>
    <row r="7714" spans="2:6" x14ac:dyDescent="0.3">
      <c r="B7714" s="125">
        <v>7703</v>
      </c>
      <c r="C7714" s="159"/>
      <c r="D7714" s="160"/>
      <c r="E7714" s="159"/>
      <c r="F7714" s="161"/>
    </row>
    <row r="7715" spans="2:6" x14ac:dyDescent="0.3">
      <c r="B7715" s="121">
        <v>7704</v>
      </c>
      <c r="C7715" s="162"/>
      <c r="D7715" s="163"/>
      <c r="E7715" s="162"/>
      <c r="F7715" s="164"/>
    </row>
    <row r="7716" spans="2:6" x14ac:dyDescent="0.3">
      <c r="B7716" s="125">
        <v>7705</v>
      </c>
      <c r="C7716" s="159"/>
      <c r="D7716" s="160"/>
      <c r="E7716" s="159"/>
      <c r="F7716" s="161"/>
    </row>
    <row r="7717" spans="2:6" x14ac:dyDescent="0.3">
      <c r="B7717" s="121">
        <v>7706</v>
      </c>
      <c r="C7717" s="162"/>
      <c r="D7717" s="163"/>
      <c r="E7717" s="162"/>
      <c r="F7717" s="164"/>
    </row>
    <row r="7718" spans="2:6" x14ac:dyDescent="0.3">
      <c r="B7718" s="125">
        <v>7707</v>
      </c>
      <c r="C7718" s="159"/>
      <c r="D7718" s="160"/>
      <c r="E7718" s="159"/>
      <c r="F7718" s="161"/>
    </row>
    <row r="7719" spans="2:6" x14ac:dyDescent="0.3">
      <c r="B7719" s="121">
        <v>7708</v>
      </c>
      <c r="C7719" s="162"/>
      <c r="D7719" s="163"/>
      <c r="E7719" s="162"/>
      <c r="F7719" s="164"/>
    </row>
    <row r="7720" spans="2:6" x14ac:dyDescent="0.3">
      <c r="B7720" s="125">
        <v>7709</v>
      </c>
      <c r="C7720" s="159"/>
      <c r="D7720" s="160"/>
      <c r="E7720" s="159"/>
      <c r="F7720" s="161"/>
    </row>
    <row r="7721" spans="2:6" x14ac:dyDescent="0.3">
      <c r="B7721" s="121">
        <v>7710</v>
      </c>
      <c r="C7721" s="162"/>
      <c r="D7721" s="163"/>
      <c r="E7721" s="162"/>
      <c r="F7721" s="164"/>
    </row>
    <row r="7722" spans="2:6" x14ac:dyDescent="0.3">
      <c r="B7722" s="125">
        <v>7711</v>
      </c>
      <c r="C7722" s="159"/>
      <c r="D7722" s="160"/>
      <c r="E7722" s="159"/>
      <c r="F7722" s="161"/>
    </row>
    <row r="7723" spans="2:6" x14ac:dyDescent="0.3">
      <c r="B7723" s="121">
        <v>7712</v>
      </c>
      <c r="C7723" s="162"/>
      <c r="D7723" s="163"/>
      <c r="E7723" s="162"/>
      <c r="F7723" s="164"/>
    </row>
    <row r="7724" spans="2:6" x14ac:dyDescent="0.3">
      <c r="B7724" s="125">
        <v>7713</v>
      </c>
      <c r="C7724" s="159"/>
      <c r="D7724" s="160"/>
      <c r="E7724" s="159"/>
      <c r="F7724" s="161"/>
    </row>
    <row r="7725" spans="2:6" x14ac:dyDescent="0.3">
      <c r="B7725" s="121">
        <v>7714</v>
      </c>
      <c r="C7725" s="162"/>
      <c r="D7725" s="163"/>
      <c r="E7725" s="162"/>
      <c r="F7725" s="164"/>
    </row>
    <row r="7726" spans="2:6" x14ac:dyDescent="0.3">
      <c r="B7726" s="125">
        <v>7715</v>
      </c>
      <c r="C7726" s="159"/>
      <c r="D7726" s="160"/>
      <c r="E7726" s="159"/>
      <c r="F7726" s="161"/>
    </row>
    <row r="7727" spans="2:6" x14ac:dyDescent="0.3">
      <c r="B7727" s="121">
        <v>7716</v>
      </c>
      <c r="C7727" s="162"/>
      <c r="D7727" s="163"/>
      <c r="E7727" s="162"/>
      <c r="F7727" s="164"/>
    </row>
    <row r="7728" spans="2:6" x14ac:dyDescent="0.3">
      <c r="B7728" s="125">
        <v>7717</v>
      </c>
      <c r="C7728" s="159"/>
      <c r="D7728" s="160"/>
      <c r="E7728" s="159"/>
      <c r="F7728" s="161"/>
    </row>
    <row r="7729" spans="2:6" x14ac:dyDescent="0.3">
      <c r="B7729" s="121">
        <v>7718</v>
      </c>
      <c r="C7729" s="162"/>
      <c r="D7729" s="163"/>
      <c r="E7729" s="162"/>
      <c r="F7729" s="164"/>
    </row>
    <row r="7730" spans="2:6" x14ac:dyDescent="0.3">
      <c r="B7730" s="125">
        <v>7719</v>
      </c>
      <c r="C7730" s="159"/>
      <c r="D7730" s="160"/>
      <c r="E7730" s="159"/>
      <c r="F7730" s="161"/>
    </row>
    <row r="7731" spans="2:6" x14ac:dyDescent="0.3">
      <c r="B7731" s="121">
        <v>7720</v>
      </c>
      <c r="C7731" s="162"/>
      <c r="D7731" s="163"/>
      <c r="E7731" s="162"/>
      <c r="F7731" s="164"/>
    </row>
    <row r="7732" spans="2:6" x14ac:dyDescent="0.3">
      <c r="B7732" s="125">
        <v>7721</v>
      </c>
      <c r="C7732" s="159"/>
      <c r="D7732" s="160"/>
      <c r="E7732" s="159"/>
      <c r="F7732" s="161"/>
    </row>
    <row r="7733" spans="2:6" x14ac:dyDescent="0.3">
      <c r="B7733" s="121">
        <v>7722</v>
      </c>
      <c r="C7733" s="162"/>
      <c r="D7733" s="163"/>
      <c r="E7733" s="162"/>
      <c r="F7733" s="164"/>
    </row>
    <row r="7734" spans="2:6" x14ac:dyDescent="0.3">
      <c r="B7734" s="125">
        <v>7723</v>
      </c>
      <c r="C7734" s="159"/>
      <c r="D7734" s="160"/>
      <c r="E7734" s="159"/>
      <c r="F7734" s="161"/>
    </row>
    <row r="7735" spans="2:6" x14ac:dyDescent="0.3">
      <c r="B7735" s="121">
        <v>7724</v>
      </c>
      <c r="C7735" s="162"/>
      <c r="D7735" s="163"/>
      <c r="E7735" s="162"/>
      <c r="F7735" s="164"/>
    </row>
    <row r="7736" spans="2:6" x14ac:dyDescent="0.3">
      <c r="B7736" s="125">
        <v>7725</v>
      </c>
      <c r="C7736" s="159"/>
      <c r="D7736" s="160"/>
      <c r="E7736" s="159"/>
      <c r="F7736" s="161"/>
    </row>
    <row r="7737" spans="2:6" x14ac:dyDescent="0.3">
      <c r="B7737" s="121">
        <v>7726</v>
      </c>
      <c r="C7737" s="162"/>
      <c r="D7737" s="163"/>
      <c r="E7737" s="162"/>
      <c r="F7737" s="164"/>
    </row>
    <row r="7738" spans="2:6" x14ac:dyDescent="0.3">
      <c r="B7738" s="125">
        <v>7727</v>
      </c>
      <c r="C7738" s="159"/>
      <c r="D7738" s="160"/>
      <c r="E7738" s="159"/>
      <c r="F7738" s="161"/>
    </row>
    <row r="7739" spans="2:6" x14ac:dyDescent="0.3">
      <c r="B7739" s="121">
        <v>7728</v>
      </c>
      <c r="C7739" s="162"/>
      <c r="D7739" s="163"/>
      <c r="E7739" s="162"/>
      <c r="F7739" s="164"/>
    </row>
    <row r="7740" spans="2:6" x14ac:dyDescent="0.3">
      <c r="B7740" s="125">
        <v>7729</v>
      </c>
      <c r="C7740" s="159"/>
      <c r="D7740" s="160"/>
      <c r="E7740" s="159"/>
      <c r="F7740" s="161"/>
    </row>
    <row r="7741" spans="2:6" x14ac:dyDescent="0.3">
      <c r="B7741" s="121">
        <v>7730</v>
      </c>
      <c r="C7741" s="162"/>
      <c r="D7741" s="163"/>
      <c r="E7741" s="162"/>
      <c r="F7741" s="164"/>
    </row>
    <row r="7742" spans="2:6" x14ac:dyDescent="0.3">
      <c r="B7742" s="125">
        <v>7731</v>
      </c>
      <c r="C7742" s="159"/>
      <c r="D7742" s="160"/>
      <c r="E7742" s="159"/>
      <c r="F7742" s="161"/>
    </row>
    <row r="7743" spans="2:6" x14ac:dyDescent="0.3">
      <c r="B7743" s="121">
        <v>7732</v>
      </c>
      <c r="C7743" s="162"/>
      <c r="D7743" s="163"/>
      <c r="E7743" s="162"/>
      <c r="F7743" s="164"/>
    </row>
    <row r="7744" spans="2:6" x14ac:dyDescent="0.3">
      <c r="B7744" s="125">
        <v>7733</v>
      </c>
      <c r="C7744" s="159"/>
      <c r="D7744" s="160"/>
      <c r="E7744" s="159"/>
      <c r="F7744" s="161"/>
    </row>
    <row r="7745" spans="2:6" x14ac:dyDescent="0.3">
      <c r="B7745" s="121">
        <v>7734</v>
      </c>
      <c r="C7745" s="162"/>
      <c r="D7745" s="163"/>
      <c r="E7745" s="162"/>
      <c r="F7745" s="164"/>
    </row>
    <row r="7746" spans="2:6" x14ac:dyDescent="0.3">
      <c r="B7746" s="125">
        <v>7735</v>
      </c>
      <c r="C7746" s="159"/>
      <c r="D7746" s="160"/>
      <c r="E7746" s="159"/>
      <c r="F7746" s="161"/>
    </row>
    <row r="7747" spans="2:6" x14ac:dyDescent="0.3">
      <c r="B7747" s="121">
        <v>7736</v>
      </c>
      <c r="C7747" s="162"/>
      <c r="D7747" s="163"/>
      <c r="E7747" s="162"/>
      <c r="F7747" s="164"/>
    </row>
    <row r="7748" spans="2:6" x14ac:dyDescent="0.3">
      <c r="B7748" s="125">
        <v>7737</v>
      </c>
      <c r="C7748" s="159"/>
      <c r="D7748" s="160"/>
      <c r="E7748" s="159"/>
      <c r="F7748" s="161"/>
    </row>
    <row r="7749" spans="2:6" x14ac:dyDescent="0.3">
      <c r="B7749" s="121">
        <v>7738</v>
      </c>
      <c r="C7749" s="162"/>
      <c r="D7749" s="163"/>
      <c r="E7749" s="162"/>
      <c r="F7749" s="164"/>
    </row>
    <row r="7750" spans="2:6" x14ac:dyDescent="0.3">
      <c r="B7750" s="125">
        <v>7739</v>
      </c>
      <c r="C7750" s="159"/>
      <c r="D7750" s="160"/>
      <c r="E7750" s="159"/>
      <c r="F7750" s="161"/>
    </row>
    <row r="7751" spans="2:6" x14ac:dyDescent="0.3">
      <c r="B7751" s="121">
        <v>7740</v>
      </c>
      <c r="C7751" s="162"/>
      <c r="D7751" s="163"/>
      <c r="E7751" s="162"/>
      <c r="F7751" s="164"/>
    </row>
    <row r="7752" spans="2:6" x14ac:dyDescent="0.3">
      <c r="B7752" s="125">
        <v>7741</v>
      </c>
      <c r="C7752" s="159"/>
      <c r="D7752" s="160"/>
      <c r="E7752" s="159"/>
      <c r="F7752" s="161"/>
    </row>
    <row r="7753" spans="2:6" x14ac:dyDescent="0.3">
      <c r="B7753" s="121">
        <v>7742</v>
      </c>
      <c r="C7753" s="162"/>
      <c r="D7753" s="163"/>
      <c r="E7753" s="162"/>
      <c r="F7753" s="164"/>
    </row>
    <row r="7754" spans="2:6" x14ac:dyDescent="0.3">
      <c r="B7754" s="125">
        <v>7743</v>
      </c>
      <c r="C7754" s="159"/>
      <c r="D7754" s="160"/>
      <c r="E7754" s="159"/>
      <c r="F7754" s="161"/>
    </row>
    <row r="7755" spans="2:6" x14ac:dyDescent="0.3">
      <c r="B7755" s="121">
        <v>7744</v>
      </c>
      <c r="C7755" s="162"/>
      <c r="D7755" s="163"/>
      <c r="E7755" s="162"/>
      <c r="F7755" s="164"/>
    </row>
    <row r="7756" spans="2:6" x14ac:dyDescent="0.3">
      <c r="B7756" s="125">
        <v>7745</v>
      </c>
      <c r="C7756" s="159"/>
      <c r="D7756" s="160"/>
      <c r="E7756" s="159"/>
      <c r="F7756" s="161"/>
    </row>
    <row r="7757" spans="2:6" x14ac:dyDescent="0.3">
      <c r="B7757" s="121">
        <v>7746</v>
      </c>
      <c r="C7757" s="162"/>
      <c r="D7757" s="163"/>
      <c r="E7757" s="162"/>
      <c r="F7757" s="164"/>
    </row>
    <row r="7758" spans="2:6" x14ac:dyDescent="0.3">
      <c r="B7758" s="125">
        <v>7747</v>
      </c>
      <c r="C7758" s="159"/>
      <c r="D7758" s="160"/>
      <c r="E7758" s="159"/>
      <c r="F7758" s="161"/>
    </row>
    <row r="7759" spans="2:6" x14ac:dyDescent="0.3">
      <c r="B7759" s="121">
        <v>7748</v>
      </c>
      <c r="C7759" s="162"/>
      <c r="D7759" s="163"/>
      <c r="E7759" s="162"/>
      <c r="F7759" s="164"/>
    </row>
    <row r="7760" spans="2:6" x14ac:dyDescent="0.3">
      <c r="B7760" s="125">
        <v>7749</v>
      </c>
      <c r="C7760" s="159"/>
      <c r="D7760" s="160"/>
      <c r="E7760" s="159"/>
      <c r="F7760" s="161"/>
    </row>
    <row r="7761" spans="2:6" x14ac:dyDescent="0.3">
      <c r="B7761" s="121">
        <v>7750</v>
      </c>
      <c r="C7761" s="162"/>
      <c r="D7761" s="163"/>
      <c r="E7761" s="162"/>
      <c r="F7761" s="164"/>
    </row>
    <row r="7762" spans="2:6" x14ac:dyDescent="0.3">
      <c r="B7762" s="125">
        <v>7751</v>
      </c>
      <c r="C7762" s="159"/>
      <c r="D7762" s="160"/>
      <c r="E7762" s="159"/>
      <c r="F7762" s="161"/>
    </row>
    <row r="7763" spans="2:6" x14ac:dyDescent="0.3">
      <c r="B7763" s="121">
        <v>7752</v>
      </c>
      <c r="C7763" s="162"/>
      <c r="D7763" s="163"/>
      <c r="E7763" s="162"/>
      <c r="F7763" s="164"/>
    </row>
    <row r="7764" spans="2:6" x14ac:dyDescent="0.3">
      <c r="B7764" s="125">
        <v>7753</v>
      </c>
      <c r="C7764" s="159"/>
      <c r="D7764" s="160"/>
      <c r="E7764" s="159"/>
      <c r="F7764" s="161"/>
    </row>
    <row r="7765" spans="2:6" x14ac:dyDescent="0.3">
      <c r="B7765" s="121">
        <v>7754</v>
      </c>
      <c r="C7765" s="162"/>
      <c r="D7765" s="163"/>
      <c r="E7765" s="162"/>
      <c r="F7765" s="164"/>
    </row>
    <row r="7766" spans="2:6" x14ac:dyDescent="0.3">
      <c r="B7766" s="125">
        <v>7755</v>
      </c>
      <c r="C7766" s="159"/>
      <c r="D7766" s="160"/>
      <c r="E7766" s="159"/>
      <c r="F7766" s="161"/>
    </row>
    <row r="7767" spans="2:6" x14ac:dyDescent="0.3">
      <c r="B7767" s="121">
        <v>7756</v>
      </c>
      <c r="C7767" s="162"/>
      <c r="D7767" s="163"/>
      <c r="E7767" s="162"/>
      <c r="F7767" s="164"/>
    </row>
    <row r="7768" spans="2:6" x14ac:dyDescent="0.3">
      <c r="B7768" s="125">
        <v>7757</v>
      </c>
      <c r="C7768" s="159"/>
      <c r="D7768" s="160"/>
      <c r="E7768" s="159"/>
      <c r="F7768" s="161"/>
    </row>
    <row r="7769" spans="2:6" x14ac:dyDescent="0.3">
      <c r="B7769" s="121">
        <v>7758</v>
      </c>
      <c r="C7769" s="162"/>
      <c r="D7769" s="163"/>
      <c r="E7769" s="162"/>
      <c r="F7769" s="164"/>
    </row>
    <row r="7770" spans="2:6" x14ac:dyDescent="0.3">
      <c r="B7770" s="125">
        <v>7759</v>
      </c>
      <c r="C7770" s="159"/>
      <c r="D7770" s="160"/>
      <c r="E7770" s="159"/>
      <c r="F7770" s="161"/>
    </row>
    <row r="7771" spans="2:6" x14ac:dyDescent="0.3">
      <c r="B7771" s="121">
        <v>7760</v>
      </c>
      <c r="C7771" s="162"/>
      <c r="D7771" s="163"/>
      <c r="E7771" s="162"/>
      <c r="F7771" s="164"/>
    </row>
    <row r="7772" spans="2:6" x14ac:dyDescent="0.3">
      <c r="B7772" s="125">
        <v>7761</v>
      </c>
      <c r="C7772" s="159"/>
      <c r="D7772" s="160"/>
      <c r="E7772" s="159"/>
      <c r="F7772" s="161"/>
    </row>
    <row r="7773" spans="2:6" x14ac:dyDescent="0.3">
      <c r="B7773" s="121">
        <v>7762</v>
      </c>
      <c r="C7773" s="162"/>
      <c r="D7773" s="163"/>
      <c r="E7773" s="162"/>
      <c r="F7773" s="164"/>
    </row>
    <row r="7774" spans="2:6" x14ac:dyDescent="0.3">
      <c r="B7774" s="125">
        <v>7763</v>
      </c>
      <c r="C7774" s="159"/>
      <c r="D7774" s="160"/>
      <c r="E7774" s="159"/>
      <c r="F7774" s="161"/>
    </row>
    <row r="7775" spans="2:6" x14ac:dyDescent="0.3">
      <c r="B7775" s="121">
        <v>7764</v>
      </c>
      <c r="C7775" s="162"/>
      <c r="D7775" s="163"/>
      <c r="E7775" s="162"/>
      <c r="F7775" s="164"/>
    </row>
    <row r="7776" spans="2:6" x14ac:dyDescent="0.3">
      <c r="B7776" s="125">
        <v>7765</v>
      </c>
      <c r="C7776" s="159"/>
      <c r="D7776" s="160"/>
      <c r="E7776" s="159"/>
      <c r="F7776" s="161"/>
    </row>
    <row r="7777" spans="2:6" x14ac:dyDescent="0.3">
      <c r="B7777" s="121">
        <v>7766</v>
      </c>
      <c r="C7777" s="162"/>
      <c r="D7777" s="163"/>
      <c r="E7777" s="162"/>
      <c r="F7777" s="164"/>
    </row>
    <row r="7778" spans="2:6" x14ac:dyDescent="0.3">
      <c r="B7778" s="125">
        <v>7767</v>
      </c>
      <c r="C7778" s="159"/>
      <c r="D7778" s="160"/>
      <c r="E7778" s="159"/>
      <c r="F7778" s="161"/>
    </row>
    <row r="7779" spans="2:6" x14ac:dyDescent="0.3">
      <c r="B7779" s="121">
        <v>7768</v>
      </c>
      <c r="C7779" s="162"/>
      <c r="D7779" s="163"/>
      <c r="E7779" s="162"/>
      <c r="F7779" s="164"/>
    </row>
    <row r="7780" spans="2:6" x14ac:dyDescent="0.3">
      <c r="B7780" s="125">
        <v>7769</v>
      </c>
      <c r="C7780" s="159"/>
      <c r="D7780" s="160"/>
      <c r="E7780" s="159"/>
      <c r="F7780" s="161"/>
    </row>
    <row r="7781" spans="2:6" x14ac:dyDescent="0.3">
      <c r="B7781" s="121">
        <v>7770</v>
      </c>
      <c r="C7781" s="162"/>
      <c r="D7781" s="163"/>
      <c r="E7781" s="162"/>
      <c r="F7781" s="164"/>
    </row>
    <row r="7782" spans="2:6" x14ac:dyDescent="0.3">
      <c r="B7782" s="125">
        <v>7771</v>
      </c>
      <c r="C7782" s="159"/>
      <c r="D7782" s="160"/>
      <c r="E7782" s="159"/>
      <c r="F7782" s="161"/>
    </row>
    <row r="7783" spans="2:6" x14ac:dyDescent="0.3">
      <c r="B7783" s="121">
        <v>7772</v>
      </c>
      <c r="C7783" s="162"/>
      <c r="D7783" s="163"/>
      <c r="E7783" s="162"/>
      <c r="F7783" s="164"/>
    </row>
    <row r="7784" spans="2:6" x14ac:dyDescent="0.3">
      <c r="B7784" s="125">
        <v>7773</v>
      </c>
      <c r="C7784" s="159"/>
      <c r="D7784" s="160"/>
      <c r="E7784" s="159"/>
      <c r="F7784" s="161"/>
    </row>
    <row r="7785" spans="2:6" x14ac:dyDescent="0.3">
      <c r="B7785" s="121">
        <v>7774</v>
      </c>
      <c r="C7785" s="162"/>
      <c r="D7785" s="163"/>
      <c r="E7785" s="162"/>
      <c r="F7785" s="164"/>
    </row>
    <row r="7786" spans="2:6" x14ac:dyDescent="0.3">
      <c r="B7786" s="125">
        <v>7775</v>
      </c>
      <c r="C7786" s="159"/>
      <c r="D7786" s="160"/>
      <c r="E7786" s="159"/>
      <c r="F7786" s="161"/>
    </row>
    <row r="7787" spans="2:6" x14ac:dyDescent="0.3">
      <c r="B7787" s="121">
        <v>7776</v>
      </c>
      <c r="C7787" s="162"/>
      <c r="D7787" s="163"/>
      <c r="E7787" s="162"/>
      <c r="F7787" s="164"/>
    </row>
    <row r="7788" spans="2:6" x14ac:dyDescent="0.3">
      <c r="B7788" s="125">
        <v>7777</v>
      </c>
      <c r="C7788" s="159"/>
      <c r="D7788" s="160"/>
      <c r="E7788" s="159"/>
      <c r="F7788" s="161"/>
    </row>
    <row r="7789" spans="2:6" x14ac:dyDescent="0.3">
      <c r="B7789" s="121">
        <v>7778</v>
      </c>
      <c r="C7789" s="162"/>
      <c r="D7789" s="163"/>
      <c r="E7789" s="162"/>
      <c r="F7789" s="164"/>
    </row>
    <row r="7790" spans="2:6" x14ac:dyDescent="0.3">
      <c r="B7790" s="125">
        <v>7779</v>
      </c>
      <c r="C7790" s="159"/>
      <c r="D7790" s="160"/>
      <c r="E7790" s="159"/>
      <c r="F7790" s="161"/>
    </row>
    <row r="7791" spans="2:6" x14ac:dyDescent="0.3">
      <c r="B7791" s="121">
        <v>7780</v>
      </c>
      <c r="C7791" s="162"/>
      <c r="D7791" s="163"/>
      <c r="E7791" s="162"/>
      <c r="F7791" s="164"/>
    </row>
    <row r="7792" spans="2:6" x14ac:dyDescent="0.3">
      <c r="B7792" s="125">
        <v>7781</v>
      </c>
      <c r="C7792" s="159"/>
      <c r="D7792" s="160"/>
      <c r="E7792" s="159"/>
      <c r="F7792" s="161"/>
    </row>
    <row r="7793" spans="2:6" x14ac:dyDescent="0.3">
      <c r="B7793" s="121">
        <v>7782</v>
      </c>
      <c r="C7793" s="162"/>
      <c r="D7793" s="163"/>
      <c r="E7793" s="162"/>
      <c r="F7793" s="164"/>
    </row>
    <row r="7794" spans="2:6" x14ac:dyDescent="0.3">
      <c r="B7794" s="125">
        <v>7783</v>
      </c>
      <c r="C7794" s="159"/>
      <c r="D7794" s="160"/>
      <c r="E7794" s="159"/>
      <c r="F7794" s="161"/>
    </row>
    <row r="7795" spans="2:6" x14ac:dyDescent="0.3">
      <c r="B7795" s="121">
        <v>7784</v>
      </c>
      <c r="C7795" s="162"/>
      <c r="D7795" s="163"/>
      <c r="E7795" s="162"/>
      <c r="F7795" s="164"/>
    </row>
    <row r="7796" spans="2:6" x14ac:dyDescent="0.3">
      <c r="B7796" s="125">
        <v>7785</v>
      </c>
      <c r="C7796" s="159"/>
      <c r="D7796" s="160"/>
      <c r="E7796" s="159"/>
      <c r="F7796" s="161"/>
    </row>
    <row r="7797" spans="2:6" x14ac:dyDescent="0.3">
      <c r="B7797" s="121">
        <v>7786</v>
      </c>
      <c r="C7797" s="162"/>
      <c r="D7797" s="163"/>
      <c r="E7797" s="162"/>
      <c r="F7797" s="164"/>
    </row>
    <row r="7798" spans="2:6" x14ac:dyDescent="0.3">
      <c r="B7798" s="125">
        <v>7787</v>
      </c>
      <c r="C7798" s="159"/>
      <c r="D7798" s="160"/>
      <c r="E7798" s="159"/>
      <c r="F7798" s="161"/>
    </row>
    <row r="7799" spans="2:6" x14ac:dyDescent="0.3">
      <c r="B7799" s="121">
        <v>7788</v>
      </c>
      <c r="C7799" s="162"/>
      <c r="D7799" s="163"/>
      <c r="E7799" s="162"/>
      <c r="F7799" s="164"/>
    </row>
    <row r="7800" spans="2:6" x14ac:dyDescent="0.3">
      <c r="B7800" s="125">
        <v>7789</v>
      </c>
      <c r="C7800" s="159"/>
      <c r="D7800" s="160"/>
      <c r="E7800" s="159"/>
      <c r="F7800" s="161"/>
    </row>
    <row r="7801" spans="2:6" x14ac:dyDescent="0.3">
      <c r="B7801" s="121">
        <v>7790</v>
      </c>
      <c r="C7801" s="162"/>
      <c r="D7801" s="163"/>
      <c r="E7801" s="162"/>
      <c r="F7801" s="164"/>
    </row>
    <row r="7802" spans="2:6" x14ac:dyDescent="0.3">
      <c r="B7802" s="125">
        <v>7791</v>
      </c>
      <c r="C7802" s="159"/>
      <c r="D7802" s="160"/>
      <c r="E7802" s="159"/>
      <c r="F7802" s="161"/>
    </row>
    <row r="7803" spans="2:6" x14ac:dyDescent="0.3">
      <c r="B7803" s="121">
        <v>7792</v>
      </c>
      <c r="C7803" s="162"/>
      <c r="D7803" s="163"/>
      <c r="E7803" s="162"/>
      <c r="F7803" s="164"/>
    </row>
    <row r="7804" spans="2:6" x14ac:dyDescent="0.3">
      <c r="B7804" s="125">
        <v>7793</v>
      </c>
      <c r="C7804" s="159"/>
      <c r="D7804" s="160"/>
      <c r="E7804" s="159"/>
      <c r="F7804" s="161"/>
    </row>
    <row r="7805" spans="2:6" x14ac:dyDescent="0.3">
      <c r="B7805" s="121">
        <v>7794</v>
      </c>
      <c r="C7805" s="162"/>
      <c r="D7805" s="163"/>
      <c r="E7805" s="162"/>
      <c r="F7805" s="164"/>
    </row>
    <row r="7806" spans="2:6" x14ac:dyDescent="0.3">
      <c r="B7806" s="125">
        <v>7795</v>
      </c>
      <c r="C7806" s="159"/>
      <c r="D7806" s="160"/>
      <c r="E7806" s="159"/>
      <c r="F7806" s="161"/>
    </row>
    <row r="7807" spans="2:6" x14ac:dyDescent="0.3">
      <c r="B7807" s="121">
        <v>7796</v>
      </c>
      <c r="C7807" s="162"/>
      <c r="D7807" s="163"/>
      <c r="E7807" s="162"/>
      <c r="F7807" s="164"/>
    </row>
    <row r="7808" spans="2:6" x14ac:dyDescent="0.3">
      <c r="B7808" s="125">
        <v>7797</v>
      </c>
      <c r="C7808" s="159"/>
      <c r="D7808" s="160"/>
      <c r="E7808" s="159"/>
      <c r="F7808" s="161"/>
    </row>
    <row r="7809" spans="2:6" x14ac:dyDescent="0.3">
      <c r="B7809" s="121">
        <v>7798</v>
      </c>
      <c r="C7809" s="162"/>
      <c r="D7809" s="163"/>
      <c r="E7809" s="162"/>
      <c r="F7809" s="164"/>
    </row>
    <row r="7810" spans="2:6" x14ac:dyDescent="0.3">
      <c r="B7810" s="125">
        <v>7799</v>
      </c>
      <c r="C7810" s="159"/>
      <c r="D7810" s="160"/>
      <c r="E7810" s="159"/>
      <c r="F7810" s="161"/>
    </row>
    <row r="7811" spans="2:6" x14ac:dyDescent="0.3">
      <c r="B7811" s="121">
        <v>7800</v>
      </c>
      <c r="C7811" s="162"/>
      <c r="D7811" s="163"/>
      <c r="E7811" s="162"/>
      <c r="F7811" s="164"/>
    </row>
    <row r="7812" spans="2:6" x14ac:dyDescent="0.3">
      <c r="B7812" s="125">
        <v>7801</v>
      </c>
      <c r="C7812" s="159"/>
      <c r="D7812" s="160"/>
      <c r="E7812" s="159"/>
      <c r="F7812" s="161"/>
    </row>
    <row r="7813" spans="2:6" x14ac:dyDescent="0.3">
      <c r="B7813" s="121">
        <v>7802</v>
      </c>
      <c r="C7813" s="162"/>
      <c r="D7813" s="163"/>
      <c r="E7813" s="162"/>
      <c r="F7813" s="164"/>
    </row>
    <row r="7814" spans="2:6" x14ac:dyDescent="0.3">
      <c r="B7814" s="125">
        <v>7803</v>
      </c>
      <c r="C7814" s="159"/>
      <c r="D7814" s="160"/>
      <c r="E7814" s="159"/>
      <c r="F7814" s="161"/>
    </row>
    <row r="7815" spans="2:6" x14ac:dyDescent="0.3">
      <c r="B7815" s="121">
        <v>7804</v>
      </c>
      <c r="C7815" s="162"/>
      <c r="D7815" s="163"/>
      <c r="E7815" s="162"/>
      <c r="F7815" s="164"/>
    </row>
    <row r="7816" spans="2:6" x14ac:dyDescent="0.3">
      <c r="B7816" s="125">
        <v>7805</v>
      </c>
      <c r="C7816" s="159"/>
      <c r="D7816" s="160"/>
      <c r="E7816" s="159"/>
      <c r="F7816" s="161"/>
    </row>
    <row r="7817" spans="2:6" x14ac:dyDescent="0.3">
      <c r="B7817" s="121">
        <v>7806</v>
      </c>
      <c r="C7817" s="162"/>
      <c r="D7817" s="163"/>
      <c r="E7817" s="162"/>
      <c r="F7817" s="164"/>
    </row>
    <row r="7818" spans="2:6" x14ac:dyDescent="0.3">
      <c r="B7818" s="125">
        <v>7807</v>
      </c>
      <c r="C7818" s="159"/>
      <c r="D7818" s="160"/>
      <c r="E7818" s="159"/>
      <c r="F7818" s="161"/>
    </row>
    <row r="7819" spans="2:6" x14ac:dyDescent="0.3">
      <c r="B7819" s="121">
        <v>7808</v>
      </c>
      <c r="C7819" s="162"/>
      <c r="D7819" s="163"/>
      <c r="E7819" s="162"/>
      <c r="F7819" s="164"/>
    </row>
    <row r="7820" spans="2:6" x14ac:dyDescent="0.3">
      <c r="B7820" s="125">
        <v>7809</v>
      </c>
      <c r="C7820" s="159"/>
      <c r="D7820" s="160"/>
      <c r="E7820" s="159"/>
      <c r="F7820" s="161"/>
    </row>
    <row r="7821" spans="2:6" x14ac:dyDescent="0.3">
      <c r="B7821" s="121">
        <v>7810</v>
      </c>
      <c r="C7821" s="162"/>
      <c r="D7821" s="163"/>
      <c r="E7821" s="162"/>
      <c r="F7821" s="164"/>
    </row>
    <row r="7822" spans="2:6" x14ac:dyDescent="0.3">
      <c r="B7822" s="125">
        <v>7811</v>
      </c>
      <c r="C7822" s="159"/>
      <c r="D7822" s="160"/>
      <c r="E7822" s="159"/>
      <c r="F7822" s="161"/>
    </row>
    <row r="7823" spans="2:6" x14ac:dyDescent="0.3">
      <c r="B7823" s="121">
        <v>7812</v>
      </c>
      <c r="C7823" s="162"/>
      <c r="D7823" s="163"/>
      <c r="E7823" s="162"/>
      <c r="F7823" s="164"/>
    </row>
    <row r="7824" spans="2:6" x14ac:dyDescent="0.3">
      <c r="B7824" s="125">
        <v>7813</v>
      </c>
      <c r="C7824" s="159"/>
      <c r="D7824" s="160"/>
      <c r="E7824" s="159"/>
      <c r="F7824" s="161"/>
    </row>
    <row r="7825" spans="2:6" x14ac:dyDescent="0.3">
      <c r="B7825" s="121">
        <v>7814</v>
      </c>
      <c r="C7825" s="162"/>
      <c r="D7825" s="163"/>
      <c r="E7825" s="162"/>
      <c r="F7825" s="164"/>
    </row>
    <row r="7826" spans="2:6" x14ac:dyDescent="0.3">
      <c r="B7826" s="125">
        <v>7815</v>
      </c>
      <c r="C7826" s="159"/>
      <c r="D7826" s="160"/>
      <c r="E7826" s="159"/>
      <c r="F7826" s="161"/>
    </row>
    <row r="7827" spans="2:6" x14ac:dyDescent="0.3">
      <c r="B7827" s="121">
        <v>7816</v>
      </c>
      <c r="C7827" s="162"/>
      <c r="D7827" s="163"/>
      <c r="E7827" s="162"/>
      <c r="F7827" s="164"/>
    </row>
    <row r="7828" spans="2:6" x14ac:dyDescent="0.3">
      <c r="B7828" s="125">
        <v>7817</v>
      </c>
      <c r="C7828" s="159"/>
      <c r="D7828" s="160"/>
      <c r="E7828" s="159"/>
      <c r="F7828" s="161"/>
    </row>
    <row r="7829" spans="2:6" x14ac:dyDescent="0.3">
      <c r="B7829" s="121">
        <v>7818</v>
      </c>
      <c r="C7829" s="162"/>
      <c r="D7829" s="163"/>
      <c r="E7829" s="162"/>
      <c r="F7829" s="164"/>
    </row>
    <row r="7830" spans="2:6" x14ac:dyDescent="0.3">
      <c r="B7830" s="125">
        <v>7819</v>
      </c>
      <c r="C7830" s="159"/>
      <c r="D7830" s="160"/>
      <c r="E7830" s="159"/>
      <c r="F7830" s="161"/>
    </row>
    <row r="7831" spans="2:6" x14ac:dyDescent="0.3">
      <c r="B7831" s="121">
        <v>7820</v>
      </c>
      <c r="C7831" s="162"/>
      <c r="D7831" s="163"/>
      <c r="E7831" s="162"/>
      <c r="F7831" s="164"/>
    </row>
    <row r="7832" spans="2:6" x14ac:dyDescent="0.3">
      <c r="B7832" s="125">
        <v>7821</v>
      </c>
      <c r="C7832" s="159"/>
      <c r="D7832" s="160"/>
      <c r="E7832" s="159"/>
      <c r="F7832" s="161"/>
    </row>
    <row r="7833" spans="2:6" x14ac:dyDescent="0.3">
      <c r="B7833" s="121">
        <v>7822</v>
      </c>
      <c r="C7833" s="162"/>
      <c r="D7833" s="163"/>
      <c r="E7833" s="162"/>
      <c r="F7833" s="164"/>
    </row>
    <row r="7834" spans="2:6" x14ac:dyDescent="0.3">
      <c r="B7834" s="125">
        <v>7823</v>
      </c>
      <c r="C7834" s="159"/>
      <c r="D7834" s="160"/>
      <c r="E7834" s="159"/>
      <c r="F7834" s="161"/>
    </row>
    <row r="7835" spans="2:6" x14ac:dyDescent="0.3">
      <c r="B7835" s="121">
        <v>7824</v>
      </c>
      <c r="C7835" s="162"/>
      <c r="D7835" s="163"/>
      <c r="E7835" s="162"/>
      <c r="F7835" s="164"/>
    </row>
    <row r="7836" spans="2:6" x14ac:dyDescent="0.3">
      <c r="B7836" s="125">
        <v>7825</v>
      </c>
      <c r="C7836" s="159"/>
      <c r="D7836" s="160"/>
      <c r="E7836" s="159"/>
      <c r="F7836" s="161"/>
    </row>
    <row r="7837" spans="2:6" x14ac:dyDescent="0.3">
      <c r="B7837" s="121">
        <v>7826</v>
      </c>
      <c r="C7837" s="162"/>
      <c r="D7837" s="163"/>
      <c r="E7837" s="162"/>
      <c r="F7837" s="164"/>
    </row>
    <row r="7838" spans="2:6" x14ac:dyDescent="0.3">
      <c r="B7838" s="125">
        <v>7827</v>
      </c>
      <c r="C7838" s="159"/>
      <c r="D7838" s="160"/>
      <c r="E7838" s="159"/>
      <c r="F7838" s="161"/>
    </row>
    <row r="7839" spans="2:6" x14ac:dyDescent="0.3">
      <c r="B7839" s="121">
        <v>7828</v>
      </c>
      <c r="C7839" s="162"/>
      <c r="D7839" s="163"/>
      <c r="E7839" s="162"/>
      <c r="F7839" s="164"/>
    </row>
    <row r="7840" spans="2:6" x14ac:dyDescent="0.3">
      <c r="B7840" s="125">
        <v>7829</v>
      </c>
      <c r="C7840" s="159"/>
      <c r="D7840" s="160"/>
      <c r="E7840" s="159"/>
      <c r="F7840" s="161"/>
    </row>
    <row r="7841" spans="2:6" x14ac:dyDescent="0.3">
      <c r="B7841" s="121">
        <v>7830</v>
      </c>
      <c r="C7841" s="162"/>
      <c r="D7841" s="163"/>
      <c r="E7841" s="162"/>
      <c r="F7841" s="164"/>
    </row>
    <row r="7842" spans="2:6" x14ac:dyDescent="0.3">
      <c r="B7842" s="125">
        <v>7831</v>
      </c>
      <c r="C7842" s="159"/>
      <c r="D7842" s="160"/>
      <c r="E7842" s="159"/>
      <c r="F7842" s="161"/>
    </row>
    <row r="7843" spans="2:6" x14ac:dyDescent="0.3">
      <c r="B7843" s="121">
        <v>7832</v>
      </c>
      <c r="C7843" s="162"/>
      <c r="D7843" s="163"/>
      <c r="E7843" s="162"/>
      <c r="F7843" s="164"/>
    </row>
    <row r="7844" spans="2:6" x14ac:dyDescent="0.3">
      <c r="B7844" s="125">
        <v>7833</v>
      </c>
      <c r="C7844" s="159"/>
      <c r="D7844" s="160"/>
      <c r="E7844" s="159"/>
      <c r="F7844" s="161"/>
    </row>
    <row r="7845" spans="2:6" x14ac:dyDescent="0.3">
      <c r="B7845" s="121">
        <v>7834</v>
      </c>
      <c r="C7845" s="162"/>
      <c r="D7845" s="163"/>
      <c r="E7845" s="162"/>
      <c r="F7845" s="164"/>
    </row>
    <row r="7846" spans="2:6" x14ac:dyDescent="0.3">
      <c r="B7846" s="125">
        <v>7835</v>
      </c>
      <c r="C7846" s="159"/>
      <c r="D7846" s="160"/>
      <c r="E7846" s="159"/>
      <c r="F7846" s="161"/>
    </row>
    <row r="7847" spans="2:6" x14ac:dyDescent="0.3">
      <c r="B7847" s="121">
        <v>7836</v>
      </c>
      <c r="C7847" s="162"/>
      <c r="D7847" s="163"/>
      <c r="E7847" s="162"/>
      <c r="F7847" s="164"/>
    </row>
    <row r="7848" spans="2:6" x14ac:dyDescent="0.3">
      <c r="B7848" s="125">
        <v>7837</v>
      </c>
      <c r="C7848" s="159"/>
      <c r="D7848" s="160"/>
      <c r="E7848" s="159"/>
      <c r="F7848" s="161"/>
    </row>
    <row r="7849" spans="2:6" x14ac:dyDescent="0.3">
      <c r="B7849" s="121">
        <v>7838</v>
      </c>
      <c r="C7849" s="162"/>
      <c r="D7849" s="163"/>
      <c r="E7849" s="162"/>
      <c r="F7849" s="164"/>
    </row>
    <row r="7850" spans="2:6" x14ac:dyDescent="0.3">
      <c r="B7850" s="125">
        <v>7839</v>
      </c>
      <c r="C7850" s="159"/>
      <c r="D7850" s="160"/>
      <c r="E7850" s="159"/>
      <c r="F7850" s="161"/>
    </row>
    <row r="7851" spans="2:6" x14ac:dyDescent="0.3">
      <c r="B7851" s="121">
        <v>7840</v>
      </c>
      <c r="C7851" s="162"/>
      <c r="D7851" s="163"/>
      <c r="E7851" s="162"/>
      <c r="F7851" s="164"/>
    </row>
    <row r="7852" spans="2:6" x14ac:dyDescent="0.3">
      <c r="B7852" s="125">
        <v>7841</v>
      </c>
      <c r="C7852" s="159"/>
      <c r="D7852" s="160"/>
      <c r="E7852" s="159"/>
      <c r="F7852" s="161"/>
    </row>
    <row r="7853" spans="2:6" x14ac:dyDescent="0.3">
      <c r="B7853" s="121">
        <v>7842</v>
      </c>
      <c r="C7853" s="162"/>
      <c r="D7853" s="163"/>
      <c r="E7853" s="162"/>
      <c r="F7853" s="164"/>
    </row>
    <row r="7854" spans="2:6" x14ac:dyDescent="0.3">
      <c r="B7854" s="125">
        <v>7843</v>
      </c>
      <c r="C7854" s="159"/>
      <c r="D7854" s="160"/>
      <c r="E7854" s="159"/>
      <c r="F7854" s="161"/>
    </row>
    <row r="7855" spans="2:6" x14ac:dyDescent="0.3">
      <c r="B7855" s="121">
        <v>7844</v>
      </c>
      <c r="C7855" s="162"/>
      <c r="D7855" s="163"/>
      <c r="E7855" s="162"/>
      <c r="F7855" s="164"/>
    </row>
    <row r="7856" spans="2:6" x14ac:dyDescent="0.3">
      <c r="B7856" s="125">
        <v>7845</v>
      </c>
      <c r="C7856" s="159"/>
      <c r="D7856" s="160"/>
      <c r="E7856" s="159"/>
      <c r="F7856" s="161"/>
    </row>
    <row r="7857" spans="2:6" x14ac:dyDescent="0.3">
      <c r="B7857" s="121">
        <v>7846</v>
      </c>
      <c r="C7857" s="162"/>
      <c r="D7857" s="163"/>
      <c r="E7857" s="162"/>
      <c r="F7857" s="164"/>
    </row>
    <row r="7858" spans="2:6" x14ac:dyDescent="0.3">
      <c r="B7858" s="125">
        <v>7847</v>
      </c>
      <c r="C7858" s="159"/>
      <c r="D7858" s="160"/>
      <c r="E7858" s="159"/>
      <c r="F7858" s="161"/>
    </row>
    <row r="7859" spans="2:6" x14ac:dyDescent="0.3">
      <c r="B7859" s="121">
        <v>7848</v>
      </c>
      <c r="C7859" s="162"/>
      <c r="D7859" s="163"/>
      <c r="E7859" s="162"/>
      <c r="F7859" s="164"/>
    </row>
    <row r="7860" spans="2:6" x14ac:dyDescent="0.3">
      <c r="B7860" s="125">
        <v>7849</v>
      </c>
      <c r="C7860" s="159"/>
      <c r="D7860" s="160"/>
      <c r="E7860" s="159"/>
      <c r="F7860" s="161"/>
    </row>
    <row r="7861" spans="2:6" x14ac:dyDescent="0.3">
      <c r="B7861" s="121">
        <v>7850</v>
      </c>
      <c r="C7861" s="162"/>
      <c r="D7861" s="163"/>
      <c r="E7861" s="162"/>
      <c r="F7861" s="164"/>
    </row>
    <row r="7862" spans="2:6" x14ac:dyDescent="0.3">
      <c r="B7862" s="125">
        <v>7851</v>
      </c>
      <c r="C7862" s="159"/>
      <c r="D7862" s="160"/>
      <c r="E7862" s="159"/>
      <c r="F7862" s="161"/>
    </row>
    <row r="7863" spans="2:6" x14ac:dyDescent="0.3">
      <c r="B7863" s="121">
        <v>7852</v>
      </c>
      <c r="C7863" s="162"/>
      <c r="D7863" s="163"/>
      <c r="E7863" s="162"/>
      <c r="F7863" s="164"/>
    </row>
    <row r="7864" spans="2:6" x14ac:dyDescent="0.3">
      <c r="B7864" s="125">
        <v>7853</v>
      </c>
      <c r="C7864" s="159"/>
      <c r="D7864" s="160"/>
      <c r="E7864" s="159"/>
      <c r="F7864" s="161"/>
    </row>
    <row r="7865" spans="2:6" x14ac:dyDescent="0.3">
      <c r="B7865" s="121">
        <v>7854</v>
      </c>
      <c r="C7865" s="162"/>
      <c r="D7865" s="163"/>
      <c r="E7865" s="162"/>
      <c r="F7865" s="164"/>
    </row>
    <row r="7866" spans="2:6" x14ac:dyDescent="0.3">
      <c r="B7866" s="125">
        <v>7855</v>
      </c>
      <c r="C7866" s="159"/>
      <c r="D7866" s="160"/>
      <c r="E7866" s="159"/>
      <c r="F7866" s="161"/>
    </row>
    <row r="7867" spans="2:6" x14ac:dyDescent="0.3">
      <c r="B7867" s="121">
        <v>7856</v>
      </c>
      <c r="C7867" s="162"/>
      <c r="D7867" s="163"/>
      <c r="E7867" s="162"/>
      <c r="F7867" s="164"/>
    </row>
    <row r="7868" spans="2:6" x14ac:dyDescent="0.3">
      <c r="B7868" s="125">
        <v>7857</v>
      </c>
      <c r="C7868" s="159"/>
      <c r="D7868" s="160"/>
      <c r="E7868" s="159"/>
      <c r="F7868" s="161"/>
    </row>
    <row r="7869" spans="2:6" x14ac:dyDescent="0.3">
      <c r="B7869" s="121">
        <v>7858</v>
      </c>
      <c r="C7869" s="162"/>
      <c r="D7869" s="163"/>
      <c r="E7869" s="162"/>
      <c r="F7869" s="164"/>
    </row>
    <row r="7870" spans="2:6" x14ac:dyDescent="0.3">
      <c r="B7870" s="125">
        <v>7859</v>
      </c>
      <c r="C7870" s="159"/>
      <c r="D7870" s="160"/>
      <c r="E7870" s="159"/>
      <c r="F7870" s="161"/>
    </row>
    <row r="7871" spans="2:6" x14ac:dyDescent="0.3">
      <c r="B7871" s="121">
        <v>7860</v>
      </c>
      <c r="C7871" s="162"/>
      <c r="D7871" s="163"/>
      <c r="E7871" s="162"/>
      <c r="F7871" s="164"/>
    </row>
    <row r="7872" spans="2:6" x14ac:dyDescent="0.3">
      <c r="B7872" s="125">
        <v>7861</v>
      </c>
      <c r="C7872" s="159"/>
      <c r="D7872" s="160"/>
      <c r="E7872" s="159"/>
      <c r="F7872" s="161"/>
    </row>
    <row r="7873" spans="2:6" x14ac:dyDescent="0.3">
      <c r="B7873" s="121">
        <v>7862</v>
      </c>
      <c r="C7873" s="162"/>
      <c r="D7873" s="163"/>
      <c r="E7873" s="162"/>
      <c r="F7873" s="164"/>
    </row>
    <row r="7874" spans="2:6" x14ac:dyDescent="0.3">
      <c r="B7874" s="125">
        <v>7863</v>
      </c>
      <c r="C7874" s="159"/>
      <c r="D7874" s="160"/>
      <c r="E7874" s="159"/>
      <c r="F7874" s="161"/>
    </row>
    <row r="7875" spans="2:6" x14ac:dyDescent="0.3">
      <c r="B7875" s="121">
        <v>7864</v>
      </c>
      <c r="C7875" s="162"/>
      <c r="D7875" s="163"/>
      <c r="E7875" s="162"/>
      <c r="F7875" s="164"/>
    </row>
    <row r="7876" spans="2:6" x14ac:dyDescent="0.3">
      <c r="B7876" s="125">
        <v>7865</v>
      </c>
      <c r="C7876" s="159"/>
      <c r="D7876" s="160"/>
      <c r="E7876" s="159"/>
      <c r="F7876" s="161"/>
    </row>
    <row r="7877" spans="2:6" x14ac:dyDescent="0.3">
      <c r="B7877" s="121">
        <v>7866</v>
      </c>
      <c r="C7877" s="162"/>
      <c r="D7877" s="163"/>
      <c r="E7877" s="162"/>
      <c r="F7877" s="164"/>
    </row>
    <row r="7878" spans="2:6" x14ac:dyDescent="0.3">
      <c r="B7878" s="125">
        <v>7867</v>
      </c>
      <c r="C7878" s="159"/>
      <c r="D7878" s="160"/>
      <c r="E7878" s="159"/>
      <c r="F7878" s="161"/>
    </row>
    <row r="7879" spans="2:6" x14ac:dyDescent="0.3">
      <c r="B7879" s="121">
        <v>7868</v>
      </c>
      <c r="C7879" s="162"/>
      <c r="D7879" s="163"/>
      <c r="E7879" s="162"/>
      <c r="F7879" s="164"/>
    </row>
    <row r="7880" spans="2:6" x14ac:dyDescent="0.3">
      <c r="B7880" s="125">
        <v>7869</v>
      </c>
      <c r="C7880" s="159"/>
      <c r="D7880" s="160"/>
      <c r="E7880" s="159"/>
      <c r="F7880" s="161"/>
    </row>
    <row r="7881" spans="2:6" x14ac:dyDescent="0.3">
      <c r="B7881" s="121">
        <v>7870</v>
      </c>
      <c r="C7881" s="162"/>
      <c r="D7881" s="163"/>
      <c r="E7881" s="162"/>
      <c r="F7881" s="164"/>
    </row>
    <row r="7882" spans="2:6" x14ac:dyDescent="0.3">
      <c r="B7882" s="125">
        <v>7871</v>
      </c>
      <c r="C7882" s="159"/>
      <c r="D7882" s="160"/>
      <c r="E7882" s="159"/>
      <c r="F7882" s="161"/>
    </row>
    <row r="7883" spans="2:6" x14ac:dyDescent="0.3">
      <c r="B7883" s="121">
        <v>7872</v>
      </c>
      <c r="C7883" s="162"/>
      <c r="D7883" s="163"/>
      <c r="E7883" s="162"/>
      <c r="F7883" s="164"/>
    </row>
    <row r="7884" spans="2:6" x14ac:dyDescent="0.3">
      <c r="B7884" s="125">
        <v>7873</v>
      </c>
      <c r="C7884" s="159"/>
      <c r="D7884" s="160"/>
      <c r="E7884" s="159"/>
      <c r="F7884" s="161"/>
    </row>
    <row r="7885" spans="2:6" x14ac:dyDescent="0.3">
      <c r="B7885" s="121">
        <v>7874</v>
      </c>
      <c r="C7885" s="162"/>
      <c r="D7885" s="163"/>
      <c r="E7885" s="162"/>
      <c r="F7885" s="164"/>
    </row>
    <row r="7886" spans="2:6" x14ac:dyDescent="0.3">
      <c r="B7886" s="125">
        <v>7875</v>
      </c>
      <c r="C7886" s="159"/>
      <c r="D7886" s="160"/>
      <c r="E7886" s="159"/>
      <c r="F7886" s="161"/>
    </row>
    <row r="7887" spans="2:6" x14ac:dyDescent="0.3">
      <c r="B7887" s="121">
        <v>7876</v>
      </c>
      <c r="C7887" s="162"/>
      <c r="D7887" s="163"/>
      <c r="E7887" s="162"/>
      <c r="F7887" s="164"/>
    </row>
    <row r="7888" spans="2:6" x14ac:dyDescent="0.3">
      <c r="B7888" s="125">
        <v>7877</v>
      </c>
      <c r="C7888" s="159"/>
      <c r="D7888" s="160"/>
      <c r="E7888" s="159"/>
      <c r="F7888" s="161"/>
    </row>
    <row r="7889" spans="2:6" x14ac:dyDescent="0.3">
      <c r="B7889" s="121">
        <v>7878</v>
      </c>
      <c r="C7889" s="162"/>
      <c r="D7889" s="163"/>
      <c r="E7889" s="162"/>
      <c r="F7889" s="164"/>
    </row>
    <row r="7890" spans="2:6" x14ac:dyDescent="0.3">
      <c r="B7890" s="125">
        <v>7879</v>
      </c>
      <c r="C7890" s="159"/>
      <c r="D7890" s="160"/>
      <c r="E7890" s="159"/>
      <c r="F7890" s="161"/>
    </row>
    <row r="7891" spans="2:6" x14ac:dyDescent="0.3">
      <c r="B7891" s="121">
        <v>7880</v>
      </c>
      <c r="C7891" s="162"/>
      <c r="D7891" s="163"/>
      <c r="E7891" s="162"/>
      <c r="F7891" s="164"/>
    </row>
    <row r="7892" spans="2:6" x14ac:dyDescent="0.3">
      <c r="B7892" s="125">
        <v>7881</v>
      </c>
      <c r="C7892" s="159"/>
      <c r="D7892" s="160"/>
      <c r="E7892" s="159"/>
      <c r="F7892" s="161"/>
    </row>
    <row r="7893" spans="2:6" x14ac:dyDescent="0.3">
      <c r="B7893" s="121">
        <v>7882</v>
      </c>
      <c r="C7893" s="162"/>
      <c r="D7893" s="163"/>
      <c r="E7893" s="162"/>
      <c r="F7893" s="164"/>
    </row>
    <row r="7894" spans="2:6" x14ac:dyDescent="0.3">
      <c r="B7894" s="125">
        <v>7883</v>
      </c>
      <c r="C7894" s="159"/>
      <c r="D7894" s="160"/>
      <c r="E7894" s="159"/>
      <c r="F7894" s="161"/>
    </row>
    <row r="7895" spans="2:6" x14ac:dyDescent="0.3">
      <c r="B7895" s="121">
        <v>7884</v>
      </c>
      <c r="C7895" s="162"/>
      <c r="D7895" s="163"/>
      <c r="E7895" s="162"/>
      <c r="F7895" s="164"/>
    </row>
    <row r="7896" spans="2:6" x14ac:dyDescent="0.3">
      <c r="B7896" s="125">
        <v>7885</v>
      </c>
      <c r="C7896" s="159"/>
      <c r="D7896" s="160"/>
      <c r="E7896" s="159"/>
      <c r="F7896" s="161"/>
    </row>
    <row r="7897" spans="2:6" x14ac:dyDescent="0.3">
      <c r="B7897" s="121">
        <v>7886</v>
      </c>
      <c r="C7897" s="162"/>
      <c r="D7897" s="163"/>
      <c r="E7897" s="162"/>
      <c r="F7897" s="164"/>
    </row>
    <row r="7898" spans="2:6" x14ac:dyDescent="0.3">
      <c r="B7898" s="125">
        <v>7887</v>
      </c>
      <c r="C7898" s="159"/>
      <c r="D7898" s="160"/>
      <c r="E7898" s="159"/>
      <c r="F7898" s="161"/>
    </row>
    <row r="7899" spans="2:6" x14ac:dyDescent="0.3">
      <c r="B7899" s="121">
        <v>7888</v>
      </c>
      <c r="C7899" s="162"/>
      <c r="D7899" s="163"/>
      <c r="E7899" s="162"/>
      <c r="F7899" s="164"/>
    </row>
    <row r="7900" spans="2:6" x14ac:dyDescent="0.3">
      <c r="B7900" s="125">
        <v>7889</v>
      </c>
      <c r="C7900" s="159"/>
      <c r="D7900" s="160"/>
      <c r="E7900" s="159"/>
      <c r="F7900" s="161"/>
    </row>
    <row r="7901" spans="2:6" x14ac:dyDescent="0.3">
      <c r="B7901" s="121">
        <v>7890</v>
      </c>
      <c r="C7901" s="162"/>
      <c r="D7901" s="163"/>
      <c r="E7901" s="162"/>
      <c r="F7901" s="164"/>
    </row>
    <row r="7902" spans="2:6" x14ac:dyDescent="0.3">
      <c r="B7902" s="125">
        <v>7891</v>
      </c>
      <c r="C7902" s="159"/>
      <c r="D7902" s="160"/>
      <c r="E7902" s="159"/>
      <c r="F7902" s="161"/>
    </row>
    <row r="7903" spans="2:6" x14ac:dyDescent="0.3">
      <c r="B7903" s="121">
        <v>7892</v>
      </c>
      <c r="C7903" s="162"/>
      <c r="D7903" s="163"/>
      <c r="E7903" s="162"/>
      <c r="F7903" s="164"/>
    </row>
    <row r="7904" spans="2:6" x14ac:dyDescent="0.3">
      <c r="B7904" s="125">
        <v>7893</v>
      </c>
      <c r="C7904" s="159"/>
      <c r="D7904" s="160"/>
      <c r="E7904" s="159"/>
      <c r="F7904" s="161"/>
    </row>
    <row r="7905" spans="2:6" x14ac:dyDescent="0.3">
      <c r="B7905" s="121">
        <v>7894</v>
      </c>
      <c r="C7905" s="162"/>
      <c r="D7905" s="163"/>
      <c r="E7905" s="162"/>
      <c r="F7905" s="164"/>
    </row>
    <row r="7906" spans="2:6" x14ac:dyDescent="0.3">
      <c r="B7906" s="125">
        <v>7895</v>
      </c>
      <c r="C7906" s="159"/>
      <c r="D7906" s="160"/>
      <c r="E7906" s="159"/>
      <c r="F7906" s="161"/>
    </row>
    <row r="7907" spans="2:6" x14ac:dyDescent="0.3">
      <c r="B7907" s="121">
        <v>7896</v>
      </c>
      <c r="C7907" s="162"/>
      <c r="D7907" s="163"/>
      <c r="E7907" s="162"/>
      <c r="F7907" s="164"/>
    </row>
    <row r="7908" spans="2:6" x14ac:dyDescent="0.3">
      <c r="B7908" s="125">
        <v>7897</v>
      </c>
      <c r="C7908" s="159"/>
      <c r="D7908" s="160"/>
      <c r="E7908" s="159"/>
      <c r="F7908" s="161"/>
    </row>
    <row r="7909" spans="2:6" x14ac:dyDescent="0.3">
      <c r="B7909" s="121">
        <v>7898</v>
      </c>
      <c r="C7909" s="162"/>
      <c r="D7909" s="163"/>
      <c r="E7909" s="162"/>
      <c r="F7909" s="164"/>
    </row>
    <row r="7910" spans="2:6" x14ac:dyDescent="0.3">
      <c r="B7910" s="125">
        <v>7899</v>
      </c>
      <c r="C7910" s="159"/>
      <c r="D7910" s="160"/>
      <c r="E7910" s="159"/>
      <c r="F7910" s="161"/>
    </row>
    <row r="7911" spans="2:6" x14ac:dyDescent="0.3">
      <c r="B7911" s="121">
        <v>7900</v>
      </c>
      <c r="C7911" s="162"/>
      <c r="D7911" s="163"/>
      <c r="E7911" s="162"/>
      <c r="F7911" s="164"/>
    </row>
    <row r="7912" spans="2:6" x14ac:dyDescent="0.3">
      <c r="B7912" s="125">
        <v>7901</v>
      </c>
      <c r="C7912" s="159"/>
      <c r="D7912" s="160"/>
      <c r="E7912" s="159"/>
      <c r="F7912" s="161"/>
    </row>
    <row r="7913" spans="2:6" x14ac:dyDescent="0.3">
      <c r="B7913" s="121">
        <v>7902</v>
      </c>
      <c r="C7913" s="162"/>
      <c r="D7913" s="163"/>
      <c r="E7913" s="162"/>
      <c r="F7913" s="164"/>
    </row>
    <row r="7914" spans="2:6" x14ac:dyDescent="0.3">
      <c r="B7914" s="125">
        <v>7903</v>
      </c>
      <c r="C7914" s="159"/>
      <c r="D7914" s="160"/>
      <c r="E7914" s="159"/>
      <c r="F7914" s="161"/>
    </row>
    <row r="7915" spans="2:6" x14ac:dyDescent="0.3">
      <c r="B7915" s="121">
        <v>7904</v>
      </c>
      <c r="C7915" s="162"/>
      <c r="D7915" s="163"/>
      <c r="E7915" s="162"/>
      <c r="F7915" s="164"/>
    </row>
    <row r="7916" spans="2:6" x14ac:dyDescent="0.3">
      <c r="B7916" s="125">
        <v>7905</v>
      </c>
      <c r="C7916" s="159"/>
      <c r="D7916" s="160"/>
      <c r="E7916" s="159"/>
      <c r="F7916" s="161"/>
    </row>
    <row r="7917" spans="2:6" x14ac:dyDescent="0.3">
      <c r="B7917" s="121">
        <v>7906</v>
      </c>
      <c r="C7917" s="162"/>
      <c r="D7917" s="163"/>
      <c r="E7917" s="162"/>
      <c r="F7917" s="164"/>
    </row>
    <row r="7918" spans="2:6" x14ac:dyDescent="0.3">
      <c r="B7918" s="125">
        <v>7907</v>
      </c>
      <c r="C7918" s="159"/>
      <c r="D7918" s="160"/>
      <c r="E7918" s="159"/>
      <c r="F7918" s="161"/>
    </row>
    <row r="7919" spans="2:6" x14ac:dyDescent="0.3">
      <c r="B7919" s="121">
        <v>7908</v>
      </c>
      <c r="C7919" s="162"/>
      <c r="D7919" s="163"/>
      <c r="E7919" s="162"/>
      <c r="F7919" s="164"/>
    </row>
    <row r="7920" spans="2:6" x14ac:dyDescent="0.3">
      <c r="B7920" s="125">
        <v>7909</v>
      </c>
      <c r="C7920" s="159"/>
      <c r="D7920" s="160"/>
      <c r="E7920" s="159"/>
      <c r="F7920" s="161"/>
    </row>
    <row r="7921" spans="2:6" x14ac:dyDescent="0.3">
      <c r="B7921" s="121">
        <v>7910</v>
      </c>
      <c r="C7921" s="162"/>
      <c r="D7921" s="163"/>
      <c r="E7921" s="162"/>
      <c r="F7921" s="164"/>
    </row>
    <row r="7922" spans="2:6" x14ac:dyDescent="0.3">
      <c r="B7922" s="125">
        <v>7911</v>
      </c>
      <c r="C7922" s="159"/>
      <c r="D7922" s="160"/>
      <c r="E7922" s="159"/>
      <c r="F7922" s="161"/>
    </row>
    <row r="7923" spans="2:6" x14ac:dyDescent="0.3">
      <c r="B7923" s="121">
        <v>7912</v>
      </c>
      <c r="C7923" s="162"/>
      <c r="D7923" s="163"/>
      <c r="E7923" s="162"/>
      <c r="F7923" s="164"/>
    </row>
    <row r="7924" spans="2:6" x14ac:dyDescent="0.3">
      <c r="B7924" s="125">
        <v>7913</v>
      </c>
      <c r="C7924" s="159"/>
      <c r="D7924" s="160"/>
      <c r="E7924" s="159"/>
      <c r="F7924" s="161"/>
    </row>
    <row r="7925" spans="2:6" x14ac:dyDescent="0.3">
      <c r="B7925" s="121">
        <v>7914</v>
      </c>
      <c r="C7925" s="162"/>
      <c r="D7925" s="163"/>
      <c r="E7925" s="162"/>
      <c r="F7925" s="164"/>
    </row>
    <row r="7926" spans="2:6" x14ac:dyDescent="0.3">
      <c r="B7926" s="125">
        <v>7915</v>
      </c>
      <c r="C7926" s="159"/>
      <c r="D7926" s="160"/>
      <c r="E7926" s="159"/>
      <c r="F7926" s="161"/>
    </row>
    <row r="7927" spans="2:6" x14ac:dyDescent="0.3">
      <c r="B7927" s="121">
        <v>7916</v>
      </c>
      <c r="C7927" s="162"/>
      <c r="D7927" s="163"/>
      <c r="E7927" s="162"/>
      <c r="F7927" s="164"/>
    </row>
    <row r="7928" spans="2:6" x14ac:dyDescent="0.3">
      <c r="B7928" s="125">
        <v>7917</v>
      </c>
      <c r="C7928" s="159"/>
      <c r="D7928" s="160"/>
      <c r="E7928" s="159"/>
      <c r="F7928" s="161"/>
    </row>
    <row r="7929" spans="2:6" x14ac:dyDescent="0.3">
      <c r="B7929" s="121">
        <v>7918</v>
      </c>
      <c r="C7929" s="162"/>
      <c r="D7929" s="163"/>
      <c r="E7929" s="162"/>
      <c r="F7929" s="164"/>
    </row>
    <row r="7930" spans="2:6" x14ac:dyDescent="0.3">
      <c r="B7930" s="125">
        <v>7919</v>
      </c>
      <c r="C7930" s="159"/>
      <c r="D7930" s="160"/>
      <c r="E7930" s="159"/>
      <c r="F7930" s="161"/>
    </row>
    <row r="7931" spans="2:6" x14ac:dyDescent="0.3">
      <c r="B7931" s="121">
        <v>7920</v>
      </c>
      <c r="C7931" s="162"/>
      <c r="D7931" s="163"/>
      <c r="E7931" s="162"/>
      <c r="F7931" s="164"/>
    </row>
    <row r="7932" spans="2:6" x14ac:dyDescent="0.3">
      <c r="B7932" s="125">
        <v>7921</v>
      </c>
      <c r="C7932" s="159"/>
      <c r="D7932" s="160"/>
      <c r="E7932" s="159"/>
      <c r="F7932" s="161"/>
    </row>
    <row r="7933" spans="2:6" x14ac:dyDescent="0.3">
      <c r="B7933" s="121">
        <v>7922</v>
      </c>
      <c r="C7933" s="162"/>
      <c r="D7933" s="163"/>
      <c r="E7933" s="162"/>
      <c r="F7933" s="164"/>
    </row>
    <row r="7934" spans="2:6" x14ac:dyDescent="0.3">
      <c r="B7934" s="125">
        <v>7923</v>
      </c>
      <c r="C7934" s="159"/>
      <c r="D7934" s="160"/>
      <c r="E7934" s="159"/>
      <c r="F7934" s="161"/>
    </row>
    <row r="7935" spans="2:6" x14ac:dyDescent="0.3">
      <c r="B7935" s="121">
        <v>7924</v>
      </c>
      <c r="C7935" s="162"/>
      <c r="D7935" s="163"/>
      <c r="E7935" s="162"/>
      <c r="F7935" s="164"/>
    </row>
    <row r="7936" spans="2:6" x14ac:dyDescent="0.3">
      <c r="B7936" s="125">
        <v>7925</v>
      </c>
      <c r="C7936" s="159"/>
      <c r="D7936" s="160"/>
      <c r="E7936" s="159"/>
      <c r="F7936" s="161"/>
    </row>
    <row r="7937" spans="2:6" x14ac:dyDescent="0.3">
      <c r="B7937" s="121">
        <v>7926</v>
      </c>
      <c r="C7937" s="162"/>
      <c r="D7937" s="163"/>
      <c r="E7937" s="162"/>
      <c r="F7937" s="164"/>
    </row>
    <row r="7938" spans="2:6" x14ac:dyDescent="0.3">
      <c r="B7938" s="125">
        <v>7927</v>
      </c>
      <c r="C7938" s="159"/>
      <c r="D7938" s="160"/>
      <c r="E7938" s="159"/>
      <c r="F7938" s="161"/>
    </row>
    <row r="7939" spans="2:6" x14ac:dyDescent="0.3">
      <c r="B7939" s="121">
        <v>7928</v>
      </c>
      <c r="C7939" s="162"/>
      <c r="D7939" s="163"/>
      <c r="E7939" s="162"/>
      <c r="F7939" s="164"/>
    </row>
    <row r="7940" spans="2:6" x14ac:dyDescent="0.3">
      <c r="B7940" s="125">
        <v>7929</v>
      </c>
      <c r="C7940" s="159"/>
      <c r="D7940" s="160"/>
      <c r="E7940" s="159"/>
      <c r="F7940" s="161"/>
    </row>
    <row r="7941" spans="2:6" x14ac:dyDescent="0.3">
      <c r="B7941" s="121">
        <v>7930</v>
      </c>
      <c r="C7941" s="162"/>
      <c r="D7941" s="163"/>
      <c r="E7941" s="162"/>
      <c r="F7941" s="164"/>
    </row>
    <row r="7942" spans="2:6" x14ac:dyDescent="0.3">
      <c r="B7942" s="125">
        <v>7931</v>
      </c>
      <c r="C7942" s="159"/>
      <c r="D7942" s="160"/>
      <c r="E7942" s="159"/>
      <c r="F7942" s="161"/>
    </row>
    <row r="7943" spans="2:6" x14ac:dyDescent="0.3">
      <c r="B7943" s="121">
        <v>7932</v>
      </c>
      <c r="C7943" s="162"/>
      <c r="D7943" s="163"/>
      <c r="E7943" s="162"/>
      <c r="F7943" s="164"/>
    </row>
    <row r="7944" spans="2:6" x14ac:dyDescent="0.3">
      <c r="B7944" s="125">
        <v>7933</v>
      </c>
      <c r="C7944" s="159"/>
      <c r="D7944" s="160"/>
      <c r="E7944" s="159"/>
      <c r="F7944" s="161"/>
    </row>
    <row r="7945" spans="2:6" x14ac:dyDescent="0.3">
      <c r="B7945" s="121">
        <v>7934</v>
      </c>
      <c r="C7945" s="162"/>
      <c r="D7945" s="163"/>
      <c r="E7945" s="162"/>
      <c r="F7945" s="164"/>
    </row>
    <row r="7946" spans="2:6" x14ac:dyDescent="0.3">
      <c r="B7946" s="125">
        <v>7935</v>
      </c>
      <c r="C7946" s="159"/>
      <c r="D7946" s="160"/>
      <c r="E7946" s="159"/>
      <c r="F7946" s="161"/>
    </row>
    <row r="7947" spans="2:6" x14ac:dyDescent="0.3">
      <c r="B7947" s="121">
        <v>7936</v>
      </c>
      <c r="C7947" s="162"/>
      <c r="D7947" s="163"/>
      <c r="E7947" s="162"/>
      <c r="F7947" s="164"/>
    </row>
    <row r="7948" spans="2:6" x14ac:dyDescent="0.3">
      <c r="B7948" s="125">
        <v>7937</v>
      </c>
      <c r="C7948" s="159"/>
      <c r="D7948" s="160"/>
      <c r="E7948" s="159"/>
      <c r="F7948" s="161"/>
    </row>
    <row r="7949" spans="2:6" x14ac:dyDescent="0.3">
      <c r="B7949" s="121">
        <v>7938</v>
      </c>
      <c r="C7949" s="162"/>
      <c r="D7949" s="163"/>
      <c r="E7949" s="162"/>
      <c r="F7949" s="164"/>
    </row>
    <row r="7950" spans="2:6" x14ac:dyDescent="0.3">
      <c r="B7950" s="125">
        <v>7939</v>
      </c>
      <c r="C7950" s="159"/>
      <c r="D7950" s="160"/>
      <c r="E7950" s="159"/>
      <c r="F7950" s="161"/>
    </row>
    <row r="7951" spans="2:6" x14ac:dyDescent="0.3">
      <c r="B7951" s="121">
        <v>7940</v>
      </c>
      <c r="C7951" s="162"/>
      <c r="D7951" s="163"/>
      <c r="E7951" s="162"/>
      <c r="F7951" s="164"/>
    </row>
    <row r="7952" spans="2:6" x14ac:dyDescent="0.3">
      <c r="B7952" s="125">
        <v>7941</v>
      </c>
      <c r="C7952" s="159"/>
      <c r="D7952" s="160"/>
      <c r="E7952" s="159"/>
      <c r="F7952" s="161"/>
    </row>
    <row r="7953" spans="2:6" x14ac:dyDescent="0.3">
      <c r="B7953" s="121">
        <v>7942</v>
      </c>
      <c r="C7953" s="162"/>
      <c r="D7953" s="163"/>
      <c r="E7953" s="162"/>
      <c r="F7953" s="164"/>
    </row>
    <row r="7954" spans="2:6" x14ac:dyDescent="0.3">
      <c r="B7954" s="125">
        <v>7943</v>
      </c>
      <c r="C7954" s="159"/>
      <c r="D7954" s="160"/>
      <c r="E7954" s="159"/>
      <c r="F7954" s="161"/>
    </row>
    <row r="7955" spans="2:6" x14ac:dyDescent="0.3">
      <c r="B7955" s="121">
        <v>7944</v>
      </c>
      <c r="C7955" s="162"/>
      <c r="D7955" s="163"/>
      <c r="E7955" s="162"/>
      <c r="F7955" s="164"/>
    </row>
    <row r="7956" spans="2:6" x14ac:dyDescent="0.3">
      <c r="B7956" s="125">
        <v>7945</v>
      </c>
      <c r="C7956" s="159"/>
      <c r="D7956" s="160"/>
      <c r="E7956" s="159"/>
      <c r="F7956" s="161"/>
    </row>
    <row r="7957" spans="2:6" x14ac:dyDescent="0.3">
      <c r="B7957" s="121">
        <v>7946</v>
      </c>
      <c r="C7957" s="162"/>
      <c r="D7957" s="163"/>
      <c r="E7957" s="162"/>
      <c r="F7957" s="164"/>
    </row>
    <row r="7958" spans="2:6" x14ac:dyDescent="0.3">
      <c r="B7958" s="125">
        <v>7947</v>
      </c>
      <c r="C7958" s="159"/>
      <c r="D7958" s="160"/>
      <c r="E7958" s="159"/>
      <c r="F7958" s="161"/>
    </row>
    <row r="7959" spans="2:6" x14ac:dyDescent="0.3">
      <c r="B7959" s="121">
        <v>7948</v>
      </c>
      <c r="C7959" s="162"/>
      <c r="D7959" s="163"/>
      <c r="E7959" s="162"/>
      <c r="F7959" s="164"/>
    </row>
    <row r="7960" spans="2:6" x14ac:dyDescent="0.3">
      <c r="B7960" s="125">
        <v>7949</v>
      </c>
      <c r="C7960" s="159"/>
      <c r="D7960" s="160"/>
      <c r="E7960" s="159"/>
      <c r="F7960" s="161"/>
    </row>
    <row r="7961" spans="2:6" x14ac:dyDescent="0.3">
      <c r="B7961" s="121">
        <v>7950</v>
      </c>
      <c r="C7961" s="162"/>
      <c r="D7961" s="163"/>
      <c r="E7961" s="162"/>
      <c r="F7961" s="164"/>
    </row>
    <row r="7962" spans="2:6" x14ac:dyDescent="0.3">
      <c r="B7962" s="125">
        <v>7951</v>
      </c>
      <c r="C7962" s="159"/>
      <c r="D7962" s="160"/>
      <c r="E7962" s="159"/>
      <c r="F7962" s="161"/>
    </row>
    <row r="7963" spans="2:6" x14ac:dyDescent="0.3">
      <c r="B7963" s="121">
        <v>7952</v>
      </c>
      <c r="C7963" s="162"/>
      <c r="D7963" s="163"/>
      <c r="E7963" s="162"/>
      <c r="F7963" s="164"/>
    </row>
    <row r="7964" spans="2:6" x14ac:dyDescent="0.3">
      <c r="B7964" s="125">
        <v>7953</v>
      </c>
      <c r="C7964" s="159"/>
      <c r="D7964" s="160"/>
      <c r="E7964" s="159"/>
      <c r="F7964" s="161"/>
    </row>
    <row r="7965" spans="2:6" x14ac:dyDescent="0.3">
      <c r="B7965" s="121">
        <v>7954</v>
      </c>
      <c r="C7965" s="162"/>
      <c r="D7965" s="163"/>
      <c r="E7965" s="162"/>
      <c r="F7965" s="164"/>
    </row>
    <row r="7966" spans="2:6" x14ac:dyDescent="0.3">
      <c r="B7966" s="125">
        <v>7955</v>
      </c>
      <c r="C7966" s="159"/>
      <c r="D7966" s="160"/>
      <c r="E7966" s="159"/>
      <c r="F7966" s="161"/>
    </row>
    <row r="7967" spans="2:6" x14ac:dyDescent="0.3">
      <c r="B7967" s="121">
        <v>7956</v>
      </c>
      <c r="C7967" s="162"/>
      <c r="D7967" s="163"/>
      <c r="E7967" s="162"/>
      <c r="F7967" s="164"/>
    </row>
    <row r="7968" spans="2:6" x14ac:dyDescent="0.3">
      <c r="B7968" s="125">
        <v>7957</v>
      </c>
      <c r="C7968" s="159"/>
      <c r="D7968" s="160"/>
      <c r="E7968" s="159"/>
      <c r="F7968" s="161"/>
    </row>
    <row r="7969" spans="2:6" x14ac:dyDescent="0.3">
      <c r="B7969" s="121">
        <v>7958</v>
      </c>
      <c r="C7969" s="162"/>
      <c r="D7969" s="163"/>
      <c r="E7969" s="162"/>
      <c r="F7969" s="164"/>
    </row>
    <row r="7970" spans="2:6" x14ac:dyDescent="0.3">
      <c r="B7970" s="125">
        <v>7959</v>
      </c>
      <c r="C7970" s="159"/>
      <c r="D7970" s="160"/>
      <c r="E7970" s="159"/>
      <c r="F7970" s="161"/>
    </row>
    <row r="7971" spans="2:6" x14ac:dyDescent="0.3">
      <c r="B7971" s="121">
        <v>7960</v>
      </c>
      <c r="C7971" s="162"/>
      <c r="D7971" s="163"/>
      <c r="E7971" s="162"/>
      <c r="F7971" s="164"/>
    </row>
    <row r="7972" spans="2:6" x14ac:dyDescent="0.3">
      <c r="B7972" s="125">
        <v>7961</v>
      </c>
      <c r="C7972" s="159"/>
      <c r="D7972" s="160"/>
      <c r="E7972" s="159"/>
      <c r="F7972" s="161"/>
    </row>
    <row r="7973" spans="2:6" x14ac:dyDescent="0.3">
      <c r="B7973" s="121">
        <v>7962</v>
      </c>
      <c r="C7973" s="162"/>
      <c r="D7973" s="163"/>
      <c r="E7973" s="162"/>
      <c r="F7973" s="164"/>
    </row>
    <row r="7974" spans="2:6" x14ac:dyDescent="0.3">
      <c r="B7974" s="125">
        <v>7963</v>
      </c>
      <c r="C7974" s="159"/>
      <c r="D7974" s="160"/>
      <c r="E7974" s="159"/>
      <c r="F7974" s="161"/>
    </row>
    <row r="7975" spans="2:6" x14ac:dyDescent="0.3">
      <c r="B7975" s="121">
        <v>7964</v>
      </c>
      <c r="C7975" s="162"/>
      <c r="D7975" s="163"/>
      <c r="E7975" s="162"/>
      <c r="F7975" s="164"/>
    </row>
    <row r="7976" spans="2:6" x14ac:dyDescent="0.3">
      <c r="B7976" s="125">
        <v>7965</v>
      </c>
      <c r="C7976" s="159"/>
      <c r="D7976" s="160"/>
      <c r="E7976" s="159"/>
      <c r="F7976" s="161"/>
    </row>
    <row r="7977" spans="2:6" x14ac:dyDescent="0.3">
      <c r="B7977" s="121">
        <v>7966</v>
      </c>
      <c r="C7977" s="162"/>
      <c r="D7977" s="163"/>
      <c r="E7977" s="162"/>
      <c r="F7977" s="164"/>
    </row>
    <row r="7978" spans="2:6" x14ac:dyDescent="0.3">
      <c r="B7978" s="125">
        <v>7967</v>
      </c>
      <c r="C7978" s="159"/>
      <c r="D7978" s="160"/>
      <c r="E7978" s="159"/>
      <c r="F7978" s="161"/>
    </row>
    <row r="7979" spans="2:6" x14ac:dyDescent="0.3">
      <c r="B7979" s="121">
        <v>7968</v>
      </c>
      <c r="C7979" s="162"/>
      <c r="D7979" s="163"/>
      <c r="E7979" s="162"/>
      <c r="F7979" s="164"/>
    </row>
    <row r="7980" spans="2:6" x14ac:dyDescent="0.3">
      <c r="B7980" s="125">
        <v>7969</v>
      </c>
      <c r="C7980" s="159"/>
      <c r="D7980" s="160"/>
      <c r="E7980" s="159"/>
      <c r="F7980" s="161"/>
    </row>
    <row r="7981" spans="2:6" x14ac:dyDescent="0.3">
      <c r="B7981" s="121">
        <v>7970</v>
      </c>
      <c r="C7981" s="162"/>
      <c r="D7981" s="163"/>
      <c r="E7981" s="162"/>
      <c r="F7981" s="164"/>
    </row>
    <row r="7982" spans="2:6" x14ac:dyDescent="0.3">
      <c r="B7982" s="125">
        <v>7971</v>
      </c>
      <c r="C7982" s="159"/>
      <c r="D7982" s="160"/>
      <c r="E7982" s="159"/>
      <c r="F7982" s="161"/>
    </row>
    <row r="7983" spans="2:6" x14ac:dyDescent="0.3">
      <c r="B7983" s="121">
        <v>7972</v>
      </c>
      <c r="C7983" s="162"/>
      <c r="D7983" s="163"/>
      <c r="E7983" s="162"/>
      <c r="F7983" s="164"/>
    </row>
    <row r="7984" spans="2:6" x14ac:dyDescent="0.3">
      <c r="B7984" s="125">
        <v>7973</v>
      </c>
      <c r="C7984" s="159"/>
      <c r="D7984" s="160"/>
      <c r="E7984" s="159"/>
      <c r="F7984" s="161"/>
    </row>
    <row r="7985" spans="2:6" x14ac:dyDescent="0.3">
      <c r="B7985" s="121">
        <v>7974</v>
      </c>
      <c r="C7985" s="162"/>
      <c r="D7985" s="163"/>
      <c r="E7985" s="162"/>
      <c r="F7985" s="164"/>
    </row>
    <row r="7986" spans="2:6" x14ac:dyDescent="0.3">
      <c r="B7986" s="125">
        <v>7975</v>
      </c>
      <c r="C7986" s="159"/>
      <c r="D7986" s="160"/>
      <c r="E7986" s="159"/>
      <c r="F7986" s="161"/>
    </row>
    <row r="7987" spans="2:6" x14ac:dyDescent="0.3">
      <c r="B7987" s="121">
        <v>7976</v>
      </c>
      <c r="C7987" s="162"/>
      <c r="D7987" s="163"/>
      <c r="E7987" s="162"/>
      <c r="F7987" s="164"/>
    </row>
    <row r="7988" spans="2:6" x14ac:dyDescent="0.3">
      <c r="B7988" s="125">
        <v>7977</v>
      </c>
      <c r="C7988" s="159"/>
      <c r="D7988" s="160"/>
      <c r="E7988" s="159"/>
      <c r="F7988" s="161"/>
    </row>
    <row r="7989" spans="2:6" x14ac:dyDescent="0.3">
      <c r="B7989" s="121">
        <v>7978</v>
      </c>
      <c r="C7989" s="162"/>
      <c r="D7989" s="163"/>
      <c r="E7989" s="162"/>
      <c r="F7989" s="164"/>
    </row>
    <row r="7990" spans="2:6" x14ac:dyDescent="0.3">
      <c r="B7990" s="125">
        <v>7979</v>
      </c>
      <c r="C7990" s="159"/>
      <c r="D7990" s="160"/>
      <c r="E7990" s="159"/>
      <c r="F7990" s="161"/>
    </row>
    <row r="7991" spans="2:6" x14ac:dyDescent="0.3">
      <c r="B7991" s="121">
        <v>7980</v>
      </c>
      <c r="C7991" s="162"/>
      <c r="D7991" s="163"/>
      <c r="E7991" s="162"/>
      <c r="F7991" s="164"/>
    </row>
    <row r="7992" spans="2:6" x14ac:dyDescent="0.3">
      <c r="B7992" s="125">
        <v>7981</v>
      </c>
      <c r="C7992" s="159"/>
      <c r="D7992" s="160"/>
      <c r="E7992" s="159"/>
      <c r="F7992" s="161"/>
    </row>
    <row r="7993" spans="2:6" x14ac:dyDescent="0.3">
      <c r="B7993" s="121">
        <v>7982</v>
      </c>
      <c r="C7993" s="162"/>
      <c r="D7993" s="163"/>
      <c r="E7993" s="162"/>
      <c r="F7993" s="164"/>
    </row>
    <row r="7994" spans="2:6" x14ac:dyDescent="0.3">
      <c r="B7994" s="125">
        <v>7983</v>
      </c>
      <c r="C7994" s="159"/>
      <c r="D7994" s="160"/>
      <c r="E7994" s="159"/>
      <c r="F7994" s="161"/>
    </row>
    <row r="7995" spans="2:6" x14ac:dyDescent="0.3">
      <c r="B7995" s="121">
        <v>7984</v>
      </c>
      <c r="C7995" s="162"/>
      <c r="D7995" s="163"/>
      <c r="E7995" s="162"/>
      <c r="F7995" s="164"/>
    </row>
    <row r="7996" spans="2:6" x14ac:dyDescent="0.3">
      <c r="B7996" s="125">
        <v>7985</v>
      </c>
      <c r="C7996" s="159"/>
      <c r="D7996" s="160"/>
      <c r="E7996" s="159"/>
      <c r="F7996" s="161"/>
    </row>
    <row r="7997" spans="2:6" x14ac:dyDescent="0.3">
      <c r="B7997" s="121">
        <v>7986</v>
      </c>
      <c r="C7997" s="162"/>
      <c r="D7997" s="163"/>
      <c r="E7997" s="162"/>
      <c r="F7997" s="164"/>
    </row>
    <row r="7998" spans="2:6" x14ac:dyDescent="0.3">
      <c r="B7998" s="125">
        <v>7987</v>
      </c>
      <c r="C7998" s="159"/>
      <c r="D7998" s="160"/>
      <c r="E7998" s="159"/>
      <c r="F7998" s="161"/>
    </row>
    <row r="7999" spans="2:6" x14ac:dyDescent="0.3">
      <c r="B7999" s="121">
        <v>7988</v>
      </c>
      <c r="C7999" s="162"/>
      <c r="D7999" s="163"/>
      <c r="E7999" s="162"/>
      <c r="F7999" s="164"/>
    </row>
    <row r="8000" spans="2:6" x14ac:dyDescent="0.3">
      <c r="B8000" s="125">
        <v>7989</v>
      </c>
      <c r="C8000" s="159"/>
      <c r="D8000" s="160"/>
      <c r="E8000" s="159"/>
      <c r="F8000" s="161"/>
    </row>
    <row r="8001" spans="2:6" x14ac:dyDescent="0.3">
      <c r="B8001" s="121">
        <v>7990</v>
      </c>
      <c r="C8001" s="162"/>
      <c r="D8001" s="163"/>
      <c r="E8001" s="162"/>
      <c r="F8001" s="164"/>
    </row>
    <row r="8002" spans="2:6" x14ac:dyDescent="0.3">
      <c r="B8002" s="125">
        <v>7991</v>
      </c>
      <c r="C8002" s="159"/>
      <c r="D8002" s="160"/>
      <c r="E8002" s="159"/>
      <c r="F8002" s="161"/>
    </row>
    <row r="8003" spans="2:6" x14ac:dyDescent="0.3">
      <c r="B8003" s="121">
        <v>7992</v>
      </c>
      <c r="C8003" s="162"/>
      <c r="D8003" s="163"/>
      <c r="E8003" s="162"/>
      <c r="F8003" s="164"/>
    </row>
    <row r="8004" spans="2:6" x14ac:dyDescent="0.3">
      <c r="B8004" s="125">
        <v>7993</v>
      </c>
      <c r="C8004" s="159"/>
      <c r="D8004" s="160"/>
      <c r="E8004" s="159"/>
      <c r="F8004" s="161"/>
    </row>
    <row r="8005" spans="2:6" x14ac:dyDescent="0.3">
      <c r="B8005" s="121">
        <v>7994</v>
      </c>
      <c r="C8005" s="162"/>
      <c r="D8005" s="163"/>
      <c r="E8005" s="162"/>
      <c r="F8005" s="164"/>
    </row>
    <row r="8006" spans="2:6" x14ac:dyDescent="0.3">
      <c r="B8006" s="125">
        <v>7995</v>
      </c>
      <c r="C8006" s="159"/>
      <c r="D8006" s="160"/>
      <c r="E8006" s="159"/>
      <c r="F8006" s="161"/>
    </row>
    <row r="8007" spans="2:6" x14ac:dyDescent="0.3">
      <c r="B8007" s="121">
        <v>7996</v>
      </c>
      <c r="C8007" s="162"/>
      <c r="D8007" s="163"/>
      <c r="E8007" s="162"/>
      <c r="F8007" s="164"/>
    </row>
    <row r="8008" spans="2:6" x14ac:dyDescent="0.3">
      <c r="B8008" s="125">
        <v>7997</v>
      </c>
      <c r="C8008" s="159"/>
      <c r="D8008" s="160"/>
      <c r="E8008" s="159"/>
      <c r="F8008" s="161"/>
    </row>
    <row r="8009" spans="2:6" x14ac:dyDescent="0.3">
      <c r="B8009" s="121">
        <v>7998</v>
      </c>
      <c r="C8009" s="162"/>
      <c r="D8009" s="163"/>
      <c r="E8009" s="162"/>
      <c r="F8009" s="164"/>
    </row>
    <row r="8010" spans="2:6" x14ac:dyDescent="0.3">
      <c r="B8010" s="125">
        <v>7999</v>
      </c>
      <c r="C8010" s="159"/>
      <c r="D8010" s="160"/>
      <c r="E8010" s="159"/>
      <c r="F8010" s="161"/>
    </row>
    <row r="8011" spans="2:6" x14ac:dyDescent="0.3">
      <c r="B8011" s="121">
        <v>8000</v>
      </c>
      <c r="C8011" s="162"/>
      <c r="D8011" s="163"/>
      <c r="E8011" s="162"/>
      <c r="F8011" s="164"/>
    </row>
    <row r="8012" spans="2:6" x14ac:dyDescent="0.3">
      <c r="B8012" s="125">
        <v>8001</v>
      </c>
      <c r="C8012" s="159"/>
      <c r="D8012" s="160"/>
      <c r="E8012" s="159"/>
      <c r="F8012" s="161"/>
    </row>
    <row r="8013" spans="2:6" x14ac:dyDescent="0.3">
      <c r="B8013" s="121">
        <v>8002</v>
      </c>
      <c r="C8013" s="162"/>
      <c r="D8013" s="163"/>
      <c r="E8013" s="162"/>
      <c r="F8013" s="164"/>
    </row>
    <row r="8014" spans="2:6" x14ac:dyDescent="0.3">
      <c r="B8014" s="125">
        <v>8003</v>
      </c>
      <c r="C8014" s="159"/>
      <c r="D8014" s="160"/>
      <c r="E8014" s="159"/>
      <c r="F8014" s="161"/>
    </row>
    <row r="8015" spans="2:6" x14ac:dyDescent="0.3">
      <c r="B8015" s="121">
        <v>8004</v>
      </c>
      <c r="C8015" s="162"/>
      <c r="D8015" s="163"/>
      <c r="E8015" s="162"/>
      <c r="F8015" s="164"/>
    </row>
    <row r="8016" spans="2:6" x14ac:dyDescent="0.3">
      <c r="B8016" s="125">
        <v>8005</v>
      </c>
      <c r="C8016" s="159"/>
      <c r="D8016" s="160"/>
      <c r="E8016" s="159"/>
      <c r="F8016" s="161"/>
    </row>
    <row r="8017" spans="2:6" x14ac:dyDescent="0.3">
      <c r="B8017" s="121">
        <v>8006</v>
      </c>
      <c r="C8017" s="162"/>
      <c r="D8017" s="163"/>
      <c r="E8017" s="162"/>
      <c r="F8017" s="164"/>
    </row>
    <row r="8018" spans="2:6" x14ac:dyDescent="0.3">
      <c r="B8018" s="125">
        <v>8007</v>
      </c>
      <c r="C8018" s="159"/>
      <c r="D8018" s="160"/>
      <c r="E8018" s="159"/>
      <c r="F8018" s="161"/>
    </row>
    <row r="8019" spans="2:6" x14ac:dyDescent="0.3">
      <c r="B8019" s="121">
        <v>8008</v>
      </c>
      <c r="C8019" s="162"/>
      <c r="D8019" s="163"/>
      <c r="E8019" s="162"/>
      <c r="F8019" s="164"/>
    </row>
    <row r="8020" spans="2:6" x14ac:dyDescent="0.3">
      <c r="B8020" s="125">
        <v>8009</v>
      </c>
      <c r="C8020" s="159"/>
      <c r="D8020" s="160"/>
      <c r="E8020" s="159"/>
      <c r="F8020" s="161"/>
    </row>
    <row r="8021" spans="2:6" x14ac:dyDescent="0.3">
      <c r="B8021" s="121">
        <v>8010</v>
      </c>
      <c r="C8021" s="162"/>
      <c r="D8021" s="163"/>
      <c r="E8021" s="162"/>
      <c r="F8021" s="164"/>
    </row>
    <row r="8022" spans="2:6" x14ac:dyDescent="0.3">
      <c r="B8022" s="125">
        <v>8011</v>
      </c>
      <c r="C8022" s="159"/>
      <c r="D8022" s="160"/>
      <c r="E8022" s="159"/>
      <c r="F8022" s="161"/>
    </row>
    <row r="8023" spans="2:6" x14ac:dyDescent="0.3">
      <c r="B8023" s="121">
        <v>8012</v>
      </c>
      <c r="C8023" s="162"/>
      <c r="D8023" s="163"/>
      <c r="E8023" s="162"/>
      <c r="F8023" s="164"/>
    </row>
    <row r="8024" spans="2:6" x14ac:dyDescent="0.3">
      <c r="B8024" s="125">
        <v>8013</v>
      </c>
      <c r="C8024" s="159"/>
      <c r="D8024" s="160"/>
      <c r="E8024" s="159"/>
      <c r="F8024" s="161"/>
    </row>
    <row r="8025" spans="2:6" x14ac:dyDescent="0.3">
      <c r="B8025" s="121">
        <v>8014</v>
      </c>
      <c r="C8025" s="162"/>
      <c r="D8025" s="163"/>
      <c r="E8025" s="162"/>
      <c r="F8025" s="164"/>
    </row>
    <row r="8026" spans="2:6" x14ac:dyDescent="0.3">
      <c r="B8026" s="125">
        <v>8015</v>
      </c>
      <c r="C8026" s="159"/>
      <c r="D8026" s="160"/>
      <c r="E8026" s="159"/>
      <c r="F8026" s="161"/>
    </row>
    <row r="8027" spans="2:6" x14ac:dyDescent="0.3">
      <c r="B8027" s="121">
        <v>8016</v>
      </c>
      <c r="C8027" s="162"/>
      <c r="D8027" s="163"/>
      <c r="E8027" s="162"/>
      <c r="F8027" s="164"/>
    </row>
    <row r="8028" spans="2:6" x14ac:dyDescent="0.3">
      <c r="B8028" s="125">
        <v>8017</v>
      </c>
      <c r="C8028" s="159"/>
      <c r="D8028" s="160"/>
      <c r="E8028" s="159"/>
      <c r="F8028" s="161"/>
    </row>
    <row r="8029" spans="2:6" x14ac:dyDescent="0.3">
      <c r="B8029" s="121">
        <v>8018</v>
      </c>
      <c r="C8029" s="162"/>
      <c r="D8029" s="163"/>
      <c r="E8029" s="162"/>
      <c r="F8029" s="164"/>
    </row>
    <row r="8030" spans="2:6" x14ac:dyDescent="0.3">
      <c r="B8030" s="125">
        <v>8019</v>
      </c>
      <c r="C8030" s="159"/>
      <c r="D8030" s="160"/>
      <c r="E8030" s="159"/>
      <c r="F8030" s="161"/>
    </row>
    <row r="8031" spans="2:6" x14ac:dyDescent="0.3">
      <c r="B8031" s="121">
        <v>8020</v>
      </c>
      <c r="C8031" s="162"/>
      <c r="D8031" s="163"/>
      <c r="E8031" s="162"/>
      <c r="F8031" s="164"/>
    </row>
    <row r="8032" spans="2:6" x14ac:dyDescent="0.3">
      <c r="B8032" s="125">
        <v>8021</v>
      </c>
      <c r="C8032" s="159"/>
      <c r="D8032" s="160"/>
      <c r="E8032" s="159"/>
      <c r="F8032" s="161"/>
    </row>
    <row r="8033" spans="2:6" x14ac:dyDescent="0.3">
      <c r="B8033" s="121">
        <v>8022</v>
      </c>
      <c r="C8033" s="162"/>
      <c r="D8033" s="163"/>
      <c r="E8033" s="162"/>
      <c r="F8033" s="164"/>
    </row>
    <row r="8034" spans="2:6" x14ac:dyDescent="0.3">
      <c r="B8034" s="125">
        <v>8023</v>
      </c>
      <c r="C8034" s="159"/>
      <c r="D8034" s="160"/>
      <c r="E8034" s="159"/>
      <c r="F8034" s="161"/>
    </row>
    <row r="8035" spans="2:6" x14ac:dyDescent="0.3">
      <c r="B8035" s="121">
        <v>8024</v>
      </c>
      <c r="C8035" s="162"/>
      <c r="D8035" s="163"/>
      <c r="E8035" s="162"/>
      <c r="F8035" s="164"/>
    </row>
    <row r="8036" spans="2:6" x14ac:dyDescent="0.3">
      <c r="B8036" s="125">
        <v>8025</v>
      </c>
      <c r="C8036" s="159"/>
      <c r="D8036" s="160"/>
      <c r="E8036" s="159"/>
      <c r="F8036" s="161"/>
    </row>
    <row r="8037" spans="2:6" x14ac:dyDescent="0.3">
      <c r="B8037" s="121">
        <v>8026</v>
      </c>
      <c r="C8037" s="162"/>
      <c r="D8037" s="163"/>
      <c r="E8037" s="162"/>
      <c r="F8037" s="164"/>
    </row>
    <row r="8038" spans="2:6" x14ac:dyDescent="0.3">
      <c r="B8038" s="125">
        <v>8027</v>
      </c>
      <c r="C8038" s="159"/>
      <c r="D8038" s="160"/>
      <c r="E8038" s="159"/>
      <c r="F8038" s="161"/>
    </row>
    <row r="8039" spans="2:6" x14ac:dyDescent="0.3">
      <c r="B8039" s="121">
        <v>8028</v>
      </c>
      <c r="C8039" s="162"/>
      <c r="D8039" s="163"/>
      <c r="E8039" s="162"/>
      <c r="F8039" s="164"/>
    </row>
    <row r="8040" spans="2:6" x14ac:dyDescent="0.3">
      <c r="B8040" s="125">
        <v>8029</v>
      </c>
      <c r="C8040" s="159"/>
      <c r="D8040" s="160"/>
      <c r="E8040" s="159"/>
      <c r="F8040" s="161"/>
    </row>
    <row r="8041" spans="2:6" x14ac:dyDescent="0.3">
      <c r="B8041" s="121">
        <v>8030</v>
      </c>
      <c r="C8041" s="162"/>
      <c r="D8041" s="163"/>
      <c r="E8041" s="162"/>
      <c r="F8041" s="164"/>
    </row>
    <row r="8042" spans="2:6" x14ac:dyDescent="0.3">
      <c r="B8042" s="125">
        <v>8031</v>
      </c>
      <c r="C8042" s="159"/>
      <c r="D8042" s="160"/>
      <c r="E8042" s="159"/>
      <c r="F8042" s="161"/>
    </row>
    <row r="8043" spans="2:6" x14ac:dyDescent="0.3">
      <c r="B8043" s="121">
        <v>8032</v>
      </c>
      <c r="C8043" s="162"/>
      <c r="D8043" s="163"/>
      <c r="E8043" s="162"/>
      <c r="F8043" s="164"/>
    </row>
    <row r="8044" spans="2:6" x14ac:dyDescent="0.3">
      <c r="B8044" s="125">
        <v>8033</v>
      </c>
      <c r="C8044" s="159"/>
      <c r="D8044" s="160"/>
      <c r="E8044" s="159"/>
      <c r="F8044" s="161"/>
    </row>
    <row r="8045" spans="2:6" x14ac:dyDescent="0.3">
      <c r="B8045" s="121">
        <v>8034</v>
      </c>
      <c r="C8045" s="162"/>
      <c r="D8045" s="163"/>
      <c r="E8045" s="162"/>
      <c r="F8045" s="164"/>
    </row>
    <row r="8046" spans="2:6" x14ac:dyDescent="0.3">
      <c r="B8046" s="125">
        <v>8035</v>
      </c>
      <c r="C8046" s="159"/>
      <c r="D8046" s="160"/>
      <c r="E8046" s="159"/>
      <c r="F8046" s="161"/>
    </row>
    <row r="8047" spans="2:6" x14ac:dyDescent="0.3">
      <c r="B8047" s="121">
        <v>8036</v>
      </c>
      <c r="C8047" s="162"/>
      <c r="D8047" s="163"/>
      <c r="E8047" s="162"/>
      <c r="F8047" s="164"/>
    </row>
    <row r="8048" spans="2:6" x14ac:dyDescent="0.3">
      <c r="B8048" s="125">
        <v>8037</v>
      </c>
      <c r="C8048" s="159"/>
      <c r="D8048" s="160"/>
      <c r="E8048" s="159"/>
      <c r="F8048" s="161"/>
    </row>
    <row r="8049" spans="2:6" x14ac:dyDescent="0.3">
      <c r="B8049" s="121">
        <v>8038</v>
      </c>
      <c r="C8049" s="162"/>
      <c r="D8049" s="163"/>
      <c r="E8049" s="162"/>
      <c r="F8049" s="164"/>
    </row>
    <row r="8050" spans="2:6" x14ac:dyDescent="0.3">
      <c r="B8050" s="125">
        <v>8039</v>
      </c>
      <c r="C8050" s="159"/>
      <c r="D8050" s="160"/>
      <c r="E8050" s="159"/>
      <c r="F8050" s="161"/>
    </row>
    <row r="8051" spans="2:6" x14ac:dyDescent="0.3">
      <c r="B8051" s="121">
        <v>8040</v>
      </c>
      <c r="C8051" s="162"/>
      <c r="D8051" s="163"/>
      <c r="E8051" s="162"/>
      <c r="F8051" s="164"/>
    </row>
    <row r="8052" spans="2:6" x14ac:dyDescent="0.3">
      <c r="B8052" s="125">
        <v>8041</v>
      </c>
      <c r="C8052" s="159"/>
      <c r="D8052" s="160"/>
      <c r="E8052" s="159"/>
      <c r="F8052" s="161"/>
    </row>
    <row r="8053" spans="2:6" x14ac:dyDescent="0.3">
      <c r="B8053" s="121">
        <v>8042</v>
      </c>
      <c r="C8053" s="162"/>
      <c r="D8053" s="163"/>
      <c r="E8053" s="162"/>
      <c r="F8053" s="164"/>
    </row>
    <row r="8054" spans="2:6" x14ac:dyDescent="0.3">
      <c r="B8054" s="125">
        <v>8043</v>
      </c>
      <c r="C8054" s="159"/>
      <c r="D8054" s="160"/>
      <c r="E8054" s="159"/>
      <c r="F8054" s="161"/>
    </row>
    <row r="8055" spans="2:6" x14ac:dyDescent="0.3">
      <c r="B8055" s="121">
        <v>8044</v>
      </c>
      <c r="C8055" s="162"/>
      <c r="D8055" s="163"/>
      <c r="E8055" s="162"/>
      <c r="F8055" s="164"/>
    </row>
    <row r="8056" spans="2:6" x14ac:dyDescent="0.3">
      <c r="B8056" s="125">
        <v>8045</v>
      </c>
      <c r="C8056" s="159"/>
      <c r="D8056" s="160"/>
      <c r="E8056" s="159"/>
      <c r="F8056" s="161"/>
    </row>
    <row r="8057" spans="2:6" x14ac:dyDescent="0.3">
      <c r="B8057" s="121">
        <v>8046</v>
      </c>
      <c r="C8057" s="162"/>
      <c r="D8057" s="163"/>
      <c r="E8057" s="162"/>
      <c r="F8057" s="164"/>
    </row>
    <row r="8058" spans="2:6" x14ac:dyDescent="0.3">
      <c r="B8058" s="125">
        <v>8047</v>
      </c>
      <c r="C8058" s="159"/>
      <c r="D8058" s="160"/>
      <c r="E8058" s="159"/>
      <c r="F8058" s="161"/>
    </row>
    <row r="8059" spans="2:6" x14ac:dyDescent="0.3">
      <c r="B8059" s="121">
        <v>8048</v>
      </c>
      <c r="C8059" s="162"/>
      <c r="D8059" s="163"/>
      <c r="E8059" s="162"/>
      <c r="F8059" s="164"/>
    </row>
    <row r="8060" spans="2:6" x14ac:dyDescent="0.3">
      <c r="B8060" s="125">
        <v>8049</v>
      </c>
      <c r="C8060" s="159"/>
      <c r="D8060" s="160"/>
      <c r="E8060" s="159"/>
      <c r="F8060" s="161"/>
    </row>
    <row r="8061" spans="2:6" x14ac:dyDescent="0.3">
      <c r="B8061" s="121">
        <v>8050</v>
      </c>
      <c r="C8061" s="162"/>
      <c r="D8061" s="163"/>
      <c r="E8061" s="162"/>
      <c r="F8061" s="164"/>
    </row>
    <row r="8062" spans="2:6" x14ac:dyDescent="0.3">
      <c r="B8062" s="125">
        <v>8051</v>
      </c>
      <c r="C8062" s="159"/>
      <c r="D8062" s="160"/>
      <c r="E8062" s="159"/>
      <c r="F8062" s="161"/>
    </row>
    <row r="8063" spans="2:6" x14ac:dyDescent="0.3">
      <c r="B8063" s="121">
        <v>8052</v>
      </c>
      <c r="C8063" s="162"/>
      <c r="D8063" s="163"/>
      <c r="E8063" s="162"/>
      <c r="F8063" s="164"/>
    </row>
    <row r="8064" spans="2:6" x14ac:dyDescent="0.3">
      <c r="B8064" s="125">
        <v>8053</v>
      </c>
      <c r="C8064" s="159"/>
      <c r="D8064" s="160"/>
      <c r="E8064" s="159"/>
      <c r="F8064" s="161"/>
    </row>
    <row r="8065" spans="2:6" x14ac:dyDescent="0.3">
      <c r="B8065" s="121">
        <v>8054</v>
      </c>
      <c r="C8065" s="162"/>
      <c r="D8065" s="163"/>
      <c r="E8065" s="162"/>
      <c r="F8065" s="164"/>
    </row>
    <row r="8066" spans="2:6" x14ac:dyDescent="0.3">
      <c r="B8066" s="125">
        <v>8055</v>
      </c>
      <c r="C8066" s="159"/>
      <c r="D8066" s="160"/>
      <c r="E8066" s="159"/>
      <c r="F8066" s="161"/>
    </row>
    <row r="8067" spans="2:6" x14ac:dyDescent="0.3">
      <c r="B8067" s="121">
        <v>8056</v>
      </c>
      <c r="C8067" s="162"/>
      <c r="D8067" s="163"/>
      <c r="E8067" s="162"/>
      <c r="F8067" s="164"/>
    </row>
    <row r="8068" spans="2:6" x14ac:dyDescent="0.3">
      <c r="B8068" s="125">
        <v>8057</v>
      </c>
      <c r="C8068" s="159"/>
      <c r="D8068" s="160"/>
      <c r="E8068" s="159"/>
      <c r="F8068" s="161"/>
    </row>
    <row r="8069" spans="2:6" x14ac:dyDescent="0.3">
      <c r="B8069" s="121">
        <v>8058</v>
      </c>
      <c r="C8069" s="162"/>
      <c r="D8069" s="163"/>
      <c r="E8069" s="162"/>
      <c r="F8069" s="164"/>
    </row>
    <row r="8070" spans="2:6" x14ac:dyDescent="0.3">
      <c r="B8070" s="125">
        <v>8059</v>
      </c>
      <c r="C8070" s="159"/>
      <c r="D8070" s="160"/>
      <c r="E8070" s="159"/>
      <c r="F8070" s="161"/>
    </row>
    <row r="8071" spans="2:6" x14ac:dyDescent="0.3">
      <c r="B8071" s="121">
        <v>8060</v>
      </c>
      <c r="C8071" s="162"/>
      <c r="D8071" s="163"/>
      <c r="E8071" s="162"/>
      <c r="F8071" s="164"/>
    </row>
    <row r="8072" spans="2:6" x14ac:dyDescent="0.3">
      <c r="B8072" s="125">
        <v>8061</v>
      </c>
      <c r="C8072" s="159"/>
      <c r="D8072" s="160"/>
      <c r="E8072" s="159"/>
      <c r="F8072" s="161"/>
    </row>
    <row r="8073" spans="2:6" x14ac:dyDescent="0.3">
      <c r="B8073" s="121">
        <v>8062</v>
      </c>
      <c r="C8073" s="162"/>
      <c r="D8073" s="163"/>
      <c r="E8073" s="162"/>
      <c r="F8073" s="164"/>
    </row>
    <row r="8074" spans="2:6" x14ac:dyDescent="0.3">
      <c r="B8074" s="125">
        <v>8063</v>
      </c>
      <c r="C8074" s="159"/>
      <c r="D8074" s="160"/>
      <c r="E8074" s="159"/>
      <c r="F8074" s="161"/>
    </row>
    <row r="8075" spans="2:6" x14ac:dyDescent="0.3">
      <c r="B8075" s="121">
        <v>8064</v>
      </c>
      <c r="C8075" s="162"/>
      <c r="D8075" s="163"/>
      <c r="E8075" s="162"/>
      <c r="F8075" s="164"/>
    </row>
    <row r="8076" spans="2:6" x14ac:dyDescent="0.3">
      <c r="B8076" s="125">
        <v>8065</v>
      </c>
      <c r="C8076" s="159"/>
      <c r="D8076" s="160"/>
      <c r="E8076" s="159"/>
      <c r="F8076" s="161"/>
    </row>
    <row r="8077" spans="2:6" x14ac:dyDescent="0.3">
      <c r="B8077" s="121">
        <v>8066</v>
      </c>
      <c r="C8077" s="162"/>
      <c r="D8077" s="163"/>
      <c r="E8077" s="162"/>
      <c r="F8077" s="164"/>
    </row>
    <row r="8078" spans="2:6" x14ac:dyDescent="0.3">
      <c r="B8078" s="125">
        <v>8067</v>
      </c>
      <c r="C8078" s="159"/>
      <c r="D8078" s="160"/>
      <c r="E8078" s="159"/>
      <c r="F8078" s="161"/>
    </row>
    <row r="8079" spans="2:6" x14ac:dyDescent="0.3">
      <c r="B8079" s="121">
        <v>8068</v>
      </c>
      <c r="C8079" s="162"/>
      <c r="D8079" s="163"/>
      <c r="E8079" s="162"/>
      <c r="F8079" s="164"/>
    </row>
    <row r="8080" spans="2:6" x14ac:dyDescent="0.3">
      <c r="B8080" s="125">
        <v>8069</v>
      </c>
      <c r="C8080" s="159"/>
      <c r="D8080" s="160"/>
      <c r="E8080" s="159"/>
      <c r="F8080" s="161"/>
    </row>
    <row r="8081" spans="2:6" x14ac:dyDescent="0.3">
      <c r="B8081" s="121">
        <v>8070</v>
      </c>
      <c r="C8081" s="162"/>
      <c r="D8081" s="163"/>
      <c r="E8081" s="162"/>
      <c r="F8081" s="164"/>
    </row>
    <row r="8082" spans="2:6" x14ac:dyDescent="0.3">
      <c r="B8082" s="125">
        <v>8071</v>
      </c>
      <c r="C8082" s="159"/>
      <c r="D8082" s="160"/>
      <c r="E8082" s="159"/>
      <c r="F8082" s="161"/>
    </row>
    <row r="8083" spans="2:6" x14ac:dyDescent="0.3">
      <c r="B8083" s="121">
        <v>8072</v>
      </c>
      <c r="C8083" s="162"/>
      <c r="D8083" s="163"/>
      <c r="E8083" s="162"/>
      <c r="F8083" s="164"/>
    </row>
    <row r="8084" spans="2:6" x14ac:dyDescent="0.3">
      <c r="B8084" s="125">
        <v>8073</v>
      </c>
      <c r="C8084" s="159"/>
      <c r="D8084" s="160"/>
      <c r="E8084" s="159"/>
      <c r="F8084" s="161"/>
    </row>
    <row r="8085" spans="2:6" x14ac:dyDescent="0.3">
      <c r="B8085" s="121">
        <v>8074</v>
      </c>
      <c r="C8085" s="162"/>
      <c r="D8085" s="163"/>
      <c r="E8085" s="162"/>
      <c r="F8085" s="164"/>
    </row>
    <row r="8086" spans="2:6" x14ac:dyDescent="0.3">
      <c r="B8086" s="125">
        <v>8075</v>
      </c>
      <c r="C8086" s="159"/>
      <c r="D8086" s="160"/>
      <c r="E8086" s="159"/>
      <c r="F8086" s="161"/>
    </row>
    <row r="8087" spans="2:6" x14ac:dyDescent="0.3">
      <c r="B8087" s="121">
        <v>8076</v>
      </c>
      <c r="C8087" s="162"/>
      <c r="D8087" s="163"/>
      <c r="E8087" s="162"/>
      <c r="F8087" s="164"/>
    </row>
    <row r="8088" spans="2:6" x14ac:dyDescent="0.3">
      <c r="B8088" s="125">
        <v>8077</v>
      </c>
      <c r="C8088" s="159"/>
      <c r="D8088" s="160"/>
      <c r="E8088" s="159"/>
      <c r="F8088" s="161"/>
    </row>
    <row r="8089" spans="2:6" x14ac:dyDescent="0.3">
      <c r="B8089" s="121">
        <v>8078</v>
      </c>
      <c r="C8089" s="162"/>
      <c r="D8089" s="163"/>
      <c r="E8089" s="162"/>
      <c r="F8089" s="164"/>
    </row>
    <row r="8090" spans="2:6" x14ac:dyDescent="0.3">
      <c r="B8090" s="125">
        <v>8079</v>
      </c>
      <c r="C8090" s="159"/>
      <c r="D8090" s="160"/>
      <c r="E8090" s="159"/>
      <c r="F8090" s="161"/>
    </row>
    <row r="8091" spans="2:6" x14ac:dyDescent="0.3">
      <c r="B8091" s="121">
        <v>8080</v>
      </c>
      <c r="C8091" s="162"/>
      <c r="D8091" s="163"/>
      <c r="E8091" s="162"/>
      <c r="F8091" s="164"/>
    </row>
    <row r="8092" spans="2:6" x14ac:dyDescent="0.3">
      <c r="B8092" s="125">
        <v>8081</v>
      </c>
      <c r="C8092" s="159"/>
      <c r="D8092" s="160"/>
      <c r="E8092" s="159"/>
      <c r="F8092" s="161"/>
    </row>
    <row r="8093" spans="2:6" x14ac:dyDescent="0.3">
      <c r="B8093" s="121">
        <v>8082</v>
      </c>
      <c r="C8093" s="162"/>
      <c r="D8093" s="163"/>
      <c r="E8093" s="162"/>
      <c r="F8093" s="164"/>
    </row>
    <row r="8094" spans="2:6" x14ac:dyDescent="0.3">
      <c r="B8094" s="125">
        <v>8083</v>
      </c>
      <c r="C8094" s="159"/>
      <c r="D8094" s="160"/>
      <c r="E8094" s="159"/>
      <c r="F8094" s="161"/>
    </row>
    <row r="8095" spans="2:6" x14ac:dyDescent="0.3">
      <c r="B8095" s="121">
        <v>8084</v>
      </c>
      <c r="C8095" s="162"/>
      <c r="D8095" s="163"/>
      <c r="E8095" s="162"/>
      <c r="F8095" s="164"/>
    </row>
    <row r="8096" spans="2:6" x14ac:dyDescent="0.3">
      <c r="B8096" s="125">
        <v>8085</v>
      </c>
      <c r="C8096" s="159"/>
      <c r="D8096" s="160"/>
      <c r="E8096" s="159"/>
      <c r="F8096" s="161"/>
    </row>
    <row r="8097" spans="2:6" x14ac:dyDescent="0.3">
      <c r="B8097" s="121">
        <v>8086</v>
      </c>
      <c r="C8097" s="162"/>
      <c r="D8097" s="163"/>
      <c r="E8097" s="162"/>
      <c r="F8097" s="164"/>
    </row>
    <row r="8098" spans="2:6" x14ac:dyDescent="0.3">
      <c r="B8098" s="125">
        <v>8087</v>
      </c>
      <c r="C8098" s="159"/>
      <c r="D8098" s="160"/>
      <c r="E8098" s="159"/>
      <c r="F8098" s="161"/>
    </row>
    <row r="8099" spans="2:6" x14ac:dyDescent="0.3">
      <c r="B8099" s="121">
        <v>8088</v>
      </c>
      <c r="C8099" s="162"/>
      <c r="D8099" s="163"/>
      <c r="E8099" s="162"/>
      <c r="F8099" s="164"/>
    </row>
    <row r="8100" spans="2:6" x14ac:dyDescent="0.3">
      <c r="B8100" s="125">
        <v>8089</v>
      </c>
      <c r="C8100" s="159"/>
      <c r="D8100" s="160"/>
      <c r="E8100" s="159"/>
      <c r="F8100" s="161"/>
    </row>
    <row r="8101" spans="2:6" x14ac:dyDescent="0.3">
      <c r="B8101" s="121">
        <v>8090</v>
      </c>
      <c r="C8101" s="162"/>
      <c r="D8101" s="163"/>
      <c r="E8101" s="162"/>
      <c r="F8101" s="164"/>
    </row>
    <row r="8102" spans="2:6" x14ac:dyDescent="0.3">
      <c r="B8102" s="125">
        <v>8091</v>
      </c>
      <c r="C8102" s="159"/>
      <c r="D8102" s="160"/>
      <c r="E8102" s="159"/>
      <c r="F8102" s="161"/>
    </row>
    <row r="8103" spans="2:6" x14ac:dyDescent="0.3">
      <c r="B8103" s="121">
        <v>8092</v>
      </c>
      <c r="C8103" s="162"/>
      <c r="D8103" s="163"/>
      <c r="E8103" s="162"/>
      <c r="F8103" s="164"/>
    </row>
    <row r="8104" spans="2:6" x14ac:dyDescent="0.3">
      <c r="B8104" s="125">
        <v>8093</v>
      </c>
      <c r="C8104" s="159"/>
      <c r="D8104" s="160"/>
      <c r="E8104" s="159"/>
      <c r="F8104" s="161"/>
    </row>
    <row r="8105" spans="2:6" x14ac:dyDescent="0.3">
      <c r="B8105" s="121">
        <v>8094</v>
      </c>
      <c r="C8105" s="162"/>
      <c r="D8105" s="163"/>
      <c r="E8105" s="162"/>
      <c r="F8105" s="164"/>
    </row>
    <row r="8106" spans="2:6" x14ac:dyDescent="0.3">
      <c r="B8106" s="125">
        <v>8095</v>
      </c>
      <c r="C8106" s="159"/>
      <c r="D8106" s="160"/>
      <c r="E8106" s="159"/>
      <c r="F8106" s="161"/>
    </row>
    <row r="8107" spans="2:6" x14ac:dyDescent="0.3">
      <c r="B8107" s="121">
        <v>8096</v>
      </c>
      <c r="C8107" s="162"/>
      <c r="D8107" s="163"/>
      <c r="E8107" s="162"/>
      <c r="F8107" s="164"/>
    </row>
    <row r="8108" spans="2:6" x14ac:dyDescent="0.3">
      <c r="B8108" s="125">
        <v>8097</v>
      </c>
      <c r="C8108" s="159"/>
      <c r="D8108" s="160"/>
      <c r="E8108" s="159"/>
      <c r="F8108" s="161"/>
    </row>
    <row r="8109" spans="2:6" x14ac:dyDescent="0.3">
      <c r="B8109" s="121">
        <v>8098</v>
      </c>
      <c r="C8109" s="162"/>
      <c r="D8109" s="163"/>
      <c r="E8109" s="162"/>
      <c r="F8109" s="164"/>
    </row>
    <row r="8110" spans="2:6" x14ac:dyDescent="0.3">
      <c r="B8110" s="125">
        <v>8099</v>
      </c>
      <c r="C8110" s="159"/>
      <c r="D8110" s="160"/>
      <c r="E8110" s="159"/>
      <c r="F8110" s="161"/>
    </row>
    <row r="8111" spans="2:6" x14ac:dyDescent="0.3">
      <c r="B8111" s="121">
        <v>8100</v>
      </c>
      <c r="C8111" s="162"/>
      <c r="D8111" s="163"/>
      <c r="E8111" s="162"/>
      <c r="F8111" s="164"/>
    </row>
    <row r="8112" spans="2:6" x14ac:dyDescent="0.3">
      <c r="B8112" s="125">
        <v>8101</v>
      </c>
      <c r="C8112" s="159"/>
      <c r="D8112" s="160"/>
      <c r="E8112" s="159"/>
      <c r="F8112" s="161"/>
    </row>
    <row r="8113" spans="2:6" x14ac:dyDescent="0.3">
      <c r="B8113" s="121">
        <v>8102</v>
      </c>
      <c r="C8113" s="162"/>
      <c r="D8113" s="163"/>
      <c r="E8113" s="162"/>
      <c r="F8113" s="164"/>
    </row>
    <row r="8114" spans="2:6" x14ac:dyDescent="0.3">
      <c r="B8114" s="125">
        <v>8103</v>
      </c>
      <c r="C8114" s="159"/>
      <c r="D8114" s="160"/>
      <c r="E8114" s="159"/>
      <c r="F8114" s="161"/>
    </row>
    <row r="8115" spans="2:6" x14ac:dyDescent="0.3">
      <c r="B8115" s="121">
        <v>8104</v>
      </c>
      <c r="C8115" s="162"/>
      <c r="D8115" s="163"/>
      <c r="E8115" s="162"/>
      <c r="F8115" s="164"/>
    </row>
    <row r="8116" spans="2:6" x14ac:dyDescent="0.3">
      <c r="B8116" s="125">
        <v>8105</v>
      </c>
      <c r="C8116" s="159"/>
      <c r="D8116" s="160"/>
      <c r="E8116" s="159"/>
      <c r="F8116" s="161"/>
    </row>
    <row r="8117" spans="2:6" x14ac:dyDescent="0.3">
      <c r="B8117" s="121">
        <v>8106</v>
      </c>
      <c r="C8117" s="162"/>
      <c r="D8117" s="163"/>
      <c r="E8117" s="162"/>
      <c r="F8117" s="164"/>
    </row>
    <row r="8118" spans="2:6" x14ac:dyDescent="0.3">
      <c r="B8118" s="125">
        <v>8107</v>
      </c>
      <c r="C8118" s="159"/>
      <c r="D8118" s="160"/>
      <c r="E8118" s="159"/>
      <c r="F8118" s="161"/>
    </row>
    <row r="8119" spans="2:6" x14ac:dyDescent="0.3">
      <c r="B8119" s="121">
        <v>8108</v>
      </c>
      <c r="C8119" s="162"/>
      <c r="D8119" s="163"/>
      <c r="E8119" s="162"/>
      <c r="F8119" s="164"/>
    </row>
    <row r="8120" spans="2:6" x14ac:dyDescent="0.3">
      <c r="B8120" s="125">
        <v>8109</v>
      </c>
      <c r="C8120" s="159"/>
      <c r="D8120" s="160"/>
      <c r="E8120" s="159"/>
      <c r="F8120" s="161"/>
    </row>
    <row r="8121" spans="2:6" x14ac:dyDescent="0.3">
      <c r="B8121" s="121">
        <v>8110</v>
      </c>
      <c r="C8121" s="162"/>
      <c r="D8121" s="163"/>
      <c r="E8121" s="162"/>
      <c r="F8121" s="164"/>
    </row>
    <row r="8122" spans="2:6" x14ac:dyDescent="0.3">
      <c r="B8122" s="125">
        <v>8111</v>
      </c>
      <c r="C8122" s="159"/>
      <c r="D8122" s="160"/>
      <c r="E8122" s="159"/>
      <c r="F8122" s="161"/>
    </row>
    <row r="8123" spans="2:6" x14ac:dyDescent="0.3">
      <c r="B8123" s="121">
        <v>8112</v>
      </c>
      <c r="C8123" s="162"/>
      <c r="D8123" s="163"/>
      <c r="E8123" s="162"/>
      <c r="F8123" s="164"/>
    </row>
    <row r="8124" spans="2:6" x14ac:dyDescent="0.3">
      <c r="B8124" s="125">
        <v>8113</v>
      </c>
      <c r="C8124" s="159"/>
      <c r="D8124" s="160"/>
      <c r="E8124" s="159"/>
      <c r="F8124" s="161"/>
    </row>
    <row r="8125" spans="2:6" x14ac:dyDescent="0.3">
      <c r="B8125" s="121">
        <v>8114</v>
      </c>
      <c r="C8125" s="162"/>
      <c r="D8125" s="163"/>
      <c r="E8125" s="162"/>
      <c r="F8125" s="164"/>
    </row>
    <row r="8126" spans="2:6" x14ac:dyDescent="0.3">
      <c r="B8126" s="125">
        <v>8115</v>
      </c>
      <c r="C8126" s="159"/>
      <c r="D8126" s="160"/>
      <c r="E8126" s="159"/>
      <c r="F8126" s="161"/>
    </row>
    <row r="8127" spans="2:6" x14ac:dyDescent="0.3">
      <c r="B8127" s="121">
        <v>8116</v>
      </c>
      <c r="C8127" s="162"/>
      <c r="D8127" s="163"/>
      <c r="E8127" s="162"/>
      <c r="F8127" s="164"/>
    </row>
    <row r="8128" spans="2:6" x14ac:dyDescent="0.3">
      <c r="B8128" s="125">
        <v>8117</v>
      </c>
      <c r="C8128" s="159"/>
      <c r="D8128" s="160"/>
      <c r="E8128" s="159"/>
      <c r="F8128" s="161"/>
    </row>
    <row r="8129" spans="2:6" x14ac:dyDescent="0.3">
      <c r="B8129" s="121">
        <v>8118</v>
      </c>
      <c r="C8129" s="162"/>
      <c r="D8129" s="163"/>
      <c r="E8129" s="162"/>
      <c r="F8129" s="164"/>
    </row>
    <row r="8130" spans="2:6" x14ac:dyDescent="0.3">
      <c r="B8130" s="125">
        <v>8119</v>
      </c>
      <c r="C8130" s="159"/>
      <c r="D8130" s="160"/>
      <c r="E8130" s="159"/>
      <c r="F8130" s="161"/>
    </row>
    <row r="8131" spans="2:6" x14ac:dyDescent="0.3">
      <c r="B8131" s="121">
        <v>8120</v>
      </c>
      <c r="C8131" s="162"/>
      <c r="D8131" s="163"/>
      <c r="E8131" s="162"/>
      <c r="F8131" s="164"/>
    </row>
    <row r="8132" spans="2:6" x14ac:dyDescent="0.3">
      <c r="B8132" s="125">
        <v>8121</v>
      </c>
      <c r="C8132" s="159"/>
      <c r="D8132" s="160"/>
      <c r="E8132" s="159"/>
      <c r="F8132" s="161"/>
    </row>
    <row r="8133" spans="2:6" x14ac:dyDescent="0.3">
      <c r="B8133" s="121">
        <v>8122</v>
      </c>
      <c r="C8133" s="162"/>
      <c r="D8133" s="163"/>
      <c r="E8133" s="162"/>
      <c r="F8133" s="164"/>
    </row>
    <row r="8134" spans="2:6" x14ac:dyDescent="0.3">
      <c r="B8134" s="125">
        <v>8123</v>
      </c>
      <c r="C8134" s="159"/>
      <c r="D8134" s="160"/>
      <c r="E8134" s="159"/>
      <c r="F8134" s="161"/>
    </row>
    <row r="8135" spans="2:6" x14ac:dyDescent="0.3">
      <c r="B8135" s="121">
        <v>8124</v>
      </c>
      <c r="C8135" s="162"/>
      <c r="D8135" s="163"/>
      <c r="E8135" s="162"/>
      <c r="F8135" s="164"/>
    </row>
    <row r="8136" spans="2:6" x14ac:dyDescent="0.3">
      <c r="B8136" s="125">
        <v>8125</v>
      </c>
      <c r="C8136" s="159"/>
      <c r="D8136" s="160"/>
      <c r="E8136" s="159"/>
      <c r="F8136" s="161"/>
    </row>
    <row r="8137" spans="2:6" x14ac:dyDescent="0.3">
      <c r="B8137" s="121">
        <v>8126</v>
      </c>
      <c r="C8137" s="162"/>
      <c r="D8137" s="163"/>
      <c r="E8137" s="162"/>
      <c r="F8137" s="164"/>
    </row>
    <row r="8138" spans="2:6" x14ac:dyDescent="0.3">
      <c r="B8138" s="125">
        <v>8127</v>
      </c>
      <c r="C8138" s="159"/>
      <c r="D8138" s="160"/>
      <c r="E8138" s="159"/>
      <c r="F8138" s="161"/>
    </row>
    <row r="8139" spans="2:6" x14ac:dyDescent="0.3">
      <c r="B8139" s="121">
        <v>8128</v>
      </c>
      <c r="C8139" s="162"/>
      <c r="D8139" s="163"/>
      <c r="E8139" s="162"/>
      <c r="F8139" s="164"/>
    </row>
    <row r="8140" spans="2:6" x14ac:dyDescent="0.3">
      <c r="B8140" s="125">
        <v>8129</v>
      </c>
      <c r="C8140" s="159"/>
      <c r="D8140" s="160"/>
      <c r="E8140" s="159"/>
      <c r="F8140" s="161"/>
    </row>
    <row r="8141" spans="2:6" x14ac:dyDescent="0.3">
      <c r="B8141" s="121">
        <v>8130</v>
      </c>
      <c r="C8141" s="162"/>
      <c r="D8141" s="163"/>
      <c r="E8141" s="162"/>
      <c r="F8141" s="164"/>
    </row>
    <row r="8142" spans="2:6" x14ac:dyDescent="0.3">
      <c r="B8142" s="125">
        <v>8131</v>
      </c>
      <c r="C8142" s="159"/>
      <c r="D8142" s="160"/>
      <c r="E8142" s="159"/>
      <c r="F8142" s="161"/>
    </row>
    <row r="8143" spans="2:6" x14ac:dyDescent="0.3">
      <c r="B8143" s="121">
        <v>8132</v>
      </c>
      <c r="C8143" s="162"/>
      <c r="D8143" s="163"/>
      <c r="E8143" s="162"/>
      <c r="F8143" s="164"/>
    </row>
    <row r="8144" spans="2:6" x14ac:dyDescent="0.3">
      <c r="B8144" s="125">
        <v>8133</v>
      </c>
      <c r="C8144" s="159"/>
      <c r="D8144" s="160"/>
      <c r="E8144" s="159"/>
      <c r="F8144" s="161"/>
    </row>
    <row r="8145" spans="2:6" x14ac:dyDescent="0.3">
      <c r="B8145" s="121">
        <v>8134</v>
      </c>
      <c r="C8145" s="162"/>
      <c r="D8145" s="163"/>
      <c r="E8145" s="162"/>
      <c r="F8145" s="164"/>
    </row>
    <row r="8146" spans="2:6" x14ac:dyDescent="0.3">
      <c r="B8146" s="125">
        <v>8135</v>
      </c>
      <c r="C8146" s="159"/>
      <c r="D8146" s="160"/>
      <c r="E8146" s="159"/>
      <c r="F8146" s="161"/>
    </row>
    <row r="8147" spans="2:6" x14ac:dyDescent="0.3">
      <c r="B8147" s="121">
        <v>8136</v>
      </c>
      <c r="C8147" s="162"/>
      <c r="D8147" s="163"/>
      <c r="E8147" s="162"/>
      <c r="F8147" s="164"/>
    </row>
    <row r="8148" spans="2:6" x14ac:dyDescent="0.3">
      <c r="B8148" s="125">
        <v>8137</v>
      </c>
      <c r="C8148" s="159"/>
      <c r="D8148" s="160"/>
      <c r="E8148" s="159"/>
      <c r="F8148" s="161"/>
    </row>
    <row r="8149" spans="2:6" x14ac:dyDescent="0.3">
      <c r="B8149" s="121">
        <v>8138</v>
      </c>
      <c r="C8149" s="162"/>
      <c r="D8149" s="163"/>
      <c r="E8149" s="162"/>
      <c r="F8149" s="164"/>
    </row>
    <row r="8150" spans="2:6" x14ac:dyDescent="0.3">
      <c r="B8150" s="125">
        <v>8139</v>
      </c>
      <c r="C8150" s="159"/>
      <c r="D8150" s="160"/>
      <c r="E8150" s="159"/>
      <c r="F8150" s="161"/>
    </row>
    <row r="8151" spans="2:6" x14ac:dyDescent="0.3">
      <c r="B8151" s="121">
        <v>8140</v>
      </c>
      <c r="C8151" s="162"/>
      <c r="D8151" s="163"/>
      <c r="E8151" s="162"/>
      <c r="F8151" s="164"/>
    </row>
    <row r="8152" spans="2:6" x14ac:dyDescent="0.3">
      <c r="B8152" s="125">
        <v>8141</v>
      </c>
      <c r="C8152" s="159"/>
      <c r="D8152" s="160"/>
      <c r="E8152" s="159"/>
      <c r="F8152" s="161"/>
    </row>
    <row r="8153" spans="2:6" x14ac:dyDescent="0.3">
      <c r="B8153" s="121">
        <v>8142</v>
      </c>
      <c r="C8153" s="162"/>
      <c r="D8153" s="163"/>
      <c r="E8153" s="162"/>
      <c r="F8153" s="164"/>
    </row>
    <row r="8154" spans="2:6" x14ac:dyDescent="0.3">
      <c r="B8154" s="125">
        <v>8143</v>
      </c>
      <c r="C8154" s="159"/>
      <c r="D8154" s="160"/>
      <c r="E8154" s="159"/>
      <c r="F8154" s="161"/>
    </row>
    <row r="8155" spans="2:6" x14ac:dyDescent="0.3">
      <c r="B8155" s="121">
        <v>8144</v>
      </c>
      <c r="C8155" s="162"/>
      <c r="D8155" s="163"/>
      <c r="E8155" s="162"/>
      <c r="F8155" s="164"/>
    </row>
    <row r="8156" spans="2:6" x14ac:dyDescent="0.3">
      <c r="B8156" s="125">
        <v>8145</v>
      </c>
      <c r="C8156" s="159"/>
      <c r="D8156" s="160"/>
      <c r="E8156" s="159"/>
      <c r="F8156" s="161"/>
    </row>
    <row r="8157" spans="2:6" x14ac:dyDescent="0.3">
      <c r="B8157" s="121">
        <v>8146</v>
      </c>
      <c r="C8157" s="162"/>
      <c r="D8157" s="163"/>
      <c r="E8157" s="162"/>
      <c r="F8157" s="164"/>
    </row>
    <row r="8158" spans="2:6" x14ac:dyDescent="0.3">
      <c r="B8158" s="125">
        <v>8147</v>
      </c>
      <c r="C8158" s="159"/>
      <c r="D8158" s="160"/>
      <c r="E8158" s="159"/>
      <c r="F8158" s="161"/>
    </row>
    <row r="8159" spans="2:6" x14ac:dyDescent="0.3">
      <c r="B8159" s="121">
        <v>8148</v>
      </c>
      <c r="C8159" s="162"/>
      <c r="D8159" s="163"/>
      <c r="E8159" s="162"/>
      <c r="F8159" s="164"/>
    </row>
    <row r="8160" spans="2:6" x14ac:dyDescent="0.3">
      <c r="B8160" s="125">
        <v>8149</v>
      </c>
      <c r="C8160" s="159"/>
      <c r="D8160" s="160"/>
      <c r="E8160" s="159"/>
      <c r="F8160" s="161"/>
    </row>
    <row r="8161" spans="2:6" x14ac:dyDescent="0.3">
      <c r="B8161" s="121">
        <v>8150</v>
      </c>
      <c r="C8161" s="162"/>
      <c r="D8161" s="163"/>
      <c r="E8161" s="162"/>
      <c r="F8161" s="164"/>
    </row>
    <row r="8162" spans="2:6" x14ac:dyDescent="0.3">
      <c r="B8162" s="125">
        <v>8151</v>
      </c>
      <c r="C8162" s="159"/>
      <c r="D8162" s="160"/>
      <c r="E8162" s="159"/>
      <c r="F8162" s="161"/>
    </row>
    <row r="8163" spans="2:6" x14ac:dyDescent="0.3">
      <c r="B8163" s="121">
        <v>8152</v>
      </c>
      <c r="C8163" s="162"/>
      <c r="D8163" s="163"/>
      <c r="E8163" s="162"/>
      <c r="F8163" s="164"/>
    </row>
    <row r="8164" spans="2:6" x14ac:dyDescent="0.3">
      <c r="B8164" s="125">
        <v>8153</v>
      </c>
      <c r="C8164" s="159"/>
      <c r="D8164" s="160"/>
      <c r="E8164" s="159"/>
      <c r="F8164" s="161"/>
    </row>
    <row r="8165" spans="2:6" x14ac:dyDescent="0.3">
      <c r="B8165" s="121">
        <v>8154</v>
      </c>
      <c r="C8165" s="162"/>
      <c r="D8165" s="163"/>
      <c r="E8165" s="162"/>
      <c r="F8165" s="164"/>
    </row>
    <row r="8166" spans="2:6" x14ac:dyDescent="0.3">
      <c r="B8166" s="125">
        <v>8155</v>
      </c>
      <c r="C8166" s="159"/>
      <c r="D8166" s="160"/>
      <c r="E8166" s="159"/>
      <c r="F8166" s="161"/>
    </row>
    <row r="8167" spans="2:6" x14ac:dyDescent="0.3">
      <c r="B8167" s="121">
        <v>8156</v>
      </c>
      <c r="C8167" s="162"/>
      <c r="D8167" s="163"/>
      <c r="E8167" s="162"/>
      <c r="F8167" s="164"/>
    </row>
    <row r="8168" spans="2:6" x14ac:dyDescent="0.3">
      <c r="B8168" s="125">
        <v>8157</v>
      </c>
      <c r="C8168" s="159"/>
      <c r="D8168" s="160"/>
      <c r="E8168" s="159"/>
      <c r="F8168" s="161"/>
    </row>
    <row r="8169" spans="2:6" x14ac:dyDescent="0.3">
      <c r="B8169" s="121">
        <v>8158</v>
      </c>
      <c r="C8169" s="162"/>
      <c r="D8169" s="163"/>
      <c r="E8169" s="162"/>
      <c r="F8169" s="164"/>
    </row>
    <row r="8170" spans="2:6" x14ac:dyDescent="0.3">
      <c r="B8170" s="125">
        <v>8159</v>
      </c>
      <c r="C8170" s="159"/>
      <c r="D8170" s="160"/>
      <c r="E8170" s="159"/>
      <c r="F8170" s="161"/>
    </row>
    <row r="8171" spans="2:6" x14ac:dyDescent="0.3">
      <c r="B8171" s="121">
        <v>8160</v>
      </c>
      <c r="C8171" s="162"/>
      <c r="D8171" s="163"/>
      <c r="E8171" s="162"/>
      <c r="F8171" s="164"/>
    </row>
    <row r="8172" spans="2:6" x14ac:dyDescent="0.3">
      <c r="B8172" s="125">
        <v>8161</v>
      </c>
      <c r="C8172" s="159"/>
      <c r="D8172" s="160"/>
      <c r="E8172" s="159"/>
      <c r="F8172" s="161"/>
    </row>
    <row r="8173" spans="2:6" x14ac:dyDescent="0.3">
      <c r="B8173" s="121">
        <v>8162</v>
      </c>
      <c r="C8173" s="162"/>
      <c r="D8173" s="163"/>
      <c r="E8173" s="162"/>
      <c r="F8173" s="164"/>
    </row>
    <row r="8174" spans="2:6" x14ac:dyDescent="0.3">
      <c r="B8174" s="125">
        <v>8163</v>
      </c>
      <c r="C8174" s="159"/>
      <c r="D8174" s="160"/>
      <c r="E8174" s="159"/>
      <c r="F8174" s="161"/>
    </row>
    <row r="8175" spans="2:6" x14ac:dyDescent="0.3">
      <c r="B8175" s="121">
        <v>8164</v>
      </c>
      <c r="C8175" s="162"/>
      <c r="D8175" s="163"/>
      <c r="E8175" s="162"/>
      <c r="F8175" s="164"/>
    </row>
    <row r="8176" spans="2:6" x14ac:dyDescent="0.3">
      <c r="B8176" s="125">
        <v>8165</v>
      </c>
      <c r="C8176" s="159"/>
      <c r="D8176" s="160"/>
      <c r="E8176" s="159"/>
      <c r="F8176" s="161"/>
    </row>
    <row r="8177" spans="2:6" x14ac:dyDescent="0.3">
      <c r="B8177" s="121">
        <v>8166</v>
      </c>
      <c r="C8177" s="162"/>
      <c r="D8177" s="163"/>
      <c r="E8177" s="162"/>
      <c r="F8177" s="164"/>
    </row>
    <row r="8178" spans="2:6" x14ac:dyDescent="0.3">
      <c r="B8178" s="125">
        <v>8167</v>
      </c>
      <c r="C8178" s="159"/>
      <c r="D8178" s="160"/>
      <c r="E8178" s="159"/>
      <c r="F8178" s="161"/>
    </row>
    <row r="8179" spans="2:6" x14ac:dyDescent="0.3">
      <c r="B8179" s="121">
        <v>8168</v>
      </c>
      <c r="C8179" s="162"/>
      <c r="D8179" s="163"/>
      <c r="E8179" s="162"/>
      <c r="F8179" s="164"/>
    </row>
    <row r="8180" spans="2:6" x14ac:dyDescent="0.3">
      <c r="B8180" s="125">
        <v>8169</v>
      </c>
      <c r="C8180" s="159"/>
      <c r="D8180" s="160"/>
      <c r="E8180" s="159"/>
      <c r="F8180" s="161"/>
    </row>
    <row r="8181" spans="2:6" x14ac:dyDescent="0.3">
      <c r="B8181" s="121">
        <v>8170</v>
      </c>
      <c r="C8181" s="162"/>
      <c r="D8181" s="163"/>
      <c r="E8181" s="162"/>
      <c r="F8181" s="164"/>
    </row>
    <row r="8182" spans="2:6" x14ac:dyDescent="0.3">
      <c r="B8182" s="125">
        <v>8171</v>
      </c>
      <c r="C8182" s="159"/>
      <c r="D8182" s="160"/>
      <c r="E8182" s="159"/>
      <c r="F8182" s="161"/>
    </row>
    <row r="8183" spans="2:6" x14ac:dyDescent="0.3">
      <c r="B8183" s="121">
        <v>8172</v>
      </c>
      <c r="C8183" s="162"/>
      <c r="D8183" s="163"/>
      <c r="E8183" s="162"/>
      <c r="F8183" s="164"/>
    </row>
    <row r="8184" spans="2:6" x14ac:dyDescent="0.3">
      <c r="B8184" s="125">
        <v>8173</v>
      </c>
      <c r="C8184" s="159"/>
      <c r="D8184" s="160"/>
      <c r="E8184" s="159"/>
      <c r="F8184" s="161"/>
    </row>
    <row r="8185" spans="2:6" x14ac:dyDescent="0.3">
      <c r="B8185" s="121">
        <v>8174</v>
      </c>
      <c r="C8185" s="162"/>
      <c r="D8185" s="163"/>
      <c r="E8185" s="162"/>
      <c r="F8185" s="164"/>
    </row>
    <row r="8186" spans="2:6" x14ac:dyDescent="0.3">
      <c r="B8186" s="125">
        <v>8175</v>
      </c>
      <c r="C8186" s="159"/>
      <c r="D8186" s="160"/>
      <c r="E8186" s="159"/>
      <c r="F8186" s="161"/>
    </row>
    <row r="8187" spans="2:6" x14ac:dyDescent="0.3">
      <c r="B8187" s="121">
        <v>8176</v>
      </c>
      <c r="C8187" s="162"/>
      <c r="D8187" s="163"/>
      <c r="E8187" s="162"/>
      <c r="F8187" s="164"/>
    </row>
    <row r="8188" spans="2:6" x14ac:dyDescent="0.3">
      <c r="B8188" s="125">
        <v>8177</v>
      </c>
      <c r="C8188" s="159"/>
      <c r="D8188" s="160"/>
      <c r="E8188" s="159"/>
      <c r="F8188" s="161"/>
    </row>
    <row r="8189" spans="2:6" x14ac:dyDescent="0.3">
      <c r="B8189" s="121">
        <v>8178</v>
      </c>
      <c r="C8189" s="162"/>
      <c r="D8189" s="163"/>
      <c r="E8189" s="162"/>
      <c r="F8189" s="164"/>
    </row>
    <row r="8190" spans="2:6" x14ac:dyDescent="0.3">
      <c r="B8190" s="125">
        <v>8179</v>
      </c>
      <c r="C8190" s="159"/>
      <c r="D8190" s="160"/>
      <c r="E8190" s="159"/>
      <c r="F8190" s="161"/>
    </row>
    <row r="8191" spans="2:6" x14ac:dyDescent="0.3">
      <c r="B8191" s="121">
        <v>8180</v>
      </c>
      <c r="C8191" s="162"/>
      <c r="D8191" s="163"/>
      <c r="E8191" s="162"/>
      <c r="F8191" s="164"/>
    </row>
    <row r="8192" spans="2:6" x14ac:dyDescent="0.3">
      <c r="B8192" s="125">
        <v>8181</v>
      </c>
      <c r="C8192" s="159"/>
      <c r="D8192" s="160"/>
      <c r="E8192" s="159"/>
      <c r="F8192" s="161"/>
    </row>
    <row r="8193" spans="2:6" x14ac:dyDescent="0.3">
      <c r="B8193" s="121">
        <v>8182</v>
      </c>
      <c r="C8193" s="162"/>
      <c r="D8193" s="163"/>
      <c r="E8193" s="162"/>
      <c r="F8193" s="164"/>
    </row>
    <row r="8194" spans="2:6" x14ac:dyDescent="0.3">
      <c r="B8194" s="125">
        <v>8183</v>
      </c>
      <c r="C8194" s="159"/>
      <c r="D8194" s="160"/>
      <c r="E8194" s="159"/>
      <c r="F8194" s="161"/>
    </row>
    <row r="8195" spans="2:6" x14ac:dyDescent="0.3">
      <c r="B8195" s="121">
        <v>8184</v>
      </c>
      <c r="C8195" s="162"/>
      <c r="D8195" s="163"/>
      <c r="E8195" s="162"/>
      <c r="F8195" s="164"/>
    </row>
    <row r="8196" spans="2:6" x14ac:dyDescent="0.3">
      <c r="B8196" s="125">
        <v>8185</v>
      </c>
      <c r="C8196" s="159"/>
      <c r="D8196" s="160"/>
      <c r="E8196" s="159"/>
      <c r="F8196" s="161"/>
    </row>
    <row r="8197" spans="2:6" x14ac:dyDescent="0.3">
      <c r="B8197" s="121">
        <v>8186</v>
      </c>
      <c r="C8197" s="162"/>
      <c r="D8197" s="163"/>
      <c r="E8197" s="162"/>
      <c r="F8197" s="164"/>
    </row>
    <row r="8198" spans="2:6" x14ac:dyDescent="0.3">
      <c r="B8198" s="125">
        <v>8187</v>
      </c>
      <c r="C8198" s="159"/>
      <c r="D8198" s="160"/>
      <c r="E8198" s="159"/>
      <c r="F8198" s="161"/>
    </row>
    <row r="8199" spans="2:6" x14ac:dyDescent="0.3">
      <c r="B8199" s="121">
        <v>8188</v>
      </c>
      <c r="C8199" s="162"/>
      <c r="D8199" s="163"/>
      <c r="E8199" s="162"/>
      <c r="F8199" s="164"/>
    </row>
    <row r="8200" spans="2:6" x14ac:dyDescent="0.3">
      <c r="B8200" s="125">
        <v>8189</v>
      </c>
      <c r="C8200" s="159"/>
      <c r="D8200" s="160"/>
      <c r="E8200" s="159"/>
      <c r="F8200" s="161"/>
    </row>
    <row r="8201" spans="2:6" x14ac:dyDescent="0.3">
      <c r="B8201" s="121">
        <v>8190</v>
      </c>
      <c r="C8201" s="162"/>
      <c r="D8201" s="163"/>
      <c r="E8201" s="162"/>
      <c r="F8201" s="164"/>
    </row>
    <row r="8202" spans="2:6" x14ac:dyDescent="0.3">
      <c r="B8202" s="125">
        <v>8191</v>
      </c>
      <c r="C8202" s="159"/>
      <c r="D8202" s="160"/>
      <c r="E8202" s="159"/>
      <c r="F8202" s="161"/>
    </row>
    <row r="8203" spans="2:6" x14ac:dyDescent="0.3">
      <c r="B8203" s="121">
        <v>8192</v>
      </c>
      <c r="C8203" s="162"/>
      <c r="D8203" s="163"/>
      <c r="E8203" s="162"/>
      <c r="F8203" s="164"/>
    </row>
    <row r="8204" spans="2:6" x14ac:dyDescent="0.3">
      <c r="B8204" s="125">
        <v>8193</v>
      </c>
      <c r="C8204" s="159"/>
      <c r="D8204" s="160"/>
      <c r="E8204" s="159"/>
      <c r="F8204" s="161"/>
    </row>
    <row r="8205" spans="2:6" x14ac:dyDescent="0.3">
      <c r="B8205" s="121">
        <v>8194</v>
      </c>
      <c r="C8205" s="162"/>
      <c r="D8205" s="163"/>
      <c r="E8205" s="162"/>
      <c r="F8205" s="164"/>
    </row>
    <row r="8206" spans="2:6" x14ac:dyDescent="0.3">
      <c r="B8206" s="125">
        <v>8195</v>
      </c>
      <c r="C8206" s="159"/>
      <c r="D8206" s="160"/>
      <c r="E8206" s="159"/>
      <c r="F8206" s="161"/>
    </row>
    <row r="8207" spans="2:6" x14ac:dyDescent="0.3">
      <c r="B8207" s="121">
        <v>8196</v>
      </c>
      <c r="C8207" s="162"/>
      <c r="D8207" s="163"/>
      <c r="E8207" s="162"/>
      <c r="F8207" s="164"/>
    </row>
    <row r="8208" spans="2:6" x14ac:dyDescent="0.3">
      <c r="B8208" s="125">
        <v>8197</v>
      </c>
      <c r="C8208" s="159"/>
      <c r="D8208" s="160"/>
      <c r="E8208" s="159"/>
      <c r="F8208" s="161"/>
    </row>
    <row r="8209" spans="2:6" x14ac:dyDescent="0.3">
      <c r="B8209" s="121">
        <v>8198</v>
      </c>
      <c r="C8209" s="162"/>
      <c r="D8209" s="163"/>
      <c r="E8209" s="162"/>
      <c r="F8209" s="164"/>
    </row>
    <row r="8210" spans="2:6" x14ac:dyDescent="0.3">
      <c r="B8210" s="125">
        <v>8199</v>
      </c>
      <c r="C8210" s="159"/>
      <c r="D8210" s="160"/>
      <c r="E8210" s="159"/>
      <c r="F8210" s="161"/>
    </row>
    <row r="8211" spans="2:6" x14ac:dyDescent="0.3">
      <c r="B8211" s="121">
        <v>8200</v>
      </c>
      <c r="C8211" s="162"/>
      <c r="D8211" s="163"/>
      <c r="E8211" s="162"/>
      <c r="F8211" s="164"/>
    </row>
    <row r="8212" spans="2:6" x14ac:dyDescent="0.3">
      <c r="B8212" s="125">
        <v>8201</v>
      </c>
      <c r="C8212" s="159"/>
      <c r="D8212" s="160"/>
      <c r="E8212" s="159"/>
      <c r="F8212" s="161"/>
    </row>
    <row r="8213" spans="2:6" x14ac:dyDescent="0.3">
      <c r="B8213" s="121">
        <v>8202</v>
      </c>
      <c r="C8213" s="162"/>
      <c r="D8213" s="163"/>
      <c r="E8213" s="162"/>
      <c r="F8213" s="164"/>
    </row>
    <row r="8214" spans="2:6" x14ac:dyDescent="0.3">
      <c r="B8214" s="125">
        <v>8203</v>
      </c>
      <c r="C8214" s="159"/>
      <c r="D8214" s="160"/>
      <c r="E8214" s="159"/>
      <c r="F8214" s="161"/>
    </row>
    <row r="8215" spans="2:6" x14ac:dyDescent="0.3">
      <c r="B8215" s="121">
        <v>8204</v>
      </c>
      <c r="C8215" s="162"/>
      <c r="D8215" s="163"/>
      <c r="E8215" s="162"/>
      <c r="F8215" s="164"/>
    </row>
    <row r="8216" spans="2:6" x14ac:dyDescent="0.3">
      <c r="B8216" s="125">
        <v>8205</v>
      </c>
      <c r="C8216" s="159"/>
      <c r="D8216" s="160"/>
      <c r="E8216" s="159"/>
      <c r="F8216" s="161"/>
    </row>
    <row r="8217" spans="2:6" x14ac:dyDescent="0.3">
      <c r="B8217" s="121">
        <v>8206</v>
      </c>
      <c r="C8217" s="162"/>
      <c r="D8217" s="163"/>
      <c r="E8217" s="162"/>
      <c r="F8217" s="164"/>
    </row>
    <row r="8218" spans="2:6" x14ac:dyDescent="0.3">
      <c r="B8218" s="125">
        <v>8207</v>
      </c>
      <c r="C8218" s="159"/>
      <c r="D8218" s="160"/>
      <c r="E8218" s="159"/>
      <c r="F8218" s="161"/>
    </row>
    <row r="8219" spans="2:6" x14ac:dyDescent="0.3">
      <c r="B8219" s="121">
        <v>8208</v>
      </c>
      <c r="C8219" s="162"/>
      <c r="D8219" s="163"/>
      <c r="E8219" s="162"/>
      <c r="F8219" s="164"/>
    </row>
    <row r="8220" spans="2:6" x14ac:dyDescent="0.3">
      <c r="B8220" s="125">
        <v>8209</v>
      </c>
      <c r="C8220" s="159"/>
      <c r="D8220" s="160"/>
      <c r="E8220" s="159"/>
      <c r="F8220" s="161"/>
    </row>
    <row r="8221" spans="2:6" x14ac:dyDescent="0.3">
      <c r="B8221" s="121">
        <v>8210</v>
      </c>
      <c r="C8221" s="162"/>
      <c r="D8221" s="163"/>
      <c r="E8221" s="162"/>
      <c r="F8221" s="164"/>
    </row>
    <row r="8222" spans="2:6" x14ac:dyDescent="0.3">
      <c r="B8222" s="125">
        <v>8211</v>
      </c>
      <c r="C8222" s="159"/>
      <c r="D8222" s="160"/>
      <c r="E8222" s="159"/>
      <c r="F8222" s="161"/>
    </row>
    <row r="8223" spans="2:6" x14ac:dyDescent="0.3">
      <c r="B8223" s="121">
        <v>8212</v>
      </c>
      <c r="C8223" s="162"/>
      <c r="D8223" s="163"/>
      <c r="E8223" s="162"/>
      <c r="F8223" s="164"/>
    </row>
    <row r="8224" spans="2:6" x14ac:dyDescent="0.3">
      <c r="B8224" s="125">
        <v>8213</v>
      </c>
      <c r="C8224" s="159"/>
      <c r="D8224" s="160"/>
      <c r="E8224" s="159"/>
      <c r="F8224" s="161"/>
    </row>
    <row r="8225" spans="2:6" x14ac:dyDescent="0.3">
      <c r="B8225" s="121">
        <v>8214</v>
      </c>
      <c r="C8225" s="162"/>
      <c r="D8225" s="163"/>
      <c r="E8225" s="162"/>
      <c r="F8225" s="164"/>
    </row>
    <row r="8226" spans="2:6" x14ac:dyDescent="0.3">
      <c r="B8226" s="125">
        <v>8215</v>
      </c>
      <c r="C8226" s="159"/>
      <c r="D8226" s="160"/>
      <c r="E8226" s="159"/>
      <c r="F8226" s="161"/>
    </row>
    <row r="8227" spans="2:6" x14ac:dyDescent="0.3">
      <c r="B8227" s="121">
        <v>8216</v>
      </c>
      <c r="C8227" s="162"/>
      <c r="D8227" s="163"/>
      <c r="E8227" s="162"/>
      <c r="F8227" s="164"/>
    </row>
    <row r="8228" spans="2:6" x14ac:dyDescent="0.3">
      <c r="B8228" s="125">
        <v>8217</v>
      </c>
      <c r="C8228" s="159"/>
      <c r="D8228" s="160"/>
      <c r="E8228" s="159"/>
      <c r="F8228" s="161"/>
    </row>
    <row r="8229" spans="2:6" x14ac:dyDescent="0.3">
      <c r="B8229" s="121">
        <v>8218</v>
      </c>
      <c r="C8229" s="162"/>
      <c r="D8229" s="163"/>
      <c r="E8229" s="162"/>
      <c r="F8229" s="164"/>
    </row>
    <row r="8230" spans="2:6" x14ac:dyDescent="0.3">
      <c r="B8230" s="125">
        <v>8219</v>
      </c>
      <c r="C8230" s="159"/>
      <c r="D8230" s="160"/>
      <c r="E8230" s="159"/>
      <c r="F8230" s="161"/>
    </row>
    <row r="8231" spans="2:6" x14ac:dyDescent="0.3">
      <c r="B8231" s="121">
        <v>8220</v>
      </c>
      <c r="C8231" s="162"/>
      <c r="D8231" s="163"/>
      <c r="E8231" s="162"/>
      <c r="F8231" s="164"/>
    </row>
    <row r="8232" spans="2:6" x14ac:dyDescent="0.3">
      <c r="B8232" s="125">
        <v>8221</v>
      </c>
      <c r="C8232" s="159"/>
      <c r="D8232" s="160"/>
      <c r="E8232" s="159"/>
      <c r="F8232" s="161"/>
    </row>
    <row r="8233" spans="2:6" x14ac:dyDescent="0.3">
      <c r="B8233" s="121">
        <v>8222</v>
      </c>
      <c r="C8233" s="162"/>
      <c r="D8233" s="163"/>
      <c r="E8233" s="162"/>
      <c r="F8233" s="164"/>
    </row>
    <row r="8234" spans="2:6" x14ac:dyDescent="0.3">
      <c r="B8234" s="125">
        <v>8223</v>
      </c>
      <c r="C8234" s="159"/>
      <c r="D8234" s="160"/>
      <c r="E8234" s="159"/>
      <c r="F8234" s="161"/>
    </row>
    <row r="8235" spans="2:6" x14ac:dyDescent="0.3">
      <c r="B8235" s="121">
        <v>8224</v>
      </c>
      <c r="C8235" s="162"/>
      <c r="D8235" s="163"/>
      <c r="E8235" s="162"/>
      <c r="F8235" s="164"/>
    </row>
    <row r="8236" spans="2:6" x14ac:dyDescent="0.3">
      <c r="B8236" s="125">
        <v>8225</v>
      </c>
      <c r="C8236" s="159"/>
      <c r="D8236" s="160"/>
      <c r="E8236" s="159"/>
      <c r="F8236" s="161"/>
    </row>
    <row r="8237" spans="2:6" x14ac:dyDescent="0.3">
      <c r="B8237" s="121">
        <v>8226</v>
      </c>
      <c r="C8237" s="162"/>
      <c r="D8237" s="163"/>
      <c r="E8237" s="162"/>
      <c r="F8237" s="164"/>
    </row>
    <row r="8238" spans="2:6" x14ac:dyDescent="0.3">
      <c r="B8238" s="125">
        <v>8227</v>
      </c>
      <c r="C8238" s="159"/>
      <c r="D8238" s="160"/>
      <c r="E8238" s="159"/>
      <c r="F8238" s="161"/>
    </row>
    <row r="8239" spans="2:6" x14ac:dyDescent="0.3">
      <c r="B8239" s="121">
        <v>8228</v>
      </c>
      <c r="C8239" s="162"/>
      <c r="D8239" s="163"/>
      <c r="E8239" s="162"/>
      <c r="F8239" s="164"/>
    </row>
    <row r="8240" spans="2:6" x14ac:dyDescent="0.3">
      <c r="B8240" s="125">
        <v>8229</v>
      </c>
      <c r="C8240" s="159"/>
      <c r="D8240" s="160"/>
      <c r="E8240" s="159"/>
      <c r="F8240" s="161"/>
    </row>
    <row r="8241" spans="2:6" x14ac:dyDescent="0.3">
      <c r="B8241" s="121">
        <v>8230</v>
      </c>
      <c r="C8241" s="162"/>
      <c r="D8241" s="163"/>
      <c r="E8241" s="162"/>
      <c r="F8241" s="164"/>
    </row>
    <row r="8242" spans="2:6" x14ac:dyDescent="0.3">
      <c r="B8242" s="125">
        <v>8231</v>
      </c>
      <c r="C8242" s="159"/>
      <c r="D8242" s="160"/>
      <c r="E8242" s="159"/>
      <c r="F8242" s="161"/>
    </row>
    <row r="8243" spans="2:6" x14ac:dyDescent="0.3">
      <c r="B8243" s="121">
        <v>8232</v>
      </c>
      <c r="C8243" s="162"/>
      <c r="D8243" s="163"/>
      <c r="E8243" s="162"/>
      <c r="F8243" s="164"/>
    </row>
    <row r="8244" spans="2:6" x14ac:dyDescent="0.3">
      <c r="B8244" s="125">
        <v>8233</v>
      </c>
      <c r="C8244" s="159"/>
      <c r="D8244" s="160"/>
      <c r="E8244" s="159"/>
      <c r="F8244" s="161"/>
    </row>
    <row r="8245" spans="2:6" x14ac:dyDescent="0.3">
      <c r="B8245" s="121">
        <v>8234</v>
      </c>
      <c r="C8245" s="162"/>
      <c r="D8245" s="163"/>
      <c r="E8245" s="162"/>
      <c r="F8245" s="164"/>
    </row>
    <row r="8246" spans="2:6" x14ac:dyDescent="0.3">
      <c r="B8246" s="125">
        <v>8235</v>
      </c>
      <c r="C8246" s="159"/>
      <c r="D8246" s="160"/>
      <c r="E8246" s="159"/>
      <c r="F8246" s="161"/>
    </row>
    <row r="8247" spans="2:6" x14ac:dyDescent="0.3">
      <c r="B8247" s="121">
        <v>8236</v>
      </c>
      <c r="C8247" s="162"/>
      <c r="D8247" s="163"/>
      <c r="E8247" s="162"/>
      <c r="F8247" s="164"/>
    </row>
    <row r="8248" spans="2:6" x14ac:dyDescent="0.3">
      <c r="B8248" s="125">
        <v>8237</v>
      </c>
      <c r="C8248" s="159"/>
      <c r="D8248" s="160"/>
      <c r="E8248" s="159"/>
      <c r="F8248" s="161"/>
    </row>
    <row r="8249" spans="2:6" x14ac:dyDescent="0.3">
      <c r="B8249" s="121">
        <v>8238</v>
      </c>
      <c r="C8249" s="162"/>
      <c r="D8249" s="163"/>
      <c r="E8249" s="162"/>
      <c r="F8249" s="164"/>
    </row>
    <row r="8250" spans="2:6" x14ac:dyDescent="0.3">
      <c r="B8250" s="125">
        <v>8239</v>
      </c>
      <c r="C8250" s="159"/>
      <c r="D8250" s="160"/>
      <c r="E8250" s="159"/>
      <c r="F8250" s="161"/>
    </row>
    <row r="8251" spans="2:6" x14ac:dyDescent="0.3">
      <c r="B8251" s="121">
        <v>8240</v>
      </c>
      <c r="C8251" s="162"/>
      <c r="D8251" s="163"/>
      <c r="E8251" s="162"/>
      <c r="F8251" s="164"/>
    </row>
    <row r="8252" spans="2:6" x14ac:dyDescent="0.3">
      <c r="B8252" s="125">
        <v>8241</v>
      </c>
      <c r="C8252" s="159"/>
      <c r="D8252" s="160"/>
      <c r="E8252" s="159"/>
      <c r="F8252" s="161"/>
    </row>
    <row r="8253" spans="2:6" x14ac:dyDescent="0.3">
      <c r="B8253" s="121">
        <v>8242</v>
      </c>
      <c r="C8253" s="162"/>
      <c r="D8253" s="163"/>
      <c r="E8253" s="162"/>
      <c r="F8253" s="164"/>
    </row>
    <row r="8254" spans="2:6" x14ac:dyDescent="0.3">
      <c r="B8254" s="125">
        <v>8243</v>
      </c>
      <c r="C8254" s="159"/>
      <c r="D8254" s="160"/>
      <c r="E8254" s="159"/>
      <c r="F8254" s="161"/>
    </row>
    <row r="8255" spans="2:6" x14ac:dyDescent="0.3">
      <c r="B8255" s="121">
        <v>8244</v>
      </c>
      <c r="C8255" s="162"/>
      <c r="D8255" s="163"/>
      <c r="E8255" s="162"/>
      <c r="F8255" s="164"/>
    </row>
    <row r="8256" spans="2:6" x14ac:dyDescent="0.3">
      <c r="B8256" s="125">
        <v>8245</v>
      </c>
      <c r="C8256" s="159"/>
      <c r="D8256" s="160"/>
      <c r="E8256" s="159"/>
      <c r="F8256" s="161"/>
    </row>
    <row r="8257" spans="2:6" x14ac:dyDescent="0.3">
      <c r="B8257" s="121">
        <v>8246</v>
      </c>
      <c r="C8257" s="162"/>
      <c r="D8257" s="163"/>
      <c r="E8257" s="162"/>
      <c r="F8257" s="164"/>
    </row>
    <row r="8258" spans="2:6" x14ac:dyDescent="0.3">
      <c r="B8258" s="125">
        <v>8247</v>
      </c>
      <c r="C8258" s="159"/>
      <c r="D8258" s="160"/>
      <c r="E8258" s="159"/>
      <c r="F8258" s="161"/>
    </row>
    <row r="8259" spans="2:6" x14ac:dyDescent="0.3">
      <c r="B8259" s="121">
        <v>8248</v>
      </c>
      <c r="C8259" s="162"/>
      <c r="D8259" s="163"/>
      <c r="E8259" s="162"/>
      <c r="F8259" s="164"/>
    </row>
    <row r="8260" spans="2:6" x14ac:dyDescent="0.3">
      <c r="B8260" s="125">
        <v>8249</v>
      </c>
      <c r="C8260" s="159"/>
      <c r="D8260" s="160"/>
      <c r="E8260" s="159"/>
      <c r="F8260" s="161"/>
    </row>
    <row r="8261" spans="2:6" x14ac:dyDescent="0.3">
      <c r="B8261" s="121">
        <v>8250</v>
      </c>
      <c r="C8261" s="162"/>
      <c r="D8261" s="163"/>
      <c r="E8261" s="162"/>
      <c r="F8261" s="164"/>
    </row>
    <row r="8262" spans="2:6" x14ac:dyDescent="0.3">
      <c r="B8262" s="125">
        <v>8251</v>
      </c>
      <c r="C8262" s="159"/>
      <c r="D8262" s="160"/>
      <c r="E8262" s="159"/>
      <c r="F8262" s="161"/>
    </row>
    <row r="8263" spans="2:6" x14ac:dyDescent="0.3">
      <c r="B8263" s="121">
        <v>8252</v>
      </c>
      <c r="C8263" s="162"/>
      <c r="D8263" s="163"/>
      <c r="E8263" s="162"/>
      <c r="F8263" s="164"/>
    </row>
    <row r="8264" spans="2:6" x14ac:dyDescent="0.3">
      <c r="B8264" s="125">
        <v>8253</v>
      </c>
      <c r="C8264" s="159"/>
      <c r="D8264" s="160"/>
      <c r="E8264" s="159"/>
      <c r="F8264" s="161"/>
    </row>
    <row r="8265" spans="2:6" x14ac:dyDescent="0.3">
      <c r="B8265" s="121">
        <v>8254</v>
      </c>
      <c r="C8265" s="162"/>
      <c r="D8265" s="163"/>
      <c r="E8265" s="162"/>
      <c r="F8265" s="164"/>
    </row>
    <row r="8266" spans="2:6" x14ac:dyDescent="0.3">
      <c r="B8266" s="125">
        <v>8255</v>
      </c>
      <c r="C8266" s="159"/>
      <c r="D8266" s="160"/>
      <c r="E8266" s="159"/>
      <c r="F8266" s="161"/>
    </row>
    <row r="8267" spans="2:6" x14ac:dyDescent="0.3">
      <c r="B8267" s="121">
        <v>8256</v>
      </c>
      <c r="C8267" s="162"/>
      <c r="D8267" s="163"/>
      <c r="E8267" s="162"/>
      <c r="F8267" s="164"/>
    </row>
    <row r="8268" spans="2:6" x14ac:dyDescent="0.3">
      <c r="B8268" s="125">
        <v>8257</v>
      </c>
      <c r="C8268" s="159"/>
      <c r="D8268" s="160"/>
      <c r="E8268" s="159"/>
      <c r="F8268" s="161"/>
    </row>
    <row r="8269" spans="2:6" x14ac:dyDescent="0.3">
      <c r="B8269" s="121">
        <v>8258</v>
      </c>
      <c r="C8269" s="162"/>
      <c r="D8269" s="163"/>
      <c r="E8269" s="162"/>
      <c r="F8269" s="164"/>
    </row>
    <row r="8270" spans="2:6" x14ac:dyDescent="0.3">
      <c r="B8270" s="125">
        <v>8259</v>
      </c>
      <c r="C8270" s="159"/>
      <c r="D8270" s="160"/>
      <c r="E8270" s="159"/>
      <c r="F8270" s="161"/>
    </row>
    <row r="8271" spans="2:6" x14ac:dyDescent="0.3">
      <c r="B8271" s="121">
        <v>8260</v>
      </c>
      <c r="C8271" s="162"/>
      <c r="D8271" s="163"/>
      <c r="E8271" s="162"/>
      <c r="F8271" s="164"/>
    </row>
    <row r="8272" spans="2:6" x14ac:dyDescent="0.3">
      <c r="B8272" s="125">
        <v>8261</v>
      </c>
      <c r="C8272" s="159"/>
      <c r="D8272" s="160"/>
      <c r="E8272" s="159"/>
      <c r="F8272" s="161"/>
    </row>
    <row r="8273" spans="2:6" x14ac:dyDescent="0.3">
      <c r="B8273" s="121">
        <v>8262</v>
      </c>
      <c r="C8273" s="162"/>
      <c r="D8273" s="163"/>
      <c r="E8273" s="162"/>
      <c r="F8273" s="164"/>
    </row>
    <row r="8274" spans="2:6" x14ac:dyDescent="0.3">
      <c r="B8274" s="125">
        <v>8263</v>
      </c>
      <c r="C8274" s="159"/>
      <c r="D8274" s="160"/>
      <c r="E8274" s="159"/>
      <c r="F8274" s="161"/>
    </row>
    <row r="8275" spans="2:6" x14ac:dyDescent="0.3">
      <c r="B8275" s="121">
        <v>8264</v>
      </c>
      <c r="C8275" s="162"/>
      <c r="D8275" s="163"/>
      <c r="E8275" s="162"/>
      <c r="F8275" s="164"/>
    </row>
    <row r="8276" spans="2:6" x14ac:dyDescent="0.3">
      <c r="B8276" s="125">
        <v>8265</v>
      </c>
      <c r="C8276" s="159"/>
      <c r="D8276" s="160"/>
      <c r="E8276" s="159"/>
      <c r="F8276" s="161"/>
    </row>
    <row r="8277" spans="2:6" x14ac:dyDescent="0.3">
      <c r="B8277" s="121">
        <v>8266</v>
      </c>
      <c r="C8277" s="162"/>
      <c r="D8277" s="163"/>
      <c r="E8277" s="162"/>
      <c r="F8277" s="164"/>
    </row>
    <row r="8278" spans="2:6" x14ac:dyDescent="0.3">
      <c r="B8278" s="125">
        <v>8267</v>
      </c>
      <c r="C8278" s="159"/>
      <c r="D8278" s="160"/>
      <c r="E8278" s="159"/>
      <c r="F8278" s="161"/>
    </row>
    <row r="8279" spans="2:6" x14ac:dyDescent="0.3">
      <c r="B8279" s="121">
        <v>8268</v>
      </c>
      <c r="C8279" s="162"/>
      <c r="D8279" s="163"/>
      <c r="E8279" s="162"/>
      <c r="F8279" s="164"/>
    </row>
    <row r="8280" spans="2:6" x14ac:dyDescent="0.3">
      <c r="B8280" s="125">
        <v>8269</v>
      </c>
      <c r="C8280" s="159"/>
      <c r="D8280" s="160"/>
      <c r="E8280" s="159"/>
      <c r="F8280" s="161"/>
    </row>
    <row r="8281" spans="2:6" x14ac:dyDescent="0.3">
      <c r="B8281" s="121">
        <v>8270</v>
      </c>
      <c r="C8281" s="162"/>
      <c r="D8281" s="163"/>
      <c r="E8281" s="162"/>
      <c r="F8281" s="164"/>
    </row>
    <row r="8282" spans="2:6" x14ac:dyDescent="0.3">
      <c r="B8282" s="125">
        <v>8271</v>
      </c>
      <c r="C8282" s="159"/>
      <c r="D8282" s="160"/>
      <c r="E8282" s="159"/>
      <c r="F8282" s="161"/>
    </row>
    <row r="8283" spans="2:6" x14ac:dyDescent="0.3">
      <c r="B8283" s="121">
        <v>8272</v>
      </c>
      <c r="C8283" s="162"/>
      <c r="D8283" s="163"/>
      <c r="E8283" s="162"/>
      <c r="F8283" s="164"/>
    </row>
    <row r="8284" spans="2:6" x14ac:dyDescent="0.3">
      <c r="B8284" s="125">
        <v>8273</v>
      </c>
      <c r="C8284" s="159"/>
      <c r="D8284" s="160"/>
      <c r="E8284" s="159"/>
      <c r="F8284" s="161"/>
    </row>
    <row r="8285" spans="2:6" x14ac:dyDescent="0.3">
      <c r="B8285" s="121">
        <v>8274</v>
      </c>
      <c r="C8285" s="162"/>
      <c r="D8285" s="163"/>
      <c r="E8285" s="162"/>
      <c r="F8285" s="164"/>
    </row>
    <row r="8286" spans="2:6" x14ac:dyDescent="0.3">
      <c r="B8286" s="125">
        <v>8275</v>
      </c>
      <c r="C8286" s="159"/>
      <c r="D8286" s="160"/>
      <c r="E8286" s="159"/>
      <c r="F8286" s="161"/>
    </row>
    <row r="8287" spans="2:6" x14ac:dyDescent="0.3">
      <c r="B8287" s="121">
        <v>8276</v>
      </c>
      <c r="C8287" s="162"/>
      <c r="D8287" s="163"/>
      <c r="E8287" s="162"/>
      <c r="F8287" s="164"/>
    </row>
    <row r="8288" spans="2:6" x14ac:dyDescent="0.3">
      <c r="B8288" s="125">
        <v>8277</v>
      </c>
      <c r="C8288" s="159"/>
      <c r="D8288" s="160"/>
      <c r="E8288" s="159"/>
      <c r="F8288" s="161"/>
    </row>
    <row r="8289" spans="2:6" x14ac:dyDescent="0.3">
      <c r="B8289" s="121">
        <v>8278</v>
      </c>
      <c r="C8289" s="162"/>
      <c r="D8289" s="163"/>
      <c r="E8289" s="162"/>
      <c r="F8289" s="164"/>
    </row>
    <row r="8290" spans="2:6" x14ac:dyDescent="0.3">
      <c r="B8290" s="125">
        <v>8279</v>
      </c>
      <c r="C8290" s="159"/>
      <c r="D8290" s="160"/>
      <c r="E8290" s="159"/>
      <c r="F8290" s="161"/>
    </row>
    <row r="8291" spans="2:6" x14ac:dyDescent="0.3">
      <c r="B8291" s="121">
        <v>8280</v>
      </c>
      <c r="C8291" s="162"/>
      <c r="D8291" s="163"/>
      <c r="E8291" s="162"/>
      <c r="F8291" s="164"/>
    </row>
    <row r="8292" spans="2:6" x14ac:dyDescent="0.3">
      <c r="B8292" s="125">
        <v>8281</v>
      </c>
      <c r="C8292" s="159"/>
      <c r="D8292" s="160"/>
      <c r="E8292" s="159"/>
      <c r="F8292" s="161"/>
    </row>
    <row r="8293" spans="2:6" x14ac:dyDescent="0.3">
      <c r="B8293" s="121">
        <v>8282</v>
      </c>
      <c r="C8293" s="162"/>
      <c r="D8293" s="163"/>
      <c r="E8293" s="162"/>
      <c r="F8293" s="164"/>
    </row>
    <row r="8294" spans="2:6" x14ac:dyDescent="0.3">
      <c r="B8294" s="125">
        <v>8283</v>
      </c>
      <c r="C8294" s="159"/>
      <c r="D8294" s="160"/>
      <c r="E8294" s="159"/>
      <c r="F8294" s="161"/>
    </row>
    <row r="8295" spans="2:6" x14ac:dyDescent="0.3">
      <c r="B8295" s="121">
        <v>8284</v>
      </c>
      <c r="C8295" s="162"/>
      <c r="D8295" s="163"/>
      <c r="E8295" s="162"/>
      <c r="F8295" s="164"/>
    </row>
    <row r="8296" spans="2:6" x14ac:dyDescent="0.3">
      <c r="B8296" s="125">
        <v>8285</v>
      </c>
      <c r="C8296" s="159"/>
      <c r="D8296" s="160"/>
      <c r="E8296" s="159"/>
      <c r="F8296" s="161"/>
    </row>
    <row r="8297" spans="2:6" x14ac:dyDescent="0.3">
      <c r="B8297" s="121">
        <v>8286</v>
      </c>
      <c r="C8297" s="162"/>
      <c r="D8297" s="163"/>
      <c r="E8297" s="162"/>
      <c r="F8297" s="164"/>
    </row>
    <row r="8298" spans="2:6" x14ac:dyDescent="0.3">
      <c r="B8298" s="125">
        <v>8287</v>
      </c>
      <c r="C8298" s="159"/>
      <c r="D8298" s="160"/>
      <c r="E8298" s="159"/>
      <c r="F8298" s="161"/>
    </row>
    <row r="8299" spans="2:6" x14ac:dyDescent="0.3">
      <c r="B8299" s="121">
        <v>8288</v>
      </c>
      <c r="C8299" s="162"/>
      <c r="D8299" s="163"/>
      <c r="E8299" s="162"/>
      <c r="F8299" s="164"/>
    </row>
    <row r="8300" spans="2:6" x14ac:dyDescent="0.3">
      <c r="B8300" s="125">
        <v>8289</v>
      </c>
      <c r="C8300" s="159"/>
      <c r="D8300" s="160"/>
      <c r="E8300" s="159"/>
      <c r="F8300" s="161"/>
    </row>
    <row r="8301" spans="2:6" x14ac:dyDescent="0.3">
      <c r="B8301" s="121">
        <v>8290</v>
      </c>
      <c r="C8301" s="162"/>
      <c r="D8301" s="163"/>
      <c r="E8301" s="162"/>
      <c r="F8301" s="164"/>
    </row>
    <row r="8302" spans="2:6" x14ac:dyDescent="0.3">
      <c r="B8302" s="125">
        <v>8291</v>
      </c>
      <c r="C8302" s="159"/>
      <c r="D8302" s="160"/>
      <c r="E8302" s="159"/>
      <c r="F8302" s="161"/>
    </row>
    <row r="8303" spans="2:6" x14ac:dyDescent="0.3">
      <c r="B8303" s="121">
        <v>8292</v>
      </c>
      <c r="C8303" s="162"/>
      <c r="D8303" s="163"/>
      <c r="E8303" s="162"/>
      <c r="F8303" s="164"/>
    </row>
    <row r="8304" spans="2:6" x14ac:dyDescent="0.3">
      <c r="B8304" s="125">
        <v>8293</v>
      </c>
      <c r="C8304" s="159"/>
      <c r="D8304" s="160"/>
      <c r="E8304" s="159"/>
      <c r="F8304" s="161"/>
    </row>
    <row r="8305" spans="2:6" x14ac:dyDescent="0.3">
      <c r="B8305" s="121">
        <v>8294</v>
      </c>
      <c r="C8305" s="162"/>
      <c r="D8305" s="163"/>
      <c r="E8305" s="162"/>
      <c r="F8305" s="164"/>
    </row>
    <row r="8306" spans="2:6" x14ac:dyDescent="0.3">
      <c r="B8306" s="125">
        <v>8295</v>
      </c>
      <c r="C8306" s="159"/>
      <c r="D8306" s="160"/>
      <c r="E8306" s="159"/>
      <c r="F8306" s="161"/>
    </row>
    <row r="8307" spans="2:6" x14ac:dyDescent="0.3">
      <c r="B8307" s="121">
        <v>8296</v>
      </c>
      <c r="C8307" s="162"/>
      <c r="D8307" s="163"/>
      <c r="E8307" s="162"/>
      <c r="F8307" s="164"/>
    </row>
    <row r="8308" spans="2:6" x14ac:dyDescent="0.3">
      <c r="B8308" s="125">
        <v>8297</v>
      </c>
      <c r="C8308" s="159"/>
      <c r="D8308" s="160"/>
      <c r="E8308" s="159"/>
      <c r="F8308" s="161"/>
    </row>
    <row r="8309" spans="2:6" x14ac:dyDescent="0.3">
      <c r="B8309" s="121">
        <v>8298</v>
      </c>
      <c r="C8309" s="162"/>
      <c r="D8309" s="163"/>
      <c r="E8309" s="162"/>
      <c r="F8309" s="164"/>
    </row>
    <row r="8310" spans="2:6" x14ac:dyDescent="0.3">
      <c r="B8310" s="125">
        <v>8299</v>
      </c>
      <c r="C8310" s="159"/>
      <c r="D8310" s="160"/>
      <c r="E8310" s="159"/>
      <c r="F8310" s="161"/>
    </row>
    <row r="8311" spans="2:6" x14ac:dyDescent="0.3">
      <c r="B8311" s="121">
        <v>8300</v>
      </c>
      <c r="C8311" s="162"/>
      <c r="D8311" s="163"/>
      <c r="E8311" s="162"/>
      <c r="F8311" s="164"/>
    </row>
    <row r="8312" spans="2:6" x14ac:dyDescent="0.3">
      <c r="B8312" s="125">
        <v>8301</v>
      </c>
      <c r="C8312" s="159"/>
      <c r="D8312" s="160"/>
      <c r="E8312" s="159"/>
      <c r="F8312" s="161"/>
    </row>
    <row r="8313" spans="2:6" x14ac:dyDescent="0.3">
      <c r="B8313" s="121">
        <v>8302</v>
      </c>
      <c r="C8313" s="162"/>
      <c r="D8313" s="163"/>
      <c r="E8313" s="162"/>
      <c r="F8313" s="164"/>
    </row>
    <row r="8314" spans="2:6" x14ac:dyDescent="0.3">
      <c r="B8314" s="125">
        <v>8303</v>
      </c>
      <c r="C8314" s="159"/>
      <c r="D8314" s="160"/>
      <c r="E8314" s="159"/>
      <c r="F8314" s="161"/>
    </row>
    <row r="8315" spans="2:6" x14ac:dyDescent="0.3">
      <c r="B8315" s="121">
        <v>8304</v>
      </c>
      <c r="C8315" s="162"/>
      <c r="D8315" s="163"/>
      <c r="E8315" s="162"/>
      <c r="F8315" s="164"/>
    </row>
    <row r="8316" spans="2:6" x14ac:dyDescent="0.3">
      <c r="B8316" s="125">
        <v>8305</v>
      </c>
      <c r="C8316" s="159"/>
      <c r="D8316" s="160"/>
      <c r="E8316" s="159"/>
      <c r="F8316" s="161"/>
    </row>
    <row r="8317" spans="2:6" x14ac:dyDescent="0.3">
      <c r="B8317" s="121">
        <v>8306</v>
      </c>
      <c r="C8317" s="162"/>
      <c r="D8317" s="163"/>
      <c r="E8317" s="162"/>
      <c r="F8317" s="164"/>
    </row>
    <row r="8318" spans="2:6" x14ac:dyDescent="0.3">
      <c r="B8318" s="125">
        <v>8307</v>
      </c>
      <c r="C8318" s="159"/>
      <c r="D8318" s="160"/>
      <c r="E8318" s="159"/>
      <c r="F8318" s="161"/>
    </row>
    <row r="8319" spans="2:6" x14ac:dyDescent="0.3">
      <c r="B8319" s="121">
        <v>8308</v>
      </c>
      <c r="C8319" s="162"/>
      <c r="D8319" s="163"/>
      <c r="E8319" s="162"/>
      <c r="F8319" s="164"/>
    </row>
    <row r="8320" spans="2:6" x14ac:dyDescent="0.3">
      <c r="B8320" s="125">
        <v>8309</v>
      </c>
      <c r="C8320" s="159"/>
      <c r="D8320" s="160"/>
      <c r="E8320" s="159"/>
      <c r="F8320" s="161"/>
    </row>
    <row r="8321" spans="2:6" x14ac:dyDescent="0.3">
      <c r="B8321" s="121">
        <v>8310</v>
      </c>
      <c r="C8321" s="162"/>
      <c r="D8321" s="163"/>
      <c r="E8321" s="162"/>
      <c r="F8321" s="164"/>
    </row>
    <row r="8322" spans="2:6" x14ac:dyDescent="0.3">
      <c r="B8322" s="125">
        <v>8311</v>
      </c>
      <c r="C8322" s="159"/>
      <c r="D8322" s="160"/>
      <c r="E8322" s="159"/>
      <c r="F8322" s="161"/>
    </row>
    <row r="8323" spans="2:6" x14ac:dyDescent="0.3">
      <c r="B8323" s="121">
        <v>8312</v>
      </c>
      <c r="C8323" s="162"/>
      <c r="D8323" s="163"/>
      <c r="E8323" s="162"/>
      <c r="F8323" s="164"/>
    </row>
    <row r="8324" spans="2:6" x14ac:dyDescent="0.3">
      <c r="B8324" s="125">
        <v>8313</v>
      </c>
      <c r="C8324" s="159"/>
      <c r="D8324" s="160"/>
      <c r="E8324" s="159"/>
      <c r="F8324" s="161"/>
    </row>
    <row r="8325" spans="2:6" x14ac:dyDescent="0.3">
      <c r="B8325" s="121">
        <v>8314</v>
      </c>
      <c r="C8325" s="162"/>
      <c r="D8325" s="163"/>
      <c r="E8325" s="162"/>
      <c r="F8325" s="164"/>
    </row>
    <row r="8326" spans="2:6" x14ac:dyDescent="0.3">
      <c r="B8326" s="125">
        <v>8315</v>
      </c>
      <c r="C8326" s="159"/>
      <c r="D8326" s="160"/>
      <c r="E8326" s="159"/>
      <c r="F8326" s="161"/>
    </row>
    <row r="8327" spans="2:6" x14ac:dyDescent="0.3">
      <c r="B8327" s="121">
        <v>8316</v>
      </c>
      <c r="C8327" s="162"/>
      <c r="D8327" s="163"/>
      <c r="E8327" s="162"/>
      <c r="F8327" s="164"/>
    </row>
    <row r="8328" spans="2:6" x14ac:dyDescent="0.3">
      <c r="B8328" s="125">
        <v>8317</v>
      </c>
      <c r="C8328" s="159"/>
      <c r="D8328" s="160"/>
      <c r="E8328" s="159"/>
      <c r="F8328" s="161"/>
    </row>
    <row r="8329" spans="2:6" x14ac:dyDescent="0.3">
      <c r="B8329" s="121">
        <v>8318</v>
      </c>
      <c r="C8329" s="162"/>
      <c r="D8329" s="163"/>
      <c r="E8329" s="162"/>
      <c r="F8329" s="164"/>
    </row>
    <row r="8330" spans="2:6" x14ac:dyDescent="0.3">
      <c r="B8330" s="125">
        <v>8319</v>
      </c>
      <c r="C8330" s="159"/>
      <c r="D8330" s="160"/>
      <c r="E8330" s="159"/>
      <c r="F8330" s="161"/>
    </row>
    <row r="8331" spans="2:6" x14ac:dyDescent="0.3">
      <c r="B8331" s="121">
        <v>8320</v>
      </c>
      <c r="C8331" s="162"/>
      <c r="D8331" s="163"/>
      <c r="E8331" s="162"/>
      <c r="F8331" s="164"/>
    </row>
    <row r="8332" spans="2:6" x14ac:dyDescent="0.3">
      <c r="B8332" s="125">
        <v>8321</v>
      </c>
      <c r="C8332" s="159"/>
      <c r="D8332" s="160"/>
      <c r="E8332" s="159"/>
      <c r="F8332" s="161"/>
    </row>
    <row r="8333" spans="2:6" x14ac:dyDescent="0.3">
      <c r="B8333" s="121">
        <v>8322</v>
      </c>
      <c r="C8333" s="162"/>
      <c r="D8333" s="163"/>
      <c r="E8333" s="162"/>
      <c r="F8333" s="164"/>
    </row>
    <row r="8334" spans="2:6" x14ac:dyDescent="0.3">
      <c r="B8334" s="125">
        <v>8323</v>
      </c>
      <c r="C8334" s="159"/>
      <c r="D8334" s="160"/>
      <c r="E8334" s="159"/>
      <c r="F8334" s="161"/>
    </row>
    <row r="8335" spans="2:6" x14ac:dyDescent="0.3">
      <c r="B8335" s="121">
        <v>8324</v>
      </c>
      <c r="C8335" s="162"/>
      <c r="D8335" s="163"/>
      <c r="E8335" s="162"/>
      <c r="F8335" s="164"/>
    </row>
    <row r="8336" spans="2:6" x14ac:dyDescent="0.3">
      <c r="B8336" s="125">
        <v>8325</v>
      </c>
      <c r="C8336" s="159"/>
      <c r="D8336" s="160"/>
      <c r="E8336" s="159"/>
      <c r="F8336" s="161"/>
    </row>
    <row r="8337" spans="2:6" x14ac:dyDescent="0.3">
      <c r="B8337" s="121">
        <v>8326</v>
      </c>
      <c r="C8337" s="162"/>
      <c r="D8337" s="163"/>
      <c r="E8337" s="162"/>
      <c r="F8337" s="164"/>
    </row>
    <row r="8338" spans="2:6" x14ac:dyDescent="0.3">
      <c r="B8338" s="125">
        <v>8327</v>
      </c>
      <c r="C8338" s="159"/>
      <c r="D8338" s="160"/>
      <c r="E8338" s="159"/>
      <c r="F8338" s="161"/>
    </row>
    <row r="8339" spans="2:6" x14ac:dyDescent="0.3">
      <c r="B8339" s="121">
        <v>8328</v>
      </c>
      <c r="C8339" s="162"/>
      <c r="D8339" s="163"/>
      <c r="E8339" s="162"/>
      <c r="F8339" s="164"/>
    </row>
    <row r="8340" spans="2:6" x14ac:dyDescent="0.3">
      <c r="B8340" s="125">
        <v>8329</v>
      </c>
      <c r="C8340" s="159"/>
      <c r="D8340" s="160"/>
      <c r="E8340" s="159"/>
      <c r="F8340" s="161"/>
    </row>
    <row r="8341" spans="2:6" x14ac:dyDescent="0.3">
      <c r="B8341" s="121">
        <v>8330</v>
      </c>
      <c r="C8341" s="162"/>
      <c r="D8341" s="163"/>
      <c r="E8341" s="162"/>
      <c r="F8341" s="164"/>
    </row>
    <row r="8342" spans="2:6" x14ac:dyDescent="0.3">
      <c r="B8342" s="125">
        <v>8331</v>
      </c>
      <c r="C8342" s="159"/>
      <c r="D8342" s="160"/>
      <c r="E8342" s="159"/>
      <c r="F8342" s="161"/>
    </row>
    <row r="8343" spans="2:6" x14ac:dyDescent="0.3">
      <c r="B8343" s="121">
        <v>8332</v>
      </c>
      <c r="C8343" s="162"/>
      <c r="D8343" s="163"/>
      <c r="E8343" s="162"/>
      <c r="F8343" s="164"/>
    </row>
    <row r="8344" spans="2:6" x14ac:dyDescent="0.3">
      <c r="B8344" s="125">
        <v>8333</v>
      </c>
      <c r="C8344" s="159"/>
      <c r="D8344" s="160"/>
      <c r="E8344" s="159"/>
      <c r="F8344" s="161"/>
    </row>
    <row r="8345" spans="2:6" x14ac:dyDescent="0.3">
      <c r="B8345" s="121">
        <v>8334</v>
      </c>
      <c r="C8345" s="162"/>
      <c r="D8345" s="163"/>
      <c r="E8345" s="162"/>
      <c r="F8345" s="164"/>
    </row>
    <row r="8346" spans="2:6" x14ac:dyDescent="0.3">
      <c r="B8346" s="125">
        <v>8335</v>
      </c>
      <c r="C8346" s="159"/>
      <c r="D8346" s="160"/>
      <c r="E8346" s="159"/>
      <c r="F8346" s="161"/>
    </row>
    <row r="8347" spans="2:6" x14ac:dyDescent="0.3">
      <c r="B8347" s="121">
        <v>8336</v>
      </c>
      <c r="C8347" s="162"/>
      <c r="D8347" s="163"/>
      <c r="E8347" s="162"/>
      <c r="F8347" s="164"/>
    </row>
    <row r="8348" spans="2:6" x14ac:dyDescent="0.3">
      <c r="B8348" s="125">
        <v>8337</v>
      </c>
      <c r="C8348" s="159"/>
      <c r="D8348" s="160"/>
      <c r="E8348" s="159"/>
      <c r="F8348" s="161"/>
    </row>
    <row r="8349" spans="2:6" x14ac:dyDescent="0.3">
      <c r="B8349" s="121">
        <v>8338</v>
      </c>
      <c r="C8349" s="162"/>
      <c r="D8349" s="163"/>
      <c r="E8349" s="162"/>
      <c r="F8349" s="164"/>
    </row>
    <row r="8350" spans="2:6" x14ac:dyDescent="0.3">
      <c r="B8350" s="125">
        <v>8339</v>
      </c>
      <c r="C8350" s="159"/>
      <c r="D8350" s="160"/>
      <c r="E8350" s="159"/>
      <c r="F8350" s="161"/>
    </row>
    <row r="8351" spans="2:6" x14ac:dyDescent="0.3">
      <c r="B8351" s="121">
        <v>8340</v>
      </c>
      <c r="C8351" s="162"/>
      <c r="D8351" s="163"/>
      <c r="E8351" s="162"/>
      <c r="F8351" s="164"/>
    </row>
    <row r="8352" spans="2:6" x14ac:dyDescent="0.3">
      <c r="B8352" s="125">
        <v>8341</v>
      </c>
      <c r="C8352" s="159"/>
      <c r="D8352" s="160"/>
      <c r="E8352" s="159"/>
      <c r="F8352" s="161"/>
    </row>
    <row r="8353" spans="2:6" x14ac:dyDescent="0.3">
      <c r="B8353" s="121">
        <v>8342</v>
      </c>
      <c r="C8353" s="162"/>
      <c r="D8353" s="163"/>
      <c r="E8353" s="162"/>
      <c r="F8353" s="164"/>
    </row>
    <row r="8354" spans="2:6" x14ac:dyDescent="0.3">
      <c r="B8354" s="125">
        <v>8343</v>
      </c>
      <c r="C8354" s="159"/>
      <c r="D8354" s="160"/>
      <c r="E8354" s="159"/>
      <c r="F8354" s="161"/>
    </row>
    <row r="8355" spans="2:6" x14ac:dyDescent="0.3">
      <c r="B8355" s="121">
        <v>8344</v>
      </c>
      <c r="C8355" s="162"/>
      <c r="D8355" s="163"/>
      <c r="E8355" s="162"/>
      <c r="F8355" s="164"/>
    </row>
    <row r="8356" spans="2:6" x14ac:dyDescent="0.3">
      <c r="B8356" s="125">
        <v>8345</v>
      </c>
      <c r="C8356" s="159"/>
      <c r="D8356" s="160"/>
      <c r="E8356" s="159"/>
      <c r="F8356" s="161"/>
    </row>
    <row r="8357" spans="2:6" x14ac:dyDescent="0.3">
      <c r="B8357" s="121">
        <v>8346</v>
      </c>
      <c r="C8357" s="162"/>
      <c r="D8357" s="163"/>
      <c r="E8357" s="162"/>
      <c r="F8357" s="164"/>
    </row>
    <row r="8358" spans="2:6" x14ac:dyDescent="0.3">
      <c r="B8358" s="125">
        <v>8347</v>
      </c>
      <c r="C8358" s="159"/>
      <c r="D8358" s="160"/>
      <c r="E8358" s="159"/>
      <c r="F8358" s="161"/>
    </row>
    <row r="8359" spans="2:6" x14ac:dyDescent="0.3">
      <c r="B8359" s="121">
        <v>8348</v>
      </c>
      <c r="C8359" s="162"/>
      <c r="D8359" s="163"/>
      <c r="E8359" s="162"/>
      <c r="F8359" s="164"/>
    </row>
    <row r="8360" spans="2:6" x14ac:dyDescent="0.3">
      <c r="B8360" s="125">
        <v>8349</v>
      </c>
      <c r="C8360" s="159"/>
      <c r="D8360" s="160"/>
      <c r="E8360" s="159"/>
      <c r="F8360" s="161"/>
    </row>
    <row r="8361" spans="2:6" x14ac:dyDescent="0.3">
      <c r="B8361" s="121">
        <v>8350</v>
      </c>
      <c r="C8361" s="162"/>
      <c r="D8361" s="163"/>
      <c r="E8361" s="162"/>
      <c r="F8361" s="164"/>
    </row>
    <row r="8362" spans="2:6" x14ac:dyDescent="0.3">
      <c r="B8362" s="125">
        <v>8351</v>
      </c>
      <c r="C8362" s="159"/>
      <c r="D8362" s="160"/>
      <c r="E8362" s="159"/>
      <c r="F8362" s="161"/>
    </row>
    <row r="8363" spans="2:6" x14ac:dyDescent="0.3">
      <c r="B8363" s="121">
        <v>8352</v>
      </c>
      <c r="C8363" s="162"/>
      <c r="D8363" s="163"/>
      <c r="E8363" s="162"/>
      <c r="F8363" s="164"/>
    </row>
    <row r="8364" spans="2:6" x14ac:dyDescent="0.3">
      <c r="B8364" s="125">
        <v>8353</v>
      </c>
      <c r="C8364" s="159"/>
      <c r="D8364" s="160"/>
      <c r="E8364" s="159"/>
      <c r="F8364" s="161"/>
    </row>
    <row r="8365" spans="2:6" x14ac:dyDescent="0.3">
      <c r="B8365" s="121">
        <v>8354</v>
      </c>
      <c r="C8365" s="162"/>
      <c r="D8365" s="163"/>
      <c r="E8365" s="162"/>
      <c r="F8365" s="164"/>
    </row>
    <row r="8366" spans="2:6" x14ac:dyDescent="0.3">
      <c r="B8366" s="125">
        <v>8355</v>
      </c>
      <c r="C8366" s="159"/>
      <c r="D8366" s="160"/>
      <c r="E8366" s="159"/>
      <c r="F8366" s="161"/>
    </row>
    <row r="8367" spans="2:6" x14ac:dyDescent="0.3">
      <c r="B8367" s="121">
        <v>8356</v>
      </c>
      <c r="C8367" s="162"/>
      <c r="D8367" s="163"/>
      <c r="E8367" s="162"/>
      <c r="F8367" s="164"/>
    </row>
    <row r="8368" spans="2:6" x14ac:dyDescent="0.3">
      <c r="B8368" s="125">
        <v>8357</v>
      </c>
      <c r="C8368" s="159"/>
      <c r="D8368" s="160"/>
      <c r="E8368" s="159"/>
      <c r="F8368" s="161"/>
    </row>
    <row r="8369" spans="2:6" x14ac:dyDescent="0.3">
      <c r="B8369" s="121">
        <v>8358</v>
      </c>
      <c r="C8369" s="162"/>
      <c r="D8369" s="163"/>
      <c r="E8369" s="162"/>
      <c r="F8369" s="164"/>
    </row>
    <row r="8370" spans="2:6" x14ac:dyDescent="0.3">
      <c r="B8370" s="125">
        <v>8359</v>
      </c>
      <c r="C8370" s="159"/>
      <c r="D8370" s="160"/>
      <c r="E8370" s="159"/>
      <c r="F8370" s="161"/>
    </row>
    <row r="8371" spans="2:6" x14ac:dyDescent="0.3">
      <c r="B8371" s="121">
        <v>8360</v>
      </c>
      <c r="C8371" s="162"/>
      <c r="D8371" s="163"/>
      <c r="E8371" s="162"/>
      <c r="F8371" s="164"/>
    </row>
    <row r="8372" spans="2:6" x14ac:dyDescent="0.3">
      <c r="B8372" s="125">
        <v>8361</v>
      </c>
      <c r="C8372" s="159"/>
      <c r="D8372" s="160"/>
      <c r="E8372" s="159"/>
      <c r="F8372" s="161"/>
    </row>
    <row r="8373" spans="2:6" x14ac:dyDescent="0.3">
      <c r="B8373" s="121">
        <v>8362</v>
      </c>
      <c r="C8373" s="162"/>
      <c r="D8373" s="163"/>
      <c r="E8373" s="162"/>
      <c r="F8373" s="164"/>
    </row>
    <row r="8374" spans="2:6" x14ac:dyDescent="0.3">
      <c r="B8374" s="125">
        <v>8363</v>
      </c>
      <c r="C8374" s="159"/>
      <c r="D8374" s="160"/>
      <c r="E8374" s="159"/>
      <c r="F8374" s="161"/>
    </row>
    <row r="8375" spans="2:6" x14ac:dyDescent="0.3">
      <c r="B8375" s="121">
        <v>8364</v>
      </c>
      <c r="C8375" s="162"/>
      <c r="D8375" s="163"/>
      <c r="E8375" s="162"/>
      <c r="F8375" s="164"/>
    </row>
    <row r="8376" spans="2:6" x14ac:dyDescent="0.3">
      <c r="B8376" s="125">
        <v>8365</v>
      </c>
      <c r="C8376" s="159"/>
      <c r="D8376" s="160"/>
      <c r="E8376" s="159"/>
      <c r="F8376" s="161"/>
    </row>
    <row r="8377" spans="2:6" x14ac:dyDescent="0.3">
      <c r="B8377" s="121">
        <v>8366</v>
      </c>
      <c r="C8377" s="162"/>
      <c r="D8377" s="163"/>
      <c r="E8377" s="162"/>
      <c r="F8377" s="164"/>
    </row>
    <row r="8378" spans="2:6" x14ac:dyDescent="0.3">
      <c r="B8378" s="125">
        <v>8367</v>
      </c>
      <c r="C8378" s="159"/>
      <c r="D8378" s="160"/>
      <c r="E8378" s="159"/>
      <c r="F8378" s="161"/>
    </row>
    <row r="8379" spans="2:6" x14ac:dyDescent="0.3">
      <c r="B8379" s="121">
        <v>8368</v>
      </c>
      <c r="C8379" s="162"/>
      <c r="D8379" s="163"/>
      <c r="E8379" s="162"/>
      <c r="F8379" s="164"/>
    </row>
    <row r="8380" spans="2:6" x14ac:dyDescent="0.3">
      <c r="B8380" s="125">
        <v>8369</v>
      </c>
      <c r="C8380" s="159"/>
      <c r="D8380" s="160"/>
      <c r="E8380" s="159"/>
      <c r="F8380" s="161"/>
    </row>
    <row r="8381" spans="2:6" x14ac:dyDescent="0.3">
      <c r="B8381" s="121">
        <v>8370</v>
      </c>
      <c r="C8381" s="162"/>
      <c r="D8381" s="163"/>
      <c r="E8381" s="162"/>
      <c r="F8381" s="164"/>
    </row>
    <row r="8382" spans="2:6" x14ac:dyDescent="0.3">
      <c r="B8382" s="125">
        <v>8371</v>
      </c>
      <c r="C8382" s="159"/>
      <c r="D8382" s="160"/>
      <c r="E8382" s="159"/>
      <c r="F8382" s="161"/>
    </row>
    <row r="8383" spans="2:6" x14ac:dyDescent="0.3">
      <c r="B8383" s="121">
        <v>8372</v>
      </c>
      <c r="C8383" s="162"/>
      <c r="D8383" s="163"/>
      <c r="E8383" s="162"/>
      <c r="F8383" s="164"/>
    </row>
    <row r="8384" spans="2:6" x14ac:dyDescent="0.3">
      <c r="B8384" s="125">
        <v>8373</v>
      </c>
      <c r="C8384" s="159"/>
      <c r="D8384" s="160"/>
      <c r="E8384" s="159"/>
      <c r="F8384" s="161"/>
    </row>
    <row r="8385" spans="2:6" x14ac:dyDescent="0.3">
      <c r="B8385" s="121">
        <v>8374</v>
      </c>
      <c r="C8385" s="162"/>
      <c r="D8385" s="163"/>
      <c r="E8385" s="162"/>
      <c r="F8385" s="164"/>
    </row>
    <row r="8386" spans="2:6" x14ac:dyDescent="0.3">
      <c r="B8386" s="125">
        <v>8375</v>
      </c>
      <c r="C8386" s="159"/>
      <c r="D8386" s="160"/>
      <c r="E8386" s="159"/>
      <c r="F8386" s="161"/>
    </row>
    <row r="8387" spans="2:6" x14ac:dyDescent="0.3">
      <c r="B8387" s="121">
        <v>8376</v>
      </c>
      <c r="C8387" s="162"/>
      <c r="D8387" s="163"/>
      <c r="E8387" s="162"/>
      <c r="F8387" s="164"/>
    </row>
    <row r="8388" spans="2:6" x14ac:dyDescent="0.3">
      <c r="B8388" s="125">
        <v>8377</v>
      </c>
      <c r="C8388" s="159"/>
      <c r="D8388" s="160"/>
      <c r="E8388" s="159"/>
      <c r="F8388" s="161"/>
    </row>
    <row r="8389" spans="2:6" x14ac:dyDescent="0.3">
      <c r="B8389" s="121">
        <v>8378</v>
      </c>
      <c r="C8389" s="162"/>
      <c r="D8389" s="163"/>
      <c r="E8389" s="162"/>
      <c r="F8389" s="164"/>
    </row>
    <row r="8390" spans="2:6" x14ac:dyDescent="0.3">
      <c r="B8390" s="125">
        <v>8379</v>
      </c>
      <c r="C8390" s="159"/>
      <c r="D8390" s="160"/>
      <c r="E8390" s="159"/>
      <c r="F8390" s="161"/>
    </row>
    <row r="8391" spans="2:6" x14ac:dyDescent="0.3">
      <c r="B8391" s="121">
        <v>8380</v>
      </c>
      <c r="C8391" s="162"/>
      <c r="D8391" s="163"/>
      <c r="E8391" s="162"/>
      <c r="F8391" s="164"/>
    </row>
    <row r="8392" spans="2:6" x14ac:dyDescent="0.3">
      <c r="B8392" s="125">
        <v>8381</v>
      </c>
      <c r="C8392" s="159"/>
      <c r="D8392" s="160"/>
      <c r="E8392" s="159"/>
      <c r="F8392" s="161"/>
    </row>
    <row r="8393" spans="2:6" x14ac:dyDescent="0.3">
      <c r="B8393" s="121">
        <v>8382</v>
      </c>
      <c r="C8393" s="162"/>
      <c r="D8393" s="163"/>
      <c r="E8393" s="162"/>
      <c r="F8393" s="164"/>
    </row>
    <row r="8394" spans="2:6" x14ac:dyDescent="0.3">
      <c r="B8394" s="125">
        <v>8383</v>
      </c>
      <c r="C8394" s="159"/>
      <c r="D8394" s="160"/>
      <c r="E8394" s="159"/>
      <c r="F8394" s="161"/>
    </row>
    <row r="8395" spans="2:6" x14ac:dyDescent="0.3">
      <c r="B8395" s="121">
        <v>8384</v>
      </c>
      <c r="C8395" s="162"/>
      <c r="D8395" s="163"/>
      <c r="E8395" s="162"/>
      <c r="F8395" s="164"/>
    </row>
    <row r="8396" spans="2:6" x14ac:dyDescent="0.3">
      <c r="B8396" s="125">
        <v>8385</v>
      </c>
      <c r="C8396" s="159"/>
      <c r="D8396" s="160"/>
      <c r="E8396" s="159"/>
      <c r="F8396" s="161"/>
    </row>
    <row r="8397" spans="2:6" x14ac:dyDescent="0.3">
      <c r="B8397" s="121">
        <v>8386</v>
      </c>
      <c r="C8397" s="162"/>
      <c r="D8397" s="163"/>
      <c r="E8397" s="162"/>
      <c r="F8397" s="164"/>
    </row>
    <row r="8398" spans="2:6" x14ac:dyDescent="0.3">
      <c r="B8398" s="125">
        <v>8387</v>
      </c>
      <c r="C8398" s="159"/>
      <c r="D8398" s="160"/>
      <c r="E8398" s="159"/>
      <c r="F8398" s="161"/>
    </row>
    <row r="8399" spans="2:6" x14ac:dyDescent="0.3">
      <c r="B8399" s="121">
        <v>8388</v>
      </c>
      <c r="C8399" s="162"/>
      <c r="D8399" s="163"/>
      <c r="E8399" s="162"/>
      <c r="F8399" s="164"/>
    </row>
    <row r="8400" spans="2:6" x14ac:dyDescent="0.3">
      <c r="B8400" s="125">
        <v>8389</v>
      </c>
      <c r="C8400" s="159"/>
      <c r="D8400" s="160"/>
      <c r="E8400" s="159"/>
      <c r="F8400" s="161"/>
    </row>
    <row r="8401" spans="2:6" x14ac:dyDescent="0.3">
      <c r="B8401" s="121">
        <v>8390</v>
      </c>
      <c r="C8401" s="162"/>
      <c r="D8401" s="163"/>
      <c r="E8401" s="162"/>
      <c r="F8401" s="164"/>
    </row>
    <row r="8402" spans="2:6" x14ac:dyDescent="0.3">
      <c r="B8402" s="125">
        <v>8391</v>
      </c>
      <c r="C8402" s="159"/>
      <c r="D8402" s="160"/>
      <c r="E8402" s="159"/>
      <c r="F8402" s="161"/>
    </row>
    <row r="8403" spans="2:6" x14ac:dyDescent="0.3">
      <c r="B8403" s="121">
        <v>8392</v>
      </c>
      <c r="C8403" s="162"/>
      <c r="D8403" s="163"/>
      <c r="E8403" s="162"/>
      <c r="F8403" s="164"/>
    </row>
    <row r="8404" spans="2:6" x14ac:dyDescent="0.3">
      <c r="B8404" s="125">
        <v>8393</v>
      </c>
      <c r="C8404" s="159"/>
      <c r="D8404" s="160"/>
      <c r="E8404" s="159"/>
      <c r="F8404" s="161"/>
    </row>
    <row r="8405" spans="2:6" x14ac:dyDescent="0.3">
      <c r="B8405" s="121">
        <v>8394</v>
      </c>
      <c r="C8405" s="162"/>
      <c r="D8405" s="163"/>
      <c r="E8405" s="162"/>
      <c r="F8405" s="164"/>
    </row>
    <row r="8406" spans="2:6" x14ac:dyDescent="0.3">
      <c r="B8406" s="125">
        <v>8395</v>
      </c>
      <c r="C8406" s="159"/>
      <c r="D8406" s="160"/>
      <c r="E8406" s="159"/>
      <c r="F8406" s="161"/>
    </row>
    <row r="8407" spans="2:6" x14ac:dyDescent="0.3">
      <c r="B8407" s="121">
        <v>8396</v>
      </c>
      <c r="C8407" s="162"/>
      <c r="D8407" s="163"/>
      <c r="E8407" s="162"/>
      <c r="F8407" s="164"/>
    </row>
    <row r="8408" spans="2:6" x14ac:dyDescent="0.3">
      <c r="B8408" s="125">
        <v>8397</v>
      </c>
      <c r="C8408" s="159"/>
      <c r="D8408" s="160"/>
      <c r="E8408" s="159"/>
      <c r="F8408" s="161"/>
    </row>
    <row r="8409" spans="2:6" x14ac:dyDescent="0.3">
      <c r="B8409" s="121">
        <v>8398</v>
      </c>
      <c r="C8409" s="162"/>
      <c r="D8409" s="163"/>
      <c r="E8409" s="162"/>
      <c r="F8409" s="164"/>
    </row>
    <row r="8410" spans="2:6" x14ac:dyDescent="0.3">
      <c r="B8410" s="125">
        <v>8399</v>
      </c>
      <c r="C8410" s="159"/>
      <c r="D8410" s="160"/>
      <c r="E8410" s="159"/>
      <c r="F8410" s="161"/>
    </row>
    <row r="8411" spans="2:6" x14ac:dyDescent="0.3">
      <c r="B8411" s="121">
        <v>8400</v>
      </c>
      <c r="C8411" s="162"/>
      <c r="D8411" s="163"/>
      <c r="E8411" s="162"/>
      <c r="F8411" s="164"/>
    </row>
    <row r="8412" spans="2:6" x14ac:dyDescent="0.3">
      <c r="B8412" s="125">
        <v>8401</v>
      </c>
      <c r="C8412" s="159"/>
      <c r="D8412" s="160"/>
      <c r="E8412" s="159"/>
      <c r="F8412" s="161"/>
    </row>
    <row r="8413" spans="2:6" x14ac:dyDescent="0.3">
      <c r="B8413" s="121">
        <v>8402</v>
      </c>
      <c r="C8413" s="162"/>
      <c r="D8413" s="163"/>
      <c r="E8413" s="162"/>
      <c r="F8413" s="164"/>
    </row>
    <row r="8414" spans="2:6" x14ac:dyDescent="0.3">
      <c r="B8414" s="125">
        <v>8403</v>
      </c>
      <c r="C8414" s="159"/>
      <c r="D8414" s="160"/>
      <c r="E8414" s="159"/>
      <c r="F8414" s="161"/>
    </row>
    <row r="8415" spans="2:6" x14ac:dyDescent="0.3">
      <c r="B8415" s="121">
        <v>8404</v>
      </c>
      <c r="C8415" s="162"/>
      <c r="D8415" s="163"/>
      <c r="E8415" s="162"/>
      <c r="F8415" s="164"/>
    </row>
    <row r="8416" spans="2:6" x14ac:dyDescent="0.3">
      <c r="B8416" s="125">
        <v>8405</v>
      </c>
      <c r="C8416" s="159"/>
      <c r="D8416" s="160"/>
      <c r="E8416" s="159"/>
      <c r="F8416" s="161"/>
    </row>
    <row r="8417" spans="2:6" x14ac:dyDescent="0.3">
      <c r="B8417" s="121">
        <v>8406</v>
      </c>
      <c r="C8417" s="162"/>
      <c r="D8417" s="163"/>
      <c r="E8417" s="162"/>
      <c r="F8417" s="164"/>
    </row>
    <row r="8418" spans="2:6" x14ac:dyDescent="0.3">
      <c r="B8418" s="125">
        <v>8407</v>
      </c>
      <c r="C8418" s="159"/>
      <c r="D8418" s="160"/>
      <c r="E8418" s="159"/>
      <c r="F8418" s="161"/>
    </row>
    <row r="8419" spans="2:6" x14ac:dyDescent="0.3">
      <c r="B8419" s="121">
        <v>8408</v>
      </c>
      <c r="C8419" s="162"/>
      <c r="D8419" s="163"/>
      <c r="E8419" s="162"/>
      <c r="F8419" s="164"/>
    </row>
    <row r="8420" spans="2:6" x14ac:dyDescent="0.3">
      <c r="B8420" s="125">
        <v>8409</v>
      </c>
      <c r="C8420" s="159"/>
      <c r="D8420" s="160"/>
      <c r="E8420" s="159"/>
      <c r="F8420" s="161"/>
    </row>
    <row r="8421" spans="2:6" x14ac:dyDescent="0.3">
      <c r="B8421" s="121">
        <v>8410</v>
      </c>
      <c r="C8421" s="162"/>
      <c r="D8421" s="163"/>
      <c r="E8421" s="162"/>
      <c r="F8421" s="164"/>
    </row>
    <row r="8422" spans="2:6" x14ac:dyDescent="0.3">
      <c r="B8422" s="125">
        <v>8411</v>
      </c>
      <c r="C8422" s="159"/>
      <c r="D8422" s="160"/>
      <c r="E8422" s="159"/>
      <c r="F8422" s="161"/>
    </row>
    <row r="8423" spans="2:6" x14ac:dyDescent="0.3">
      <c r="B8423" s="121">
        <v>8412</v>
      </c>
      <c r="C8423" s="162"/>
      <c r="D8423" s="163"/>
      <c r="E8423" s="162"/>
      <c r="F8423" s="164"/>
    </row>
    <row r="8424" spans="2:6" x14ac:dyDescent="0.3">
      <c r="B8424" s="125">
        <v>8413</v>
      </c>
      <c r="C8424" s="159"/>
      <c r="D8424" s="160"/>
      <c r="E8424" s="159"/>
      <c r="F8424" s="161"/>
    </row>
    <row r="8425" spans="2:6" x14ac:dyDescent="0.3">
      <c r="B8425" s="121">
        <v>8414</v>
      </c>
      <c r="C8425" s="162"/>
      <c r="D8425" s="163"/>
      <c r="E8425" s="162"/>
      <c r="F8425" s="164"/>
    </row>
    <row r="8426" spans="2:6" x14ac:dyDescent="0.3">
      <c r="B8426" s="125">
        <v>8415</v>
      </c>
      <c r="C8426" s="159"/>
      <c r="D8426" s="160"/>
      <c r="E8426" s="159"/>
      <c r="F8426" s="161"/>
    </row>
    <row r="8427" spans="2:6" x14ac:dyDescent="0.3">
      <c r="B8427" s="121">
        <v>8416</v>
      </c>
      <c r="C8427" s="162"/>
      <c r="D8427" s="163"/>
      <c r="E8427" s="162"/>
      <c r="F8427" s="164"/>
    </row>
    <row r="8428" spans="2:6" x14ac:dyDescent="0.3">
      <c r="B8428" s="125">
        <v>8417</v>
      </c>
      <c r="C8428" s="159"/>
      <c r="D8428" s="160"/>
      <c r="E8428" s="159"/>
      <c r="F8428" s="161"/>
    </row>
    <row r="8429" spans="2:6" x14ac:dyDescent="0.3">
      <c r="B8429" s="121">
        <v>8418</v>
      </c>
      <c r="C8429" s="162"/>
      <c r="D8429" s="163"/>
      <c r="E8429" s="162"/>
      <c r="F8429" s="164"/>
    </row>
    <row r="8430" spans="2:6" x14ac:dyDescent="0.3">
      <c r="B8430" s="125">
        <v>8419</v>
      </c>
      <c r="C8430" s="159"/>
      <c r="D8430" s="160"/>
      <c r="E8430" s="159"/>
      <c r="F8430" s="161"/>
    </row>
    <row r="8431" spans="2:6" x14ac:dyDescent="0.3">
      <c r="B8431" s="121">
        <v>8420</v>
      </c>
      <c r="C8431" s="162"/>
      <c r="D8431" s="163"/>
      <c r="E8431" s="162"/>
      <c r="F8431" s="164"/>
    </row>
    <row r="8432" spans="2:6" x14ac:dyDescent="0.3">
      <c r="B8432" s="125">
        <v>8421</v>
      </c>
      <c r="C8432" s="159"/>
      <c r="D8432" s="160"/>
      <c r="E8432" s="159"/>
      <c r="F8432" s="161"/>
    </row>
    <row r="8433" spans="2:6" x14ac:dyDescent="0.3">
      <c r="B8433" s="121">
        <v>8422</v>
      </c>
      <c r="C8433" s="162"/>
      <c r="D8433" s="163"/>
      <c r="E8433" s="162"/>
      <c r="F8433" s="164"/>
    </row>
    <row r="8434" spans="2:6" x14ac:dyDescent="0.3">
      <c r="B8434" s="125">
        <v>8423</v>
      </c>
      <c r="C8434" s="159"/>
      <c r="D8434" s="160"/>
      <c r="E8434" s="159"/>
      <c r="F8434" s="161"/>
    </row>
    <row r="8435" spans="2:6" x14ac:dyDescent="0.3">
      <c r="B8435" s="121">
        <v>8424</v>
      </c>
      <c r="C8435" s="162"/>
      <c r="D8435" s="163"/>
      <c r="E8435" s="162"/>
      <c r="F8435" s="164"/>
    </row>
    <row r="8436" spans="2:6" x14ac:dyDescent="0.3">
      <c r="B8436" s="125">
        <v>8425</v>
      </c>
      <c r="C8436" s="159"/>
      <c r="D8436" s="160"/>
      <c r="E8436" s="159"/>
      <c r="F8436" s="161"/>
    </row>
    <row r="8437" spans="2:6" x14ac:dyDescent="0.3">
      <c r="B8437" s="121">
        <v>8426</v>
      </c>
      <c r="C8437" s="162"/>
      <c r="D8437" s="163"/>
      <c r="E8437" s="162"/>
      <c r="F8437" s="164"/>
    </row>
    <row r="8438" spans="2:6" x14ac:dyDescent="0.3">
      <c r="B8438" s="125">
        <v>8427</v>
      </c>
      <c r="C8438" s="159"/>
      <c r="D8438" s="160"/>
      <c r="E8438" s="159"/>
      <c r="F8438" s="161"/>
    </row>
    <row r="8439" spans="2:6" x14ac:dyDescent="0.3">
      <c r="B8439" s="121">
        <v>8428</v>
      </c>
      <c r="C8439" s="162"/>
      <c r="D8439" s="163"/>
      <c r="E8439" s="162"/>
      <c r="F8439" s="164"/>
    </row>
    <row r="8440" spans="2:6" x14ac:dyDescent="0.3">
      <c r="B8440" s="125">
        <v>8429</v>
      </c>
      <c r="C8440" s="159"/>
      <c r="D8440" s="160"/>
      <c r="E8440" s="159"/>
      <c r="F8440" s="161"/>
    </row>
    <row r="8441" spans="2:6" x14ac:dyDescent="0.3">
      <c r="B8441" s="121">
        <v>8430</v>
      </c>
      <c r="C8441" s="162"/>
      <c r="D8441" s="163"/>
      <c r="E8441" s="162"/>
      <c r="F8441" s="164"/>
    </row>
    <row r="8442" spans="2:6" x14ac:dyDescent="0.3">
      <c r="B8442" s="125">
        <v>8431</v>
      </c>
      <c r="C8442" s="159"/>
      <c r="D8442" s="160"/>
      <c r="E8442" s="159"/>
      <c r="F8442" s="161"/>
    </row>
    <row r="8443" spans="2:6" x14ac:dyDescent="0.3">
      <c r="B8443" s="121">
        <v>8432</v>
      </c>
      <c r="C8443" s="162"/>
      <c r="D8443" s="163"/>
      <c r="E8443" s="162"/>
      <c r="F8443" s="164"/>
    </row>
    <row r="8444" spans="2:6" x14ac:dyDescent="0.3">
      <c r="B8444" s="125">
        <v>8433</v>
      </c>
      <c r="C8444" s="159"/>
      <c r="D8444" s="160"/>
      <c r="E8444" s="159"/>
      <c r="F8444" s="161"/>
    </row>
    <row r="8445" spans="2:6" x14ac:dyDescent="0.3">
      <c r="B8445" s="121">
        <v>8434</v>
      </c>
      <c r="C8445" s="162"/>
      <c r="D8445" s="163"/>
      <c r="E8445" s="162"/>
      <c r="F8445" s="164"/>
    </row>
    <row r="8446" spans="2:6" x14ac:dyDescent="0.3">
      <c r="B8446" s="125">
        <v>8435</v>
      </c>
      <c r="C8446" s="159"/>
      <c r="D8446" s="160"/>
      <c r="E8446" s="159"/>
      <c r="F8446" s="161"/>
    </row>
    <row r="8447" spans="2:6" x14ac:dyDescent="0.3">
      <c r="B8447" s="121">
        <v>8436</v>
      </c>
      <c r="C8447" s="162"/>
      <c r="D8447" s="163"/>
      <c r="E8447" s="162"/>
      <c r="F8447" s="164"/>
    </row>
    <row r="8448" spans="2:6" x14ac:dyDescent="0.3">
      <c r="B8448" s="125">
        <v>8437</v>
      </c>
      <c r="C8448" s="159"/>
      <c r="D8448" s="160"/>
      <c r="E8448" s="159"/>
      <c r="F8448" s="161"/>
    </row>
    <row r="8449" spans="2:6" x14ac:dyDescent="0.3">
      <c r="B8449" s="121">
        <v>8438</v>
      </c>
      <c r="C8449" s="162"/>
      <c r="D8449" s="163"/>
      <c r="E8449" s="162"/>
      <c r="F8449" s="164"/>
    </row>
    <row r="8450" spans="2:6" x14ac:dyDescent="0.3">
      <c r="B8450" s="125">
        <v>8439</v>
      </c>
      <c r="C8450" s="159"/>
      <c r="D8450" s="160"/>
      <c r="E8450" s="159"/>
      <c r="F8450" s="161"/>
    </row>
    <row r="8451" spans="2:6" x14ac:dyDescent="0.3">
      <c r="B8451" s="121">
        <v>8440</v>
      </c>
      <c r="C8451" s="162"/>
      <c r="D8451" s="163"/>
      <c r="E8451" s="162"/>
      <c r="F8451" s="164"/>
    </row>
    <row r="8452" spans="2:6" x14ac:dyDescent="0.3">
      <c r="B8452" s="125">
        <v>8441</v>
      </c>
      <c r="C8452" s="159"/>
      <c r="D8452" s="160"/>
      <c r="E8452" s="159"/>
      <c r="F8452" s="161"/>
    </row>
    <row r="8453" spans="2:6" x14ac:dyDescent="0.3">
      <c r="B8453" s="121">
        <v>8442</v>
      </c>
      <c r="C8453" s="162"/>
      <c r="D8453" s="163"/>
      <c r="E8453" s="162"/>
      <c r="F8453" s="164"/>
    </row>
    <row r="8454" spans="2:6" x14ac:dyDescent="0.3">
      <c r="B8454" s="125">
        <v>8443</v>
      </c>
      <c r="C8454" s="159"/>
      <c r="D8454" s="160"/>
      <c r="E8454" s="159"/>
      <c r="F8454" s="161"/>
    </row>
    <row r="8455" spans="2:6" x14ac:dyDescent="0.3">
      <c r="B8455" s="121">
        <v>8444</v>
      </c>
      <c r="C8455" s="162"/>
      <c r="D8455" s="163"/>
      <c r="E8455" s="162"/>
      <c r="F8455" s="164"/>
    </row>
    <row r="8456" spans="2:6" x14ac:dyDescent="0.3">
      <c r="B8456" s="125">
        <v>8445</v>
      </c>
      <c r="C8456" s="159"/>
      <c r="D8456" s="160"/>
      <c r="E8456" s="159"/>
      <c r="F8456" s="161"/>
    </row>
    <row r="8457" spans="2:6" x14ac:dyDescent="0.3">
      <c r="B8457" s="121">
        <v>8446</v>
      </c>
      <c r="C8457" s="162"/>
      <c r="D8457" s="163"/>
      <c r="E8457" s="162"/>
      <c r="F8457" s="164"/>
    </row>
    <row r="8458" spans="2:6" x14ac:dyDescent="0.3">
      <c r="B8458" s="125">
        <v>8447</v>
      </c>
      <c r="C8458" s="159"/>
      <c r="D8458" s="160"/>
      <c r="E8458" s="159"/>
      <c r="F8458" s="161"/>
    </row>
    <row r="8459" spans="2:6" x14ac:dyDescent="0.3">
      <c r="B8459" s="121">
        <v>8448</v>
      </c>
      <c r="C8459" s="162"/>
      <c r="D8459" s="163"/>
      <c r="E8459" s="162"/>
      <c r="F8459" s="164"/>
    </row>
    <row r="8460" spans="2:6" x14ac:dyDescent="0.3">
      <c r="B8460" s="125">
        <v>8449</v>
      </c>
      <c r="C8460" s="159"/>
      <c r="D8460" s="160"/>
      <c r="E8460" s="159"/>
      <c r="F8460" s="161"/>
    </row>
    <row r="8461" spans="2:6" x14ac:dyDescent="0.3">
      <c r="B8461" s="121">
        <v>8450</v>
      </c>
      <c r="C8461" s="162"/>
      <c r="D8461" s="163"/>
      <c r="E8461" s="162"/>
      <c r="F8461" s="164"/>
    </row>
    <row r="8462" spans="2:6" x14ac:dyDescent="0.3">
      <c r="B8462" s="125">
        <v>8451</v>
      </c>
      <c r="C8462" s="159"/>
      <c r="D8462" s="160"/>
      <c r="E8462" s="159"/>
      <c r="F8462" s="161"/>
    </row>
    <row r="8463" spans="2:6" x14ac:dyDescent="0.3">
      <c r="B8463" s="121">
        <v>8452</v>
      </c>
      <c r="C8463" s="162"/>
      <c r="D8463" s="163"/>
      <c r="E8463" s="162"/>
      <c r="F8463" s="164"/>
    </row>
    <row r="8464" spans="2:6" x14ac:dyDescent="0.3">
      <c r="B8464" s="125">
        <v>8453</v>
      </c>
      <c r="C8464" s="159"/>
      <c r="D8464" s="160"/>
      <c r="E8464" s="159"/>
      <c r="F8464" s="161"/>
    </row>
    <row r="8465" spans="2:6" x14ac:dyDescent="0.3">
      <c r="B8465" s="121">
        <v>8454</v>
      </c>
      <c r="C8465" s="162"/>
      <c r="D8465" s="163"/>
      <c r="E8465" s="162"/>
      <c r="F8465" s="164"/>
    </row>
    <row r="8466" spans="2:6" x14ac:dyDescent="0.3">
      <c r="B8466" s="125">
        <v>8455</v>
      </c>
      <c r="C8466" s="159"/>
      <c r="D8466" s="160"/>
      <c r="E8466" s="159"/>
      <c r="F8466" s="161"/>
    </row>
    <row r="8467" spans="2:6" x14ac:dyDescent="0.3">
      <c r="B8467" s="121">
        <v>8456</v>
      </c>
      <c r="C8467" s="162"/>
      <c r="D8467" s="163"/>
      <c r="E8467" s="162"/>
      <c r="F8467" s="164"/>
    </row>
    <row r="8468" spans="2:6" x14ac:dyDescent="0.3">
      <c r="B8468" s="125">
        <v>8457</v>
      </c>
      <c r="C8468" s="159"/>
      <c r="D8468" s="160"/>
      <c r="E8468" s="159"/>
      <c r="F8468" s="161"/>
    </row>
    <row r="8469" spans="2:6" x14ac:dyDescent="0.3">
      <c r="B8469" s="121">
        <v>8458</v>
      </c>
      <c r="C8469" s="162"/>
      <c r="D8469" s="163"/>
      <c r="E8469" s="162"/>
      <c r="F8469" s="164"/>
    </row>
    <row r="8470" spans="2:6" x14ac:dyDescent="0.3">
      <c r="B8470" s="125">
        <v>8459</v>
      </c>
      <c r="C8470" s="159"/>
      <c r="D8470" s="160"/>
      <c r="E8470" s="159"/>
      <c r="F8470" s="161"/>
    </row>
    <row r="8471" spans="2:6" x14ac:dyDescent="0.3">
      <c r="B8471" s="121">
        <v>8460</v>
      </c>
      <c r="C8471" s="162"/>
      <c r="D8471" s="163"/>
      <c r="E8471" s="162"/>
      <c r="F8471" s="164"/>
    </row>
    <row r="8472" spans="2:6" x14ac:dyDescent="0.3">
      <c r="B8472" s="125">
        <v>8461</v>
      </c>
      <c r="C8472" s="159"/>
      <c r="D8472" s="160"/>
      <c r="E8472" s="159"/>
      <c r="F8472" s="161"/>
    </row>
    <row r="8473" spans="2:6" x14ac:dyDescent="0.3">
      <c r="B8473" s="121">
        <v>8462</v>
      </c>
      <c r="C8473" s="162"/>
      <c r="D8473" s="163"/>
      <c r="E8473" s="162"/>
      <c r="F8473" s="164"/>
    </row>
    <row r="8474" spans="2:6" x14ac:dyDescent="0.3">
      <c r="B8474" s="125">
        <v>8463</v>
      </c>
      <c r="C8474" s="159"/>
      <c r="D8474" s="160"/>
      <c r="E8474" s="159"/>
      <c r="F8474" s="161"/>
    </row>
    <row r="8475" spans="2:6" x14ac:dyDescent="0.3">
      <c r="B8475" s="121">
        <v>8464</v>
      </c>
      <c r="C8475" s="162"/>
      <c r="D8475" s="163"/>
      <c r="E8475" s="162"/>
      <c r="F8475" s="164"/>
    </row>
    <row r="8476" spans="2:6" x14ac:dyDescent="0.3">
      <c r="B8476" s="125">
        <v>8465</v>
      </c>
      <c r="C8476" s="159"/>
      <c r="D8476" s="160"/>
      <c r="E8476" s="159"/>
      <c r="F8476" s="161"/>
    </row>
    <row r="8477" spans="2:6" x14ac:dyDescent="0.3">
      <c r="B8477" s="121">
        <v>8466</v>
      </c>
      <c r="C8477" s="162"/>
      <c r="D8477" s="163"/>
      <c r="E8477" s="162"/>
      <c r="F8477" s="164"/>
    </row>
    <row r="8478" spans="2:6" x14ac:dyDescent="0.3">
      <c r="B8478" s="125">
        <v>8467</v>
      </c>
      <c r="C8478" s="159"/>
      <c r="D8478" s="160"/>
      <c r="E8478" s="159"/>
      <c r="F8478" s="161"/>
    </row>
    <row r="8479" spans="2:6" x14ac:dyDescent="0.3">
      <c r="B8479" s="121">
        <v>8468</v>
      </c>
      <c r="C8479" s="162"/>
      <c r="D8479" s="163"/>
      <c r="E8479" s="162"/>
      <c r="F8479" s="164"/>
    </row>
    <row r="8480" spans="2:6" x14ac:dyDescent="0.3">
      <c r="B8480" s="125">
        <v>8469</v>
      </c>
      <c r="C8480" s="159"/>
      <c r="D8480" s="160"/>
      <c r="E8480" s="159"/>
      <c r="F8480" s="161"/>
    </row>
    <row r="8481" spans="2:6" x14ac:dyDescent="0.3">
      <c r="B8481" s="121">
        <v>8470</v>
      </c>
      <c r="C8481" s="162"/>
      <c r="D8481" s="163"/>
      <c r="E8481" s="162"/>
      <c r="F8481" s="164"/>
    </row>
    <row r="8482" spans="2:6" x14ac:dyDescent="0.3">
      <c r="B8482" s="125">
        <v>8471</v>
      </c>
      <c r="C8482" s="159"/>
      <c r="D8482" s="160"/>
      <c r="E8482" s="159"/>
      <c r="F8482" s="161"/>
    </row>
    <row r="8483" spans="2:6" x14ac:dyDescent="0.3">
      <c r="B8483" s="121">
        <v>8472</v>
      </c>
      <c r="C8483" s="162"/>
      <c r="D8483" s="163"/>
      <c r="E8483" s="162"/>
      <c r="F8483" s="164"/>
    </row>
    <row r="8484" spans="2:6" x14ac:dyDescent="0.3">
      <c r="B8484" s="125">
        <v>8473</v>
      </c>
      <c r="C8484" s="159"/>
      <c r="D8484" s="160"/>
      <c r="E8484" s="159"/>
      <c r="F8484" s="161"/>
    </row>
    <row r="8485" spans="2:6" x14ac:dyDescent="0.3">
      <c r="B8485" s="121">
        <v>8474</v>
      </c>
      <c r="C8485" s="162"/>
      <c r="D8485" s="163"/>
      <c r="E8485" s="162"/>
      <c r="F8485" s="164"/>
    </row>
    <row r="8486" spans="2:6" x14ac:dyDescent="0.3">
      <c r="B8486" s="125">
        <v>8475</v>
      </c>
      <c r="C8486" s="159"/>
      <c r="D8486" s="160"/>
      <c r="E8486" s="159"/>
      <c r="F8486" s="161"/>
    </row>
    <row r="8487" spans="2:6" x14ac:dyDescent="0.3">
      <c r="B8487" s="121">
        <v>8476</v>
      </c>
      <c r="C8487" s="162"/>
      <c r="D8487" s="163"/>
      <c r="E8487" s="162"/>
      <c r="F8487" s="164"/>
    </row>
    <row r="8488" spans="2:6" x14ac:dyDescent="0.3">
      <c r="B8488" s="125">
        <v>8477</v>
      </c>
      <c r="C8488" s="159"/>
      <c r="D8488" s="160"/>
      <c r="E8488" s="159"/>
      <c r="F8488" s="161"/>
    </row>
    <row r="8489" spans="2:6" x14ac:dyDescent="0.3">
      <c r="B8489" s="121">
        <v>8478</v>
      </c>
      <c r="C8489" s="162"/>
      <c r="D8489" s="163"/>
      <c r="E8489" s="162"/>
      <c r="F8489" s="164"/>
    </row>
    <row r="8490" spans="2:6" x14ac:dyDescent="0.3">
      <c r="B8490" s="125">
        <v>8479</v>
      </c>
      <c r="C8490" s="159"/>
      <c r="D8490" s="160"/>
      <c r="E8490" s="159"/>
      <c r="F8490" s="161"/>
    </row>
    <row r="8491" spans="2:6" x14ac:dyDescent="0.3">
      <c r="B8491" s="121">
        <v>8480</v>
      </c>
      <c r="C8491" s="162"/>
      <c r="D8491" s="163"/>
      <c r="E8491" s="162"/>
      <c r="F8491" s="164"/>
    </row>
    <row r="8492" spans="2:6" x14ac:dyDescent="0.3">
      <c r="B8492" s="125">
        <v>8481</v>
      </c>
      <c r="C8492" s="159"/>
      <c r="D8492" s="160"/>
      <c r="E8492" s="159"/>
      <c r="F8492" s="161"/>
    </row>
    <row r="8493" spans="2:6" x14ac:dyDescent="0.3">
      <c r="B8493" s="121">
        <v>8482</v>
      </c>
      <c r="C8493" s="162"/>
      <c r="D8493" s="163"/>
      <c r="E8493" s="162"/>
      <c r="F8493" s="164"/>
    </row>
    <row r="8494" spans="2:6" x14ac:dyDescent="0.3">
      <c r="B8494" s="125">
        <v>8483</v>
      </c>
      <c r="C8494" s="159"/>
      <c r="D8494" s="160"/>
      <c r="E8494" s="159"/>
      <c r="F8494" s="161"/>
    </row>
    <row r="8495" spans="2:6" x14ac:dyDescent="0.3">
      <c r="B8495" s="121">
        <v>8484</v>
      </c>
      <c r="C8495" s="162"/>
      <c r="D8495" s="163"/>
      <c r="E8495" s="162"/>
      <c r="F8495" s="164"/>
    </row>
    <row r="8496" spans="2:6" x14ac:dyDescent="0.3">
      <c r="B8496" s="125">
        <v>8485</v>
      </c>
      <c r="C8496" s="159"/>
      <c r="D8496" s="160"/>
      <c r="E8496" s="159"/>
      <c r="F8496" s="161"/>
    </row>
    <row r="8497" spans="2:6" x14ac:dyDescent="0.3">
      <c r="B8497" s="121">
        <v>8486</v>
      </c>
      <c r="C8497" s="162"/>
      <c r="D8497" s="163"/>
      <c r="E8497" s="162"/>
      <c r="F8497" s="164"/>
    </row>
    <row r="8498" spans="2:6" x14ac:dyDescent="0.3">
      <c r="B8498" s="125">
        <v>8487</v>
      </c>
      <c r="C8498" s="159"/>
      <c r="D8498" s="160"/>
      <c r="E8498" s="159"/>
      <c r="F8498" s="161"/>
    </row>
    <row r="8499" spans="2:6" x14ac:dyDescent="0.3">
      <c r="B8499" s="121">
        <v>8488</v>
      </c>
      <c r="C8499" s="162"/>
      <c r="D8499" s="163"/>
      <c r="E8499" s="162"/>
      <c r="F8499" s="164"/>
    </row>
    <row r="8500" spans="2:6" x14ac:dyDescent="0.3">
      <c r="B8500" s="125">
        <v>8489</v>
      </c>
      <c r="C8500" s="159"/>
      <c r="D8500" s="160"/>
      <c r="E8500" s="159"/>
      <c r="F8500" s="161"/>
    </row>
    <row r="8501" spans="2:6" x14ac:dyDescent="0.3">
      <c r="B8501" s="121">
        <v>8490</v>
      </c>
      <c r="C8501" s="162"/>
      <c r="D8501" s="163"/>
      <c r="E8501" s="162"/>
      <c r="F8501" s="164"/>
    </row>
    <row r="8502" spans="2:6" x14ac:dyDescent="0.3">
      <c r="B8502" s="125">
        <v>8491</v>
      </c>
      <c r="C8502" s="159"/>
      <c r="D8502" s="160"/>
      <c r="E8502" s="159"/>
      <c r="F8502" s="161"/>
    </row>
    <row r="8503" spans="2:6" x14ac:dyDescent="0.3">
      <c r="B8503" s="121">
        <v>8492</v>
      </c>
      <c r="C8503" s="162"/>
      <c r="D8503" s="163"/>
      <c r="E8503" s="162"/>
      <c r="F8503" s="164"/>
    </row>
    <row r="8504" spans="2:6" x14ac:dyDescent="0.3">
      <c r="B8504" s="125">
        <v>8493</v>
      </c>
      <c r="C8504" s="159"/>
      <c r="D8504" s="160"/>
      <c r="E8504" s="159"/>
      <c r="F8504" s="161"/>
    </row>
    <row r="8505" spans="2:6" x14ac:dyDescent="0.3">
      <c r="B8505" s="121">
        <v>8494</v>
      </c>
      <c r="C8505" s="162"/>
      <c r="D8505" s="163"/>
      <c r="E8505" s="162"/>
      <c r="F8505" s="164"/>
    </row>
    <row r="8506" spans="2:6" x14ac:dyDescent="0.3">
      <c r="B8506" s="125">
        <v>8495</v>
      </c>
      <c r="C8506" s="159"/>
      <c r="D8506" s="160"/>
      <c r="E8506" s="159"/>
      <c r="F8506" s="161"/>
    </row>
    <row r="8507" spans="2:6" x14ac:dyDescent="0.3">
      <c r="B8507" s="121">
        <v>8496</v>
      </c>
      <c r="C8507" s="162"/>
      <c r="D8507" s="163"/>
      <c r="E8507" s="162"/>
      <c r="F8507" s="164"/>
    </row>
    <row r="8508" spans="2:6" x14ac:dyDescent="0.3">
      <c r="B8508" s="125">
        <v>8497</v>
      </c>
      <c r="C8508" s="159"/>
      <c r="D8508" s="160"/>
      <c r="E8508" s="159"/>
      <c r="F8508" s="161"/>
    </row>
    <row r="8509" spans="2:6" x14ac:dyDescent="0.3">
      <c r="B8509" s="121">
        <v>8498</v>
      </c>
      <c r="C8509" s="162"/>
      <c r="D8509" s="163"/>
      <c r="E8509" s="162"/>
      <c r="F8509" s="164"/>
    </row>
    <row r="8510" spans="2:6" x14ac:dyDescent="0.3">
      <c r="B8510" s="125">
        <v>8499</v>
      </c>
      <c r="C8510" s="159"/>
      <c r="D8510" s="160"/>
      <c r="E8510" s="159"/>
      <c r="F8510" s="161"/>
    </row>
    <row r="8511" spans="2:6" x14ac:dyDescent="0.3">
      <c r="B8511" s="121">
        <v>8500</v>
      </c>
      <c r="C8511" s="162"/>
      <c r="D8511" s="163"/>
      <c r="E8511" s="162"/>
      <c r="F8511" s="164"/>
    </row>
    <row r="8512" spans="2:6" x14ac:dyDescent="0.3">
      <c r="B8512" s="125">
        <v>8501</v>
      </c>
      <c r="C8512" s="159"/>
      <c r="D8512" s="160"/>
      <c r="E8512" s="159"/>
      <c r="F8512" s="161"/>
    </row>
    <row r="8513" spans="2:6" x14ac:dyDescent="0.3">
      <c r="B8513" s="121">
        <v>8502</v>
      </c>
      <c r="C8513" s="162"/>
      <c r="D8513" s="163"/>
      <c r="E8513" s="162"/>
      <c r="F8513" s="164"/>
    </row>
    <row r="8514" spans="2:6" x14ac:dyDescent="0.3">
      <c r="B8514" s="125">
        <v>8503</v>
      </c>
      <c r="C8514" s="159"/>
      <c r="D8514" s="160"/>
      <c r="E8514" s="159"/>
      <c r="F8514" s="161"/>
    </row>
    <row r="8515" spans="2:6" x14ac:dyDescent="0.3">
      <c r="B8515" s="121">
        <v>8504</v>
      </c>
      <c r="C8515" s="162"/>
      <c r="D8515" s="163"/>
      <c r="E8515" s="162"/>
      <c r="F8515" s="164"/>
    </row>
    <row r="8516" spans="2:6" x14ac:dyDescent="0.3">
      <c r="B8516" s="125">
        <v>8505</v>
      </c>
      <c r="C8516" s="159"/>
      <c r="D8516" s="160"/>
      <c r="E8516" s="159"/>
      <c r="F8516" s="161"/>
    </row>
    <row r="8517" spans="2:6" x14ac:dyDescent="0.3">
      <c r="B8517" s="121">
        <v>8506</v>
      </c>
      <c r="C8517" s="162"/>
      <c r="D8517" s="163"/>
      <c r="E8517" s="162"/>
      <c r="F8517" s="164"/>
    </row>
    <row r="8518" spans="2:6" x14ac:dyDescent="0.3">
      <c r="B8518" s="125">
        <v>8507</v>
      </c>
      <c r="C8518" s="159"/>
      <c r="D8518" s="160"/>
      <c r="E8518" s="159"/>
      <c r="F8518" s="161"/>
    </row>
    <row r="8519" spans="2:6" x14ac:dyDescent="0.3">
      <c r="B8519" s="121">
        <v>8508</v>
      </c>
      <c r="C8519" s="162"/>
      <c r="D8519" s="163"/>
      <c r="E8519" s="162"/>
      <c r="F8519" s="164"/>
    </row>
    <row r="8520" spans="2:6" x14ac:dyDescent="0.3">
      <c r="B8520" s="125">
        <v>8509</v>
      </c>
      <c r="C8520" s="159"/>
      <c r="D8520" s="160"/>
      <c r="E8520" s="159"/>
      <c r="F8520" s="161"/>
    </row>
    <row r="8521" spans="2:6" x14ac:dyDescent="0.3">
      <c r="B8521" s="121">
        <v>8510</v>
      </c>
      <c r="C8521" s="162"/>
      <c r="D8521" s="163"/>
      <c r="E8521" s="162"/>
      <c r="F8521" s="164"/>
    </row>
    <row r="8522" spans="2:6" x14ac:dyDescent="0.3">
      <c r="B8522" s="125">
        <v>8511</v>
      </c>
      <c r="C8522" s="159"/>
      <c r="D8522" s="160"/>
      <c r="E8522" s="159"/>
      <c r="F8522" s="161"/>
    </row>
    <row r="8523" spans="2:6" x14ac:dyDescent="0.3">
      <c r="B8523" s="121">
        <v>8512</v>
      </c>
      <c r="C8523" s="162"/>
      <c r="D8523" s="163"/>
      <c r="E8523" s="162"/>
      <c r="F8523" s="164"/>
    </row>
    <row r="8524" spans="2:6" x14ac:dyDescent="0.3">
      <c r="B8524" s="125">
        <v>8513</v>
      </c>
      <c r="C8524" s="159"/>
      <c r="D8524" s="160"/>
      <c r="E8524" s="159"/>
      <c r="F8524" s="161"/>
    </row>
    <row r="8525" spans="2:6" x14ac:dyDescent="0.3">
      <c r="B8525" s="121">
        <v>8514</v>
      </c>
      <c r="C8525" s="162"/>
      <c r="D8525" s="163"/>
      <c r="E8525" s="162"/>
      <c r="F8525" s="164"/>
    </row>
    <row r="8526" spans="2:6" x14ac:dyDescent="0.3">
      <c r="B8526" s="125">
        <v>8515</v>
      </c>
      <c r="C8526" s="159"/>
      <c r="D8526" s="160"/>
      <c r="E8526" s="159"/>
      <c r="F8526" s="161"/>
    </row>
    <row r="8527" spans="2:6" x14ac:dyDescent="0.3">
      <c r="B8527" s="121">
        <v>8516</v>
      </c>
      <c r="C8527" s="162"/>
      <c r="D8527" s="163"/>
      <c r="E8527" s="162"/>
      <c r="F8527" s="164"/>
    </row>
    <row r="8528" spans="2:6" x14ac:dyDescent="0.3">
      <c r="B8528" s="125">
        <v>8517</v>
      </c>
      <c r="C8528" s="159"/>
      <c r="D8528" s="160"/>
      <c r="E8528" s="159"/>
      <c r="F8528" s="161"/>
    </row>
    <row r="8529" spans="2:6" x14ac:dyDescent="0.3">
      <c r="B8529" s="121">
        <v>8518</v>
      </c>
      <c r="C8529" s="162"/>
      <c r="D8529" s="163"/>
      <c r="E8529" s="162"/>
      <c r="F8529" s="164"/>
    </row>
    <row r="8530" spans="2:6" x14ac:dyDescent="0.3">
      <c r="B8530" s="125">
        <v>8519</v>
      </c>
      <c r="C8530" s="159"/>
      <c r="D8530" s="160"/>
      <c r="E8530" s="159"/>
      <c r="F8530" s="161"/>
    </row>
    <row r="8531" spans="2:6" x14ac:dyDescent="0.3">
      <c r="B8531" s="121">
        <v>8520</v>
      </c>
      <c r="C8531" s="162"/>
      <c r="D8531" s="163"/>
      <c r="E8531" s="162"/>
      <c r="F8531" s="164"/>
    </row>
    <row r="8532" spans="2:6" x14ac:dyDescent="0.3">
      <c r="B8532" s="125">
        <v>8521</v>
      </c>
      <c r="C8532" s="159"/>
      <c r="D8532" s="160"/>
      <c r="E8532" s="159"/>
      <c r="F8532" s="161"/>
    </row>
    <row r="8533" spans="2:6" x14ac:dyDescent="0.3">
      <c r="B8533" s="121">
        <v>8522</v>
      </c>
      <c r="C8533" s="162"/>
      <c r="D8533" s="163"/>
      <c r="E8533" s="162"/>
      <c r="F8533" s="164"/>
    </row>
    <row r="8534" spans="2:6" x14ac:dyDescent="0.3">
      <c r="B8534" s="125">
        <v>8523</v>
      </c>
      <c r="C8534" s="159"/>
      <c r="D8534" s="160"/>
      <c r="E8534" s="159"/>
      <c r="F8534" s="161"/>
    </row>
    <row r="8535" spans="2:6" x14ac:dyDescent="0.3">
      <c r="B8535" s="121">
        <v>8524</v>
      </c>
      <c r="C8535" s="162"/>
      <c r="D8535" s="163"/>
      <c r="E8535" s="162"/>
      <c r="F8535" s="164"/>
    </row>
    <row r="8536" spans="2:6" x14ac:dyDescent="0.3">
      <c r="B8536" s="125">
        <v>8525</v>
      </c>
      <c r="C8536" s="159"/>
      <c r="D8536" s="160"/>
      <c r="E8536" s="159"/>
      <c r="F8536" s="161"/>
    </row>
    <row r="8537" spans="2:6" x14ac:dyDescent="0.3">
      <c r="B8537" s="121">
        <v>8526</v>
      </c>
      <c r="C8537" s="162"/>
      <c r="D8537" s="163"/>
      <c r="E8537" s="162"/>
      <c r="F8537" s="164"/>
    </row>
    <row r="8538" spans="2:6" x14ac:dyDescent="0.3">
      <c r="B8538" s="125">
        <v>8527</v>
      </c>
      <c r="C8538" s="159"/>
      <c r="D8538" s="160"/>
      <c r="E8538" s="159"/>
      <c r="F8538" s="161"/>
    </row>
    <row r="8539" spans="2:6" x14ac:dyDescent="0.3">
      <c r="B8539" s="121">
        <v>8528</v>
      </c>
      <c r="C8539" s="162"/>
      <c r="D8539" s="163"/>
      <c r="E8539" s="162"/>
      <c r="F8539" s="164"/>
    </row>
    <row r="8540" spans="2:6" x14ac:dyDescent="0.3">
      <c r="B8540" s="125">
        <v>8529</v>
      </c>
      <c r="C8540" s="159"/>
      <c r="D8540" s="160"/>
      <c r="E8540" s="159"/>
      <c r="F8540" s="161"/>
    </row>
    <row r="8541" spans="2:6" x14ac:dyDescent="0.3">
      <c r="B8541" s="121">
        <v>8530</v>
      </c>
      <c r="C8541" s="162"/>
      <c r="D8541" s="163"/>
      <c r="E8541" s="162"/>
      <c r="F8541" s="164"/>
    </row>
    <row r="8542" spans="2:6" x14ac:dyDescent="0.3">
      <c r="B8542" s="125">
        <v>8531</v>
      </c>
      <c r="C8542" s="159"/>
      <c r="D8542" s="160"/>
      <c r="E8542" s="159"/>
      <c r="F8542" s="161"/>
    </row>
    <row r="8543" spans="2:6" x14ac:dyDescent="0.3">
      <c r="B8543" s="121">
        <v>8532</v>
      </c>
      <c r="C8543" s="162"/>
      <c r="D8543" s="163"/>
      <c r="E8543" s="162"/>
      <c r="F8543" s="164"/>
    </row>
    <row r="8544" spans="2:6" x14ac:dyDescent="0.3">
      <c r="B8544" s="125">
        <v>8533</v>
      </c>
      <c r="C8544" s="159"/>
      <c r="D8544" s="160"/>
      <c r="E8544" s="159"/>
      <c r="F8544" s="161"/>
    </row>
    <row r="8545" spans="2:6" x14ac:dyDescent="0.3">
      <c r="B8545" s="121">
        <v>8534</v>
      </c>
      <c r="C8545" s="162"/>
      <c r="D8545" s="163"/>
      <c r="E8545" s="162"/>
      <c r="F8545" s="164"/>
    </row>
    <row r="8546" spans="2:6" x14ac:dyDescent="0.3">
      <c r="B8546" s="125">
        <v>8535</v>
      </c>
      <c r="C8546" s="159"/>
      <c r="D8546" s="160"/>
      <c r="E8546" s="159"/>
      <c r="F8546" s="161"/>
    </row>
    <row r="8547" spans="2:6" x14ac:dyDescent="0.3">
      <c r="B8547" s="121">
        <v>8536</v>
      </c>
      <c r="C8547" s="162"/>
      <c r="D8547" s="163"/>
      <c r="E8547" s="162"/>
      <c r="F8547" s="164"/>
    </row>
    <row r="8548" spans="2:6" x14ac:dyDescent="0.3">
      <c r="B8548" s="125">
        <v>8537</v>
      </c>
      <c r="C8548" s="159"/>
      <c r="D8548" s="160"/>
      <c r="E8548" s="159"/>
      <c r="F8548" s="161"/>
    </row>
    <row r="8549" spans="2:6" x14ac:dyDescent="0.3">
      <c r="B8549" s="121">
        <v>8538</v>
      </c>
      <c r="C8549" s="162"/>
      <c r="D8549" s="163"/>
      <c r="E8549" s="162"/>
      <c r="F8549" s="164"/>
    </row>
    <row r="8550" spans="2:6" x14ac:dyDescent="0.3">
      <c r="B8550" s="125">
        <v>8539</v>
      </c>
      <c r="C8550" s="159"/>
      <c r="D8550" s="160"/>
      <c r="E8550" s="159"/>
      <c r="F8550" s="161"/>
    </row>
    <row r="8551" spans="2:6" x14ac:dyDescent="0.3">
      <c r="B8551" s="121">
        <v>8540</v>
      </c>
      <c r="C8551" s="162"/>
      <c r="D8551" s="163"/>
      <c r="E8551" s="162"/>
      <c r="F8551" s="164"/>
    </row>
    <row r="8552" spans="2:6" x14ac:dyDescent="0.3">
      <c r="B8552" s="125">
        <v>8541</v>
      </c>
      <c r="C8552" s="159"/>
      <c r="D8552" s="160"/>
      <c r="E8552" s="159"/>
      <c r="F8552" s="161"/>
    </row>
    <row r="8553" spans="2:6" x14ac:dyDescent="0.3">
      <c r="B8553" s="121">
        <v>8542</v>
      </c>
      <c r="C8553" s="162"/>
      <c r="D8553" s="163"/>
      <c r="E8553" s="162"/>
      <c r="F8553" s="164"/>
    </row>
    <row r="8554" spans="2:6" x14ac:dyDescent="0.3">
      <c r="B8554" s="125">
        <v>8543</v>
      </c>
      <c r="C8554" s="159"/>
      <c r="D8554" s="160"/>
      <c r="E8554" s="159"/>
      <c r="F8554" s="161"/>
    </row>
    <row r="8555" spans="2:6" x14ac:dyDescent="0.3">
      <c r="B8555" s="121">
        <v>8544</v>
      </c>
      <c r="C8555" s="162"/>
      <c r="D8555" s="163"/>
      <c r="E8555" s="162"/>
      <c r="F8555" s="164"/>
    </row>
    <row r="8556" spans="2:6" x14ac:dyDescent="0.3">
      <c r="B8556" s="125">
        <v>8545</v>
      </c>
      <c r="C8556" s="159"/>
      <c r="D8556" s="160"/>
      <c r="E8556" s="159"/>
      <c r="F8556" s="161"/>
    </row>
    <row r="8557" spans="2:6" x14ac:dyDescent="0.3">
      <c r="B8557" s="121">
        <v>8546</v>
      </c>
      <c r="C8557" s="162"/>
      <c r="D8557" s="163"/>
      <c r="E8557" s="162"/>
      <c r="F8557" s="164"/>
    </row>
    <row r="8558" spans="2:6" x14ac:dyDescent="0.3">
      <c r="B8558" s="125">
        <v>8547</v>
      </c>
      <c r="C8558" s="159"/>
      <c r="D8558" s="160"/>
      <c r="E8558" s="159"/>
      <c r="F8558" s="161"/>
    </row>
    <row r="8559" spans="2:6" x14ac:dyDescent="0.3">
      <c r="B8559" s="121">
        <v>8548</v>
      </c>
      <c r="C8559" s="162"/>
      <c r="D8559" s="163"/>
      <c r="E8559" s="162"/>
      <c r="F8559" s="164"/>
    </row>
    <row r="8560" spans="2:6" x14ac:dyDescent="0.3">
      <c r="B8560" s="125">
        <v>8549</v>
      </c>
      <c r="C8560" s="159"/>
      <c r="D8560" s="160"/>
      <c r="E8560" s="159"/>
      <c r="F8560" s="161"/>
    </row>
    <row r="8561" spans="2:6" x14ac:dyDescent="0.3">
      <c r="B8561" s="121">
        <v>8550</v>
      </c>
      <c r="C8561" s="162"/>
      <c r="D8561" s="163"/>
      <c r="E8561" s="162"/>
      <c r="F8561" s="164"/>
    </row>
    <row r="8562" spans="2:6" x14ac:dyDescent="0.3">
      <c r="B8562" s="125">
        <v>8551</v>
      </c>
      <c r="C8562" s="159"/>
      <c r="D8562" s="160"/>
      <c r="E8562" s="159"/>
      <c r="F8562" s="161"/>
    </row>
    <row r="8563" spans="2:6" x14ac:dyDescent="0.3">
      <c r="B8563" s="121">
        <v>8552</v>
      </c>
      <c r="C8563" s="162"/>
      <c r="D8563" s="163"/>
      <c r="E8563" s="162"/>
      <c r="F8563" s="164"/>
    </row>
    <row r="8564" spans="2:6" x14ac:dyDescent="0.3">
      <c r="B8564" s="125">
        <v>8553</v>
      </c>
      <c r="C8564" s="159"/>
      <c r="D8564" s="160"/>
      <c r="E8564" s="159"/>
      <c r="F8564" s="161"/>
    </row>
    <row r="8565" spans="2:6" x14ac:dyDescent="0.3">
      <c r="B8565" s="121">
        <v>8554</v>
      </c>
      <c r="C8565" s="162"/>
      <c r="D8565" s="163"/>
      <c r="E8565" s="162"/>
      <c r="F8565" s="164"/>
    </row>
    <row r="8566" spans="2:6" x14ac:dyDescent="0.3">
      <c r="B8566" s="125">
        <v>8555</v>
      </c>
      <c r="C8566" s="159"/>
      <c r="D8566" s="160"/>
      <c r="E8566" s="159"/>
      <c r="F8566" s="161"/>
    </row>
    <row r="8567" spans="2:6" x14ac:dyDescent="0.3">
      <c r="B8567" s="121">
        <v>8556</v>
      </c>
      <c r="C8567" s="162"/>
      <c r="D8567" s="163"/>
      <c r="E8567" s="162"/>
      <c r="F8567" s="164"/>
    </row>
    <row r="8568" spans="2:6" x14ac:dyDescent="0.3">
      <c r="B8568" s="125">
        <v>8557</v>
      </c>
      <c r="C8568" s="159"/>
      <c r="D8568" s="160"/>
      <c r="E8568" s="159"/>
      <c r="F8568" s="161"/>
    </row>
    <row r="8569" spans="2:6" x14ac:dyDescent="0.3">
      <c r="B8569" s="121">
        <v>8558</v>
      </c>
      <c r="C8569" s="162"/>
      <c r="D8569" s="163"/>
      <c r="E8569" s="162"/>
      <c r="F8569" s="164"/>
    </row>
    <row r="8570" spans="2:6" x14ac:dyDescent="0.3">
      <c r="B8570" s="125">
        <v>8559</v>
      </c>
      <c r="C8570" s="159"/>
      <c r="D8570" s="160"/>
      <c r="E8570" s="159"/>
      <c r="F8570" s="161"/>
    </row>
    <row r="8571" spans="2:6" x14ac:dyDescent="0.3">
      <c r="B8571" s="121">
        <v>8560</v>
      </c>
      <c r="C8571" s="162"/>
      <c r="D8571" s="163"/>
      <c r="E8571" s="162"/>
      <c r="F8571" s="164"/>
    </row>
    <row r="8572" spans="2:6" x14ac:dyDescent="0.3">
      <c r="B8572" s="125">
        <v>8561</v>
      </c>
      <c r="C8572" s="159"/>
      <c r="D8572" s="160"/>
      <c r="E8572" s="159"/>
      <c r="F8572" s="161"/>
    </row>
    <row r="8573" spans="2:6" x14ac:dyDescent="0.3">
      <c r="B8573" s="121">
        <v>8562</v>
      </c>
      <c r="C8573" s="162"/>
      <c r="D8573" s="163"/>
      <c r="E8573" s="162"/>
      <c r="F8573" s="164"/>
    </row>
    <row r="8574" spans="2:6" x14ac:dyDescent="0.3">
      <c r="B8574" s="125">
        <v>8563</v>
      </c>
      <c r="C8574" s="159"/>
      <c r="D8574" s="160"/>
      <c r="E8574" s="159"/>
      <c r="F8574" s="161"/>
    </row>
    <row r="8575" spans="2:6" x14ac:dyDescent="0.3">
      <c r="B8575" s="121">
        <v>8564</v>
      </c>
      <c r="C8575" s="162"/>
      <c r="D8575" s="163"/>
      <c r="E8575" s="162"/>
      <c r="F8575" s="164"/>
    </row>
    <row r="8576" spans="2:6" x14ac:dyDescent="0.3">
      <c r="B8576" s="125">
        <v>8565</v>
      </c>
      <c r="C8576" s="159"/>
      <c r="D8576" s="160"/>
      <c r="E8576" s="159"/>
      <c r="F8576" s="161"/>
    </row>
    <row r="8577" spans="2:6" x14ac:dyDescent="0.3">
      <c r="B8577" s="121">
        <v>8566</v>
      </c>
      <c r="C8577" s="162"/>
      <c r="D8577" s="163"/>
      <c r="E8577" s="162"/>
      <c r="F8577" s="164"/>
    </row>
    <row r="8578" spans="2:6" x14ac:dyDescent="0.3">
      <c r="B8578" s="125">
        <v>8567</v>
      </c>
      <c r="C8578" s="159"/>
      <c r="D8578" s="160"/>
      <c r="E8578" s="159"/>
      <c r="F8578" s="161"/>
    </row>
    <row r="8579" spans="2:6" x14ac:dyDescent="0.3">
      <c r="B8579" s="121">
        <v>8568</v>
      </c>
      <c r="C8579" s="162"/>
      <c r="D8579" s="163"/>
      <c r="E8579" s="162"/>
      <c r="F8579" s="164"/>
    </row>
    <row r="8580" spans="2:6" x14ac:dyDescent="0.3">
      <c r="B8580" s="125">
        <v>8569</v>
      </c>
      <c r="C8580" s="159"/>
      <c r="D8580" s="160"/>
      <c r="E8580" s="159"/>
      <c r="F8580" s="161"/>
    </row>
    <row r="8581" spans="2:6" x14ac:dyDescent="0.3">
      <c r="B8581" s="121">
        <v>8570</v>
      </c>
      <c r="C8581" s="162"/>
      <c r="D8581" s="163"/>
      <c r="E8581" s="162"/>
      <c r="F8581" s="164"/>
    </row>
    <row r="8582" spans="2:6" x14ac:dyDescent="0.3">
      <c r="B8582" s="125">
        <v>8571</v>
      </c>
      <c r="C8582" s="159"/>
      <c r="D8582" s="160"/>
      <c r="E8582" s="159"/>
      <c r="F8582" s="161"/>
    </row>
    <row r="8583" spans="2:6" x14ac:dyDescent="0.3">
      <c r="B8583" s="121">
        <v>8572</v>
      </c>
      <c r="C8583" s="162"/>
      <c r="D8583" s="163"/>
      <c r="E8583" s="162"/>
      <c r="F8583" s="164"/>
    </row>
    <row r="8584" spans="2:6" x14ac:dyDescent="0.3">
      <c r="B8584" s="125">
        <v>8573</v>
      </c>
      <c r="C8584" s="159"/>
      <c r="D8584" s="160"/>
      <c r="E8584" s="159"/>
      <c r="F8584" s="161"/>
    </row>
    <row r="8585" spans="2:6" x14ac:dyDescent="0.3">
      <c r="B8585" s="121">
        <v>8574</v>
      </c>
      <c r="C8585" s="162"/>
      <c r="D8585" s="163"/>
      <c r="E8585" s="162"/>
      <c r="F8585" s="164"/>
    </row>
    <row r="8586" spans="2:6" x14ac:dyDescent="0.3">
      <c r="B8586" s="125">
        <v>8575</v>
      </c>
      <c r="C8586" s="159"/>
      <c r="D8586" s="160"/>
      <c r="E8586" s="159"/>
      <c r="F8586" s="161"/>
    </row>
    <row r="8587" spans="2:6" x14ac:dyDescent="0.3">
      <c r="B8587" s="121">
        <v>8576</v>
      </c>
      <c r="C8587" s="162"/>
      <c r="D8587" s="163"/>
      <c r="E8587" s="162"/>
      <c r="F8587" s="164"/>
    </row>
    <row r="8588" spans="2:6" x14ac:dyDescent="0.3">
      <c r="B8588" s="125">
        <v>8577</v>
      </c>
      <c r="C8588" s="159"/>
      <c r="D8588" s="160"/>
      <c r="E8588" s="159"/>
      <c r="F8588" s="161"/>
    </row>
    <row r="8589" spans="2:6" x14ac:dyDescent="0.3">
      <c r="B8589" s="121">
        <v>8578</v>
      </c>
      <c r="C8589" s="162"/>
      <c r="D8589" s="163"/>
      <c r="E8589" s="162"/>
      <c r="F8589" s="164"/>
    </row>
    <row r="8590" spans="2:6" x14ac:dyDescent="0.3">
      <c r="B8590" s="125">
        <v>8579</v>
      </c>
      <c r="C8590" s="159"/>
      <c r="D8590" s="160"/>
      <c r="E8590" s="159"/>
      <c r="F8590" s="161"/>
    </row>
    <row r="8591" spans="2:6" x14ac:dyDescent="0.3">
      <c r="B8591" s="121">
        <v>8580</v>
      </c>
      <c r="C8591" s="162"/>
      <c r="D8591" s="163"/>
      <c r="E8591" s="162"/>
      <c r="F8591" s="164"/>
    </row>
    <row r="8592" spans="2:6" x14ac:dyDescent="0.3">
      <c r="B8592" s="125">
        <v>8581</v>
      </c>
      <c r="C8592" s="159"/>
      <c r="D8592" s="160"/>
      <c r="E8592" s="159"/>
      <c r="F8592" s="161"/>
    </row>
    <row r="8593" spans="2:6" x14ac:dyDescent="0.3">
      <c r="B8593" s="121">
        <v>8582</v>
      </c>
      <c r="C8593" s="162"/>
      <c r="D8593" s="163"/>
      <c r="E8593" s="162"/>
      <c r="F8593" s="164"/>
    </row>
    <row r="8594" spans="2:6" x14ac:dyDescent="0.3">
      <c r="B8594" s="125">
        <v>8583</v>
      </c>
      <c r="C8594" s="159"/>
      <c r="D8594" s="160"/>
      <c r="E8594" s="159"/>
      <c r="F8594" s="161"/>
    </row>
    <row r="8595" spans="2:6" x14ac:dyDescent="0.3">
      <c r="B8595" s="121">
        <v>8584</v>
      </c>
      <c r="C8595" s="162"/>
      <c r="D8595" s="163"/>
      <c r="E8595" s="162"/>
      <c r="F8595" s="164"/>
    </row>
    <row r="8596" spans="2:6" x14ac:dyDescent="0.3">
      <c r="B8596" s="125">
        <v>8585</v>
      </c>
      <c r="C8596" s="159"/>
      <c r="D8596" s="160"/>
      <c r="E8596" s="159"/>
      <c r="F8596" s="161"/>
    </row>
    <row r="8597" spans="2:6" x14ac:dyDescent="0.3">
      <c r="B8597" s="121">
        <v>8586</v>
      </c>
      <c r="C8597" s="162"/>
      <c r="D8597" s="163"/>
      <c r="E8597" s="162"/>
      <c r="F8597" s="164"/>
    </row>
    <row r="8598" spans="2:6" x14ac:dyDescent="0.3">
      <c r="B8598" s="125">
        <v>8587</v>
      </c>
      <c r="C8598" s="159"/>
      <c r="D8598" s="160"/>
      <c r="E8598" s="159"/>
      <c r="F8598" s="161"/>
    </row>
    <row r="8599" spans="2:6" x14ac:dyDescent="0.3">
      <c r="B8599" s="121">
        <v>8588</v>
      </c>
      <c r="C8599" s="162"/>
      <c r="D8599" s="163"/>
      <c r="E8599" s="162"/>
      <c r="F8599" s="164"/>
    </row>
    <row r="8600" spans="2:6" x14ac:dyDescent="0.3">
      <c r="B8600" s="125">
        <v>8589</v>
      </c>
      <c r="C8600" s="159"/>
      <c r="D8600" s="160"/>
      <c r="E8600" s="159"/>
      <c r="F8600" s="161"/>
    </row>
    <row r="8601" spans="2:6" x14ac:dyDescent="0.3">
      <c r="B8601" s="121">
        <v>8590</v>
      </c>
      <c r="C8601" s="162"/>
      <c r="D8601" s="163"/>
      <c r="E8601" s="162"/>
      <c r="F8601" s="164"/>
    </row>
    <row r="8602" spans="2:6" x14ac:dyDescent="0.3">
      <c r="B8602" s="125">
        <v>8591</v>
      </c>
      <c r="C8602" s="159"/>
      <c r="D8602" s="160"/>
      <c r="E8602" s="159"/>
      <c r="F8602" s="161"/>
    </row>
    <row r="8603" spans="2:6" x14ac:dyDescent="0.3">
      <c r="B8603" s="121">
        <v>8592</v>
      </c>
      <c r="C8603" s="162"/>
      <c r="D8603" s="163"/>
      <c r="E8603" s="162"/>
      <c r="F8603" s="164"/>
    </row>
    <row r="8604" spans="2:6" x14ac:dyDescent="0.3">
      <c r="B8604" s="125">
        <v>8593</v>
      </c>
      <c r="C8604" s="159"/>
      <c r="D8604" s="160"/>
      <c r="E8604" s="159"/>
      <c r="F8604" s="161"/>
    </row>
    <row r="8605" spans="2:6" x14ac:dyDescent="0.3">
      <c r="B8605" s="121">
        <v>8594</v>
      </c>
      <c r="C8605" s="162"/>
      <c r="D8605" s="163"/>
      <c r="E8605" s="162"/>
      <c r="F8605" s="164"/>
    </row>
    <row r="8606" spans="2:6" x14ac:dyDescent="0.3">
      <c r="B8606" s="125">
        <v>8595</v>
      </c>
      <c r="C8606" s="159"/>
      <c r="D8606" s="160"/>
      <c r="E8606" s="159"/>
      <c r="F8606" s="161"/>
    </row>
    <row r="8607" spans="2:6" x14ac:dyDescent="0.3">
      <c r="B8607" s="121">
        <v>8596</v>
      </c>
      <c r="C8607" s="162"/>
      <c r="D8607" s="163"/>
      <c r="E8607" s="162"/>
      <c r="F8607" s="164"/>
    </row>
    <row r="8608" spans="2:6" x14ac:dyDescent="0.3">
      <c r="B8608" s="125">
        <v>8597</v>
      </c>
      <c r="C8608" s="159"/>
      <c r="D8608" s="160"/>
      <c r="E8608" s="159"/>
      <c r="F8608" s="161"/>
    </row>
    <row r="8609" spans="2:6" x14ac:dyDescent="0.3">
      <c r="B8609" s="121">
        <v>8598</v>
      </c>
      <c r="C8609" s="162"/>
      <c r="D8609" s="163"/>
      <c r="E8609" s="162"/>
      <c r="F8609" s="164"/>
    </row>
    <row r="8610" spans="2:6" x14ac:dyDescent="0.3">
      <c r="B8610" s="125">
        <v>8599</v>
      </c>
      <c r="C8610" s="159"/>
      <c r="D8610" s="160"/>
      <c r="E8610" s="159"/>
      <c r="F8610" s="161"/>
    </row>
    <row r="8611" spans="2:6" x14ac:dyDescent="0.3">
      <c r="B8611" s="121">
        <v>8600</v>
      </c>
      <c r="C8611" s="162"/>
      <c r="D8611" s="163"/>
      <c r="E8611" s="162"/>
      <c r="F8611" s="164"/>
    </row>
    <row r="8612" spans="2:6" x14ac:dyDescent="0.3">
      <c r="B8612" s="125">
        <v>8601</v>
      </c>
      <c r="C8612" s="159"/>
      <c r="D8612" s="160"/>
      <c r="E8612" s="159"/>
      <c r="F8612" s="161"/>
    </row>
    <row r="8613" spans="2:6" x14ac:dyDescent="0.3">
      <c r="B8613" s="121">
        <v>8602</v>
      </c>
      <c r="C8613" s="162"/>
      <c r="D8613" s="163"/>
      <c r="E8613" s="162"/>
      <c r="F8613" s="164"/>
    </row>
    <row r="8614" spans="2:6" x14ac:dyDescent="0.3">
      <c r="B8614" s="125">
        <v>8603</v>
      </c>
      <c r="C8614" s="159"/>
      <c r="D8614" s="160"/>
      <c r="E8614" s="159"/>
      <c r="F8614" s="161"/>
    </row>
    <row r="8615" spans="2:6" x14ac:dyDescent="0.3">
      <c r="B8615" s="121">
        <v>8604</v>
      </c>
      <c r="C8615" s="162"/>
      <c r="D8615" s="163"/>
      <c r="E8615" s="162"/>
      <c r="F8615" s="164"/>
    </row>
    <row r="8616" spans="2:6" x14ac:dyDescent="0.3">
      <c r="B8616" s="125">
        <v>8605</v>
      </c>
      <c r="C8616" s="159"/>
      <c r="D8616" s="160"/>
      <c r="E8616" s="159"/>
      <c r="F8616" s="161"/>
    </row>
    <row r="8617" spans="2:6" x14ac:dyDescent="0.3">
      <c r="B8617" s="121">
        <v>8606</v>
      </c>
      <c r="C8617" s="162"/>
      <c r="D8617" s="163"/>
      <c r="E8617" s="162"/>
      <c r="F8617" s="164"/>
    </row>
    <row r="8618" spans="2:6" x14ac:dyDescent="0.3">
      <c r="B8618" s="125">
        <v>8607</v>
      </c>
      <c r="C8618" s="159"/>
      <c r="D8618" s="160"/>
      <c r="E8618" s="159"/>
      <c r="F8618" s="161"/>
    </row>
    <row r="8619" spans="2:6" x14ac:dyDescent="0.3">
      <c r="B8619" s="121">
        <v>8608</v>
      </c>
      <c r="C8619" s="162"/>
      <c r="D8619" s="163"/>
      <c r="E8619" s="162"/>
      <c r="F8619" s="164"/>
    </row>
    <row r="8620" spans="2:6" x14ac:dyDescent="0.3">
      <c r="B8620" s="125">
        <v>8609</v>
      </c>
      <c r="C8620" s="159"/>
      <c r="D8620" s="160"/>
      <c r="E8620" s="159"/>
      <c r="F8620" s="161"/>
    </row>
    <row r="8621" spans="2:6" x14ac:dyDescent="0.3">
      <c r="B8621" s="121">
        <v>8610</v>
      </c>
      <c r="C8621" s="162"/>
      <c r="D8621" s="163"/>
      <c r="E8621" s="162"/>
      <c r="F8621" s="164"/>
    </row>
    <row r="8622" spans="2:6" x14ac:dyDescent="0.3">
      <c r="B8622" s="125">
        <v>8611</v>
      </c>
      <c r="C8622" s="159"/>
      <c r="D8622" s="160"/>
      <c r="E8622" s="159"/>
      <c r="F8622" s="161"/>
    </row>
    <row r="8623" spans="2:6" x14ac:dyDescent="0.3">
      <c r="B8623" s="121">
        <v>8612</v>
      </c>
      <c r="C8623" s="162"/>
      <c r="D8623" s="163"/>
      <c r="E8623" s="162"/>
      <c r="F8623" s="164"/>
    </row>
    <row r="8624" spans="2:6" x14ac:dyDescent="0.3">
      <c r="B8624" s="125">
        <v>8613</v>
      </c>
      <c r="C8624" s="159"/>
      <c r="D8624" s="160"/>
      <c r="E8624" s="159"/>
      <c r="F8624" s="161"/>
    </row>
    <row r="8625" spans="2:6" x14ac:dyDescent="0.3">
      <c r="B8625" s="121">
        <v>8614</v>
      </c>
      <c r="C8625" s="162"/>
      <c r="D8625" s="163"/>
      <c r="E8625" s="162"/>
      <c r="F8625" s="164"/>
    </row>
    <row r="8626" spans="2:6" x14ac:dyDescent="0.3">
      <c r="B8626" s="125">
        <v>8615</v>
      </c>
      <c r="C8626" s="159"/>
      <c r="D8626" s="160"/>
      <c r="E8626" s="159"/>
      <c r="F8626" s="161"/>
    </row>
    <row r="8627" spans="2:6" x14ac:dyDescent="0.3">
      <c r="B8627" s="121">
        <v>8616</v>
      </c>
      <c r="C8627" s="162"/>
      <c r="D8627" s="163"/>
      <c r="E8627" s="162"/>
      <c r="F8627" s="164"/>
    </row>
    <row r="8628" spans="2:6" x14ac:dyDescent="0.3">
      <c r="B8628" s="125">
        <v>8617</v>
      </c>
      <c r="C8628" s="159"/>
      <c r="D8628" s="160"/>
      <c r="E8628" s="159"/>
      <c r="F8628" s="161"/>
    </row>
    <row r="8629" spans="2:6" x14ac:dyDescent="0.3">
      <c r="B8629" s="121">
        <v>8618</v>
      </c>
      <c r="C8629" s="162"/>
      <c r="D8629" s="163"/>
      <c r="E8629" s="162"/>
      <c r="F8629" s="164"/>
    </row>
    <row r="8630" spans="2:6" x14ac:dyDescent="0.3">
      <c r="B8630" s="125">
        <v>8619</v>
      </c>
      <c r="C8630" s="159"/>
      <c r="D8630" s="160"/>
      <c r="E8630" s="159"/>
      <c r="F8630" s="161"/>
    </row>
    <row r="8631" spans="2:6" x14ac:dyDescent="0.3">
      <c r="B8631" s="121">
        <v>8620</v>
      </c>
      <c r="C8631" s="162"/>
      <c r="D8631" s="163"/>
      <c r="E8631" s="162"/>
      <c r="F8631" s="164"/>
    </row>
    <row r="8632" spans="2:6" x14ac:dyDescent="0.3">
      <c r="B8632" s="125">
        <v>8621</v>
      </c>
      <c r="C8632" s="159"/>
      <c r="D8632" s="160"/>
      <c r="E8632" s="159"/>
      <c r="F8632" s="161"/>
    </row>
    <row r="8633" spans="2:6" x14ac:dyDescent="0.3">
      <c r="B8633" s="121">
        <v>8622</v>
      </c>
      <c r="C8633" s="162"/>
      <c r="D8633" s="163"/>
      <c r="E8633" s="162"/>
      <c r="F8633" s="164"/>
    </row>
    <row r="8634" spans="2:6" x14ac:dyDescent="0.3">
      <c r="B8634" s="125">
        <v>8623</v>
      </c>
      <c r="C8634" s="159"/>
      <c r="D8634" s="160"/>
      <c r="E8634" s="159"/>
      <c r="F8634" s="161"/>
    </row>
    <row r="8635" spans="2:6" x14ac:dyDescent="0.3">
      <c r="B8635" s="121">
        <v>8624</v>
      </c>
      <c r="C8635" s="162"/>
      <c r="D8635" s="163"/>
      <c r="E8635" s="162"/>
      <c r="F8635" s="164"/>
    </row>
    <row r="8636" spans="2:6" x14ac:dyDescent="0.3">
      <c r="B8636" s="125">
        <v>8625</v>
      </c>
      <c r="C8636" s="159"/>
      <c r="D8636" s="160"/>
      <c r="E8636" s="159"/>
      <c r="F8636" s="161"/>
    </row>
    <row r="8637" spans="2:6" x14ac:dyDescent="0.3">
      <c r="B8637" s="121">
        <v>8626</v>
      </c>
      <c r="C8637" s="162"/>
      <c r="D8637" s="163"/>
      <c r="E8637" s="162"/>
      <c r="F8637" s="164"/>
    </row>
    <row r="8638" spans="2:6" x14ac:dyDescent="0.3">
      <c r="B8638" s="125">
        <v>8627</v>
      </c>
      <c r="C8638" s="159"/>
      <c r="D8638" s="160"/>
      <c r="E8638" s="159"/>
      <c r="F8638" s="161"/>
    </row>
    <row r="8639" spans="2:6" x14ac:dyDescent="0.3">
      <c r="B8639" s="121">
        <v>8628</v>
      </c>
      <c r="C8639" s="162"/>
      <c r="D8639" s="163"/>
      <c r="E8639" s="162"/>
      <c r="F8639" s="164"/>
    </row>
    <row r="8640" spans="2:6" x14ac:dyDescent="0.3">
      <c r="B8640" s="125">
        <v>8629</v>
      </c>
      <c r="C8640" s="159"/>
      <c r="D8640" s="160"/>
      <c r="E8640" s="159"/>
      <c r="F8640" s="161"/>
    </row>
    <row r="8641" spans="2:6" x14ac:dyDescent="0.3">
      <c r="B8641" s="121">
        <v>8630</v>
      </c>
      <c r="C8641" s="162"/>
      <c r="D8641" s="163"/>
      <c r="E8641" s="162"/>
      <c r="F8641" s="164"/>
    </row>
    <row r="8642" spans="2:6" x14ac:dyDescent="0.3">
      <c r="B8642" s="125">
        <v>8631</v>
      </c>
      <c r="C8642" s="159"/>
      <c r="D8642" s="160"/>
      <c r="E8642" s="159"/>
      <c r="F8642" s="161"/>
    </row>
    <row r="8643" spans="2:6" x14ac:dyDescent="0.3">
      <c r="B8643" s="121">
        <v>8632</v>
      </c>
      <c r="C8643" s="162"/>
      <c r="D8643" s="163"/>
      <c r="E8643" s="162"/>
      <c r="F8643" s="164"/>
    </row>
    <row r="8644" spans="2:6" x14ac:dyDescent="0.3">
      <c r="B8644" s="125">
        <v>8633</v>
      </c>
      <c r="C8644" s="159"/>
      <c r="D8644" s="160"/>
      <c r="E8644" s="159"/>
      <c r="F8644" s="161"/>
    </row>
    <row r="8645" spans="2:6" x14ac:dyDescent="0.3">
      <c r="B8645" s="121">
        <v>8634</v>
      </c>
      <c r="C8645" s="162"/>
      <c r="D8645" s="163"/>
      <c r="E8645" s="162"/>
      <c r="F8645" s="164"/>
    </row>
    <row r="8646" spans="2:6" x14ac:dyDescent="0.3">
      <c r="B8646" s="125">
        <v>8635</v>
      </c>
      <c r="C8646" s="159"/>
      <c r="D8646" s="160"/>
      <c r="E8646" s="159"/>
      <c r="F8646" s="161"/>
    </row>
    <row r="8647" spans="2:6" x14ac:dyDescent="0.3">
      <c r="B8647" s="121">
        <v>8636</v>
      </c>
      <c r="C8647" s="162"/>
      <c r="D8647" s="163"/>
      <c r="E8647" s="162"/>
      <c r="F8647" s="164"/>
    </row>
    <row r="8648" spans="2:6" x14ac:dyDescent="0.3">
      <c r="B8648" s="125">
        <v>8637</v>
      </c>
      <c r="C8648" s="159"/>
      <c r="D8648" s="160"/>
      <c r="E8648" s="159"/>
      <c r="F8648" s="161"/>
    </row>
    <row r="8649" spans="2:6" x14ac:dyDescent="0.3">
      <c r="B8649" s="121">
        <v>8638</v>
      </c>
      <c r="C8649" s="162"/>
      <c r="D8649" s="163"/>
      <c r="E8649" s="162"/>
      <c r="F8649" s="164"/>
    </row>
    <row r="8650" spans="2:6" x14ac:dyDescent="0.3">
      <c r="B8650" s="125">
        <v>8639</v>
      </c>
      <c r="C8650" s="159"/>
      <c r="D8650" s="160"/>
      <c r="E8650" s="159"/>
      <c r="F8650" s="161"/>
    </row>
    <row r="8651" spans="2:6" x14ac:dyDescent="0.3">
      <c r="B8651" s="121">
        <v>8640</v>
      </c>
      <c r="C8651" s="162"/>
      <c r="D8651" s="163"/>
      <c r="E8651" s="162"/>
      <c r="F8651" s="164"/>
    </row>
    <row r="8652" spans="2:6" x14ac:dyDescent="0.3">
      <c r="B8652" s="125">
        <v>8641</v>
      </c>
      <c r="C8652" s="159"/>
      <c r="D8652" s="160"/>
      <c r="E8652" s="159"/>
      <c r="F8652" s="161"/>
    </row>
    <row r="8653" spans="2:6" x14ac:dyDescent="0.3">
      <c r="B8653" s="121">
        <v>8642</v>
      </c>
      <c r="C8653" s="162"/>
      <c r="D8653" s="163"/>
      <c r="E8653" s="162"/>
      <c r="F8653" s="164"/>
    </row>
    <row r="8654" spans="2:6" x14ac:dyDescent="0.3">
      <c r="B8654" s="125">
        <v>8643</v>
      </c>
      <c r="C8654" s="159"/>
      <c r="D8654" s="160"/>
      <c r="E8654" s="159"/>
      <c r="F8654" s="161"/>
    </row>
    <row r="8655" spans="2:6" x14ac:dyDescent="0.3">
      <c r="B8655" s="121">
        <v>8644</v>
      </c>
      <c r="C8655" s="162"/>
      <c r="D8655" s="163"/>
      <c r="E8655" s="162"/>
      <c r="F8655" s="164"/>
    </row>
    <row r="8656" spans="2:6" x14ac:dyDescent="0.3">
      <c r="B8656" s="125">
        <v>8645</v>
      </c>
      <c r="C8656" s="159"/>
      <c r="D8656" s="160"/>
      <c r="E8656" s="159"/>
      <c r="F8656" s="161"/>
    </row>
    <row r="8657" spans="2:6" x14ac:dyDescent="0.3">
      <c r="B8657" s="121">
        <v>8646</v>
      </c>
      <c r="C8657" s="162"/>
      <c r="D8657" s="163"/>
      <c r="E8657" s="162"/>
      <c r="F8657" s="164"/>
    </row>
    <row r="8658" spans="2:6" x14ac:dyDescent="0.3">
      <c r="B8658" s="125">
        <v>8647</v>
      </c>
      <c r="C8658" s="159"/>
      <c r="D8658" s="160"/>
      <c r="E8658" s="159"/>
      <c r="F8658" s="161"/>
    </row>
    <row r="8659" spans="2:6" x14ac:dyDescent="0.3">
      <c r="B8659" s="121">
        <v>8648</v>
      </c>
      <c r="C8659" s="162"/>
      <c r="D8659" s="163"/>
      <c r="E8659" s="162"/>
      <c r="F8659" s="164"/>
    </row>
    <row r="8660" spans="2:6" x14ac:dyDescent="0.3">
      <c r="B8660" s="125">
        <v>8649</v>
      </c>
      <c r="C8660" s="159"/>
      <c r="D8660" s="160"/>
      <c r="E8660" s="159"/>
      <c r="F8660" s="161"/>
    </row>
    <row r="8661" spans="2:6" x14ac:dyDescent="0.3">
      <c r="B8661" s="121">
        <v>8650</v>
      </c>
      <c r="C8661" s="162"/>
      <c r="D8661" s="163"/>
      <c r="E8661" s="162"/>
      <c r="F8661" s="164"/>
    </row>
    <row r="8662" spans="2:6" x14ac:dyDescent="0.3">
      <c r="B8662" s="125">
        <v>8651</v>
      </c>
      <c r="C8662" s="159"/>
      <c r="D8662" s="160"/>
      <c r="E8662" s="159"/>
      <c r="F8662" s="161"/>
    </row>
    <row r="8663" spans="2:6" x14ac:dyDescent="0.3">
      <c r="B8663" s="121">
        <v>8652</v>
      </c>
      <c r="C8663" s="162"/>
      <c r="D8663" s="163"/>
      <c r="E8663" s="162"/>
      <c r="F8663" s="164"/>
    </row>
    <row r="8664" spans="2:6" x14ac:dyDescent="0.3">
      <c r="B8664" s="125">
        <v>8653</v>
      </c>
      <c r="C8664" s="159"/>
      <c r="D8664" s="160"/>
      <c r="E8664" s="159"/>
      <c r="F8664" s="161"/>
    </row>
    <row r="8665" spans="2:6" x14ac:dyDescent="0.3">
      <c r="B8665" s="121">
        <v>8654</v>
      </c>
      <c r="C8665" s="162"/>
      <c r="D8665" s="163"/>
      <c r="E8665" s="162"/>
      <c r="F8665" s="164"/>
    </row>
    <row r="8666" spans="2:6" x14ac:dyDescent="0.3">
      <c r="B8666" s="125">
        <v>8655</v>
      </c>
      <c r="C8666" s="159"/>
      <c r="D8666" s="160"/>
      <c r="E8666" s="159"/>
      <c r="F8666" s="161"/>
    </row>
    <row r="8667" spans="2:6" x14ac:dyDescent="0.3">
      <c r="B8667" s="121">
        <v>8656</v>
      </c>
      <c r="C8667" s="162"/>
      <c r="D8667" s="163"/>
      <c r="E8667" s="162"/>
      <c r="F8667" s="164"/>
    </row>
    <row r="8668" spans="2:6" x14ac:dyDescent="0.3">
      <c r="B8668" s="125">
        <v>8657</v>
      </c>
      <c r="C8668" s="159"/>
      <c r="D8668" s="160"/>
      <c r="E8668" s="159"/>
      <c r="F8668" s="161"/>
    </row>
    <row r="8669" spans="2:6" x14ac:dyDescent="0.3">
      <c r="B8669" s="121">
        <v>8658</v>
      </c>
      <c r="C8669" s="162"/>
      <c r="D8669" s="163"/>
      <c r="E8669" s="162"/>
      <c r="F8669" s="164"/>
    </row>
    <row r="8670" spans="2:6" x14ac:dyDescent="0.3">
      <c r="B8670" s="125">
        <v>8659</v>
      </c>
      <c r="C8670" s="159"/>
      <c r="D8670" s="160"/>
      <c r="E8670" s="159"/>
      <c r="F8670" s="161"/>
    </row>
    <row r="8671" spans="2:6" x14ac:dyDescent="0.3">
      <c r="B8671" s="121">
        <v>8660</v>
      </c>
      <c r="C8671" s="162"/>
      <c r="D8671" s="163"/>
      <c r="E8671" s="162"/>
      <c r="F8671" s="164"/>
    </row>
    <row r="8672" spans="2:6" x14ac:dyDescent="0.3">
      <c r="B8672" s="125">
        <v>8661</v>
      </c>
      <c r="C8672" s="159"/>
      <c r="D8672" s="160"/>
      <c r="E8672" s="159"/>
      <c r="F8672" s="161"/>
    </row>
    <row r="8673" spans="2:6" x14ac:dyDescent="0.3">
      <c r="B8673" s="121">
        <v>8662</v>
      </c>
      <c r="C8673" s="162"/>
      <c r="D8673" s="163"/>
      <c r="E8673" s="162"/>
      <c r="F8673" s="164"/>
    </row>
    <row r="8674" spans="2:6" x14ac:dyDescent="0.3">
      <c r="B8674" s="125">
        <v>8663</v>
      </c>
      <c r="C8674" s="159"/>
      <c r="D8674" s="160"/>
      <c r="E8674" s="159"/>
      <c r="F8674" s="161"/>
    </row>
    <row r="8675" spans="2:6" x14ac:dyDescent="0.3">
      <c r="B8675" s="121">
        <v>8664</v>
      </c>
      <c r="C8675" s="162"/>
      <c r="D8675" s="163"/>
      <c r="E8675" s="162"/>
      <c r="F8675" s="164"/>
    </row>
    <row r="8676" spans="2:6" x14ac:dyDescent="0.3">
      <c r="B8676" s="125">
        <v>8665</v>
      </c>
      <c r="C8676" s="159"/>
      <c r="D8676" s="160"/>
      <c r="E8676" s="159"/>
      <c r="F8676" s="161"/>
    </row>
    <row r="8677" spans="2:6" x14ac:dyDescent="0.3">
      <c r="B8677" s="121">
        <v>8666</v>
      </c>
      <c r="C8677" s="162"/>
      <c r="D8677" s="163"/>
      <c r="E8677" s="162"/>
      <c r="F8677" s="164"/>
    </row>
    <row r="8678" spans="2:6" x14ac:dyDescent="0.3">
      <c r="B8678" s="125">
        <v>8667</v>
      </c>
      <c r="C8678" s="159"/>
      <c r="D8678" s="160"/>
      <c r="E8678" s="159"/>
      <c r="F8678" s="161"/>
    </row>
    <row r="8679" spans="2:6" x14ac:dyDescent="0.3">
      <c r="B8679" s="121">
        <v>8668</v>
      </c>
      <c r="C8679" s="162"/>
      <c r="D8679" s="163"/>
      <c r="E8679" s="162"/>
      <c r="F8679" s="164"/>
    </row>
    <row r="8680" spans="2:6" x14ac:dyDescent="0.3">
      <c r="B8680" s="125">
        <v>8669</v>
      </c>
      <c r="C8680" s="159"/>
      <c r="D8680" s="160"/>
      <c r="E8680" s="159"/>
      <c r="F8680" s="161"/>
    </row>
    <row r="8681" spans="2:6" x14ac:dyDescent="0.3">
      <c r="B8681" s="121">
        <v>8670</v>
      </c>
      <c r="C8681" s="162"/>
      <c r="D8681" s="163"/>
      <c r="E8681" s="162"/>
      <c r="F8681" s="164"/>
    </row>
    <row r="8682" spans="2:6" x14ac:dyDescent="0.3">
      <c r="B8682" s="125">
        <v>8671</v>
      </c>
      <c r="C8682" s="159"/>
      <c r="D8682" s="160"/>
      <c r="E8682" s="159"/>
      <c r="F8682" s="161"/>
    </row>
    <row r="8683" spans="2:6" x14ac:dyDescent="0.3">
      <c r="B8683" s="121">
        <v>8672</v>
      </c>
      <c r="C8683" s="162"/>
      <c r="D8683" s="163"/>
      <c r="E8683" s="162"/>
      <c r="F8683" s="164"/>
    </row>
    <row r="8684" spans="2:6" x14ac:dyDescent="0.3">
      <c r="B8684" s="125">
        <v>8673</v>
      </c>
      <c r="C8684" s="159"/>
      <c r="D8684" s="160"/>
      <c r="E8684" s="159"/>
      <c r="F8684" s="161"/>
    </row>
    <row r="8685" spans="2:6" x14ac:dyDescent="0.3">
      <c r="B8685" s="121">
        <v>8674</v>
      </c>
      <c r="C8685" s="162"/>
      <c r="D8685" s="163"/>
      <c r="E8685" s="162"/>
      <c r="F8685" s="164"/>
    </row>
    <row r="8686" spans="2:6" x14ac:dyDescent="0.3">
      <c r="B8686" s="125">
        <v>8675</v>
      </c>
      <c r="C8686" s="159"/>
      <c r="D8686" s="160"/>
      <c r="E8686" s="159"/>
      <c r="F8686" s="161"/>
    </row>
    <row r="8687" spans="2:6" x14ac:dyDescent="0.3">
      <c r="B8687" s="121">
        <v>8676</v>
      </c>
      <c r="C8687" s="162"/>
      <c r="D8687" s="163"/>
      <c r="E8687" s="162"/>
      <c r="F8687" s="164"/>
    </row>
    <row r="8688" spans="2:6" x14ac:dyDescent="0.3">
      <c r="B8688" s="125">
        <v>8677</v>
      </c>
      <c r="C8688" s="159"/>
      <c r="D8688" s="160"/>
      <c r="E8688" s="159"/>
      <c r="F8688" s="161"/>
    </row>
    <row r="8689" spans="2:6" x14ac:dyDescent="0.3">
      <c r="B8689" s="121">
        <v>8678</v>
      </c>
      <c r="C8689" s="162"/>
      <c r="D8689" s="163"/>
      <c r="E8689" s="162"/>
      <c r="F8689" s="164"/>
    </row>
    <row r="8690" spans="2:6" x14ac:dyDescent="0.3">
      <c r="B8690" s="125">
        <v>8679</v>
      </c>
      <c r="C8690" s="159"/>
      <c r="D8690" s="160"/>
      <c r="E8690" s="159"/>
      <c r="F8690" s="161"/>
    </row>
    <row r="8691" spans="2:6" x14ac:dyDescent="0.3">
      <c r="B8691" s="121">
        <v>8680</v>
      </c>
      <c r="C8691" s="162"/>
      <c r="D8691" s="163"/>
      <c r="E8691" s="162"/>
      <c r="F8691" s="164"/>
    </row>
    <row r="8692" spans="2:6" x14ac:dyDescent="0.3">
      <c r="B8692" s="125">
        <v>8681</v>
      </c>
      <c r="C8692" s="159"/>
      <c r="D8692" s="160"/>
      <c r="E8692" s="159"/>
      <c r="F8692" s="161"/>
    </row>
    <row r="8693" spans="2:6" x14ac:dyDescent="0.3">
      <c r="B8693" s="121">
        <v>8682</v>
      </c>
      <c r="C8693" s="162"/>
      <c r="D8693" s="163"/>
      <c r="E8693" s="162"/>
      <c r="F8693" s="164"/>
    </row>
    <row r="8694" spans="2:6" x14ac:dyDescent="0.3">
      <c r="B8694" s="125">
        <v>8683</v>
      </c>
      <c r="C8694" s="159"/>
      <c r="D8694" s="160"/>
      <c r="E8694" s="159"/>
      <c r="F8694" s="161"/>
    </row>
    <row r="8695" spans="2:6" x14ac:dyDescent="0.3">
      <c r="B8695" s="121">
        <v>8684</v>
      </c>
      <c r="C8695" s="162"/>
      <c r="D8695" s="163"/>
      <c r="E8695" s="162"/>
      <c r="F8695" s="164"/>
    </row>
    <row r="8696" spans="2:6" x14ac:dyDescent="0.3">
      <c r="B8696" s="125">
        <v>8685</v>
      </c>
      <c r="C8696" s="159"/>
      <c r="D8696" s="160"/>
      <c r="E8696" s="159"/>
      <c r="F8696" s="161"/>
    </row>
    <row r="8697" spans="2:6" x14ac:dyDescent="0.3">
      <c r="B8697" s="121">
        <v>8686</v>
      </c>
      <c r="C8697" s="162"/>
      <c r="D8697" s="163"/>
      <c r="E8697" s="162"/>
      <c r="F8697" s="164"/>
    </row>
    <row r="8698" spans="2:6" x14ac:dyDescent="0.3">
      <c r="B8698" s="125">
        <v>8687</v>
      </c>
      <c r="C8698" s="159"/>
      <c r="D8698" s="160"/>
      <c r="E8698" s="159"/>
      <c r="F8698" s="161"/>
    </row>
    <row r="8699" spans="2:6" x14ac:dyDescent="0.3">
      <c r="B8699" s="121">
        <v>8688</v>
      </c>
      <c r="C8699" s="162"/>
      <c r="D8699" s="163"/>
      <c r="E8699" s="162"/>
      <c r="F8699" s="164"/>
    </row>
    <row r="8700" spans="2:6" x14ac:dyDescent="0.3">
      <c r="B8700" s="125">
        <v>8689</v>
      </c>
      <c r="C8700" s="159"/>
      <c r="D8700" s="160"/>
      <c r="E8700" s="159"/>
      <c r="F8700" s="161"/>
    </row>
    <row r="8701" spans="2:6" x14ac:dyDescent="0.3">
      <c r="B8701" s="121">
        <v>8690</v>
      </c>
      <c r="C8701" s="162"/>
      <c r="D8701" s="163"/>
      <c r="E8701" s="162"/>
      <c r="F8701" s="164"/>
    </row>
    <row r="8702" spans="2:6" x14ac:dyDescent="0.3">
      <c r="B8702" s="125">
        <v>8691</v>
      </c>
      <c r="C8702" s="159"/>
      <c r="D8702" s="160"/>
      <c r="E8702" s="159"/>
      <c r="F8702" s="161"/>
    </row>
    <row r="8703" spans="2:6" x14ac:dyDescent="0.3">
      <c r="B8703" s="121">
        <v>8692</v>
      </c>
      <c r="C8703" s="162"/>
      <c r="D8703" s="163"/>
      <c r="E8703" s="162"/>
      <c r="F8703" s="164"/>
    </row>
    <row r="8704" spans="2:6" x14ac:dyDescent="0.3">
      <c r="B8704" s="125">
        <v>8693</v>
      </c>
      <c r="C8704" s="159"/>
      <c r="D8704" s="160"/>
      <c r="E8704" s="159"/>
      <c r="F8704" s="161"/>
    </row>
    <row r="8705" spans="2:6" x14ac:dyDescent="0.3">
      <c r="B8705" s="121">
        <v>8694</v>
      </c>
      <c r="C8705" s="162"/>
      <c r="D8705" s="163"/>
      <c r="E8705" s="162"/>
      <c r="F8705" s="164"/>
    </row>
    <row r="8706" spans="2:6" x14ac:dyDescent="0.3">
      <c r="B8706" s="125">
        <v>8695</v>
      </c>
      <c r="C8706" s="159"/>
      <c r="D8706" s="160"/>
      <c r="E8706" s="159"/>
      <c r="F8706" s="161"/>
    </row>
    <row r="8707" spans="2:6" x14ac:dyDescent="0.3">
      <c r="B8707" s="121">
        <v>8696</v>
      </c>
      <c r="C8707" s="162"/>
      <c r="D8707" s="163"/>
      <c r="E8707" s="162"/>
      <c r="F8707" s="164"/>
    </row>
    <row r="8708" spans="2:6" x14ac:dyDescent="0.3">
      <c r="B8708" s="125">
        <v>8697</v>
      </c>
      <c r="C8708" s="159"/>
      <c r="D8708" s="160"/>
      <c r="E8708" s="159"/>
      <c r="F8708" s="161"/>
    </row>
    <row r="8709" spans="2:6" x14ac:dyDescent="0.3">
      <c r="B8709" s="121">
        <v>8698</v>
      </c>
      <c r="C8709" s="162"/>
      <c r="D8709" s="163"/>
      <c r="E8709" s="162"/>
      <c r="F8709" s="164"/>
    </row>
    <row r="8710" spans="2:6" x14ac:dyDescent="0.3">
      <c r="B8710" s="125">
        <v>8699</v>
      </c>
      <c r="C8710" s="159"/>
      <c r="D8710" s="160"/>
      <c r="E8710" s="159"/>
      <c r="F8710" s="161"/>
    </row>
    <row r="8711" spans="2:6" x14ac:dyDescent="0.3">
      <c r="B8711" s="121">
        <v>8700</v>
      </c>
      <c r="C8711" s="162"/>
      <c r="D8711" s="163"/>
      <c r="E8711" s="162"/>
      <c r="F8711" s="164"/>
    </row>
    <row r="8712" spans="2:6" x14ac:dyDescent="0.3">
      <c r="B8712" s="125">
        <v>8701</v>
      </c>
      <c r="C8712" s="159"/>
      <c r="D8712" s="160"/>
      <c r="E8712" s="159"/>
      <c r="F8712" s="161"/>
    </row>
    <row r="8713" spans="2:6" x14ac:dyDescent="0.3">
      <c r="B8713" s="121">
        <v>8702</v>
      </c>
      <c r="C8713" s="162"/>
      <c r="D8713" s="163"/>
      <c r="E8713" s="162"/>
      <c r="F8713" s="164"/>
    </row>
    <row r="8714" spans="2:6" x14ac:dyDescent="0.3">
      <c r="B8714" s="125">
        <v>8703</v>
      </c>
      <c r="C8714" s="159"/>
      <c r="D8714" s="160"/>
      <c r="E8714" s="159"/>
      <c r="F8714" s="161"/>
    </row>
    <row r="8715" spans="2:6" x14ac:dyDescent="0.3">
      <c r="B8715" s="121">
        <v>8704</v>
      </c>
      <c r="C8715" s="162"/>
      <c r="D8715" s="163"/>
      <c r="E8715" s="162"/>
      <c r="F8715" s="164"/>
    </row>
    <row r="8716" spans="2:6" x14ac:dyDescent="0.3">
      <c r="B8716" s="125">
        <v>8705</v>
      </c>
      <c r="C8716" s="159"/>
      <c r="D8716" s="160"/>
      <c r="E8716" s="159"/>
      <c r="F8716" s="161"/>
    </row>
    <row r="8717" spans="2:6" x14ac:dyDescent="0.3">
      <c r="B8717" s="121">
        <v>8706</v>
      </c>
      <c r="C8717" s="162"/>
      <c r="D8717" s="163"/>
      <c r="E8717" s="162"/>
      <c r="F8717" s="164"/>
    </row>
    <row r="8718" spans="2:6" x14ac:dyDescent="0.3">
      <c r="B8718" s="125">
        <v>8707</v>
      </c>
      <c r="C8718" s="159"/>
      <c r="D8718" s="160"/>
      <c r="E8718" s="159"/>
      <c r="F8718" s="161"/>
    </row>
    <row r="8719" spans="2:6" x14ac:dyDescent="0.3">
      <c r="B8719" s="121">
        <v>8708</v>
      </c>
      <c r="C8719" s="162"/>
      <c r="D8719" s="163"/>
      <c r="E8719" s="162"/>
      <c r="F8719" s="164"/>
    </row>
    <row r="8720" spans="2:6" x14ac:dyDescent="0.3">
      <c r="B8720" s="125">
        <v>8709</v>
      </c>
      <c r="C8720" s="159"/>
      <c r="D8720" s="160"/>
      <c r="E8720" s="159"/>
      <c r="F8720" s="161"/>
    </row>
    <row r="8721" spans="2:6" x14ac:dyDescent="0.3">
      <c r="B8721" s="121">
        <v>8710</v>
      </c>
      <c r="C8721" s="162"/>
      <c r="D8721" s="163"/>
      <c r="E8721" s="162"/>
      <c r="F8721" s="164"/>
    </row>
    <row r="8722" spans="2:6" x14ac:dyDescent="0.3">
      <c r="B8722" s="125">
        <v>8711</v>
      </c>
      <c r="C8722" s="159"/>
      <c r="D8722" s="160"/>
      <c r="E8722" s="159"/>
      <c r="F8722" s="161"/>
    </row>
    <row r="8723" spans="2:6" x14ac:dyDescent="0.3">
      <c r="B8723" s="121">
        <v>8712</v>
      </c>
      <c r="C8723" s="162"/>
      <c r="D8723" s="163"/>
      <c r="E8723" s="162"/>
      <c r="F8723" s="164"/>
    </row>
    <row r="8724" spans="2:6" x14ac:dyDescent="0.3">
      <c r="B8724" s="125">
        <v>8713</v>
      </c>
      <c r="C8724" s="159"/>
      <c r="D8724" s="160"/>
      <c r="E8724" s="159"/>
      <c r="F8724" s="161"/>
    </row>
    <row r="8725" spans="2:6" x14ac:dyDescent="0.3">
      <c r="B8725" s="121">
        <v>8714</v>
      </c>
      <c r="C8725" s="162"/>
      <c r="D8725" s="163"/>
      <c r="E8725" s="162"/>
      <c r="F8725" s="164"/>
    </row>
    <row r="8726" spans="2:6" x14ac:dyDescent="0.3">
      <c r="B8726" s="125">
        <v>8715</v>
      </c>
      <c r="C8726" s="159"/>
      <c r="D8726" s="160"/>
      <c r="E8726" s="159"/>
      <c r="F8726" s="161"/>
    </row>
    <row r="8727" spans="2:6" x14ac:dyDescent="0.3">
      <c r="B8727" s="121">
        <v>8716</v>
      </c>
      <c r="C8727" s="162"/>
      <c r="D8727" s="163"/>
      <c r="E8727" s="162"/>
      <c r="F8727" s="164"/>
    </row>
    <row r="8728" spans="2:6" x14ac:dyDescent="0.3">
      <c r="B8728" s="125">
        <v>8717</v>
      </c>
      <c r="C8728" s="159"/>
      <c r="D8728" s="160"/>
      <c r="E8728" s="159"/>
      <c r="F8728" s="161"/>
    </row>
    <row r="8729" spans="2:6" x14ac:dyDescent="0.3">
      <c r="B8729" s="121">
        <v>8718</v>
      </c>
      <c r="C8729" s="162"/>
      <c r="D8729" s="163"/>
      <c r="E8729" s="162"/>
      <c r="F8729" s="164"/>
    </row>
    <row r="8730" spans="2:6" x14ac:dyDescent="0.3">
      <c r="B8730" s="125">
        <v>8719</v>
      </c>
      <c r="C8730" s="159"/>
      <c r="D8730" s="160"/>
      <c r="E8730" s="159"/>
      <c r="F8730" s="161"/>
    </row>
    <row r="8731" spans="2:6" x14ac:dyDescent="0.3">
      <c r="B8731" s="121">
        <v>8720</v>
      </c>
      <c r="C8731" s="162"/>
      <c r="D8731" s="163"/>
      <c r="E8731" s="162"/>
      <c r="F8731" s="164"/>
    </row>
    <row r="8732" spans="2:6" x14ac:dyDescent="0.3">
      <c r="B8732" s="125">
        <v>8721</v>
      </c>
      <c r="C8732" s="159"/>
      <c r="D8732" s="160"/>
      <c r="E8732" s="159"/>
      <c r="F8732" s="161"/>
    </row>
    <row r="8733" spans="2:6" x14ac:dyDescent="0.3">
      <c r="B8733" s="121">
        <v>8722</v>
      </c>
      <c r="C8733" s="162"/>
      <c r="D8733" s="163"/>
      <c r="E8733" s="162"/>
      <c r="F8733" s="164"/>
    </row>
    <row r="8734" spans="2:6" x14ac:dyDescent="0.3">
      <c r="B8734" s="125">
        <v>8723</v>
      </c>
      <c r="C8734" s="159"/>
      <c r="D8734" s="160"/>
      <c r="E8734" s="159"/>
      <c r="F8734" s="161"/>
    </row>
    <row r="8735" spans="2:6" x14ac:dyDescent="0.3">
      <c r="B8735" s="121">
        <v>8724</v>
      </c>
      <c r="C8735" s="162"/>
      <c r="D8735" s="163"/>
      <c r="E8735" s="162"/>
      <c r="F8735" s="164"/>
    </row>
    <row r="8736" spans="2:6" x14ac:dyDescent="0.3">
      <c r="B8736" s="125">
        <v>8725</v>
      </c>
      <c r="C8736" s="159"/>
      <c r="D8736" s="160"/>
      <c r="E8736" s="159"/>
      <c r="F8736" s="161"/>
    </row>
    <row r="8737" spans="2:6" x14ac:dyDescent="0.3">
      <c r="B8737" s="121">
        <v>8726</v>
      </c>
      <c r="C8737" s="162"/>
      <c r="D8737" s="163"/>
      <c r="E8737" s="162"/>
      <c r="F8737" s="164"/>
    </row>
    <row r="8738" spans="2:6" x14ac:dyDescent="0.3">
      <c r="B8738" s="125">
        <v>8727</v>
      </c>
      <c r="C8738" s="159"/>
      <c r="D8738" s="160"/>
      <c r="E8738" s="159"/>
      <c r="F8738" s="161"/>
    </row>
    <row r="8739" spans="2:6" x14ac:dyDescent="0.3">
      <c r="B8739" s="121">
        <v>8728</v>
      </c>
      <c r="C8739" s="162"/>
      <c r="D8739" s="163"/>
      <c r="E8739" s="162"/>
      <c r="F8739" s="164"/>
    </row>
    <row r="8740" spans="2:6" x14ac:dyDescent="0.3">
      <c r="B8740" s="125">
        <v>8729</v>
      </c>
      <c r="C8740" s="159"/>
      <c r="D8740" s="160"/>
      <c r="E8740" s="159"/>
      <c r="F8740" s="161"/>
    </row>
    <row r="8741" spans="2:6" x14ac:dyDescent="0.3">
      <c r="B8741" s="121">
        <v>8730</v>
      </c>
      <c r="C8741" s="162"/>
      <c r="D8741" s="163"/>
      <c r="E8741" s="162"/>
      <c r="F8741" s="164"/>
    </row>
    <row r="8742" spans="2:6" x14ac:dyDescent="0.3">
      <c r="B8742" s="125">
        <v>8731</v>
      </c>
      <c r="C8742" s="159"/>
      <c r="D8742" s="160"/>
      <c r="E8742" s="159"/>
      <c r="F8742" s="161"/>
    </row>
    <row r="8743" spans="2:6" x14ac:dyDescent="0.3">
      <c r="B8743" s="121">
        <v>8732</v>
      </c>
      <c r="C8743" s="162"/>
      <c r="D8743" s="163"/>
      <c r="E8743" s="162"/>
      <c r="F8743" s="164"/>
    </row>
    <row r="8744" spans="2:6" x14ac:dyDescent="0.3">
      <c r="B8744" s="125">
        <v>8733</v>
      </c>
      <c r="C8744" s="159"/>
      <c r="D8744" s="160"/>
      <c r="E8744" s="159"/>
      <c r="F8744" s="161"/>
    </row>
    <row r="8745" spans="2:6" x14ac:dyDescent="0.3">
      <c r="B8745" s="121">
        <v>8734</v>
      </c>
      <c r="C8745" s="162"/>
      <c r="D8745" s="163"/>
      <c r="E8745" s="162"/>
      <c r="F8745" s="164"/>
    </row>
    <row r="8746" spans="2:6" x14ac:dyDescent="0.3">
      <c r="B8746" s="125">
        <v>8735</v>
      </c>
      <c r="C8746" s="159"/>
      <c r="D8746" s="160"/>
      <c r="E8746" s="159"/>
      <c r="F8746" s="161"/>
    </row>
    <row r="8747" spans="2:6" x14ac:dyDescent="0.3">
      <c r="B8747" s="121">
        <v>8736</v>
      </c>
      <c r="C8747" s="162"/>
      <c r="D8747" s="163"/>
      <c r="E8747" s="162"/>
      <c r="F8747" s="164"/>
    </row>
    <row r="8748" spans="2:6" x14ac:dyDescent="0.3">
      <c r="B8748" s="125">
        <v>8737</v>
      </c>
      <c r="C8748" s="159"/>
      <c r="D8748" s="160"/>
      <c r="E8748" s="159"/>
      <c r="F8748" s="161"/>
    </row>
    <row r="8749" spans="2:6" x14ac:dyDescent="0.3">
      <c r="B8749" s="121">
        <v>8738</v>
      </c>
      <c r="C8749" s="162"/>
      <c r="D8749" s="163"/>
      <c r="E8749" s="162"/>
      <c r="F8749" s="164"/>
    </row>
    <row r="8750" spans="2:6" x14ac:dyDescent="0.3">
      <c r="B8750" s="125">
        <v>8739</v>
      </c>
      <c r="C8750" s="159"/>
      <c r="D8750" s="160"/>
      <c r="E8750" s="159"/>
      <c r="F8750" s="161"/>
    </row>
    <row r="8751" spans="2:6" x14ac:dyDescent="0.3">
      <c r="B8751" s="121">
        <v>8740</v>
      </c>
      <c r="C8751" s="162"/>
      <c r="D8751" s="163"/>
      <c r="E8751" s="162"/>
      <c r="F8751" s="164"/>
    </row>
    <row r="8752" spans="2:6" x14ac:dyDescent="0.3">
      <c r="B8752" s="125">
        <v>8741</v>
      </c>
      <c r="C8752" s="159"/>
      <c r="D8752" s="160"/>
      <c r="E8752" s="159"/>
      <c r="F8752" s="161"/>
    </row>
    <row r="8753" spans="2:6" x14ac:dyDescent="0.3">
      <c r="B8753" s="121">
        <v>8742</v>
      </c>
      <c r="C8753" s="162"/>
      <c r="D8753" s="163"/>
      <c r="E8753" s="162"/>
      <c r="F8753" s="164"/>
    </row>
    <row r="8754" spans="2:6" x14ac:dyDescent="0.3">
      <c r="B8754" s="125">
        <v>8743</v>
      </c>
      <c r="C8754" s="159"/>
      <c r="D8754" s="160"/>
      <c r="E8754" s="159"/>
      <c r="F8754" s="161"/>
    </row>
    <row r="8755" spans="2:6" x14ac:dyDescent="0.3">
      <c r="B8755" s="121">
        <v>8744</v>
      </c>
      <c r="C8755" s="162"/>
      <c r="D8755" s="163"/>
      <c r="E8755" s="162"/>
      <c r="F8755" s="164"/>
    </row>
    <row r="8756" spans="2:6" x14ac:dyDescent="0.3">
      <c r="B8756" s="125">
        <v>8745</v>
      </c>
      <c r="C8756" s="159"/>
      <c r="D8756" s="160"/>
      <c r="E8756" s="159"/>
      <c r="F8756" s="161"/>
    </row>
    <row r="8757" spans="2:6" x14ac:dyDescent="0.3">
      <c r="B8757" s="121">
        <v>8746</v>
      </c>
      <c r="C8757" s="162"/>
      <c r="D8757" s="163"/>
      <c r="E8757" s="162"/>
      <c r="F8757" s="164"/>
    </row>
    <row r="8758" spans="2:6" x14ac:dyDescent="0.3">
      <c r="B8758" s="125">
        <v>8747</v>
      </c>
      <c r="C8758" s="159"/>
      <c r="D8758" s="160"/>
      <c r="E8758" s="159"/>
      <c r="F8758" s="161"/>
    </row>
    <row r="8759" spans="2:6" x14ac:dyDescent="0.3">
      <c r="B8759" s="121">
        <v>8748</v>
      </c>
      <c r="C8759" s="162"/>
      <c r="D8759" s="163"/>
      <c r="E8759" s="162"/>
      <c r="F8759" s="164"/>
    </row>
    <row r="8760" spans="2:6" x14ac:dyDescent="0.3">
      <c r="B8760" s="125">
        <v>8749</v>
      </c>
      <c r="C8760" s="159"/>
      <c r="D8760" s="160"/>
      <c r="E8760" s="159"/>
      <c r="F8760" s="161"/>
    </row>
    <row r="8761" spans="2:6" x14ac:dyDescent="0.3">
      <c r="B8761" s="121">
        <v>8750</v>
      </c>
      <c r="C8761" s="162"/>
      <c r="D8761" s="163"/>
      <c r="E8761" s="162"/>
      <c r="F8761" s="164"/>
    </row>
    <row r="8762" spans="2:6" x14ac:dyDescent="0.3">
      <c r="B8762" s="125">
        <v>8751</v>
      </c>
      <c r="C8762" s="159"/>
      <c r="D8762" s="160"/>
      <c r="E8762" s="159"/>
      <c r="F8762" s="161"/>
    </row>
    <row r="8763" spans="2:6" x14ac:dyDescent="0.3">
      <c r="B8763" s="121">
        <v>8752</v>
      </c>
      <c r="C8763" s="162"/>
      <c r="D8763" s="163"/>
      <c r="E8763" s="162"/>
      <c r="F8763" s="164"/>
    </row>
    <row r="8764" spans="2:6" x14ac:dyDescent="0.3">
      <c r="B8764" s="125">
        <v>8753</v>
      </c>
      <c r="C8764" s="159"/>
      <c r="D8764" s="160"/>
      <c r="E8764" s="159"/>
      <c r="F8764" s="161"/>
    </row>
    <row r="8765" spans="2:6" x14ac:dyDescent="0.3">
      <c r="B8765" s="121">
        <v>8754</v>
      </c>
      <c r="C8765" s="162"/>
      <c r="D8765" s="163"/>
      <c r="E8765" s="162"/>
      <c r="F8765" s="164"/>
    </row>
    <row r="8766" spans="2:6" x14ac:dyDescent="0.3">
      <c r="B8766" s="125">
        <v>8755</v>
      </c>
      <c r="C8766" s="159"/>
      <c r="D8766" s="160"/>
      <c r="E8766" s="159"/>
      <c r="F8766" s="161"/>
    </row>
    <row r="8767" spans="2:6" x14ac:dyDescent="0.3">
      <c r="B8767" s="121">
        <v>8756</v>
      </c>
      <c r="C8767" s="162"/>
      <c r="D8767" s="163"/>
      <c r="E8767" s="162"/>
      <c r="F8767" s="164"/>
    </row>
    <row r="8768" spans="2:6" x14ac:dyDescent="0.3">
      <c r="B8768" s="125">
        <v>8757</v>
      </c>
      <c r="C8768" s="159"/>
      <c r="D8768" s="160"/>
      <c r="E8768" s="159"/>
      <c r="F8768" s="161"/>
    </row>
    <row r="8769" spans="2:6" x14ac:dyDescent="0.3">
      <c r="B8769" s="121">
        <v>8758</v>
      </c>
      <c r="C8769" s="162"/>
      <c r="D8769" s="163"/>
      <c r="E8769" s="162"/>
      <c r="F8769" s="164"/>
    </row>
    <row r="8770" spans="2:6" x14ac:dyDescent="0.3">
      <c r="B8770" s="125">
        <v>8759</v>
      </c>
      <c r="C8770" s="159"/>
      <c r="D8770" s="160"/>
      <c r="E8770" s="159"/>
      <c r="F8770" s="161"/>
    </row>
    <row r="8771" spans="2:6" ht="15" thickBot="1" x14ac:dyDescent="0.35">
      <c r="B8771" s="126">
        <v>8760</v>
      </c>
      <c r="C8771" s="165"/>
      <c r="D8771" s="166"/>
      <c r="E8771" s="165"/>
      <c r="F8771" s="167"/>
    </row>
    <row r="8772" spans="2:6" x14ac:dyDescent="0.3">
      <c r="B8772" s="127"/>
      <c r="C8772" s="119"/>
      <c r="D8772" s="119"/>
      <c r="E8772" s="119"/>
      <c r="F8772" s="119"/>
    </row>
    <row r="8773" spans="2:6" x14ac:dyDescent="0.3">
      <c r="B8773" s="128"/>
      <c r="C8773" s="129"/>
      <c r="D8773" s="129"/>
      <c r="E8773" s="129"/>
      <c r="F8773" s="129"/>
    </row>
    <row r="8774" spans="2:6" s="119" customFormat="1" x14ac:dyDescent="0.3">
      <c r="B8774" s="128"/>
      <c r="C8774" s="129"/>
      <c r="D8774" s="129"/>
      <c r="E8774" s="129"/>
      <c r="F8774" s="129"/>
    </row>
    <row r="8775" spans="2:6" s="119" customFormat="1" x14ac:dyDescent="0.3">
      <c r="B8775" s="128"/>
      <c r="C8775" s="129"/>
      <c r="D8775" s="129"/>
      <c r="E8775" s="129"/>
      <c r="F8775" s="129"/>
    </row>
    <row r="8776" spans="2:6" s="119" customFormat="1" x14ac:dyDescent="0.3">
      <c r="B8776" s="128"/>
      <c r="C8776" s="129"/>
      <c r="D8776" s="129"/>
      <c r="E8776" s="129"/>
      <c r="F8776" s="129"/>
    </row>
    <row r="8777" spans="2:6" s="119" customFormat="1" x14ac:dyDescent="0.3">
      <c r="B8777" s="128"/>
      <c r="C8777" s="129"/>
      <c r="D8777" s="129"/>
      <c r="E8777" s="129"/>
      <c r="F8777" s="129"/>
    </row>
    <row r="8778" spans="2:6" s="119" customFormat="1" x14ac:dyDescent="0.3">
      <c r="B8778" s="128"/>
      <c r="C8778" s="129"/>
      <c r="D8778" s="129"/>
      <c r="E8778" s="129"/>
      <c r="F8778" s="129"/>
    </row>
    <row r="8779" spans="2:6" s="119" customFormat="1" x14ac:dyDescent="0.3">
      <c r="B8779" s="128"/>
      <c r="C8779" s="129"/>
      <c r="D8779" s="129"/>
      <c r="E8779" s="129"/>
      <c r="F8779" s="129"/>
    </row>
    <row r="8780" spans="2:6" s="119" customFormat="1" x14ac:dyDescent="0.3">
      <c r="B8780" s="128"/>
      <c r="C8780" s="129"/>
      <c r="D8780" s="129"/>
      <c r="E8780" s="129"/>
      <c r="F8780" s="129"/>
    </row>
    <row r="8781" spans="2:6" s="119" customFormat="1" x14ac:dyDescent="0.3">
      <c r="B8781" s="128"/>
      <c r="C8781" s="129"/>
      <c r="D8781" s="129"/>
      <c r="E8781" s="129"/>
      <c r="F8781" s="129"/>
    </row>
    <row r="8782" spans="2:6" s="119" customFormat="1" x14ac:dyDescent="0.3">
      <c r="B8782" s="128"/>
      <c r="C8782" s="129"/>
      <c r="D8782" s="129"/>
      <c r="E8782" s="129"/>
      <c r="F8782" s="129"/>
    </row>
    <row r="8783" spans="2:6" s="119" customFormat="1" x14ac:dyDescent="0.3">
      <c r="B8783" s="128"/>
      <c r="C8783" s="129"/>
      <c r="D8783" s="129"/>
      <c r="E8783" s="129"/>
      <c r="F8783" s="129"/>
    </row>
    <row r="8784" spans="2:6" s="119" customFormat="1" x14ac:dyDescent="0.3">
      <c r="B8784" s="128"/>
      <c r="C8784" s="129"/>
      <c r="D8784" s="129"/>
      <c r="E8784" s="129"/>
      <c r="F8784" s="129"/>
    </row>
    <row r="8785" spans="2:6" s="119" customFormat="1" x14ac:dyDescent="0.3">
      <c r="B8785" s="128"/>
      <c r="C8785" s="129"/>
      <c r="D8785" s="129"/>
      <c r="E8785" s="129"/>
      <c r="F8785" s="129"/>
    </row>
    <row r="8786" spans="2:6" s="119" customFormat="1" x14ac:dyDescent="0.3">
      <c r="B8786" s="128"/>
      <c r="C8786" s="129"/>
      <c r="D8786" s="129"/>
      <c r="E8786" s="129"/>
      <c r="F8786" s="129"/>
    </row>
    <row r="8787" spans="2:6" s="119" customFormat="1" x14ac:dyDescent="0.3">
      <c r="B8787" s="128"/>
      <c r="C8787" s="129"/>
      <c r="D8787" s="129"/>
      <c r="E8787" s="129"/>
      <c r="F8787" s="129"/>
    </row>
    <row r="8788" spans="2:6" s="119" customFormat="1" x14ac:dyDescent="0.3">
      <c r="B8788" s="128"/>
      <c r="C8788" s="129"/>
      <c r="D8788" s="129"/>
      <c r="E8788" s="129"/>
      <c r="F8788" s="129"/>
    </row>
    <row r="8789" spans="2:6" s="119" customFormat="1" x14ac:dyDescent="0.3">
      <c r="B8789" s="128"/>
      <c r="C8789" s="129"/>
      <c r="D8789" s="129"/>
      <c r="E8789" s="129"/>
      <c r="F8789" s="129"/>
    </row>
    <row r="8790" spans="2:6" s="119" customFormat="1" x14ac:dyDescent="0.3">
      <c r="B8790" s="128"/>
      <c r="C8790" s="129"/>
      <c r="D8790" s="129"/>
      <c r="E8790" s="129"/>
      <c r="F8790" s="129"/>
    </row>
    <row r="8791" spans="2:6" s="119" customFormat="1" x14ac:dyDescent="0.3">
      <c r="B8791" s="128"/>
      <c r="C8791" s="129"/>
      <c r="D8791" s="129"/>
      <c r="E8791" s="129"/>
      <c r="F8791" s="129"/>
    </row>
    <row r="8792" spans="2:6" s="119" customFormat="1" x14ac:dyDescent="0.3">
      <c r="B8792" s="128"/>
      <c r="C8792" s="129"/>
      <c r="D8792" s="129"/>
      <c r="E8792" s="129"/>
      <c r="F8792" s="129"/>
    </row>
    <row r="8793" spans="2:6" s="119" customFormat="1" x14ac:dyDescent="0.3">
      <c r="B8793" s="128"/>
      <c r="C8793" s="129"/>
      <c r="D8793" s="129"/>
      <c r="E8793" s="129"/>
      <c r="F8793" s="129"/>
    </row>
    <row r="8794" spans="2:6" s="119" customFormat="1" x14ac:dyDescent="0.3">
      <c r="B8794" s="128"/>
      <c r="C8794" s="129"/>
      <c r="D8794" s="129"/>
      <c r="E8794" s="129"/>
      <c r="F8794" s="129"/>
    </row>
    <row r="8795" spans="2:6" s="119" customFormat="1" x14ac:dyDescent="0.3">
      <c r="B8795" s="128"/>
      <c r="C8795" s="129"/>
      <c r="D8795" s="129"/>
      <c r="E8795" s="129"/>
      <c r="F8795" s="129"/>
    </row>
    <row r="8796" spans="2:6" s="119" customFormat="1" x14ac:dyDescent="0.3">
      <c r="B8796" s="128"/>
      <c r="C8796" s="129"/>
      <c r="D8796" s="129"/>
      <c r="E8796" s="129"/>
      <c r="F8796" s="129"/>
    </row>
    <row r="8797" spans="2:6" s="119" customFormat="1" x14ac:dyDescent="0.3">
      <c r="B8797" s="128"/>
      <c r="C8797" s="129"/>
      <c r="D8797" s="129"/>
      <c r="E8797" s="129"/>
      <c r="F8797" s="129"/>
    </row>
    <row r="8798" spans="2:6" s="119" customFormat="1" x14ac:dyDescent="0.3">
      <c r="B8798" s="128"/>
      <c r="C8798" s="129"/>
      <c r="D8798" s="129"/>
      <c r="E8798" s="129"/>
      <c r="F8798" s="129"/>
    </row>
    <row r="8799" spans="2:6" s="119" customFormat="1" x14ac:dyDescent="0.3">
      <c r="B8799" s="128"/>
      <c r="C8799" s="129"/>
      <c r="D8799" s="129"/>
      <c r="E8799" s="129"/>
      <c r="F8799" s="129"/>
    </row>
    <row r="8800" spans="2:6" s="119" customFormat="1" x14ac:dyDescent="0.3">
      <c r="B8800" s="128"/>
      <c r="C8800" s="129"/>
      <c r="D8800" s="129"/>
      <c r="E8800" s="129"/>
      <c r="F8800" s="129"/>
    </row>
    <row r="8801" spans="2:6" s="119" customFormat="1" x14ac:dyDescent="0.3">
      <c r="B8801" s="128"/>
      <c r="C8801" s="129"/>
      <c r="D8801" s="129"/>
      <c r="E8801" s="129"/>
      <c r="F8801" s="129"/>
    </row>
    <row r="8802" spans="2:6" s="119" customFormat="1" x14ac:dyDescent="0.3">
      <c r="B8802" s="128"/>
      <c r="C8802" s="129"/>
      <c r="D8802" s="129"/>
      <c r="E8802" s="129"/>
      <c r="F8802" s="129"/>
    </row>
    <row r="8803" spans="2:6" s="119" customFormat="1" x14ac:dyDescent="0.3">
      <c r="B8803" s="128"/>
      <c r="C8803" s="129"/>
      <c r="D8803" s="129"/>
      <c r="E8803" s="129"/>
      <c r="F8803" s="129"/>
    </row>
    <row r="8804" spans="2:6" s="119" customFormat="1" x14ac:dyDescent="0.3">
      <c r="B8804" s="128"/>
      <c r="C8804" s="129"/>
      <c r="D8804" s="129"/>
      <c r="E8804" s="129"/>
      <c r="F8804" s="129"/>
    </row>
    <row r="8805" spans="2:6" s="119" customFormat="1" x14ac:dyDescent="0.3">
      <c r="B8805" s="128"/>
      <c r="C8805" s="129"/>
      <c r="D8805" s="129"/>
      <c r="E8805" s="129"/>
      <c r="F8805" s="129"/>
    </row>
    <row r="8806" spans="2:6" s="119" customFormat="1" x14ac:dyDescent="0.3">
      <c r="B8806" s="128"/>
      <c r="C8806" s="129"/>
      <c r="D8806" s="129"/>
      <c r="E8806" s="129"/>
      <c r="F8806" s="129"/>
    </row>
    <row r="8807" spans="2:6" s="119" customFormat="1" x14ac:dyDescent="0.3">
      <c r="B8807" s="128"/>
      <c r="C8807" s="129"/>
      <c r="D8807" s="129"/>
      <c r="E8807" s="129"/>
      <c r="F8807" s="129"/>
    </row>
    <row r="8808" spans="2:6" s="119" customFormat="1" x14ac:dyDescent="0.3">
      <c r="B8808" s="128"/>
      <c r="C8808" s="129"/>
      <c r="D8808" s="129"/>
      <c r="E8808" s="129"/>
      <c r="F8808" s="129"/>
    </row>
    <row r="8809" spans="2:6" s="119" customFormat="1" x14ac:dyDescent="0.3">
      <c r="B8809" s="128"/>
      <c r="C8809" s="129"/>
      <c r="D8809" s="129"/>
      <c r="E8809" s="129"/>
      <c r="F8809" s="129"/>
    </row>
    <row r="8810" spans="2:6" s="119" customFormat="1" x14ac:dyDescent="0.3">
      <c r="B8810" s="128"/>
      <c r="C8810" s="129"/>
      <c r="D8810" s="129"/>
      <c r="E8810" s="129"/>
      <c r="F8810" s="129"/>
    </row>
    <row r="8811" spans="2:6" s="119" customFormat="1" x14ac:dyDescent="0.3">
      <c r="B8811" s="128"/>
      <c r="C8811" s="129"/>
      <c r="D8811" s="129"/>
      <c r="E8811" s="129"/>
      <c r="F8811" s="129"/>
    </row>
    <row r="8812" spans="2:6" s="119" customFormat="1" x14ac:dyDescent="0.3">
      <c r="B8812" s="128"/>
      <c r="C8812" s="129"/>
      <c r="D8812" s="129"/>
      <c r="E8812" s="129"/>
      <c r="F8812" s="129"/>
    </row>
    <row r="8813" spans="2:6" s="119" customFormat="1" x14ac:dyDescent="0.3">
      <c r="B8813" s="128"/>
      <c r="C8813" s="129"/>
      <c r="D8813" s="129"/>
      <c r="E8813" s="129"/>
      <c r="F8813" s="129"/>
    </row>
    <row r="8814" spans="2:6" s="119" customFormat="1" x14ac:dyDescent="0.3">
      <c r="B8814" s="128"/>
      <c r="C8814" s="129"/>
      <c r="D8814" s="129"/>
      <c r="E8814" s="129"/>
      <c r="F8814" s="129"/>
    </row>
    <row r="8815" spans="2:6" s="119" customFormat="1" x14ac:dyDescent="0.3">
      <c r="B8815" s="128"/>
      <c r="C8815" s="129"/>
      <c r="D8815" s="129"/>
      <c r="E8815" s="129"/>
      <c r="F8815" s="129"/>
    </row>
    <row r="8816" spans="2:6" s="119" customFormat="1" x14ac:dyDescent="0.3">
      <c r="B8816" s="128"/>
      <c r="C8816" s="129"/>
      <c r="D8816" s="129"/>
      <c r="E8816" s="129"/>
      <c r="F8816" s="129"/>
    </row>
    <row r="8817" spans="2:6" s="119" customFormat="1" x14ac:dyDescent="0.3">
      <c r="B8817" s="128"/>
      <c r="C8817" s="129"/>
      <c r="D8817" s="129"/>
      <c r="E8817" s="129"/>
      <c r="F8817" s="129"/>
    </row>
    <row r="8818" spans="2:6" s="119" customFormat="1" x14ac:dyDescent="0.3">
      <c r="B8818" s="128"/>
      <c r="C8818" s="129"/>
      <c r="D8818" s="129"/>
      <c r="E8818" s="129"/>
      <c r="F8818" s="129"/>
    </row>
    <row r="8819" spans="2:6" s="119" customFormat="1" x14ac:dyDescent="0.3">
      <c r="B8819" s="128"/>
      <c r="C8819" s="129"/>
      <c r="D8819" s="129"/>
      <c r="E8819" s="129"/>
      <c r="F8819" s="129"/>
    </row>
    <row r="8820" spans="2:6" s="119" customFormat="1" x14ac:dyDescent="0.3">
      <c r="B8820" s="128"/>
      <c r="C8820" s="129"/>
      <c r="D8820" s="129"/>
      <c r="E8820" s="129"/>
      <c r="F8820" s="129"/>
    </row>
    <row r="8821" spans="2:6" s="119" customFormat="1" x14ac:dyDescent="0.3">
      <c r="B8821" s="128"/>
      <c r="C8821" s="129"/>
      <c r="D8821" s="129"/>
      <c r="E8821" s="129"/>
      <c r="F8821" s="129"/>
    </row>
    <row r="8822" spans="2:6" s="119" customFormat="1" x14ac:dyDescent="0.3">
      <c r="B8822" s="128"/>
      <c r="C8822" s="129"/>
      <c r="D8822" s="129"/>
      <c r="E8822" s="129"/>
      <c r="F8822" s="129"/>
    </row>
    <row r="8823" spans="2:6" s="119" customFormat="1" x14ac:dyDescent="0.3">
      <c r="B8823" s="128"/>
      <c r="C8823" s="129"/>
      <c r="D8823" s="129"/>
      <c r="E8823" s="129"/>
      <c r="F8823" s="129"/>
    </row>
    <row r="8824" spans="2:6" s="119" customFormat="1" x14ac:dyDescent="0.3">
      <c r="B8824" s="128"/>
      <c r="C8824" s="129"/>
      <c r="D8824" s="129"/>
      <c r="E8824" s="129"/>
      <c r="F8824" s="129"/>
    </row>
    <row r="8825" spans="2:6" s="119" customFormat="1" x14ac:dyDescent="0.3">
      <c r="B8825" s="128"/>
      <c r="C8825" s="129"/>
      <c r="D8825" s="129"/>
      <c r="E8825" s="129"/>
      <c r="F8825" s="129"/>
    </row>
    <row r="8826" spans="2:6" s="119" customFormat="1" x14ac:dyDescent="0.3">
      <c r="B8826" s="128"/>
      <c r="C8826" s="129"/>
      <c r="D8826" s="129"/>
      <c r="E8826" s="129"/>
      <c r="F8826" s="129"/>
    </row>
    <row r="8827" spans="2:6" s="119" customFormat="1" x14ac:dyDescent="0.3">
      <c r="B8827" s="128"/>
      <c r="C8827" s="129"/>
      <c r="D8827" s="129"/>
      <c r="E8827" s="129"/>
      <c r="F8827" s="129"/>
    </row>
    <row r="8828" spans="2:6" s="119" customFormat="1" x14ac:dyDescent="0.3">
      <c r="B8828" s="128"/>
      <c r="C8828" s="129"/>
      <c r="D8828" s="129"/>
      <c r="E8828" s="129"/>
      <c r="F8828" s="129"/>
    </row>
    <row r="8829" spans="2:6" s="119" customFormat="1" x14ac:dyDescent="0.3">
      <c r="B8829" s="128"/>
      <c r="C8829" s="129"/>
      <c r="D8829" s="129"/>
      <c r="E8829" s="129"/>
      <c r="F8829" s="129"/>
    </row>
    <row r="8830" spans="2:6" s="119" customFormat="1" x14ac:dyDescent="0.3">
      <c r="B8830" s="128"/>
      <c r="C8830" s="129"/>
      <c r="D8830" s="129"/>
      <c r="E8830" s="129"/>
      <c r="F8830" s="129"/>
    </row>
    <row r="8831" spans="2:6" s="119" customFormat="1" x14ac:dyDescent="0.3">
      <c r="B8831" s="128"/>
      <c r="C8831" s="129"/>
      <c r="D8831" s="129"/>
      <c r="E8831" s="129"/>
      <c r="F8831" s="129"/>
    </row>
    <row r="8832" spans="2:6" s="119" customFormat="1" x14ac:dyDescent="0.3">
      <c r="B8832" s="128"/>
      <c r="C8832" s="129"/>
      <c r="D8832" s="129"/>
      <c r="E8832" s="129"/>
      <c r="F8832" s="129"/>
    </row>
    <row r="8833" spans="2:6" s="119" customFormat="1" x14ac:dyDescent="0.3">
      <c r="B8833" s="128"/>
      <c r="C8833" s="129"/>
      <c r="D8833" s="129"/>
      <c r="E8833" s="129"/>
      <c r="F8833" s="129"/>
    </row>
    <row r="8834" spans="2:6" s="119" customFormat="1" x14ac:dyDescent="0.3">
      <c r="B8834" s="128"/>
      <c r="C8834" s="129"/>
      <c r="D8834" s="129"/>
      <c r="E8834" s="129"/>
      <c r="F8834" s="129"/>
    </row>
    <row r="8835" spans="2:6" s="119" customFormat="1" x14ac:dyDescent="0.3">
      <c r="B8835" s="128"/>
      <c r="C8835" s="129"/>
      <c r="D8835" s="129"/>
      <c r="E8835" s="129"/>
      <c r="F8835" s="129"/>
    </row>
    <row r="8836" spans="2:6" s="119" customFormat="1" x14ac:dyDescent="0.3">
      <c r="B8836" s="128"/>
      <c r="C8836" s="129"/>
      <c r="D8836" s="129"/>
      <c r="E8836" s="129"/>
      <c r="F8836" s="129"/>
    </row>
    <row r="8837" spans="2:6" s="119" customFormat="1" x14ac:dyDescent="0.3">
      <c r="B8837" s="128"/>
      <c r="C8837" s="129"/>
      <c r="D8837" s="129"/>
      <c r="E8837" s="129"/>
      <c r="F8837" s="129"/>
    </row>
    <row r="8838" spans="2:6" s="119" customFormat="1" x14ac:dyDescent="0.3">
      <c r="B8838" s="128"/>
      <c r="C8838" s="129"/>
      <c r="D8838" s="129"/>
      <c r="E8838" s="129"/>
      <c r="F8838" s="129"/>
    </row>
    <row r="8839" spans="2:6" s="119" customFormat="1" x14ac:dyDescent="0.3">
      <c r="B8839" s="128"/>
      <c r="C8839" s="129"/>
      <c r="D8839" s="129"/>
      <c r="E8839" s="129"/>
      <c r="F8839" s="129"/>
    </row>
    <row r="8840" spans="2:6" s="119" customFormat="1" x14ac:dyDescent="0.3">
      <c r="B8840" s="128"/>
      <c r="C8840" s="129"/>
      <c r="D8840" s="129"/>
      <c r="E8840" s="129"/>
      <c r="F8840" s="129"/>
    </row>
    <row r="8841" spans="2:6" s="119" customFormat="1" x14ac:dyDescent="0.3">
      <c r="B8841" s="128"/>
      <c r="C8841" s="129"/>
      <c r="D8841" s="129"/>
      <c r="E8841" s="129"/>
      <c r="F8841" s="129"/>
    </row>
    <row r="8842" spans="2:6" s="119" customFormat="1" x14ac:dyDescent="0.3">
      <c r="B8842" s="128"/>
      <c r="C8842" s="129"/>
      <c r="D8842" s="129"/>
      <c r="E8842" s="129"/>
      <c r="F8842" s="129"/>
    </row>
    <row r="8843" spans="2:6" s="119" customFormat="1" x14ac:dyDescent="0.3">
      <c r="B8843" s="128"/>
      <c r="C8843" s="129"/>
      <c r="D8843" s="129"/>
      <c r="E8843" s="129"/>
      <c r="F8843" s="129"/>
    </row>
    <row r="8844" spans="2:6" s="119" customFormat="1" x14ac:dyDescent="0.3">
      <c r="B8844" s="128"/>
      <c r="C8844" s="129"/>
      <c r="D8844" s="129"/>
      <c r="E8844" s="129"/>
      <c r="F8844" s="129"/>
    </row>
    <row r="8845" spans="2:6" s="119" customFormat="1" x14ac:dyDescent="0.3">
      <c r="B8845" s="128"/>
      <c r="C8845" s="129"/>
      <c r="D8845" s="129"/>
      <c r="E8845" s="129"/>
      <c r="F8845" s="129"/>
    </row>
    <row r="8846" spans="2:6" s="119" customFormat="1" x14ac:dyDescent="0.3">
      <c r="B8846" s="128"/>
      <c r="C8846" s="129"/>
      <c r="D8846" s="129"/>
      <c r="E8846" s="129"/>
      <c r="F8846" s="129"/>
    </row>
    <row r="8847" spans="2:6" s="119" customFormat="1" x14ac:dyDescent="0.3">
      <c r="B8847" s="128"/>
      <c r="C8847" s="129"/>
      <c r="D8847" s="129"/>
      <c r="E8847" s="129"/>
      <c r="F8847" s="129"/>
    </row>
    <row r="8848" spans="2:6" s="119" customFormat="1" x14ac:dyDescent="0.3">
      <c r="B8848" s="128"/>
      <c r="C8848" s="129"/>
      <c r="D8848" s="129"/>
      <c r="E8848" s="129"/>
      <c r="F8848" s="129"/>
    </row>
    <row r="8849" spans="2:6" s="119" customFormat="1" x14ac:dyDescent="0.3">
      <c r="B8849" s="128"/>
      <c r="C8849" s="129"/>
      <c r="D8849" s="129"/>
      <c r="E8849" s="129"/>
      <c r="F8849" s="129"/>
    </row>
    <row r="8850" spans="2:6" s="119" customFormat="1" x14ac:dyDescent="0.3">
      <c r="B8850" s="128"/>
      <c r="C8850" s="129"/>
      <c r="D8850" s="129"/>
      <c r="E8850" s="129"/>
      <c r="F8850" s="129"/>
    </row>
    <row r="8851" spans="2:6" s="119" customFormat="1" x14ac:dyDescent="0.3">
      <c r="B8851" s="128"/>
      <c r="C8851" s="129"/>
      <c r="D8851" s="129"/>
      <c r="E8851" s="129"/>
      <c r="F8851" s="129"/>
    </row>
    <row r="8852" spans="2:6" s="119" customFormat="1" x14ac:dyDescent="0.3">
      <c r="B8852" s="128"/>
      <c r="C8852" s="129"/>
      <c r="D8852" s="129"/>
      <c r="E8852" s="129"/>
      <c r="F8852" s="129"/>
    </row>
    <row r="8853" spans="2:6" s="119" customFormat="1" x14ac:dyDescent="0.3">
      <c r="B8853" s="128"/>
      <c r="C8853" s="129"/>
      <c r="D8853" s="129"/>
      <c r="E8853" s="129"/>
      <c r="F8853" s="129"/>
    </row>
    <row r="8854" spans="2:6" s="119" customFormat="1" x14ac:dyDescent="0.3">
      <c r="B8854" s="128"/>
      <c r="C8854" s="129"/>
      <c r="D8854" s="129"/>
      <c r="E8854" s="129"/>
      <c r="F8854" s="129"/>
    </row>
    <row r="8855" spans="2:6" s="119" customFormat="1" x14ac:dyDescent="0.3">
      <c r="B8855" s="128"/>
      <c r="C8855" s="129"/>
      <c r="D8855" s="129"/>
      <c r="E8855" s="129"/>
      <c r="F8855" s="129"/>
    </row>
    <row r="8856" spans="2:6" s="119" customFormat="1" x14ac:dyDescent="0.3">
      <c r="B8856" s="128"/>
      <c r="C8856" s="129"/>
      <c r="D8856" s="129"/>
      <c r="E8856" s="129"/>
      <c r="F8856" s="129"/>
    </row>
    <row r="8857" spans="2:6" s="119" customFormat="1" x14ac:dyDescent="0.3">
      <c r="B8857" s="128"/>
      <c r="C8857" s="129"/>
      <c r="D8857" s="129"/>
      <c r="E8857" s="129"/>
      <c r="F8857" s="129"/>
    </row>
    <row r="8858" spans="2:6" s="119" customFormat="1" x14ac:dyDescent="0.3">
      <c r="B8858" s="128"/>
      <c r="C8858" s="129"/>
      <c r="D8858" s="129"/>
      <c r="E8858" s="129"/>
      <c r="F8858" s="129"/>
    </row>
    <row r="8859" spans="2:6" s="119" customFormat="1" x14ac:dyDescent="0.3">
      <c r="B8859" s="128"/>
      <c r="C8859" s="129"/>
      <c r="D8859" s="129"/>
      <c r="E8859" s="129"/>
      <c r="F8859" s="129"/>
    </row>
    <row r="8860" spans="2:6" s="119" customFormat="1" x14ac:dyDescent="0.3">
      <c r="B8860" s="128"/>
      <c r="C8860" s="129"/>
      <c r="D8860" s="129"/>
      <c r="E8860" s="129"/>
      <c r="F8860" s="129"/>
    </row>
    <row r="8861" spans="2:6" s="119" customFormat="1" x14ac:dyDescent="0.3">
      <c r="B8861" s="128"/>
      <c r="C8861" s="129"/>
      <c r="D8861" s="129"/>
      <c r="E8861" s="129"/>
      <c r="F8861" s="129"/>
    </row>
    <row r="8862" spans="2:6" s="119" customFormat="1" x14ac:dyDescent="0.3">
      <c r="B8862" s="128"/>
      <c r="C8862" s="129"/>
      <c r="D8862" s="129"/>
      <c r="E8862" s="129"/>
      <c r="F8862" s="129"/>
    </row>
    <row r="8863" spans="2:6" s="119" customFormat="1" x14ac:dyDescent="0.3">
      <c r="B8863" s="128"/>
      <c r="C8863" s="129"/>
      <c r="D8863" s="129"/>
      <c r="E8863" s="129"/>
      <c r="F8863" s="129"/>
    </row>
    <row r="8864" spans="2:6" s="119" customFormat="1" x14ac:dyDescent="0.3">
      <c r="B8864" s="128"/>
      <c r="C8864" s="129"/>
      <c r="D8864" s="129"/>
      <c r="E8864" s="129"/>
      <c r="F8864" s="129"/>
    </row>
    <row r="8865" spans="2:6" s="119" customFormat="1" x14ac:dyDescent="0.3">
      <c r="B8865" s="128"/>
      <c r="C8865" s="129"/>
      <c r="D8865" s="129"/>
      <c r="E8865" s="129"/>
      <c r="F8865" s="129"/>
    </row>
    <row r="8866" spans="2:6" s="119" customFormat="1" x14ac:dyDescent="0.3">
      <c r="B8866" s="128"/>
      <c r="C8866" s="129"/>
      <c r="D8866" s="129"/>
      <c r="E8866" s="129"/>
      <c r="F8866" s="129"/>
    </row>
    <row r="8867" spans="2:6" s="119" customFormat="1" x14ac:dyDescent="0.3">
      <c r="B8867" s="128"/>
      <c r="C8867" s="129"/>
      <c r="D8867" s="129"/>
      <c r="E8867" s="129"/>
      <c r="F8867" s="129"/>
    </row>
    <row r="8868" spans="2:6" s="119" customFormat="1" x14ac:dyDescent="0.3">
      <c r="B8868" s="128"/>
      <c r="C8868" s="129"/>
      <c r="D8868" s="129"/>
      <c r="E8868" s="129"/>
      <c r="F8868" s="129"/>
    </row>
    <row r="8869" spans="2:6" s="119" customFormat="1" x14ac:dyDescent="0.3">
      <c r="B8869" s="128"/>
      <c r="C8869" s="129"/>
      <c r="D8869" s="129"/>
      <c r="E8869" s="129"/>
      <c r="F8869" s="129"/>
    </row>
    <row r="8870" spans="2:6" s="119" customFormat="1" x14ac:dyDescent="0.3">
      <c r="B8870" s="128"/>
      <c r="C8870" s="129"/>
      <c r="D8870" s="129"/>
      <c r="E8870" s="129"/>
      <c r="F8870" s="129"/>
    </row>
    <row r="8871" spans="2:6" s="119" customFormat="1" x14ac:dyDescent="0.3">
      <c r="B8871" s="128"/>
      <c r="C8871" s="129"/>
      <c r="D8871" s="129"/>
      <c r="E8871" s="129"/>
      <c r="F8871" s="129"/>
    </row>
    <row r="8872" spans="2:6" s="119" customFormat="1" x14ac:dyDescent="0.3">
      <c r="B8872" s="128"/>
      <c r="C8872" s="129"/>
      <c r="D8872" s="129"/>
      <c r="E8872" s="129"/>
      <c r="F8872" s="129"/>
    </row>
    <row r="8873" spans="2:6" s="119" customFormat="1" x14ac:dyDescent="0.3">
      <c r="B8873" s="128"/>
      <c r="C8873" s="129"/>
      <c r="D8873" s="129"/>
      <c r="E8873" s="129"/>
      <c r="F8873" s="129"/>
    </row>
    <row r="8874" spans="2:6" s="119" customFormat="1" x14ac:dyDescent="0.3">
      <c r="B8874" s="128"/>
      <c r="C8874" s="129"/>
      <c r="D8874" s="129"/>
      <c r="E8874" s="129"/>
      <c r="F8874" s="129"/>
    </row>
    <row r="8875" spans="2:6" s="119" customFormat="1" x14ac:dyDescent="0.3">
      <c r="B8875" s="128"/>
      <c r="C8875" s="129"/>
      <c r="D8875" s="129"/>
      <c r="E8875" s="129"/>
      <c r="F8875" s="129"/>
    </row>
    <row r="8876" spans="2:6" s="119" customFormat="1" x14ac:dyDescent="0.3">
      <c r="B8876" s="128"/>
      <c r="C8876" s="129"/>
      <c r="D8876" s="129"/>
      <c r="E8876" s="129"/>
      <c r="F8876" s="129"/>
    </row>
    <row r="8877" spans="2:6" s="119" customFormat="1" x14ac:dyDescent="0.3">
      <c r="B8877" s="128"/>
      <c r="C8877" s="129"/>
      <c r="D8877" s="129"/>
      <c r="E8877" s="129"/>
      <c r="F8877" s="129"/>
    </row>
    <row r="8878" spans="2:6" s="119" customFormat="1" x14ac:dyDescent="0.3">
      <c r="B8878" s="128"/>
      <c r="C8878" s="129"/>
      <c r="D8878" s="129"/>
      <c r="E8878" s="129"/>
      <c r="F8878" s="129"/>
    </row>
    <row r="8879" spans="2:6" s="119" customFormat="1" x14ac:dyDescent="0.3">
      <c r="B8879" s="128"/>
      <c r="C8879" s="129"/>
      <c r="D8879" s="129"/>
      <c r="E8879" s="129"/>
      <c r="F8879" s="129"/>
    </row>
    <row r="8880" spans="2:6" s="119" customFormat="1" x14ac:dyDescent="0.3">
      <c r="B8880" s="128"/>
      <c r="C8880" s="129"/>
      <c r="D8880" s="129"/>
      <c r="E8880" s="129"/>
      <c r="F8880" s="129"/>
    </row>
    <row r="8881" spans="2:6" s="119" customFormat="1" x14ac:dyDescent="0.3">
      <c r="B8881" s="128"/>
      <c r="C8881" s="129"/>
      <c r="D8881" s="129"/>
      <c r="E8881" s="129"/>
      <c r="F8881" s="129"/>
    </row>
    <row r="8882" spans="2:6" s="119" customFormat="1" x14ac:dyDescent="0.3">
      <c r="B8882" s="128"/>
      <c r="C8882" s="129"/>
      <c r="D8882" s="129"/>
      <c r="E8882" s="129"/>
      <c r="F8882" s="129"/>
    </row>
    <row r="8883" spans="2:6" s="119" customFormat="1" x14ac:dyDescent="0.3">
      <c r="B8883" s="128"/>
      <c r="C8883" s="129"/>
      <c r="D8883" s="129"/>
      <c r="E8883" s="129"/>
      <c r="F8883" s="129"/>
    </row>
    <row r="8884" spans="2:6" s="119" customFormat="1" x14ac:dyDescent="0.3">
      <c r="B8884" s="128"/>
      <c r="C8884" s="129"/>
      <c r="D8884" s="129"/>
      <c r="E8884" s="129"/>
      <c r="F8884" s="129"/>
    </row>
    <row r="8885" spans="2:6" s="119" customFormat="1" x14ac:dyDescent="0.3">
      <c r="B8885" s="128"/>
      <c r="C8885" s="129"/>
      <c r="D8885" s="129"/>
      <c r="E8885" s="129"/>
      <c r="F8885" s="129"/>
    </row>
    <row r="8886" spans="2:6" s="119" customFormat="1" x14ac:dyDescent="0.3">
      <c r="B8886" s="128"/>
      <c r="C8886" s="129"/>
      <c r="D8886" s="129"/>
      <c r="E8886" s="129"/>
      <c r="F8886" s="129"/>
    </row>
    <row r="8887" spans="2:6" s="119" customFormat="1" x14ac:dyDescent="0.3">
      <c r="B8887" s="128"/>
      <c r="C8887" s="129"/>
      <c r="D8887" s="129"/>
      <c r="E8887" s="129"/>
      <c r="F8887" s="129"/>
    </row>
    <row r="8888" spans="2:6" s="119" customFormat="1" x14ac:dyDescent="0.3">
      <c r="B8888" s="128"/>
      <c r="C8888" s="129"/>
      <c r="D8888" s="129"/>
      <c r="E8888" s="129"/>
      <c r="F8888" s="129"/>
    </row>
    <row r="8889" spans="2:6" s="119" customFormat="1" x14ac:dyDescent="0.3">
      <c r="B8889" s="128"/>
      <c r="C8889" s="129"/>
      <c r="D8889" s="129"/>
      <c r="E8889" s="129"/>
      <c r="F8889" s="129"/>
    </row>
    <row r="8890" spans="2:6" s="119" customFormat="1" x14ac:dyDescent="0.3">
      <c r="B8890" s="128"/>
      <c r="C8890" s="129"/>
      <c r="D8890" s="129"/>
      <c r="E8890" s="129"/>
      <c r="F8890" s="129"/>
    </row>
    <row r="8891" spans="2:6" s="119" customFormat="1" x14ac:dyDescent="0.3">
      <c r="B8891" s="128"/>
      <c r="C8891" s="129"/>
      <c r="D8891" s="129"/>
      <c r="E8891" s="129"/>
      <c r="F8891" s="129"/>
    </row>
    <row r="8892" spans="2:6" s="119" customFormat="1" x14ac:dyDescent="0.3">
      <c r="B8892" s="128"/>
      <c r="C8892" s="129"/>
      <c r="D8892" s="129"/>
      <c r="E8892" s="129"/>
      <c r="F8892" s="129"/>
    </row>
    <row r="8893" spans="2:6" s="119" customFormat="1" x14ac:dyDescent="0.3">
      <c r="B8893" s="128"/>
      <c r="C8893" s="129"/>
      <c r="D8893" s="129"/>
      <c r="E8893" s="129"/>
      <c r="F8893" s="129"/>
    </row>
    <row r="8894" spans="2:6" s="119" customFormat="1" x14ac:dyDescent="0.3">
      <c r="B8894" s="128"/>
      <c r="C8894" s="129"/>
      <c r="D8894" s="129"/>
      <c r="E8894" s="129"/>
      <c r="F8894" s="129"/>
    </row>
    <row r="8895" spans="2:6" s="119" customFormat="1" x14ac:dyDescent="0.3">
      <c r="B8895" s="128"/>
      <c r="C8895" s="129"/>
      <c r="D8895" s="129"/>
      <c r="E8895" s="129"/>
      <c r="F8895" s="129"/>
    </row>
    <row r="8896" spans="2:6" s="119" customFormat="1" x14ac:dyDescent="0.3">
      <c r="B8896" s="128"/>
      <c r="C8896" s="129"/>
      <c r="D8896" s="129"/>
      <c r="E8896" s="129"/>
      <c r="F8896" s="129"/>
    </row>
    <row r="8897" spans="2:6" s="119" customFormat="1" x14ac:dyDescent="0.3">
      <c r="B8897" s="128"/>
      <c r="C8897" s="129"/>
      <c r="D8897" s="129"/>
      <c r="E8897" s="129"/>
      <c r="F8897" s="129"/>
    </row>
    <row r="8898" spans="2:6" s="119" customFormat="1" x14ac:dyDescent="0.3">
      <c r="B8898" s="128"/>
      <c r="C8898" s="129"/>
      <c r="D8898" s="129"/>
      <c r="E8898" s="129"/>
      <c r="F8898" s="129"/>
    </row>
    <row r="8899" spans="2:6" s="119" customFormat="1" x14ac:dyDescent="0.3">
      <c r="B8899" s="128"/>
      <c r="C8899" s="129"/>
      <c r="D8899" s="129"/>
      <c r="E8899" s="129"/>
      <c r="F8899" s="129"/>
    </row>
    <row r="8900" spans="2:6" s="119" customFormat="1" x14ac:dyDescent="0.3">
      <c r="B8900" s="128"/>
      <c r="C8900" s="129"/>
      <c r="D8900" s="129"/>
      <c r="E8900" s="129"/>
      <c r="F8900" s="129"/>
    </row>
    <row r="8901" spans="2:6" s="119" customFormat="1" x14ac:dyDescent="0.3">
      <c r="B8901" s="128"/>
      <c r="C8901" s="129"/>
      <c r="D8901" s="129"/>
      <c r="E8901" s="129"/>
      <c r="F8901" s="129"/>
    </row>
    <row r="8902" spans="2:6" s="119" customFormat="1" x14ac:dyDescent="0.3">
      <c r="B8902" s="128"/>
      <c r="C8902" s="129"/>
      <c r="D8902" s="129"/>
      <c r="E8902" s="129"/>
      <c r="F8902" s="129"/>
    </row>
    <row r="8903" spans="2:6" s="119" customFormat="1" x14ac:dyDescent="0.3">
      <c r="B8903" s="128"/>
      <c r="C8903" s="129"/>
      <c r="D8903" s="129"/>
      <c r="E8903" s="129"/>
      <c r="F8903" s="129"/>
    </row>
    <row r="8904" spans="2:6" s="119" customFormat="1" x14ac:dyDescent="0.3">
      <c r="B8904" s="128"/>
      <c r="C8904" s="129"/>
      <c r="D8904" s="129"/>
      <c r="E8904" s="129"/>
      <c r="F8904" s="129"/>
    </row>
    <row r="8905" spans="2:6" s="119" customFormat="1" x14ac:dyDescent="0.3">
      <c r="B8905" s="128"/>
      <c r="C8905" s="129"/>
      <c r="D8905" s="129"/>
      <c r="E8905" s="129"/>
      <c r="F8905" s="129"/>
    </row>
    <row r="8906" spans="2:6" s="119" customFormat="1" x14ac:dyDescent="0.3">
      <c r="B8906" s="128"/>
      <c r="C8906" s="129"/>
      <c r="D8906" s="129"/>
      <c r="E8906" s="129"/>
      <c r="F8906" s="129"/>
    </row>
    <row r="8907" spans="2:6" s="119" customFormat="1" x14ac:dyDescent="0.3">
      <c r="B8907" s="128"/>
      <c r="C8907" s="129"/>
      <c r="D8907" s="129"/>
      <c r="E8907" s="129"/>
      <c r="F8907" s="129"/>
    </row>
    <row r="8908" spans="2:6" s="119" customFormat="1" x14ac:dyDescent="0.3">
      <c r="B8908" s="128"/>
      <c r="C8908" s="129"/>
      <c r="D8908" s="129"/>
      <c r="E8908" s="129"/>
      <c r="F8908" s="129"/>
    </row>
    <row r="8909" spans="2:6" s="119" customFormat="1" x14ac:dyDescent="0.3">
      <c r="B8909" s="128"/>
      <c r="C8909" s="129"/>
      <c r="D8909" s="129"/>
      <c r="E8909" s="129"/>
      <c r="F8909" s="129"/>
    </row>
    <row r="8910" spans="2:6" s="119" customFormat="1" x14ac:dyDescent="0.3">
      <c r="B8910" s="128"/>
      <c r="C8910" s="129"/>
      <c r="D8910" s="129"/>
      <c r="E8910" s="129"/>
      <c r="F8910" s="129"/>
    </row>
    <row r="8911" spans="2:6" s="119" customFormat="1" x14ac:dyDescent="0.3">
      <c r="B8911" s="128"/>
      <c r="C8911" s="129"/>
      <c r="D8911" s="129"/>
      <c r="E8911" s="129"/>
      <c r="F8911" s="129"/>
    </row>
    <row r="8912" spans="2:6" s="119" customFormat="1" x14ac:dyDescent="0.3">
      <c r="B8912" s="128"/>
      <c r="C8912" s="129"/>
      <c r="D8912" s="129"/>
      <c r="E8912" s="129"/>
      <c r="F8912" s="129"/>
    </row>
    <row r="8913" spans="2:6" s="119" customFormat="1" x14ac:dyDescent="0.3">
      <c r="B8913" s="128"/>
      <c r="C8913" s="129"/>
      <c r="D8913" s="129"/>
      <c r="E8913" s="129"/>
      <c r="F8913" s="129"/>
    </row>
    <row r="8914" spans="2:6" s="119" customFormat="1" x14ac:dyDescent="0.3">
      <c r="B8914" s="128"/>
      <c r="C8914" s="129"/>
      <c r="D8914" s="129"/>
      <c r="E8914" s="129"/>
      <c r="F8914" s="129"/>
    </row>
    <row r="8915" spans="2:6" s="119" customFormat="1" x14ac:dyDescent="0.3">
      <c r="B8915" s="128"/>
      <c r="C8915" s="129"/>
      <c r="D8915" s="129"/>
      <c r="E8915" s="129"/>
      <c r="F8915" s="129"/>
    </row>
    <row r="8916" spans="2:6" s="119" customFormat="1" x14ac:dyDescent="0.3">
      <c r="B8916" s="128"/>
      <c r="C8916" s="129"/>
      <c r="D8916" s="129"/>
      <c r="E8916" s="129"/>
      <c r="F8916" s="129"/>
    </row>
    <row r="8917" spans="2:6" s="119" customFormat="1" x14ac:dyDescent="0.3">
      <c r="B8917" s="128"/>
      <c r="C8917" s="129"/>
      <c r="D8917" s="129"/>
      <c r="E8917" s="129"/>
      <c r="F8917" s="129"/>
    </row>
    <row r="8918" spans="2:6" s="119" customFormat="1" x14ac:dyDescent="0.3">
      <c r="B8918" s="128"/>
      <c r="C8918" s="129"/>
      <c r="D8918" s="129"/>
      <c r="E8918" s="129"/>
      <c r="F8918" s="129"/>
    </row>
    <row r="8919" spans="2:6" s="119" customFormat="1" x14ac:dyDescent="0.3">
      <c r="B8919" s="128"/>
      <c r="C8919" s="129"/>
      <c r="D8919" s="129"/>
      <c r="E8919" s="129"/>
      <c r="F8919" s="129"/>
    </row>
    <row r="8920" spans="2:6" s="119" customFormat="1" x14ac:dyDescent="0.3">
      <c r="B8920" s="128"/>
      <c r="C8920" s="129"/>
      <c r="D8920" s="129"/>
      <c r="E8920" s="129"/>
      <c r="F8920" s="129"/>
    </row>
    <row r="8921" spans="2:6" s="119" customFormat="1" x14ac:dyDescent="0.3">
      <c r="B8921" s="128"/>
      <c r="C8921" s="129"/>
      <c r="D8921" s="129"/>
      <c r="E8921" s="129"/>
      <c r="F8921" s="129"/>
    </row>
    <row r="8922" spans="2:6" s="119" customFormat="1" x14ac:dyDescent="0.3">
      <c r="B8922" s="128"/>
      <c r="C8922" s="129"/>
      <c r="D8922" s="129"/>
      <c r="E8922" s="129"/>
      <c r="F8922" s="129"/>
    </row>
    <row r="8923" spans="2:6" s="119" customFormat="1" x14ac:dyDescent="0.3">
      <c r="B8923" s="128"/>
      <c r="C8923" s="129"/>
      <c r="D8923" s="129"/>
      <c r="E8923" s="129"/>
      <c r="F8923" s="129"/>
    </row>
    <row r="8924" spans="2:6" s="119" customFormat="1" x14ac:dyDescent="0.3">
      <c r="B8924" s="128"/>
      <c r="C8924" s="129"/>
      <c r="D8924" s="129"/>
      <c r="E8924" s="129"/>
      <c r="F8924" s="129"/>
    </row>
    <row r="8925" spans="2:6" s="119" customFormat="1" x14ac:dyDescent="0.3">
      <c r="B8925" s="128"/>
      <c r="C8925" s="129"/>
      <c r="D8925" s="129"/>
      <c r="E8925" s="129"/>
      <c r="F8925" s="129"/>
    </row>
    <row r="8926" spans="2:6" s="119" customFormat="1" x14ac:dyDescent="0.3">
      <c r="B8926" s="128"/>
      <c r="C8926" s="129"/>
      <c r="D8926" s="129"/>
      <c r="E8926" s="129"/>
      <c r="F8926" s="129"/>
    </row>
    <row r="8927" spans="2:6" s="119" customFormat="1" x14ac:dyDescent="0.3">
      <c r="B8927" s="128"/>
      <c r="C8927" s="129"/>
      <c r="D8927" s="129"/>
      <c r="E8927" s="129"/>
      <c r="F8927" s="129"/>
    </row>
    <row r="8928" spans="2:6" s="119" customFormat="1" x14ac:dyDescent="0.3">
      <c r="B8928" s="128"/>
      <c r="C8928" s="129"/>
      <c r="D8928" s="129"/>
      <c r="E8928" s="129"/>
      <c r="F8928" s="129"/>
    </row>
    <row r="8929" spans="2:6" s="119" customFormat="1" x14ac:dyDescent="0.3">
      <c r="B8929" s="128"/>
      <c r="C8929" s="129"/>
      <c r="D8929" s="129"/>
      <c r="E8929" s="129"/>
      <c r="F8929" s="129"/>
    </row>
    <row r="8930" spans="2:6" s="119" customFormat="1" x14ac:dyDescent="0.3">
      <c r="B8930" s="128"/>
      <c r="C8930" s="129"/>
      <c r="D8930" s="129"/>
      <c r="E8930" s="129"/>
      <c r="F8930" s="129"/>
    </row>
    <row r="8931" spans="2:6" s="119" customFormat="1" x14ac:dyDescent="0.3">
      <c r="B8931" s="128"/>
      <c r="C8931" s="129"/>
      <c r="D8931" s="129"/>
      <c r="E8931" s="129"/>
      <c r="F8931" s="129"/>
    </row>
    <row r="8932" spans="2:6" s="119" customFormat="1" x14ac:dyDescent="0.3">
      <c r="B8932" s="128"/>
      <c r="C8932" s="129"/>
      <c r="D8932" s="129"/>
      <c r="E8932" s="129"/>
      <c r="F8932" s="129"/>
    </row>
    <row r="8933" spans="2:6" s="119" customFormat="1" x14ac:dyDescent="0.3">
      <c r="B8933" s="128"/>
      <c r="C8933" s="129"/>
      <c r="D8933" s="129"/>
      <c r="E8933" s="129"/>
      <c r="F8933" s="129"/>
    </row>
    <row r="8934" spans="2:6" s="119" customFormat="1" x14ac:dyDescent="0.3">
      <c r="B8934" s="128"/>
      <c r="C8934" s="129"/>
      <c r="D8934" s="129"/>
      <c r="E8934" s="129"/>
      <c r="F8934" s="129"/>
    </row>
    <row r="8935" spans="2:6" s="119" customFormat="1" x14ac:dyDescent="0.3">
      <c r="B8935" s="128"/>
      <c r="C8935" s="129"/>
      <c r="D8935" s="129"/>
      <c r="E8935" s="129"/>
      <c r="F8935" s="129"/>
    </row>
    <row r="8936" spans="2:6" s="119" customFormat="1" x14ac:dyDescent="0.3">
      <c r="B8936" s="128"/>
      <c r="C8936" s="129"/>
      <c r="D8936" s="129"/>
      <c r="E8936" s="129"/>
      <c r="F8936" s="129"/>
    </row>
    <row r="8937" spans="2:6" s="119" customFormat="1" x14ac:dyDescent="0.3">
      <c r="B8937" s="128"/>
      <c r="C8937" s="129"/>
      <c r="D8937" s="129"/>
      <c r="E8937" s="129"/>
      <c r="F8937" s="129"/>
    </row>
    <row r="8938" spans="2:6" s="119" customFormat="1" x14ac:dyDescent="0.3">
      <c r="B8938" s="128"/>
      <c r="C8938" s="129"/>
      <c r="D8938" s="129"/>
      <c r="E8938" s="129"/>
      <c r="F8938" s="129"/>
    </row>
    <row r="8939" spans="2:6" s="119" customFormat="1" x14ac:dyDescent="0.3">
      <c r="B8939" s="128"/>
      <c r="C8939" s="129"/>
      <c r="D8939" s="129"/>
      <c r="E8939" s="129"/>
      <c r="F8939" s="129"/>
    </row>
    <row r="8940" spans="2:6" s="119" customFormat="1" x14ac:dyDescent="0.3">
      <c r="B8940" s="128"/>
      <c r="C8940" s="129"/>
      <c r="D8940" s="129"/>
      <c r="E8940" s="129"/>
      <c r="F8940" s="129"/>
    </row>
    <row r="8941" spans="2:6" s="119" customFormat="1" x14ac:dyDescent="0.3">
      <c r="B8941" s="128"/>
      <c r="C8941" s="129"/>
      <c r="D8941" s="129"/>
      <c r="E8941" s="129"/>
      <c r="F8941" s="129"/>
    </row>
    <row r="8942" spans="2:6" s="119" customFormat="1" x14ac:dyDescent="0.3">
      <c r="B8942" s="128"/>
      <c r="C8942" s="129"/>
      <c r="D8942" s="129"/>
      <c r="E8942" s="129"/>
      <c r="F8942" s="129"/>
    </row>
    <row r="8943" spans="2:6" s="119" customFormat="1" x14ac:dyDescent="0.3">
      <c r="B8943" s="128"/>
      <c r="C8943" s="129"/>
      <c r="D8943" s="129"/>
      <c r="E8943" s="129"/>
      <c r="F8943" s="129"/>
    </row>
    <row r="8944" spans="2:6" s="119" customFormat="1" x14ac:dyDescent="0.3">
      <c r="B8944" s="128"/>
      <c r="C8944" s="129"/>
      <c r="D8944" s="129"/>
      <c r="E8944" s="129"/>
      <c r="F8944" s="129"/>
    </row>
    <row r="8945" spans="2:6" s="119" customFormat="1" x14ac:dyDescent="0.3">
      <c r="B8945" s="128"/>
      <c r="C8945" s="129"/>
      <c r="D8945" s="129"/>
      <c r="E8945" s="129"/>
      <c r="F8945" s="129"/>
    </row>
    <row r="8946" spans="2:6" s="119" customFormat="1" x14ac:dyDescent="0.3">
      <c r="B8946" s="128"/>
      <c r="C8946" s="129"/>
      <c r="D8946" s="129"/>
      <c r="E8946" s="129"/>
      <c r="F8946" s="129"/>
    </row>
    <row r="8947" spans="2:6" s="119" customFormat="1" x14ac:dyDescent="0.3">
      <c r="B8947" s="128"/>
      <c r="C8947" s="129"/>
      <c r="D8947" s="129"/>
      <c r="E8947" s="129"/>
      <c r="F8947" s="129"/>
    </row>
    <row r="8948" spans="2:6" s="119" customFormat="1" x14ac:dyDescent="0.3">
      <c r="B8948" s="128"/>
      <c r="C8948" s="129"/>
      <c r="D8948" s="129"/>
      <c r="E8948" s="129"/>
      <c r="F8948" s="129"/>
    </row>
    <row r="8949" spans="2:6" s="119" customFormat="1" x14ac:dyDescent="0.3">
      <c r="B8949" s="128"/>
      <c r="C8949" s="129"/>
      <c r="D8949" s="129"/>
      <c r="E8949" s="129"/>
      <c r="F8949" s="129"/>
    </row>
    <row r="8950" spans="2:6" s="119" customFormat="1" x14ac:dyDescent="0.3">
      <c r="B8950" s="128"/>
      <c r="C8950" s="129"/>
      <c r="D8950" s="129"/>
      <c r="E8950" s="129"/>
      <c r="F8950" s="129"/>
    </row>
    <row r="8951" spans="2:6" s="119" customFormat="1" x14ac:dyDescent="0.3">
      <c r="B8951" s="128"/>
      <c r="C8951" s="129"/>
      <c r="D8951" s="129"/>
      <c r="E8951" s="129"/>
      <c r="F8951" s="129"/>
    </row>
    <row r="8952" spans="2:6" s="119" customFormat="1" x14ac:dyDescent="0.3">
      <c r="B8952" s="128"/>
      <c r="C8952" s="129"/>
      <c r="D8952" s="129"/>
      <c r="E8952" s="129"/>
      <c r="F8952" s="129"/>
    </row>
    <row r="8953" spans="2:6" s="119" customFormat="1" x14ac:dyDescent="0.3">
      <c r="B8953" s="128"/>
      <c r="C8953" s="129"/>
      <c r="D8953" s="129"/>
      <c r="E8953" s="129"/>
      <c r="F8953" s="129"/>
    </row>
    <row r="8954" spans="2:6" s="119" customFormat="1" x14ac:dyDescent="0.3">
      <c r="B8954" s="128"/>
      <c r="C8954" s="129"/>
      <c r="D8954" s="129"/>
      <c r="E8954" s="129"/>
      <c r="F8954" s="129"/>
    </row>
    <row r="8955" spans="2:6" s="119" customFormat="1" x14ac:dyDescent="0.3">
      <c r="B8955" s="128"/>
      <c r="C8955" s="129"/>
      <c r="D8955" s="129"/>
      <c r="E8955" s="129"/>
      <c r="F8955" s="129"/>
    </row>
    <row r="8956" spans="2:6" s="119" customFormat="1" x14ac:dyDescent="0.3">
      <c r="B8956" s="128"/>
      <c r="C8956" s="129"/>
      <c r="D8956" s="129"/>
      <c r="E8956" s="129"/>
      <c r="F8956" s="129"/>
    </row>
    <row r="8957" spans="2:6" s="119" customFormat="1" x14ac:dyDescent="0.3">
      <c r="B8957" s="128"/>
      <c r="C8957" s="129"/>
      <c r="D8957" s="129"/>
      <c r="E8957" s="129"/>
      <c r="F8957" s="129"/>
    </row>
    <row r="8958" spans="2:6" s="119" customFormat="1" x14ac:dyDescent="0.3">
      <c r="B8958" s="128"/>
      <c r="C8958" s="129"/>
      <c r="D8958" s="129"/>
      <c r="E8958" s="129"/>
      <c r="F8958" s="129"/>
    </row>
    <row r="8959" spans="2:6" s="119" customFormat="1" x14ac:dyDescent="0.3">
      <c r="B8959" s="128"/>
      <c r="C8959" s="129"/>
      <c r="D8959" s="129"/>
      <c r="E8959" s="129"/>
      <c r="F8959" s="129"/>
    </row>
    <row r="8960" spans="2:6" s="119" customFormat="1" x14ac:dyDescent="0.3">
      <c r="B8960" s="128"/>
      <c r="C8960" s="129"/>
      <c r="D8960" s="129"/>
      <c r="E8960" s="129"/>
      <c r="F8960" s="129"/>
    </row>
    <row r="8961" spans="2:6" s="119" customFormat="1" x14ac:dyDescent="0.3">
      <c r="B8961" s="128"/>
      <c r="C8961" s="129"/>
      <c r="D8961" s="129"/>
      <c r="E8961" s="129"/>
      <c r="F8961" s="129"/>
    </row>
    <row r="8962" spans="2:6" s="119" customFormat="1" x14ac:dyDescent="0.3">
      <c r="B8962" s="128"/>
      <c r="C8962" s="129"/>
      <c r="D8962" s="129"/>
      <c r="E8962" s="129"/>
      <c r="F8962" s="129"/>
    </row>
    <row r="8963" spans="2:6" s="119" customFormat="1" x14ac:dyDescent="0.3">
      <c r="B8963" s="128"/>
      <c r="C8963" s="129"/>
      <c r="D8963" s="129"/>
      <c r="E8963" s="129"/>
      <c r="F8963" s="129"/>
    </row>
    <row r="8964" spans="2:6" s="119" customFormat="1" x14ac:dyDescent="0.3">
      <c r="B8964" s="128"/>
      <c r="C8964" s="129"/>
      <c r="D8964" s="129"/>
      <c r="E8964" s="129"/>
      <c r="F8964" s="129"/>
    </row>
    <row r="8965" spans="2:6" s="119" customFormat="1" x14ac:dyDescent="0.3">
      <c r="B8965" s="128"/>
      <c r="C8965" s="129"/>
      <c r="D8965" s="129"/>
      <c r="E8965" s="129"/>
      <c r="F8965" s="129"/>
    </row>
    <row r="8966" spans="2:6" s="119" customFormat="1" x14ac:dyDescent="0.3">
      <c r="B8966" s="128"/>
      <c r="C8966" s="129"/>
      <c r="D8966" s="129"/>
      <c r="E8966" s="129"/>
      <c r="F8966" s="129"/>
    </row>
    <row r="8967" spans="2:6" s="119" customFormat="1" x14ac:dyDescent="0.3">
      <c r="B8967" s="128"/>
      <c r="C8967" s="129"/>
      <c r="D8967" s="129"/>
      <c r="E8967" s="129"/>
      <c r="F8967" s="129"/>
    </row>
    <row r="8968" spans="2:6" s="119" customFormat="1" x14ac:dyDescent="0.3">
      <c r="B8968" s="128"/>
      <c r="C8968" s="129"/>
      <c r="D8968" s="129"/>
      <c r="E8968" s="129"/>
      <c r="F8968" s="129"/>
    </row>
    <row r="8969" spans="2:6" s="119" customFormat="1" x14ac:dyDescent="0.3">
      <c r="B8969" s="128"/>
      <c r="C8969" s="129"/>
      <c r="D8969" s="129"/>
      <c r="E8969" s="129"/>
      <c r="F8969" s="129"/>
    </row>
    <row r="8970" spans="2:6" s="119" customFormat="1" x14ac:dyDescent="0.3">
      <c r="B8970" s="128"/>
      <c r="C8970" s="129"/>
      <c r="D8970" s="129"/>
      <c r="E8970" s="129"/>
      <c r="F8970" s="129"/>
    </row>
    <row r="8971" spans="2:6" s="119" customFormat="1" x14ac:dyDescent="0.3">
      <c r="B8971" s="128"/>
      <c r="C8971" s="129"/>
      <c r="D8971" s="129"/>
      <c r="E8971" s="129"/>
      <c r="F8971" s="129"/>
    </row>
    <row r="8972" spans="2:6" s="119" customFormat="1" x14ac:dyDescent="0.3">
      <c r="B8972" s="128"/>
      <c r="C8972" s="129"/>
      <c r="D8972" s="129"/>
      <c r="E8972" s="129"/>
      <c r="F8972" s="129"/>
    </row>
    <row r="8973" spans="2:6" s="119" customFormat="1" x14ac:dyDescent="0.3">
      <c r="B8973" s="128"/>
      <c r="C8973" s="129"/>
      <c r="D8973" s="129"/>
      <c r="E8973" s="129"/>
      <c r="F8973" s="129"/>
    </row>
    <row r="8974" spans="2:6" s="119" customFormat="1" x14ac:dyDescent="0.3">
      <c r="B8974" s="128"/>
      <c r="C8974" s="129"/>
      <c r="D8974" s="129"/>
      <c r="E8974" s="129"/>
      <c r="F8974" s="129"/>
    </row>
    <row r="8975" spans="2:6" s="119" customFormat="1" x14ac:dyDescent="0.3">
      <c r="B8975" s="128"/>
      <c r="C8975" s="129"/>
      <c r="D8975" s="129"/>
      <c r="E8975" s="129"/>
      <c r="F8975" s="129"/>
    </row>
    <row r="8976" spans="2:6" s="119" customFormat="1" x14ac:dyDescent="0.3">
      <c r="B8976" s="128"/>
      <c r="C8976" s="129"/>
      <c r="D8976" s="129"/>
      <c r="E8976" s="129"/>
      <c r="F8976" s="129"/>
    </row>
    <row r="8977" spans="2:6" s="119" customFormat="1" x14ac:dyDescent="0.3">
      <c r="B8977" s="128"/>
      <c r="C8977" s="129"/>
      <c r="D8977" s="129"/>
      <c r="E8977" s="129"/>
      <c r="F8977" s="129"/>
    </row>
    <row r="8978" spans="2:6" s="119" customFormat="1" x14ac:dyDescent="0.3">
      <c r="B8978" s="128"/>
      <c r="C8978" s="129"/>
      <c r="D8978" s="129"/>
      <c r="E8978" s="129"/>
      <c r="F8978" s="129"/>
    </row>
    <row r="8979" spans="2:6" s="119" customFormat="1" x14ac:dyDescent="0.3">
      <c r="B8979" s="128"/>
      <c r="C8979" s="129"/>
      <c r="D8979" s="129"/>
      <c r="E8979" s="129"/>
      <c r="F8979" s="129"/>
    </row>
    <row r="8980" spans="2:6" s="119" customFormat="1" x14ac:dyDescent="0.3">
      <c r="B8980" s="128"/>
      <c r="C8980" s="129"/>
      <c r="D8980" s="129"/>
      <c r="E8980" s="129"/>
      <c r="F8980" s="129"/>
    </row>
    <row r="8981" spans="2:6" s="119" customFormat="1" x14ac:dyDescent="0.3">
      <c r="B8981" s="128"/>
      <c r="C8981" s="129"/>
      <c r="D8981" s="129"/>
      <c r="E8981" s="129"/>
      <c r="F8981" s="129"/>
    </row>
    <row r="8982" spans="2:6" s="119" customFormat="1" x14ac:dyDescent="0.3">
      <c r="B8982" s="128"/>
      <c r="C8982" s="129"/>
      <c r="D8982" s="129"/>
      <c r="E8982" s="129"/>
      <c r="F8982" s="129"/>
    </row>
    <row r="8983" spans="2:6" s="119" customFormat="1" x14ac:dyDescent="0.3">
      <c r="B8983" s="128"/>
      <c r="C8983" s="129"/>
      <c r="D8983" s="129"/>
      <c r="E8983" s="129"/>
      <c r="F8983" s="129"/>
    </row>
    <row r="8984" spans="2:6" s="119" customFormat="1" x14ac:dyDescent="0.3">
      <c r="B8984" s="128"/>
      <c r="C8984" s="129"/>
      <c r="D8984" s="129"/>
      <c r="E8984" s="129"/>
      <c r="F8984" s="129"/>
    </row>
    <row r="8985" spans="2:6" s="119" customFormat="1" x14ac:dyDescent="0.3">
      <c r="B8985" s="128"/>
      <c r="C8985" s="129"/>
      <c r="D8985" s="129"/>
      <c r="E8985" s="129"/>
      <c r="F8985" s="129"/>
    </row>
    <row r="8986" spans="2:6" s="119" customFormat="1" x14ac:dyDescent="0.3">
      <c r="B8986" s="128"/>
      <c r="C8986" s="129"/>
      <c r="D8986" s="129"/>
      <c r="E8986" s="129"/>
      <c r="F8986" s="129"/>
    </row>
    <row r="8987" spans="2:6" s="119" customFormat="1" x14ac:dyDescent="0.3">
      <c r="B8987" s="128"/>
      <c r="C8987" s="129"/>
      <c r="D8987" s="129"/>
      <c r="E8987" s="129"/>
      <c r="F8987" s="129"/>
    </row>
    <row r="8988" spans="2:6" s="119" customFormat="1" x14ac:dyDescent="0.3">
      <c r="B8988" s="128"/>
      <c r="C8988" s="129"/>
      <c r="D8988" s="129"/>
      <c r="E8988" s="129"/>
      <c r="F8988" s="129"/>
    </row>
    <row r="8989" spans="2:6" s="119" customFormat="1" x14ac:dyDescent="0.3">
      <c r="B8989" s="128"/>
      <c r="C8989" s="129"/>
      <c r="D8989" s="129"/>
      <c r="E8989" s="129"/>
      <c r="F8989" s="129"/>
    </row>
    <row r="8990" spans="2:6" s="119" customFormat="1" x14ac:dyDescent="0.3">
      <c r="B8990" s="128"/>
      <c r="C8990" s="129"/>
      <c r="D8990" s="129"/>
      <c r="E8990" s="129"/>
      <c r="F8990" s="129"/>
    </row>
    <row r="8991" spans="2:6" s="119" customFormat="1" x14ac:dyDescent="0.3">
      <c r="B8991" s="128"/>
      <c r="C8991" s="129"/>
      <c r="D8991" s="129"/>
      <c r="E8991" s="129"/>
      <c r="F8991" s="129"/>
    </row>
    <row r="8992" spans="2:6" s="119" customFormat="1" x14ac:dyDescent="0.3">
      <c r="B8992" s="128"/>
      <c r="C8992" s="129"/>
      <c r="D8992" s="129"/>
      <c r="E8992" s="129"/>
      <c r="F8992" s="129"/>
    </row>
    <row r="8993" spans="2:6" s="119" customFormat="1" x14ac:dyDescent="0.3">
      <c r="B8993" s="128"/>
      <c r="C8993" s="129"/>
      <c r="D8993" s="129"/>
      <c r="E8993" s="129"/>
      <c r="F8993" s="129"/>
    </row>
    <row r="8994" spans="2:6" s="119" customFormat="1" x14ac:dyDescent="0.3">
      <c r="B8994" s="128"/>
      <c r="C8994" s="129"/>
      <c r="D8994" s="129"/>
      <c r="E8994" s="129"/>
      <c r="F8994" s="129"/>
    </row>
    <row r="8995" spans="2:6" s="119" customFormat="1" x14ac:dyDescent="0.3">
      <c r="B8995" s="128"/>
      <c r="C8995" s="129"/>
      <c r="D8995" s="129"/>
      <c r="E8995" s="129"/>
      <c r="F8995" s="129"/>
    </row>
    <row r="8996" spans="2:6" s="119" customFormat="1" x14ac:dyDescent="0.3">
      <c r="B8996" s="128"/>
      <c r="C8996" s="129"/>
      <c r="D8996" s="129"/>
      <c r="E8996" s="129"/>
      <c r="F8996" s="129"/>
    </row>
    <row r="8997" spans="2:6" s="119" customFormat="1" x14ac:dyDescent="0.3">
      <c r="B8997" s="128"/>
      <c r="C8997" s="129"/>
      <c r="D8997" s="129"/>
      <c r="E8997" s="129"/>
      <c r="F8997" s="129"/>
    </row>
    <row r="8998" spans="2:6" s="119" customFormat="1" x14ac:dyDescent="0.3">
      <c r="B8998" s="128"/>
      <c r="C8998" s="129"/>
      <c r="D8998" s="129"/>
      <c r="E8998" s="129"/>
      <c r="F8998" s="129"/>
    </row>
    <row r="8999" spans="2:6" s="119" customFormat="1" x14ac:dyDescent="0.3">
      <c r="B8999" s="128"/>
      <c r="C8999" s="129"/>
      <c r="D8999" s="129"/>
      <c r="E8999" s="129"/>
      <c r="F8999" s="129"/>
    </row>
    <row r="9000" spans="2:6" s="119" customFormat="1" x14ac:dyDescent="0.3">
      <c r="B9000" s="128"/>
      <c r="C9000" s="129"/>
      <c r="D9000" s="129"/>
      <c r="E9000" s="129"/>
      <c r="F9000" s="129"/>
    </row>
    <row r="9001" spans="2:6" s="119" customFormat="1" x14ac:dyDescent="0.3">
      <c r="B9001" s="128"/>
      <c r="C9001" s="129"/>
      <c r="D9001" s="129"/>
      <c r="E9001" s="129"/>
      <c r="F9001" s="129"/>
    </row>
    <row r="9002" spans="2:6" s="119" customFormat="1" x14ac:dyDescent="0.3">
      <c r="B9002" s="128"/>
      <c r="C9002" s="129"/>
      <c r="D9002" s="129"/>
      <c r="E9002" s="129"/>
      <c r="F9002" s="129"/>
    </row>
    <row r="9003" spans="2:6" s="119" customFormat="1" x14ac:dyDescent="0.3">
      <c r="B9003" s="128"/>
      <c r="C9003" s="129"/>
      <c r="D9003" s="129"/>
      <c r="E9003" s="129"/>
      <c r="F9003" s="129"/>
    </row>
    <row r="9004" spans="2:6" s="119" customFormat="1" x14ac:dyDescent="0.3">
      <c r="B9004" s="128"/>
      <c r="C9004" s="129"/>
      <c r="D9004" s="129"/>
      <c r="E9004" s="129"/>
      <c r="F9004" s="129"/>
    </row>
    <row r="9005" spans="2:6" s="119" customFormat="1" x14ac:dyDescent="0.3">
      <c r="B9005" s="128"/>
      <c r="C9005" s="129"/>
      <c r="D9005" s="129"/>
      <c r="E9005" s="129"/>
      <c r="F9005" s="129"/>
    </row>
    <row r="9006" spans="2:6" s="119" customFormat="1" x14ac:dyDescent="0.3">
      <c r="B9006" s="128"/>
      <c r="C9006" s="129"/>
      <c r="D9006" s="129"/>
      <c r="E9006" s="129"/>
      <c r="F9006" s="129"/>
    </row>
    <row r="9007" spans="2:6" s="119" customFormat="1" x14ac:dyDescent="0.3">
      <c r="B9007" s="128"/>
      <c r="C9007" s="129"/>
      <c r="D9007" s="129"/>
      <c r="E9007" s="129"/>
      <c r="F9007" s="129"/>
    </row>
    <row r="9008" spans="2:6" s="119" customFormat="1" x14ac:dyDescent="0.3">
      <c r="B9008" s="128"/>
      <c r="C9008" s="129"/>
      <c r="D9008" s="129"/>
      <c r="E9008" s="129"/>
      <c r="F9008" s="129"/>
    </row>
    <row r="9009" spans="2:6" s="119" customFormat="1" x14ac:dyDescent="0.3">
      <c r="B9009" s="128"/>
      <c r="C9009" s="129"/>
      <c r="D9009" s="129"/>
      <c r="E9009" s="129"/>
      <c r="F9009" s="129"/>
    </row>
    <row r="9010" spans="2:6" s="119" customFormat="1" x14ac:dyDescent="0.3">
      <c r="B9010" s="128"/>
      <c r="C9010" s="129"/>
      <c r="D9010" s="129"/>
      <c r="E9010" s="129"/>
      <c r="F9010" s="129"/>
    </row>
    <row r="9011" spans="2:6" s="119" customFormat="1" x14ac:dyDescent="0.3">
      <c r="B9011" s="128"/>
      <c r="C9011" s="129"/>
      <c r="D9011" s="129"/>
      <c r="E9011" s="129"/>
      <c r="F9011" s="129"/>
    </row>
    <row r="9012" spans="2:6" s="119" customFormat="1" x14ac:dyDescent="0.3">
      <c r="B9012" s="128"/>
      <c r="C9012" s="129"/>
      <c r="D9012" s="129"/>
      <c r="E9012" s="129"/>
      <c r="F9012" s="129"/>
    </row>
    <row r="9013" spans="2:6" s="119" customFormat="1" x14ac:dyDescent="0.3">
      <c r="B9013" s="128"/>
      <c r="C9013" s="129"/>
      <c r="D9013" s="129"/>
      <c r="E9013" s="129"/>
      <c r="F9013" s="129"/>
    </row>
    <row r="9014" spans="2:6" s="119" customFormat="1" x14ac:dyDescent="0.3">
      <c r="B9014" s="128"/>
      <c r="C9014" s="129"/>
      <c r="D9014" s="129"/>
      <c r="E9014" s="129"/>
      <c r="F9014" s="129"/>
    </row>
    <row r="9015" spans="2:6" s="119" customFormat="1" x14ac:dyDescent="0.3">
      <c r="B9015" s="128"/>
      <c r="C9015" s="129"/>
      <c r="D9015" s="129"/>
      <c r="E9015" s="129"/>
      <c r="F9015" s="129"/>
    </row>
    <row r="9016" spans="2:6" s="119" customFormat="1" x14ac:dyDescent="0.3">
      <c r="B9016" s="128"/>
      <c r="C9016" s="129"/>
      <c r="D9016" s="129"/>
      <c r="E9016" s="129"/>
      <c r="F9016" s="129"/>
    </row>
    <row r="9017" spans="2:6" s="119" customFormat="1" x14ac:dyDescent="0.3">
      <c r="B9017" s="128"/>
      <c r="C9017" s="129"/>
      <c r="D9017" s="129"/>
      <c r="E9017" s="129"/>
      <c r="F9017" s="129"/>
    </row>
    <row r="9018" spans="2:6" s="119" customFormat="1" x14ac:dyDescent="0.3">
      <c r="B9018" s="128"/>
      <c r="C9018" s="129"/>
      <c r="D9018" s="129"/>
      <c r="E9018" s="129"/>
      <c r="F9018" s="129"/>
    </row>
    <row r="9019" spans="2:6" s="119" customFormat="1" x14ac:dyDescent="0.3">
      <c r="B9019" s="128"/>
      <c r="C9019" s="129"/>
      <c r="D9019" s="129"/>
      <c r="E9019" s="129"/>
      <c r="F9019" s="129"/>
    </row>
    <row r="9020" spans="2:6" s="119" customFormat="1" x14ac:dyDescent="0.3">
      <c r="B9020" s="128"/>
      <c r="C9020" s="129"/>
      <c r="D9020" s="129"/>
      <c r="E9020" s="129"/>
      <c r="F9020" s="129"/>
    </row>
    <row r="9021" spans="2:6" s="119" customFormat="1" x14ac:dyDescent="0.3">
      <c r="B9021" s="128"/>
      <c r="C9021" s="129"/>
      <c r="D9021" s="129"/>
      <c r="E9021" s="129"/>
      <c r="F9021" s="129"/>
    </row>
    <row r="9022" spans="2:6" s="119" customFormat="1" x14ac:dyDescent="0.3">
      <c r="B9022" s="128"/>
      <c r="C9022" s="129"/>
      <c r="D9022" s="129"/>
      <c r="E9022" s="129"/>
      <c r="F9022" s="129"/>
    </row>
    <row r="9023" spans="2:6" s="119" customFormat="1" x14ac:dyDescent="0.3">
      <c r="B9023" s="128"/>
      <c r="C9023" s="129"/>
      <c r="D9023" s="129"/>
      <c r="E9023" s="129"/>
      <c r="F9023" s="129"/>
    </row>
    <row r="9024" spans="2:6" s="119" customFormat="1" x14ac:dyDescent="0.3">
      <c r="B9024" s="128"/>
      <c r="C9024" s="129"/>
      <c r="D9024" s="129"/>
      <c r="E9024" s="129"/>
      <c r="F9024" s="129"/>
    </row>
    <row r="9025" spans="2:6" s="119" customFormat="1" x14ac:dyDescent="0.3">
      <c r="B9025" s="128"/>
      <c r="C9025" s="129"/>
      <c r="D9025" s="129"/>
      <c r="E9025" s="129"/>
      <c r="F9025" s="129"/>
    </row>
    <row r="9026" spans="2:6" s="119" customFormat="1" x14ac:dyDescent="0.3">
      <c r="B9026" s="128"/>
      <c r="C9026" s="129"/>
      <c r="D9026" s="129"/>
      <c r="E9026" s="129"/>
      <c r="F9026" s="129"/>
    </row>
    <row r="9027" spans="2:6" s="119" customFormat="1" x14ac:dyDescent="0.3">
      <c r="B9027" s="128"/>
      <c r="C9027" s="129"/>
      <c r="D9027" s="129"/>
      <c r="E9027" s="129"/>
      <c r="F9027" s="129"/>
    </row>
    <row r="9028" spans="2:6" s="119" customFormat="1" x14ac:dyDescent="0.3">
      <c r="B9028" s="128"/>
      <c r="C9028" s="129"/>
      <c r="D9028" s="129"/>
      <c r="E9028" s="129"/>
      <c r="F9028" s="129"/>
    </row>
    <row r="9029" spans="2:6" s="119" customFormat="1" x14ac:dyDescent="0.3">
      <c r="B9029" s="128"/>
      <c r="C9029" s="129"/>
      <c r="D9029" s="129"/>
      <c r="E9029" s="129"/>
      <c r="F9029" s="129"/>
    </row>
    <row r="9030" spans="2:6" s="119" customFormat="1" x14ac:dyDescent="0.3">
      <c r="B9030" s="128"/>
      <c r="C9030" s="129"/>
      <c r="D9030" s="129"/>
      <c r="E9030" s="129"/>
      <c r="F9030" s="129"/>
    </row>
    <row r="9031" spans="2:6" s="119" customFormat="1" x14ac:dyDescent="0.3">
      <c r="B9031" s="128"/>
      <c r="C9031" s="129"/>
      <c r="D9031" s="129"/>
      <c r="E9031" s="129"/>
      <c r="F9031" s="129"/>
    </row>
    <row r="9032" spans="2:6" s="119" customFormat="1" x14ac:dyDescent="0.3">
      <c r="B9032" s="128"/>
      <c r="C9032" s="129"/>
      <c r="D9032" s="129"/>
      <c r="E9032" s="129"/>
      <c r="F9032" s="129"/>
    </row>
    <row r="9033" spans="2:6" s="119" customFormat="1" x14ac:dyDescent="0.3">
      <c r="B9033" s="128"/>
      <c r="C9033" s="129"/>
      <c r="D9033" s="129"/>
      <c r="E9033" s="129"/>
      <c r="F9033" s="129"/>
    </row>
    <row r="9034" spans="2:6" s="119" customFormat="1" x14ac:dyDescent="0.3">
      <c r="B9034" s="128"/>
      <c r="C9034" s="129"/>
      <c r="D9034" s="129"/>
      <c r="E9034" s="129"/>
      <c r="F9034" s="129"/>
    </row>
    <row r="9035" spans="2:6" s="119" customFormat="1" x14ac:dyDescent="0.3">
      <c r="B9035" s="128"/>
      <c r="C9035" s="129"/>
      <c r="D9035" s="129"/>
      <c r="E9035" s="129"/>
      <c r="F9035" s="129"/>
    </row>
    <row r="9036" spans="2:6" s="119" customFormat="1" x14ac:dyDescent="0.3">
      <c r="B9036" s="128"/>
      <c r="C9036" s="129"/>
      <c r="D9036" s="129"/>
      <c r="E9036" s="129"/>
      <c r="F9036" s="129"/>
    </row>
    <row r="9037" spans="2:6" s="119" customFormat="1" x14ac:dyDescent="0.3">
      <c r="B9037" s="128"/>
      <c r="C9037" s="129"/>
      <c r="D9037" s="129"/>
      <c r="E9037" s="129"/>
      <c r="F9037" s="129"/>
    </row>
    <row r="9038" spans="2:6" s="119" customFormat="1" x14ac:dyDescent="0.3">
      <c r="B9038" s="128"/>
      <c r="C9038" s="129"/>
      <c r="D9038" s="129"/>
      <c r="E9038" s="129"/>
      <c r="F9038" s="129"/>
    </row>
    <row r="9039" spans="2:6" s="119" customFormat="1" x14ac:dyDescent="0.3">
      <c r="B9039" s="128"/>
      <c r="C9039" s="129"/>
      <c r="D9039" s="129"/>
      <c r="E9039" s="129"/>
      <c r="F9039" s="129"/>
    </row>
    <row r="9040" spans="2:6" s="119" customFormat="1" x14ac:dyDescent="0.3">
      <c r="B9040" s="127"/>
      <c r="C9040" s="129"/>
      <c r="D9040" s="129"/>
      <c r="E9040" s="129"/>
      <c r="F9040" s="129"/>
    </row>
    <row r="9041" spans="2:6" s="119" customFormat="1" x14ac:dyDescent="0.3">
      <c r="B9041" s="127"/>
      <c r="C9041" s="129"/>
      <c r="D9041" s="129"/>
      <c r="E9041" s="129"/>
      <c r="F9041" s="129"/>
    </row>
    <row r="9042" spans="2:6" s="119" customFormat="1" x14ac:dyDescent="0.3">
      <c r="B9042" s="127"/>
      <c r="C9042" s="129"/>
      <c r="D9042" s="129"/>
      <c r="E9042" s="129"/>
      <c r="F9042" s="129"/>
    </row>
    <row r="9043" spans="2:6" s="119" customFormat="1" x14ac:dyDescent="0.3">
      <c r="B9043" s="127"/>
      <c r="C9043" s="129"/>
      <c r="D9043" s="129"/>
      <c r="E9043" s="129"/>
      <c r="F9043" s="129"/>
    </row>
    <row r="9044" spans="2:6" s="119" customFormat="1" x14ac:dyDescent="0.3">
      <c r="B9044" s="127"/>
      <c r="C9044" s="129"/>
      <c r="D9044" s="129"/>
      <c r="E9044" s="129"/>
      <c r="F9044" s="129"/>
    </row>
    <row r="9045" spans="2:6" s="119" customFormat="1" x14ac:dyDescent="0.3">
      <c r="B9045" s="127"/>
      <c r="C9045" s="129"/>
      <c r="D9045" s="129"/>
      <c r="E9045" s="129"/>
      <c r="F9045" s="129"/>
    </row>
    <row r="9046" spans="2:6" s="119" customFormat="1" x14ac:dyDescent="0.3">
      <c r="B9046" s="127"/>
      <c r="C9046" s="129"/>
      <c r="D9046" s="129"/>
      <c r="E9046" s="129"/>
      <c r="F9046" s="129"/>
    </row>
    <row r="9047" spans="2:6" s="119" customFormat="1" x14ac:dyDescent="0.3">
      <c r="B9047" s="127"/>
      <c r="C9047" s="129"/>
      <c r="D9047" s="129"/>
      <c r="E9047" s="129"/>
      <c r="F9047" s="129"/>
    </row>
    <row r="9048" spans="2:6" s="119" customFormat="1" x14ac:dyDescent="0.3">
      <c r="B9048" s="127"/>
      <c r="C9048" s="129"/>
      <c r="D9048" s="129"/>
      <c r="E9048" s="129"/>
      <c r="F9048" s="129"/>
    </row>
    <row r="9049" spans="2:6" s="119" customFormat="1" x14ac:dyDescent="0.3">
      <c r="B9049" s="127"/>
      <c r="C9049" s="129"/>
      <c r="D9049" s="129"/>
      <c r="E9049" s="129"/>
      <c r="F9049" s="129"/>
    </row>
    <row r="9050" spans="2:6" s="119" customFormat="1" x14ac:dyDescent="0.3">
      <c r="B9050" s="127"/>
      <c r="C9050" s="129"/>
      <c r="D9050" s="129"/>
      <c r="E9050" s="129"/>
      <c r="F9050" s="129"/>
    </row>
    <row r="9051" spans="2:6" s="119" customFormat="1" x14ac:dyDescent="0.3">
      <c r="B9051" s="127"/>
      <c r="C9051" s="129"/>
      <c r="D9051" s="129"/>
      <c r="E9051" s="129"/>
      <c r="F9051" s="129"/>
    </row>
    <row r="9052" spans="2:6" s="119" customFormat="1" x14ac:dyDescent="0.3">
      <c r="B9052" s="127"/>
      <c r="C9052" s="129"/>
      <c r="D9052" s="129"/>
      <c r="E9052" s="129"/>
      <c r="F9052" s="129"/>
    </row>
    <row r="9053" spans="2:6" s="119" customFormat="1" x14ac:dyDescent="0.3">
      <c r="B9053" s="127"/>
      <c r="C9053" s="129"/>
      <c r="D9053" s="129"/>
      <c r="E9053" s="129"/>
      <c r="F9053" s="129"/>
    </row>
    <row r="9054" spans="2:6" s="119" customFormat="1" x14ac:dyDescent="0.3">
      <c r="B9054" s="127"/>
      <c r="C9054" s="129"/>
      <c r="D9054" s="129"/>
      <c r="E9054" s="129"/>
      <c r="F9054" s="129"/>
    </row>
    <row r="9055" spans="2:6" s="119" customFormat="1" x14ac:dyDescent="0.3">
      <c r="B9055" s="127"/>
      <c r="C9055" s="129"/>
      <c r="D9055" s="129"/>
      <c r="E9055" s="129"/>
      <c r="F9055" s="129"/>
    </row>
    <row r="9056" spans="2:6" s="119" customFormat="1" x14ac:dyDescent="0.3">
      <c r="B9056" s="127"/>
      <c r="C9056" s="129"/>
      <c r="D9056" s="129"/>
      <c r="E9056" s="129"/>
      <c r="F9056" s="129"/>
    </row>
    <row r="9057" spans="2:6" s="119" customFormat="1" x14ac:dyDescent="0.3">
      <c r="B9057" s="127"/>
      <c r="C9057" s="129"/>
      <c r="D9057" s="129"/>
      <c r="E9057" s="129"/>
      <c r="F9057" s="129"/>
    </row>
    <row r="9058" spans="2:6" s="119" customFormat="1" x14ac:dyDescent="0.3">
      <c r="B9058" s="127"/>
      <c r="C9058" s="129"/>
      <c r="D9058" s="129"/>
      <c r="E9058" s="129"/>
      <c r="F9058" s="129"/>
    </row>
    <row r="9059" spans="2:6" s="119" customFormat="1" x14ac:dyDescent="0.3">
      <c r="B9059" s="127"/>
      <c r="C9059" s="129"/>
      <c r="D9059" s="129"/>
      <c r="E9059" s="129"/>
      <c r="F9059" s="129"/>
    </row>
    <row r="9060" spans="2:6" s="119" customFormat="1" x14ac:dyDescent="0.3">
      <c r="B9060" s="127"/>
      <c r="C9060" s="129"/>
      <c r="D9060" s="129"/>
      <c r="E9060" s="129"/>
      <c r="F9060" s="129"/>
    </row>
    <row r="9061" spans="2:6" s="119" customFormat="1" x14ac:dyDescent="0.3">
      <c r="B9061" s="127"/>
      <c r="C9061" s="129"/>
      <c r="D9061" s="129"/>
      <c r="E9061" s="129"/>
      <c r="F9061" s="129"/>
    </row>
    <row r="9062" spans="2:6" s="119" customFormat="1" x14ac:dyDescent="0.3">
      <c r="B9062" s="127"/>
      <c r="C9062" s="129"/>
      <c r="D9062" s="129"/>
      <c r="E9062" s="129"/>
      <c r="F9062" s="129"/>
    </row>
    <row r="9063" spans="2:6" s="119" customFormat="1" x14ac:dyDescent="0.3">
      <c r="B9063" s="127"/>
      <c r="C9063" s="129"/>
      <c r="D9063" s="129"/>
      <c r="E9063" s="129"/>
      <c r="F9063" s="129"/>
    </row>
    <row r="9064" spans="2:6" s="119" customFormat="1" x14ac:dyDescent="0.3">
      <c r="B9064" s="127"/>
      <c r="C9064" s="129"/>
      <c r="D9064" s="129"/>
      <c r="E9064" s="129"/>
      <c r="F9064" s="129"/>
    </row>
    <row r="9065" spans="2:6" s="119" customFormat="1" x14ac:dyDescent="0.3">
      <c r="B9065" s="127"/>
      <c r="C9065" s="129"/>
      <c r="D9065" s="129"/>
      <c r="E9065" s="129"/>
      <c r="F9065" s="129"/>
    </row>
    <row r="9066" spans="2:6" s="119" customFormat="1" x14ac:dyDescent="0.3">
      <c r="B9066" s="127"/>
      <c r="C9066" s="129"/>
      <c r="D9066" s="129"/>
      <c r="E9066" s="129"/>
      <c r="F9066" s="129"/>
    </row>
    <row r="9067" spans="2:6" s="119" customFormat="1" x14ac:dyDescent="0.3">
      <c r="B9067" s="127"/>
      <c r="C9067" s="129"/>
      <c r="D9067" s="129"/>
      <c r="E9067" s="129"/>
      <c r="F9067" s="129"/>
    </row>
    <row r="9068" spans="2:6" s="119" customFormat="1" x14ac:dyDescent="0.3">
      <c r="B9068" s="127"/>
      <c r="C9068" s="129"/>
      <c r="D9068" s="129"/>
      <c r="E9068" s="129"/>
      <c r="F9068" s="129"/>
    </row>
    <row r="9069" spans="2:6" s="119" customFormat="1" x14ac:dyDescent="0.3">
      <c r="B9069" s="127"/>
      <c r="C9069" s="129"/>
      <c r="D9069" s="129"/>
      <c r="E9069" s="129"/>
      <c r="F9069" s="129"/>
    </row>
    <row r="9070" spans="2:6" s="119" customFormat="1" x14ac:dyDescent="0.3">
      <c r="B9070" s="127"/>
      <c r="C9070" s="129"/>
      <c r="D9070" s="129"/>
      <c r="E9070" s="129"/>
      <c r="F9070" s="129"/>
    </row>
    <row r="9071" spans="2:6" s="119" customFormat="1" x14ac:dyDescent="0.3">
      <c r="B9071" s="127"/>
      <c r="C9071" s="129"/>
      <c r="D9071" s="129"/>
      <c r="E9071" s="129"/>
      <c r="F9071" s="129"/>
    </row>
    <row r="9072" spans="2:6" s="119" customFormat="1" x14ac:dyDescent="0.3">
      <c r="B9072" s="127"/>
      <c r="C9072" s="129"/>
      <c r="D9072" s="129"/>
      <c r="E9072" s="129"/>
      <c r="F9072" s="129"/>
    </row>
    <row r="9073" spans="2:6" s="119" customFormat="1" x14ac:dyDescent="0.3">
      <c r="B9073" s="127"/>
      <c r="C9073" s="129"/>
      <c r="D9073" s="129"/>
      <c r="E9073" s="129"/>
      <c r="F9073" s="129"/>
    </row>
    <row r="9074" spans="2:6" s="119" customFormat="1" x14ac:dyDescent="0.3">
      <c r="B9074" s="127"/>
      <c r="C9074" s="129"/>
      <c r="D9074" s="129"/>
      <c r="E9074" s="129"/>
      <c r="F9074" s="129"/>
    </row>
    <row r="9075" spans="2:6" s="119" customFormat="1" x14ac:dyDescent="0.3">
      <c r="B9075" s="127"/>
      <c r="C9075" s="129"/>
      <c r="D9075" s="129"/>
      <c r="E9075" s="129"/>
      <c r="F9075" s="129"/>
    </row>
    <row r="9076" spans="2:6" s="119" customFormat="1" x14ac:dyDescent="0.3">
      <c r="B9076" s="127"/>
      <c r="C9076" s="129"/>
      <c r="D9076" s="129"/>
      <c r="E9076" s="129"/>
      <c r="F9076" s="129"/>
    </row>
    <row r="9077" spans="2:6" s="119" customFormat="1" x14ac:dyDescent="0.3">
      <c r="B9077" s="127"/>
      <c r="C9077" s="129"/>
      <c r="D9077" s="129"/>
      <c r="E9077" s="129"/>
      <c r="F9077" s="129"/>
    </row>
    <row r="9078" spans="2:6" s="119" customFormat="1" x14ac:dyDescent="0.3">
      <c r="B9078" s="127"/>
      <c r="C9078" s="129"/>
      <c r="D9078" s="129"/>
      <c r="E9078" s="129"/>
      <c r="F9078" s="129"/>
    </row>
    <row r="9079" spans="2:6" s="119" customFormat="1" x14ac:dyDescent="0.3">
      <c r="B9079" s="127"/>
      <c r="C9079" s="129"/>
      <c r="D9079" s="129"/>
      <c r="E9079" s="129"/>
      <c r="F9079" s="129"/>
    </row>
    <row r="9080" spans="2:6" s="119" customFormat="1" x14ac:dyDescent="0.3">
      <c r="B9080" s="127"/>
      <c r="C9080" s="129"/>
      <c r="D9080" s="129"/>
      <c r="E9080" s="129"/>
      <c r="F9080" s="129"/>
    </row>
    <row r="9081" spans="2:6" s="119" customFormat="1" x14ac:dyDescent="0.3">
      <c r="B9081" s="127"/>
      <c r="C9081" s="129"/>
      <c r="D9081" s="129"/>
      <c r="E9081" s="129"/>
      <c r="F9081" s="129"/>
    </row>
    <row r="9082" spans="2:6" s="119" customFormat="1" x14ac:dyDescent="0.3">
      <c r="B9082" s="127"/>
      <c r="C9082" s="129"/>
      <c r="D9082" s="129"/>
      <c r="E9082" s="129"/>
      <c r="F9082" s="129"/>
    </row>
    <row r="9083" spans="2:6" s="119" customFormat="1" x14ac:dyDescent="0.3">
      <c r="B9083" s="127"/>
      <c r="C9083" s="129"/>
      <c r="D9083" s="129"/>
      <c r="E9083" s="129"/>
      <c r="F9083" s="129"/>
    </row>
    <row r="9084" spans="2:6" s="119" customFormat="1" x14ac:dyDescent="0.3">
      <c r="B9084" s="127"/>
      <c r="C9084" s="129"/>
      <c r="D9084" s="129"/>
      <c r="E9084" s="129"/>
      <c r="F9084" s="129"/>
    </row>
    <row r="9085" spans="2:6" s="119" customFormat="1" x14ac:dyDescent="0.3">
      <c r="B9085" s="127"/>
      <c r="C9085" s="129"/>
      <c r="D9085" s="129"/>
      <c r="E9085" s="129"/>
      <c r="F9085" s="129"/>
    </row>
    <row r="9086" spans="2:6" s="119" customFormat="1" x14ac:dyDescent="0.3">
      <c r="B9086" s="127"/>
      <c r="C9086" s="129"/>
      <c r="D9086" s="129"/>
      <c r="E9086" s="129"/>
      <c r="F9086" s="129"/>
    </row>
    <row r="9087" spans="2:6" s="119" customFormat="1" x14ac:dyDescent="0.3">
      <c r="B9087" s="127"/>
      <c r="C9087" s="129"/>
      <c r="D9087" s="129"/>
      <c r="E9087" s="129"/>
      <c r="F9087" s="129"/>
    </row>
    <row r="9088" spans="2:6" s="119" customFormat="1" x14ac:dyDescent="0.3">
      <c r="B9088" s="127"/>
      <c r="C9088" s="129"/>
      <c r="D9088" s="129"/>
      <c r="E9088" s="129"/>
      <c r="F9088" s="129"/>
    </row>
    <row r="9089" spans="2:6" s="119" customFormat="1" x14ac:dyDescent="0.3">
      <c r="B9089" s="127"/>
      <c r="C9089" s="129"/>
      <c r="D9089" s="129"/>
      <c r="E9089" s="129"/>
      <c r="F9089" s="129"/>
    </row>
    <row r="9090" spans="2:6" s="119" customFormat="1" x14ac:dyDescent="0.3">
      <c r="B9090" s="127"/>
      <c r="C9090" s="129"/>
      <c r="D9090" s="129"/>
      <c r="E9090" s="129"/>
      <c r="F9090" s="129"/>
    </row>
    <row r="9091" spans="2:6" s="119" customFormat="1" x14ac:dyDescent="0.3">
      <c r="B9091" s="127"/>
      <c r="C9091" s="129"/>
      <c r="D9091" s="129"/>
      <c r="E9091" s="129"/>
      <c r="F9091" s="129"/>
    </row>
    <row r="9092" spans="2:6" s="119" customFormat="1" x14ac:dyDescent="0.3">
      <c r="B9092" s="127"/>
      <c r="C9092" s="129"/>
      <c r="D9092" s="129"/>
      <c r="E9092" s="129"/>
      <c r="F9092" s="129"/>
    </row>
    <row r="9093" spans="2:6" s="119" customFormat="1" x14ac:dyDescent="0.3">
      <c r="B9093" s="127"/>
      <c r="C9093" s="129"/>
      <c r="D9093" s="129"/>
      <c r="E9093" s="129"/>
      <c r="F9093" s="129"/>
    </row>
    <row r="9094" spans="2:6" s="119" customFormat="1" x14ac:dyDescent="0.3">
      <c r="B9094" s="127"/>
      <c r="C9094" s="129"/>
      <c r="D9094" s="129"/>
      <c r="E9094" s="129"/>
      <c r="F9094" s="129"/>
    </row>
    <row r="9095" spans="2:6" s="119" customFormat="1" x14ac:dyDescent="0.3">
      <c r="B9095" s="127"/>
      <c r="C9095" s="129"/>
      <c r="D9095" s="129"/>
      <c r="E9095" s="129"/>
      <c r="F9095" s="129"/>
    </row>
    <row r="9096" spans="2:6" s="119" customFormat="1" x14ac:dyDescent="0.3">
      <c r="B9096" s="127"/>
      <c r="C9096" s="129"/>
      <c r="D9096" s="129"/>
      <c r="E9096" s="129"/>
      <c r="F9096" s="129"/>
    </row>
    <row r="9097" spans="2:6" s="119" customFormat="1" x14ac:dyDescent="0.3">
      <c r="B9097" s="127"/>
      <c r="C9097" s="129"/>
      <c r="D9097" s="129"/>
      <c r="E9097" s="129"/>
      <c r="F9097" s="129"/>
    </row>
    <row r="9098" spans="2:6" s="119" customFormat="1" x14ac:dyDescent="0.3">
      <c r="B9098" s="127"/>
      <c r="C9098" s="129"/>
      <c r="D9098" s="129"/>
      <c r="E9098" s="129"/>
      <c r="F9098" s="129"/>
    </row>
    <row r="9099" spans="2:6" s="119" customFormat="1" x14ac:dyDescent="0.3">
      <c r="B9099" s="127"/>
      <c r="C9099" s="129"/>
      <c r="D9099" s="129"/>
      <c r="E9099" s="129"/>
      <c r="F9099" s="129"/>
    </row>
    <row r="9100" spans="2:6" s="119" customFormat="1" x14ac:dyDescent="0.3">
      <c r="B9100" s="127"/>
      <c r="C9100" s="129"/>
      <c r="D9100" s="129"/>
      <c r="E9100" s="129"/>
      <c r="F9100" s="129"/>
    </row>
    <row r="9101" spans="2:6" s="119" customFormat="1" x14ac:dyDescent="0.3">
      <c r="B9101" s="127"/>
      <c r="C9101" s="129"/>
      <c r="D9101" s="129"/>
      <c r="E9101" s="129"/>
      <c r="F9101" s="129"/>
    </row>
    <row r="9102" spans="2:6" s="119" customFormat="1" x14ac:dyDescent="0.3">
      <c r="B9102" s="127"/>
      <c r="C9102" s="129"/>
      <c r="D9102" s="129"/>
      <c r="E9102" s="129"/>
      <c r="F9102" s="129"/>
    </row>
    <row r="9103" spans="2:6" s="119" customFormat="1" x14ac:dyDescent="0.3">
      <c r="B9103" s="127"/>
      <c r="C9103" s="129"/>
      <c r="D9103" s="129"/>
      <c r="E9103" s="129"/>
      <c r="F9103" s="129"/>
    </row>
    <row r="9104" spans="2:6" s="119" customFormat="1" x14ac:dyDescent="0.3">
      <c r="B9104" s="127"/>
      <c r="C9104" s="129"/>
      <c r="D9104" s="129"/>
      <c r="E9104" s="129"/>
      <c r="F9104" s="129"/>
    </row>
    <row r="9105" spans="2:6" s="119" customFormat="1" x14ac:dyDescent="0.3">
      <c r="B9105" s="127"/>
      <c r="C9105" s="129"/>
      <c r="D9105" s="129"/>
      <c r="E9105" s="129"/>
      <c r="F9105" s="129"/>
    </row>
    <row r="9106" spans="2:6" s="119" customFormat="1" x14ac:dyDescent="0.3">
      <c r="B9106" s="127"/>
    </row>
    <row r="9107" spans="2:6" s="119" customFormat="1" x14ac:dyDescent="0.3">
      <c r="B9107" s="127"/>
    </row>
    <row r="9108" spans="2:6" s="119" customFormat="1" x14ac:dyDescent="0.3">
      <c r="B9108" s="127"/>
      <c r="C9108" s="129"/>
      <c r="D9108" s="129"/>
      <c r="E9108" s="129"/>
      <c r="F9108" s="129"/>
    </row>
    <row r="9109" spans="2:6" s="119" customFormat="1" x14ac:dyDescent="0.3">
      <c r="B9109" s="127"/>
      <c r="C9109" s="129"/>
      <c r="D9109" s="129"/>
      <c r="E9109" s="129"/>
      <c r="F9109" s="129"/>
    </row>
    <row r="9110" spans="2:6" s="119" customFormat="1" x14ac:dyDescent="0.3">
      <c r="B9110" s="127"/>
      <c r="C9110" s="129"/>
      <c r="D9110" s="129"/>
      <c r="E9110" s="129"/>
      <c r="F9110" s="129"/>
    </row>
    <row r="9111" spans="2:6" s="119" customFormat="1" x14ac:dyDescent="0.3">
      <c r="B9111" s="127"/>
      <c r="C9111" s="129"/>
      <c r="D9111" s="129"/>
      <c r="E9111" s="129"/>
      <c r="F9111" s="129"/>
    </row>
    <row r="9112" spans="2:6" s="119" customFormat="1" x14ac:dyDescent="0.3">
      <c r="B9112" s="127"/>
      <c r="C9112" s="129"/>
      <c r="D9112" s="129"/>
      <c r="E9112" s="129"/>
      <c r="F9112" s="129"/>
    </row>
    <row r="9113" spans="2:6" s="119" customFormat="1" x14ac:dyDescent="0.3">
      <c r="B9113" s="127"/>
      <c r="C9113" s="129"/>
      <c r="D9113" s="129"/>
      <c r="E9113" s="129"/>
      <c r="F9113" s="129"/>
    </row>
    <row r="9114" spans="2:6" s="119" customFormat="1" x14ac:dyDescent="0.3">
      <c r="B9114" s="127"/>
      <c r="C9114" s="129"/>
      <c r="D9114" s="129"/>
      <c r="E9114" s="129"/>
      <c r="F9114" s="129"/>
    </row>
    <row r="9115" spans="2:6" s="119" customFormat="1" x14ac:dyDescent="0.3">
      <c r="B9115" s="127"/>
      <c r="C9115" s="129"/>
      <c r="D9115" s="129"/>
      <c r="E9115" s="129"/>
      <c r="F9115" s="129"/>
    </row>
    <row r="9116" spans="2:6" s="119" customFormat="1" x14ac:dyDescent="0.3">
      <c r="B9116" s="127"/>
      <c r="C9116" s="129"/>
      <c r="D9116" s="129"/>
      <c r="E9116" s="129"/>
      <c r="F9116" s="129"/>
    </row>
    <row r="9117" spans="2:6" s="119" customFormat="1" x14ac:dyDescent="0.3">
      <c r="B9117" s="127"/>
      <c r="C9117" s="129"/>
      <c r="D9117" s="129"/>
      <c r="E9117" s="129"/>
      <c r="F9117" s="129"/>
    </row>
    <row r="9118" spans="2:6" s="119" customFormat="1" x14ac:dyDescent="0.3">
      <c r="B9118" s="127"/>
      <c r="C9118" s="129"/>
      <c r="D9118" s="129"/>
      <c r="E9118" s="129"/>
      <c r="F9118" s="129"/>
    </row>
    <row r="9119" spans="2:6" s="119" customFormat="1" x14ac:dyDescent="0.3">
      <c r="B9119" s="127"/>
      <c r="C9119" s="129"/>
      <c r="D9119" s="129"/>
      <c r="E9119" s="129"/>
      <c r="F9119" s="129"/>
    </row>
    <row r="9120" spans="2:6" s="119" customFormat="1" x14ac:dyDescent="0.3">
      <c r="B9120" s="127"/>
      <c r="C9120" s="129"/>
      <c r="D9120" s="129"/>
      <c r="E9120" s="129"/>
      <c r="F9120" s="129"/>
    </row>
    <row r="9121" spans="2:6" s="119" customFormat="1" x14ac:dyDescent="0.3">
      <c r="B9121" s="127"/>
      <c r="C9121" s="129"/>
      <c r="D9121" s="129"/>
      <c r="E9121" s="129"/>
      <c r="F9121" s="129"/>
    </row>
    <row r="9122" spans="2:6" s="119" customFormat="1" x14ac:dyDescent="0.3">
      <c r="B9122" s="127"/>
      <c r="C9122" s="129"/>
      <c r="D9122" s="129"/>
      <c r="E9122" s="129"/>
      <c r="F9122" s="129"/>
    </row>
    <row r="9123" spans="2:6" s="119" customFormat="1" x14ac:dyDescent="0.3">
      <c r="B9123" s="127"/>
      <c r="C9123" s="129"/>
      <c r="D9123" s="129"/>
      <c r="E9123" s="129"/>
      <c r="F9123" s="129"/>
    </row>
    <row r="9124" spans="2:6" s="119" customFormat="1" x14ac:dyDescent="0.3">
      <c r="B9124" s="127"/>
      <c r="C9124" s="129"/>
      <c r="D9124" s="129"/>
      <c r="E9124" s="129"/>
      <c r="F9124" s="129"/>
    </row>
    <row r="9125" spans="2:6" s="119" customFormat="1" x14ac:dyDescent="0.3">
      <c r="B9125" s="127"/>
      <c r="C9125" s="129"/>
      <c r="D9125" s="129"/>
      <c r="E9125" s="129"/>
      <c r="F9125" s="129"/>
    </row>
    <row r="9126" spans="2:6" s="119" customFormat="1" x14ac:dyDescent="0.3">
      <c r="B9126" s="127"/>
      <c r="C9126" s="129"/>
      <c r="D9126" s="129"/>
      <c r="E9126" s="129"/>
      <c r="F9126" s="129"/>
    </row>
    <row r="9127" spans="2:6" s="119" customFormat="1" x14ac:dyDescent="0.3">
      <c r="B9127" s="127"/>
      <c r="C9127" s="129"/>
      <c r="D9127" s="129"/>
      <c r="E9127" s="129"/>
      <c r="F9127" s="129"/>
    </row>
    <row r="9128" spans="2:6" s="119" customFormat="1" x14ac:dyDescent="0.3">
      <c r="B9128" s="127"/>
      <c r="C9128" s="129"/>
      <c r="D9128" s="129"/>
      <c r="E9128" s="129"/>
      <c r="F9128" s="129"/>
    </row>
    <row r="9129" spans="2:6" s="119" customFormat="1" x14ac:dyDescent="0.3">
      <c r="B9129" s="127"/>
      <c r="C9129" s="129"/>
      <c r="D9129" s="129"/>
      <c r="E9129" s="129"/>
      <c r="F9129" s="129"/>
    </row>
    <row r="9130" spans="2:6" s="119" customFormat="1" x14ac:dyDescent="0.3">
      <c r="B9130" s="127"/>
      <c r="C9130" s="129"/>
      <c r="D9130" s="129"/>
      <c r="E9130" s="129"/>
      <c r="F9130" s="129"/>
    </row>
    <row r="9131" spans="2:6" s="119" customFormat="1" x14ac:dyDescent="0.3">
      <c r="B9131" s="127"/>
      <c r="C9131" s="129"/>
      <c r="D9131" s="129"/>
      <c r="E9131" s="129"/>
      <c r="F9131" s="129"/>
    </row>
    <row r="9132" spans="2:6" s="119" customFormat="1" x14ac:dyDescent="0.3">
      <c r="B9132" s="127"/>
      <c r="C9132" s="129"/>
      <c r="D9132" s="129"/>
      <c r="E9132" s="129"/>
      <c r="F9132" s="129"/>
    </row>
    <row r="9133" spans="2:6" s="119" customFormat="1" x14ac:dyDescent="0.3">
      <c r="B9133" s="127"/>
      <c r="C9133" s="129"/>
      <c r="D9133" s="129"/>
      <c r="E9133" s="129"/>
      <c r="F9133" s="129"/>
    </row>
    <row r="9134" spans="2:6" s="119" customFormat="1" x14ac:dyDescent="0.3">
      <c r="B9134" s="127"/>
      <c r="C9134" s="129"/>
      <c r="D9134" s="129"/>
      <c r="E9134" s="129"/>
      <c r="F9134" s="129"/>
    </row>
    <row r="9135" spans="2:6" s="119" customFormat="1" x14ac:dyDescent="0.3">
      <c r="B9135" s="127"/>
      <c r="C9135" s="129"/>
      <c r="D9135" s="129"/>
      <c r="E9135" s="129"/>
      <c r="F9135" s="129"/>
    </row>
    <row r="9136" spans="2:6" s="119" customFormat="1" x14ac:dyDescent="0.3">
      <c r="B9136" s="127"/>
      <c r="C9136" s="129"/>
      <c r="D9136" s="129"/>
      <c r="E9136" s="129"/>
      <c r="F9136" s="129"/>
    </row>
    <row r="9137" spans="2:6" s="119" customFormat="1" x14ac:dyDescent="0.3">
      <c r="B9137" s="127"/>
      <c r="C9137" s="129"/>
      <c r="D9137" s="129"/>
      <c r="E9137" s="129"/>
      <c r="F9137" s="129"/>
    </row>
    <row r="9138" spans="2:6" s="119" customFormat="1" x14ac:dyDescent="0.3">
      <c r="B9138" s="127"/>
      <c r="C9138" s="129"/>
      <c r="D9138" s="129"/>
      <c r="E9138" s="129"/>
      <c r="F9138" s="129"/>
    </row>
    <row r="9139" spans="2:6" s="119" customFormat="1" x14ac:dyDescent="0.3">
      <c r="B9139" s="127"/>
      <c r="C9139" s="129"/>
      <c r="D9139" s="129"/>
      <c r="E9139" s="129"/>
      <c r="F9139" s="129"/>
    </row>
    <row r="9140" spans="2:6" s="119" customFormat="1" x14ac:dyDescent="0.3">
      <c r="B9140" s="127"/>
      <c r="C9140" s="129"/>
      <c r="D9140" s="129"/>
      <c r="E9140" s="129"/>
      <c r="F9140" s="129"/>
    </row>
    <row r="9141" spans="2:6" s="119" customFormat="1" x14ac:dyDescent="0.3">
      <c r="B9141" s="127"/>
      <c r="C9141" s="129"/>
      <c r="D9141" s="129"/>
      <c r="E9141" s="129"/>
      <c r="F9141" s="129"/>
    </row>
    <row r="9142" spans="2:6" s="119" customFormat="1" x14ac:dyDescent="0.3">
      <c r="B9142" s="127"/>
      <c r="C9142" s="129"/>
      <c r="D9142" s="129"/>
      <c r="E9142" s="129"/>
      <c r="F9142" s="129"/>
    </row>
    <row r="9143" spans="2:6" s="119" customFormat="1" x14ac:dyDescent="0.3">
      <c r="B9143" s="127"/>
      <c r="C9143" s="129"/>
      <c r="D9143" s="129"/>
      <c r="E9143" s="129"/>
      <c r="F9143" s="129"/>
    </row>
    <row r="9144" spans="2:6" s="119" customFormat="1" x14ac:dyDescent="0.3">
      <c r="B9144" s="127"/>
      <c r="C9144" s="129"/>
      <c r="D9144" s="129"/>
      <c r="E9144" s="129"/>
      <c r="F9144" s="129"/>
    </row>
    <row r="9145" spans="2:6" s="119" customFormat="1" x14ac:dyDescent="0.3">
      <c r="B9145" s="127"/>
      <c r="C9145" s="129"/>
      <c r="D9145" s="129"/>
      <c r="E9145" s="129"/>
      <c r="F9145" s="129"/>
    </row>
    <row r="9146" spans="2:6" s="119" customFormat="1" x14ac:dyDescent="0.3">
      <c r="B9146" s="127"/>
      <c r="C9146" s="129"/>
      <c r="D9146" s="129"/>
      <c r="E9146" s="129"/>
      <c r="F9146" s="129"/>
    </row>
    <row r="9147" spans="2:6" s="119" customFormat="1" x14ac:dyDescent="0.3">
      <c r="B9147" s="127"/>
      <c r="C9147" s="129"/>
      <c r="D9147" s="129"/>
      <c r="E9147" s="129"/>
      <c r="F9147" s="129"/>
    </row>
    <row r="9148" spans="2:6" s="119" customFormat="1" x14ac:dyDescent="0.3">
      <c r="B9148" s="127"/>
      <c r="C9148" s="129"/>
      <c r="D9148" s="129"/>
      <c r="E9148" s="129"/>
      <c r="F9148" s="129"/>
    </row>
    <row r="9149" spans="2:6" s="119" customFormat="1" x14ac:dyDescent="0.3">
      <c r="B9149" s="127"/>
      <c r="C9149" s="129"/>
      <c r="D9149" s="129"/>
      <c r="E9149" s="129"/>
      <c r="F9149" s="129"/>
    </row>
    <row r="9150" spans="2:6" s="119" customFormat="1" x14ac:dyDescent="0.3">
      <c r="B9150" s="127"/>
      <c r="C9150" s="129"/>
      <c r="D9150" s="129"/>
      <c r="E9150" s="129"/>
      <c r="F9150" s="129"/>
    </row>
    <row r="9151" spans="2:6" s="119" customFormat="1" x14ac:dyDescent="0.3">
      <c r="B9151" s="127"/>
      <c r="C9151" s="129"/>
      <c r="D9151" s="129"/>
      <c r="E9151" s="129"/>
      <c r="F9151" s="129"/>
    </row>
    <row r="9152" spans="2:6" s="119" customFormat="1" x14ac:dyDescent="0.3">
      <c r="B9152" s="127"/>
      <c r="C9152" s="129"/>
      <c r="D9152" s="129"/>
      <c r="E9152" s="129"/>
      <c r="F9152" s="129"/>
    </row>
    <row r="9153" spans="2:6" s="119" customFormat="1" x14ac:dyDescent="0.3">
      <c r="B9153" s="127"/>
      <c r="C9153" s="129"/>
      <c r="D9153" s="129"/>
      <c r="E9153" s="129"/>
      <c r="F9153" s="129"/>
    </row>
    <row r="9154" spans="2:6" s="119" customFormat="1" x14ac:dyDescent="0.3">
      <c r="B9154" s="127"/>
      <c r="C9154" s="129"/>
      <c r="D9154" s="129"/>
      <c r="E9154" s="129"/>
      <c r="F9154" s="129"/>
    </row>
    <row r="9155" spans="2:6" s="119" customFormat="1" x14ac:dyDescent="0.3">
      <c r="B9155" s="127"/>
      <c r="C9155" s="129"/>
      <c r="D9155" s="129"/>
      <c r="E9155" s="129"/>
      <c r="F9155" s="129"/>
    </row>
    <row r="9156" spans="2:6" s="119" customFormat="1" x14ac:dyDescent="0.3">
      <c r="B9156" s="127"/>
      <c r="C9156" s="129"/>
      <c r="D9156" s="129"/>
      <c r="E9156" s="129"/>
      <c r="F9156" s="129"/>
    </row>
    <row r="9157" spans="2:6" s="119" customFormat="1" x14ac:dyDescent="0.3">
      <c r="B9157" s="127"/>
      <c r="C9157" s="129"/>
      <c r="D9157" s="129"/>
      <c r="E9157" s="129"/>
      <c r="F9157" s="129"/>
    </row>
    <row r="9158" spans="2:6" s="119" customFormat="1" x14ac:dyDescent="0.3">
      <c r="B9158" s="127"/>
      <c r="C9158" s="129"/>
      <c r="D9158" s="129"/>
      <c r="E9158" s="129"/>
      <c r="F9158" s="129"/>
    </row>
    <row r="9159" spans="2:6" s="119" customFormat="1" x14ac:dyDescent="0.3">
      <c r="B9159" s="127"/>
      <c r="C9159" s="129"/>
      <c r="D9159" s="129"/>
      <c r="E9159" s="129"/>
      <c r="F9159" s="129"/>
    </row>
    <row r="9160" spans="2:6" s="119" customFormat="1" x14ac:dyDescent="0.3">
      <c r="B9160" s="127"/>
      <c r="C9160" s="129"/>
      <c r="D9160" s="129"/>
      <c r="E9160" s="129"/>
      <c r="F9160" s="129"/>
    </row>
    <row r="9161" spans="2:6" s="119" customFormat="1" x14ac:dyDescent="0.3">
      <c r="B9161" s="127"/>
      <c r="C9161" s="129"/>
      <c r="D9161" s="129"/>
      <c r="E9161" s="129"/>
      <c r="F9161" s="129"/>
    </row>
    <row r="9162" spans="2:6" s="119" customFormat="1" x14ac:dyDescent="0.3">
      <c r="B9162" s="127"/>
      <c r="C9162" s="129"/>
      <c r="D9162" s="129"/>
      <c r="E9162" s="129"/>
      <c r="F9162" s="129"/>
    </row>
    <row r="9163" spans="2:6" s="119" customFormat="1" x14ac:dyDescent="0.3">
      <c r="B9163" s="127"/>
      <c r="C9163" s="129"/>
      <c r="D9163" s="129"/>
      <c r="E9163" s="129"/>
      <c r="F9163" s="129"/>
    </row>
    <row r="9164" spans="2:6" s="119" customFormat="1" x14ac:dyDescent="0.3">
      <c r="B9164" s="127"/>
      <c r="C9164" s="129"/>
      <c r="D9164" s="129"/>
      <c r="E9164" s="129"/>
      <c r="F9164" s="129"/>
    </row>
    <row r="9165" spans="2:6" s="119" customFormat="1" x14ac:dyDescent="0.3">
      <c r="B9165" s="127"/>
      <c r="C9165" s="129"/>
      <c r="D9165" s="129"/>
      <c r="E9165" s="129"/>
      <c r="F9165" s="129"/>
    </row>
    <row r="9166" spans="2:6" s="119" customFormat="1" x14ac:dyDescent="0.3">
      <c r="B9166" s="127"/>
      <c r="C9166" s="129"/>
      <c r="D9166" s="129"/>
      <c r="E9166" s="129"/>
      <c r="F9166" s="129"/>
    </row>
    <row r="9167" spans="2:6" s="119" customFormat="1" x14ac:dyDescent="0.3">
      <c r="B9167" s="127"/>
      <c r="C9167" s="129"/>
      <c r="D9167" s="129"/>
      <c r="E9167" s="129"/>
      <c r="F9167" s="129"/>
    </row>
    <row r="9168" spans="2:6" s="119" customFormat="1" x14ac:dyDescent="0.3">
      <c r="B9168" s="127"/>
      <c r="C9168" s="129"/>
      <c r="D9168" s="129"/>
      <c r="E9168" s="129"/>
      <c r="F9168" s="129"/>
    </row>
    <row r="9169" spans="2:6" s="119" customFormat="1" x14ac:dyDescent="0.3">
      <c r="B9169" s="127"/>
      <c r="C9169" s="129"/>
      <c r="D9169" s="129"/>
      <c r="E9169" s="129"/>
      <c r="F9169" s="129"/>
    </row>
    <row r="9170" spans="2:6" s="119" customFormat="1" x14ac:dyDescent="0.3">
      <c r="B9170" s="127"/>
      <c r="C9170" s="129"/>
      <c r="D9170" s="129"/>
      <c r="E9170" s="129"/>
      <c r="F9170" s="129"/>
    </row>
    <row r="9171" spans="2:6" s="119" customFormat="1" x14ac:dyDescent="0.3">
      <c r="B9171" s="127"/>
      <c r="C9171" s="129"/>
      <c r="D9171" s="129"/>
      <c r="E9171" s="129"/>
      <c r="F9171" s="129"/>
    </row>
    <row r="9172" spans="2:6" s="119" customFormat="1" x14ac:dyDescent="0.3">
      <c r="B9172" s="127"/>
      <c r="C9172" s="129"/>
      <c r="D9172" s="129"/>
      <c r="E9172" s="129"/>
      <c r="F9172" s="129"/>
    </row>
    <row r="9173" spans="2:6" s="119" customFormat="1" x14ac:dyDescent="0.3">
      <c r="B9173" s="127"/>
      <c r="C9173" s="129"/>
      <c r="D9173" s="129"/>
      <c r="E9173" s="129"/>
      <c r="F9173" s="129"/>
    </row>
    <row r="9174" spans="2:6" s="119" customFormat="1" x14ac:dyDescent="0.3">
      <c r="B9174" s="127"/>
      <c r="C9174" s="129"/>
      <c r="D9174" s="129"/>
      <c r="E9174" s="129"/>
      <c r="F9174" s="129"/>
    </row>
    <row r="9175" spans="2:6" s="119" customFormat="1" x14ac:dyDescent="0.3">
      <c r="B9175" s="127"/>
      <c r="C9175" s="129"/>
      <c r="D9175" s="129"/>
      <c r="E9175" s="129"/>
      <c r="F9175" s="129"/>
    </row>
    <row r="9176" spans="2:6" s="119" customFormat="1" x14ac:dyDescent="0.3">
      <c r="B9176" s="127"/>
      <c r="C9176" s="129"/>
      <c r="D9176" s="129"/>
      <c r="E9176" s="129"/>
      <c r="F9176" s="129"/>
    </row>
    <row r="9177" spans="2:6" s="119" customFormat="1" x14ac:dyDescent="0.3">
      <c r="B9177" s="127"/>
      <c r="C9177" s="129"/>
      <c r="D9177" s="129"/>
      <c r="E9177" s="129"/>
      <c r="F9177" s="129"/>
    </row>
    <row r="9178" spans="2:6" s="119" customFormat="1" x14ac:dyDescent="0.3">
      <c r="B9178" s="127"/>
      <c r="C9178" s="129"/>
      <c r="D9178" s="129"/>
      <c r="E9178" s="129"/>
      <c r="F9178" s="129"/>
    </row>
    <row r="9179" spans="2:6" s="119" customFormat="1" x14ac:dyDescent="0.3">
      <c r="B9179" s="127"/>
      <c r="C9179" s="129"/>
      <c r="D9179" s="129"/>
      <c r="E9179" s="129"/>
      <c r="F9179" s="129"/>
    </row>
    <row r="9180" spans="2:6" s="119" customFormat="1" x14ac:dyDescent="0.3">
      <c r="B9180" s="127"/>
      <c r="C9180" s="129"/>
      <c r="D9180" s="129"/>
      <c r="E9180" s="129"/>
      <c r="F9180" s="129"/>
    </row>
    <row r="9181" spans="2:6" s="119" customFormat="1" x14ac:dyDescent="0.3">
      <c r="B9181" s="127"/>
      <c r="C9181" s="129"/>
      <c r="D9181" s="129"/>
      <c r="E9181" s="129"/>
      <c r="F9181" s="129"/>
    </row>
    <row r="9182" spans="2:6" s="119" customFormat="1" x14ac:dyDescent="0.3">
      <c r="B9182" s="127"/>
      <c r="C9182" s="129"/>
      <c r="D9182" s="129"/>
      <c r="E9182" s="129"/>
      <c r="F9182" s="129"/>
    </row>
    <row r="9183" spans="2:6" s="119" customFormat="1" x14ac:dyDescent="0.3">
      <c r="B9183" s="127"/>
      <c r="C9183" s="129"/>
      <c r="D9183" s="129"/>
      <c r="E9183" s="129"/>
      <c r="F9183" s="129"/>
    </row>
    <row r="9184" spans="2:6" s="119" customFormat="1" x14ac:dyDescent="0.3">
      <c r="B9184" s="127"/>
      <c r="C9184" s="129"/>
      <c r="D9184" s="129"/>
      <c r="E9184" s="129"/>
      <c r="F9184" s="129"/>
    </row>
    <row r="9185" spans="2:6" s="119" customFormat="1" x14ac:dyDescent="0.3">
      <c r="B9185" s="127"/>
      <c r="C9185" s="129"/>
      <c r="D9185" s="129"/>
      <c r="E9185" s="129"/>
      <c r="F9185" s="129"/>
    </row>
    <row r="9186" spans="2:6" s="119" customFormat="1" x14ac:dyDescent="0.3">
      <c r="B9186" s="127"/>
      <c r="C9186" s="129"/>
      <c r="D9186" s="129"/>
      <c r="E9186" s="129"/>
      <c r="F9186" s="129"/>
    </row>
    <row r="9187" spans="2:6" s="119" customFormat="1" x14ac:dyDescent="0.3">
      <c r="B9187" s="127"/>
      <c r="C9187" s="129"/>
      <c r="D9187" s="129"/>
      <c r="E9187" s="129"/>
      <c r="F9187" s="129"/>
    </row>
    <row r="9188" spans="2:6" s="119" customFormat="1" x14ac:dyDescent="0.3">
      <c r="B9188" s="127"/>
      <c r="C9188" s="129"/>
      <c r="D9188" s="129"/>
      <c r="E9188" s="129"/>
      <c r="F9188" s="129"/>
    </row>
    <row r="9189" spans="2:6" s="119" customFormat="1" x14ac:dyDescent="0.3">
      <c r="B9189" s="127"/>
      <c r="C9189" s="129"/>
      <c r="D9189" s="129"/>
      <c r="E9189" s="129"/>
      <c r="F9189" s="129"/>
    </row>
    <row r="9190" spans="2:6" s="119" customFormat="1" x14ac:dyDescent="0.3">
      <c r="B9190" s="127"/>
      <c r="C9190" s="129"/>
      <c r="D9190" s="129"/>
      <c r="E9190" s="129"/>
      <c r="F9190" s="129"/>
    </row>
    <row r="9191" spans="2:6" s="119" customFormat="1" x14ac:dyDescent="0.3">
      <c r="B9191" s="127"/>
      <c r="C9191" s="129"/>
      <c r="D9191" s="129"/>
      <c r="E9191" s="129"/>
      <c r="F9191" s="129"/>
    </row>
    <row r="9192" spans="2:6" s="119" customFormat="1" x14ac:dyDescent="0.3">
      <c r="B9192" s="127"/>
      <c r="C9192" s="129"/>
      <c r="D9192" s="129"/>
      <c r="E9192" s="129"/>
      <c r="F9192" s="129"/>
    </row>
    <row r="9193" spans="2:6" s="119" customFormat="1" x14ac:dyDescent="0.3">
      <c r="B9193" s="127"/>
      <c r="C9193" s="129"/>
      <c r="D9193" s="129"/>
      <c r="E9193" s="129"/>
      <c r="F9193" s="129"/>
    </row>
    <row r="9194" spans="2:6" s="119" customFormat="1" x14ac:dyDescent="0.3">
      <c r="B9194" s="127"/>
      <c r="C9194" s="129"/>
      <c r="D9194" s="129"/>
      <c r="E9194" s="129"/>
      <c r="F9194" s="129"/>
    </row>
    <row r="9195" spans="2:6" s="119" customFormat="1" x14ac:dyDescent="0.3">
      <c r="B9195" s="127"/>
      <c r="C9195" s="129"/>
      <c r="D9195" s="129"/>
      <c r="E9195" s="129"/>
      <c r="F9195" s="129"/>
    </row>
    <row r="9196" spans="2:6" s="119" customFormat="1" x14ac:dyDescent="0.3">
      <c r="B9196" s="127"/>
      <c r="C9196" s="129"/>
      <c r="D9196" s="129"/>
      <c r="E9196" s="129"/>
      <c r="F9196" s="129"/>
    </row>
    <row r="9197" spans="2:6" s="119" customFormat="1" x14ac:dyDescent="0.3">
      <c r="B9197" s="127"/>
      <c r="C9197" s="129"/>
      <c r="D9197" s="129"/>
      <c r="E9197" s="129"/>
      <c r="F9197" s="129"/>
    </row>
    <row r="9198" spans="2:6" s="119" customFormat="1" x14ac:dyDescent="0.3">
      <c r="B9198" s="127"/>
      <c r="C9198" s="129"/>
      <c r="D9198" s="129"/>
      <c r="E9198" s="129"/>
      <c r="F9198" s="129"/>
    </row>
    <row r="9199" spans="2:6" s="119" customFormat="1" x14ac:dyDescent="0.3">
      <c r="B9199" s="127"/>
      <c r="C9199" s="129"/>
      <c r="D9199" s="129"/>
      <c r="E9199" s="129"/>
      <c r="F9199" s="129"/>
    </row>
    <row r="9200" spans="2:6" s="119" customFormat="1" x14ac:dyDescent="0.3">
      <c r="B9200" s="127"/>
      <c r="C9200" s="129"/>
      <c r="D9200" s="129"/>
      <c r="E9200" s="129"/>
      <c r="F9200" s="129"/>
    </row>
    <row r="9201" spans="2:6" s="119" customFormat="1" x14ac:dyDescent="0.3">
      <c r="B9201" s="127"/>
      <c r="C9201" s="129"/>
      <c r="D9201" s="129"/>
      <c r="E9201" s="129"/>
      <c r="F9201" s="129"/>
    </row>
    <row r="9202" spans="2:6" s="119" customFormat="1" x14ac:dyDescent="0.3">
      <c r="B9202" s="127"/>
      <c r="C9202" s="129"/>
      <c r="D9202" s="129"/>
      <c r="E9202" s="129"/>
      <c r="F9202" s="129"/>
    </row>
    <row r="9203" spans="2:6" s="119" customFormat="1" x14ac:dyDescent="0.3">
      <c r="B9203" s="127"/>
      <c r="C9203" s="129"/>
      <c r="D9203" s="129"/>
      <c r="E9203" s="129"/>
      <c r="F9203" s="129"/>
    </row>
    <row r="9204" spans="2:6" s="119" customFormat="1" x14ac:dyDescent="0.3">
      <c r="B9204" s="127"/>
      <c r="C9204" s="129"/>
      <c r="D9204" s="129"/>
      <c r="E9204" s="129"/>
      <c r="F9204" s="129"/>
    </row>
    <row r="9205" spans="2:6" s="119" customFormat="1" x14ac:dyDescent="0.3">
      <c r="B9205" s="127"/>
      <c r="C9205" s="129"/>
      <c r="D9205" s="129"/>
      <c r="E9205" s="129"/>
      <c r="F9205" s="129"/>
    </row>
    <row r="9206" spans="2:6" s="119" customFormat="1" x14ac:dyDescent="0.3">
      <c r="B9206" s="127"/>
      <c r="C9206" s="129"/>
      <c r="D9206" s="129"/>
      <c r="E9206" s="129"/>
      <c r="F9206" s="129"/>
    </row>
    <row r="9207" spans="2:6" s="119" customFormat="1" x14ac:dyDescent="0.3">
      <c r="B9207" s="127"/>
      <c r="C9207" s="129"/>
      <c r="D9207" s="129"/>
      <c r="E9207" s="129"/>
      <c r="F9207" s="129"/>
    </row>
    <row r="9208" spans="2:6" s="119" customFormat="1" x14ac:dyDescent="0.3">
      <c r="B9208" s="127"/>
      <c r="C9208" s="129"/>
      <c r="D9208" s="129"/>
      <c r="E9208" s="129"/>
      <c r="F9208" s="129"/>
    </row>
    <row r="9209" spans="2:6" s="119" customFormat="1" x14ac:dyDescent="0.3">
      <c r="B9209" s="127"/>
      <c r="C9209" s="129"/>
      <c r="D9209" s="129"/>
      <c r="E9209" s="129"/>
      <c r="F9209" s="129"/>
    </row>
    <row r="9210" spans="2:6" s="119" customFormat="1" x14ac:dyDescent="0.3">
      <c r="B9210" s="127"/>
      <c r="C9210" s="129"/>
      <c r="D9210" s="129"/>
      <c r="E9210" s="129"/>
      <c r="F9210" s="129"/>
    </row>
    <row r="9211" spans="2:6" s="119" customFormat="1" x14ac:dyDescent="0.3">
      <c r="B9211" s="127"/>
      <c r="C9211" s="129"/>
      <c r="D9211" s="129"/>
      <c r="E9211" s="129"/>
      <c r="F9211" s="129"/>
    </row>
    <row r="9212" spans="2:6" s="119" customFormat="1" x14ac:dyDescent="0.3">
      <c r="B9212" s="127"/>
      <c r="C9212" s="129"/>
      <c r="D9212" s="129"/>
      <c r="E9212" s="129"/>
      <c r="F9212" s="129"/>
    </row>
    <row r="9213" spans="2:6" s="119" customFormat="1" x14ac:dyDescent="0.3">
      <c r="B9213" s="127"/>
      <c r="C9213" s="129"/>
      <c r="D9213" s="129"/>
      <c r="E9213" s="129"/>
      <c r="F9213" s="129"/>
    </row>
    <row r="9214" spans="2:6" s="119" customFormat="1" x14ac:dyDescent="0.3">
      <c r="B9214" s="127"/>
      <c r="C9214" s="129"/>
      <c r="D9214" s="129"/>
      <c r="E9214" s="129"/>
      <c r="F9214" s="129"/>
    </row>
    <row r="9215" spans="2:6" s="119" customFormat="1" x14ac:dyDescent="0.3">
      <c r="B9215" s="127"/>
      <c r="C9215" s="129"/>
      <c r="D9215" s="129"/>
      <c r="E9215" s="129"/>
      <c r="F9215" s="129"/>
    </row>
    <row r="9216" spans="2:6" s="119" customFormat="1" x14ac:dyDescent="0.3">
      <c r="B9216" s="127"/>
      <c r="C9216" s="129"/>
      <c r="D9216" s="129"/>
      <c r="E9216" s="129"/>
      <c r="F9216" s="129"/>
    </row>
    <row r="9217" spans="2:6" s="119" customFormat="1" x14ac:dyDescent="0.3">
      <c r="B9217" s="127"/>
      <c r="C9217" s="129"/>
      <c r="D9217" s="129"/>
      <c r="E9217" s="129"/>
      <c r="F9217" s="129"/>
    </row>
    <row r="9218" spans="2:6" s="119" customFormat="1" x14ac:dyDescent="0.3">
      <c r="B9218" s="127"/>
      <c r="C9218" s="129"/>
      <c r="D9218" s="129"/>
      <c r="E9218" s="129"/>
      <c r="F9218" s="129"/>
    </row>
    <row r="9219" spans="2:6" s="119" customFormat="1" x14ac:dyDescent="0.3">
      <c r="B9219" s="127"/>
      <c r="C9219" s="129"/>
      <c r="D9219" s="129"/>
      <c r="E9219" s="129"/>
      <c r="F9219" s="129"/>
    </row>
    <row r="9220" spans="2:6" s="119" customFormat="1" x14ac:dyDescent="0.3">
      <c r="B9220" s="127"/>
      <c r="C9220" s="129"/>
      <c r="D9220" s="129"/>
      <c r="E9220" s="129"/>
      <c r="F9220" s="129"/>
    </row>
    <row r="9221" spans="2:6" s="119" customFormat="1" x14ac:dyDescent="0.3">
      <c r="B9221" s="127"/>
      <c r="C9221" s="129"/>
      <c r="D9221" s="129"/>
      <c r="E9221" s="129"/>
      <c r="F9221" s="129"/>
    </row>
    <row r="9222" spans="2:6" s="119" customFormat="1" x14ac:dyDescent="0.3">
      <c r="B9222" s="127"/>
      <c r="C9222" s="129"/>
      <c r="D9222" s="129"/>
      <c r="E9222" s="129"/>
      <c r="F9222" s="129"/>
    </row>
    <row r="9223" spans="2:6" s="119" customFormat="1" x14ac:dyDescent="0.3">
      <c r="B9223" s="127"/>
      <c r="C9223" s="129"/>
      <c r="D9223" s="129"/>
      <c r="E9223" s="129"/>
      <c r="F9223" s="129"/>
    </row>
    <row r="9224" spans="2:6" s="119" customFormat="1" x14ac:dyDescent="0.3">
      <c r="B9224" s="127"/>
      <c r="C9224" s="129"/>
      <c r="D9224" s="129"/>
      <c r="E9224" s="129"/>
      <c r="F9224" s="129"/>
    </row>
    <row r="9225" spans="2:6" s="119" customFormat="1" x14ac:dyDescent="0.3">
      <c r="B9225" s="127"/>
      <c r="C9225" s="129"/>
      <c r="D9225" s="129"/>
      <c r="E9225" s="129"/>
      <c r="F9225" s="129"/>
    </row>
    <row r="9226" spans="2:6" s="119" customFormat="1" x14ac:dyDescent="0.3">
      <c r="B9226" s="127"/>
      <c r="C9226" s="129"/>
      <c r="D9226" s="129"/>
      <c r="E9226" s="129"/>
      <c r="F9226" s="129"/>
    </row>
    <row r="9227" spans="2:6" s="119" customFormat="1" x14ac:dyDescent="0.3">
      <c r="B9227" s="127"/>
      <c r="C9227" s="129"/>
      <c r="D9227" s="129"/>
      <c r="E9227" s="129"/>
      <c r="F9227" s="129"/>
    </row>
    <row r="9228" spans="2:6" s="119" customFormat="1" x14ac:dyDescent="0.3">
      <c r="B9228" s="127"/>
      <c r="C9228" s="129"/>
      <c r="D9228" s="129"/>
      <c r="E9228" s="129"/>
      <c r="F9228" s="129"/>
    </row>
    <row r="9229" spans="2:6" s="119" customFormat="1" x14ac:dyDescent="0.3">
      <c r="B9229" s="127"/>
      <c r="C9229" s="129"/>
      <c r="D9229" s="129"/>
      <c r="E9229" s="129"/>
      <c r="F9229" s="129"/>
    </row>
    <row r="9230" spans="2:6" s="119" customFormat="1" x14ac:dyDescent="0.3">
      <c r="B9230" s="127"/>
      <c r="C9230" s="129"/>
      <c r="D9230" s="129"/>
      <c r="E9230" s="129"/>
      <c r="F9230" s="129"/>
    </row>
    <row r="9231" spans="2:6" s="119" customFormat="1" x14ac:dyDescent="0.3">
      <c r="B9231" s="127"/>
      <c r="C9231" s="129"/>
      <c r="D9231" s="129"/>
      <c r="E9231" s="129"/>
      <c r="F9231" s="129"/>
    </row>
    <row r="9232" spans="2:6" s="119" customFormat="1" x14ac:dyDescent="0.3">
      <c r="B9232" s="127"/>
      <c r="C9232" s="129"/>
      <c r="D9232" s="129"/>
      <c r="E9232" s="129"/>
      <c r="F9232" s="129"/>
    </row>
    <row r="9233" spans="2:6" s="119" customFormat="1" x14ac:dyDescent="0.3">
      <c r="B9233" s="127"/>
      <c r="C9233" s="129"/>
      <c r="D9233" s="129"/>
      <c r="E9233" s="129"/>
      <c r="F9233" s="129"/>
    </row>
    <row r="9234" spans="2:6" s="119" customFormat="1" x14ac:dyDescent="0.3">
      <c r="B9234" s="127"/>
      <c r="C9234" s="129"/>
      <c r="D9234" s="129"/>
      <c r="E9234" s="129"/>
      <c r="F9234" s="129"/>
    </row>
    <row r="9235" spans="2:6" s="119" customFormat="1" x14ac:dyDescent="0.3">
      <c r="B9235" s="127"/>
      <c r="C9235" s="129"/>
      <c r="D9235" s="129"/>
      <c r="E9235" s="129"/>
      <c r="F9235" s="129"/>
    </row>
    <row r="9236" spans="2:6" s="119" customFormat="1" x14ac:dyDescent="0.3">
      <c r="B9236" s="127"/>
      <c r="C9236" s="129"/>
      <c r="D9236" s="129"/>
      <c r="E9236" s="129"/>
      <c r="F9236" s="129"/>
    </row>
    <row r="9237" spans="2:6" s="119" customFormat="1" x14ac:dyDescent="0.3">
      <c r="B9237" s="127"/>
      <c r="C9237" s="129"/>
      <c r="D9237" s="129"/>
      <c r="E9237" s="129"/>
      <c r="F9237" s="129"/>
    </row>
    <row r="9238" spans="2:6" s="119" customFormat="1" x14ac:dyDescent="0.3">
      <c r="B9238" s="127"/>
      <c r="C9238" s="129"/>
      <c r="D9238" s="129"/>
      <c r="E9238" s="129"/>
      <c r="F9238" s="129"/>
    </row>
    <row r="9239" spans="2:6" s="119" customFormat="1" x14ac:dyDescent="0.3">
      <c r="B9239" s="127"/>
      <c r="C9239" s="129"/>
      <c r="D9239" s="129"/>
      <c r="E9239" s="129"/>
      <c r="F9239" s="129"/>
    </row>
    <row r="9240" spans="2:6" s="119" customFormat="1" x14ac:dyDescent="0.3">
      <c r="B9240" s="127"/>
      <c r="C9240" s="129"/>
      <c r="D9240" s="129"/>
      <c r="E9240" s="129"/>
      <c r="F9240" s="129"/>
    </row>
    <row r="9241" spans="2:6" s="119" customFormat="1" x14ac:dyDescent="0.3">
      <c r="B9241" s="127"/>
      <c r="C9241" s="129"/>
      <c r="D9241" s="129"/>
      <c r="E9241" s="129"/>
      <c r="F9241" s="129"/>
    </row>
    <row r="9242" spans="2:6" s="119" customFormat="1" x14ac:dyDescent="0.3">
      <c r="B9242" s="127"/>
      <c r="C9242" s="129"/>
      <c r="D9242" s="129"/>
      <c r="E9242" s="129"/>
      <c r="F9242" s="129"/>
    </row>
    <row r="9243" spans="2:6" s="119" customFormat="1" x14ac:dyDescent="0.3">
      <c r="B9243" s="127"/>
      <c r="C9243" s="129"/>
      <c r="D9243" s="129"/>
      <c r="E9243" s="129"/>
      <c r="F9243" s="129"/>
    </row>
    <row r="9244" spans="2:6" s="119" customFormat="1" x14ac:dyDescent="0.3">
      <c r="B9244" s="127"/>
      <c r="C9244" s="129"/>
      <c r="D9244" s="129"/>
      <c r="E9244" s="129"/>
      <c r="F9244" s="129"/>
    </row>
    <row r="9245" spans="2:6" s="119" customFormat="1" x14ac:dyDescent="0.3">
      <c r="B9245" s="127"/>
      <c r="C9245" s="129"/>
      <c r="D9245" s="129"/>
      <c r="E9245" s="129"/>
      <c r="F9245" s="129"/>
    </row>
    <row r="9246" spans="2:6" s="119" customFormat="1" x14ac:dyDescent="0.3">
      <c r="B9246" s="127"/>
      <c r="C9246" s="129"/>
      <c r="D9246" s="129"/>
      <c r="E9246" s="129"/>
      <c r="F9246" s="129"/>
    </row>
    <row r="9247" spans="2:6" s="119" customFormat="1" x14ac:dyDescent="0.3">
      <c r="B9247" s="127"/>
      <c r="C9247" s="129"/>
      <c r="D9247" s="129"/>
      <c r="E9247" s="129"/>
      <c r="F9247" s="129"/>
    </row>
    <row r="9248" spans="2:6" s="119" customFormat="1" x14ac:dyDescent="0.3">
      <c r="B9248" s="127"/>
      <c r="C9248" s="129"/>
      <c r="D9248" s="129"/>
      <c r="E9248" s="129"/>
      <c r="F9248" s="129"/>
    </row>
    <row r="9249" spans="2:6" s="119" customFormat="1" x14ac:dyDescent="0.3">
      <c r="B9249" s="127"/>
      <c r="C9249" s="129"/>
      <c r="D9249" s="129"/>
      <c r="E9249" s="129"/>
      <c r="F9249" s="129"/>
    </row>
    <row r="9250" spans="2:6" s="119" customFormat="1" x14ac:dyDescent="0.3">
      <c r="B9250" s="127"/>
      <c r="C9250" s="129"/>
      <c r="D9250" s="129"/>
      <c r="E9250" s="129"/>
      <c r="F9250" s="129"/>
    </row>
    <row r="9251" spans="2:6" s="119" customFormat="1" x14ac:dyDescent="0.3">
      <c r="B9251" s="127"/>
      <c r="C9251" s="129"/>
      <c r="D9251" s="129"/>
      <c r="E9251" s="129"/>
      <c r="F9251" s="129"/>
    </row>
    <row r="9252" spans="2:6" s="119" customFormat="1" x14ac:dyDescent="0.3">
      <c r="B9252" s="127"/>
      <c r="C9252" s="129"/>
      <c r="D9252" s="129"/>
      <c r="E9252" s="129"/>
      <c r="F9252" s="129"/>
    </row>
    <row r="9253" spans="2:6" s="119" customFormat="1" x14ac:dyDescent="0.3">
      <c r="B9253" s="127"/>
      <c r="C9253" s="129"/>
      <c r="D9253" s="129"/>
      <c r="E9253" s="129"/>
      <c r="F9253" s="129"/>
    </row>
    <row r="9254" spans="2:6" s="119" customFormat="1" x14ac:dyDescent="0.3">
      <c r="B9254" s="127"/>
      <c r="C9254" s="129"/>
      <c r="D9254" s="129"/>
      <c r="E9254" s="129"/>
      <c r="F9254" s="129"/>
    </row>
    <row r="9255" spans="2:6" s="119" customFormat="1" x14ac:dyDescent="0.3">
      <c r="B9255" s="127"/>
      <c r="C9255" s="129"/>
      <c r="D9255" s="129"/>
      <c r="E9255" s="129"/>
      <c r="F9255" s="129"/>
    </row>
    <row r="9256" spans="2:6" s="119" customFormat="1" x14ac:dyDescent="0.3">
      <c r="B9256" s="127"/>
      <c r="C9256" s="129"/>
      <c r="D9256" s="129"/>
      <c r="E9256" s="129"/>
      <c r="F9256" s="129"/>
    </row>
    <row r="9257" spans="2:6" s="119" customFormat="1" x14ac:dyDescent="0.3">
      <c r="B9257" s="127"/>
      <c r="C9257" s="129"/>
      <c r="D9257" s="129"/>
      <c r="E9257" s="129"/>
      <c r="F9257" s="129"/>
    </row>
    <row r="9258" spans="2:6" s="119" customFormat="1" x14ac:dyDescent="0.3">
      <c r="B9258" s="127"/>
      <c r="C9258" s="129"/>
      <c r="D9258" s="129"/>
      <c r="E9258" s="129"/>
      <c r="F9258" s="129"/>
    </row>
    <row r="9259" spans="2:6" s="119" customFormat="1" x14ac:dyDescent="0.3">
      <c r="B9259" s="127"/>
      <c r="C9259" s="129"/>
      <c r="D9259" s="129"/>
      <c r="E9259" s="129"/>
      <c r="F9259" s="129"/>
    </row>
    <row r="9260" spans="2:6" s="119" customFormat="1" x14ac:dyDescent="0.3">
      <c r="B9260" s="127"/>
      <c r="C9260" s="129"/>
      <c r="D9260" s="129"/>
      <c r="E9260" s="129"/>
      <c r="F9260" s="129"/>
    </row>
    <row r="9261" spans="2:6" s="119" customFormat="1" x14ac:dyDescent="0.3">
      <c r="B9261" s="127"/>
      <c r="C9261" s="129"/>
      <c r="D9261" s="129"/>
      <c r="E9261" s="129"/>
      <c r="F9261" s="129"/>
    </row>
    <row r="9262" spans="2:6" s="119" customFormat="1" x14ac:dyDescent="0.3">
      <c r="B9262" s="127"/>
      <c r="C9262" s="129"/>
      <c r="D9262" s="129"/>
      <c r="E9262" s="129"/>
      <c r="F9262" s="129"/>
    </row>
    <row r="9263" spans="2:6" s="119" customFormat="1" x14ac:dyDescent="0.3">
      <c r="B9263" s="127"/>
      <c r="C9263" s="129"/>
      <c r="D9263" s="129"/>
      <c r="E9263" s="129"/>
      <c r="F9263" s="129"/>
    </row>
    <row r="9264" spans="2:6" s="119" customFormat="1" x14ac:dyDescent="0.3">
      <c r="B9264" s="127"/>
      <c r="C9264" s="129"/>
      <c r="D9264" s="129"/>
      <c r="E9264" s="129"/>
      <c r="F9264" s="129"/>
    </row>
    <row r="9265" spans="2:6" s="119" customFormat="1" x14ac:dyDescent="0.3">
      <c r="B9265" s="127"/>
      <c r="C9265" s="129"/>
      <c r="D9265" s="129"/>
      <c r="E9265" s="129"/>
      <c r="F9265" s="129"/>
    </row>
    <row r="9266" spans="2:6" s="119" customFormat="1" x14ac:dyDescent="0.3">
      <c r="B9266" s="127"/>
      <c r="C9266" s="129"/>
      <c r="D9266" s="129"/>
      <c r="E9266" s="129"/>
      <c r="F9266" s="129"/>
    </row>
    <row r="9267" spans="2:6" s="119" customFormat="1" x14ac:dyDescent="0.3">
      <c r="B9267" s="127"/>
      <c r="C9267" s="129"/>
      <c r="D9267" s="129"/>
      <c r="E9267" s="129"/>
      <c r="F9267" s="129"/>
    </row>
    <row r="9268" spans="2:6" s="119" customFormat="1" x14ac:dyDescent="0.3">
      <c r="B9268" s="127"/>
      <c r="C9268" s="129"/>
      <c r="D9268" s="129"/>
      <c r="E9268" s="129"/>
      <c r="F9268" s="129"/>
    </row>
    <row r="9269" spans="2:6" s="119" customFormat="1" x14ac:dyDescent="0.3">
      <c r="B9269" s="127"/>
      <c r="C9269" s="129"/>
      <c r="D9269" s="129"/>
      <c r="E9269" s="129"/>
      <c r="F9269" s="129"/>
    </row>
    <row r="9270" spans="2:6" s="119" customFormat="1" x14ac:dyDescent="0.3">
      <c r="B9270" s="127"/>
      <c r="C9270" s="129"/>
      <c r="D9270" s="129"/>
      <c r="E9270" s="129"/>
      <c r="F9270" s="129"/>
    </row>
    <row r="9271" spans="2:6" s="119" customFormat="1" x14ac:dyDescent="0.3">
      <c r="B9271" s="127"/>
      <c r="C9271" s="129"/>
      <c r="D9271" s="129"/>
      <c r="E9271" s="129"/>
      <c r="F9271" s="129"/>
    </row>
    <row r="9272" spans="2:6" s="119" customFormat="1" x14ac:dyDescent="0.3">
      <c r="B9272" s="127"/>
      <c r="C9272" s="129"/>
      <c r="D9272" s="129"/>
      <c r="E9272" s="129"/>
      <c r="F9272" s="129"/>
    </row>
    <row r="9273" spans="2:6" s="119" customFormat="1" x14ac:dyDescent="0.3">
      <c r="B9273" s="127"/>
      <c r="C9273" s="129"/>
      <c r="D9273" s="129"/>
      <c r="E9273" s="129"/>
      <c r="F9273" s="129"/>
    </row>
    <row r="9274" spans="2:6" s="119" customFormat="1" x14ac:dyDescent="0.3">
      <c r="B9274" s="127"/>
      <c r="C9274" s="129"/>
      <c r="D9274" s="129"/>
      <c r="E9274" s="129"/>
      <c r="F9274" s="129"/>
    </row>
    <row r="9275" spans="2:6" s="119" customFormat="1" x14ac:dyDescent="0.3">
      <c r="B9275" s="127"/>
      <c r="C9275" s="129"/>
      <c r="D9275" s="129"/>
      <c r="E9275" s="129"/>
      <c r="F9275" s="129"/>
    </row>
    <row r="9276" spans="2:6" s="119" customFormat="1" x14ac:dyDescent="0.3">
      <c r="B9276" s="127"/>
      <c r="C9276" s="129"/>
      <c r="D9276" s="129"/>
      <c r="E9276" s="129"/>
      <c r="F9276" s="129"/>
    </row>
    <row r="9277" spans="2:6" s="119" customFormat="1" x14ac:dyDescent="0.3">
      <c r="B9277" s="127"/>
      <c r="C9277" s="129"/>
      <c r="D9277" s="129"/>
      <c r="E9277" s="129"/>
      <c r="F9277" s="129"/>
    </row>
    <row r="9278" spans="2:6" s="119" customFormat="1" x14ac:dyDescent="0.3">
      <c r="B9278" s="127"/>
      <c r="C9278" s="129"/>
      <c r="D9278" s="129"/>
      <c r="E9278" s="129"/>
      <c r="F9278" s="129"/>
    </row>
    <row r="9279" spans="2:6" s="119" customFormat="1" x14ac:dyDescent="0.3">
      <c r="B9279" s="127"/>
      <c r="C9279" s="129"/>
      <c r="D9279" s="129"/>
      <c r="E9279" s="129"/>
      <c r="F9279" s="129"/>
    </row>
    <row r="9280" spans="2:6" s="119" customFormat="1" x14ac:dyDescent="0.3">
      <c r="B9280" s="127"/>
      <c r="C9280" s="129"/>
      <c r="D9280" s="129"/>
      <c r="E9280" s="129"/>
      <c r="F9280" s="129"/>
    </row>
    <row r="9281" spans="2:6" s="119" customFormat="1" x14ac:dyDescent="0.3">
      <c r="B9281" s="127"/>
      <c r="C9281" s="129"/>
      <c r="D9281" s="129"/>
      <c r="E9281" s="129"/>
      <c r="F9281" s="129"/>
    </row>
    <row r="9282" spans="2:6" s="119" customFormat="1" x14ac:dyDescent="0.3">
      <c r="B9282" s="127"/>
      <c r="C9282" s="129"/>
      <c r="D9282" s="129"/>
      <c r="E9282" s="129"/>
      <c r="F9282" s="129"/>
    </row>
    <row r="9283" spans="2:6" s="119" customFormat="1" x14ac:dyDescent="0.3">
      <c r="B9283" s="127"/>
      <c r="C9283" s="129"/>
      <c r="D9283" s="129"/>
      <c r="E9283" s="129"/>
      <c r="F9283" s="129"/>
    </row>
    <row r="9284" spans="2:6" s="119" customFormat="1" x14ac:dyDescent="0.3">
      <c r="B9284" s="127"/>
      <c r="C9284" s="129"/>
      <c r="D9284" s="129"/>
      <c r="E9284" s="129"/>
      <c r="F9284" s="129"/>
    </row>
    <row r="9285" spans="2:6" s="119" customFormat="1" x14ac:dyDescent="0.3">
      <c r="C9285" s="129"/>
      <c r="D9285" s="129"/>
      <c r="E9285" s="129"/>
      <c r="F9285" s="129"/>
    </row>
    <row r="9286" spans="2:6" s="119" customFormat="1" x14ac:dyDescent="0.3">
      <c r="C9286" s="129"/>
      <c r="D9286" s="129"/>
      <c r="E9286" s="129"/>
      <c r="F9286" s="129"/>
    </row>
    <row r="9287" spans="2:6" s="119" customFormat="1" x14ac:dyDescent="0.3">
      <c r="C9287" s="129"/>
      <c r="D9287" s="129"/>
      <c r="E9287" s="129"/>
      <c r="F9287" s="129"/>
    </row>
    <row r="9288" spans="2:6" s="119" customFormat="1" x14ac:dyDescent="0.3">
      <c r="C9288" s="129"/>
      <c r="D9288" s="129"/>
      <c r="E9288" s="129"/>
      <c r="F9288" s="129"/>
    </row>
    <row r="9289" spans="2:6" s="119" customFormat="1" x14ac:dyDescent="0.3">
      <c r="C9289" s="129"/>
      <c r="D9289" s="129"/>
      <c r="E9289" s="129"/>
      <c r="F9289" s="129"/>
    </row>
    <row r="9290" spans="2:6" s="119" customFormat="1" x14ac:dyDescent="0.3">
      <c r="C9290" s="129"/>
      <c r="D9290" s="129"/>
      <c r="E9290" s="129"/>
      <c r="F9290" s="129"/>
    </row>
    <row r="9291" spans="2:6" s="119" customFormat="1" x14ac:dyDescent="0.3">
      <c r="C9291" s="129"/>
      <c r="D9291" s="129"/>
      <c r="E9291" s="129"/>
      <c r="F9291" s="129"/>
    </row>
    <row r="9292" spans="2:6" s="119" customFormat="1" x14ac:dyDescent="0.3">
      <c r="C9292" s="129"/>
      <c r="D9292" s="129"/>
      <c r="E9292" s="129"/>
      <c r="F9292" s="129"/>
    </row>
    <row r="9293" spans="2:6" s="119" customFormat="1" x14ac:dyDescent="0.3">
      <c r="C9293" s="129"/>
      <c r="D9293" s="129"/>
      <c r="E9293" s="129"/>
      <c r="F9293" s="129"/>
    </row>
    <row r="9294" spans="2:6" s="119" customFormat="1" x14ac:dyDescent="0.3">
      <c r="C9294" s="129"/>
      <c r="D9294" s="129"/>
      <c r="E9294" s="129"/>
      <c r="F9294" s="129"/>
    </row>
    <row r="9295" spans="2:6" s="119" customFormat="1" x14ac:dyDescent="0.3">
      <c r="C9295" s="129"/>
      <c r="D9295" s="129"/>
      <c r="E9295" s="129"/>
      <c r="F9295" s="129"/>
    </row>
    <row r="9296" spans="2:6" s="119" customFormat="1" x14ac:dyDescent="0.3">
      <c r="C9296" s="129"/>
      <c r="D9296" s="129"/>
      <c r="E9296" s="129"/>
      <c r="F9296" s="129"/>
    </row>
    <row r="9297" spans="3:6" s="119" customFormat="1" x14ac:dyDescent="0.3">
      <c r="C9297" s="129"/>
      <c r="D9297" s="129"/>
      <c r="E9297" s="129"/>
      <c r="F9297" s="129"/>
    </row>
    <row r="9298" spans="3:6" s="119" customFormat="1" x14ac:dyDescent="0.3">
      <c r="C9298" s="129"/>
      <c r="D9298" s="129"/>
      <c r="E9298" s="129"/>
      <c r="F9298" s="129"/>
    </row>
    <row r="9299" spans="3:6" s="119" customFormat="1" x14ac:dyDescent="0.3">
      <c r="C9299" s="129"/>
      <c r="D9299" s="129"/>
      <c r="E9299" s="129"/>
      <c r="F9299" s="129"/>
    </row>
    <row r="9300" spans="3:6" s="119" customFormat="1" x14ac:dyDescent="0.3">
      <c r="C9300" s="129"/>
      <c r="D9300" s="129"/>
      <c r="E9300" s="129"/>
      <c r="F9300" s="129"/>
    </row>
    <row r="9301" spans="3:6" s="119" customFormat="1" x14ac:dyDescent="0.3">
      <c r="C9301" s="129"/>
      <c r="D9301" s="129"/>
      <c r="E9301" s="129"/>
      <c r="F9301" s="129"/>
    </row>
    <row r="9302" spans="3:6" s="119" customFormat="1" x14ac:dyDescent="0.3">
      <c r="C9302" s="129"/>
      <c r="D9302" s="129"/>
      <c r="E9302" s="129"/>
      <c r="F9302" s="129"/>
    </row>
    <row r="9303" spans="3:6" s="119" customFormat="1" x14ac:dyDescent="0.3">
      <c r="C9303" s="129"/>
      <c r="D9303" s="129"/>
      <c r="E9303" s="129"/>
      <c r="F9303" s="129"/>
    </row>
    <row r="9304" spans="3:6" s="119" customFormat="1" x14ac:dyDescent="0.3">
      <c r="C9304" s="129"/>
      <c r="D9304" s="129"/>
      <c r="E9304" s="129"/>
      <c r="F9304" s="129"/>
    </row>
    <row r="9305" spans="3:6" s="119" customFormat="1" x14ac:dyDescent="0.3">
      <c r="C9305" s="129"/>
      <c r="D9305" s="129"/>
      <c r="E9305" s="129"/>
      <c r="F9305" s="129"/>
    </row>
    <row r="9306" spans="3:6" s="119" customFormat="1" x14ac:dyDescent="0.3">
      <c r="C9306" s="129"/>
      <c r="D9306" s="129"/>
      <c r="E9306" s="129"/>
      <c r="F9306" s="129"/>
    </row>
    <row r="9307" spans="3:6" s="119" customFormat="1" x14ac:dyDescent="0.3">
      <c r="C9307" s="129"/>
      <c r="D9307" s="129"/>
      <c r="E9307" s="129"/>
      <c r="F9307" s="129"/>
    </row>
    <row r="9308" spans="3:6" s="119" customFormat="1" x14ac:dyDescent="0.3">
      <c r="C9308" s="129"/>
      <c r="D9308" s="129"/>
      <c r="E9308" s="129"/>
      <c r="F9308" s="129"/>
    </row>
    <row r="9309" spans="3:6" s="119" customFormat="1" x14ac:dyDescent="0.3">
      <c r="C9309" s="129"/>
      <c r="D9309" s="129"/>
      <c r="E9309" s="129"/>
      <c r="F9309" s="129"/>
    </row>
    <row r="9310" spans="3:6" s="119" customFormat="1" x14ac:dyDescent="0.3">
      <c r="C9310" s="129"/>
      <c r="D9310" s="129"/>
      <c r="E9310" s="129"/>
      <c r="F9310" s="129"/>
    </row>
    <row r="9311" spans="3:6" s="119" customFormat="1" x14ac:dyDescent="0.3">
      <c r="C9311" s="129"/>
      <c r="D9311" s="129"/>
      <c r="E9311" s="129"/>
      <c r="F9311" s="129"/>
    </row>
    <row r="9312" spans="3:6" s="119" customFormat="1" x14ac:dyDescent="0.3">
      <c r="C9312" s="129"/>
      <c r="D9312" s="129"/>
      <c r="E9312" s="129"/>
      <c r="F9312" s="129"/>
    </row>
    <row r="9313" spans="3:6" s="119" customFormat="1" x14ac:dyDescent="0.3">
      <c r="C9313" s="129"/>
      <c r="D9313" s="129"/>
      <c r="E9313" s="129"/>
      <c r="F9313" s="129"/>
    </row>
    <row r="9314" spans="3:6" s="119" customFormat="1" x14ac:dyDescent="0.3">
      <c r="C9314" s="129"/>
      <c r="D9314" s="129"/>
      <c r="E9314" s="129"/>
      <c r="F9314" s="129"/>
    </row>
    <row r="9315" spans="3:6" s="119" customFormat="1" x14ac:dyDescent="0.3">
      <c r="C9315" s="129"/>
      <c r="D9315" s="129"/>
      <c r="E9315" s="129"/>
      <c r="F9315" s="129"/>
    </row>
    <row r="9316" spans="3:6" s="119" customFormat="1" x14ac:dyDescent="0.3">
      <c r="C9316" s="129"/>
      <c r="D9316" s="129"/>
      <c r="E9316" s="129"/>
      <c r="F9316" s="129"/>
    </row>
    <row r="9317" spans="3:6" s="119" customFormat="1" x14ac:dyDescent="0.3">
      <c r="C9317" s="129"/>
      <c r="D9317" s="129"/>
      <c r="E9317" s="129"/>
      <c r="F9317" s="129"/>
    </row>
    <row r="9318" spans="3:6" s="119" customFormat="1" x14ac:dyDescent="0.3">
      <c r="C9318" s="129"/>
      <c r="D9318" s="129"/>
      <c r="E9318" s="129"/>
      <c r="F9318" s="129"/>
    </row>
    <row r="9319" spans="3:6" s="119" customFormat="1" x14ac:dyDescent="0.3">
      <c r="C9319" s="129"/>
      <c r="D9319" s="129"/>
      <c r="E9319" s="129"/>
      <c r="F9319" s="129"/>
    </row>
    <row r="9320" spans="3:6" s="119" customFormat="1" x14ac:dyDescent="0.3">
      <c r="C9320" s="129"/>
      <c r="D9320" s="129"/>
      <c r="E9320" s="129"/>
      <c r="F9320" s="129"/>
    </row>
    <row r="9321" spans="3:6" s="119" customFormat="1" x14ac:dyDescent="0.3">
      <c r="C9321" s="129"/>
      <c r="D9321" s="129"/>
      <c r="E9321" s="129"/>
      <c r="F9321" s="129"/>
    </row>
    <row r="9322" spans="3:6" s="119" customFormat="1" x14ac:dyDescent="0.3">
      <c r="C9322" s="129"/>
      <c r="D9322" s="129"/>
      <c r="E9322" s="129"/>
      <c r="F9322" s="129"/>
    </row>
    <row r="9323" spans="3:6" s="119" customFormat="1" x14ac:dyDescent="0.3">
      <c r="C9323" s="129"/>
      <c r="D9323" s="129"/>
      <c r="E9323" s="129"/>
      <c r="F9323" s="129"/>
    </row>
    <row r="9324" spans="3:6" s="119" customFormat="1" x14ac:dyDescent="0.3">
      <c r="C9324" s="129"/>
      <c r="D9324" s="129"/>
      <c r="E9324" s="129"/>
      <c r="F9324" s="129"/>
    </row>
    <row r="9325" spans="3:6" s="119" customFormat="1" x14ac:dyDescent="0.3">
      <c r="C9325" s="129"/>
      <c r="D9325" s="129"/>
      <c r="E9325" s="129"/>
      <c r="F9325" s="129"/>
    </row>
    <row r="9326" spans="3:6" s="119" customFormat="1" x14ac:dyDescent="0.3">
      <c r="C9326" s="129"/>
      <c r="D9326" s="129"/>
      <c r="E9326" s="129"/>
      <c r="F9326" s="129"/>
    </row>
    <row r="9327" spans="3:6" s="119" customFormat="1" x14ac:dyDescent="0.3">
      <c r="C9327" s="129"/>
      <c r="D9327" s="129"/>
      <c r="E9327" s="129"/>
      <c r="F9327" s="129"/>
    </row>
    <row r="9328" spans="3:6" s="119" customFormat="1" x14ac:dyDescent="0.3">
      <c r="C9328" s="129"/>
      <c r="D9328" s="129"/>
      <c r="E9328" s="129"/>
      <c r="F9328" s="129"/>
    </row>
    <row r="9329" spans="3:6" s="119" customFormat="1" x14ac:dyDescent="0.3">
      <c r="C9329" s="129"/>
      <c r="D9329" s="129"/>
      <c r="E9329" s="129"/>
      <c r="F9329" s="129"/>
    </row>
    <row r="9330" spans="3:6" s="119" customFormat="1" x14ac:dyDescent="0.3">
      <c r="C9330" s="129"/>
      <c r="D9330" s="129"/>
      <c r="E9330" s="129"/>
      <c r="F9330" s="129"/>
    </row>
    <row r="9331" spans="3:6" s="119" customFormat="1" x14ac:dyDescent="0.3">
      <c r="C9331" s="129"/>
      <c r="D9331" s="129"/>
      <c r="E9331" s="129"/>
      <c r="F9331" s="129"/>
    </row>
    <row r="9332" spans="3:6" s="119" customFormat="1" x14ac:dyDescent="0.3">
      <c r="C9332" s="129"/>
      <c r="D9332" s="129"/>
      <c r="E9332" s="129"/>
      <c r="F9332" s="129"/>
    </row>
    <row r="9333" spans="3:6" s="119" customFormat="1" x14ac:dyDescent="0.3">
      <c r="C9333" s="129"/>
      <c r="D9333" s="129"/>
      <c r="E9333" s="129"/>
      <c r="F9333" s="129"/>
    </row>
    <row r="9334" spans="3:6" s="119" customFormat="1" x14ac:dyDescent="0.3">
      <c r="C9334" s="129"/>
      <c r="D9334" s="129"/>
      <c r="E9334" s="129"/>
      <c r="F9334" s="129"/>
    </row>
    <row r="9335" spans="3:6" s="119" customFormat="1" x14ac:dyDescent="0.3">
      <c r="C9335" s="129"/>
      <c r="D9335" s="129"/>
      <c r="E9335" s="129"/>
      <c r="F9335" s="129"/>
    </row>
    <row r="9336" spans="3:6" s="119" customFormat="1" x14ac:dyDescent="0.3">
      <c r="C9336" s="129"/>
      <c r="D9336" s="129"/>
      <c r="E9336" s="129"/>
      <c r="F9336" s="129"/>
    </row>
    <row r="9337" spans="3:6" s="119" customFormat="1" x14ac:dyDescent="0.3">
      <c r="C9337" s="129"/>
      <c r="D9337" s="129"/>
      <c r="E9337" s="129"/>
      <c r="F9337" s="129"/>
    </row>
    <row r="9338" spans="3:6" s="119" customFormat="1" x14ac:dyDescent="0.3">
      <c r="C9338" s="129"/>
      <c r="D9338" s="129"/>
      <c r="E9338" s="129"/>
      <c r="F9338" s="129"/>
    </row>
    <row r="9339" spans="3:6" s="119" customFormat="1" x14ac:dyDescent="0.3">
      <c r="C9339" s="129"/>
      <c r="D9339" s="129"/>
      <c r="E9339" s="129"/>
      <c r="F9339" s="129"/>
    </row>
    <row r="9340" spans="3:6" s="119" customFormat="1" x14ac:dyDescent="0.3">
      <c r="C9340" s="129"/>
      <c r="D9340" s="129"/>
      <c r="E9340" s="129"/>
      <c r="F9340" s="129"/>
    </row>
    <row r="9341" spans="3:6" s="119" customFormat="1" x14ac:dyDescent="0.3">
      <c r="C9341" s="129"/>
      <c r="D9341" s="129"/>
      <c r="E9341" s="129"/>
      <c r="F9341" s="129"/>
    </row>
    <row r="9342" spans="3:6" s="119" customFormat="1" x14ac:dyDescent="0.3">
      <c r="C9342" s="129"/>
      <c r="D9342" s="129"/>
      <c r="E9342" s="129"/>
      <c r="F9342" s="129"/>
    </row>
    <row r="9343" spans="3:6" s="119" customFormat="1" x14ac:dyDescent="0.3">
      <c r="C9343" s="129"/>
      <c r="D9343" s="129"/>
      <c r="E9343" s="129"/>
      <c r="F9343" s="129"/>
    </row>
    <row r="9344" spans="3:6" s="119" customFormat="1" x14ac:dyDescent="0.3">
      <c r="C9344" s="129"/>
      <c r="D9344" s="129"/>
      <c r="E9344" s="129"/>
      <c r="F9344" s="129"/>
    </row>
    <row r="9345" spans="3:6" s="119" customFormat="1" x14ac:dyDescent="0.3">
      <c r="C9345" s="129"/>
      <c r="D9345" s="129"/>
      <c r="E9345" s="129"/>
      <c r="F9345" s="129"/>
    </row>
    <row r="9346" spans="3:6" s="119" customFormat="1" x14ac:dyDescent="0.3">
      <c r="C9346" s="129"/>
      <c r="D9346" s="129"/>
      <c r="E9346" s="129"/>
      <c r="F9346" s="129"/>
    </row>
    <row r="9347" spans="3:6" s="119" customFormat="1" x14ac:dyDescent="0.3">
      <c r="C9347" s="129"/>
      <c r="D9347" s="129"/>
      <c r="E9347" s="129"/>
      <c r="F9347" s="129"/>
    </row>
    <row r="9348" spans="3:6" s="119" customFormat="1" x14ac:dyDescent="0.3">
      <c r="C9348" s="129"/>
      <c r="D9348" s="129"/>
      <c r="E9348" s="129"/>
      <c r="F9348" s="129"/>
    </row>
    <row r="9349" spans="3:6" s="119" customFormat="1" x14ac:dyDescent="0.3">
      <c r="C9349" s="129"/>
      <c r="D9349" s="129"/>
      <c r="E9349" s="129"/>
      <c r="F9349" s="129"/>
    </row>
    <row r="9350" spans="3:6" s="119" customFormat="1" x14ac:dyDescent="0.3">
      <c r="C9350" s="129"/>
      <c r="D9350" s="129"/>
      <c r="E9350" s="129"/>
      <c r="F9350" s="129"/>
    </row>
    <row r="9351" spans="3:6" s="119" customFormat="1" x14ac:dyDescent="0.3">
      <c r="C9351" s="129"/>
      <c r="D9351" s="129"/>
      <c r="E9351" s="129"/>
      <c r="F9351" s="129"/>
    </row>
    <row r="9352" spans="3:6" s="119" customFormat="1" x14ac:dyDescent="0.3">
      <c r="C9352" s="129"/>
      <c r="D9352" s="129"/>
      <c r="E9352" s="129"/>
      <c r="F9352" s="129"/>
    </row>
    <row r="9353" spans="3:6" s="119" customFormat="1" x14ac:dyDescent="0.3">
      <c r="C9353" s="129"/>
      <c r="D9353" s="129"/>
      <c r="E9353" s="129"/>
      <c r="F9353" s="129"/>
    </row>
    <row r="9354" spans="3:6" s="119" customFormat="1" x14ac:dyDescent="0.3">
      <c r="C9354" s="129"/>
      <c r="D9354" s="129"/>
      <c r="E9354" s="129"/>
      <c r="F9354" s="129"/>
    </row>
    <row r="9355" spans="3:6" s="119" customFormat="1" x14ac:dyDescent="0.3">
      <c r="C9355" s="129"/>
      <c r="D9355" s="129"/>
      <c r="E9355" s="129"/>
      <c r="F9355" s="129"/>
    </row>
    <row r="9356" spans="3:6" s="119" customFormat="1" x14ac:dyDescent="0.3">
      <c r="C9356" s="129"/>
      <c r="D9356" s="129"/>
      <c r="E9356" s="129"/>
      <c r="F9356" s="129"/>
    </row>
    <row r="9357" spans="3:6" s="119" customFormat="1" x14ac:dyDescent="0.3">
      <c r="C9357" s="129"/>
      <c r="D9357" s="129"/>
      <c r="E9357" s="129"/>
      <c r="F9357" s="129"/>
    </row>
    <row r="9358" spans="3:6" s="119" customFormat="1" x14ac:dyDescent="0.3">
      <c r="C9358" s="129"/>
      <c r="D9358" s="129"/>
      <c r="E9358" s="129"/>
      <c r="F9358" s="129"/>
    </row>
    <row r="9359" spans="3:6" s="119" customFormat="1" x14ac:dyDescent="0.3">
      <c r="C9359" s="129"/>
      <c r="D9359" s="129"/>
      <c r="E9359" s="129"/>
      <c r="F9359" s="129"/>
    </row>
    <row r="9360" spans="3:6" s="119" customFormat="1" x14ac:dyDescent="0.3">
      <c r="C9360" s="129"/>
      <c r="D9360" s="129"/>
      <c r="E9360" s="129"/>
      <c r="F9360" s="129"/>
    </row>
    <row r="9361" spans="3:6" s="119" customFormat="1" x14ac:dyDescent="0.3">
      <c r="C9361" s="129"/>
      <c r="D9361" s="129"/>
      <c r="E9361" s="129"/>
      <c r="F9361" s="129"/>
    </row>
    <row r="9362" spans="3:6" s="119" customFormat="1" x14ac:dyDescent="0.3">
      <c r="C9362" s="129"/>
      <c r="D9362" s="129"/>
      <c r="E9362" s="129"/>
      <c r="F9362" s="129"/>
    </row>
    <row r="9363" spans="3:6" s="119" customFormat="1" x14ac:dyDescent="0.3">
      <c r="C9363" s="129"/>
      <c r="D9363" s="129"/>
      <c r="E9363" s="129"/>
      <c r="F9363" s="129"/>
    </row>
    <row r="9364" spans="3:6" s="119" customFormat="1" x14ac:dyDescent="0.3">
      <c r="C9364" s="129"/>
      <c r="D9364" s="129"/>
      <c r="E9364" s="129"/>
      <c r="F9364" s="129"/>
    </row>
    <row r="9365" spans="3:6" s="119" customFormat="1" x14ac:dyDescent="0.3">
      <c r="C9365" s="129"/>
      <c r="D9365" s="129"/>
      <c r="E9365" s="129"/>
      <c r="F9365" s="129"/>
    </row>
    <row r="9366" spans="3:6" s="119" customFormat="1" x14ac:dyDescent="0.3">
      <c r="C9366" s="129"/>
      <c r="D9366" s="129"/>
      <c r="E9366" s="129"/>
      <c r="F9366" s="129"/>
    </row>
    <row r="9367" spans="3:6" s="119" customFormat="1" x14ac:dyDescent="0.3">
      <c r="C9367" s="129"/>
      <c r="D9367" s="129"/>
      <c r="E9367" s="129"/>
      <c r="F9367" s="129"/>
    </row>
    <row r="9368" spans="3:6" s="119" customFormat="1" x14ac:dyDescent="0.3">
      <c r="C9368" s="129"/>
      <c r="D9368" s="129"/>
      <c r="E9368" s="129"/>
      <c r="F9368" s="129"/>
    </row>
    <row r="9369" spans="3:6" s="119" customFormat="1" x14ac:dyDescent="0.3">
      <c r="C9369" s="129"/>
      <c r="D9369" s="129"/>
      <c r="E9369" s="129"/>
      <c r="F9369" s="129"/>
    </row>
    <row r="9370" spans="3:6" s="119" customFormat="1" x14ac:dyDescent="0.3">
      <c r="C9370" s="129"/>
      <c r="D9370" s="129"/>
      <c r="E9370" s="129"/>
      <c r="F9370" s="129"/>
    </row>
    <row r="9371" spans="3:6" s="119" customFormat="1" x14ac:dyDescent="0.3">
      <c r="C9371" s="129"/>
      <c r="D9371" s="129"/>
      <c r="E9371" s="129"/>
      <c r="F9371" s="129"/>
    </row>
    <row r="9372" spans="3:6" s="119" customFormat="1" x14ac:dyDescent="0.3">
      <c r="C9372" s="129"/>
      <c r="D9372" s="129"/>
      <c r="E9372" s="129"/>
      <c r="F9372" s="129"/>
    </row>
    <row r="9373" spans="3:6" s="119" customFormat="1" x14ac:dyDescent="0.3">
      <c r="C9373" s="129"/>
      <c r="D9373" s="129"/>
      <c r="E9373" s="129"/>
      <c r="F9373" s="129"/>
    </row>
    <row r="9374" spans="3:6" s="119" customFormat="1" x14ac:dyDescent="0.3">
      <c r="C9374" s="129"/>
      <c r="D9374" s="129"/>
      <c r="E9374" s="129"/>
      <c r="F9374" s="129"/>
    </row>
    <row r="9375" spans="3:6" s="119" customFormat="1" x14ac:dyDescent="0.3">
      <c r="C9375" s="129"/>
      <c r="D9375" s="129"/>
      <c r="E9375" s="129"/>
      <c r="F9375" s="129"/>
    </row>
    <row r="9376" spans="3:6" s="119" customFormat="1" x14ac:dyDescent="0.3">
      <c r="C9376" s="129"/>
      <c r="D9376" s="129"/>
      <c r="E9376" s="129"/>
      <c r="F9376" s="129"/>
    </row>
    <row r="9377" spans="3:6" s="119" customFormat="1" x14ac:dyDescent="0.3">
      <c r="C9377" s="129"/>
      <c r="D9377" s="129"/>
      <c r="E9377" s="129"/>
      <c r="F9377" s="129"/>
    </row>
    <row r="9378" spans="3:6" s="119" customFormat="1" x14ac:dyDescent="0.3">
      <c r="C9378" s="129"/>
      <c r="D9378" s="129"/>
      <c r="E9378" s="129"/>
      <c r="F9378" s="129"/>
    </row>
    <row r="9379" spans="3:6" s="119" customFormat="1" x14ac:dyDescent="0.3">
      <c r="C9379" s="129"/>
      <c r="D9379" s="129"/>
      <c r="E9379" s="129"/>
      <c r="F9379" s="129"/>
    </row>
    <row r="9380" spans="3:6" s="119" customFormat="1" x14ac:dyDescent="0.3">
      <c r="C9380" s="129"/>
      <c r="D9380" s="129"/>
      <c r="E9380" s="129"/>
      <c r="F9380" s="129"/>
    </row>
    <row r="9381" spans="3:6" s="119" customFormat="1" x14ac:dyDescent="0.3">
      <c r="C9381" s="129"/>
      <c r="D9381" s="129"/>
      <c r="E9381" s="129"/>
      <c r="F9381" s="129"/>
    </row>
    <row r="9382" spans="3:6" s="119" customFormat="1" x14ac:dyDescent="0.3">
      <c r="C9382" s="129"/>
      <c r="D9382" s="129"/>
      <c r="E9382" s="129"/>
      <c r="F9382" s="129"/>
    </row>
    <row r="9383" spans="3:6" s="119" customFormat="1" x14ac:dyDescent="0.3">
      <c r="C9383" s="129"/>
      <c r="D9383" s="129"/>
      <c r="E9383" s="129"/>
      <c r="F9383" s="129"/>
    </row>
    <row r="9384" spans="3:6" s="119" customFormat="1" x14ac:dyDescent="0.3">
      <c r="C9384" s="129"/>
      <c r="D9384" s="129"/>
      <c r="E9384" s="129"/>
      <c r="F9384" s="129"/>
    </row>
    <row r="9385" spans="3:6" s="119" customFormat="1" x14ac:dyDescent="0.3">
      <c r="C9385" s="129"/>
      <c r="D9385" s="129"/>
      <c r="E9385" s="129"/>
      <c r="F9385" s="129"/>
    </row>
    <row r="9386" spans="3:6" s="119" customFormat="1" x14ac:dyDescent="0.3">
      <c r="C9386" s="129"/>
      <c r="D9386" s="129"/>
      <c r="E9386" s="129"/>
      <c r="F9386" s="129"/>
    </row>
    <row r="9387" spans="3:6" s="119" customFormat="1" x14ac:dyDescent="0.3">
      <c r="C9387" s="129"/>
      <c r="D9387" s="129"/>
      <c r="E9387" s="129"/>
      <c r="F9387" s="129"/>
    </row>
    <row r="9388" spans="3:6" s="119" customFormat="1" x14ac:dyDescent="0.3">
      <c r="C9388" s="129"/>
      <c r="D9388" s="129"/>
      <c r="E9388" s="129"/>
      <c r="F9388" s="129"/>
    </row>
    <row r="9389" spans="3:6" s="119" customFormat="1" x14ac:dyDescent="0.3">
      <c r="C9389" s="129"/>
      <c r="D9389" s="129"/>
      <c r="E9389" s="129"/>
      <c r="F9389" s="129"/>
    </row>
    <row r="9390" spans="3:6" s="119" customFormat="1" x14ac:dyDescent="0.3">
      <c r="C9390" s="129"/>
      <c r="D9390" s="129"/>
      <c r="E9390" s="129"/>
      <c r="F9390" s="129"/>
    </row>
    <row r="9391" spans="3:6" s="119" customFormat="1" x14ac:dyDescent="0.3">
      <c r="C9391" s="129"/>
      <c r="D9391" s="129"/>
      <c r="E9391" s="129"/>
      <c r="F9391" s="129"/>
    </row>
    <row r="9392" spans="3:6" s="119" customFormat="1" x14ac:dyDescent="0.3">
      <c r="C9392" s="129"/>
      <c r="D9392" s="129"/>
      <c r="E9392" s="129"/>
      <c r="F9392" s="129"/>
    </row>
    <row r="9393" spans="3:6" s="119" customFormat="1" x14ac:dyDescent="0.3">
      <c r="C9393" s="129"/>
      <c r="D9393" s="129"/>
      <c r="E9393" s="129"/>
      <c r="F9393" s="129"/>
    </row>
    <row r="9394" spans="3:6" s="119" customFormat="1" x14ac:dyDescent="0.3">
      <c r="C9394" s="129"/>
      <c r="D9394" s="129"/>
      <c r="E9394" s="129"/>
      <c r="F9394" s="129"/>
    </row>
    <row r="9395" spans="3:6" s="119" customFormat="1" x14ac:dyDescent="0.3">
      <c r="C9395" s="129"/>
      <c r="D9395" s="129"/>
      <c r="E9395" s="129"/>
      <c r="F9395" s="129"/>
    </row>
    <row r="9396" spans="3:6" s="119" customFormat="1" x14ac:dyDescent="0.3">
      <c r="C9396" s="129"/>
      <c r="D9396" s="129"/>
      <c r="E9396" s="129"/>
      <c r="F9396" s="129"/>
    </row>
    <row r="9397" spans="3:6" s="119" customFormat="1" x14ac:dyDescent="0.3">
      <c r="C9397" s="129"/>
      <c r="D9397" s="129"/>
      <c r="E9397" s="129"/>
      <c r="F9397" s="129"/>
    </row>
    <row r="9398" spans="3:6" s="119" customFormat="1" x14ac:dyDescent="0.3">
      <c r="C9398" s="129"/>
      <c r="D9398" s="129"/>
      <c r="E9398" s="129"/>
      <c r="F9398" s="129"/>
    </row>
    <row r="9399" spans="3:6" s="119" customFormat="1" x14ac:dyDescent="0.3">
      <c r="C9399" s="129"/>
      <c r="D9399" s="129"/>
      <c r="E9399" s="129"/>
      <c r="F9399" s="129"/>
    </row>
    <row r="9400" spans="3:6" s="119" customFormat="1" x14ac:dyDescent="0.3">
      <c r="C9400" s="129"/>
      <c r="D9400" s="129"/>
      <c r="E9400" s="129"/>
      <c r="F9400" s="129"/>
    </row>
    <row r="9401" spans="3:6" s="119" customFormat="1" x14ac:dyDescent="0.3">
      <c r="C9401" s="129"/>
      <c r="D9401" s="129"/>
      <c r="E9401" s="129"/>
      <c r="F9401" s="129"/>
    </row>
    <row r="9402" spans="3:6" s="119" customFormat="1" x14ac:dyDescent="0.3">
      <c r="C9402" s="129"/>
      <c r="D9402" s="129"/>
      <c r="E9402" s="129"/>
      <c r="F9402" s="129"/>
    </row>
    <row r="9403" spans="3:6" s="119" customFormat="1" x14ac:dyDescent="0.3">
      <c r="C9403" s="129"/>
      <c r="D9403" s="129"/>
      <c r="E9403" s="129"/>
      <c r="F9403" s="129"/>
    </row>
    <row r="9404" spans="3:6" s="119" customFormat="1" x14ac:dyDescent="0.3">
      <c r="C9404" s="129"/>
      <c r="D9404" s="129"/>
      <c r="E9404" s="129"/>
      <c r="F9404" s="129"/>
    </row>
    <row r="9405" spans="3:6" s="119" customFormat="1" x14ac:dyDescent="0.3">
      <c r="C9405" s="129"/>
      <c r="D9405" s="129"/>
      <c r="E9405" s="129"/>
      <c r="F9405" s="129"/>
    </row>
    <row r="9406" spans="3:6" s="119" customFormat="1" x14ac:dyDescent="0.3">
      <c r="C9406" s="129"/>
      <c r="D9406" s="129"/>
      <c r="E9406" s="129"/>
      <c r="F9406" s="129"/>
    </row>
    <row r="9407" spans="3:6" s="119" customFormat="1" x14ac:dyDescent="0.3">
      <c r="C9407" s="129"/>
      <c r="D9407" s="129"/>
      <c r="E9407" s="129"/>
      <c r="F9407" s="129"/>
    </row>
    <row r="9408" spans="3:6" s="119" customFormat="1" x14ac:dyDescent="0.3">
      <c r="C9408" s="129"/>
      <c r="D9408" s="129"/>
      <c r="E9408" s="129"/>
      <c r="F9408" s="129"/>
    </row>
    <row r="9409" spans="3:6" s="119" customFormat="1" x14ac:dyDescent="0.3">
      <c r="C9409" s="129"/>
      <c r="D9409" s="129"/>
      <c r="E9409" s="129"/>
      <c r="F9409" s="129"/>
    </row>
    <row r="9410" spans="3:6" s="119" customFormat="1" x14ac:dyDescent="0.3">
      <c r="C9410" s="129"/>
      <c r="D9410" s="129"/>
      <c r="E9410" s="129"/>
      <c r="F9410" s="129"/>
    </row>
    <row r="9411" spans="3:6" s="119" customFormat="1" x14ac:dyDescent="0.3">
      <c r="C9411" s="129"/>
      <c r="D9411" s="129"/>
      <c r="E9411" s="129"/>
      <c r="F9411" s="129"/>
    </row>
    <row r="9412" spans="3:6" s="119" customFormat="1" x14ac:dyDescent="0.3">
      <c r="C9412" s="129"/>
      <c r="D9412" s="129"/>
      <c r="E9412" s="129"/>
      <c r="F9412" s="129"/>
    </row>
    <row r="9413" spans="3:6" s="119" customFormat="1" x14ac:dyDescent="0.3">
      <c r="C9413" s="129"/>
      <c r="D9413" s="129"/>
      <c r="E9413" s="129"/>
      <c r="F9413" s="129"/>
    </row>
    <row r="9414" spans="3:6" s="119" customFormat="1" x14ac:dyDescent="0.3">
      <c r="C9414" s="129"/>
      <c r="D9414" s="129"/>
      <c r="E9414" s="129"/>
      <c r="F9414" s="129"/>
    </row>
    <row r="9415" spans="3:6" s="119" customFormat="1" x14ac:dyDescent="0.3">
      <c r="C9415" s="129"/>
      <c r="D9415" s="129"/>
      <c r="E9415" s="129"/>
      <c r="F9415" s="129"/>
    </row>
    <row r="9416" spans="3:6" s="119" customFormat="1" x14ac:dyDescent="0.3">
      <c r="C9416" s="129"/>
      <c r="D9416" s="129"/>
      <c r="E9416" s="129"/>
      <c r="F9416" s="129"/>
    </row>
    <row r="9417" spans="3:6" s="119" customFormat="1" x14ac:dyDescent="0.3">
      <c r="C9417" s="129"/>
      <c r="D9417" s="129"/>
      <c r="E9417" s="129"/>
      <c r="F9417" s="129"/>
    </row>
    <row r="9418" spans="3:6" s="119" customFormat="1" x14ac:dyDescent="0.3">
      <c r="C9418" s="129"/>
      <c r="D9418" s="129"/>
      <c r="E9418" s="129"/>
      <c r="F9418" s="129"/>
    </row>
    <row r="9419" spans="3:6" s="119" customFormat="1" x14ac:dyDescent="0.3">
      <c r="C9419" s="129"/>
      <c r="D9419" s="129"/>
      <c r="E9419" s="129"/>
      <c r="F9419" s="129"/>
    </row>
    <row r="9420" spans="3:6" s="119" customFormat="1" x14ac:dyDescent="0.3">
      <c r="C9420" s="129"/>
      <c r="D9420" s="129"/>
      <c r="E9420" s="129"/>
      <c r="F9420" s="129"/>
    </row>
    <row r="9421" spans="3:6" s="119" customFormat="1" x14ac:dyDescent="0.3">
      <c r="C9421" s="129"/>
      <c r="D9421" s="129"/>
      <c r="E9421" s="129"/>
      <c r="F9421" s="129"/>
    </row>
    <row r="9422" spans="3:6" s="119" customFormat="1" x14ac:dyDescent="0.3">
      <c r="C9422" s="129"/>
      <c r="D9422" s="129"/>
      <c r="E9422" s="129"/>
      <c r="F9422" s="129"/>
    </row>
    <row r="9423" spans="3:6" s="119" customFormat="1" x14ac:dyDescent="0.3">
      <c r="C9423" s="129"/>
      <c r="D9423" s="129"/>
      <c r="E9423" s="129"/>
      <c r="F9423" s="129"/>
    </row>
    <row r="9424" spans="3:6" s="119" customFormat="1" x14ac:dyDescent="0.3">
      <c r="C9424" s="129"/>
      <c r="D9424" s="129"/>
      <c r="E9424" s="129"/>
      <c r="F9424" s="129"/>
    </row>
    <row r="9425" spans="3:6" s="119" customFormat="1" x14ac:dyDescent="0.3">
      <c r="C9425" s="129"/>
      <c r="D9425" s="129"/>
      <c r="E9425" s="129"/>
      <c r="F9425" s="129"/>
    </row>
    <row r="9426" spans="3:6" s="119" customFormat="1" x14ac:dyDescent="0.3">
      <c r="C9426" s="129"/>
      <c r="D9426" s="129"/>
      <c r="E9426" s="129"/>
      <c r="F9426" s="129"/>
    </row>
    <row r="9427" spans="3:6" s="119" customFormat="1" x14ac:dyDescent="0.3">
      <c r="C9427" s="129"/>
      <c r="D9427" s="129"/>
      <c r="E9427" s="129"/>
      <c r="F9427" s="129"/>
    </row>
    <row r="9428" spans="3:6" s="119" customFormat="1" x14ac:dyDescent="0.3">
      <c r="C9428" s="129"/>
      <c r="D9428" s="129"/>
      <c r="E9428" s="129"/>
      <c r="F9428" s="129"/>
    </row>
    <row r="9429" spans="3:6" s="119" customFormat="1" x14ac:dyDescent="0.3">
      <c r="C9429" s="129"/>
      <c r="D9429" s="129"/>
      <c r="E9429" s="129"/>
      <c r="F9429" s="129"/>
    </row>
    <row r="9430" spans="3:6" s="119" customFormat="1" x14ac:dyDescent="0.3">
      <c r="C9430" s="129"/>
      <c r="D9430" s="129"/>
      <c r="E9430" s="129"/>
      <c r="F9430" s="129"/>
    </row>
    <row r="9431" spans="3:6" s="119" customFormat="1" x14ac:dyDescent="0.3">
      <c r="C9431" s="129"/>
      <c r="D9431" s="129"/>
      <c r="E9431" s="129"/>
      <c r="F9431" s="129"/>
    </row>
    <row r="9432" spans="3:6" s="119" customFormat="1" x14ac:dyDescent="0.3">
      <c r="C9432" s="129"/>
      <c r="D9432" s="129"/>
      <c r="E9432" s="129"/>
      <c r="F9432" s="129"/>
    </row>
    <row r="9433" spans="3:6" s="119" customFormat="1" x14ac:dyDescent="0.3">
      <c r="C9433" s="129"/>
      <c r="D9433" s="129"/>
      <c r="E9433" s="129"/>
      <c r="F9433" s="129"/>
    </row>
    <row r="9434" spans="3:6" s="119" customFormat="1" x14ac:dyDescent="0.3">
      <c r="C9434" s="129"/>
      <c r="D9434" s="129"/>
      <c r="E9434" s="129"/>
      <c r="F9434" s="129"/>
    </row>
    <row r="9435" spans="3:6" s="119" customFormat="1" x14ac:dyDescent="0.3">
      <c r="C9435" s="129"/>
      <c r="D9435" s="129"/>
      <c r="E9435" s="129"/>
      <c r="F9435" s="129"/>
    </row>
    <row r="9436" spans="3:6" s="119" customFormat="1" x14ac:dyDescent="0.3">
      <c r="C9436" s="129"/>
      <c r="D9436" s="129"/>
      <c r="E9436" s="129"/>
      <c r="F9436" s="129"/>
    </row>
    <row r="9437" spans="3:6" s="119" customFormat="1" x14ac:dyDescent="0.3">
      <c r="C9437" s="129"/>
      <c r="D9437" s="129"/>
      <c r="E9437" s="129"/>
      <c r="F9437" s="129"/>
    </row>
    <row r="9438" spans="3:6" s="119" customFormat="1" x14ac:dyDescent="0.3">
      <c r="C9438" s="129"/>
      <c r="D9438" s="129"/>
      <c r="E9438" s="129"/>
      <c r="F9438" s="129"/>
    </row>
    <row r="9439" spans="3:6" s="119" customFormat="1" x14ac:dyDescent="0.3">
      <c r="C9439" s="129"/>
      <c r="D9439" s="129"/>
      <c r="E9439" s="129"/>
      <c r="F9439" s="129"/>
    </row>
    <row r="9440" spans="3:6" s="119" customFormat="1" x14ac:dyDescent="0.3">
      <c r="C9440" s="129"/>
      <c r="D9440" s="129"/>
      <c r="E9440" s="129"/>
      <c r="F9440" s="129"/>
    </row>
    <row r="9441" spans="3:6" s="119" customFormat="1" x14ac:dyDescent="0.3">
      <c r="C9441" s="129"/>
      <c r="D9441" s="129"/>
      <c r="E9441" s="129"/>
      <c r="F9441" s="129"/>
    </row>
    <row r="9442" spans="3:6" s="119" customFormat="1" x14ac:dyDescent="0.3">
      <c r="C9442" s="129"/>
      <c r="D9442" s="129"/>
      <c r="E9442" s="129"/>
      <c r="F9442" s="129"/>
    </row>
    <row r="9443" spans="3:6" s="119" customFormat="1" x14ac:dyDescent="0.3">
      <c r="C9443" s="129"/>
      <c r="D9443" s="129"/>
      <c r="E9443" s="129"/>
      <c r="F9443" s="129"/>
    </row>
    <row r="9444" spans="3:6" s="119" customFormat="1" x14ac:dyDescent="0.3">
      <c r="C9444" s="129"/>
      <c r="D9444" s="129"/>
      <c r="E9444" s="129"/>
      <c r="F9444" s="129"/>
    </row>
    <row r="9445" spans="3:6" s="119" customFormat="1" x14ac:dyDescent="0.3">
      <c r="C9445" s="129"/>
      <c r="D9445" s="129"/>
      <c r="E9445" s="129"/>
      <c r="F9445" s="129"/>
    </row>
    <row r="9446" spans="3:6" s="119" customFormat="1" x14ac:dyDescent="0.3">
      <c r="C9446" s="129"/>
      <c r="D9446" s="129"/>
      <c r="E9446" s="129"/>
      <c r="F9446" s="129"/>
    </row>
    <row r="9447" spans="3:6" s="119" customFormat="1" x14ac:dyDescent="0.3">
      <c r="C9447" s="129"/>
      <c r="D9447" s="129"/>
      <c r="E9447" s="129"/>
      <c r="F9447" s="129"/>
    </row>
    <row r="9448" spans="3:6" s="119" customFormat="1" x14ac:dyDescent="0.3">
      <c r="C9448" s="129"/>
      <c r="D9448" s="129"/>
      <c r="E9448" s="129"/>
      <c r="F9448" s="129"/>
    </row>
    <row r="9449" spans="3:6" s="119" customFormat="1" x14ac:dyDescent="0.3">
      <c r="C9449" s="129"/>
      <c r="D9449" s="129"/>
      <c r="E9449" s="129"/>
      <c r="F9449" s="129"/>
    </row>
    <row r="9450" spans="3:6" s="119" customFormat="1" x14ac:dyDescent="0.3">
      <c r="C9450" s="129"/>
      <c r="D9450" s="129"/>
      <c r="E9450" s="129"/>
      <c r="F9450" s="129"/>
    </row>
    <row r="9451" spans="3:6" s="119" customFormat="1" x14ac:dyDescent="0.3">
      <c r="C9451" s="129"/>
      <c r="D9451" s="129"/>
      <c r="E9451" s="129"/>
      <c r="F9451" s="129"/>
    </row>
    <row r="9452" spans="3:6" s="119" customFormat="1" x14ac:dyDescent="0.3">
      <c r="C9452" s="129"/>
      <c r="D9452" s="129"/>
      <c r="E9452" s="129"/>
      <c r="F9452" s="129"/>
    </row>
    <row r="9453" spans="3:6" s="119" customFormat="1" x14ac:dyDescent="0.3">
      <c r="C9453" s="129"/>
      <c r="D9453" s="129"/>
      <c r="E9453" s="129"/>
      <c r="F9453" s="129"/>
    </row>
    <row r="9454" spans="3:6" s="119" customFormat="1" x14ac:dyDescent="0.3">
      <c r="C9454" s="129"/>
      <c r="D9454" s="129"/>
      <c r="E9454" s="129"/>
      <c r="F9454" s="129"/>
    </row>
    <row r="9455" spans="3:6" s="119" customFormat="1" x14ac:dyDescent="0.3">
      <c r="C9455" s="129"/>
      <c r="D9455" s="129"/>
      <c r="E9455" s="129"/>
      <c r="F9455" s="129"/>
    </row>
    <row r="9456" spans="3:6" s="119" customFormat="1" x14ac:dyDescent="0.3">
      <c r="C9456" s="129"/>
      <c r="D9456" s="129"/>
      <c r="E9456" s="129"/>
      <c r="F9456" s="129"/>
    </row>
    <row r="9457" spans="3:6" s="119" customFormat="1" x14ac:dyDescent="0.3">
      <c r="C9457" s="129"/>
      <c r="D9457" s="129"/>
      <c r="E9457" s="129"/>
      <c r="F9457" s="129"/>
    </row>
    <row r="9458" spans="3:6" s="119" customFormat="1" x14ac:dyDescent="0.3">
      <c r="C9458" s="129"/>
      <c r="D9458" s="129"/>
      <c r="E9458" s="129"/>
      <c r="F9458" s="129"/>
    </row>
    <row r="9459" spans="3:6" s="119" customFormat="1" x14ac:dyDescent="0.3">
      <c r="C9459" s="129"/>
      <c r="D9459" s="129"/>
      <c r="E9459" s="129"/>
      <c r="F9459" s="129"/>
    </row>
    <row r="9460" spans="3:6" s="119" customFormat="1" x14ac:dyDescent="0.3">
      <c r="C9460" s="129"/>
      <c r="D9460" s="129"/>
      <c r="E9460" s="129"/>
      <c r="F9460" s="129"/>
    </row>
    <row r="9461" spans="3:6" s="119" customFormat="1" x14ac:dyDescent="0.3">
      <c r="C9461" s="129"/>
      <c r="D9461" s="129"/>
      <c r="E9461" s="129"/>
      <c r="F9461" s="129"/>
    </row>
    <row r="9462" spans="3:6" s="119" customFormat="1" x14ac:dyDescent="0.3">
      <c r="C9462" s="129"/>
      <c r="D9462" s="129"/>
      <c r="E9462" s="129"/>
      <c r="F9462" s="129"/>
    </row>
    <row r="9463" spans="3:6" s="119" customFormat="1" x14ac:dyDescent="0.3">
      <c r="C9463" s="129"/>
      <c r="D9463" s="129"/>
      <c r="E9463" s="129"/>
      <c r="F9463" s="129"/>
    </row>
    <row r="9464" spans="3:6" s="119" customFormat="1" x14ac:dyDescent="0.3">
      <c r="C9464" s="129"/>
      <c r="D9464" s="129"/>
      <c r="E9464" s="129"/>
      <c r="F9464" s="129"/>
    </row>
    <row r="9465" spans="3:6" s="119" customFormat="1" x14ac:dyDescent="0.3">
      <c r="C9465" s="129"/>
      <c r="D9465" s="129"/>
      <c r="E9465" s="129"/>
      <c r="F9465" s="129"/>
    </row>
    <row r="9466" spans="3:6" s="119" customFormat="1" x14ac:dyDescent="0.3">
      <c r="C9466" s="129"/>
      <c r="D9466" s="129"/>
      <c r="E9466" s="129"/>
      <c r="F9466" s="129"/>
    </row>
    <row r="9467" spans="3:6" s="119" customFormat="1" x14ac:dyDescent="0.3">
      <c r="C9467" s="129"/>
      <c r="D9467" s="129"/>
      <c r="E9467" s="129"/>
      <c r="F9467" s="129"/>
    </row>
    <row r="9468" spans="3:6" s="119" customFormat="1" x14ac:dyDescent="0.3">
      <c r="C9468" s="129"/>
      <c r="D9468" s="129"/>
      <c r="E9468" s="129"/>
      <c r="F9468" s="129"/>
    </row>
    <row r="9469" spans="3:6" s="119" customFormat="1" x14ac:dyDescent="0.3">
      <c r="C9469" s="129"/>
      <c r="D9469" s="129"/>
      <c r="E9469" s="129"/>
      <c r="F9469" s="129"/>
    </row>
    <row r="9470" spans="3:6" s="119" customFormat="1" x14ac:dyDescent="0.3">
      <c r="C9470" s="129"/>
      <c r="D9470" s="129"/>
      <c r="E9470" s="129"/>
      <c r="F9470" s="129"/>
    </row>
    <row r="9471" spans="3:6" s="119" customFormat="1" x14ac:dyDescent="0.3">
      <c r="C9471" s="129"/>
      <c r="D9471" s="129"/>
      <c r="E9471" s="129"/>
      <c r="F9471" s="129"/>
    </row>
    <row r="9472" spans="3:6" s="119" customFormat="1" x14ac:dyDescent="0.3">
      <c r="C9472" s="129"/>
      <c r="D9472" s="129"/>
      <c r="E9472" s="129"/>
      <c r="F9472" s="129"/>
    </row>
    <row r="9473" spans="3:6" s="119" customFormat="1" x14ac:dyDescent="0.3">
      <c r="C9473" s="129"/>
      <c r="D9473" s="129"/>
      <c r="E9473" s="129"/>
      <c r="F9473" s="129"/>
    </row>
    <row r="9474" spans="3:6" s="119" customFormat="1" x14ac:dyDescent="0.3">
      <c r="C9474" s="129"/>
      <c r="D9474" s="129"/>
      <c r="E9474" s="129"/>
      <c r="F9474" s="129"/>
    </row>
    <row r="9475" spans="3:6" s="119" customFormat="1" x14ac:dyDescent="0.3">
      <c r="C9475" s="129"/>
      <c r="D9475" s="129"/>
      <c r="E9475" s="129"/>
      <c r="F9475" s="129"/>
    </row>
    <row r="9476" spans="3:6" s="119" customFormat="1" x14ac:dyDescent="0.3">
      <c r="C9476" s="129"/>
      <c r="D9476" s="129"/>
      <c r="E9476" s="129"/>
      <c r="F9476" s="129"/>
    </row>
    <row r="9477" spans="3:6" s="119" customFormat="1" x14ac:dyDescent="0.3">
      <c r="C9477" s="129"/>
      <c r="D9477" s="129"/>
      <c r="E9477" s="129"/>
      <c r="F9477" s="129"/>
    </row>
    <row r="9478" spans="3:6" s="119" customFormat="1" x14ac:dyDescent="0.3">
      <c r="C9478" s="129"/>
      <c r="D9478" s="129"/>
      <c r="E9478" s="129"/>
      <c r="F9478" s="129"/>
    </row>
    <row r="9479" spans="3:6" s="119" customFormat="1" x14ac:dyDescent="0.3">
      <c r="C9479" s="129"/>
      <c r="D9479" s="129"/>
      <c r="E9479" s="129"/>
      <c r="F9479" s="129"/>
    </row>
    <row r="9480" spans="3:6" s="119" customFormat="1" x14ac:dyDescent="0.3">
      <c r="C9480" s="129"/>
      <c r="D9480" s="129"/>
      <c r="E9480" s="129"/>
      <c r="F9480" s="129"/>
    </row>
    <row r="9481" spans="3:6" s="119" customFormat="1" x14ac:dyDescent="0.3">
      <c r="C9481" s="129"/>
      <c r="D9481" s="129"/>
      <c r="E9481" s="129"/>
      <c r="F9481" s="129"/>
    </row>
    <row r="9482" spans="3:6" s="119" customFormat="1" x14ac:dyDescent="0.3">
      <c r="C9482" s="129"/>
      <c r="D9482" s="129"/>
      <c r="E9482" s="129"/>
      <c r="F9482" s="129"/>
    </row>
    <row r="9483" spans="3:6" s="119" customFormat="1" x14ac:dyDescent="0.3">
      <c r="C9483" s="129"/>
      <c r="D9483" s="129"/>
      <c r="E9483" s="129"/>
      <c r="F9483" s="129"/>
    </row>
    <row r="9484" spans="3:6" s="119" customFormat="1" x14ac:dyDescent="0.3">
      <c r="C9484" s="129"/>
      <c r="D9484" s="129"/>
      <c r="E9484" s="129"/>
      <c r="F9484" s="129"/>
    </row>
    <row r="9485" spans="3:6" s="119" customFormat="1" x14ac:dyDescent="0.3">
      <c r="C9485" s="129"/>
      <c r="D9485" s="129"/>
      <c r="E9485" s="129"/>
      <c r="F9485" s="129"/>
    </row>
    <row r="9486" spans="3:6" s="119" customFormat="1" x14ac:dyDescent="0.3">
      <c r="C9486" s="129"/>
      <c r="D9486" s="129"/>
      <c r="E9486" s="129"/>
      <c r="F9486" s="129"/>
    </row>
    <row r="9487" spans="3:6" s="119" customFormat="1" x14ac:dyDescent="0.3">
      <c r="C9487" s="129"/>
      <c r="D9487" s="129"/>
      <c r="E9487" s="129"/>
      <c r="F9487" s="129"/>
    </row>
    <row r="9488" spans="3:6" s="119" customFormat="1" x14ac:dyDescent="0.3">
      <c r="C9488" s="129"/>
      <c r="D9488" s="129"/>
      <c r="E9488" s="129"/>
      <c r="F9488" s="129"/>
    </row>
    <row r="9489" spans="3:6" s="119" customFormat="1" x14ac:dyDescent="0.3">
      <c r="C9489" s="129"/>
      <c r="D9489" s="129"/>
      <c r="E9489" s="129"/>
      <c r="F9489" s="129"/>
    </row>
    <row r="9490" spans="3:6" s="119" customFormat="1" x14ac:dyDescent="0.3">
      <c r="C9490" s="129"/>
      <c r="D9490" s="129"/>
      <c r="E9490" s="129"/>
      <c r="F9490" s="129"/>
    </row>
    <row r="9491" spans="3:6" s="119" customFormat="1" x14ac:dyDescent="0.3">
      <c r="C9491" s="129"/>
      <c r="D9491" s="129"/>
      <c r="E9491" s="129"/>
      <c r="F9491" s="129"/>
    </row>
    <row r="9492" spans="3:6" s="119" customFormat="1" x14ac:dyDescent="0.3">
      <c r="C9492" s="129"/>
      <c r="D9492" s="129"/>
      <c r="E9492" s="129"/>
      <c r="F9492" s="129"/>
    </row>
    <row r="9493" spans="3:6" s="119" customFormat="1" x14ac:dyDescent="0.3">
      <c r="C9493" s="129"/>
      <c r="D9493" s="129"/>
      <c r="E9493" s="129"/>
      <c r="F9493" s="129"/>
    </row>
    <row r="9494" spans="3:6" s="119" customFormat="1" x14ac:dyDescent="0.3">
      <c r="C9494" s="129"/>
      <c r="D9494" s="129"/>
      <c r="E9494" s="129"/>
      <c r="F9494" s="129"/>
    </row>
    <row r="9495" spans="3:6" s="119" customFormat="1" x14ac:dyDescent="0.3">
      <c r="C9495" s="129"/>
      <c r="D9495" s="129"/>
      <c r="E9495" s="129"/>
      <c r="F9495" s="129"/>
    </row>
    <row r="9496" spans="3:6" s="119" customFormat="1" x14ac:dyDescent="0.3">
      <c r="C9496" s="129"/>
      <c r="D9496" s="129"/>
      <c r="E9496" s="129"/>
      <c r="F9496" s="129"/>
    </row>
    <row r="9497" spans="3:6" s="119" customFormat="1" x14ac:dyDescent="0.3">
      <c r="C9497" s="129"/>
      <c r="D9497" s="129"/>
      <c r="E9497" s="129"/>
      <c r="F9497" s="129"/>
    </row>
    <row r="9498" spans="3:6" s="119" customFormat="1" x14ac:dyDescent="0.3">
      <c r="C9498" s="129"/>
      <c r="D9498" s="129"/>
      <c r="E9498" s="129"/>
      <c r="F9498" s="129"/>
    </row>
    <row r="9499" spans="3:6" s="119" customFormat="1" x14ac:dyDescent="0.3">
      <c r="C9499" s="129"/>
      <c r="D9499" s="129"/>
      <c r="E9499" s="129"/>
      <c r="F9499" s="129"/>
    </row>
    <row r="9500" spans="3:6" s="119" customFormat="1" x14ac:dyDescent="0.3">
      <c r="C9500" s="129"/>
      <c r="D9500" s="129"/>
      <c r="E9500" s="129"/>
      <c r="F9500" s="129"/>
    </row>
    <row r="9501" spans="3:6" s="119" customFormat="1" x14ac:dyDescent="0.3">
      <c r="C9501" s="129"/>
      <c r="D9501" s="129"/>
      <c r="E9501" s="129"/>
      <c r="F9501" s="129"/>
    </row>
    <row r="9502" spans="3:6" s="119" customFormat="1" x14ac:dyDescent="0.3">
      <c r="C9502" s="129"/>
      <c r="D9502" s="129"/>
      <c r="E9502" s="129"/>
      <c r="F9502" s="129"/>
    </row>
    <row r="9503" spans="3:6" s="119" customFormat="1" x14ac:dyDescent="0.3">
      <c r="C9503" s="129"/>
      <c r="D9503" s="129"/>
      <c r="E9503" s="129"/>
      <c r="F9503" s="129"/>
    </row>
    <row r="9504" spans="3:6" s="119" customFormat="1" x14ac:dyDescent="0.3">
      <c r="C9504" s="129"/>
      <c r="D9504" s="129"/>
      <c r="E9504" s="129"/>
      <c r="F9504" s="129"/>
    </row>
    <row r="9505" spans="3:6" s="119" customFormat="1" x14ac:dyDescent="0.3">
      <c r="C9505" s="129"/>
      <c r="D9505" s="129"/>
      <c r="E9505" s="129"/>
      <c r="F9505" s="129"/>
    </row>
    <row r="9506" spans="3:6" s="119" customFormat="1" x14ac:dyDescent="0.3">
      <c r="C9506" s="129"/>
      <c r="D9506" s="129"/>
      <c r="E9506" s="129"/>
      <c r="F9506" s="129"/>
    </row>
    <row r="9507" spans="3:6" s="119" customFormat="1" x14ac:dyDescent="0.3">
      <c r="C9507" s="129"/>
      <c r="D9507" s="129"/>
      <c r="E9507" s="129"/>
      <c r="F9507" s="129"/>
    </row>
    <row r="9508" spans="3:6" s="119" customFormat="1" x14ac:dyDescent="0.3">
      <c r="C9508" s="129"/>
      <c r="D9508" s="129"/>
      <c r="E9508" s="129"/>
      <c r="F9508" s="129"/>
    </row>
    <row r="9509" spans="3:6" s="119" customFormat="1" x14ac:dyDescent="0.3">
      <c r="C9509" s="129"/>
      <c r="D9509" s="129"/>
      <c r="E9509" s="129"/>
      <c r="F9509" s="129"/>
    </row>
    <row r="9510" spans="3:6" s="119" customFormat="1" x14ac:dyDescent="0.3">
      <c r="C9510" s="129"/>
      <c r="D9510" s="129"/>
      <c r="E9510" s="129"/>
      <c r="F9510" s="129"/>
    </row>
    <row r="9511" spans="3:6" s="119" customFormat="1" x14ac:dyDescent="0.3">
      <c r="C9511" s="129"/>
      <c r="D9511" s="129"/>
      <c r="E9511" s="129"/>
      <c r="F9511" s="129"/>
    </row>
    <row r="9512" spans="3:6" s="119" customFormat="1" x14ac:dyDescent="0.3">
      <c r="C9512" s="129"/>
      <c r="D9512" s="129"/>
      <c r="E9512" s="129"/>
      <c r="F9512" s="129"/>
    </row>
    <row r="9513" spans="3:6" s="119" customFormat="1" x14ac:dyDescent="0.3">
      <c r="C9513" s="129"/>
      <c r="D9513" s="129"/>
      <c r="E9513" s="129"/>
      <c r="F9513" s="129"/>
    </row>
    <row r="9514" spans="3:6" s="119" customFormat="1" x14ac:dyDescent="0.3">
      <c r="C9514" s="129"/>
      <c r="D9514" s="129"/>
      <c r="E9514" s="129"/>
      <c r="F9514" s="129"/>
    </row>
    <row r="9515" spans="3:6" s="119" customFormat="1" x14ac:dyDescent="0.3">
      <c r="C9515" s="129"/>
      <c r="D9515" s="129"/>
      <c r="E9515" s="129"/>
      <c r="F9515" s="129"/>
    </row>
    <row r="9516" spans="3:6" s="119" customFormat="1" x14ac:dyDescent="0.3">
      <c r="C9516" s="129"/>
      <c r="D9516" s="129"/>
      <c r="E9516" s="129"/>
      <c r="F9516" s="129"/>
    </row>
    <row r="9517" spans="3:6" s="119" customFormat="1" x14ac:dyDescent="0.3">
      <c r="C9517" s="129"/>
      <c r="D9517" s="129"/>
      <c r="E9517" s="129"/>
      <c r="F9517" s="129"/>
    </row>
    <row r="9518" spans="3:6" s="119" customFormat="1" x14ac:dyDescent="0.3">
      <c r="C9518" s="129"/>
      <c r="D9518" s="129"/>
      <c r="E9518" s="129"/>
      <c r="F9518" s="129"/>
    </row>
    <row r="9519" spans="3:6" s="119" customFormat="1" x14ac:dyDescent="0.3">
      <c r="C9519" s="129"/>
      <c r="D9519" s="129"/>
      <c r="E9519" s="129"/>
      <c r="F9519" s="129"/>
    </row>
    <row r="9520" spans="3:6" s="119" customFormat="1" x14ac:dyDescent="0.3">
      <c r="C9520" s="129"/>
      <c r="D9520" s="129"/>
      <c r="E9520" s="129"/>
      <c r="F9520" s="129"/>
    </row>
    <row r="9521" spans="3:6" s="119" customFormat="1" x14ac:dyDescent="0.3">
      <c r="C9521" s="129"/>
      <c r="D9521" s="129"/>
      <c r="E9521" s="129"/>
      <c r="F9521" s="129"/>
    </row>
    <row r="9522" spans="3:6" s="119" customFormat="1" x14ac:dyDescent="0.3">
      <c r="C9522" s="129"/>
      <c r="D9522" s="129"/>
      <c r="E9522" s="129"/>
      <c r="F9522" s="129"/>
    </row>
    <row r="9523" spans="3:6" s="119" customFormat="1" x14ac:dyDescent="0.3">
      <c r="C9523" s="129"/>
      <c r="D9523" s="129"/>
      <c r="E9523" s="129"/>
      <c r="F9523" s="129"/>
    </row>
    <row r="9524" spans="3:6" s="119" customFormat="1" x14ac:dyDescent="0.3">
      <c r="C9524" s="129"/>
      <c r="D9524" s="129"/>
      <c r="E9524" s="129"/>
      <c r="F9524" s="129"/>
    </row>
    <row r="9525" spans="3:6" s="119" customFormat="1" x14ac:dyDescent="0.3">
      <c r="C9525" s="129"/>
      <c r="D9525" s="129"/>
      <c r="E9525" s="129"/>
      <c r="F9525" s="129"/>
    </row>
    <row r="9526" spans="3:6" s="119" customFormat="1" x14ac:dyDescent="0.3">
      <c r="C9526" s="129"/>
      <c r="D9526" s="129"/>
      <c r="E9526" s="129"/>
      <c r="F9526" s="129"/>
    </row>
    <row r="9527" spans="3:6" s="119" customFormat="1" x14ac:dyDescent="0.3">
      <c r="C9527" s="129"/>
      <c r="D9527" s="129"/>
      <c r="E9527" s="129"/>
      <c r="F9527" s="129"/>
    </row>
    <row r="9528" spans="3:6" s="119" customFormat="1" x14ac:dyDescent="0.3">
      <c r="C9528" s="129"/>
      <c r="D9528" s="129"/>
      <c r="E9528" s="129"/>
      <c r="F9528" s="129"/>
    </row>
    <row r="9529" spans="3:6" s="119" customFormat="1" x14ac:dyDescent="0.3">
      <c r="C9529" s="129"/>
      <c r="D9529" s="129"/>
      <c r="E9529" s="129"/>
      <c r="F9529" s="129"/>
    </row>
    <row r="9530" spans="3:6" s="119" customFormat="1" x14ac:dyDescent="0.3">
      <c r="C9530" s="129"/>
      <c r="D9530" s="129"/>
      <c r="E9530" s="129"/>
      <c r="F9530" s="129"/>
    </row>
    <row r="9531" spans="3:6" s="119" customFormat="1" x14ac:dyDescent="0.3">
      <c r="C9531" s="129"/>
      <c r="D9531" s="129"/>
      <c r="E9531" s="129"/>
      <c r="F9531" s="129"/>
    </row>
    <row r="9532" spans="3:6" s="119" customFormat="1" x14ac:dyDescent="0.3">
      <c r="C9532" s="129"/>
      <c r="D9532" s="129"/>
      <c r="E9532" s="129"/>
      <c r="F9532" s="129"/>
    </row>
    <row r="9533" spans="3:6" s="119" customFormat="1" x14ac:dyDescent="0.3">
      <c r="C9533" s="129"/>
      <c r="D9533" s="129"/>
      <c r="E9533" s="129"/>
      <c r="F9533" s="129"/>
    </row>
    <row r="9534" spans="3:6" s="119" customFormat="1" x14ac:dyDescent="0.3">
      <c r="C9534" s="129"/>
      <c r="D9534" s="129"/>
      <c r="E9534" s="129"/>
      <c r="F9534" s="129"/>
    </row>
    <row r="9535" spans="3:6" s="119" customFormat="1" x14ac:dyDescent="0.3">
      <c r="C9535" s="129"/>
      <c r="D9535" s="129"/>
      <c r="E9535" s="129"/>
      <c r="F9535" s="129"/>
    </row>
    <row r="9536" spans="3:6" s="119" customFormat="1" x14ac:dyDescent="0.3">
      <c r="C9536" s="129"/>
      <c r="D9536" s="129"/>
      <c r="E9536" s="129"/>
      <c r="F9536" s="129"/>
    </row>
    <row r="9537" spans="3:6" s="119" customFormat="1" x14ac:dyDescent="0.3">
      <c r="C9537" s="129"/>
      <c r="D9537" s="129"/>
      <c r="E9537" s="129"/>
      <c r="F9537" s="129"/>
    </row>
    <row r="9538" spans="3:6" s="119" customFormat="1" x14ac:dyDescent="0.3">
      <c r="C9538" s="129"/>
      <c r="D9538" s="129"/>
      <c r="E9538" s="129"/>
      <c r="F9538" s="129"/>
    </row>
    <row r="9539" spans="3:6" s="119" customFormat="1" x14ac:dyDescent="0.3">
      <c r="C9539" s="129"/>
      <c r="D9539" s="129"/>
      <c r="E9539" s="129"/>
      <c r="F9539" s="129"/>
    </row>
    <row r="9540" spans="3:6" s="119" customFormat="1" x14ac:dyDescent="0.3">
      <c r="C9540" s="129"/>
      <c r="D9540" s="129"/>
      <c r="E9540" s="129"/>
      <c r="F9540" s="129"/>
    </row>
    <row r="9541" spans="3:6" s="119" customFormat="1" x14ac:dyDescent="0.3">
      <c r="C9541" s="129"/>
      <c r="D9541" s="129"/>
      <c r="E9541" s="129"/>
      <c r="F9541" s="129"/>
    </row>
    <row r="9542" spans="3:6" s="119" customFormat="1" x14ac:dyDescent="0.3">
      <c r="C9542" s="129"/>
      <c r="D9542" s="129"/>
      <c r="E9542" s="129"/>
      <c r="F9542" s="129"/>
    </row>
    <row r="9543" spans="3:6" s="119" customFormat="1" x14ac:dyDescent="0.3">
      <c r="C9543" s="129"/>
      <c r="D9543" s="129"/>
      <c r="E9543" s="129"/>
      <c r="F9543" s="129"/>
    </row>
    <row r="9544" spans="3:6" s="119" customFormat="1" x14ac:dyDescent="0.3">
      <c r="C9544" s="129"/>
      <c r="D9544" s="129"/>
      <c r="E9544" s="129"/>
      <c r="F9544" s="129"/>
    </row>
    <row r="9545" spans="3:6" s="119" customFormat="1" x14ac:dyDescent="0.3">
      <c r="C9545" s="129"/>
      <c r="D9545" s="129"/>
      <c r="E9545" s="129"/>
      <c r="F9545" s="129"/>
    </row>
    <row r="9546" spans="3:6" s="119" customFormat="1" x14ac:dyDescent="0.3">
      <c r="C9546" s="129"/>
      <c r="D9546" s="129"/>
      <c r="E9546" s="129"/>
      <c r="F9546" s="129"/>
    </row>
    <row r="9547" spans="3:6" s="119" customFormat="1" x14ac:dyDescent="0.3">
      <c r="C9547" s="129"/>
      <c r="D9547" s="129"/>
      <c r="E9547" s="129"/>
      <c r="F9547" s="129"/>
    </row>
    <row r="9548" spans="3:6" s="119" customFormat="1" x14ac:dyDescent="0.3">
      <c r="C9548" s="129"/>
      <c r="D9548" s="129"/>
      <c r="E9548" s="129"/>
      <c r="F9548" s="129"/>
    </row>
    <row r="9549" spans="3:6" s="119" customFormat="1" x14ac:dyDescent="0.3">
      <c r="C9549" s="129"/>
      <c r="D9549" s="129"/>
      <c r="E9549" s="129"/>
      <c r="F9549" s="129"/>
    </row>
    <row r="9550" spans="3:6" s="119" customFormat="1" x14ac:dyDescent="0.3">
      <c r="C9550" s="129"/>
      <c r="D9550" s="129"/>
      <c r="E9550" s="129"/>
      <c r="F9550" s="129"/>
    </row>
    <row r="9551" spans="3:6" s="119" customFormat="1" x14ac:dyDescent="0.3">
      <c r="C9551" s="129"/>
      <c r="D9551" s="129"/>
      <c r="E9551" s="129"/>
      <c r="F9551" s="129"/>
    </row>
    <row r="9552" spans="3:6" s="119" customFormat="1" x14ac:dyDescent="0.3">
      <c r="C9552" s="129"/>
      <c r="D9552" s="129"/>
      <c r="E9552" s="129"/>
      <c r="F9552" s="129"/>
    </row>
    <row r="9553" spans="3:6" s="119" customFormat="1" x14ac:dyDescent="0.3">
      <c r="C9553" s="129"/>
      <c r="D9553" s="129"/>
      <c r="E9553" s="129"/>
      <c r="F9553" s="129"/>
    </row>
    <row r="9554" spans="3:6" s="119" customFormat="1" x14ac:dyDescent="0.3">
      <c r="C9554" s="129"/>
      <c r="D9554" s="129"/>
      <c r="E9554" s="129"/>
      <c r="F9554" s="129"/>
    </row>
    <row r="9555" spans="3:6" s="119" customFormat="1" x14ac:dyDescent="0.3">
      <c r="C9555" s="129"/>
      <c r="D9555" s="129"/>
      <c r="E9555" s="129"/>
      <c r="F9555" s="129"/>
    </row>
    <row r="9556" spans="3:6" s="119" customFormat="1" x14ac:dyDescent="0.3">
      <c r="C9556" s="129"/>
      <c r="D9556" s="129"/>
      <c r="E9556" s="129"/>
      <c r="F9556" s="129"/>
    </row>
    <row r="9557" spans="3:6" s="119" customFormat="1" x14ac:dyDescent="0.3">
      <c r="C9557" s="129"/>
      <c r="D9557" s="129"/>
      <c r="E9557" s="129"/>
      <c r="F9557" s="129"/>
    </row>
    <row r="9558" spans="3:6" s="119" customFormat="1" x14ac:dyDescent="0.3">
      <c r="C9558" s="129"/>
      <c r="D9558" s="129"/>
      <c r="E9558" s="129"/>
      <c r="F9558" s="129"/>
    </row>
    <row r="9559" spans="3:6" s="119" customFormat="1" x14ac:dyDescent="0.3">
      <c r="C9559" s="129"/>
      <c r="D9559" s="129"/>
      <c r="E9559" s="129"/>
      <c r="F9559" s="129"/>
    </row>
    <row r="9560" spans="3:6" s="119" customFormat="1" x14ac:dyDescent="0.3">
      <c r="C9560" s="129"/>
      <c r="D9560" s="129"/>
      <c r="E9560" s="129"/>
      <c r="F9560" s="129"/>
    </row>
    <row r="9561" spans="3:6" s="119" customFormat="1" x14ac:dyDescent="0.3">
      <c r="C9561" s="129"/>
      <c r="D9561" s="129"/>
      <c r="E9561" s="129"/>
      <c r="F9561" s="129"/>
    </row>
    <row r="9562" spans="3:6" s="119" customFormat="1" x14ac:dyDescent="0.3">
      <c r="C9562" s="129"/>
      <c r="D9562" s="129"/>
      <c r="E9562" s="129"/>
      <c r="F9562" s="129"/>
    </row>
    <row r="9563" spans="3:6" s="119" customFormat="1" x14ac:dyDescent="0.3">
      <c r="C9563" s="129"/>
      <c r="D9563" s="129"/>
      <c r="E9563" s="129"/>
      <c r="F9563" s="129"/>
    </row>
    <row r="9564" spans="3:6" s="119" customFormat="1" x14ac:dyDescent="0.3">
      <c r="C9564" s="129"/>
      <c r="D9564" s="129"/>
      <c r="E9564" s="129"/>
      <c r="F9564" s="129"/>
    </row>
    <row r="9565" spans="3:6" s="119" customFormat="1" x14ac:dyDescent="0.3">
      <c r="C9565" s="129"/>
      <c r="D9565" s="129"/>
      <c r="E9565" s="129"/>
      <c r="F9565" s="129"/>
    </row>
    <row r="9566" spans="3:6" s="119" customFormat="1" x14ac:dyDescent="0.3">
      <c r="C9566" s="129"/>
      <c r="D9566" s="129"/>
      <c r="E9566" s="129"/>
      <c r="F9566" s="129"/>
    </row>
    <row r="9567" spans="3:6" s="119" customFormat="1" x14ac:dyDescent="0.3">
      <c r="C9567" s="129"/>
      <c r="D9567" s="129"/>
      <c r="E9567" s="129"/>
      <c r="F9567" s="129"/>
    </row>
    <row r="9568" spans="3:6" s="119" customFormat="1" x14ac:dyDescent="0.3">
      <c r="C9568" s="129"/>
      <c r="D9568" s="129"/>
      <c r="E9568" s="129"/>
      <c r="F9568" s="129"/>
    </row>
    <row r="9569" spans="3:6" s="119" customFormat="1" x14ac:dyDescent="0.3">
      <c r="C9569" s="129"/>
      <c r="D9569" s="129"/>
      <c r="E9569" s="129"/>
      <c r="F9569" s="129"/>
    </row>
    <row r="9570" spans="3:6" s="119" customFormat="1" x14ac:dyDescent="0.3">
      <c r="C9570" s="129"/>
      <c r="D9570" s="129"/>
      <c r="E9570" s="129"/>
      <c r="F9570" s="129"/>
    </row>
    <row r="9571" spans="3:6" s="119" customFormat="1" x14ac:dyDescent="0.3">
      <c r="C9571" s="129"/>
      <c r="D9571" s="129"/>
      <c r="E9571" s="129"/>
      <c r="F9571" s="129"/>
    </row>
    <row r="9572" spans="3:6" s="119" customFormat="1" x14ac:dyDescent="0.3">
      <c r="C9572" s="129"/>
      <c r="D9572" s="129"/>
      <c r="E9572" s="129"/>
      <c r="F9572" s="129"/>
    </row>
    <row r="9573" spans="3:6" s="119" customFormat="1" x14ac:dyDescent="0.3">
      <c r="C9573" s="129"/>
      <c r="D9573" s="129"/>
      <c r="E9573" s="129"/>
      <c r="F9573" s="129"/>
    </row>
    <row r="9574" spans="3:6" s="119" customFormat="1" x14ac:dyDescent="0.3">
      <c r="C9574" s="129"/>
      <c r="D9574" s="129"/>
      <c r="E9574" s="129"/>
      <c r="F9574" s="129"/>
    </row>
    <row r="9575" spans="3:6" s="119" customFormat="1" x14ac:dyDescent="0.3">
      <c r="C9575" s="129"/>
      <c r="D9575" s="129"/>
      <c r="E9575" s="129"/>
      <c r="F9575" s="129"/>
    </row>
    <row r="9576" spans="3:6" s="119" customFormat="1" x14ac:dyDescent="0.3">
      <c r="C9576" s="129"/>
      <c r="D9576" s="129"/>
      <c r="E9576" s="129"/>
      <c r="F9576" s="129"/>
    </row>
    <row r="9577" spans="3:6" s="119" customFormat="1" x14ac:dyDescent="0.3">
      <c r="C9577" s="129"/>
      <c r="D9577" s="129"/>
      <c r="E9577" s="129"/>
      <c r="F9577" s="129"/>
    </row>
    <row r="9578" spans="3:6" s="119" customFormat="1" x14ac:dyDescent="0.3">
      <c r="C9578" s="129"/>
      <c r="D9578" s="129"/>
      <c r="E9578" s="129"/>
      <c r="F9578" s="129"/>
    </row>
    <row r="9579" spans="3:6" s="119" customFormat="1" x14ac:dyDescent="0.3">
      <c r="C9579" s="129"/>
      <c r="D9579" s="129"/>
      <c r="E9579" s="129"/>
      <c r="F9579" s="129"/>
    </row>
    <row r="9580" spans="3:6" s="119" customFormat="1" x14ac:dyDescent="0.3">
      <c r="C9580" s="129"/>
      <c r="D9580" s="129"/>
      <c r="E9580" s="129"/>
      <c r="F9580" s="129"/>
    </row>
    <row r="9581" spans="3:6" s="119" customFormat="1" x14ac:dyDescent="0.3">
      <c r="C9581" s="129"/>
      <c r="D9581" s="129"/>
      <c r="E9581" s="129"/>
      <c r="F9581" s="129"/>
    </row>
    <row r="9582" spans="3:6" s="119" customFormat="1" x14ac:dyDescent="0.3">
      <c r="C9582" s="129"/>
      <c r="D9582" s="129"/>
      <c r="E9582" s="129"/>
      <c r="F9582" s="129"/>
    </row>
    <row r="9583" spans="3:6" s="119" customFormat="1" x14ac:dyDescent="0.3">
      <c r="C9583" s="129"/>
      <c r="D9583" s="129"/>
      <c r="E9583" s="129"/>
      <c r="F9583" s="129"/>
    </row>
    <row r="9584" spans="3:6" s="119" customFormat="1" x14ac:dyDescent="0.3">
      <c r="C9584" s="129"/>
      <c r="D9584" s="129"/>
      <c r="E9584" s="129"/>
      <c r="F9584" s="129"/>
    </row>
    <row r="9585" spans="3:6" s="119" customFormat="1" x14ac:dyDescent="0.3">
      <c r="C9585" s="129"/>
      <c r="D9585" s="129"/>
      <c r="E9585" s="129"/>
      <c r="F9585" s="129"/>
    </row>
    <row r="9586" spans="3:6" s="119" customFormat="1" x14ac:dyDescent="0.3">
      <c r="C9586" s="129"/>
      <c r="D9586" s="129"/>
      <c r="E9586" s="129"/>
      <c r="F9586" s="129"/>
    </row>
    <row r="9587" spans="3:6" s="119" customFormat="1" x14ac:dyDescent="0.3">
      <c r="C9587" s="129"/>
      <c r="D9587" s="129"/>
      <c r="E9587" s="129"/>
      <c r="F9587" s="129"/>
    </row>
    <row r="9588" spans="3:6" s="119" customFormat="1" x14ac:dyDescent="0.3">
      <c r="C9588" s="129"/>
      <c r="D9588" s="129"/>
      <c r="E9588" s="129"/>
      <c r="F9588" s="129"/>
    </row>
    <row r="9589" spans="3:6" s="119" customFormat="1" x14ac:dyDescent="0.3">
      <c r="C9589" s="129"/>
      <c r="D9589" s="129"/>
      <c r="E9589" s="129"/>
      <c r="F9589" s="129"/>
    </row>
    <row r="9590" spans="3:6" s="119" customFormat="1" x14ac:dyDescent="0.3">
      <c r="C9590" s="129"/>
      <c r="D9590" s="129"/>
      <c r="E9590" s="129"/>
      <c r="F9590" s="129"/>
    </row>
    <row r="9591" spans="3:6" s="119" customFormat="1" x14ac:dyDescent="0.3">
      <c r="C9591" s="129"/>
      <c r="D9591" s="129"/>
      <c r="E9591" s="129"/>
      <c r="F9591" s="129"/>
    </row>
    <row r="9592" spans="3:6" s="119" customFormat="1" x14ac:dyDescent="0.3">
      <c r="C9592" s="129"/>
      <c r="D9592" s="129"/>
      <c r="E9592" s="129"/>
      <c r="F9592" s="129"/>
    </row>
    <row r="9593" spans="3:6" s="119" customFormat="1" x14ac:dyDescent="0.3">
      <c r="C9593" s="129"/>
      <c r="D9593" s="129"/>
      <c r="E9593" s="129"/>
      <c r="F9593" s="129"/>
    </row>
    <row r="9594" spans="3:6" s="119" customFormat="1" x14ac:dyDescent="0.3">
      <c r="C9594" s="129"/>
      <c r="D9594" s="129"/>
      <c r="E9594" s="129"/>
      <c r="F9594" s="129"/>
    </row>
    <row r="9595" spans="3:6" s="119" customFormat="1" x14ac:dyDescent="0.3">
      <c r="C9595" s="129"/>
      <c r="D9595" s="129"/>
      <c r="E9595" s="129"/>
      <c r="F9595" s="129"/>
    </row>
    <row r="9596" spans="3:6" s="119" customFormat="1" x14ac:dyDescent="0.3">
      <c r="C9596" s="129"/>
      <c r="D9596" s="129"/>
      <c r="E9596" s="129"/>
      <c r="F9596" s="129"/>
    </row>
    <row r="9597" spans="3:6" s="119" customFormat="1" x14ac:dyDescent="0.3">
      <c r="C9597" s="129"/>
      <c r="D9597" s="129"/>
      <c r="E9597" s="129"/>
      <c r="F9597" s="129"/>
    </row>
    <row r="9598" spans="3:6" s="119" customFormat="1" x14ac:dyDescent="0.3">
      <c r="C9598" s="129"/>
      <c r="D9598" s="129"/>
      <c r="E9598" s="129"/>
      <c r="F9598" s="129"/>
    </row>
    <row r="9599" spans="3:6" s="119" customFormat="1" x14ac:dyDescent="0.3">
      <c r="C9599" s="129"/>
      <c r="D9599" s="129"/>
      <c r="E9599" s="129"/>
      <c r="F9599" s="129"/>
    </row>
    <row r="9600" spans="3:6" s="119" customFormat="1" x14ac:dyDescent="0.3">
      <c r="C9600" s="129"/>
      <c r="D9600" s="129"/>
      <c r="E9600" s="129"/>
      <c r="F9600" s="129"/>
    </row>
    <row r="9601" spans="3:6" s="119" customFormat="1" x14ac:dyDescent="0.3">
      <c r="C9601" s="129"/>
      <c r="D9601" s="129"/>
      <c r="E9601" s="129"/>
      <c r="F9601" s="129"/>
    </row>
    <row r="9602" spans="3:6" s="119" customFormat="1" x14ac:dyDescent="0.3">
      <c r="C9602" s="129"/>
      <c r="D9602" s="129"/>
      <c r="E9602" s="129"/>
      <c r="F9602" s="129"/>
    </row>
    <row r="9603" spans="3:6" s="119" customFormat="1" x14ac:dyDescent="0.3">
      <c r="C9603" s="129"/>
      <c r="D9603" s="129"/>
      <c r="E9603" s="129"/>
      <c r="F9603" s="129"/>
    </row>
    <row r="9604" spans="3:6" s="119" customFormat="1" x14ac:dyDescent="0.3">
      <c r="C9604" s="129"/>
      <c r="D9604" s="129"/>
      <c r="E9604" s="129"/>
      <c r="F9604" s="129"/>
    </row>
    <row r="9605" spans="3:6" s="119" customFormat="1" x14ac:dyDescent="0.3">
      <c r="C9605" s="129"/>
      <c r="D9605" s="129"/>
      <c r="E9605" s="129"/>
      <c r="F9605" s="129"/>
    </row>
    <row r="9606" spans="3:6" s="119" customFormat="1" x14ac:dyDescent="0.3">
      <c r="C9606" s="129"/>
      <c r="D9606" s="129"/>
      <c r="E9606" s="129"/>
      <c r="F9606" s="129"/>
    </row>
    <row r="9607" spans="3:6" s="119" customFormat="1" x14ac:dyDescent="0.3">
      <c r="C9607" s="129"/>
      <c r="D9607" s="129"/>
      <c r="E9607" s="129"/>
      <c r="F9607" s="129"/>
    </row>
    <row r="9608" spans="3:6" s="119" customFormat="1" x14ac:dyDescent="0.3">
      <c r="C9608" s="129"/>
      <c r="D9608" s="129"/>
      <c r="E9608" s="129"/>
      <c r="F9608" s="129"/>
    </row>
    <row r="9609" spans="3:6" s="119" customFormat="1" x14ac:dyDescent="0.3">
      <c r="C9609" s="129"/>
      <c r="D9609" s="129"/>
      <c r="E9609" s="129"/>
      <c r="F9609" s="129"/>
    </row>
    <row r="9610" spans="3:6" s="119" customFormat="1" x14ac:dyDescent="0.3">
      <c r="C9610" s="129"/>
      <c r="D9610" s="129"/>
      <c r="E9610" s="129"/>
      <c r="F9610" s="129"/>
    </row>
    <row r="9611" spans="3:6" s="119" customFormat="1" x14ac:dyDescent="0.3">
      <c r="C9611" s="129"/>
      <c r="D9611" s="129"/>
      <c r="E9611" s="129"/>
      <c r="F9611" s="129"/>
    </row>
    <row r="9612" spans="3:6" s="119" customFormat="1" x14ac:dyDescent="0.3">
      <c r="C9612" s="129"/>
      <c r="D9612" s="129"/>
      <c r="E9612" s="129"/>
      <c r="F9612" s="129"/>
    </row>
    <row r="9613" spans="3:6" s="119" customFormat="1" x14ac:dyDescent="0.3">
      <c r="C9613" s="129"/>
      <c r="D9613" s="129"/>
      <c r="E9613" s="129"/>
      <c r="F9613" s="129"/>
    </row>
    <row r="9614" spans="3:6" s="119" customFormat="1" x14ac:dyDescent="0.3">
      <c r="C9614" s="129"/>
      <c r="D9614" s="129"/>
      <c r="E9614" s="129"/>
      <c r="F9614" s="129"/>
    </row>
    <row r="9615" spans="3:6" s="119" customFormat="1" x14ac:dyDescent="0.3">
      <c r="C9615" s="129"/>
      <c r="D9615" s="129"/>
      <c r="E9615" s="129"/>
      <c r="F9615" s="129"/>
    </row>
    <row r="9616" spans="3:6" s="119" customFormat="1" x14ac:dyDescent="0.3">
      <c r="C9616" s="129"/>
      <c r="D9616" s="129"/>
      <c r="E9616" s="129"/>
      <c r="F9616" s="129"/>
    </row>
    <row r="9617" spans="3:6" s="119" customFormat="1" x14ac:dyDescent="0.3">
      <c r="C9617" s="129"/>
      <c r="D9617" s="129"/>
      <c r="E9617" s="129"/>
      <c r="F9617" s="129"/>
    </row>
    <row r="9618" spans="3:6" s="119" customFormat="1" x14ac:dyDescent="0.3">
      <c r="C9618" s="129"/>
      <c r="D9618" s="129"/>
      <c r="E9618" s="129"/>
      <c r="F9618" s="129"/>
    </row>
    <row r="9619" spans="3:6" s="119" customFormat="1" x14ac:dyDescent="0.3">
      <c r="C9619" s="129"/>
      <c r="D9619" s="129"/>
      <c r="E9619" s="129"/>
      <c r="F9619" s="129"/>
    </row>
    <row r="9620" spans="3:6" s="119" customFormat="1" x14ac:dyDescent="0.3">
      <c r="C9620" s="129"/>
      <c r="D9620" s="129"/>
      <c r="E9620" s="129"/>
      <c r="F9620" s="129"/>
    </row>
    <row r="9621" spans="3:6" s="119" customFormat="1" x14ac:dyDescent="0.3">
      <c r="C9621" s="129"/>
      <c r="D9621" s="129"/>
      <c r="E9621" s="129"/>
      <c r="F9621" s="129"/>
    </row>
    <row r="9622" spans="3:6" s="119" customFormat="1" x14ac:dyDescent="0.3">
      <c r="C9622" s="129"/>
      <c r="D9622" s="129"/>
      <c r="E9622" s="129"/>
      <c r="F9622" s="129"/>
    </row>
    <row r="9623" spans="3:6" s="119" customFormat="1" x14ac:dyDescent="0.3">
      <c r="C9623" s="129"/>
      <c r="D9623" s="129"/>
      <c r="E9623" s="129"/>
      <c r="F9623" s="129"/>
    </row>
    <row r="9624" spans="3:6" s="119" customFormat="1" x14ac:dyDescent="0.3">
      <c r="C9624" s="129"/>
      <c r="D9624" s="129"/>
      <c r="E9624" s="129"/>
      <c r="F9624" s="129"/>
    </row>
    <row r="9625" spans="3:6" s="119" customFormat="1" x14ac:dyDescent="0.3">
      <c r="C9625" s="129"/>
      <c r="D9625" s="129"/>
      <c r="E9625" s="129"/>
      <c r="F9625" s="129"/>
    </row>
    <row r="9626" spans="3:6" s="119" customFormat="1" x14ac:dyDescent="0.3">
      <c r="C9626" s="129"/>
      <c r="D9626" s="129"/>
      <c r="E9626" s="129"/>
      <c r="F9626" s="129"/>
    </row>
    <row r="9627" spans="3:6" s="119" customFormat="1" x14ac:dyDescent="0.3">
      <c r="C9627" s="129"/>
      <c r="D9627" s="129"/>
      <c r="E9627" s="129"/>
      <c r="F9627" s="129"/>
    </row>
    <row r="9628" spans="3:6" s="119" customFormat="1" x14ac:dyDescent="0.3">
      <c r="C9628" s="129"/>
      <c r="D9628" s="129"/>
      <c r="E9628" s="129"/>
      <c r="F9628" s="129"/>
    </row>
    <row r="9629" spans="3:6" s="119" customFormat="1" x14ac:dyDescent="0.3">
      <c r="C9629" s="129"/>
      <c r="D9629" s="129"/>
      <c r="E9629" s="129"/>
      <c r="F9629" s="129"/>
    </row>
    <row r="9630" spans="3:6" s="119" customFormat="1" x14ac:dyDescent="0.3">
      <c r="C9630" s="129"/>
      <c r="D9630" s="129"/>
      <c r="E9630" s="129"/>
      <c r="F9630" s="129"/>
    </row>
    <row r="9631" spans="3:6" s="119" customFormat="1" x14ac:dyDescent="0.3">
      <c r="C9631" s="129"/>
      <c r="D9631" s="129"/>
      <c r="E9631" s="129"/>
      <c r="F9631" s="129"/>
    </row>
    <row r="9632" spans="3:6" s="119" customFormat="1" x14ac:dyDescent="0.3">
      <c r="C9632" s="129"/>
      <c r="D9632" s="129"/>
      <c r="E9632" s="129"/>
      <c r="F9632" s="129"/>
    </row>
    <row r="9633" spans="3:6" s="119" customFormat="1" x14ac:dyDescent="0.3">
      <c r="C9633" s="129"/>
      <c r="D9633" s="129"/>
      <c r="E9633" s="129"/>
      <c r="F9633" s="129"/>
    </row>
    <row r="9634" spans="3:6" s="119" customFormat="1" x14ac:dyDescent="0.3">
      <c r="C9634" s="129"/>
      <c r="D9634" s="129"/>
      <c r="E9634" s="129"/>
      <c r="F9634" s="129"/>
    </row>
    <row r="9635" spans="3:6" s="119" customFormat="1" x14ac:dyDescent="0.3">
      <c r="C9635" s="129"/>
      <c r="D9635" s="129"/>
      <c r="E9635" s="129"/>
      <c r="F9635" s="129"/>
    </row>
    <row r="9636" spans="3:6" s="119" customFormat="1" x14ac:dyDescent="0.3">
      <c r="C9636" s="129"/>
      <c r="D9636" s="129"/>
      <c r="E9636" s="129"/>
      <c r="F9636" s="129"/>
    </row>
    <row r="9637" spans="3:6" s="119" customFormat="1" x14ac:dyDescent="0.3">
      <c r="C9637" s="129"/>
      <c r="D9637" s="129"/>
      <c r="E9637" s="129"/>
      <c r="F9637" s="129"/>
    </row>
    <row r="9638" spans="3:6" s="119" customFormat="1" x14ac:dyDescent="0.3">
      <c r="C9638" s="129"/>
      <c r="D9638" s="129"/>
      <c r="E9638" s="129"/>
      <c r="F9638" s="129"/>
    </row>
    <row r="9639" spans="3:6" s="119" customFormat="1" x14ac:dyDescent="0.3">
      <c r="C9639" s="129"/>
      <c r="D9639" s="129"/>
      <c r="E9639" s="129"/>
      <c r="F9639" s="129"/>
    </row>
    <row r="9640" spans="3:6" s="119" customFormat="1" x14ac:dyDescent="0.3">
      <c r="C9640" s="129"/>
      <c r="D9640" s="129"/>
      <c r="E9640" s="129"/>
      <c r="F9640" s="129"/>
    </row>
    <row r="9641" spans="3:6" s="119" customFormat="1" x14ac:dyDescent="0.3">
      <c r="C9641" s="129"/>
      <c r="D9641" s="129"/>
      <c r="E9641" s="129"/>
      <c r="F9641" s="129"/>
    </row>
    <row r="9642" spans="3:6" s="119" customFormat="1" x14ac:dyDescent="0.3">
      <c r="C9642" s="129"/>
      <c r="D9642" s="129"/>
      <c r="E9642" s="129"/>
      <c r="F9642" s="129"/>
    </row>
    <row r="9643" spans="3:6" s="119" customFormat="1" x14ac:dyDescent="0.3">
      <c r="C9643" s="129"/>
      <c r="D9643" s="129"/>
      <c r="E9643" s="129"/>
      <c r="F9643" s="129"/>
    </row>
    <row r="9644" spans="3:6" s="119" customFormat="1" x14ac:dyDescent="0.3">
      <c r="C9644" s="129"/>
      <c r="D9644" s="129"/>
      <c r="E9644" s="129"/>
      <c r="F9644" s="129"/>
    </row>
    <row r="9645" spans="3:6" s="119" customFormat="1" x14ac:dyDescent="0.3">
      <c r="C9645" s="129"/>
      <c r="D9645" s="129"/>
      <c r="E9645" s="129"/>
      <c r="F9645" s="129"/>
    </row>
    <row r="9646" spans="3:6" s="119" customFormat="1" x14ac:dyDescent="0.3">
      <c r="C9646" s="129"/>
      <c r="D9646" s="129"/>
      <c r="E9646" s="129"/>
      <c r="F9646" s="129"/>
    </row>
    <row r="9647" spans="3:6" s="119" customFormat="1" x14ac:dyDescent="0.3">
      <c r="C9647" s="129"/>
      <c r="D9647" s="129"/>
      <c r="E9647" s="129"/>
      <c r="F9647" s="129"/>
    </row>
    <row r="9648" spans="3:6" s="119" customFormat="1" x14ac:dyDescent="0.3">
      <c r="C9648" s="129"/>
      <c r="D9648" s="129"/>
      <c r="E9648" s="129"/>
      <c r="F9648" s="129"/>
    </row>
    <row r="9649" spans="3:6" s="119" customFormat="1" x14ac:dyDescent="0.3">
      <c r="C9649" s="129"/>
      <c r="D9649" s="129"/>
      <c r="E9649" s="129"/>
      <c r="F9649" s="129"/>
    </row>
    <row r="9650" spans="3:6" s="119" customFormat="1" x14ac:dyDescent="0.3">
      <c r="C9650" s="129"/>
      <c r="D9650" s="129"/>
      <c r="E9650" s="129"/>
      <c r="F9650" s="129"/>
    </row>
    <row r="9651" spans="3:6" s="119" customFormat="1" x14ac:dyDescent="0.3">
      <c r="C9651" s="129"/>
      <c r="D9651" s="129"/>
      <c r="E9651" s="129"/>
      <c r="F9651" s="129"/>
    </row>
    <row r="9652" spans="3:6" s="119" customFormat="1" x14ac:dyDescent="0.3">
      <c r="C9652" s="129"/>
      <c r="D9652" s="129"/>
      <c r="E9652" s="129"/>
      <c r="F9652" s="129"/>
    </row>
    <row r="9653" spans="3:6" s="119" customFormat="1" x14ac:dyDescent="0.3">
      <c r="C9653" s="129"/>
      <c r="D9653" s="129"/>
      <c r="E9653" s="129"/>
      <c r="F9653" s="129"/>
    </row>
    <row r="9654" spans="3:6" s="119" customFormat="1" x14ac:dyDescent="0.3">
      <c r="C9654" s="129"/>
      <c r="D9654" s="129"/>
      <c r="E9654" s="129"/>
      <c r="F9654" s="129"/>
    </row>
    <row r="9655" spans="3:6" s="119" customFormat="1" x14ac:dyDescent="0.3">
      <c r="C9655" s="129"/>
      <c r="D9655" s="129"/>
      <c r="E9655" s="129"/>
      <c r="F9655" s="129"/>
    </row>
    <row r="9656" spans="3:6" s="119" customFormat="1" x14ac:dyDescent="0.3">
      <c r="C9656" s="129"/>
      <c r="D9656" s="129"/>
      <c r="E9656" s="129"/>
      <c r="F9656" s="129"/>
    </row>
    <row r="9657" spans="3:6" s="119" customFormat="1" x14ac:dyDescent="0.3">
      <c r="C9657" s="129"/>
      <c r="D9657" s="129"/>
      <c r="E9657" s="129"/>
      <c r="F9657" s="129"/>
    </row>
    <row r="9658" spans="3:6" s="119" customFormat="1" x14ac:dyDescent="0.3">
      <c r="C9658" s="129"/>
      <c r="D9658" s="129"/>
      <c r="E9658" s="129"/>
      <c r="F9658" s="129"/>
    </row>
    <row r="9659" spans="3:6" s="119" customFormat="1" x14ac:dyDescent="0.3">
      <c r="C9659" s="129"/>
      <c r="D9659" s="129"/>
      <c r="E9659" s="129"/>
      <c r="F9659" s="129"/>
    </row>
    <row r="9660" spans="3:6" s="119" customFormat="1" x14ac:dyDescent="0.3">
      <c r="C9660" s="129"/>
      <c r="D9660" s="129"/>
      <c r="E9660" s="129"/>
      <c r="F9660" s="129"/>
    </row>
    <row r="9661" spans="3:6" s="119" customFormat="1" x14ac:dyDescent="0.3">
      <c r="C9661" s="129"/>
      <c r="D9661" s="129"/>
      <c r="E9661" s="129"/>
      <c r="F9661" s="129"/>
    </row>
    <row r="9662" spans="3:6" s="119" customFormat="1" x14ac:dyDescent="0.3">
      <c r="C9662" s="129"/>
      <c r="D9662" s="129"/>
      <c r="E9662" s="129"/>
      <c r="F9662" s="129"/>
    </row>
    <row r="9663" spans="3:6" s="119" customFormat="1" x14ac:dyDescent="0.3">
      <c r="C9663" s="129"/>
      <c r="D9663" s="129"/>
      <c r="E9663" s="129"/>
      <c r="F9663" s="129"/>
    </row>
    <row r="9664" spans="3:6" s="119" customFormat="1" x14ac:dyDescent="0.3">
      <c r="C9664" s="129"/>
      <c r="D9664" s="129"/>
      <c r="E9664" s="129"/>
      <c r="F9664" s="129"/>
    </row>
    <row r="9665" spans="3:6" s="119" customFormat="1" x14ac:dyDescent="0.3">
      <c r="C9665" s="129"/>
      <c r="D9665" s="129"/>
      <c r="E9665" s="129"/>
      <c r="F9665" s="129"/>
    </row>
    <row r="9666" spans="3:6" s="119" customFormat="1" x14ac:dyDescent="0.3">
      <c r="C9666" s="129"/>
      <c r="D9666" s="129"/>
      <c r="E9666" s="129"/>
      <c r="F9666" s="129"/>
    </row>
    <row r="9667" spans="3:6" s="119" customFormat="1" x14ac:dyDescent="0.3">
      <c r="C9667" s="129"/>
      <c r="D9667" s="129"/>
      <c r="E9667" s="129"/>
      <c r="F9667" s="129"/>
    </row>
    <row r="9668" spans="3:6" s="119" customFormat="1" x14ac:dyDescent="0.3">
      <c r="C9668" s="129"/>
      <c r="D9668" s="129"/>
      <c r="E9668" s="129"/>
      <c r="F9668" s="129"/>
    </row>
    <row r="9669" spans="3:6" s="119" customFormat="1" x14ac:dyDescent="0.3">
      <c r="C9669" s="129"/>
      <c r="D9669" s="129"/>
      <c r="E9669" s="129"/>
      <c r="F9669" s="129"/>
    </row>
    <row r="9670" spans="3:6" s="119" customFormat="1" x14ac:dyDescent="0.3">
      <c r="C9670" s="129"/>
      <c r="D9670" s="129"/>
      <c r="E9670" s="129"/>
      <c r="F9670" s="129"/>
    </row>
    <row r="9671" spans="3:6" s="119" customFormat="1" x14ac:dyDescent="0.3">
      <c r="C9671" s="129"/>
      <c r="D9671" s="129"/>
      <c r="E9671" s="129"/>
      <c r="F9671" s="129"/>
    </row>
    <row r="9672" spans="3:6" s="119" customFormat="1" x14ac:dyDescent="0.3">
      <c r="C9672" s="129"/>
      <c r="D9672" s="129"/>
      <c r="E9672" s="129"/>
      <c r="F9672" s="129"/>
    </row>
    <row r="9673" spans="3:6" s="119" customFormat="1" x14ac:dyDescent="0.3">
      <c r="C9673" s="129"/>
      <c r="D9673" s="129"/>
      <c r="E9673" s="129"/>
      <c r="F9673" s="129"/>
    </row>
    <row r="9674" spans="3:6" s="119" customFormat="1" x14ac:dyDescent="0.3">
      <c r="C9674" s="129"/>
      <c r="D9674" s="129"/>
      <c r="E9674" s="129"/>
      <c r="F9674" s="129"/>
    </row>
    <row r="9675" spans="3:6" s="119" customFormat="1" x14ac:dyDescent="0.3">
      <c r="C9675" s="129"/>
      <c r="D9675" s="129"/>
      <c r="E9675" s="129"/>
      <c r="F9675" s="129"/>
    </row>
    <row r="9676" spans="3:6" s="119" customFormat="1" x14ac:dyDescent="0.3">
      <c r="C9676" s="129"/>
      <c r="D9676" s="129"/>
      <c r="E9676" s="129"/>
      <c r="F9676" s="129"/>
    </row>
    <row r="9677" spans="3:6" s="119" customFormat="1" x14ac:dyDescent="0.3">
      <c r="C9677" s="129"/>
      <c r="D9677" s="129"/>
      <c r="E9677" s="129"/>
      <c r="F9677" s="129"/>
    </row>
    <row r="9678" spans="3:6" s="119" customFormat="1" x14ac:dyDescent="0.3">
      <c r="C9678" s="129"/>
      <c r="D9678" s="129"/>
      <c r="E9678" s="129"/>
      <c r="F9678" s="129"/>
    </row>
    <row r="9679" spans="3:6" s="119" customFormat="1" x14ac:dyDescent="0.3">
      <c r="C9679" s="129"/>
      <c r="D9679" s="129"/>
      <c r="E9679" s="129"/>
      <c r="F9679" s="129"/>
    </row>
    <row r="9680" spans="3:6" s="119" customFormat="1" x14ac:dyDescent="0.3">
      <c r="C9680" s="129"/>
      <c r="D9680" s="129"/>
      <c r="E9680" s="129"/>
      <c r="F9680" s="129"/>
    </row>
    <row r="9681" spans="3:6" s="119" customFormat="1" x14ac:dyDescent="0.3">
      <c r="C9681" s="129"/>
      <c r="D9681" s="129"/>
      <c r="E9681" s="129"/>
      <c r="F9681" s="129"/>
    </row>
    <row r="9682" spans="3:6" s="119" customFormat="1" x14ac:dyDescent="0.3">
      <c r="C9682" s="129"/>
      <c r="D9682" s="129"/>
      <c r="E9682" s="129"/>
      <c r="F9682" s="129"/>
    </row>
    <row r="9683" spans="3:6" s="119" customFormat="1" x14ac:dyDescent="0.3">
      <c r="C9683" s="129"/>
      <c r="D9683" s="129"/>
      <c r="E9683" s="129"/>
      <c r="F9683" s="129"/>
    </row>
    <row r="9684" spans="3:6" s="119" customFormat="1" x14ac:dyDescent="0.3">
      <c r="C9684" s="129"/>
      <c r="D9684" s="129"/>
      <c r="E9684" s="129"/>
      <c r="F9684" s="129"/>
    </row>
    <row r="9685" spans="3:6" s="119" customFormat="1" x14ac:dyDescent="0.3">
      <c r="C9685" s="129"/>
      <c r="D9685" s="129"/>
      <c r="E9685" s="129"/>
      <c r="F9685" s="129"/>
    </row>
    <row r="9686" spans="3:6" s="119" customFormat="1" x14ac:dyDescent="0.3">
      <c r="C9686" s="129"/>
      <c r="D9686" s="129"/>
      <c r="E9686" s="129"/>
      <c r="F9686" s="129"/>
    </row>
    <row r="9687" spans="3:6" s="119" customFormat="1" x14ac:dyDescent="0.3">
      <c r="C9687" s="129"/>
      <c r="D9687" s="129"/>
      <c r="E9687" s="129"/>
      <c r="F9687" s="129"/>
    </row>
    <row r="9688" spans="3:6" s="119" customFormat="1" x14ac:dyDescent="0.3">
      <c r="C9688" s="129"/>
      <c r="D9688" s="129"/>
      <c r="E9688" s="129"/>
      <c r="F9688" s="129"/>
    </row>
    <row r="9689" spans="3:6" s="119" customFormat="1" x14ac:dyDescent="0.3">
      <c r="C9689" s="129"/>
      <c r="D9689" s="129"/>
      <c r="E9689" s="129"/>
      <c r="F9689" s="129"/>
    </row>
    <row r="9690" spans="3:6" s="119" customFormat="1" x14ac:dyDescent="0.3">
      <c r="C9690" s="129"/>
      <c r="D9690" s="129"/>
      <c r="E9690" s="129"/>
      <c r="F9690" s="129"/>
    </row>
    <row r="9691" spans="3:6" s="119" customFormat="1" x14ac:dyDescent="0.3">
      <c r="C9691" s="129"/>
      <c r="D9691" s="129"/>
      <c r="E9691" s="129"/>
      <c r="F9691" s="129"/>
    </row>
    <row r="9692" spans="3:6" s="119" customFormat="1" x14ac:dyDescent="0.3">
      <c r="C9692" s="129"/>
      <c r="D9692" s="129"/>
      <c r="E9692" s="129"/>
      <c r="F9692" s="129"/>
    </row>
    <row r="9693" spans="3:6" s="119" customFormat="1" x14ac:dyDescent="0.3">
      <c r="C9693" s="129"/>
      <c r="D9693" s="129"/>
      <c r="E9693" s="129"/>
      <c r="F9693" s="129"/>
    </row>
    <row r="9694" spans="3:6" s="119" customFormat="1" x14ac:dyDescent="0.3">
      <c r="C9694" s="129"/>
      <c r="D9694" s="129"/>
      <c r="E9694" s="129"/>
      <c r="F9694" s="129"/>
    </row>
    <row r="9695" spans="3:6" s="119" customFormat="1" x14ac:dyDescent="0.3">
      <c r="C9695" s="129"/>
      <c r="D9695" s="129"/>
      <c r="E9695" s="129"/>
      <c r="F9695" s="129"/>
    </row>
    <row r="9696" spans="3:6" s="119" customFormat="1" x14ac:dyDescent="0.3">
      <c r="C9696" s="129"/>
      <c r="D9696" s="129"/>
      <c r="E9696" s="129"/>
      <c r="F9696" s="129"/>
    </row>
    <row r="9697" spans="3:6" s="119" customFormat="1" x14ac:dyDescent="0.3">
      <c r="C9697" s="129"/>
      <c r="D9697" s="129"/>
      <c r="E9697" s="129"/>
      <c r="F9697" s="129"/>
    </row>
    <row r="9698" spans="3:6" s="119" customFormat="1" x14ac:dyDescent="0.3">
      <c r="C9698" s="129"/>
      <c r="D9698" s="129"/>
      <c r="E9698" s="129"/>
      <c r="F9698" s="129"/>
    </row>
    <row r="9699" spans="3:6" s="119" customFormat="1" x14ac:dyDescent="0.3">
      <c r="C9699" s="129"/>
      <c r="D9699" s="129"/>
      <c r="E9699" s="129"/>
      <c r="F9699" s="129"/>
    </row>
    <row r="9700" spans="3:6" s="119" customFormat="1" x14ac:dyDescent="0.3">
      <c r="C9700" s="129"/>
      <c r="D9700" s="129"/>
      <c r="E9700" s="129"/>
      <c r="F9700" s="129"/>
    </row>
    <row r="9701" spans="3:6" s="119" customFormat="1" x14ac:dyDescent="0.3">
      <c r="C9701" s="129"/>
      <c r="D9701" s="129"/>
      <c r="E9701" s="129"/>
      <c r="F9701" s="129"/>
    </row>
    <row r="9702" spans="3:6" s="119" customFormat="1" x14ac:dyDescent="0.3">
      <c r="C9702" s="129"/>
      <c r="D9702" s="129"/>
      <c r="E9702" s="129"/>
      <c r="F9702" s="129"/>
    </row>
    <row r="9703" spans="3:6" s="119" customFormat="1" x14ac:dyDescent="0.3">
      <c r="C9703" s="129"/>
      <c r="D9703" s="129"/>
      <c r="E9703" s="129"/>
      <c r="F9703" s="129"/>
    </row>
    <row r="9704" spans="3:6" s="119" customFormat="1" x14ac:dyDescent="0.3">
      <c r="C9704" s="129"/>
      <c r="D9704" s="129"/>
      <c r="E9704" s="129"/>
      <c r="F9704" s="129"/>
    </row>
    <row r="9705" spans="3:6" s="119" customFormat="1" x14ac:dyDescent="0.3">
      <c r="C9705" s="129"/>
      <c r="D9705" s="129"/>
      <c r="E9705" s="129"/>
      <c r="F9705" s="129"/>
    </row>
    <row r="9706" spans="3:6" s="119" customFormat="1" x14ac:dyDescent="0.3">
      <c r="C9706" s="129"/>
      <c r="D9706" s="129"/>
      <c r="E9706" s="129"/>
      <c r="F9706" s="129"/>
    </row>
    <row r="9707" spans="3:6" s="119" customFormat="1" x14ac:dyDescent="0.3">
      <c r="C9707" s="129"/>
      <c r="D9707" s="129"/>
      <c r="E9707" s="129"/>
      <c r="F9707" s="129"/>
    </row>
    <row r="9708" spans="3:6" s="119" customFormat="1" x14ac:dyDescent="0.3">
      <c r="C9708" s="129"/>
      <c r="D9708" s="129"/>
      <c r="E9708" s="129"/>
      <c r="F9708" s="129"/>
    </row>
    <row r="9709" spans="3:6" s="119" customFormat="1" x14ac:dyDescent="0.3">
      <c r="C9709" s="129"/>
      <c r="D9709" s="129"/>
      <c r="E9709" s="129"/>
      <c r="F9709" s="129"/>
    </row>
    <row r="9710" spans="3:6" s="119" customFormat="1" x14ac:dyDescent="0.3">
      <c r="C9710" s="129"/>
      <c r="D9710" s="129"/>
      <c r="E9710" s="129"/>
      <c r="F9710" s="129"/>
    </row>
    <row r="9711" spans="3:6" s="119" customFormat="1" x14ac:dyDescent="0.3">
      <c r="C9711" s="129"/>
      <c r="D9711" s="129"/>
      <c r="E9711" s="129"/>
      <c r="F9711" s="129"/>
    </row>
    <row r="9712" spans="3:6" s="119" customFormat="1" x14ac:dyDescent="0.3">
      <c r="C9712" s="129"/>
      <c r="D9712" s="129"/>
      <c r="E9712" s="129"/>
      <c r="F9712" s="129"/>
    </row>
    <row r="9713" spans="3:6" s="119" customFormat="1" x14ac:dyDescent="0.3">
      <c r="C9713" s="129"/>
      <c r="D9713" s="129"/>
      <c r="E9713" s="129"/>
      <c r="F9713" s="129"/>
    </row>
    <row r="9714" spans="3:6" s="119" customFormat="1" x14ac:dyDescent="0.3">
      <c r="C9714" s="129"/>
      <c r="D9714" s="129"/>
      <c r="E9714" s="129"/>
      <c r="F9714" s="129"/>
    </row>
    <row r="9715" spans="3:6" s="119" customFormat="1" x14ac:dyDescent="0.3">
      <c r="C9715" s="129"/>
      <c r="D9715" s="129"/>
      <c r="E9715" s="129"/>
      <c r="F9715" s="129"/>
    </row>
    <row r="9716" spans="3:6" s="119" customFormat="1" x14ac:dyDescent="0.3">
      <c r="C9716" s="129"/>
      <c r="D9716" s="129"/>
      <c r="E9716" s="129"/>
      <c r="F9716" s="129"/>
    </row>
    <row r="9717" spans="3:6" s="119" customFormat="1" x14ac:dyDescent="0.3">
      <c r="C9717" s="129"/>
      <c r="D9717" s="129"/>
      <c r="E9717" s="129"/>
      <c r="F9717" s="129"/>
    </row>
    <row r="9718" spans="3:6" s="119" customFormat="1" x14ac:dyDescent="0.3">
      <c r="C9718" s="129"/>
      <c r="D9718" s="129"/>
      <c r="E9718" s="129"/>
      <c r="F9718" s="129"/>
    </row>
    <row r="9719" spans="3:6" s="119" customFormat="1" x14ac:dyDescent="0.3">
      <c r="C9719" s="129"/>
      <c r="D9719" s="129"/>
      <c r="E9719" s="129"/>
      <c r="F9719" s="129"/>
    </row>
    <row r="9720" spans="3:6" s="119" customFormat="1" x14ac:dyDescent="0.3">
      <c r="C9720" s="129"/>
      <c r="D9720" s="129"/>
      <c r="E9720" s="129"/>
      <c r="F9720" s="129"/>
    </row>
    <row r="9721" spans="3:6" s="119" customFormat="1" x14ac:dyDescent="0.3">
      <c r="C9721" s="129"/>
      <c r="D9721" s="129"/>
      <c r="E9721" s="129"/>
      <c r="F9721" s="129"/>
    </row>
    <row r="9722" spans="3:6" s="119" customFormat="1" x14ac:dyDescent="0.3">
      <c r="C9722" s="129"/>
      <c r="D9722" s="129"/>
      <c r="E9722" s="129"/>
      <c r="F9722" s="129"/>
    </row>
    <row r="9723" spans="3:6" s="119" customFormat="1" x14ac:dyDescent="0.3">
      <c r="C9723" s="129"/>
      <c r="D9723" s="129"/>
      <c r="E9723" s="129"/>
      <c r="F9723" s="129"/>
    </row>
    <row r="9724" spans="3:6" s="119" customFormat="1" x14ac:dyDescent="0.3">
      <c r="C9724" s="129"/>
      <c r="D9724" s="129"/>
      <c r="E9724" s="129"/>
      <c r="F9724" s="129"/>
    </row>
    <row r="9725" spans="3:6" s="119" customFormat="1" x14ac:dyDescent="0.3">
      <c r="C9725" s="129"/>
      <c r="D9725" s="129"/>
      <c r="E9725" s="129"/>
      <c r="F9725" s="129"/>
    </row>
    <row r="9726" spans="3:6" s="119" customFormat="1" x14ac:dyDescent="0.3">
      <c r="C9726" s="129"/>
      <c r="D9726" s="129"/>
      <c r="E9726" s="129"/>
      <c r="F9726" s="129"/>
    </row>
    <row r="9727" spans="3:6" s="119" customFormat="1" x14ac:dyDescent="0.3">
      <c r="C9727" s="129"/>
      <c r="D9727" s="129"/>
      <c r="E9727" s="129"/>
      <c r="F9727" s="129"/>
    </row>
    <row r="9728" spans="3:6" s="119" customFormat="1" x14ac:dyDescent="0.3">
      <c r="C9728" s="129"/>
      <c r="D9728" s="129"/>
      <c r="E9728" s="129"/>
      <c r="F9728" s="129"/>
    </row>
    <row r="9729" spans="3:6" s="119" customFormat="1" x14ac:dyDescent="0.3">
      <c r="C9729" s="129"/>
      <c r="D9729" s="129"/>
      <c r="E9729" s="129"/>
      <c r="F9729" s="129"/>
    </row>
    <row r="9730" spans="3:6" s="119" customFormat="1" x14ac:dyDescent="0.3">
      <c r="C9730" s="129"/>
      <c r="D9730" s="129"/>
      <c r="E9730" s="129"/>
      <c r="F9730" s="129"/>
    </row>
    <row r="9731" spans="3:6" s="119" customFormat="1" x14ac:dyDescent="0.3">
      <c r="C9731" s="129"/>
      <c r="D9731" s="129"/>
      <c r="E9731" s="129"/>
      <c r="F9731" s="129"/>
    </row>
    <row r="9732" spans="3:6" s="119" customFormat="1" x14ac:dyDescent="0.3">
      <c r="C9732" s="129"/>
      <c r="D9732" s="129"/>
      <c r="E9732" s="129"/>
      <c r="F9732" s="129"/>
    </row>
    <row r="9733" spans="3:6" s="119" customFormat="1" x14ac:dyDescent="0.3">
      <c r="C9733" s="129"/>
      <c r="D9733" s="129"/>
      <c r="E9733" s="129"/>
      <c r="F9733" s="129"/>
    </row>
    <row r="9734" spans="3:6" s="119" customFormat="1" x14ac:dyDescent="0.3">
      <c r="C9734" s="129"/>
      <c r="D9734" s="129"/>
      <c r="E9734" s="129"/>
      <c r="F9734" s="129"/>
    </row>
    <row r="9735" spans="3:6" s="119" customFormat="1" x14ac:dyDescent="0.3">
      <c r="C9735" s="129"/>
      <c r="D9735" s="129"/>
      <c r="E9735" s="129"/>
      <c r="F9735" s="129"/>
    </row>
    <row r="9736" spans="3:6" s="119" customFormat="1" x14ac:dyDescent="0.3">
      <c r="C9736" s="129"/>
      <c r="D9736" s="129"/>
      <c r="E9736" s="129"/>
      <c r="F9736" s="129"/>
    </row>
    <row r="9737" spans="3:6" s="119" customFormat="1" x14ac:dyDescent="0.3">
      <c r="C9737" s="129"/>
      <c r="D9737" s="129"/>
      <c r="E9737" s="129"/>
      <c r="F9737" s="129"/>
    </row>
    <row r="9738" spans="3:6" s="119" customFormat="1" x14ac:dyDescent="0.3">
      <c r="C9738" s="129"/>
      <c r="D9738" s="129"/>
      <c r="E9738" s="129"/>
      <c r="F9738" s="129"/>
    </row>
    <row r="9739" spans="3:6" s="119" customFormat="1" x14ac:dyDescent="0.3">
      <c r="C9739" s="129"/>
      <c r="D9739" s="129"/>
      <c r="E9739" s="129"/>
      <c r="F9739" s="129"/>
    </row>
    <row r="9740" spans="3:6" s="119" customFormat="1" x14ac:dyDescent="0.3">
      <c r="C9740" s="129"/>
      <c r="D9740" s="129"/>
      <c r="E9740" s="129"/>
      <c r="F9740" s="129"/>
    </row>
    <row r="9741" spans="3:6" s="119" customFormat="1" x14ac:dyDescent="0.3">
      <c r="C9741" s="129"/>
      <c r="D9741" s="129"/>
      <c r="E9741" s="129"/>
      <c r="F9741" s="129"/>
    </row>
    <row r="9742" spans="3:6" s="119" customFormat="1" x14ac:dyDescent="0.3">
      <c r="C9742" s="129"/>
      <c r="D9742" s="129"/>
      <c r="E9742" s="129"/>
      <c r="F9742" s="129"/>
    </row>
    <row r="9743" spans="3:6" s="119" customFormat="1" x14ac:dyDescent="0.3">
      <c r="C9743" s="129"/>
      <c r="D9743" s="129"/>
      <c r="E9743" s="129"/>
      <c r="F9743" s="129"/>
    </row>
    <row r="9744" spans="3:6" s="119" customFormat="1" x14ac:dyDescent="0.3">
      <c r="C9744" s="129"/>
      <c r="D9744" s="129"/>
      <c r="E9744" s="129"/>
      <c r="F9744" s="129"/>
    </row>
    <row r="9745" spans="3:6" s="119" customFormat="1" x14ac:dyDescent="0.3">
      <c r="C9745" s="129"/>
      <c r="D9745" s="129"/>
      <c r="E9745" s="129"/>
      <c r="F9745" s="129"/>
    </row>
    <row r="9746" spans="3:6" s="119" customFormat="1" x14ac:dyDescent="0.3">
      <c r="C9746" s="129"/>
      <c r="D9746" s="129"/>
      <c r="E9746" s="129"/>
      <c r="F9746" s="129"/>
    </row>
    <row r="9747" spans="3:6" s="119" customFormat="1" x14ac:dyDescent="0.3">
      <c r="C9747" s="129"/>
      <c r="D9747" s="129"/>
      <c r="E9747" s="129"/>
      <c r="F9747" s="129"/>
    </row>
    <row r="9748" spans="3:6" s="119" customFormat="1" x14ac:dyDescent="0.3">
      <c r="C9748" s="129"/>
      <c r="D9748" s="129"/>
      <c r="E9748" s="129"/>
      <c r="F9748" s="129"/>
    </row>
    <row r="9749" spans="3:6" s="119" customFormat="1" x14ac:dyDescent="0.3">
      <c r="C9749" s="129"/>
      <c r="D9749" s="129"/>
      <c r="E9749" s="129"/>
      <c r="F9749" s="129"/>
    </row>
    <row r="9750" spans="3:6" s="119" customFormat="1" x14ac:dyDescent="0.3">
      <c r="C9750" s="129"/>
      <c r="D9750" s="129"/>
      <c r="E9750" s="129"/>
      <c r="F9750" s="129"/>
    </row>
    <row r="9751" spans="3:6" s="119" customFormat="1" x14ac:dyDescent="0.3">
      <c r="C9751" s="129"/>
      <c r="D9751" s="129"/>
      <c r="E9751" s="129"/>
      <c r="F9751" s="129"/>
    </row>
    <row r="9752" spans="3:6" s="119" customFormat="1" x14ac:dyDescent="0.3">
      <c r="C9752" s="129"/>
      <c r="D9752" s="129"/>
      <c r="E9752" s="129"/>
      <c r="F9752" s="129"/>
    </row>
    <row r="9753" spans="3:6" s="119" customFormat="1" x14ac:dyDescent="0.3">
      <c r="C9753" s="129"/>
      <c r="D9753" s="129"/>
      <c r="E9753" s="129"/>
      <c r="F9753" s="129"/>
    </row>
    <row r="9754" spans="3:6" s="119" customFormat="1" x14ac:dyDescent="0.3">
      <c r="C9754" s="129"/>
      <c r="D9754" s="129"/>
      <c r="E9754" s="129"/>
      <c r="F9754" s="129"/>
    </row>
    <row r="9755" spans="3:6" s="119" customFormat="1" x14ac:dyDescent="0.3">
      <c r="C9755" s="129"/>
      <c r="D9755" s="129"/>
      <c r="E9755" s="129"/>
      <c r="F9755" s="129"/>
    </row>
    <row r="9756" spans="3:6" s="119" customFormat="1" x14ac:dyDescent="0.3">
      <c r="C9756" s="129"/>
      <c r="D9756" s="129"/>
      <c r="E9756" s="129"/>
      <c r="F9756" s="129"/>
    </row>
    <row r="9757" spans="3:6" s="119" customFormat="1" x14ac:dyDescent="0.3">
      <c r="C9757" s="129"/>
      <c r="D9757" s="129"/>
      <c r="E9757" s="129"/>
      <c r="F9757" s="129"/>
    </row>
    <row r="9758" spans="3:6" s="119" customFormat="1" x14ac:dyDescent="0.3">
      <c r="C9758" s="129"/>
      <c r="D9758" s="129"/>
      <c r="E9758" s="129"/>
      <c r="F9758" s="129"/>
    </row>
    <row r="9759" spans="3:6" s="119" customFormat="1" x14ac:dyDescent="0.3">
      <c r="C9759" s="129"/>
      <c r="D9759" s="129"/>
      <c r="E9759" s="129"/>
      <c r="F9759" s="129"/>
    </row>
    <row r="9760" spans="3:6" s="119" customFormat="1" x14ac:dyDescent="0.3">
      <c r="C9760" s="129"/>
      <c r="D9760" s="129"/>
      <c r="E9760" s="129"/>
      <c r="F9760" s="129"/>
    </row>
    <row r="9761" spans="3:6" s="119" customFormat="1" x14ac:dyDescent="0.3">
      <c r="C9761" s="129"/>
      <c r="D9761" s="129"/>
      <c r="E9761" s="129"/>
      <c r="F9761" s="129"/>
    </row>
    <row r="9762" spans="3:6" s="119" customFormat="1" x14ac:dyDescent="0.3">
      <c r="C9762" s="129"/>
      <c r="D9762" s="129"/>
      <c r="E9762" s="129"/>
      <c r="F9762" s="129"/>
    </row>
    <row r="9763" spans="3:6" s="119" customFormat="1" x14ac:dyDescent="0.3">
      <c r="C9763" s="129"/>
      <c r="D9763" s="129"/>
      <c r="E9763" s="129"/>
      <c r="F9763" s="129"/>
    </row>
    <row r="9764" spans="3:6" s="119" customFormat="1" x14ac:dyDescent="0.3">
      <c r="C9764" s="129"/>
      <c r="D9764" s="129"/>
      <c r="E9764" s="129"/>
      <c r="F9764" s="129"/>
    </row>
    <row r="9765" spans="3:6" s="119" customFormat="1" x14ac:dyDescent="0.3">
      <c r="C9765" s="129"/>
      <c r="D9765" s="129"/>
      <c r="E9765" s="129"/>
      <c r="F9765" s="129"/>
    </row>
    <row r="9766" spans="3:6" s="119" customFormat="1" x14ac:dyDescent="0.3">
      <c r="C9766" s="129"/>
      <c r="D9766" s="129"/>
      <c r="E9766" s="129"/>
      <c r="F9766" s="129"/>
    </row>
    <row r="9767" spans="3:6" s="119" customFormat="1" x14ac:dyDescent="0.3">
      <c r="C9767" s="129"/>
      <c r="D9767" s="129"/>
      <c r="E9767" s="129"/>
      <c r="F9767" s="129"/>
    </row>
    <row r="9768" spans="3:6" s="119" customFormat="1" x14ac:dyDescent="0.3">
      <c r="C9768" s="129"/>
      <c r="D9768" s="129"/>
      <c r="E9768" s="129"/>
      <c r="F9768" s="129"/>
    </row>
    <row r="9769" spans="3:6" s="119" customFormat="1" x14ac:dyDescent="0.3">
      <c r="C9769" s="129"/>
      <c r="D9769" s="129"/>
      <c r="E9769" s="129"/>
      <c r="F9769" s="129"/>
    </row>
    <row r="9770" spans="3:6" s="119" customFormat="1" x14ac:dyDescent="0.3">
      <c r="C9770" s="129"/>
      <c r="D9770" s="129"/>
      <c r="E9770" s="129"/>
      <c r="F9770" s="129"/>
    </row>
    <row r="9771" spans="3:6" s="119" customFormat="1" x14ac:dyDescent="0.3">
      <c r="C9771" s="129"/>
      <c r="D9771" s="129"/>
      <c r="E9771" s="129"/>
      <c r="F9771" s="129"/>
    </row>
    <row r="9772" spans="3:6" s="119" customFormat="1" x14ac:dyDescent="0.3">
      <c r="C9772" s="129"/>
      <c r="D9772" s="129"/>
      <c r="E9772" s="129"/>
      <c r="F9772" s="129"/>
    </row>
    <row r="9773" spans="3:6" s="119" customFormat="1" x14ac:dyDescent="0.3">
      <c r="C9773" s="129"/>
      <c r="D9773" s="129"/>
      <c r="E9773" s="129"/>
      <c r="F9773" s="129"/>
    </row>
    <row r="9774" spans="3:6" s="119" customFormat="1" x14ac:dyDescent="0.3">
      <c r="C9774" s="129"/>
      <c r="D9774" s="129"/>
      <c r="E9774" s="129"/>
      <c r="F9774" s="129"/>
    </row>
    <row r="9775" spans="3:6" s="119" customFormat="1" x14ac:dyDescent="0.3">
      <c r="C9775" s="129"/>
      <c r="D9775" s="129"/>
      <c r="E9775" s="129"/>
      <c r="F9775" s="129"/>
    </row>
    <row r="9776" spans="3:6" s="119" customFormat="1" x14ac:dyDescent="0.3">
      <c r="C9776" s="129"/>
      <c r="D9776" s="129"/>
      <c r="E9776" s="129"/>
      <c r="F9776" s="129"/>
    </row>
    <row r="9777" spans="3:6" s="119" customFormat="1" x14ac:dyDescent="0.3">
      <c r="C9777" s="129"/>
      <c r="D9777" s="129"/>
      <c r="E9777" s="129"/>
      <c r="F9777" s="129"/>
    </row>
    <row r="9778" spans="3:6" s="119" customFormat="1" x14ac:dyDescent="0.3">
      <c r="C9778" s="129"/>
      <c r="D9778" s="129"/>
      <c r="E9778" s="129"/>
      <c r="F9778" s="129"/>
    </row>
    <row r="9779" spans="3:6" s="119" customFormat="1" x14ac:dyDescent="0.3">
      <c r="C9779" s="129"/>
      <c r="D9779" s="129"/>
      <c r="E9779" s="129"/>
      <c r="F9779" s="129"/>
    </row>
    <row r="9780" spans="3:6" s="119" customFormat="1" x14ac:dyDescent="0.3">
      <c r="C9780" s="129"/>
      <c r="D9780" s="129"/>
      <c r="E9780" s="129"/>
      <c r="F9780" s="129"/>
    </row>
    <row r="9781" spans="3:6" s="119" customFormat="1" x14ac:dyDescent="0.3">
      <c r="C9781" s="129"/>
      <c r="D9781" s="129"/>
      <c r="E9781" s="129"/>
      <c r="F9781" s="129"/>
    </row>
    <row r="9782" spans="3:6" s="119" customFormat="1" x14ac:dyDescent="0.3">
      <c r="C9782" s="129"/>
      <c r="D9782" s="129"/>
      <c r="E9782" s="129"/>
      <c r="F9782" s="129"/>
    </row>
    <row r="9783" spans="3:6" s="119" customFormat="1" x14ac:dyDescent="0.3">
      <c r="C9783" s="129"/>
      <c r="D9783" s="129"/>
      <c r="E9783" s="129"/>
      <c r="F9783" s="129"/>
    </row>
    <row r="9784" spans="3:6" s="119" customFormat="1" x14ac:dyDescent="0.3">
      <c r="C9784" s="129"/>
      <c r="D9784" s="129"/>
      <c r="E9784" s="129"/>
      <c r="F9784" s="129"/>
    </row>
    <row r="9785" spans="3:6" s="119" customFormat="1" x14ac:dyDescent="0.3">
      <c r="C9785" s="129"/>
      <c r="D9785" s="129"/>
      <c r="E9785" s="129"/>
      <c r="F9785" s="129"/>
    </row>
    <row r="9786" spans="3:6" s="119" customFormat="1" x14ac:dyDescent="0.3">
      <c r="C9786" s="129"/>
      <c r="D9786" s="129"/>
      <c r="E9786" s="129"/>
      <c r="F9786" s="129"/>
    </row>
    <row r="9787" spans="3:6" s="119" customFormat="1" x14ac:dyDescent="0.3">
      <c r="C9787" s="129"/>
      <c r="D9787" s="129"/>
      <c r="E9787" s="129"/>
      <c r="F9787" s="129"/>
    </row>
    <row r="9788" spans="3:6" s="119" customFormat="1" x14ac:dyDescent="0.3">
      <c r="C9788" s="129"/>
      <c r="D9788" s="129"/>
      <c r="E9788" s="129"/>
      <c r="F9788" s="129"/>
    </row>
    <row r="9789" spans="3:6" s="119" customFormat="1" x14ac:dyDescent="0.3">
      <c r="C9789" s="129"/>
      <c r="D9789" s="129"/>
      <c r="E9789" s="129"/>
      <c r="F9789" s="129"/>
    </row>
    <row r="9790" spans="3:6" s="119" customFormat="1" x14ac:dyDescent="0.3">
      <c r="C9790" s="129"/>
      <c r="D9790" s="129"/>
      <c r="E9790" s="129"/>
      <c r="F9790" s="129"/>
    </row>
    <row r="9791" spans="3:6" s="119" customFormat="1" x14ac:dyDescent="0.3">
      <c r="C9791" s="129"/>
      <c r="D9791" s="129"/>
      <c r="E9791" s="129"/>
      <c r="F9791" s="129"/>
    </row>
    <row r="9792" spans="3:6" s="119" customFormat="1" x14ac:dyDescent="0.3">
      <c r="C9792" s="129"/>
      <c r="D9792" s="129"/>
      <c r="E9792" s="129"/>
      <c r="F9792" s="129"/>
    </row>
    <row r="9793" spans="3:6" s="119" customFormat="1" x14ac:dyDescent="0.3">
      <c r="C9793" s="129"/>
      <c r="D9793" s="129"/>
      <c r="E9793" s="129"/>
      <c r="F9793" s="129"/>
    </row>
    <row r="9794" spans="3:6" s="119" customFormat="1" x14ac:dyDescent="0.3">
      <c r="C9794" s="129"/>
      <c r="D9794" s="129"/>
      <c r="E9794" s="129"/>
      <c r="F9794" s="129"/>
    </row>
    <row r="9795" spans="3:6" s="119" customFormat="1" x14ac:dyDescent="0.3">
      <c r="C9795" s="129"/>
      <c r="D9795" s="129"/>
      <c r="E9795" s="129"/>
      <c r="F9795" s="129"/>
    </row>
    <row r="9796" spans="3:6" s="119" customFormat="1" x14ac:dyDescent="0.3">
      <c r="C9796" s="129"/>
      <c r="D9796" s="129"/>
      <c r="E9796" s="129"/>
      <c r="F9796" s="129"/>
    </row>
    <row r="9797" spans="3:6" s="119" customFormat="1" x14ac:dyDescent="0.3">
      <c r="C9797" s="129"/>
      <c r="D9797" s="129"/>
      <c r="E9797" s="129"/>
      <c r="F9797" s="129"/>
    </row>
    <row r="9798" spans="3:6" s="119" customFormat="1" x14ac:dyDescent="0.3">
      <c r="C9798" s="129"/>
      <c r="D9798" s="129"/>
      <c r="E9798" s="129"/>
      <c r="F9798" s="129"/>
    </row>
    <row r="9799" spans="3:6" s="119" customFormat="1" x14ac:dyDescent="0.3">
      <c r="C9799" s="129"/>
      <c r="D9799" s="129"/>
      <c r="E9799" s="129"/>
      <c r="F9799" s="129"/>
    </row>
    <row r="9800" spans="3:6" s="119" customFormat="1" x14ac:dyDescent="0.3">
      <c r="C9800" s="129"/>
      <c r="D9800" s="129"/>
      <c r="E9800" s="129"/>
      <c r="F9800" s="129"/>
    </row>
    <row r="9801" spans="3:6" s="119" customFormat="1" x14ac:dyDescent="0.3">
      <c r="C9801" s="129"/>
      <c r="D9801" s="129"/>
      <c r="E9801" s="129"/>
      <c r="F9801" s="129"/>
    </row>
    <row r="9802" spans="3:6" s="119" customFormat="1" x14ac:dyDescent="0.3">
      <c r="C9802" s="129"/>
      <c r="D9802" s="129"/>
      <c r="E9802" s="129"/>
      <c r="F9802" s="129"/>
    </row>
    <row r="9803" spans="3:6" s="119" customFormat="1" x14ac:dyDescent="0.3">
      <c r="C9803" s="129"/>
      <c r="D9803" s="129"/>
      <c r="E9803" s="129"/>
      <c r="F9803" s="129"/>
    </row>
    <row r="9804" spans="3:6" s="119" customFormat="1" x14ac:dyDescent="0.3">
      <c r="C9804" s="129"/>
      <c r="D9804" s="129"/>
      <c r="E9804" s="129"/>
      <c r="F9804" s="129"/>
    </row>
    <row r="9805" spans="3:6" s="119" customFormat="1" x14ac:dyDescent="0.3">
      <c r="C9805" s="129"/>
      <c r="D9805" s="129"/>
      <c r="E9805" s="129"/>
      <c r="F9805" s="129"/>
    </row>
    <row r="9806" spans="3:6" s="119" customFormat="1" x14ac:dyDescent="0.3">
      <c r="C9806" s="129"/>
      <c r="D9806" s="129"/>
      <c r="E9806" s="129"/>
      <c r="F9806" s="129"/>
    </row>
    <row r="9807" spans="3:6" s="119" customFormat="1" x14ac:dyDescent="0.3">
      <c r="C9807" s="129"/>
      <c r="D9807" s="129"/>
      <c r="E9807" s="129"/>
      <c r="F9807" s="129"/>
    </row>
    <row r="9808" spans="3:6" s="119" customFormat="1" x14ac:dyDescent="0.3">
      <c r="C9808" s="129"/>
      <c r="D9808" s="129"/>
      <c r="E9808" s="129"/>
      <c r="F9808" s="129"/>
    </row>
    <row r="9809" spans="3:6" s="119" customFormat="1" x14ac:dyDescent="0.3">
      <c r="C9809" s="129"/>
      <c r="D9809" s="129"/>
      <c r="E9809" s="129"/>
      <c r="F9809" s="129"/>
    </row>
    <row r="9810" spans="3:6" s="119" customFormat="1" x14ac:dyDescent="0.3">
      <c r="C9810" s="129"/>
      <c r="D9810" s="129"/>
      <c r="E9810" s="129"/>
      <c r="F9810" s="129"/>
    </row>
    <row r="9811" spans="3:6" s="119" customFormat="1" x14ac:dyDescent="0.3">
      <c r="C9811" s="129"/>
      <c r="D9811" s="129"/>
      <c r="E9811" s="129"/>
      <c r="F9811" s="129"/>
    </row>
    <row r="9812" spans="3:6" s="119" customFormat="1" x14ac:dyDescent="0.3">
      <c r="C9812" s="129"/>
      <c r="D9812" s="129"/>
      <c r="E9812" s="129"/>
      <c r="F9812" s="129"/>
    </row>
    <row r="9813" spans="3:6" s="119" customFormat="1" x14ac:dyDescent="0.3">
      <c r="C9813" s="129"/>
      <c r="D9813" s="129"/>
      <c r="E9813" s="129"/>
      <c r="F9813" s="129"/>
    </row>
    <row r="9814" spans="3:6" s="119" customFormat="1" x14ac:dyDescent="0.3">
      <c r="C9814" s="129"/>
      <c r="D9814" s="129"/>
      <c r="E9814" s="129"/>
      <c r="F9814" s="129"/>
    </row>
    <row r="9815" spans="3:6" s="119" customFormat="1" x14ac:dyDescent="0.3">
      <c r="C9815" s="129"/>
      <c r="D9815" s="129"/>
      <c r="E9815" s="129"/>
      <c r="F9815" s="129"/>
    </row>
    <row r="9816" spans="3:6" s="119" customFormat="1" x14ac:dyDescent="0.3">
      <c r="C9816" s="129"/>
      <c r="D9816" s="129"/>
      <c r="E9816" s="129"/>
      <c r="F9816" s="129"/>
    </row>
    <row r="9817" spans="3:6" s="119" customFormat="1" x14ac:dyDescent="0.3">
      <c r="C9817" s="129"/>
      <c r="D9817" s="129"/>
      <c r="E9817" s="129"/>
      <c r="F9817" s="129"/>
    </row>
    <row r="9818" spans="3:6" s="119" customFormat="1" x14ac:dyDescent="0.3">
      <c r="C9818" s="129"/>
      <c r="D9818" s="129"/>
      <c r="E9818" s="129"/>
      <c r="F9818" s="129"/>
    </row>
    <row r="9819" spans="3:6" s="119" customFormat="1" x14ac:dyDescent="0.3">
      <c r="C9819" s="129"/>
      <c r="D9819" s="129"/>
      <c r="E9819" s="129"/>
      <c r="F9819" s="129"/>
    </row>
    <row r="9820" spans="3:6" s="119" customFormat="1" x14ac:dyDescent="0.3">
      <c r="C9820" s="129"/>
      <c r="D9820" s="129"/>
      <c r="E9820" s="129"/>
      <c r="F9820" s="129"/>
    </row>
    <row r="9821" spans="3:6" s="119" customFormat="1" x14ac:dyDescent="0.3">
      <c r="C9821" s="129"/>
      <c r="D9821" s="129"/>
      <c r="E9821" s="129"/>
      <c r="F9821" s="129"/>
    </row>
    <row r="9822" spans="3:6" s="119" customFormat="1" x14ac:dyDescent="0.3">
      <c r="C9822" s="129"/>
      <c r="D9822" s="129"/>
      <c r="E9822" s="129"/>
      <c r="F9822" s="129"/>
    </row>
    <row r="9823" spans="3:6" s="119" customFormat="1" x14ac:dyDescent="0.3">
      <c r="C9823" s="129"/>
      <c r="D9823" s="129"/>
      <c r="E9823" s="129"/>
      <c r="F9823" s="129"/>
    </row>
    <row r="9824" spans="3:6" s="119" customFormat="1" x14ac:dyDescent="0.3">
      <c r="C9824" s="129"/>
      <c r="D9824" s="129"/>
      <c r="E9824" s="129"/>
      <c r="F9824" s="129"/>
    </row>
    <row r="9825" spans="3:6" s="119" customFormat="1" x14ac:dyDescent="0.3">
      <c r="C9825" s="129"/>
      <c r="D9825" s="129"/>
      <c r="E9825" s="129"/>
      <c r="F9825" s="129"/>
    </row>
    <row r="9826" spans="3:6" s="119" customFormat="1" x14ac:dyDescent="0.3">
      <c r="C9826" s="129"/>
      <c r="D9826" s="129"/>
      <c r="E9826" s="129"/>
      <c r="F9826" s="129"/>
    </row>
    <row r="9827" spans="3:6" s="119" customFormat="1" x14ac:dyDescent="0.3">
      <c r="C9827" s="129"/>
      <c r="D9827" s="129"/>
      <c r="E9827" s="129"/>
      <c r="F9827" s="129"/>
    </row>
    <row r="9828" spans="3:6" s="119" customFormat="1" x14ac:dyDescent="0.3">
      <c r="C9828" s="129"/>
      <c r="D9828" s="129"/>
      <c r="E9828" s="129"/>
      <c r="F9828" s="129"/>
    </row>
    <row r="9829" spans="3:6" s="119" customFormat="1" x14ac:dyDescent="0.3">
      <c r="C9829" s="129"/>
      <c r="D9829" s="129"/>
      <c r="E9829" s="129"/>
      <c r="F9829" s="129"/>
    </row>
    <row r="9830" spans="3:6" s="119" customFormat="1" x14ac:dyDescent="0.3">
      <c r="C9830" s="129"/>
      <c r="D9830" s="129"/>
      <c r="E9830" s="129"/>
      <c r="F9830" s="129"/>
    </row>
    <row r="9831" spans="3:6" s="119" customFormat="1" x14ac:dyDescent="0.3">
      <c r="C9831" s="129"/>
      <c r="D9831" s="129"/>
      <c r="E9831" s="129"/>
      <c r="F9831" s="129"/>
    </row>
    <row r="9832" spans="3:6" s="119" customFormat="1" x14ac:dyDescent="0.3">
      <c r="C9832" s="129"/>
      <c r="D9832" s="129"/>
      <c r="E9832" s="129"/>
      <c r="F9832" s="129"/>
    </row>
    <row r="9833" spans="3:6" s="119" customFormat="1" x14ac:dyDescent="0.3">
      <c r="C9833" s="129"/>
      <c r="D9833" s="129"/>
      <c r="E9833" s="129"/>
      <c r="F9833" s="129"/>
    </row>
    <row r="9834" spans="3:6" s="119" customFormat="1" x14ac:dyDescent="0.3">
      <c r="C9834" s="129"/>
      <c r="D9834" s="129"/>
      <c r="E9834" s="129"/>
      <c r="F9834" s="129"/>
    </row>
    <row r="9835" spans="3:6" s="119" customFormat="1" x14ac:dyDescent="0.3">
      <c r="C9835" s="129"/>
      <c r="D9835" s="129"/>
      <c r="E9835" s="129"/>
      <c r="F9835" s="129"/>
    </row>
    <row r="9836" spans="3:6" s="119" customFormat="1" x14ac:dyDescent="0.3">
      <c r="C9836" s="129"/>
      <c r="D9836" s="129"/>
      <c r="E9836" s="129"/>
      <c r="F9836" s="129"/>
    </row>
    <row r="9837" spans="3:6" s="119" customFormat="1" x14ac:dyDescent="0.3">
      <c r="C9837" s="129"/>
      <c r="D9837" s="129"/>
      <c r="E9837" s="129"/>
      <c r="F9837" s="129"/>
    </row>
    <row r="9838" spans="3:6" s="119" customFormat="1" x14ac:dyDescent="0.3">
      <c r="C9838" s="129"/>
      <c r="D9838" s="129"/>
      <c r="E9838" s="129"/>
      <c r="F9838" s="129"/>
    </row>
    <row r="9839" spans="3:6" s="119" customFormat="1" x14ac:dyDescent="0.3">
      <c r="C9839" s="129"/>
      <c r="D9839" s="129"/>
      <c r="E9839" s="129"/>
      <c r="F9839" s="129"/>
    </row>
    <row r="9840" spans="3:6" s="119" customFormat="1" x14ac:dyDescent="0.3">
      <c r="C9840" s="129"/>
      <c r="D9840" s="129"/>
      <c r="E9840" s="129"/>
      <c r="F9840" s="129"/>
    </row>
    <row r="9841" spans="3:6" s="119" customFormat="1" x14ac:dyDescent="0.3">
      <c r="C9841" s="129"/>
      <c r="D9841" s="129"/>
      <c r="E9841" s="129"/>
      <c r="F9841" s="129"/>
    </row>
    <row r="9842" spans="3:6" s="119" customFormat="1" x14ac:dyDescent="0.3">
      <c r="C9842" s="129"/>
      <c r="D9842" s="129"/>
      <c r="E9842" s="129"/>
      <c r="F9842" s="129"/>
    </row>
    <row r="9843" spans="3:6" s="119" customFormat="1" x14ac:dyDescent="0.3">
      <c r="C9843" s="129"/>
      <c r="D9843" s="129"/>
      <c r="E9843" s="129"/>
      <c r="F9843" s="129"/>
    </row>
    <row r="9844" spans="3:6" s="119" customFormat="1" x14ac:dyDescent="0.3">
      <c r="C9844" s="129"/>
      <c r="D9844" s="129"/>
      <c r="E9844" s="129"/>
      <c r="F9844" s="129"/>
    </row>
    <row r="9845" spans="3:6" s="119" customFormat="1" x14ac:dyDescent="0.3">
      <c r="C9845" s="129"/>
      <c r="D9845" s="129"/>
      <c r="E9845" s="129"/>
      <c r="F9845" s="129"/>
    </row>
    <row r="9846" spans="3:6" s="119" customFormat="1" x14ac:dyDescent="0.3">
      <c r="C9846" s="129"/>
      <c r="D9846" s="129"/>
      <c r="E9846" s="129"/>
      <c r="F9846" s="129"/>
    </row>
    <row r="9847" spans="3:6" s="119" customFormat="1" x14ac:dyDescent="0.3">
      <c r="C9847" s="129"/>
      <c r="D9847" s="129"/>
      <c r="E9847" s="129"/>
      <c r="F9847" s="129"/>
    </row>
    <row r="9848" spans="3:6" s="119" customFormat="1" x14ac:dyDescent="0.3">
      <c r="C9848" s="129"/>
      <c r="D9848" s="129"/>
      <c r="E9848" s="129"/>
      <c r="F9848" s="129"/>
    </row>
    <row r="9849" spans="3:6" s="119" customFormat="1" x14ac:dyDescent="0.3">
      <c r="C9849" s="129"/>
      <c r="D9849" s="129"/>
      <c r="E9849" s="129"/>
      <c r="F9849" s="129"/>
    </row>
    <row r="9850" spans="3:6" s="119" customFormat="1" x14ac:dyDescent="0.3">
      <c r="C9850" s="129"/>
      <c r="D9850" s="129"/>
      <c r="E9850" s="129"/>
      <c r="F9850" s="129"/>
    </row>
    <row r="9851" spans="3:6" s="119" customFormat="1" x14ac:dyDescent="0.3">
      <c r="C9851" s="129"/>
      <c r="D9851" s="129"/>
      <c r="E9851" s="129"/>
      <c r="F9851" s="129"/>
    </row>
    <row r="9852" spans="3:6" s="119" customFormat="1" x14ac:dyDescent="0.3">
      <c r="C9852" s="129"/>
      <c r="D9852" s="129"/>
      <c r="E9852" s="129"/>
      <c r="F9852" s="129"/>
    </row>
    <row r="9853" spans="3:6" s="119" customFormat="1" x14ac:dyDescent="0.3">
      <c r="C9853" s="129"/>
      <c r="D9853" s="129"/>
      <c r="E9853" s="129"/>
      <c r="F9853" s="129"/>
    </row>
    <row r="9854" spans="3:6" s="119" customFormat="1" x14ac:dyDescent="0.3">
      <c r="C9854" s="129"/>
      <c r="D9854" s="129"/>
      <c r="E9854" s="129"/>
      <c r="F9854" s="129"/>
    </row>
    <row r="9855" spans="3:6" s="119" customFormat="1" x14ac:dyDescent="0.3">
      <c r="C9855" s="129"/>
      <c r="D9855" s="129"/>
      <c r="E9855" s="129"/>
      <c r="F9855" s="129"/>
    </row>
    <row r="9856" spans="3:6" s="119" customFormat="1" x14ac:dyDescent="0.3">
      <c r="C9856" s="129"/>
      <c r="D9856" s="129"/>
      <c r="E9856" s="129"/>
      <c r="F9856" s="129"/>
    </row>
    <row r="9857" spans="3:6" s="119" customFormat="1" x14ac:dyDescent="0.3">
      <c r="C9857" s="129"/>
      <c r="D9857" s="129"/>
      <c r="E9857" s="129"/>
      <c r="F9857" s="129"/>
    </row>
    <row r="9858" spans="3:6" s="119" customFormat="1" x14ac:dyDescent="0.3">
      <c r="C9858" s="129"/>
      <c r="D9858" s="129"/>
      <c r="E9858" s="129"/>
      <c r="F9858" s="129"/>
    </row>
    <row r="9859" spans="3:6" s="119" customFormat="1" x14ac:dyDescent="0.3">
      <c r="C9859" s="129"/>
      <c r="D9859" s="129"/>
      <c r="E9859" s="129"/>
      <c r="F9859" s="129"/>
    </row>
    <row r="9860" spans="3:6" s="119" customFormat="1" x14ac:dyDescent="0.3">
      <c r="C9860" s="129"/>
      <c r="D9860" s="129"/>
      <c r="E9860" s="129"/>
      <c r="F9860" s="129"/>
    </row>
    <row r="9861" spans="3:6" s="119" customFormat="1" x14ac:dyDescent="0.3">
      <c r="C9861" s="129"/>
      <c r="D9861" s="129"/>
      <c r="E9861" s="129"/>
      <c r="F9861" s="129"/>
    </row>
    <row r="9862" spans="3:6" s="119" customFormat="1" x14ac:dyDescent="0.3">
      <c r="C9862" s="129"/>
      <c r="D9862" s="129"/>
      <c r="E9862" s="129"/>
      <c r="F9862" s="129"/>
    </row>
    <row r="9863" spans="3:6" s="119" customFormat="1" x14ac:dyDescent="0.3">
      <c r="C9863" s="129"/>
      <c r="D9863" s="129"/>
      <c r="E9863" s="129"/>
      <c r="F9863" s="129"/>
    </row>
    <row r="9864" spans="3:6" s="119" customFormat="1" x14ac:dyDescent="0.3">
      <c r="C9864" s="129"/>
      <c r="D9864" s="129"/>
      <c r="E9864" s="129"/>
      <c r="F9864" s="129"/>
    </row>
    <row r="9865" spans="3:6" s="119" customFormat="1" x14ac:dyDescent="0.3">
      <c r="C9865" s="129"/>
      <c r="D9865" s="129"/>
      <c r="E9865" s="129"/>
      <c r="F9865" s="129"/>
    </row>
    <row r="9866" spans="3:6" s="119" customFormat="1" x14ac:dyDescent="0.3">
      <c r="C9866" s="129"/>
      <c r="D9866" s="129"/>
      <c r="E9866" s="129"/>
      <c r="F9866" s="129"/>
    </row>
    <row r="9867" spans="3:6" s="119" customFormat="1" x14ac:dyDescent="0.3">
      <c r="C9867" s="129"/>
      <c r="D9867" s="129"/>
      <c r="E9867" s="129"/>
      <c r="F9867" s="129"/>
    </row>
    <row r="9868" spans="3:6" s="119" customFormat="1" x14ac:dyDescent="0.3">
      <c r="C9868" s="129"/>
      <c r="D9868" s="129"/>
      <c r="E9868" s="129"/>
      <c r="F9868" s="129"/>
    </row>
    <row r="9869" spans="3:6" s="119" customFormat="1" x14ac:dyDescent="0.3">
      <c r="C9869" s="129"/>
      <c r="D9869" s="129"/>
      <c r="E9869" s="129"/>
      <c r="F9869" s="129"/>
    </row>
    <row r="9870" spans="3:6" s="119" customFormat="1" x14ac:dyDescent="0.3">
      <c r="C9870" s="129"/>
      <c r="D9870" s="129"/>
      <c r="E9870" s="129"/>
      <c r="F9870" s="129"/>
    </row>
    <row r="9871" spans="3:6" s="119" customFormat="1" x14ac:dyDescent="0.3">
      <c r="C9871" s="129"/>
      <c r="D9871" s="129"/>
      <c r="E9871" s="129"/>
      <c r="F9871" s="129"/>
    </row>
    <row r="9872" spans="3:6" s="119" customFormat="1" x14ac:dyDescent="0.3">
      <c r="C9872" s="129"/>
      <c r="D9872" s="129"/>
      <c r="E9872" s="129"/>
      <c r="F9872" s="129"/>
    </row>
    <row r="9873" spans="3:6" s="119" customFormat="1" x14ac:dyDescent="0.3">
      <c r="C9873" s="129"/>
      <c r="D9873" s="129"/>
      <c r="E9873" s="129"/>
      <c r="F9873" s="129"/>
    </row>
    <row r="9874" spans="3:6" s="119" customFormat="1" x14ac:dyDescent="0.3">
      <c r="C9874" s="129"/>
      <c r="D9874" s="129"/>
      <c r="E9874" s="129"/>
      <c r="F9874" s="129"/>
    </row>
    <row r="9875" spans="3:6" s="119" customFormat="1" x14ac:dyDescent="0.3">
      <c r="C9875" s="129"/>
      <c r="D9875" s="129"/>
      <c r="E9875" s="129"/>
      <c r="F9875" s="129"/>
    </row>
    <row r="9876" spans="3:6" s="119" customFormat="1" x14ac:dyDescent="0.3">
      <c r="C9876" s="129"/>
      <c r="D9876" s="129"/>
      <c r="E9876" s="129"/>
      <c r="F9876" s="129"/>
    </row>
    <row r="9877" spans="3:6" s="119" customFormat="1" x14ac:dyDescent="0.3">
      <c r="C9877" s="129"/>
      <c r="D9877" s="129"/>
      <c r="E9877" s="129"/>
      <c r="F9877" s="129"/>
    </row>
    <row r="9878" spans="3:6" s="119" customFormat="1" x14ac:dyDescent="0.3">
      <c r="C9878" s="129"/>
      <c r="D9878" s="129"/>
      <c r="E9878" s="129"/>
      <c r="F9878" s="129"/>
    </row>
    <row r="9879" spans="3:6" s="119" customFormat="1" x14ac:dyDescent="0.3">
      <c r="C9879" s="129"/>
      <c r="D9879" s="129"/>
      <c r="E9879" s="129"/>
      <c r="F9879" s="129"/>
    </row>
    <row r="9880" spans="3:6" s="119" customFormat="1" x14ac:dyDescent="0.3">
      <c r="C9880" s="129"/>
      <c r="D9880" s="129"/>
      <c r="E9880" s="129"/>
      <c r="F9880" s="129"/>
    </row>
    <row r="9881" spans="3:6" s="119" customFormat="1" x14ac:dyDescent="0.3">
      <c r="C9881" s="129"/>
      <c r="D9881" s="129"/>
      <c r="E9881" s="129"/>
      <c r="F9881" s="129"/>
    </row>
    <row r="9882" spans="3:6" s="119" customFormat="1" x14ac:dyDescent="0.3">
      <c r="C9882" s="129"/>
      <c r="D9882" s="129"/>
      <c r="E9882" s="129"/>
      <c r="F9882" s="129"/>
    </row>
    <row r="9883" spans="3:6" s="119" customFormat="1" x14ac:dyDescent="0.3">
      <c r="C9883" s="129"/>
      <c r="D9883" s="129"/>
      <c r="E9883" s="129"/>
      <c r="F9883" s="129"/>
    </row>
    <row r="9884" spans="3:6" s="119" customFormat="1" x14ac:dyDescent="0.3">
      <c r="C9884" s="129"/>
      <c r="D9884" s="129"/>
      <c r="E9884" s="129"/>
      <c r="F9884" s="129"/>
    </row>
    <row r="9885" spans="3:6" s="119" customFormat="1" x14ac:dyDescent="0.3">
      <c r="C9885" s="129"/>
      <c r="D9885" s="129"/>
      <c r="E9885" s="129"/>
      <c r="F9885" s="129"/>
    </row>
    <row r="9886" spans="3:6" s="119" customFormat="1" x14ac:dyDescent="0.3">
      <c r="C9886" s="129"/>
      <c r="D9886" s="129"/>
      <c r="E9886" s="129"/>
      <c r="F9886" s="129"/>
    </row>
    <row r="9887" spans="3:6" s="119" customFormat="1" x14ac:dyDescent="0.3">
      <c r="C9887" s="129"/>
      <c r="D9887" s="129"/>
      <c r="E9887" s="129"/>
      <c r="F9887" s="129"/>
    </row>
    <row r="9888" spans="3:6" s="119" customFormat="1" x14ac:dyDescent="0.3">
      <c r="C9888" s="129"/>
      <c r="D9888" s="129"/>
      <c r="E9888" s="129"/>
      <c r="F9888" s="129"/>
    </row>
    <row r="9889" spans="3:6" s="119" customFormat="1" x14ac:dyDescent="0.3">
      <c r="C9889" s="129"/>
      <c r="D9889" s="129"/>
      <c r="E9889" s="129"/>
      <c r="F9889" s="129"/>
    </row>
    <row r="9890" spans="3:6" s="119" customFormat="1" x14ac:dyDescent="0.3">
      <c r="C9890" s="129"/>
      <c r="D9890" s="129"/>
      <c r="E9890" s="129"/>
      <c r="F9890" s="129"/>
    </row>
    <row r="9891" spans="3:6" s="119" customFormat="1" x14ac:dyDescent="0.3">
      <c r="C9891" s="129"/>
      <c r="D9891" s="129"/>
      <c r="E9891" s="129"/>
      <c r="F9891" s="129"/>
    </row>
    <row r="9892" spans="3:6" s="119" customFormat="1" x14ac:dyDescent="0.3">
      <c r="C9892" s="129"/>
      <c r="D9892" s="129"/>
      <c r="E9892" s="129"/>
      <c r="F9892" s="129"/>
    </row>
    <row r="9893" spans="3:6" s="119" customFormat="1" x14ac:dyDescent="0.3">
      <c r="C9893" s="129"/>
      <c r="D9893" s="129"/>
      <c r="E9893" s="129"/>
      <c r="F9893" s="129"/>
    </row>
    <row r="9894" spans="3:6" s="119" customFormat="1" x14ac:dyDescent="0.3">
      <c r="C9894" s="129"/>
      <c r="D9894" s="129"/>
      <c r="E9894" s="129"/>
      <c r="F9894" s="129"/>
    </row>
    <row r="9895" spans="3:6" s="119" customFormat="1" x14ac:dyDescent="0.3">
      <c r="C9895" s="129"/>
      <c r="D9895" s="129"/>
      <c r="E9895" s="129"/>
      <c r="F9895" s="129"/>
    </row>
    <row r="9896" spans="3:6" s="119" customFormat="1" x14ac:dyDescent="0.3">
      <c r="C9896" s="129"/>
      <c r="D9896" s="129"/>
      <c r="E9896" s="129"/>
      <c r="F9896" s="129"/>
    </row>
    <row r="9897" spans="3:6" s="119" customFormat="1" x14ac:dyDescent="0.3">
      <c r="C9897" s="129"/>
      <c r="D9897" s="129"/>
      <c r="E9897" s="129"/>
      <c r="F9897" s="129"/>
    </row>
    <row r="9898" spans="3:6" s="119" customFormat="1" x14ac:dyDescent="0.3">
      <c r="C9898" s="129"/>
      <c r="D9898" s="129"/>
      <c r="E9898" s="129"/>
      <c r="F9898" s="129"/>
    </row>
    <row r="9899" spans="3:6" s="119" customFormat="1" x14ac:dyDescent="0.3">
      <c r="C9899" s="129"/>
      <c r="D9899" s="129"/>
      <c r="E9899" s="129"/>
      <c r="F9899" s="129"/>
    </row>
    <row r="9900" spans="3:6" s="119" customFormat="1" x14ac:dyDescent="0.3">
      <c r="C9900" s="129"/>
      <c r="D9900" s="129"/>
      <c r="E9900" s="129"/>
      <c r="F9900" s="129"/>
    </row>
    <row r="9901" spans="3:6" s="119" customFormat="1" x14ac:dyDescent="0.3">
      <c r="C9901" s="129"/>
      <c r="D9901" s="129"/>
      <c r="E9901" s="129"/>
      <c r="F9901" s="129"/>
    </row>
    <row r="9902" spans="3:6" s="119" customFormat="1" x14ac:dyDescent="0.3">
      <c r="C9902" s="129"/>
      <c r="D9902" s="129"/>
      <c r="E9902" s="129"/>
      <c r="F9902" s="129"/>
    </row>
    <row r="9903" spans="3:6" s="119" customFormat="1" x14ac:dyDescent="0.3">
      <c r="C9903" s="129"/>
      <c r="D9903" s="129"/>
      <c r="E9903" s="129"/>
      <c r="F9903" s="129"/>
    </row>
    <row r="9904" spans="3:6" s="119" customFormat="1" x14ac:dyDescent="0.3">
      <c r="C9904" s="129"/>
      <c r="D9904" s="129"/>
      <c r="E9904" s="129"/>
      <c r="F9904" s="129"/>
    </row>
    <row r="9905" spans="3:6" s="119" customFormat="1" x14ac:dyDescent="0.3">
      <c r="C9905" s="129"/>
      <c r="D9905" s="129"/>
      <c r="E9905" s="129"/>
      <c r="F9905" s="129"/>
    </row>
    <row r="9906" spans="3:6" s="119" customFormat="1" x14ac:dyDescent="0.3">
      <c r="C9906" s="129"/>
      <c r="D9906" s="129"/>
      <c r="E9906" s="129"/>
      <c r="F9906" s="129"/>
    </row>
    <row r="9907" spans="3:6" s="119" customFormat="1" x14ac:dyDescent="0.3">
      <c r="C9907" s="129"/>
      <c r="D9907" s="129"/>
      <c r="E9907" s="129"/>
      <c r="F9907" s="129"/>
    </row>
    <row r="9908" spans="3:6" s="119" customFormat="1" x14ac:dyDescent="0.3">
      <c r="C9908" s="129"/>
      <c r="D9908" s="129"/>
      <c r="E9908" s="129"/>
      <c r="F9908" s="129"/>
    </row>
    <row r="9909" spans="3:6" s="119" customFormat="1" x14ac:dyDescent="0.3">
      <c r="C9909" s="129"/>
      <c r="D9909" s="129"/>
      <c r="E9909" s="129"/>
      <c r="F9909" s="129"/>
    </row>
    <row r="9910" spans="3:6" s="119" customFormat="1" x14ac:dyDescent="0.3">
      <c r="C9910" s="129"/>
      <c r="D9910" s="129"/>
      <c r="E9910" s="129"/>
      <c r="F9910" s="129"/>
    </row>
    <row r="9911" spans="3:6" s="119" customFormat="1" x14ac:dyDescent="0.3">
      <c r="C9911" s="129"/>
      <c r="D9911" s="129"/>
      <c r="E9911" s="129"/>
      <c r="F9911" s="129"/>
    </row>
    <row r="9912" spans="3:6" s="119" customFormat="1" x14ac:dyDescent="0.3">
      <c r="C9912" s="129"/>
      <c r="D9912" s="129"/>
      <c r="E9912" s="129"/>
      <c r="F9912" s="129"/>
    </row>
    <row r="9913" spans="3:6" s="119" customFormat="1" x14ac:dyDescent="0.3">
      <c r="C9913" s="129"/>
      <c r="D9913" s="129"/>
      <c r="E9913" s="129"/>
      <c r="F9913" s="129"/>
    </row>
    <row r="9914" spans="3:6" s="119" customFormat="1" x14ac:dyDescent="0.3">
      <c r="C9914" s="129"/>
      <c r="D9914" s="129"/>
      <c r="E9914" s="129"/>
      <c r="F9914" s="129"/>
    </row>
    <row r="9915" spans="3:6" s="119" customFormat="1" x14ac:dyDescent="0.3">
      <c r="C9915" s="129"/>
      <c r="D9915" s="129"/>
      <c r="E9915" s="129"/>
      <c r="F9915" s="129"/>
    </row>
    <row r="9916" spans="3:6" s="119" customFormat="1" x14ac:dyDescent="0.3">
      <c r="C9916" s="129"/>
      <c r="D9916" s="129"/>
      <c r="E9916" s="129"/>
      <c r="F9916" s="129"/>
    </row>
    <row r="9917" spans="3:6" s="119" customFormat="1" x14ac:dyDescent="0.3">
      <c r="C9917" s="129"/>
      <c r="D9917" s="129"/>
      <c r="E9917" s="129"/>
      <c r="F9917" s="129"/>
    </row>
    <row r="9918" spans="3:6" s="119" customFormat="1" x14ac:dyDescent="0.3">
      <c r="C9918" s="129"/>
      <c r="D9918" s="129"/>
      <c r="E9918" s="129"/>
      <c r="F9918" s="129"/>
    </row>
    <row r="9919" spans="3:6" s="119" customFormat="1" x14ac:dyDescent="0.3">
      <c r="C9919" s="129"/>
      <c r="D9919" s="129"/>
      <c r="E9919" s="129"/>
      <c r="F9919" s="129"/>
    </row>
    <row r="9920" spans="3:6" s="119" customFormat="1" x14ac:dyDescent="0.3">
      <c r="C9920" s="129"/>
      <c r="D9920" s="129"/>
      <c r="E9920" s="129"/>
      <c r="F9920" s="129"/>
    </row>
    <row r="9921" spans="3:6" s="119" customFormat="1" x14ac:dyDescent="0.3">
      <c r="C9921" s="129"/>
      <c r="D9921" s="129"/>
      <c r="E9921" s="129"/>
      <c r="F9921" s="129"/>
    </row>
    <row r="9922" spans="3:6" s="119" customFormat="1" x14ac:dyDescent="0.3">
      <c r="C9922" s="129"/>
      <c r="D9922" s="129"/>
      <c r="E9922" s="129"/>
      <c r="F9922" s="129"/>
    </row>
    <row r="9923" spans="3:6" s="119" customFormat="1" x14ac:dyDescent="0.3">
      <c r="C9923" s="129"/>
      <c r="D9923" s="129"/>
      <c r="E9923" s="129"/>
      <c r="F9923" s="129"/>
    </row>
    <row r="9924" spans="3:6" s="119" customFormat="1" x14ac:dyDescent="0.3">
      <c r="C9924" s="129"/>
      <c r="D9924" s="129"/>
      <c r="E9924" s="129"/>
      <c r="F9924" s="129"/>
    </row>
    <row r="9925" spans="3:6" s="119" customFormat="1" x14ac:dyDescent="0.3">
      <c r="C9925" s="129"/>
      <c r="D9925" s="129"/>
      <c r="E9925" s="129"/>
      <c r="F9925" s="129"/>
    </row>
    <row r="9926" spans="3:6" s="119" customFormat="1" x14ac:dyDescent="0.3">
      <c r="C9926" s="129"/>
      <c r="D9926" s="129"/>
      <c r="E9926" s="129"/>
      <c r="F9926" s="129"/>
    </row>
    <row r="9927" spans="3:6" s="119" customFormat="1" x14ac:dyDescent="0.3">
      <c r="C9927" s="129"/>
      <c r="D9927" s="129"/>
      <c r="E9927" s="129"/>
      <c r="F9927" s="129"/>
    </row>
    <row r="9928" spans="3:6" s="119" customFormat="1" x14ac:dyDescent="0.3">
      <c r="C9928" s="129"/>
      <c r="D9928" s="129"/>
      <c r="E9928" s="129"/>
      <c r="F9928" s="129"/>
    </row>
    <row r="9929" spans="3:6" s="119" customFormat="1" x14ac:dyDescent="0.3">
      <c r="C9929" s="129"/>
      <c r="D9929" s="129"/>
      <c r="E9929" s="129"/>
      <c r="F9929" s="129"/>
    </row>
    <row r="9930" spans="3:6" s="119" customFormat="1" x14ac:dyDescent="0.3">
      <c r="C9930" s="129"/>
      <c r="D9930" s="129"/>
      <c r="E9930" s="129"/>
      <c r="F9930" s="129"/>
    </row>
    <row r="9931" spans="3:6" s="119" customFormat="1" x14ac:dyDescent="0.3">
      <c r="C9931" s="129"/>
      <c r="D9931" s="129"/>
      <c r="E9931" s="129"/>
      <c r="F9931" s="129"/>
    </row>
    <row r="9932" spans="3:6" s="119" customFormat="1" x14ac:dyDescent="0.3">
      <c r="C9932" s="129"/>
      <c r="D9932" s="129"/>
      <c r="E9932" s="129"/>
      <c r="F9932" s="129"/>
    </row>
    <row r="9933" spans="3:6" s="119" customFormat="1" x14ac:dyDescent="0.3">
      <c r="C9933" s="129"/>
      <c r="D9933" s="129"/>
      <c r="E9933" s="129"/>
      <c r="F9933" s="129"/>
    </row>
    <row r="9934" spans="3:6" s="119" customFormat="1" x14ac:dyDescent="0.3">
      <c r="C9934" s="129"/>
      <c r="D9934" s="129"/>
      <c r="E9934" s="129"/>
      <c r="F9934" s="129"/>
    </row>
    <row r="9935" spans="3:6" s="119" customFormat="1" x14ac:dyDescent="0.3">
      <c r="C9935" s="129"/>
      <c r="D9935" s="129"/>
      <c r="E9935" s="129"/>
      <c r="F9935" s="129"/>
    </row>
    <row r="9936" spans="3:6" s="119" customFormat="1" x14ac:dyDescent="0.3">
      <c r="C9936" s="129"/>
      <c r="D9936" s="129"/>
      <c r="E9936" s="129"/>
      <c r="F9936" s="129"/>
    </row>
    <row r="9937" spans="3:6" s="119" customFormat="1" x14ac:dyDescent="0.3">
      <c r="C9937" s="129"/>
      <c r="D9937" s="129"/>
      <c r="E9937" s="129"/>
      <c r="F9937" s="129"/>
    </row>
    <row r="9938" spans="3:6" s="119" customFormat="1" x14ac:dyDescent="0.3">
      <c r="C9938" s="129"/>
      <c r="D9938" s="129"/>
      <c r="E9938" s="129"/>
      <c r="F9938" s="129"/>
    </row>
    <row r="9939" spans="3:6" s="119" customFormat="1" x14ac:dyDescent="0.3">
      <c r="C9939" s="129"/>
      <c r="D9939" s="129"/>
      <c r="E9939" s="129"/>
      <c r="F9939" s="129"/>
    </row>
    <row r="9940" spans="3:6" s="119" customFormat="1" x14ac:dyDescent="0.3">
      <c r="C9940" s="129"/>
      <c r="D9940" s="129"/>
      <c r="E9940" s="129"/>
      <c r="F9940" s="129"/>
    </row>
    <row r="9941" spans="3:6" s="119" customFormat="1" x14ac:dyDescent="0.3">
      <c r="C9941" s="129"/>
      <c r="D9941" s="129"/>
      <c r="E9941" s="129"/>
      <c r="F9941" s="129"/>
    </row>
    <row r="9942" spans="3:6" s="119" customFormat="1" x14ac:dyDescent="0.3">
      <c r="C9942" s="129"/>
      <c r="D9942" s="129"/>
      <c r="E9942" s="129"/>
      <c r="F9942" s="129"/>
    </row>
    <row r="9943" spans="3:6" s="119" customFormat="1" x14ac:dyDescent="0.3">
      <c r="C9943" s="129"/>
      <c r="D9943" s="129"/>
      <c r="E9943" s="129"/>
      <c r="F9943" s="129"/>
    </row>
    <row r="9944" spans="3:6" s="119" customFormat="1" x14ac:dyDescent="0.3">
      <c r="C9944" s="129"/>
      <c r="D9944" s="129"/>
      <c r="E9944" s="129"/>
      <c r="F9944" s="129"/>
    </row>
    <row r="9945" spans="3:6" s="119" customFormat="1" x14ac:dyDescent="0.3">
      <c r="C9945" s="129"/>
      <c r="D9945" s="129"/>
      <c r="E9945" s="129"/>
      <c r="F9945" s="129"/>
    </row>
    <row r="9946" spans="3:6" s="119" customFormat="1" x14ac:dyDescent="0.3">
      <c r="C9946" s="129"/>
      <c r="D9946" s="129"/>
      <c r="E9946" s="129"/>
      <c r="F9946" s="129"/>
    </row>
    <row r="9947" spans="3:6" s="119" customFormat="1" x14ac:dyDescent="0.3">
      <c r="C9947" s="129"/>
      <c r="D9947" s="129"/>
      <c r="E9947" s="129"/>
      <c r="F9947" s="129"/>
    </row>
    <row r="9948" spans="3:6" s="119" customFormat="1" x14ac:dyDescent="0.3">
      <c r="C9948" s="129"/>
      <c r="D9948" s="129"/>
      <c r="E9948" s="129"/>
      <c r="F9948" s="129"/>
    </row>
    <row r="9949" spans="3:6" s="119" customFormat="1" x14ac:dyDescent="0.3">
      <c r="C9949" s="129"/>
      <c r="D9949" s="129"/>
      <c r="E9949" s="129"/>
      <c r="F9949" s="129"/>
    </row>
    <row r="9950" spans="3:6" s="119" customFormat="1" x14ac:dyDescent="0.3">
      <c r="C9950" s="129"/>
      <c r="D9950" s="129"/>
      <c r="E9950" s="129"/>
      <c r="F9950" s="129"/>
    </row>
    <row r="9951" spans="3:6" s="119" customFormat="1" x14ac:dyDescent="0.3">
      <c r="C9951" s="129"/>
      <c r="D9951" s="129"/>
      <c r="E9951" s="129"/>
      <c r="F9951" s="129"/>
    </row>
    <row r="9952" spans="3:6" s="119" customFormat="1" x14ac:dyDescent="0.3">
      <c r="C9952" s="129"/>
      <c r="D9952" s="129"/>
      <c r="E9952" s="129"/>
      <c r="F9952" s="129"/>
    </row>
    <row r="9953" spans="3:6" s="119" customFormat="1" x14ac:dyDescent="0.3">
      <c r="C9953" s="129"/>
      <c r="D9953" s="129"/>
      <c r="E9953" s="129"/>
      <c r="F9953" s="129"/>
    </row>
    <row r="9954" spans="3:6" s="119" customFormat="1" x14ac:dyDescent="0.3">
      <c r="C9954" s="129"/>
      <c r="D9954" s="129"/>
      <c r="E9954" s="129"/>
      <c r="F9954" s="129"/>
    </row>
    <row r="9955" spans="3:6" s="119" customFormat="1" x14ac:dyDescent="0.3">
      <c r="C9955" s="129"/>
      <c r="D9955" s="129"/>
      <c r="E9955" s="129"/>
      <c r="F9955" s="129"/>
    </row>
    <row r="9956" spans="3:6" s="119" customFormat="1" x14ac:dyDescent="0.3">
      <c r="C9956" s="129"/>
      <c r="D9956" s="129"/>
      <c r="E9956" s="129"/>
      <c r="F9956" s="129"/>
    </row>
    <row r="9957" spans="3:6" s="119" customFormat="1" x14ac:dyDescent="0.3">
      <c r="C9957" s="129"/>
      <c r="D9957" s="129"/>
      <c r="E9957" s="129"/>
      <c r="F9957" s="129"/>
    </row>
    <row r="9958" spans="3:6" s="119" customFormat="1" x14ac:dyDescent="0.3">
      <c r="C9958" s="129"/>
      <c r="D9958" s="129"/>
      <c r="E9958" s="129"/>
      <c r="F9958" s="129"/>
    </row>
    <row r="9959" spans="3:6" s="119" customFormat="1" x14ac:dyDescent="0.3">
      <c r="C9959" s="129"/>
      <c r="D9959" s="129"/>
      <c r="E9959" s="129"/>
      <c r="F9959" s="129"/>
    </row>
    <row r="9960" spans="3:6" s="119" customFormat="1" x14ac:dyDescent="0.3">
      <c r="C9960" s="129"/>
      <c r="D9960" s="129"/>
      <c r="E9960" s="129"/>
      <c r="F9960" s="129"/>
    </row>
    <row r="9961" spans="3:6" s="119" customFormat="1" x14ac:dyDescent="0.3">
      <c r="C9961" s="129"/>
      <c r="D9961" s="129"/>
      <c r="E9961" s="129"/>
      <c r="F9961" s="129"/>
    </row>
    <row r="9962" spans="3:6" s="119" customFormat="1" x14ac:dyDescent="0.3">
      <c r="C9962" s="129"/>
      <c r="D9962" s="129"/>
      <c r="E9962" s="129"/>
      <c r="F9962" s="129"/>
    </row>
    <row r="9963" spans="3:6" s="119" customFormat="1" x14ac:dyDescent="0.3">
      <c r="C9963" s="129"/>
      <c r="D9963" s="129"/>
      <c r="E9963" s="129"/>
      <c r="F9963" s="129"/>
    </row>
    <row r="9964" spans="3:6" s="119" customFormat="1" x14ac:dyDescent="0.3">
      <c r="C9964" s="129"/>
      <c r="D9964" s="129"/>
      <c r="E9964" s="129"/>
      <c r="F9964" s="129"/>
    </row>
    <row r="9965" spans="3:6" s="119" customFormat="1" x14ac:dyDescent="0.3">
      <c r="C9965" s="129"/>
      <c r="D9965" s="129"/>
      <c r="E9965" s="129"/>
      <c r="F9965" s="129"/>
    </row>
    <row r="9966" spans="3:6" s="119" customFormat="1" x14ac:dyDescent="0.3">
      <c r="C9966" s="129"/>
      <c r="D9966" s="129"/>
      <c r="E9966" s="129"/>
      <c r="F9966" s="129"/>
    </row>
    <row r="9967" spans="3:6" s="119" customFormat="1" x14ac:dyDescent="0.3">
      <c r="C9967" s="129"/>
      <c r="D9967" s="129"/>
      <c r="E9967" s="129"/>
      <c r="F9967" s="129"/>
    </row>
    <row r="9968" spans="3:6" s="119" customFormat="1" x14ac:dyDescent="0.3">
      <c r="C9968" s="129"/>
      <c r="D9968" s="129"/>
      <c r="E9968" s="129"/>
      <c r="F9968" s="129"/>
    </row>
    <row r="9969" spans="3:6" s="119" customFormat="1" x14ac:dyDescent="0.3">
      <c r="C9969" s="129"/>
      <c r="D9969" s="129"/>
      <c r="E9969" s="129"/>
      <c r="F9969" s="129"/>
    </row>
    <row r="9970" spans="3:6" s="119" customFormat="1" x14ac:dyDescent="0.3">
      <c r="C9970" s="129"/>
      <c r="D9970" s="129"/>
      <c r="E9970" s="129"/>
      <c r="F9970" s="129"/>
    </row>
    <row r="9971" spans="3:6" s="119" customFormat="1" x14ac:dyDescent="0.3">
      <c r="C9971" s="129"/>
      <c r="D9971" s="129"/>
      <c r="E9971" s="129"/>
      <c r="F9971" s="129"/>
    </row>
    <row r="9972" spans="3:6" s="119" customFormat="1" x14ac:dyDescent="0.3">
      <c r="C9972" s="129"/>
      <c r="D9972" s="129"/>
      <c r="E9972" s="129"/>
      <c r="F9972" s="129"/>
    </row>
    <row r="9973" spans="3:6" s="119" customFormat="1" x14ac:dyDescent="0.3">
      <c r="C9973" s="129"/>
      <c r="D9973" s="129"/>
      <c r="E9973" s="129"/>
      <c r="F9973" s="129"/>
    </row>
    <row r="9974" spans="3:6" s="119" customFormat="1" x14ac:dyDescent="0.3">
      <c r="C9974" s="129"/>
      <c r="D9974" s="129"/>
      <c r="E9974" s="129"/>
      <c r="F9974" s="129"/>
    </row>
    <row r="9975" spans="3:6" s="119" customFormat="1" x14ac:dyDescent="0.3">
      <c r="C9975" s="129"/>
      <c r="D9975" s="129"/>
      <c r="E9975" s="129"/>
      <c r="F9975" s="129"/>
    </row>
    <row r="9976" spans="3:6" s="119" customFormat="1" x14ac:dyDescent="0.3">
      <c r="C9976" s="129"/>
      <c r="D9976" s="129"/>
      <c r="E9976" s="129"/>
      <c r="F9976" s="129"/>
    </row>
    <row r="9977" spans="3:6" s="119" customFormat="1" x14ac:dyDescent="0.3">
      <c r="C9977" s="129"/>
      <c r="D9977" s="129"/>
      <c r="E9977" s="129"/>
      <c r="F9977" s="129"/>
    </row>
    <row r="9978" spans="3:6" s="119" customFormat="1" x14ac:dyDescent="0.3">
      <c r="C9978" s="129"/>
      <c r="D9978" s="129"/>
      <c r="E9978" s="129"/>
      <c r="F9978" s="129"/>
    </row>
    <row r="9979" spans="3:6" s="119" customFormat="1" x14ac:dyDescent="0.3">
      <c r="C9979" s="129"/>
      <c r="D9979" s="129"/>
      <c r="E9979" s="129"/>
      <c r="F9979" s="129"/>
    </row>
    <row r="9980" spans="3:6" s="119" customFormat="1" x14ac:dyDescent="0.3">
      <c r="C9980" s="129"/>
      <c r="D9980" s="129"/>
      <c r="E9980" s="129"/>
      <c r="F9980" s="129"/>
    </row>
    <row r="9981" spans="3:6" s="119" customFormat="1" x14ac:dyDescent="0.3">
      <c r="C9981" s="129"/>
      <c r="D9981" s="129"/>
      <c r="E9981" s="129"/>
      <c r="F9981" s="129"/>
    </row>
    <row r="9982" spans="3:6" s="119" customFormat="1" x14ac:dyDescent="0.3">
      <c r="C9982" s="129"/>
      <c r="D9982" s="129"/>
      <c r="E9982" s="129"/>
      <c r="F9982" s="129"/>
    </row>
    <row r="9983" spans="3:6" s="119" customFormat="1" x14ac:dyDescent="0.3">
      <c r="C9983" s="129"/>
      <c r="D9983" s="129"/>
      <c r="E9983" s="129"/>
      <c r="F9983" s="129"/>
    </row>
    <row r="9984" spans="3:6" s="119" customFormat="1" x14ac:dyDescent="0.3">
      <c r="C9984" s="129"/>
      <c r="D9984" s="129"/>
      <c r="E9984" s="129"/>
      <c r="F9984" s="129"/>
    </row>
    <row r="9985" spans="3:6" s="119" customFormat="1" x14ac:dyDescent="0.3">
      <c r="C9985" s="129"/>
      <c r="D9985" s="129"/>
      <c r="E9985" s="129"/>
      <c r="F9985" s="129"/>
    </row>
    <row r="9986" spans="3:6" s="119" customFormat="1" x14ac:dyDescent="0.3">
      <c r="C9986" s="129"/>
      <c r="D9986" s="129"/>
      <c r="E9986" s="129"/>
      <c r="F9986" s="129"/>
    </row>
    <row r="9987" spans="3:6" s="119" customFormat="1" x14ac:dyDescent="0.3">
      <c r="C9987" s="129"/>
      <c r="D9987" s="129"/>
      <c r="E9987" s="129"/>
      <c r="F9987" s="129"/>
    </row>
    <row r="9988" spans="3:6" s="119" customFormat="1" x14ac:dyDescent="0.3">
      <c r="C9988" s="129"/>
      <c r="D9988" s="129"/>
      <c r="E9988" s="129"/>
      <c r="F9988" s="129"/>
    </row>
    <row r="9989" spans="3:6" s="119" customFormat="1" x14ac:dyDescent="0.3">
      <c r="C9989" s="129"/>
      <c r="D9989" s="129"/>
      <c r="E9989" s="129"/>
      <c r="F9989" s="129"/>
    </row>
    <row r="9990" spans="3:6" s="119" customFormat="1" x14ac:dyDescent="0.3">
      <c r="C9990" s="129"/>
      <c r="D9990" s="129"/>
      <c r="E9990" s="129"/>
      <c r="F9990" s="129"/>
    </row>
    <row r="9991" spans="3:6" s="119" customFormat="1" x14ac:dyDescent="0.3">
      <c r="C9991" s="129"/>
      <c r="D9991" s="129"/>
      <c r="E9991" s="129"/>
      <c r="F9991" s="129"/>
    </row>
    <row r="9992" spans="3:6" s="119" customFormat="1" x14ac:dyDescent="0.3">
      <c r="C9992" s="129"/>
      <c r="D9992" s="129"/>
      <c r="E9992" s="129"/>
      <c r="F9992" s="129"/>
    </row>
    <row r="9993" spans="3:6" s="119" customFormat="1" x14ac:dyDescent="0.3">
      <c r="C9993" s="129"/>
      <c r="D9993" s="129"/>
      <c r="E9993" s="129"/>
      <c r="F9993" s="129"/>
    </row>
    <row r="9994" spans="3:6" s="119" customFormat="1" x14ac:dyDescent="0.3">
      <c r="C9994" s="129"/>
      <c r="D9994" s="129"/>
      <c r="E9994" s="129"/>
      <c r="F9994" s="129"/>
    </row>
    <row r="9995" spans="3:6" s="119" customFormat="1" x14ac:dyDescent="0.3">
      <c r="C9995" s="129"/>
      <c r="D9995" s="129"/>
      <c r="E9995" s="129"/>
      <c r="F9995" s="129"/>
    </row>
    <row r="9996" spans="3:6" s="119" customFormat="1" x14ac:dyDescent="0.3">
      <c r="C9996" s="129"/>
      <c r="D9996" s="129"/>
      <c r="E9996" s="129"/>
      <c r="F9996" s="129"/>
    </row>
    <row r="9997" spans="3:6" s="119" customFormat="1" x14ac:dyDescent="0.3">
      <c r="C9997" s="129"/>
      <c r="D9997" s="129"/>
      <c r="E9997" s="129"/>
      <c r="F9997" s="129"/>
    </row>
    <row r="9998" spans="3:6" s="119" customFormat="1" x14ac:dyDescent="0.3">
      <c r="C9998" s="129"/>
      <c r="D9998" s="129"/>
      <c r="E9998" s="129"/>
      <c r="F9998" s="129"/>
    </row>
    <row r="9999" spans="3:6" s="119" customFormat="1" x14ac:dyDescent="0.3">
      <c r="C9999" s="129"/>
      <c r="D9999" s="129"/>
      <c r="E9999" s="129"/>
      <c r="F9999" s="129"/>
    </row>
    <row r="10000" spans="3:6" s="119" customFormat="1" x14ac:dyDescent="0.3">
      <c r="C10000" s="129"/>
      <c r="D10000" s="129"/>
      <c r="E10000" s="129"/>
      <c r="F10000" s="129"/>
    </row>
    <row r="10001" spans="3:6" s="119" customFormat="1" x14ac:dyDescent="0.3">
      <c r="C10001" s="129"/>
      <c r="D10001" s="129"/>
      <c r="E10001" s="129"/>
      <c r="F10001" s="129"/>
    </row>
    <row r="10002" spans="3:6" s="119" customFormat="1" x14ac:dyDescent="0.3">
      <c r="C10002" s="129"/>
      <c r="D10002" s="129"/>
      <c r="E10002" s="129"/>
      <c r="F10002" s="129"/>
    </row>
    <row r="10003" spans="3:6" s="119" customFormat="1" x14ac:dyDescent="0.3">
      <c r="C10003" s="129"/>
      <c r="D10003" s="129"/>
      <c r="E10003" s="129"/>
      <c r="F10003" s="129"/>
    </row>
    <row r="10004" spans="3:6" s="119" customFormat="1" x14ac:dyDescent="0.3">
      <c r="C10004" s="129"/>
      <c r="D10004" s="129"/>
      <c r="E10004" s="129"/>
      <c r="F10004" s="129"/>
    </row>
    <row r="10005" spans="3:6" s="119" customFormat="1" x14ac:dyDescent="0.3">
      <c r="C10005" s="129"/>
      <c r="D10005" s="129"/>
      <c r="E10005" s="129"/>
      <c r="F10005" s="129"/>
    </row>
    <row r="10006" spans="3:6" s="119" customFormat="1" x14ac:dyDescent="0.3">
      <c r="C10006" s="129"/>
      <c r="D10006" s="129"/>
      <c r="E10006" s="129"/>
      <c r="F10006" s="129"/>
    </row>
    <row r="10007" spans="3:6" s="119" customFormat="1" x14ac:dyDescent="0.3">
      <c r="C10007" s="129"/>
      <c r="D10007" s="129"/>
      <c r="E10007" s="129"/>
      <c r="F10007" s="129"/>
    </row>
    <row r="10008" spans="3:6" s="119" customFormat="1" x14ac:dyDescent="0.3">
      <c r="C10008" s="129"/>
      <c r="D10008" s="129"/>
      <c r="E10008" s="129"/>
      <c r="F10008" s="129"/>
    </row>
    <row r="10009" spans="3:6" s="119" customFormat="1" x14ac:dyDescent="0.3">
      <c r="C10009" s="129"/>
      <c r="D10009" s="129"/>
      <c r="E10009" s="129"/>
      <c r="F10009" s="129"/>
    </row>
    <row r="10010" spans="3:6" s="119" customFormat="1" x14ac:dyDescent="0.3">
      <c r="C10010" s="129"/>
      <c r="D10010" s="129"/>
      <c r="E10010" s="129"/>
      <c r="F10010" s="129"/>
    </row>
    <row r="10011" spans="3:6" s="119" customFormat="1" x14ac:dyDescent="0.3">
      <c r="C10011" s="129"/>
      <c r="D10011" s="129"/>
      <c r="E10011" s="129"/>
      <c r="F10011" s="129"/>
    </row>
    <row r="10012" spans="3:6" s="119" customFormat="1" x14ac:dyDescent="0.3">
      <c r="C10012" s="129"/>
      <c r="D10012" s="129"/>
      <c r="E10012" s="129"/>
      <c r="F10012" s="129"/>
    </row>
    <row r="10013" spans="3:6" s="119" customFormat="1" x14ac:dyDescent="0.3">
      <c r="C10013" s="129"/>
      <c r="D10013" s="129"/>
      <c r="E10013" s="129"/>
      <c r="F10013" s="129"/>
    </row>
    <row r="10014" spans="3:6" s="119" customFormat="1" x14ac:dyDescent="0.3">
      <c r="C10014" s="129"/>
      <c r="D10014" s="129"/>
      <c r="E10014" s="129"/>
      <c r="F10014" s="129"/>
    </row>
    <row r="10015" spans="3:6" s="119" customFormat="1" x14ac:dyDescent="0.3">
      <c r="C10015" s="129"/>
      <c r="D10015" s="129"/>
      <c r="E10015" s="129"/>
      <c r="F10015" s="129"/>
    </row>
    <row r="10016" spans="3:6" s="119" customFormat="1" x14ac:dyDescent="0.3">
      <c r="C10016" s="129"/>
      <c r="D10016" s="129"/>
      <c r="E10016" s="129"/>
      <c r="F10016" s="129"/>
    </row>
    <row r="10017" spans="3:6" s="119" customFormat="1" x14ac:dyDescent="0.3">
      <c r="C10017" s="129"/>
      <c r="D10017" s="129"/>
      <c r="E10017" s="129"/>
      <c r="F10017" s="129"/>
    </row>
    <row r="10018" spans="3:6" s="119" customFormat="1" x14ac:dyDescent="0.3">
      <c r="C10018" s="129"/>
      <c r="D10018" s="129"/>
      <c r="E10018" s="129"/>
      <c r="F10018" s="129"/>
    </row>
    <row r="10019" spans="3:6" s="119" customFormat="1" x14ac:dyDescent="0.3">
      <c r="C10019" s="129"/>
      <c r="D10019" s="129"/>
      <c r="E10019" s="129"/>
      <c r="F10019" s="129"/>
    </row>
    <row r="10020" spans="3:6" s="119" customFormat="1" x14ac:dyDescent="0.3">
      <c r="C10020" s="129"/>
      <c r="D10020" s="129"/>
      <c r="E10020" s="129"/>
      <c r="F10020" s="129"/>
    </row>
    <row r="10021" spans="3:6" s="119" customFormat="1" x14ac:dyDescent="0.3">
      <c r="C10021" s="129"/>
      <c r="D10021" s="129"/>
      <c r="E10021" s="129"/>
      <c r="F10021" s="129"/>
    </row>
    <row r="10022" spans="3:6" s="119" customFormat="1" x14ac:dyDescent="0.3">
      <c r="C10022" s="129"/>
      <c r="D10022" s="129"/>
      <c r="E10022" s="129"/>
      <c r="F10022" s="129"/>
    </row>
    <row r="10023" spans="3:6" s="119" customFormat="1" x14ac:dyDescent="0.3">
      <c r="C10023" s="129"/>
      <c r="D10023" s="129"/>
      <c r="E10023" s="129"/>
      <c r="F10023" s="129"/>
    </row>
    <row r="10024" spans="3:6" s="119" customFormat="1" x14ac:dyDescent="0.3">
      <c r="C10024" s="129"/>
      <c r="D10024" s="129"/>
      <c r="E10024" s="129"/>
      <c r="F10024" s="129"/>
    </row>
    <row r="10025" spans="3:6" s="119" customFormat="1" x14ac:dyDescent="0.3">
      <c r="C10025" s="129"/>
      <c r="D10025" s="129"/>
      <c r="E10025" s="129"/>
      <c r="F10025" s="129"/>
    </row>
    <row r="10026" spans="3:6" s="119" customFormat="1" x14ac:dyDescent="0.3">
      <c r="C10026" s="129"/>
      <c r="D10026" s="129"/>
      <c r="E10026" s="129"/>
      <c r="F10026" s="129"/>
    </row>
    <row r="10027" spans="3:6" s="119" customFormat="1" x14ac:dyDescent="0.3">
      <c r="C10027" s="129"/>
      <c r="D10027" s="129"/>
      <c r="E10027" s="129"/>
      <c r="F10027" s="129"/>
    </row>
    <row r="10028" spans="3:6" s="119" customFormat="1" x14ac:dyDescent="0.3">
      <c r="C10028" s="129"/>
      <c r="D10028" s="129"/>
      <c r="E10028" s="129"/>
      <c r="F10028" s="129"/>
    </row>
    <row r="10029" spans="3:6" s="119" customFormat="1" x14ac:dyDescent="0.3">
      <c r="C10029" s="129"/>
      <c r="D10029" s="129"/>
      <c r="E10029" s="129"/>
      <c r="F10029" s="129"/>
    </row>
    <row r="10030" spans="3:6" s="119" customFormat="1" x14ac:dyDescent="0.3">
      <c r="C10030" s="129"/>
      <c r="D10030" s="129"/>
      <c r="E10030" s="129"/>
      <c r="F10030" s="129"/>
    </row>
    <row r="10031" spans="3:6" s="119" customFormat="1" x14ac:dyDescent="0.3">
      <c r="C10031" s="129"/>
      <c r="D10031" s="129"/>
      <c r="E10031" s="129"/>
      <c r="F10031" s="129"/>
    </row>
    <row r="10032" spans="3:6" s="119" customFormat="1" x14ac:dyDescent="0.3">
      <c r="C10032" s="129"/>
      <c r="D10032" s="129"/>
      <c r="E10032" s="129"/>
      <c r="F10032" s="129"/>
    </row>
    <row r="10033" spans="3:6" s="119" customFormat="1" x14ac:dyDescent="0.3">
      <c r="C10033" s="129"/>
      <c r="D10033" s="129"/>
      <c r="E10033" s="129"/>
      <c r="F10033" s="129"/>
    </row>
    <row r="10034" spans="3:6" s="119" customFormat="1" x14ac:dyDescent="0.3">
      <c r="C10034" s="129"/>
      <c r="D10034" s="129"/>
      <c r="E10034" s="129"/>
      <c r="F10034" s="129"/>
    </row>
    <row r="10035" spans="3:6" s="119" customFormat="1" x14ac:dyDescent="0.3">
      <c r="C10035" s="129"/>
      <c r="D10035" s="129"/>
      <c r="E10035" s="129"/>
      <c r="F10035" s="129"/>
    </row>
    <row r="10036" spans="3:6" s="119" customFormat="1" x14ac:dyDescent="0.3">
      <c r="C10036" s="129"/>
      <c r="D10036" s="129"/>
      <c r="E10036" s="129"/>
      <c r="F10036" s="129"/>
    </row>
    <row r="10037" spans="3:6" s="119" customFormat="1" x14ac:dyDescent="0.3">
      <c r="C10037" s="129"/>
      <c r="D10037" s="129"/>
      <c r="E10037" s="129"/>
      <c r="F10037" s="129"/>
    </row>
    <row r="10038" spans="3:6" s="119" customFormat="1" x14ac:dyDescent="0.3">
      <c r="C10038" s="129"/>
      <c r="D10038" s="129"/>
      <c r="E10038" s="129"/>
      <c r="F10038" s="129"/>
    </row>
    <row r="10039" spans="3:6" s="119" customFormat="1" x14ac:dyDescent="0.3">
      <c r="C10039" s="129"/>
      <c r="D10039" s="129"/>
      <c r="E10039" s="129"/>
      <c r="F10039" s="129"/>
    </row>
    <row r="10040" spans="3:6" s="119" customFormat="1" x14ac:dyDescent="0.3">
      <c r="C10040" s="129"/>
      <c r="D10040" s="129"/>
      <c r="E10040" s="129"/>
      <c r="F10040" s="129"/>
    </row>
    <row r="10041" spans="3:6" s="119" customFormat="1" x14ac:dyDescent="0.3">
      <c r="C10041" s="129"/>
      <c r="D10041" s="129"/>
      <c r="E10041" s="129"/>
      <c r="F10041" s="129"/>
    </row>
    <row r="10042" spans="3:6" s="119" customFormat="1" x14ac:dyDescent="0.3">
      <c r="C10042" s="129"/>
      <c r="D10042" s="129"/>
      <c r="E10042" s="129"/>
      <c r="F10042" s="129"/>
    </row>
    <row r="10043" spans="3:6" s="119" customFormat="1" x14ac:dyDescent="0.3">
      <c r="C10043" s="129"/>
      <c r="D10043" s="129"/>
      <c r="E10043" s="129"/>
      <c r="F10043" s="129"/>
    </row>
    <row r="10044" spans="3:6" s="119" customFormat="1" x14ac:dyDescent="0.3">
      <c r="C10044" s="129"/>
      <c r="D10044" s="129"/>
      <c r="E10044" s="129"/>
      <c r="F10044" s="129"/>
    </row>
    <row r="10045" spans="3:6" s="119" customFormat="1" x14ac:dyDescent="0.3">
      <c r="C10045" s="129"/>
      <c r="D10045" s="129"/>
      <c r="E10045" s="129"/>
      <c r="F10045" s="129"/>
    </row>
    <row r="10046" spans="3:6" s="119" customFormat="1" x14ac:dyDescent="0.3">
      <c r="C10046" s="129"/>
      <c r="D10046" s="129"/>
      <c r="E10046" s="129"/>
      <c r="F10046" s="129"/>
    </row>
    <row r="10047" spans="3:6" s="119" customFormat="1" x14ac:dyDescent="0.3">
      <c r="C10047" s="129"/>
      <c r="D10047" s="129"/>
      <c r="E10047" s="129"/>
      <c r="F10047" s="129"/>
    </row>
    <row r="10048" spans="3:6" s="119" customFormat="1" x14ac:dyDescent="0.3">
      <c r="C10048" s="129"/>
      <c r="D10048" s="129"/>
      <c r="E10048" s="129"/>
      <c r="F10048" s="129"/>
    </row>
    <row r="10049" spans="3:6" s="119" customFormat="1" x14ac:dyDescent="0.3">
      <c r="C10049" s="129"/>
      <c r="D10049" s="129"/>
      <c r="E10049" s="129"/>
      <c r="F10049" s="129"/>
    </row>
    <row r="10050" spans="3:6" s="119" customFormat="1" x14ac:dyDescent="0.3">
      <c r="C10050" s="129"/>
      <c r="D10050" s="129"/>
      <c r="E10050" s="129"/>
      <c r="F10050" s="129"/>
    </row>
    <row r="10051" spans="3:6" s="119" customFormat="1" x14ac:dyDescent="0.3">
      <c r="C10051" s="129"/>
      <c r="D10051" s="129"/>
      <c r="E10051" s="129"/>
      <c r="F10051" s="129"/>
    </row>
    <row r="10052" spans="3:6" s="119" customFormat="1" x14ac:dyDescent="0.3">
      <c r="C10052" s="129"/>
      <c r="D10052" s="129"/>
      <c r="E10052" s="129"/>
      <c r="F10052" s="129"/>
    </row>
    <row r="10053" spans="3:6" s="119" customFormat="1" x14ac:dyDescent="0.3">
      <c r="C10053" s="129"/>
      <c r="D10053" s="129"/>
      <c r="E10053" s="129"/>
      <c r="F10053" s="129"/>
    </row>
    <row r="10054" spans="3:6" s="119" customFormat="1" x14ac:dyDescent="0.3">
      <c r="C10054" s="129"/>
      <c r="D10054" s="129"/>
      <c r="E10054" s="129"/>
      <c r="F10054" s="129"/>
    </row>
    <row r="10055" spans="3:6" s="119" customFormat="1" x14ac:dyDescent="0.3">
      <c r="C10055" s="129"/>
      <c r="D10055" s="129"/>
      <c r="E10055" s="129"/>
      <c r="F10055" s="129"/>
    </row>
    <row r="10056" spans="3:6" s="119" customFormat="1" x14ac:dyDescent="0.3">
      <c r="C10056" s="129"/>
      <c r="D10056" s="129"/>
      <c r="E10056" s="129"/>
      <c r="F10056" s="129"/>
    </row>
    <row r="10057" spans="3:6" s="119" customFormat="1" x14ac:dyDescent="0.3">
      <c r="C10057" s="129"/>
      <c r="D10057" s="129"/>
      <c r="E10057" s="129"/>
      <c r="F10057" s="129"/>
    </row>
    <row r="10058" spans="3:6" s="119" customFormat="1" x14ac:dyDescent="0.3">
      <c r="C10058" s="129"/>
      <c r="D10058" s="129"/>
      <c r="E10058" s="129"/>
      <c r="F10058" s="129"/>
    </row>
    <row r="10059" spans="3:6" s="119" customFormat="1" x14ac:dyDescent="0.3">
      <c r="C10059" s="129"/>
      <c r="D10059" s="129"/>
      <c r="E10059" s="129"/>
      <c r="F10059" s="129"/>
    </row>
    <row r="10060" spans="3:6" s="119" customFormat="1" x14ac:dyDescent="0.3">
      <c r="C10060" s="129"/>
      <c r="D10060" s="129"/>
      <c r="E10060" s="129"/>
      <c r="F10060" s="129"/>
    </row>
    <row r="10061" spans="3:6" s="119" customFormat="1" x14ac:dyDescent="0.3">
      <c r="C10061" s="129"/>
      <c r="D10061" s="129"/>
      <c r="E10061" s="129"/>
      <c r="F10061" s="129"/>
    </row>
    <row r="10062" spans="3:6" s="119" customFormat="1" x14ac:dyDescent="0.3">
      <c r="C10062" s="129"/>
      <c r="D10062" s="129"/>
      <c r="E10062" s="129"/>
      <c r="F10062" s="129"/>
    </row>
    <row r="10063" spans="3:6" s="119" customFormat="1" x14ac:dyDescent="0.3">
      <c r="C10063" s="129"/>
      <c r="D10063" s="129"/>
      <c r="E10063" s="129"/>
      <c r="F10063" s="129"/>
    </row>
    <row r="10064" spans="3:6" s="119" customFormat="1" x14ac:dyDescent="0.3">
      <c r="C10064" s="129"/>
      <c r="D10064" s="129"/>
      <c r="E10064" s="129"/>
      <c r="F10064" s="129"/>
    </row>
    <row r="10065" spans="3:6" s="119" customFormat="1" x14ac:dyDescent="0.3">
      <c r="C10065" s="129"/>
      <c r="D10065" s="129"/>
      <c r="E10065" s="129"/>
      <c r="F10065" s="129"/>
    </row>
    <row r="10066" spans="3:6" s="119" customFormat="1" x14ac:dyDescent="0.3">
      <c r="C10066" s="129"/>
      <c r="D10066" s="129"/>
      <c r="E10066" s="129"/>
      <c r="F10066" s="129"/>
    </row>
    <row r="10067" spans="3:6" s="119" customFormat="1" x14ac:dyDescent="0.3">
      <c r="C10067" s="129"/>
      <c r="D10067" s="129"/>
      <c r="E10067" s="129"/>
      <c r="F10067" s="129"/>
    </row>
    <row r="10068" spans="3:6" s="119" customFormat="1" x14ac:dyDescent="0.3">
      <c r="C10068" s="129"/>
      <c r="D10068" s="129"/>
      <c r="E10068" s="129"/>
      <c r="F10068" s="129"/>
    </row>
    <row r="10069" spans="3:6" s="119" customFormat="1" x14ac:dyDescent="0.3">
      <c r="C10069" s="129"/>
      <c r="D10069" s="129"/>
      <c r="E10069" s="129"/>
      <c r="F10069" s="129"/>
    </row>
    <row r="10070" spans="3:6" s="119" customFormat="1" x14ac:dyDescent="0.3">
      <c r="C10070" s="129"/>
      <c r="D10070" s="129"/>
      <c r="E10070" s="129"/>
      <c r="F10070" s="129"/>
    </row>
    <row r="10071" spans="3:6" s="119" customFormat="1" x14ac:dyDescent="0.3">
      <c r="C10071" s="129"/>
      <c r="D10071" s="129"/>
      <c r="E10071" s="129"/>
      <c r="F10071" s="129"/>
    </row>
    <row r="10072" spans="3:6" s="119" customFormat="1" x14ac:dyDescent="0.3">
      <c r="C10072" s="129"/>
      <c r="D10072" s="129"/>
      <c r="E10072" s="129"/>
      <c r="F10072" s="129"/>
    </row>
    <row r="10073" spans="3:6" s="119" customFormat="1" x14ac:dyDescent="0.3">
      <c r="C10073" s="129"/>
      <c r="D10073" s="129"/>
      <c r="E10073" s="129"/>
      <c r="F10073" s="129"/>
    </row>
    <row r="10074" spans="3:6" s="119" customFormat="1" x14ac:dyDescent="0.3">
      <c r="C10074" s="129"/>
      <c r="D10074" s="129"/>
      <c r="E10074" s="129"/>
      <c r="F10074" s="129"/>
    </row>
    <row r="10075" spans="3:6" s="119" customFormat="1" x14ac:dyDescent="0.3">
      <c r="C10075" s="129"/>
      <c r="D10075" s="129"/>
      <c r="E10075" s="129"/>
      <c r="F10075" s="129"/>
    </row>
    <row r="10076" spans="3:6" s="119" customFormat="1" x14ac:dyDescent="0.3">
      <c r="C10076" s="129"/>
      <c r="D10076" s="129"/>
      <c r="E10076" s="129"/>
      <c r="F10076" s="129"/>
    </row>
    <row r="10077" spans="3:6" s="119" customFormat="1" x14ac:dyDescent="0.3">
      <c r="C10077" s="129"/>
      <c r="D10077" s="129"/>
      <c r="E10077" s="129"/>
      <c r="F10077" s="129"/>
    </row>
    <row r="10078" spans="3:6" s="119" customFormat="1" x14ac:dyDescent="0.3">
      <c r="C10078" s="129"/>
      <c r="D10078" s="129"/>
      <c r="E10078" s="129"/>
      <c r="F10078" s="129"/>
    </row>
    <row r="10079" spans="3:6" s="119" customFormat="1" x14ac:dyDescent="0.3">
      <c r="C10079" s="129"/>
      <c r="D10079" s="129"/>
      <c r="E10079" s="129"/>
      <c r="F10079" s="129"/>
    </row>
    <row r="10080" spans="3:6" s="119" customFormat="1" x14ac:dyDescent="0.3">
      <c r="C10080" s="129"/>
      <c r="D10080" s="129"/>
      <c r="E10080" s="129"/>
      <c r="F10080" s="129"/>
    </row>
    <row r="10081" spans="3:6" s="119" customFormat="1" x14ac:dyDescent="0.3">
      <c r="C10081" s="129"/>
      <c r="D10081" s="129"/>
      <c r="E10081" s="129"/>
      <c r="F10081" s="129"/>
    </row>
    <row r="10082" spans="3:6" s="119" customFormat="1" x14ac:dyDescent="0.3">
      <c r="C10082" s="129"/>
      <c r="D10082" s="129"/>
      <c r="E10082" s="129"/>
      <c r="F10082" s="129"/>
    </row>
    <row r="10083" spans="3:6" s="119" customFormat="1" x14ac:dyDescent="0.3">
      <c r="C10083" s="129"/>
      <c r="D10083" s="129"/>
      <c r="E10083" s="129"/>
      <c r="F10083" s="129"/>
    </row>
    <row r="10084" spans="3:6" s="119" customFormat="1" x14ac:dyDescent="0.3">
      <c r="C10084" s="129"/>
      <c r="D10084" s="129"/>
      <c r="E10084" s="129"/>
      <c r="F10084" s="129"/>
    </row>
    <row r="10085" spans="3:6" s="119" customFormat="1" x14ac:dyDescent="0.3">
      <c r="C10085" s="129"/>
      <c r="D10085" s="129"/>
      <c r="E10085" s="129"/>
      <c r="F10085" s="129"/>
    </row>
    <row r="10086" spans="3:6" s="119" customFormat="1" x14ac:dyDescent="0.3">
      <c r="C10086" s="129"/>
      <c r="D10086" s="129"/>
      <c r="E10086" s="129"/>
      <c r="F10086" s="129"/>
    </row>
    <row r="10087" spans="3:6" s="119" customFormat="1" x14ac:dyDescent="0.3">
      <c r="C10087" s="129"/>
      <c r="D10087" s="129"/>
      <c r="E10087" s="129"/>
      <c r="F10087" s="129"/>
    </row>
    <row r="10088" spans="3:6" s="119" customFormat="1" x14ac:dyDescent="0.3">
      <c r="C10088" s="129"/>
      <c r="D10088" s="129"/>
      <c r="E10088" s="129"/>
      <c r="F10088" s="129"/>
    </row>
    <row r="10089" spans="3:6" s="119" customFormat="1" x14ac:dyDescent="0.3">
      <c r="C10089" s="129"/>
      <c r="D10089" s="129"/>
      <c r="E10089" s="129"/>
      <c r="F10089" s="129"/>
    </row>
    <row r="10090" spans="3:6" s="119" customFormat="1" x14ac:dyDescent="0.3">
      <c r="C10090" s="129"/>
      <c r="D10090" s="129"/>
      <c r="E10090" s="129"/>
      <c r="F10090" s="129"/>
    </row>
    <row r="10091" spans="3:6" s="119" customFormat="1" x14ac:dyDescent="0.3">
      <c r="C10091" s="129"/>
      <c r="D10091" s="129"/>
      <c r="E10091" s="129"/>
      <c r="F10091" s="129"/>
    </row>
    <row r="10092" spans="3:6" s="119" customFormat="1" x14ac:dyDescent="0.3">
      <c r="C10092" s="129"/>
      <c r="D10092" s="129"/>
      <c r="E10092" s="129"/>
      <c r="F10092" s="129"/>
    </row>
    <row r="10093" spans="3:6" s="119" customFormat="1" x14ac:dyDescent="0.3">
      <c r="C10093" s="129"/>
      <c r="D10093" s="129"/>
      <c r="E10093" s="129"/>
      <c r="F10093" s="129"/>
    </row>
    <row r="10094" spans="3:6" s="119" customFormat="1" x14ac:dyDescent="0.3">
      <c r="C10094" s="129"/>
      <c r="D10094" s="129"/>
      <c r="E10094" s="129"/>
      <c r="F10094" s="129"/>
    </row>
    <row r="10095" spans="3:6" s="119" customFormat="1" x14ac:dyDescent="0.3">
      <c r="C10095" s="129"/>
      <c r="D10095" s="129"/>
      <c r="E10095" s="129"/>
      <c r="F10095" s="129"/>
    </row>
    <row r="10096" spans="3:6" s="119" customFormat="1" x14ac:dyDescent="0.3">
      <c r="C10096" s="129"/>
      <c r="D10096" s="129"/>
      <c r="E10096" s="129"/>
      <c r="F10096" s="129"/>
    </row>
    <row r="10097" spans="3:6" s="119" customFormat="1" x14ac:dyDescent="0.3">
      <c r="C10097" s="129"/>
      <c r="D10097" s="129"/>
      <c r="E10097" s="129"/>
      <c r="F10097" s="129"/>
    </row>
    <row r="10098" spans="3:6" s="119" customFormat="1" x14ac:dyDescent="0.3">
      <c r="C10098" s="129"/>
      <c r="D10098" s="129"/>
      <c r="E10098" s="129"/>
      <c r="F10098" s="129"/>
    </row>
    <row r="10099" spans="3:6" s="119" customFormat="1" x14ac:dyDescent="0.3">
      <c r="C10099" s="129"/>
      <c r="D10099" s="129"/>
      <c r="E10099" s="129"/>
      <c r="F10099" s="129"/>
    </row>
    <row r="10100" spans="3:6" s="119" customFormat="1" x14ac:dyDescent="0.3">
      <c r="C10100" s="129"/>
      <c r="D10100" s="129"/>
      <c r="E10100" s="129"/>
      <c r="F10100" s="129"/>
    </row>
    <row r="10101" spans="3:6" s="119" customFormat="1" x14ac:dyDescent="0.3">
      <c r="C10101" s="129"/>
      <c r="D10101" s="129"/>
      <c r="E10101" s="129"/>
      <c r="F10101" s="129"/>
    </row>
    <row r="10102" spans="3:6" s="119" customFormat="1" x14ac:dyDescent="0.3">
      <c r="C10102" s="129"/>
      <c r="D10102" s="129"/>
      <c r="E10102" s="129"/>
      <c r="F10102" s="129"/>
    </row>
    <row r="10103" spans="3:6" s="119" customFormat="1" x14ac:dyDescent="0.3">
      <c r="C10103" s="129"/>
      <c r="D10103" s="129"/>
      <c r="E10103" s="129"/>
      <c r="F10103" s="129"/>
    </row>
    <row r="10104" spans="3:6" s="119" customFormat="1" x14ac:dyDescent="0.3">
      <c r="C10104" s="129"/>
      <c r="D10104" s="129"/>
      <c r="E10104" s="129"/>
      <c r="F10104" s="129"/>
    </row>
    <row r="10105" spans="3:6" s="119" customFormat="1" x14ac:dyDescent="0.3">
      <c r="C10105" s="129"/>
      <c r="D10105" s="129"/>
      <c r="E10105" s="129"/>
      <c r="F10105" s="129"/>
    </row>
    <row r="10106" spans="3:6" s="119" customFormat="1" x14ac:dyDescent="0.3">
      <c r="C10106" s="129"/>
      <c r="D10106" s="129"/>
      <c r="E10106" s="129"/>
      <c r="F10106" s="129"/>
    </row>
    <row r="10107" spans="3:6" s="119" customFormat="1" x14ac:dyDescent="0.3">
      <c r="C10107" s="129"/>
      <c r="D10107" s="129"/>
      <c r="E10107" s="129"/>
      <c r="F10107" s="129"/>
    </row>
    <row r="10108" spans="3:6" s="119" customFormat="1" x14ac:dyDescent="0.3">
      <c r="C10108" s="129"/>
      <c r="D10108" s="129"/>
      <c r="E10108" s="129"/>
      <c r="F10108" s="129"/>
    </row>
    <row r="10109" spans="3:6" s="119" customFormat="1" x14ac:dyDescent="0.3">
      <c r="C10109" s="129"/>
      <c r="D10109" s="129"/>
      <c r="E10109" s="129"/>
      <c r="F10109" s="129"/>
    </row>
    <row r="10110" spans="3:6" s="119" customFormat="1" x14ac:dyDescent="0.3">
      <c r="C10110" s="129"/>
      <c r="D10110" s="129"/>
      <c r="E10110" s="129"/>
      <c r="F10110" s="129"/>
    </row>
    <row r="10111" spans="3:6" s="119" customFormat="1" x14ac:dyDescent="0.3">
      <c r="C10111" s="129"/>
      <c r="D10111" s="129"/>
      <c r="E10111" s="129"/>
      <c r="F10111" s="129"/>
    </row>
    <row r="10112" spans="3:6" s="119" customFormat="1" x14ac:dyDescent="0.3">
      <c r="C10112" s="129"/>
      <c r="D10112" s="129"/>
      <c r="E10112" s="129"/>
      <c r="F10112" s="129"/>
    </row>
    <row r="10113" spans="3:6" s="119" customFormat="1" x14ac:dyDescent="0.3">
      <c r="C10113" s="129"/>
      <c r="D10113" s="129"/>
      <c r="E10113" s="129"/>
      <c r="F10113" s="129"/>
    </row>
    <row r="10114" spans="3:6" s="119" customFormat="1" x14ac:dyDescent="0.3">
      <c r="C10114" s="129"/>
      <c r="D10114" s="129"/>
      <c r="E10114" s="129"/>
      <c r="F10114" s="129"/>
    </row>
    <row r="10115" spans="3:6" s="119" customFormat="1" x14ac:dyDescent="0.3">
      <c r="C10115" s="129"/>
      <c r="D10115" s="129"/>
      <c r="E10115" s="129"/>
      <c r="F10115" s="129"/>
    </row>
    <row r="10116" spans="3:6" s="119" customFormat="1" x14ac:dyDescent="0.3">
      <c r="C10116" s="129"/>
      <c r="D10116" s="129"/>
      <c r="E10116" s="129"/>
      <c r="F10116" s="129"/>
    </row>
    <row r="10117" spans="3:6" s="119" customFormat="1" x14ac:dyDescent="0.3">
      <c r="C10117" s="129"/>
      <c r="D10117" s="129"/>
      <c r="E10117" s="129"/>
      <c r="F10117" s="129"/>
    </row>
    <row r="10118" spans="3:6" s="119" customFormat="1" x14ac:dyDescent="0.3">
      <c r="C10118" s="129"/>
      <c r="D10118" s="129"/>
      <c r="E10118" s="129"/>
      <c r="F10118" s="129"/>
    </row>
    <row r="10119" spans="3:6" s="119" customFormat="1" x14ac:dyDescent="0.3">
      <c r="C10119" s="129"/>
      <c r="D10119" s="129"/>
      <c r="E10119" s="129"/>
      <c r="F10119" s="129"/>
    </row>
    <row r="10120" spans="3:6" s="119" customFormat="1" x14ac:dyDescent="0.3">
      <c r="C10120" s="129"/>
      <c r="D10120" s="129"/>
      <c r="E10120" s="129"/>
      <c r="F10120" s="129"/>
    </row>
    <row r="10121" spans="3:6" s="119" customFormat="1" x14ac:dyDescent="0.3">
      <c r="C10121" s="129"/>
      <c r="D10121" s="129"/>
      <c r="E10121" s="129"/>
      <c r="F10121" s="129"/>
    </row>
    <row r="10122" spans="3:6" s="119" customFormat="1" x14ac:dyDescent="0.3">
      <c r="C10122" s="129"/>
      <c r="D10122" s="129"/>
      <c r="E10122" s="129"/>
      <c r="F10122" s="129"/>
    </row>
    <row r="10123" spans="3:6" s="119" customFormat="1" x14ac:dyDescent="0.3">
      <c r="C10123" s="129"/>
      <c r="D10123" s="129"/>
      <c r="E10123" s="129"/>
      <c r="F10123" s="129"/>
    </row>
    <row r="10124" spans="3:6" s="119" customFormat="1" x14ac:dyDescent="0.3">
      <c r="C10124" s="129"/>
      <c r="D10124" s="129"/>
      <c r="E10124" s="129"/>
      <c r="F10124" s="129"/>
    </row>
    <row r="10125" spans="3:6" s="119" customFormat="1" x14ac:dyDescent="0.3">
      <c r="C10125" s="129"/>
      <c r="D10125" s="129"/>
      <c r="E10125" s="129"/>
      <c r="F10125" s="129"/>
    </row>
    <row r="10126" spans="3:6" s="119" customFormat="1" x14ac:dyDescent="0.3">
      <c r="C10126" s="129"/>
      <c r="D10126" s="129"/>
      <c r="E10126" s="129"/>
      <c r="F10126" s="129"/>
    </row>
    <row r="10127" spans="3:6" s="119" customFormat="1" x14ac:dyDescent="0.3">
      <c r="C10127" s="129"/>
      <c r="D10127" s="129"/>
      <c r="E10127" s="129"/>
      <c r="F10127" s="129"/>
    </row>
    <row r="10128" spans="3:6" s="119" customFormat="1" x14ac:dyDescent="0.3">
      <c r="C10128" s="129"/>
      <c r="D10128" s="129"/>
      <c r="E10128" s="129"/>
      <c r="F10128" s="129"/>
    </row>
    <row r="10129" spans="3:6" s="119" customFormat="1" x14ac:dyDescent="0.3">
      <c r="C10129" s="129"/>
      <c r="D10129" s="129"/>
      <c r="E10129" s="129"/>
      <c r="F10129" s="129"/>
    </row>
    <row r="10130" spans="3:6" s="119" customFormat="1" x14ac:dyDescent="0.3">
      <c r="C10130" s="129"/>
      <c r="D10130" s="129"/>
      <c r="E10130" s="129"/>
      <c r="F10130" s="129"/>
    </row>
    <row r="10131" spans="3:6" s="119" customFormat="1" x14ac:dyDescent="0.3">
      <c r="C10131" s="129"/>
      <c r="D10131" s="129"/>
      <c r="E10131" s="129"/>
      <c r="F10131" s="129"/>
    </row>
    <row r="10132" spans="3:6" s="119" customFormat="1" x14ac:dyDescent="0.3">
      <c r="C10132" s="129"/>
      <c r="D10132" s="129"/>
      <c r="E10132" s="129"/>
      <c r="F10132" s="129"/>
    </row>
    <row r="10133" spans="3:6" s="119" customFormat="1" x14ac:dyDescent="0.3">
      <c r="C10133" s="129"/>
      <c r="D10133" s="129"/>
      <c r="E10133" s="129"/>
      <c r="F10133" s="129"/>
    </row>
    <row r="10134" spans="3:6" s="119" customFormat="1" x14ac:dyDescent="0.3">
      <c r="C10134" s="129"/>
      <c r="D10134" s="129"/>
      <c r="E10134" s="129"/>
      <c r="F10134" s="129"/>
    </row>
    <row r="10135" spans="3:6" s="119" customFormat="1" x14ac:dyDescent="0.3">
      <c r="C10135" s="129"/>
      <c r="D10135" s="129"/>
      <c r="E10135" s="129"/>
      <c r="F10135" s="129"/>
    </row>
    <row r="10136" spans="3:6" s="119" customFormat="1" x14ac:dyDescent="0.3">
      <c r="C10136" s="129"/>
      <c r="D10136" s="129"/>
      <c r="E10136" s="129"/>
      <c r="F10136" s="129"/>
    </row>
    <row r="10137" spans="3:6" s="119" customFormat="1" x14ac:dyDescent="0.3">
      <c r="C10137" s="129"/>
      <c r="D10137" s="129"/>
      <c r="E10137" s="129"/>
      <c r="F10137" s="129"/>
    </row>
    <row r="10138" spans="3:6" s="119" customFormat="1" x14ac:dyDescent="0.3">
      <c r="C10138" s="129"/>
      <c r="D10138" s="129"/>
      <c r="E10138" s="129"/>
      <c r="F10138" s="129"/>
    </row>
    <row r="10139" spans="3:6" s="119" customFormat="1" x14ac:dyDescent="0.3">
      <c r="C10139" s="129"/>
      <c r="D10139" s="129"/>
      <c r="E10139" s="129"/>
      <c r="F10139" s="129"/>
    </row>
    <row r="10140" spans="3:6" s="119" customFormat="1" x14ac:dyDescent="0.3">
      <c r="C10140" s="129"/>
      <c r="D10140" s="129"/>
      <c r="E10140" s="129"/>
      <c r="F10140" s="129"/>
    </row>
    <row r="10141" spans="3:6" s="119" customFormat="1" x14ac:dyDescent="0.3">
      <c r="C10141" s="129"/>
      <c r="D10141" s="129"/>
      <c r="E10141" s="129"/>
      <c r="F10141" s="129"/>
    </row>
    <row r="10142" spans="3:6" s="119" customFormat="1" x14ac:dyDescent="0.3">
      <c r="C10142" s="129"/>
      <c r="D10142" s="129"/>
      <c r="E10142" s="129"/>
      <c r="F10142" s="129"/>
    </row>
    <row r="10143" spans="3:6" s="119" customFormat="1" x14ac:dyDescent="0.3">
      <c r="C10143" s="129"/>
      <c r="D10143" s="129"/>
      <c r="E10143" s="129"/>
      <c r="F10143" s="129"/>
    </row>
    <row r="10144" spans="3:6" s="119" customFormat="1" x14ac:dyDescent="0.3">
      <c r="C10144" s="129"/>
      <c r="D10144" s="129"/>
      <c r="E10144" s="129"/>
      <c r="F10144" s="129"/>
    </row>
    <row r="10145" spans="3:6" s="119" customFormat="1" x14ac:dyDescent="0.3">
      <c r="C10145" s="129"/>
      <c r="D10145" s="129"/>
      <c r="E10145" s="129"/>
      <c r="F10145" s="129"/>
    </row>
    <row r="10146" spans="3:6" s="119" customFormat="1" x14ac:dyDescent="0.3">
      <c r="C10146" s="129"/>
      <c r="D10146" s="129"/>
      <c r="E10146" s="129"/>
      <c r="F10146" s="129"/>
    </row>
    <row r="10147" spans="3:6" s="119" customFormat="1" x14ac:dyDescent="0.3">
      <c r="C10147" s="129"/>
      <c r="D10147" s="129"/>
      <c r="E10147" s="129"/>
      <c r="F10147" s="129"/>
    </row>
    <row r="10148" spans="3:6" s="119" customFormat="1" x14ac:dyDescent="0.3">
      <c r="C10148" s="129"/>
      <c r="D10148" s="129"/>
      <c r="E10148" s="129"/>
      <c r="F10148" s="129"/>
    </row>
    <row r="10149" spans="3:6" s="119" customFormat="1" x14ac:dyDescent="0.3">
      <c r="C10149" s="129"/>
      <c r="D10149" s="129"/>
      <c r="E10149" s="129"/>
      <c r="F10149" s="129"/>
    </row>
    <row r="10150" spans="3:6" s="119" customFormat="1" x14ac:dyDescent="0.3">
      <c r="C10150" s="129"/>
      <c r="D10150" s="129"/>
      <c r="E10150" s="129"/>
      <c r="F10150" s="129"/>
    </row>
    <row r="10151" spans="3:6" s="119" customFormat="1" x14ac:dyDescent="0.3">
      <c r="C10151" s="129"/>
      <c r="D10151" s="129"/>
      <c r="E10151" s="129"/>
      <c r="F10151" s="129"/>
    </row>
    <row r="10152" spans="3:6" s="119" customFormat="1" x14ac:dyDescent="0.3">
      <c r="C10152" s="129"/>
      <c r="D10152" s="129"/>
      <c r="E10152" s="129"/>
      <c r="F10152" s="129"/>
    </row>
    <row r="10153" spans="3:6" s="119" customFormat="1" x14ac:dyDescent="0.3">
      <c r="C10153" s="129"/>
      <c r="D10153" s="129"/>
      <c r="E10153" s="129"/>
      <c r="F10153" s="129"/>
    </row>
    <row r="10154" spans="3:6" s="119" customFormat="1" x14ac:dyDescent="0.3">
      <c r="C10154" s="129"/>
      <c r="D10154" s="129"/>
      <c r="E10154" s="129"/>
      <c r="F10154" s="129"/>
    </row>
    <row r="10155" spans="3:6" s="119" customFormat="1" x14ac:dyDescent="0.3">
      <c r="C10155" s="129"/>
      <c r="D10155" s="129"/>
      <c r="E10155" s="129"/>
      <c r="F10155" s="129"/>
    </row>
    <row r="10156" spans="3:6" s="119" customFormat="1" x14ac:dyDescent="0.3">
      <c r="C10156" s="129"/>
      <c r="D10156" s="129"/>
      <c r="E10156" s="129"/>
      <c r="F10156" s="129"/>
    </row>
    <row r="10157" spans="3:6" s="119" customFormat="1" x14ac:dyDescent="0.3">
      <c r="C10157" s="129"/>
      <c r="D10157" s="129"/>
      <c r="E10157" s="129"/>
      <c r="F10157" s="129"/>
    </row>
    <row r="10158" spans="3:6" s="119" customFormat="1" x14ac:dyDescent="0.3">
      <c r="C10158" s="129"/>
      <c r="D10158" s="129"/>
      <c r="E10158" s="129"/>
      <c r="F10158" s="129"/>
    </row>
    <row r="10159" spans="3:6" s="119" customFormat="1" x14ac:dyDescent="0.3">
      <c r="C10159" s="129"/>
      <c r="D10159" s="129"/>
      <c r="E10159" s="129"/>
      <c r="F10159" s="129"/>
    </row>
    <row r="10160" spans="3:6" s="119" customFormat="1" x14ac:dyDescent="0.3">
      <c r="C10160" s="129"/>
      <c r="D10160" s="129"/>
      <c r="E10160" s="129"/>
      <c r="F10160" s="129"/>
    </row>
    <row r="10161" spans="3:6" s="119" customFormat="1" x14ac:dyDescent="0.3">
      <c r="C10161" s="129"/>
      <c r="D10161" s="129"/>
      <c r="E10161" s="129"/>
      <c r="F10161" s="129"/>
    </row>
    <row r="10162" spans="3:6" s="119" customFormat="1" x14ac:dyDescent="0.3">
      <c r="C10162" s="129"/>
      <c r="D10162" s="129"/>
      <c r="E10162" s="129"/>
      <c r="F10162" s="129"/>
    </row>
    <row r="10163" spans="3:6" s="119" customFormat="1" x14ac:dyDescent="0.3">
      <c r="C10163" s="129"/>
      <c r="D10163" s="129"/>
      <c r="E10163" s="129"/>
      <c r="F10163" s="129"/>
    </row>
    <row r="10164" spans="3:6" s="119" customFormat="1" x14ac:dyDescent="0.3">
      <c r="C10164" s="129"/>
      <c r="D10164" s="129"/>
      <c r="E10164" s="129"/>
      <c r="F10164" s="129"/>
    </row>
    <row r="10165" spans="3:6" s="119" customFormat="1" x14ac:dyDescent="0.3">
      <c r="C10165" s="129"/>
      <c r="D10165" s="129"/>
      <c r="E10165" s="129"/>
      <c r="F10165" s="129"/>
    </row>
    <row r="10166" spans="3:6" s="119" customFormat="1" x14ac:dyDescent="0.3">
      <c r="C10166" s="129"/>
      <c r="D10166" s="129"/>
      <c r="E10166" s="129"/>
      <c r="F10166" s="129"/>
    </row>
    <row r="10167" spans="3:6" s="119" customFormat="1" x14ac:dyDescent="0.3">
      <c r="C10167" s="129"/>
      <c r="D10167" s="129"/>
      <c r="E10167" s="129"/>
      <c r="F10167" s="129"/>
    </row>
    <row r="10168" spans="3:6" s="119" customFormat="1" x14ac:dyDescent="0.3">
      <c r="C10168" s="129"/>
      <c r="D10168" s="129"/>
      <c r="E10168" s="129"/>
      <c r="F10168" s="129"/>
    </row>
    <row r="10169" spans="3:6" s="119" customFormat="1" x14ac:dyDescent="0.3">
      <c r="C10169" s="129"/>
      <c r="D10169" s="129"/>
      <c r="E10169" s="129"/>
      <c r="F10169" s="129"/>
    </row>
    <row r="10170" spans="3:6" s="119" customFormat="1" x14ac:dyDescent="0.3">
      <c r="C10170" s="129"/>
      <c r="D10170" s="129"/>
      <c r="E10170" s="129"/>
      <c r="F10170" s="129"/>
    </row>
    <row r="10171" spans="3:6" s="119" customFormat="1" x14ac:dyDescent="0.3">
      <c r="C10171" s="129"/>
      <c r="D10171" s="129"/>
      <c r="E10171" s="129"/>
      <c r="F10171" s="129"/>
    </row>
    <row r="10172" spans="3:6" s="119" customFormat="1" x14ac:dyDescent="0.3">
      <c r="C10172" s="129"/>
      <c r="D10172" s="129"/>
      <c r="E10172" s="129"/>
      <c r="F10172" s="129"/>
    </row>
    <row r="10173" spans="3:6" s="119" customFormat="1" x14ac:dyDescent="0.3">
      <c r="C10173" s="129"/>
      <c r="D10173" s="129"/>
      <c r="E10173" s="129"/>
      <c r="F10173" s="129"/>
    </row>
    <row r="10174" spans="3:6" s="119" customFormat="1" x14ac:dyDescent="0.3">
      <c r="C10174" s="129"/>
      <c r="D10174" s="129"/>
      <c r="E10174" s="129"/>
      <c r="F10174" s="129"/>
    </row>
    <row r="10175" spans="3:6" s="119" customFormat="1" x14ac:dyDescent="0.3">
      <c r="C10175" s="129"/>
      <c r="D10175" s="129"/>
      <c r="E10175" s="129"/>
      <c r="F10175" s="129"/>
    </row>
    <row r="10176" spans="3:6" s="119" customFormat="1" x14ac:dyDescent="0.3">
      <c r="C10176" s="129"/>
      <c r="D10176" s="129"/>
      <c r="E10176" s="129"/>
      <c r="F10176" s="129"/>
    </row>
    <row r="10177" spans="3:6" s="119" customFormat="1" x14ac:dyDescent="0.3">
      <c r="C10177" s="129"/>
      <c r="D10177" s="129"/>
      <c r="E10177" s="129"/>
      <c r="F10177" s="129"/>
    </row>
    <row r="10178" spans="3:6" s="119" customFormat="1" x14ac:dyDescent="0.3">
      <c r="C10178" s="129"/>
      <c r="D10178" s="129"/>
      <c r="E10178" s="129"/>
      <c r="F10178" s="129"/>
    </row>
    <row r="10179" spans="3:6" s="119" customFormat="1" x14ac:dyDescent="0.3">
      <c r="C10179" s="129"/>
      <c r="D10179" s="129"/>
      <c r="E10179" s="129"/>
      <c r="F10179" s="129"/>
    </row>
    <row r="10180" spans="3:6" s="119" customFormat="1" x14ac:dyDescent="0.3">
      <c r="C10180" s="129"/>
      <c r="D10180" s="129"/>
      <c r="E10180" s="129"/>
      <c r="F10180" s="129"/>
    </row>
    <row r="10181" spans="3:6" s="119" customFormat="1" x14ac:dyDescent="0.3">
      <c r="C10181" s="129"/>
      <c r="D10181" s="129"/>
      <c r="E10181" s="129"/>
      <c r="F10181" s="129"/>
    </row>
    <row r="10182" spans="3:6" s="119" customFormat="1" x14ac:dyDescent="0.3">
      <c r="C10182" s="129"/>
      <c r="D10182" s="129"/>
      <c r="E10182" s="129"/>
      <c r="F10182" s="129"/>
    </row>
    <row r="10183" spans="3:6" s="119" customFormat="1" x14ac:dyDescent="0.3">
      <c r="C10183" s="129"/>
      <c r="D10183" s="129"/>
      <c r="E10183" s="129"/>
      <c r="F10183" s="129"/>
    </row>
    <row r="10184" spans="3:6" s="119" customFormat="1" x14ac:dyDescent="0.3">
      <c r="C10184" s="129"/>
      <c r="D10184" s="129"/>
      <c r="E10184" s="129"/>
      <c r="F10184" s="129"/>
    </row>
    <row r="10185" spans="3:6" s="119" customFormat="1" x14ac:dyDescent="0.3">
      <c r="C10185" s="129"/>
      <c r="D10185" s="129"/>
      <c r="E10185" s="129"/>
      <c r="F10185" s="129"/>
    </row>
    <row r="10186" spans="3:6" s="119" customFormat="1" x14ac:dyDescent="0.3">
      <c r="C10186" s="129"/>
      <c r="D10186" s="129"/>
      <c r="E10186" s="129"/>
      <c r="F10186" s="129"/>
    </row>
    <row r="10187" spans="3:6" s="119" customFormat="1" x14ac:dyDescent="0.3">
      <c r="C10187" s="129"/>
      <c r="D10187" s="129"/>
      <c r="E10187" s="129"/>
      <c r="F10187" s="129"/>
    </row>
    <row r="10188" spans="3:6" s="119" customFormat="1" x14ac:dyDescent="0.3">
      <c r="C10188" s="129"/>
      <c r="D10188" s="129"/>
      <c r="E10188" s="129"/>
      <c r="F10188" s="129"/>
    </row>
    <row r="10189" spans="3:6" s="119" customFormat="1" x14ac:dyDescent="0.3">
      <c r="C10189" s="129"/>
      <c r="D10189" s="129"/>
      <c r="E10189" s="129"/>
      <c r="F10189" s="129"/>
    </row>
    <row r="10190" spans="3:6" s="119" customFormat="1" x14ac:dyDescent="0.3">
      <c r="C10190" s="129"/>
      <c r="D10190" s="129"/>
      <c r="E10190" s="129"/>
      <c r="F10190" s="129"/>
    </row>
    <row r="10191" spans="3:6" s="119" customFormat="1" x14ac:dyDescent="0.3">
      <c r="C10191" s="129"/>
      <c r="D10191" s="129"/>
      <c r="E10191" s="129"/>
      <c r="F10191" s="129"/>
    </row>
    <row r="10192" spans="3:6" s="119" customFormat="1" x14ac:dyDescent="0.3">
      <c r="C10192" s="129"/>
      <c r="D10192" s="129"/>
      <c r="E10192" s="129"/>
      <c r="F10192" s="129"/>
    </row>
    <row r="10193" spans="3:6" s="119" customFormat="1" x14ac:dyDescent="0.3">
      <c r="C10193" s="129"/>
      <c r="D10193" s="129"/>
      <c r="E10193" s="129"/>
      <c r="F10193" s="129"/>
    </row>
    <row r="10194" spans="3:6" s="119" customFormat="1" x14ac:dyDescent="0.3">
      <c r="C10194" s="129"/>
      <c r="D10194" s="129"/>
      <c r="E10194" s="129"/>
      <c r="F10194" s="129"/>
    </row>
    <row r="10195" spans="3:6" s="119" customFormat="1" x14ac:dyDescent="0.3">
      <c r="C10195" s="129"/>
      <c r="D10195" s="129"/>
      <c r="E10195" s="129"/>
      <c r="F10195" s="129"/>
    </row>
    <row r="10196" spans="3:6" s="119" customFormat="1" x14ac:dyDescent="0.3">
      <c r="C10196" s="129"/>
      <c r="D10196" s="129"/>
      <c r="E10196" s="129"/>
      <c r="F10196" s="129"/>
    </row>
    <row r="10197" spans="3:6" s="119" customFormat="1" x14ac:dyDescent="0.3">
      <c r="C10197" s="129"/>
      <c r="D10197" s="129"/>
      <c r="E10197" s="129"/>
      <c r="F10197" s="129"/>
    </row>
    <row r="10198" spans="3:6" s="119" customFormat="1" x14ac:dyDescent="0.3">
      <c r="C10198" s="129"/>
      <c r="D10198" s="129"/>
      <c r="E10198" s="129"/>
      <c r="F10198" s="129"/>
    </row>
    <row r="10199" spans="3:6" s="119" customFormat="1" x14ac:dyDescent="0.3">
      <c r="C10199" s="129"/>
      <c r="D10199" s="129"/>
      <c r="E10199" s="129"/>
      <c r="F10199" s="129"/>
    </row>
    <row r="10200" spans="3:6" s="119" customFormat="1" x14ac:dyDescent="0.3">
      <c r="C10200" s="129"/>
      <c r="D10200" s="129"/>
      <c r="E10200" s="129"/>
      <c r="F10200" s="129"/>
    </row>
    <row r="10201" spans="3:6" s="119" customFormat="1" x14ac:dyDescent="0.3">
      <c r="C10201" s="129"/>
      <c r="D10201" s="129"/>
      <c r="E10201" s="129"/>
      <c r="F10201" s="129"/>
    </row>
    <row r="10202" spans="3:6" s="119" customFormat="1" x14ac:dyDescent="0.3">
      <c r="C10202" s="129"/>
      <c r="D10202" s="129"/>
      <c r="E10202" s="129"/>
      <c r="F10202" s="129"/>
    </row>
    <row r="10203" spans="3:6" s="119" customFormat="1" x14ac:dyDescent="0.3">
      <c r="C10203" s="129"/>
      <c r="D10203" s="129"/>
      <c r="E10203" s="129"/>
      <c r="F10203" s="129"/>
    </row>
    <row r="10204" spans="3:6" s="119" customFormat="1" x14ac:dyDescent="0.3">
      <c r="C10204" s="129"/>
      <c r="D10204" s="129"/>
      <c r="E10204" s="129"/>
      <c r="F10204" s="129"/>
    </row>
    <row r="10205" spans="3:6" s="119" customFormat="1" x14ac:dyDescent="0.3">
      <c r="C10205" s="129"/>
      <c r="D10205" s="129"/>
      <c r="E10205" s="129"/>
      <c r="F10205" s="129"/>
    </row>
    <row r="10206" spans="3:6" s="119" customFormat="1" x14ac:dyDescent="0.3">
      <c r="C10206" s="129"/>
      <c r="D10206" s="129"/>
      <c r="E10206" s="129"/>
      <c r="F10206" s="129"/>
    </row>
    <row r="10207" spans="3:6" s="119" customFormat="1" x14ac:dyDescent="0.3">
      <c r="C10207" s="129"/>
      <c r="D10207" s="129"/>
      <c r="E10207" s="129"/>
      <c r="F10207" s="129"/>
    </row>
    <row r="10208" spans="3:6" s="119" customFormat="1" x14ac:dyDescent="0.3">
      <c r="C10208" s="129"/>
      <c r="D10208" s="129"/>
      <c r="E10208" s="129"/>
      <c r="F10208" s="129"/>
    </row>
    <row r="10209" spans="3:6" s="119" customFormat="1" x14ac:dyDescent="0.3">
      <c r="C10209" s="129"/>
      <c r="D10209" s="129"/>
      <c r="E10209" s="129"/>
      <c r="F10209" s="129"/>
    </row>
    <row r="10210" spans="3:6" s="119" customFormat="1" x14ac:dyDescent="0.3">
      <c r="C10210" s="129"/>
      <c r="D10210" s="129"/>
      <c r="E10210" s="129"/>
      <c r="F10210" s="129"/>
    </row>
    <row r="10211" spans="3:6" s="119" customFormat="1" x14ac:dyDescent="0.3">
      <c r="C10211" s="129"/>
      <c r="D10211" s="129"/>
      <c r="E10211" s="129"/>
      <c r="F10211" s="129"/>
    </row>
    <row r="10212" spans="3:6" s="119" customFormat="1" x14ac:dyDescent="0.3">
      <c r="C10212" s="129"/>
      <c r="D10212" s="129"/>
      <c r="E10212" s="129"/>
      <c r="F10212" s="129"/>
    </row>
    <row r="10213" spans="3:6" s="119" customFormat="1" x14ac:dyDescent="0.3">
      <c r="C10213" s="129"/>
      <c r="D10213" s="129"/>
      <c r="E10213" s="129"/>
      <c r="F10213" s="129"/>
    </row>
    <row r="10214" spans="3:6" s="119" customFormat="1" x14ac:dyDescent="0.3">
      <c r="C10214" s="129"/>
      <c r="D10214" s="129"/>
      <c r="E10214" s="129"/>
      <c r="F10214" s="129"/>
    </row>
    <row r="10215" spans="3:6" s="119" customFormat="1" x14ac:dyDescent="0.3">
      <c r="C10215" s="129"/>
      <c r="D10215" s="129"/>
      <c r="E10215" s="129"/>
      <c r="F10215" s="129"/>
    </row>
    <row r="10216" spans="3:6" s="119" customFormat="1" x14ac:dyDescent="0.3">
      <c r="C10216" s="129"/>
      <c r="D10216" s="129"/>
      <c r="E10216" s="129"/>
      <c r="F10216" s="129"/>
    </row>
    <row r="10217" spans="3:6" s="119" customFormat="1" x14ac:dyDescent="0.3">
      <c r="C10217" s="129"/>
      <c r="D10217" s="129"/>
      <c r="E10217" s="129"/>
      <c r="F10217" s="129"/>
    </row>
    <row r="10218" spans="3:6" s="119" customFormat="1" x14ac:dyDescent="0.3">
      <c r="C10218" s="129"/>
      <c r="D10218" s="129"/>
      <c r="E10218" s="129"/>
      <c r="F10218" s="129"/>
    </row>
    <row r="10219" spans="3:6" s="119" customFormat="1" x14ac:dyDescent="0.3">
      <c r="C10219" s="129"/>
      <c r="D10219" s="129"/>
      <c r="E10219" s="129"/>
      <c r="F10219" s="129"/>
    </row>
    <row r="10220" spans="3:6" s="119" customFormat="1" x14ac:dyDescent="0.3">
      <c r="C10220" s="129"/>
      <c r="D10220" s="129"/>
      <c r="E10220" s="129"/>
      <c r="F10220" s="129"/>
    </row>
    <row r="10221" spans="3:6" s="119" customFormat="1" x14ac:dyDescent="0.3">
      <c r="C10221" s="129"/>
      <c r="D10221" s="129"/>
      <c r="E10221" s="129"/>
      <c r="F10221" s="129"/>
    </row>
    <row r="10222" spans="3:6" s="119" customFormat="1" x14ac:dyDescent="0.3">
      <c r="C10222" s="129"/>
      <c r="D10222" s="129"/>
      <c r="E10222" s="129"/>
      <c r="F10222" s="129"/>
    </row>
    <row r="10223" spans="3:6" s="119" customFormat="1" x14ac:dyDescent="0.3">
      <c r="C10223" s="129"/>
      <c r="D10223" s="129"/>
      <c r="E10223" s="129"/>
      <c r="F10223" s="129"/>
    </row>
    <row r="10224" spans="3:6" s="119" customFormat="1" x14ac:dyDescent="0.3">
      <c r="C10224" s="129"/>
      <c r="D10224" s="129"/>
      <c r="E10224" s="129"/>
      <c r="F10224" s="129"/>
    </row>
    <row r="10225" spans="3:6" s="119" customFormat="1" x14ac:dyDescent="0.3">
      <c r="C10225" s="129"/>
      <c r="D10225" s="129"/>
      <c r="E10225" s="129"/>
      <c r="F10225" s="129"/>
    </row>
    <row r="10226" spans="3:6" s="119" customFormat="1" x14ac:dyDescent="0.3">
      <c r="C10226" s="129"/>
      <c r="D10226" s="129"/>
      <c r="E10226" s="129"/>
      <c r="F10226" s="129"/>
    </row>
    <row r="10227" spans="3:6" s="119" customFormat="1" x14ac:dyDescent="0.3">
      <c r="C10227" s="129"/>
      <c r="D10227" s="129"/>
      <c r="E10227" s="129"/>
      <c r="F10227" s="129"/>
    </row>
    <row r="10228" spans="3:6" s="119" customFormat="1" x14ac:dyDescent="0.3">
      <c r="C10228" s="129"/>
      <c r="D10228" s="129"/>
      <c r="E10228" s="129"/>
      <c r="F10228" s="129"/>
    </row>
    <row r="10229" spans="3:6" s="119" customFormat="1" x14ac:dyDescent="0.3">
      <c r="C10229" s="129"/>
      <c r="D10229" s="129"/>
      <c r="E10229" s="129"/>
      <c r="F10229" s="129"/>
    </row>
    <row r="10230" spans="3:6" s="119" customFormat="1" x14ac:dyDescent="0.3">
      <c r="C10230" s="129"/>
      <c r="D10230" s="129"/>
      <c r="E10230" s="129"/>
      <c r="F10230" s="129"/>
    </row>
    <row r="10231" spans="3:6" s="119" customFormat="1" x14ac:dyDescent="0.3">
      <c r="C10231" s="129"/>
      <c r="D10231" s="129"/>
      <c r="E10231" s="129"/>
      <c r="F10231" s="129"/>
    </row>
    <row r="10232" spans="3:6" s="119" customFormat="1" x14ac:dyDescent="0.3">
      <c r="C10232" s="129"/>
      <c r="D10232" s="129"/>
      <c r="E10232" s="129"/>
      <c r="F10232" s="129"/>
    </row>
    <row r="10233" spans="3:6" s="119" customFormat="1" x14ac:dyDescent="0.3">
      <c r="C10233" s="129"/>
      <c r="D10233" s="129"/>
      <c r="E10233" s="129"/>
      <c r="F10233" s="129"/>
    </row>
    <row r="10234" spans="3:6" s="119" customFormat="1" x14ac:dyDescent="0.3">
      <c r="C10234" s="129"/>
      <c r="D10234" s="129"/>
      <c r="E10234" s="129"/>
      <c r="F10234" s="129"/>
    </row>
    <row r="10235" spans="3:6" s="119" customFormat="1" x14ac:dyDescent="0.3">
      <c r="C10235" s="129"/>
      <c r="D10235" s="129"/>
      <c r="E10235" s="129"/>
      <c r="F10235" s="129"/>
    </row>
    <row r="10236" spans="3:6" s="119" customFormat="1" x14ac:dyDescent="0.3">
      <c r="C10236" s="129"/>
      <c r="D10236" s="129"/>
      <c r="E10236" s="129"/>
      <c r="F10236" s="129"/>
    </row>
    <row r="10237" spans="3:6" s="119" customFormat="1" x14ac:dyDescent="0.3">
      <c r="C10237" s="129"/>
      <c r="D10237" s="129"/>
      <c r="E10237" s="129"/>
      <c r="F10237" s="129"/>
    </row>
    <row r="10238" spans="3:6" s="119" customFormat="1" x14ac:dyDescent="0.3">
      <c r="C10238" s="129"/>
      <c r="D10238" s="129"/>
      <c r="E10238" s="129"/>
      <c r="F10238" s="129"/>
    </row>
    <row r="10239" spans="3:6" s="119" customFormat="1" x14ac:dyDescent="0.3">
      <c r="C10239" s="129"/>
      <c r="D10239" s="129"/>
      <c r="E10239" s="129"/>
      <c r="F10239" s="129"/>
    </row>
    <row r="10240" spans="3:6" s="119" customFormat="1" x14ac:dyDescent="0.3">
      <c r="C10240" s="129"/>
      <c r="D10240" s="129"/>
      <c r="E10240" s="129"/>
      <c r="F10240" s="129"/>
    </row>
    <row r="10241" spans="3:6" s="119" customFormat="1" x14ac:dyDescent="0.3">
      <c r="C10241" s="129"/>
      <c r="D10241" s="129"/>
      <c r="E10241" s="129"/>
      <c r="F10241" s="129"/>
    </row>
    <row r="10242" spans="3:6" s="119" customFormat="1" x14ac:dyDescent="0.3">
      <c r="C10242" s="129"/>
      <c r="D10242" s="129"/>
      <c r="E10242" s="129"/>
      <c r="F10242" s="129"/>
    </row>
    <row r="10243" spans="3:6" s="119" customFormat="1" x14ac:dyDescent="0.3">
      <c r="C10243" s="129"/>
      <c r="D10243" s="129"/>
      <c r="E10243" s="129"/>
      <c r="F10243" s="129"/>
    </row>
    <row r="10244" spans="3:6" s="119" customFormat="1" x14ac:dyDescent="0.3">
      <c r="C10244" s="129"/>
      <c r="D10244" s="129"/>
      <c r="E10244" s="129"/>
      <c r="F10244" s="129"/>
    </row>
    <row r="10245" spans="3:6" s="119" customFormat="1" x14ac:dyDescent="0.3">
      <c r="C10245" s="129"/>
      <c r="D10245" s="129"/>
      <c r="E10245" s="129"/>
      <c r="F10245" s="129"/>
    </row>
    <row r="10246" spans="3:6" s="119" customFormat="1" x14ac:dyDescent="0.3">
      <c r="C10246" s="129"/>
      <c r="D10246" s="129"/>
      <c r="E10246" s="129"/>
      <c r="F10246" s="129"/>
    </row>
    <row r="10247" spans="3:6" s="119" customFormat="1" x14ac:dyDescent="0.3">
      <c r="C10247" s="129"/>
      <c r="D10247" s="129"/>
      <c r="E10247" s="129"/>
      <c r="F10247" s="129"/>
    </row>
    <row r="10248" spans="3:6" s="119" customFormat="1" x14ac:dyDescent="0.3">
      <c r="C10248" s="129"/>
      <c r="D10248" s="129"/>
      <c r="E10248" s="129"/>
      <c r="F10248" s="129"/>
    </row>
    <row r="10249" spans="3:6" s="119" customFormat="1" x14ac:dyDescent="0.3">
      <c r="C10249" s="129"/>
      <c r="D10249" s="129"/>
      <c r="E10249" s="129"/>
      <c r="F10249" s="129"/>
    </row>
    <row r="10250" spans="3:6" s="119" customFormat="1" x14ac:dyDescent="0.3">
      <c r="C10250" s="129"/>
      <c r="D10250" s="129"/>
      <c r="E10250" s="129"/>
      <c r="F10250" s="129"/>
    </row>
    <row r="10251" spans="3:6" s="119" customFormat="1" x14ac:dyDescent="0.3">
      <c r="C10251" s="129"/>
      <c r="D10251" s="129"/>
      <c r="E10251" s="129"/>
      <c r="F10251" s="129"/>
    </row>
    <row r="10252" spans="3:6" s="119" customFormat="1" x14ac:dyDescent="0.3">
      <c r="C10252" s="129"/>
      <c r="D10252" s="129"/>
      <c r="E10252" s="129"/>
      <c r="F10252" s="129"/>
    </row>
    <row r="10253" spans="3:6" s="119" customFormat="1" x14ac:dyDescent="0.3">
      <c r="C10253" s="129"/>
      <c r="D10253" s="129"/>
      <c r="E10253" s="129"/>
      <c r="F10253" s="129"/>
    </row>
    <row r="10254" spans="3:6" s="119" customFormat="1" x14ac:dyDescent="0.3">
      <c r="C10254" s="129"/>
      <c r="D10254" s="129"/>
      <c r="E10254" s="129"/>
      <c r="F10254" s="129"/>
    </row>
    <row r="10255" spans="3:6" s="119" customFormat="1" x14ac:dyDescent="0.3">
      <c r="C10255" s="129"/>
      <c r="D10255" s="129"/>
      <c r="E10255" s="129"/>
      <c r="F10255" s="129"/>
    </row>
    <row r="10256" spans="3:6" s="119" customFormat="1" x14ac:dyDescent="0.3">
      <c r="C10256" s="129"/>
      <c r="D10256" s="129"/>
      <c r="E10256" s="129"/>
      <c r="F10256" s="129"/>
    </row>
    <row r="10257" spans="3:6" s="119" customFormat="1" x14ac:dyDescent="0.3">
      <c r="C10257" s="129"/>
      <c r="D10257" s="129"/>
      <c r="E10257" s="129"/>
      <c r="F10257" s="129"/>
    </row>
    <row r="10258" spans="3:6" s="119" customFormat="1" x14ac:dyDescent="0.3">
      <c r="C10258" s="129"/>
      <c r="D10258" s="129"/>
      <c r="E10258" s="129"/>
      <c r="F10258" s="129"/>
    </row>
    <row r="10259" spans="3:6" s="119" customFormat="1" x14ac:dyDescent="0.3">
      <c r="C10259" s="129"/>
      <c r="D10259" s="129"/>
      <c r="E10259" s="129"/>
      <c r="F10259" s="129"/>
    </row>
    <row r="10260" spans="3:6" s="119" customFormat="1" x14ac:dyDescent="0.3">
      <c r="C10260" s="129"/>
      <c r="D10260" s="129"/>
      <c r="E10260" s="129"/>
      <c r="F10260" s="129"/>
    </row>
    <row r="10261" spans="3:6" s="119" customFormat="1" x14ac:dyDescent="0.3">
      <c r="C10261" s="129"/>
      <c r="D10261" s="129"/>
      <c r="E10261" s="129"/>
      <c r="F10261" s="129"/>
    </row>
    <row r="10262" spans="3:6" s="119" customFormat="1" x14ac:dyDescent="0.3">
      <c r="C10262" s="129"/>
      <c r="D10262" s="129"/>
      <c r="E10262" s="129"/>
      <c r="F10262" s="129"/>
    </row>
    <row r="10263" spans="3:6" s="119" customFormat="1" x14ac:dyDescent="0.3">
      <c r="C10263" s="129"/>
      <c r="D10263" s="129"/>
      <c r="E10263" s="129"/>
      <c r="F10263" s="129"/>
    </row>
    <row r="10264" spans="3:6" s="119" customFormat="1" x14ac:dyDescent="0.3">
      <c r="C10264" s="129"/>
      <c r="D10264" s="129"/>
      <c r="E10264" s="129"/>
      <c r="F10264" s="129"/>
    </row>
    <row r="10265" spans="3:6" s="119" customFormat="1" x14ac:dyDescent="0.3">
      <c r="C10265" s="129"/>
      <c r="D10265" s="129"/>
      <c r="E10265" s="129"/>
      <c r="F10265" s="129"/>
    </row>
    <row r="10266" spans="3:6" s="119" customFormat="1" x14ac:dyDescent="0.3">
      <c r="C10266" s="129"/>
      <c r="D10266" s="129"/>
      <c r="E10266" s="129"/>
      <c r="F10266" s="129"/>
    </row>
    <row r="10267" spans="3:6" s="119" customFormat="1" x14ac:dyDescent="0.3">
      <c r="C10267" s="129"/>
      <c r="D10267" s="129"/>
      <c r="E10267" s="129"/>
      <c r="F10267" s="129"/>
    </row>
    <row r="10268" spans="3:6" s="119" customFormat="1" x14ac:dyDescent="0.3">
      <c r="C10268" s="129"/>
      <c r="D10268" s="129"/>
      <c r="E10268" s="129"/>
      <c r="F10268" s="129"/>
    </row>
    <row r="10269" spans="3:6" s="119" customFormat="1" x14ac:dyDescent="0.3">
      <c r="C10269" s="129"/>
      <c r="D10269" s="129"/>
      <c r="E10269" s="129"/>
      <c r="F10269" s="129"/>
    </row>
    <row r="10270" spans="3:6" s="119" customFormat="1" x14ac:dyDescent="0.3">
      <c r="C10270" s="129"/>
      <c r="D10270" s="129"/>
      <c r="E10270" s="129"/>
      <c r="F10270" s="129"/>
    </row>
    <row r="10271" spans="3:6" s="119" customFormat="1" x14ac:dyDescent="0.3">
      <c r="C10271" s="129"/>
      <c r="D10271" s="129"/>
      <c r="E10271" s="129"/>
      <c r="F10271" s="129"/>
    </row>
    <row r="10272" spans="3:6" s="119" customFormat="1" x14ac:dyDescent="0.3">
      <c r="C10272" s="129"/>
      <c r="D10272" s="129"/>
      <c r="E10272" s="129"/>
      <c r="F10272" s="129"/>
    </row>
    <row r="10273" spans="3:6" s="119" customFormat="1" x14ac:dyDescent="0.3">
      <c r="C10273" s="129"/>
      <c r="D10273" s="129"/>
      <c r="E10273" s="129"/>
      <c r="F10273" s="129"/>
    </row>
    <row r="10274" spans="3:6" s="119" customFormat="1" x14ac:dyDescent="0.3">
      <c r="C10274" s="129"/>
      <c r="D10274" s="129"/>
      <c r="E10274" s="129"/>
      <c r="F10274" s="129"/>
    </row>
    <row r="10275" spans="3:6" s="119" customFormat="1" x14ac:dyDescent="0.3">
      <c r="C10275" s="129"/>
      <c r="D10275" s="129"/>
      <c r="E10275" s="129"/>
      <c r="F10275" s="129"/>
    </row>
    <row r="10276" spans="3:6" s="119" customFormat="1" x14ac:dyDescent="0.3">
      <c r="C10276" s="129"/>
      <c r="D10276" s="129"/>
      <c r="E10276" s="129"/>
      <c r="F10276" s="129"/>
    </row>
    <row r="10277" spans="3:6" s="119" customFormat="1" x14ac:dyDescent="0.3">
      <c r="C10277" s="129"/>
      <c r="D10277" s="129"/>
      <c r="E10277" s="129"/>
      <c r="F10277" s="129"/>
    </row>
    <row r="10278" spans="3:6" s="119" customFormat="1" x14ac:dyDescent="0.3">
      <c r="C10278" s="129"/>
      <c r="D10278" s="129"/>
      <c r="E10278" s="129"/>
      <c r="F10278" s="129"/>
    </row>
    <row r="10279" spans="3:6" s="119" customFormat="1" x14ac:dyDescent="0.3">
      <c r="C10279" s="129"/>
      <c r="D10279" s="129"/>
      <c r="E10279" s="129"/>
      <c r="F10279" s="129"/>
    </row>
    <row r="10280" spans="3:6" s="119" customFormat="1" x14ac:dyDescent="0.3">
      <c r="C10280" s="129"/>
      <c r="D10280" s="129"/>
      <c r="E10280" s="129"/>
      <c r="F10280" s="129"/>
    </row>
    <row r="10281" spans="3:6" s="119" customFormat="1" x14ac:dyDescent="0.3">
      <c r="C10281" s="129"/>
      <c r="D10281" s="129"/>
      <c r="E10281" s="129"/>
      <c r="F10281" s="129"/>
    </row>
    <row r="10282" spans="3:6" s="119" customFormat="1" x14ac:dyDescent="0.3">
      <c r="C10282" s="129"/>
      <c r="D10282" s="129"/>
      <c r="E10282" s="129"/>
      <c r="F10282" s="129"/>
    </row>
    <row r="10283" spans="3:6" s="119" customFormat="1" x14ac:dyDescent="0.3">
      <c r="C10283" s="129"/>
      <c r="D10283" s="129"/>
      <c r="E10283" s="129"/>
      <c r="F10283" s="129"/>
    </row>
    <row r="10284" spans="3:6" s="119" customFormat="1" x14ac:dyDescent="0.3">
      <c r="C10284" s="129"/>
      <c r="D10284" s="129"/>
      <c r="E10284" s="129"/>
      <c r="F10284" s="129"/>
    </row>
    <row r="10285" spans="3:6" s="119" customFormat="1" x14ac:dyDescent="0.3">
      <c r="C10285" s="129"/>
      <c r="D10285" s="129"/>
      <c r="E10285" s="129"/>
      <c r="F10285" s="129"/>
    </row>
    <row r="10286" spans="3:6" s="119" customFormat="1" x14ac:dyDescent="0.3">
      <c r="C10286" s="129"/>
      <c r="D10286" s="129"/>
      <c r="E10286" s="129"/>
      <c r="F10286" s="129"/>
    </row>
    <row r="10287" spans="3:6" s="119" customFormat="1" x14ac:dyDescent="0.3">
      <c r="C10287" s="129"/>
      <c r="D10287" s="129"/>
      <c r="E10287" s="129"/>
      <c r="F10287" s="129"/>
    </row>
    <row r="10288" spans="3:6" s="119" customFormat="1" x14ac:dyDescent="0.3">
      <c r="C10288" s="129"/>
      <c r="D10288" s="129"/>
      <c r="E10288" s="129"/>
      <c r="F10288" s="129"/>
    </row>
    <row r="10289" spans="3:6" s="119" customFormat="1" x14ac:dyDescent="0.3">
      <c r="C10289" s="129"/>
      <c r="D10289" s="129"/>
      <c r="E10289" s="129"/>
      <c r="F10289" s="129"/>
    </row>
    <row r="10290" spans="3:6" s="119" customFormat="1" x14ac:dyDescent="0.3">
      <c r="C10290" s="129"/>
      <c r="D10290" s="129"/>
      <c r="E10290" s="129"/>
      <c r="F10290" s="129"/>
    </row>
    <row r="10291" spans="3:6" s="119" customFormat="1" x14ac:dyDescent="0.3">
      <c r="C10291" s="129"/>
      <c r="D10291" s="129"/>
      <c r="E10291" s="129"/>
      <c r="F10291" s="129"/>
    </row>
    <row r="10292" spans="3:6" s="119" customFormat="1" x14ac:dyDescent="0.3">
      <c r="C10292" s="129"/>
      <c r="D10292" s="129"/>
      <c r="E10292" s="129"/>
      <c r="F10292" s="129"/>
    </row>
    <row r="10293" spans="3:6" s="119" customFormat="1" x14ac:dyDescent="0.3">
      <c r="C10293" s="129"/>
      <c r="D10293" s="129"/>
      <c r="E10293" s="129"/>
      <c r="F10293" s="129"/>
    </row>
    <row r="10294" spans="3:6" s="119" customFormat="1" x14ac:dyDescent="0.3">
      <c r="C10294" s="129"/>
      <c r="D10294" s="129"/>
      <c r="E10294" s="129"/>
      <c r="F10294" s="129"/>
    </row>
    <row r="10295" spans="3:6" s="119" customFormat="1" x14ac:dyDescent="0.3">
      <c r="C10295" s="129"/>
      <c r="D10295" s="129"/>
      <c r="E10295" s="129"/>
      <c r="F10295" s="129"/>
    </row>
    <row r="10296" spans="3:6" s="119" customFormat="1" x14ac:dyDescent="0.3">
      <c r="C10296" s="129"/>
      <c r="D10296" s="129"/>
      <c r="E10296" s="129"/>
      <c r="F10296" s="129"/>
    </row>
    <row r="10297" spans="3:6" s="119" customFormat="1" x14ac:dyDescent="0.3">
      <c r="C10297" s="129"/>
      <c r="D10297" s="129"/>
      <c r="E10297" s="129"/>
      <c r="F10297" s="129"/>
    </row>
    <row r="10298" spans="3:6" s="119" customFormat="1" x14ac:dyDescent="0.3">
      <c r="C10298" s="129"/>
      <c r="D10298" s="129"/>
      <c r="E10298" s="129"/>
      <c r="F10298" s="129"/>
    </row>
    <row r="10299" spans="3:6" s="119" customFormat="1" x14ac:dyDescent="0.3">
      <c r="C10299" s="129"/>
      <c r="D10299" s="129"/>
      <c r="E10299" s="129"/>
      <c r="F10299" s="129"/>
    </row>
    <row r="10300" spans="3:6" s="119" customFormat="1" x14ac:dyDescent="0.3">
      <c r="C10300" s="129"/>
      <c r="D10300" s="129"/>
      <c r="E10300" s="129"/>
      <c r="F10300" s="129"/>
    </row>
    <row r="10301" spans="3:6" s="119" customFormat="1" x14ac:dyDescent="0.3">
      <c r="C10301" s="129"/>
      <c r="D10301" s="129"/>
      <c r="E10301" s="129"/>
      <c r="F10301" s="129"/>
    </row>
    <row r="10302" spans="3:6" s="119" customFormat="1" x14ac:dyDescent="0.3">
      <c r="C10302" s="129"/>
      <c r="D10302" s="129"/>
      <c r="E10302" s="129"/>
      <c r="F10302" s="129"/>
    </row>
    <row r="10303" spans="3:6" s="119" customFormat="1" x14ac:dyDescent="0.3">
      <c r="C10303" s="129"/>
      <c r="D10303" s="129"/>
      <c r="E10303" s="129"/>
      <c r="F10303" s="129"/>
    </row>
    <row r="10304" spans="3:6" s="119" customFormat="1" x14ac:dyDescent="0.3">
      <c r="C10304" s="129"/>
      <c r="D10304" s="129"/>
      <c r="E10304" s="129"/>
      <c r="F10304" s="129"/>
    </row>
    <row r="10305" spans="3:6" s="119" customFormat="1" x14ac:dyDescent="0.3">
      <c r="C10305" s="129"/>
      <c r="D10305" s="129"/>
      <c r="E10305" s="129"/>
      <c r="F10305" s="129"/>
    </row>
    <row r="10306" spans="3:6" s="119" customFormat="1" x14ac:dyDescent="0.3">
      <c r="C10306" s="129"/>
      <c r="D10306" s="129"/>
      <c r="E10306" s="129"/>
      <c r="F10306" s="129"/>
    </row>
    <row r="10307" spans="3:6" s="119" customFormat="1" x14ac:dyDescent="0.3">
      <c r="C10307" s="129"/>
      <c r="D10307" s="129"/>
      <c r="E10307" s="129"/>
      <c r="F10307" s="129"/>
    </row>
    <row r="10308" spans="3:6" s="119" customFormat="1" x14ac:dyDescent="0.3">
      <c r="C10308" s="129"/>
      <c r="D10308" s="129"/>
      <c r="E10308" s="129"/>
      <c r="F10308" s="129"/>
    </row>
    <row r="10309" spans="3:6" s="119" customFormat="1" x14ac:dyDescent="0.3">
      <c r="C10309" s="129"/>
      <c r="D10309" s="129"/>
      <c r="E10309" s="129"/>
      <c r="F10309" s="129"/>
    </row>
    <row r="10310" spans="3:6" s="119" customFormat="1" x14ac:dyDescent="0.3">
      <c r="C10310" s="129"/>
      <c r="D10310" s="129"/>
      <c r="E10310" s="129"/>
      <c r="F10310" s="129"/>
    </row>
    <row r="10311" spans="3:6" s="119" customFormat="1" x14ac:dyDescent="0.3">
      <c r="C10311" s="129"/>
      <c r="D10311" s="129"/>
      <c r="E10311" s="129"/>
      <c r="F10311" s="129"/>
    </row>
    <row r="10312" spans="3:6" s="119" customFormat="1" x14ac:dyDescent="0.3">
      <c r="C10312" s="129"/>
      <c r="D10312" s="129"/>
      <c r="E10312" s="129"/>
      <c r="F10312" s="129"/>
    </row>
    <row r="10313" spans="3:6" s="119" customFormat="1" x14ac:dyDescent="0.3">
      <c r="C10313" s="129"/>
      <c r="D10313" s="129"/>
      <c r="E10313" s="129"/>
      <c r="F10313" s="129"/>
    </row>
    <row r="10314" spans="3:6" s="119" customFormat="1" x14ac:dyDescent="0.3">
      <c r="C10314" s="129"/>
      <c r="D10314" s="129"/>
      <c r="E10314" s="129"/>
      <c r="F10314" s="129"/>
    </row>
    <row r="10315" spans="3:6" s="119" customFormat="1" x14ac:dyDescent="0.3">
      <c r="C10315" s="129"/>
      <c r="D10315" s="129"/>
      <c r="E10315" s="129"/>
      <c r="F10315" s="129"/>
    </row>
    <row r="10316" spans="3:6" s="119" customFormat="1" x14ac:dyDescent="0.3">
      <c r="C10316" s="129"/>
      <c r="D10316" s="129"/>
      <c r="E10316" s="129"/>
      <c r="F10316" s="129"/>
    </row>
    <row r="10317" spans="3:6" s="119" customFormat="1" x14ac:dyDescent="0.3">
      <c r="C10317" s="129"/>
      <c r="D10317" s="129"/>
      <c r="E10317" s="129"/>
      <c r="F10317" s="129"/>
    </row>
    <row r="10318" spans="3:6" s="119" customFormat="1" x14ac:dyDescent="0.3">
      <c r="C10318" s="129"/>
      <c r="D10318" s="129"/>
      <c r="E10318" s="129"/>
      <c r="F10318" s="129"/>
    </row>
    <row r="10319" spans="3:6" s="119" customFormat="1" x14ac:dyDescent="0.3">
      <c r="C10319" s="129"/>
      <c r="D10319" s="129"/>
      <c r="E10319" s="129"/>
      <c r="F10319" s="129"/>
    </row>
    <row r="10320" spans="3:6" s="119" customFormat="1" x14ac:dyDescent="0.3">
      <c r="C10320" s="129"/>
      <c r="D10320" s="129"/>
      <c r="E10320" s="129"/>
      <c r="F10320" s="129"/>
    </row>
    <row r="10321" spans="3:6" s="119" customFormat="1" x14ac:dyDescent="0.3">
      <c r="C10321" s="129"/>
      <c r="D10321" s="129"/>
      <c r="E10321" s="129"/>
      <c r="F10321" s="129"/>
    </row>
    <row r="10322" spans="3:6" s="119" customFormat="1" x14ac:dyDescent="0.3">
      <c r="C10322" s="129"/>
      <c r="D10322" s="129"/>
      <c r="E10322" s="129"/>
      <c r="F10322" s="129"/>
    </row>
    <row r="10323" spans="3:6" s="119" customFormat="1" x14ac:dyDescent="0.3">
      <c r="C10323" s="129"/>
      <c r="D10323" s="129"/>
      <c r="E10323" s="129"/>
      <c r="F10323" s="129"/>
    </row>
    <row r="10324" spans="3:6" s="119" customFormat="1" x14ac:dyDescent="0.3">
      <c r="C10324" s="129"/>
      <c r="D10324" s="129"/>
      <c r="E10324" s="129"/>
      <c r="F10324" s="129"/>
    </row>
    <row r="10325" spans="3:6" s="119" customFormat="1" x14ac:dyDescent="0.3">
      <c r="C10325" s="129"/>
      <c r="D10325" s="129"/>
      <c r="E10325" s="129"/>
      <c r="F10325" s="129"/>
    </row>
    <row r="10326" spans="3:6" s="119" customFormat="1" x14ac:dyDescent="0.3">
      <c r="C10326" s="129"/>
      <c r="D10326" s="129"/>
      <c r="E10326" s="129"/>
      <c r="F10326" s="129"/>
    </row>
    <row r="10327" spans="3:6" s="119" customFormat="1" x14ac:dyDescent="0.3">
      <c r="C10327" s="129"/>
      <c r="D10327" s="129"/>
      <c r="E10327" s="129"/>
      <c r="F10327" s="129"/>
    </row>
    <row r="10328" spans="3:6" s="119" customFormat="1" x14ac:dyDescent="0.3">
      <c r="C10328" s="129"/>
      <c r="D10328" s="129"/>
      <c r="E10328" s="129"/>
      <c r="F10328" s="129"/>
    </row>
    <row r="10329" spans="3:6" s="119" customFormat="1" x14ac:dyDescent="0.3">
      <c r="C10329" s="129"/>
      <c r="D10329" s="129"/>
      <c r="E10329" s="129"/>
      <c r="F10329" s="129"/>
    </row>
    <row r="10330" spans="3:6" s="119" customFormat="1" x14ac:dyDescent="0.3">
      <c r="C10330" s="129"/>
      <c r="D10330" s="129"/>
      <c r="E10330" s="129"/>
      <c r="F10330" s="129"/>
    </row>
    <row r="10331" spans="3:6" s="119" customFormat="1" x14ac:dyDescent="0.3">
      <c r="C10331" s="129"/>
      <c r="D10331" s="129"/>
      <c r="E10331" s="129"/>
      <c r="F10331" s="129"/>
    </row>
    <row r="10332" spans="3:6" s="119" customFormat="1" x14ac:dyDescent="0.3">
      <c r="C10332" s="129"/>
      <c r="D10332" s="129"/>
      <c r="E10332" s="129"/>
      <c r="F10332" s="129"/>
    </row>
    <row r="10333" spans="3:6" s="119" customFormat="1" x14ac:dyDescent="0.3">
      <c r="C10333" s="129"/>
      <c r="D10333" s="129"/>
      <c r="E10333" s="129"/>
      <c r="F10333" s="129"/>
    </row>
    <row r="10334" spans="3:6" s="119" customFormat="1" x14ac:dyDescent="0.3">
      <c r="C10334" s="129"/>
      <c r="D10334" s="129"/>
      <c r="E10334" s="129"/>
      <c r="F10334" s="129"/>
    </row>
    <row r="10335" spans="3:6" s="119" customFormat="1" x14ac:dyDescent="0.3">
      <c r="C10335" s="129"/>
      <c r="D10335" s="129"/>
      <c r="E10335" s="129"/>
      <c r="F10335" s="129"/>
    </row>
    <row r="10336" spans="3:6" s="119" customFormat="1" x14ac:dyDescent="0.3">
      <c r="C10336" s="129"/>
      <c r="D10336" s="129"/>
      <c r="E10336" s="129"/>
      <c r="F10336" s="129"/>
    </row>
    <row r="10337" spans="3:6" s="119" customFormat="1" x14ac:dyDescent="0.3">
      <c r="C10337" s="129"/>
      <c r="D10337" s="129"/>
      <c r="E10337" s="129"/>
      <c r="F10337" s="129"/>
    </row>
    <row r="10338" spans="3:6" s="119" customFormat="1" x14ac:dyDescent="0.3">
      <c r="C10338" s="129"/>
      <c r="D10338" s="129"/>
      <c r="E10338" s="129"/>
      <c r="F10338" s="129"/>
    </row>
    <row r="10339" spans="3:6" s="119" customFormat="1" x14ac:dyDescent="0.3">
      <c r="C10339" s="129"/>
      <c r="D10339" s="129"/>
      <c r="E10339" s="129"/>
      <c r="F10339" s="129"/>
    </row>
    <row r="10340" spans="3:6" s="119" customFormat="1" x14ac:dyDescent="0.3">
      <c r="C10340" s="129"/>
      <c r="D10340" s="129"/>
      <c r="E10340" s="129"/>
      <c r="F10340" s="129"/>
    </row>
    <row r="10341" spans="3:6" s="119" customFormat="1" x14ac:dyDescent="0.3">
      <c r="C10341" s="129"/>
      <c r="D10341" s="129"/>
      <c r="E10341" s="129"/>
      <c r="F10341" s="129"/>
    </row>
    <row r="10342" spans="3:6" s="119" customFormat="1" x14ac:dyDescent="0.3">
      <c r="C10342" s="129"/>
      <c r="D10342" s="129"/>
      <c r="E10342" s="129"/>
      <c r="F10342" s="129"/>
    </row>
    <row r="10343" spans="3:6" s="119" customFormat="1" x14ac:dyDescent="0.3">
      <c r="C10343" s="129"/>
      <c r="D10343" s="129"/>
      <c r="E10343" s="129"/>
      <c r="F10343" s="129"/>
    </row>
    <row r="10344" spans="3:6" s="119" customFormat="1" x14ac:dyDescent="0.3">
      <c r="C10344" s="129"/>
      <c r="D10344" s="129"/>
      <c r="E10344" s="129"/>
      <c r="F10344" s="129"/>
    </row>
    <row r="10345" spans="3:6" s="119" customFormat="1" x14ac:dyDescent="0.3">
      <c r="C10345" s="129"/>
      <c r="D10345" s="129"/>
      <c r="E10345" s="129"/>
      <c r="F10345" s="129"/>
    </row>
    <row r="10346" spans="3:6" s="119" customFormat="1" x14ac:dyDescent="0.3">
      <c r="C10346" s="129"/>
      <c r="D10346" s="129"/>
      <c r="E10346" s="129"/>
      <c r="F10346" s="129"/>
    </row>
    <row r="10347" spans="3:6" s="119" customFormat="1" x14ac:dyDescent="0.3">
      <c r="C10347" s="129"/>
      <c r="D10347" s="129"/>
      <c r="E10347" s="129"/>
      <c r="F10347" s="129"/>
    </row>
    <row r="10348" spans="3:6" s="119" customFormat="1" x14ac:dyDescent="0.3">
      <c r="C10348" s="129"/>
      <c r="D10348" s="129"/>
      <c r="E10348" s="129"/>
      <c r="F10348" s="129"/>
    </row>
    <row r="10349" spans="3:6" s="119" customFormat="1" x14ac:dyDescent="0.3">
      <c r="C10349" s="129"/>
      <c r="D10349" s="129"/>
      <c r="E10349" s="129"/>
      <c r="F10349" s="129"/>
    </row>
    <row r="10350" spans="3:6" s="119" customFormat="1" x14ac:dyDescent="0.3">
      <c r="C10350" s="129"/>
      <c r="D10350" s="129"/>
      <c r="E10350" s="129"/>
      <c r="F10350" s="129"/>
    </row>
    <row r="10351" spans="3:6" s="119" customFormat="1" x14ac:dyDescent="0.3">
      <c r="C10351" s="129"/>
      <c r="D10351" s="129"/>
      <c r="E10351" s="129"/>
      <c r="F10351" s="129"/>
    </row>
    <row r="10352" spans="3:6" s="119" customFormat="1" x14ac:dyDescent="0.3">
      <c r="C10352" s="129"/>
      <c r="D10352" s="129"/>
      <c r="E10352" s="129"/>
      <c r="F10352" s="129"/>
    </row>
    <row r="10353" spans="3:6" s="119" customFormat="1" x14ac:dyDescent="0.3">
      <c r="C10353" s="129"/>
      <c r="D10353" s="129"/>
      <c r="E10353" s="129"/>
      <c r="F10353" s="129"/>
    </row>
    <row r="10354" spans="3:6" s="119" customFormat="1" x14ac:dyDescent="0.3">
      <c r="C10354" s="129"/>
      <c r="D10354" s="129"/>
      <c r="E10354" s="129"/>
      <c r="F10354" s="129"/>
    </row>
    <row r="10355" spans="3:6" s="119" customFormat="1" x14ac:dyDescent="0.3">
      <c r="C10355" s="129"/>
      <c r="D10355" s="129"/>
      <c r="E10355" s="129"/>
      <c r="F10355" s="129"/>
    </row>
    <row r="10356" spans="3:6" s="119" customFormat="1" x14ac:dyDescent="0.3">
      <c r="C10356" s="129"/>
      <c r="D10356" s="129"/>
      <c r="E10356" s="129"/>
      <c r="F10356" s="129"/>
    </row>
    <row r="10357" spans="3:6" s="119" customFormat="1" x14ac:dyDescent="0.3">
      <c r="C10357" s="129"/>
      <c r="D10357" s="129"/>
      <c r="E10357" s="129"/>
      <c r="F10357" s="129"/>
    </row>
    <row r="10358" spans="3:6" s="119" customFormat="1" x14ac:dyDescent="0.3">
      <c r="C10358" s="129"/>
      <c r="D10358" s="129"/>
      <c r="E10358" s="129"/>
      <c r="F10358" s="129"/>
    </row>
    <row r="10359" spans="3:6" s="119" customFormat="1" x14ac:dyDescent="0.3">
      <c r="C10359" s="129"/>
      <c r="D10359" s="129"/>
      <c r="E10359" s="129"/>
      <c r="F10359" s="129"/>
    </row>
    <row r="10360" spans="3:6" s="119" customFormat="1" x14ac:dyDescent="0.3">
      <c r="C10360" s="129"/>
      <c r="D10360" s="129"/>
      <c r="E10360" s="129"/>
      <c r="F10360" s="129"/>
    </row>
    <row r="10361" spans="3:6" s="119" customFormat="1" x14ac:dyDescent="0.3">
      <c r="C10361" s="129"/>
      <c r="D10361" s="129"/>
      <c r="E10361" s="129"/>
      <c r="F10361" s="129"/>
    </row>
    <row r="10362" spans="3:6" s="119" customFormat="1" x14ac:dyDescent="0.3">
      <c r="C10362" s="129"/>
      <c r="D10362" s="129"/>
      <c r="E10362" s="129"/>
      <c r="F10362" s="129"/>
    </row>
    <row r="10363" spans="3:6" s="119" customFormat="1" x14ac:dyDescent="0.3">
      <c r="C10363" s="129"/>
      <c r="D10363" s="129"/>
      <c r="E10363" s="129"/>
      <c r="F10363" s="129"/>
    </row>
    <row r="10364" spans="3:6" s="119" customFormat="1" x14ac:dyDescent="0.3">
      <c r="C10364" s="129"/>
      <c r="D10364" s="129"/>
      <c r="E10364" s="129"/>
      <c r="F10364" s="129"/>
    </row>
    <row r="10365" spans="3:6" s="119" customFormat="1" x14ac:dyDescent="0.3">
      <c r="C10365" s="129"/>
      <c r="D10365" s="129"/>
      <c r="E10365" s="129"/>
      <c r="F10365" s="129"/>
    </row>
    <row r="10366" spans="3:6" s="119" customFormat="1" x14ac:dyDescent="0.3">
      <c r="C10366" s="129"/>
      <c r="D10366" s="129"/>
      <c r="E10366" s="129"/>
      <c r="F10366" s="129"/>
    </row>
    <row r="10367" spans="3:6" s="119" customFormat="1" x14ac:dyDescent="0.3">
      <c r="C10367" s="129"/>
      <c r="D10367" s="129"/>
      <c r="E10367" s="129"/>
      <c r="F10367" s="129"/>
    </row>
    <row r="10368" spans="3:6" s="119" customFormat="1" x14ac:dyDescent="0.3">
      <c r="C10368" s="129"/>
      <c r="D10368" s="129"/>
      <c r="E10368" s="129"/>
      <c r="F10368" s="129"/>
    </row>
    <row r="10369" spans="3:6" s="119" customFormat="1" x14ac:dyDescent="0.3">
      <c r="C10369" s="129"/>
      <c r="D10369" s="129"/>
      <c r="E10369" s="129"/>
      <c r="F10369" s="129"/>
    </row>
    <row r="10370" spans="3:6" s="119" customFormat="1" x14ac:dyDescent="0.3">
      <c r="C10370" s="129"/>
      <c r="D10370" s="129"/>
      <c r="E10370" s="129"/>
      <c r="F10370" s="129"/>
    </row>
    <row r="10371" spans="3:6" s="119" customFormat="1" x14ac:dyDescent="0.3">
      <c r="C10371" s="129"/>
      <c r="D10371" s="129"/>
      <c r="E10371" s="129"/>
      <c r="F10371" s="129"/>
    </row>
    <row r="10372" spans="3:6" s="119" customFormat="1" x14ac:dyDescent="0.3">
      <c r="C10372" s="129"/>
      <c r="D10372" s="129"/>
      <c r="E10372" s="129"/>
      <c r="F10372" s="129"/>
    </row>
    <row r="10373" spans="3:6" s="119" customFormat="1" x14ac:dyDescent="0.3">
      <c r="C10373" s="129"/>
      <c r="D10373" s="129"/>
      <c r="E10373" s="129"/>
      <c r="F10373" s="129"/>
    </row>
    <row r="10374" spans="3:6" s="119" customFormat="1" x14ac:dyDescent="0.3">
      <c r="C10374" s="129"/>
      <c r="D10374" s="129"/>
      <c r="E10374" s="129"/>
      <c r="F10374" s="129"/>
    </row>
    <row r="10375" spans="3:6" s="119" customFormat="1" x14ac:dyDescent="0.3">
      <c r="C10375" s="129"/>
      <c r="D10375" s="129"/>
      <c r="E10375" s="129"/>
      <c r="F10375" s="129"/>
    </row>
    <row r="10376" spans="3:6" s="119" customFormat="1" x14ac:dyDescent="0.3">
      <c r="C10376" s="129"/>
      <c r="D10376" s="129"/>
      <c r="E10376" s="129"/>
      <c r="F10376" s="129"/>
    </row>
    <row r="10377" spans="3:6" s="119" customFormat="1" x14ac:dyDescent="0.3">
      <c r="C10377" s="129"/>
      <c r="D10377" s="129"/>
      <c r="E10377" s="129"/>
      <c r="F10377" s="129"/>
    </row>
    <row r="10378" spans="3:6" s="119" customFormat="1" x14ac:dyDescent="0.3">
      <c r="C10378" s="129"/>
      <c r="D10378" s="129"/>
      <c r="E10378" s="129"/>
      <c r="F10378" s="129"/>
    </row>
    <row r="10379" spans="3:6" s="119" customFormat="1" x14ac:dyDescent="0.3">
      <c r="C10379" s="129"/>
      <c r="D10379" s="129"/>
      <c r="E10379" s="129"/>
      <c r="F10379" s="129"/>
    </row>
    <row r="10380" spans="3:6" s="119" customFormat="1" x14ac:dyDescent="0.3">
      <c r="C10380" s="129"/>
      <c r="D10380" s="129"/>
      <c r="E10380" s="129"/>
      <c r="F10380" s="129"/>
    </row>
    <row r="10381" spans="3:6" s="119" customFormat="1" x14ac:dyDescent="0.3">
      <c r="C10381" s="129"/>
      <c r="D10381" s="129"/>
      <c r="E10381" s="129"/>
      <c r="F10381" s="129"/>
    </row>
    <row r="10382" spans="3:6" s="119" customFormat="1" x14ac:dyDescent="0.3">
      <c r="C10382" s="129"/>
      <c r="D10382" s="129"/>
      <c r="E10382" s="129"/>
      <c r="F10382" s="129"/>
    </row>
    <row r="10383" spans="3:6" s="119" customFormat="1" x14ac:dyDescent="0.3">
      <c r="C10383" s="129"/>
      <c r="D10383" s="129"/>
      <c r="E10383" s="129"/>
      <c r="F10383" s="129"/>
    </row>
    <row r="10384" spans="3:6" s="119" customFormat="1" x14ac:dyDescent="0.3">
      <c r="C10384" s="129"/>
      <c r="D10384" s="129"/>
      <c r="E10384" s="129"/>
      <c r="F10384" s="129"/>
    </row>
    <row r="10385" spans="3:6" s="119" customFormat="1" x14ac:dyDescent="0.3">
      <c r="C10385" s="129"/>
      <c r="D10385" s="129"/>
      <c r="E10385" s="129"/>
      <c r="F10385" s="129"/>
    </row>
    <row r="10386" spans="3:6" s="119" customFormat="1" x14ac:dyDescent="0.3">
      <c r="C10386" s="129"/>
      <c r="D10386" s="129"/>
      <c r="E10386" s="129"/>
      <c r="F10386" s="129"/>
    </row>
    <row r="10387" spans="3:6" s="119" customFormat="1" x14ac:dyDescent="0.3">
      <c r="C10387" s="129"/>
      <c r="D10387" s="129"/>
      <c r="E10387" s="129"/>
      <c r="F10387" s="129"/>
    </row>
    <row r="10388" spans="3:6" s="119" customFormat="1" x14ac:dyDescent="0.3">
      <c r="C10388" s="129"/>
      <c r="D10388" s="129"/>
      <c r="E10388" s="129"/>
      <c r="F10388" s="129"/>
    </row>
    <row r="10389" spans="3:6" s="119" customFormat="1" x14ac:dyDescent="0.3">
      <c r="C10389" s="129"/>
      <c r="D10389" s="129"/>
      <c r="E10389" s="129"/>
      <c r="F10389" s="129"/>
    </row>
    <row r="10390" spans="3:6" s="119" customFormat="1" x14ac:dyDescent="0.3">
      <c r="C10390" s="129"/>
      <c r="D10390" s="129"/>
      <c r="E10390" s="129"/>
      <c r="F10390" s="129"/>
    </row>
    <row r="10391" spans="3:6" s="119" customFormat="1" x14ac:dyDescent="0.3">
      <c r="C10391" s="129"/>
      <c r="D10391" s="129"/>
      <c r="E10391" s="129"/>
      <c r="F10391" s="129"/>
    </row>
    <row r="10392" spans="3:6" s="119" customFormat="1" x14ac:dyDescent="0.3">
      <c r="C10392" s="129"/>
      <c r="D10392" s="129"/>
      <c r="E10392" s="129"/>
      <c r="F10392" s="129"/>
    </row>
    <row r="10393" spans="3:6" s="119" customFormat="1" x14ac:dyDescent="0.3">
      <c r="C10393" s="129"/>
      <c r="D10393" s="129"/>
      <c r="E10393" s="129"/>
      <c r="F10393" s="129"/>
    </row>
    <row r="10394" spans="3:6" s="119" customFormat="1" x14ac:dyDescent="0.3">
      <c r="C10394" s="129"/>
      <c r="D10394" s="129"/>
      <c r="E10394" s="129"/>
      <c r="F10394" s="129"/>
    </row>
    <row r="10395" spans="3:6" s="119" customFormat="1" x14ac:dyDescent="0.3">
      <c r="C10395" s="129"/>
      <c r="D10395" s="129"/>
      <c r="E10395" s="129"/>
      <c r="F10395" s="129"/>
    </row>
    <row r="10396" spans="3:6" s="119" customFormat="1" x14ac:dyDescent="0.3">
      <c r="C10396" s="129"/>
      <c r="D10396" s="129"/>
      <c r="E10396" s="129"/>
      <c r="F10396" s="129"/>
    </row>
    <row r="10397" spans="3:6" s="119" customFormat="1" x14ac:dyDescent="0.3">
      <c r="C10397" s="129"/>
      <c r="D10397" s="129"/>
      <c r="E10397" s="129"/>
      <c r="F10397" s="129"/>
    </row>
    <row r="10398" spans="3:6" s="119" customFormat="1" x14ac:dyDescent="0.3">
      <c r="C10398" s="129"/>
      <c r="D10398" s="129"/>
      <c r="E10398" s="129"/>
      <c r="F10398" s="129"/>
    </row>
    <row r="10399" spans="3:6" s="119" customFormat="1" x14ac:dyDescent="0.3">
      <c r="C10399" s="129"/>
      <c r="D10399" s="129"/>
      <c r="E10399" s="129"/>
      <c r="F10399" s="129"/>
    </row>
    <row r="10400" spans="3:6" s="119" customFormat="1" x14ac:dyDescent="0.3">
      <c r="C10400" s="129"/>
      <c r="D10400" s="129"/>
      <c r="E10400" s="129"/>
      <c r="F10400" s="129"/>
    </row>
    <row r="10401" spans="3:6" s="119" customFormat="1" x14ac:dyDescent="0.3">
      <c r="C10401" s="129"/>
      <c r="D10401" s="129"/>
      <c r="E10401" s="129"/>
      <c r="F10401" s="129"/>
    </row>
    <row r="10402" spans="3:6" s="119" customFormat="1" x14ac:dyDescent="0.3">
      <c r="C10402" s="129"/>
      <c r="D10402" s="129"/>
      <c r="E10402" s="129"/>
      <c r="F10402" s="129"/>
    </row>
    <row r="10403" spans="3:6" s="119" customFormat="1" x14ac:dyDescent="0.3">
      <c r="C10403" s="129"/>
      <c r="D10403" s="129"/>
      <c r="E10403" s="129"/>
      <c r="F10403" s="129"/>
    </row>
    <row r="10404" spans="3:6" s="119" customFormat="1" x14ac:dyDescent="0.3">
      <c r="C10404" s="129"/>
      <c r="D10404" s="129"/>
      <c r="E10404" s="129"/>
      <c r="F10404" s="129"/>
    </row>
    <row r="10405" spans="3:6" s="119" customFormat="1" x14ac:dyDescent="0.3">
      <c r="C10405" s="129"/>
      <c r="D10405" s="129"/>
      <c r="E10405" s="129"/>
      <c r="F10405" s="129"/>
    </row>
    <row r="10406" spans="3:6" s="119" customFormat="1" x14ac:dyDescent="0.3">
      <c r="C10406" s="129"/>
      <c r="D10406" s="129"/>
      <c r="E10406" s="129"/>
      <c r="F10406" s="129"/>
    </row>
    <row r="10407" spans="3:6" s="119" customFormat="1" x14ac:dyDescent="0.3">
      <c r="C10407" s="129"/>
      <c r="D10407" s="129"/>
      <c r="E10407" s="129"/>
      <c r="F10407" s="129"/>
    </row>
    <row r="10408" spans="3:6" s="119" customFormat="1" x14ac:dyDescent="0.3">
      <c r="C10408" s="129"/>
      <c r="D10408" s="129"/>
      <c r="E10408" s="129"/>
      <c r="F10408" s="129"/>
    </row>
    <row r="10409" spans="3:6" s="119" customFormat="1" x14ac:dyDescent="0.3">
      <c r="C10409" s="129"/>
      <c r="D10409" s="129"/>
      <c r="E10409" s="129"/>
      <c r="F10409" s="129"/>
    </row>
    <row r="10410" spans="3:6" s="119" customFormat="1" x14ac:dyDescent="0.3">
      <c r="C10410" s="129"/>
      <c r="D10410" s="129"/>
      <c r="E10410" s="129"/>
      <c r="F10410" s="129"/>
    </row>
    <row r="10411" spans="3:6" s="119" customFormat="1" x14ac:dyDescent="0.3">
      <c r="C10411" s="129"/>
      <c r="D10411" s="129"/>
      <c r="E10411" s="129"/>
      <c r="F10411" s="129"/>
    </row>
    <row r="10412" spans="3:6" s="119" customFormat="1" x14ac:dyDescent="0.3">
      <c r="C10412" s="129"/>
      <c r="D10412" s="129"/>
      <c r="E10412" s="129"/>
      <c r="F10412" s="129"/>
    </row>
    <row r="10413" spans="3:6" s="119" customFormat="1" x14ac:dyDescent="0.3">
      <c r="C10413" s="129"/>
      <c r="D10413" s="129"/>
      <c r="E10413" s="129"/>
      <c r="F10413" s="129"/>
    </row>
    <row r="10414" spans="3:6" s="119" customFormat="1" x14ac:dyDescent="0.3">
      <c r="C10414" s="129"/>
      <c r="D10414" s="129"/>
      <c r="E10414" s="129"/>
      <c r="F10414" s="129"/>
    </row>
    <row r="10415" spans="3:6" s="119" customFormat="1" x14ac:dyDescent="0.3">
      <c r="C10415" s="129"/>
      <c r="D10415" s="129"/>
      <c r="E10415" s="129"/>
      <c r="F10415" s="129"/>
    </row>
    <row r="10416" spans="3:6" s="119" customFormat="1" x14ac:dyDescent="0.3">
      <c r="C10416" s="129"/>
      <c r="D10416" s="129"/>
      <c r="E10416" s="129"/>
      <c r="F10416" s="129"/>
    </row>
    <row r="10417" spans="3:6" s="119" customFormat="1" x14ac:dyDescent="0.3">
      <c r="C10417" s="129"/>
      <c r="D10417" s="129"/>
      <c r="E10417" s="129"/>
      <c r="F10417" s="129"/>
    </row>
    <row r="10418" spans="3:6" s="119" customFormat="1" x14ac:dyDescent="0.3">
      <c r="C10418" s="129"/>
      <c r="D10418" s="129"/>
      <c r="E10418" s="129"/>
      <c r="F10418" s="129"/>
    </row>
    <row r="10419" spans="3:6" s="119" customFormat="1" x14ac:dyDescent="0.3">
      <c r="C10419" s="129"/>
      <c r="D10419" s="129"/>
      <c r="E10419" s="129"/>
      <c r="F10419" s="129"/>
    </row>
    <row r="10420" spans="3:6" s="119" customFormat="1" x14ac:dyDescent="0.3">
      <c r="C10420" s="129"/>
      <c r="D10420" s="129"/>
      <c r="E10420" s="129"/>
      <c r="F10420" s="129"/>
    </row>
    <row r="10421" spans="3:6" s="119" customFormat="1" x14ac:dyDescent="0.3">
      <c r="C10421" s="129"/>
      <c r="D10421" s="129"/>
      <c r="E10421" s="129"/>
      <c r="F10421" s="129"/>
    </row>
    <row r="10422" spans="3:6" s="119" customFormat="1" x14ac:dyDescent="0.3">
      <c r="C10422" s="129"/>
      <c r="D10422" s="129"/>
      <c r="E10422" s="129"/>
      <c r="F10422" s="129"/>
    </row>
    <row r="10423" spans="3:6" s="119" customFormat="1" x14ac:dyDescent="0.3">
      <c r="C10423" s="129"/>
      <c r="D10423" s="129"/>
      <c r="E10423" s="129"/>
      <c r="F10423" s="129"/>
    </row>
    <row r="10424" spans="3:6" s="119" customFormat="1" x14ac:dyDescent="0.3">
      <c r="C10424" s="129"/>
      <c r="D10424" s="129"/>
      <c r="E10424" s="129"/>
      <c r="F10424" s="129"/>
    </row>
    <row r="10425" spans="3:6" s="119" customFormat="1" x14ac:dyDescent="0.3">
      <c r="C10425" s="129"/>
      <c r="D10425" s="129"/>
      <c r="E10425" s="129"/>
      <c r="F10425" s="129"/>
    </row>
    <row r="10426" spans="3:6" s="119" customFormat="1" x14ac:dyDescent="0.3">
      <c r="C10426" s="129"/>
      <c r="D10426" s="129"/>
      <c r="E10426" s="129"/>
      <c r="F10426" s="129"/>
    </row>
    <row r="10427" spans="3:6" s="119" customFormat="1" x14ac:dyDescent="0.3">
      <c r="C10427" s="129"/>
      <c r="D10427" s="129"/>
      <c r="E10427" s="129"/>
      <c r="F10427" s="129"/>
    </row>
    <row r="10428" spans="3:6" s="119" customFormat="1" x14ac:dyDescent="0.3">
      <c r="C10428" s="129"/>
      <c r="D10428" s="129"/>
      <c r="E10428" s="129"/>
      <c r="F10428" s="129"/>
    </row>
    <row r="10429" spans="3:6" s="119" customFormat="1" x14ac:dyDescent="0.3">
      <c r="C10429" s="129"/>
      <c r="D10429" s="129"/>
      <c r="E10429" s="129"/>
      <c r="F10429" s="129"/>
    </row>
    <row r="10430" spans="3:6" s="119" customFormat="1" x14ac:dyDescent="0.3">
      <c r="C10430" s="129"/>
      <c r="D10430" s="129"/>
      <c r="E10430" s="129"/>
      <c r="F10430" s="129"/>
    </row>
    <row r="10431" spans="3:6" s="119" customFormat="1" x14ac:dyDescent="0.3">
      <c r="C10431" s="129"/>
      <c r="D10431" s="129"/>
      <c r="E10431" s="129"/>
      <c r="F10431" s="129"/>
    </row>
    <row r="10432" spans="3:6" s="119" customFormat="1" x14ac:dyDescent="0.3">
      <c r="C10432" s="129"/>
      <c r="D10432" s="129"/>
      <c r="E10432" s="129"/>
      <c r="F10432" s="129"/>
    </row>
    <row r="10433" spans="3:6" s="119" customFormat="1" x14ac:dyDescent="0.3">
      <c r="C10433" s="129"/>
      <c r="D10433" s="129"/>
      <c r="E10433" s="129"/>
      <c r="F10433" s="129"/>
    </row>
    <row r="10434" spans="3:6" s="119" customFormat="1" x14ac:dyDescent="0.3">
      <c r="C10434" s="129"/>
      <c r="D10434" s="129"/>
      <c r="E10434" s="129"/>
      <c r="F10434" s="129"/>
    </row>
    <row r="10435" spans="3:6" s="119" customFormat="1" x14ac:dyDescent="0.3">
      <c r="C10435" s="129"/>
      <c r="D10435" s="129"/>
      <c r="E10435" s="129"/>
      <c r="F10435" s="129"/>
    </row>
    <row r="10436" spans="3:6" s="119" customFormat="1" x14ac:dyDescent="0.3">
      <c r="C10436" s="129"/>
      <c r="D10436" s="129"/>
      <c r="E10436" s="129"/>
      <c r="F10436" s="129"/>
    </row>
    <row r="10437" spans="3:6" s="119" customFormat="1" x14ac:dyDescent="0.3">
      <c r="C10437" s="129"/>
      <c r="D10437" s="129"/>
      <c r="E10437" s="129"/>
      <c r="F10437" s="129"/>
    </row>
    <row r="10438" spans="3:6" s="119" customFormat="1" x14ac:dyDescent="0.3">
      <c r="C10438" s="129"/>
      <c r="D10438" s="129"/>
      <c r="E10438" s="129"/>
      <c r="F10438" s="129"/>
    </row>
    <row r="10439" spans="3:6" s="119" customFormat="1" x14ac:dyDescent="0.3">
      <c r="C10439" s="129"/>
      <c r="D10439" s="129"/>
      <c r="E10439" s="129"/>
      <c r="F10439" s="129"/>
    </row>
    <row r="10440" spans="3:6" s="119" customFormat="1" x14ac:dyDescent="0.3">
      <c r="C10440" s="129"/>
      <c r="D10440" s="129"/>
      <c r="E10440" s="129"/>
      <c r="F10440" s="129"/>
    </row>
    <row r="10441" spans="3:6" s="119" customFormat="1" x14ac:dyDescent="0.3">
      <c r="C10441" s="129"/>
      <c r="D10441" s="129"/>
      <c r="E10441" s="129"/>
      <c r="F10441" s="129"/>
    </row>
    <row r="10442" spans="3:6" s="119" customFormat="1" x14ac:dyDescent="0.3">
      <c r="C10442" s="129"/>
      <c r="D10442" s="129"/>
      <c r="E10442" s="129"/>
      <c r="F10442" s="129"/>
    </row>
    <row r="10443" spans="3:6" s="119" customFormat="1" x14ac:dyDescent="0.3">
      <c r="C10443" s="129"/>
      <c r="D10443" s="129"/>
      <c r="E10443" s="129"/>
      <c r="F10443" s="129"/>
    </row>
    <row r="10444" spans="3:6" s="119" customFormat="1" x14ac:dyDescent="0.3">
      <c r="C10444" s="129"/>
      <c r="D10444" s="129"/>
      <c r="E10444" s="129"/>
      <c r="F10444" s="129"/>
    </row>
    <row r="10445" spans="3:6" s="119" customFormat="1" x14ac:dyDescent="0.3">
      <c r="C10445" s="129"/>
      <c r="D10445" s="129"/>
      <c r="E10445" s="129"/>
      <c r="F10445" s="129"/>
    </row>
    <row r="10446" spans="3:6" s="119" customFormat="1" x14ac:dyDescent="0.3">
      <c r="C10446" s="129"/>
      <c r="D10446" s="129"/>
      <c r="E10446" s="129"/>
      <c r="F10446" s="129"/>
    </row>
    <row r="10447" spans="3:6" s="119" customFormat="1" x14ac:dyDescent="0.3">
      <c r="C10447" s="129"/>
      <c r="D10447" s="129"/>
      <c r="E10447" s="129"/>
      <c r="F10447" s="129"/>
    </row>
    <row r="10448" spans="3:6" s="119" customFormat="1" x14ac:dyDescent="0.3">
      <c r="C10448" s="129"/>
      <c r="D10448" s="129"/>
      <c r="E10448" s="129"/>
      <c r="F10448" s="129"/>
    </row>
    <row r="10449" spans="3:6" s="119" customFormat="1" x14ac:dyDescent="0.3">
      <c r="C10449" s="129"/>
      <c r="D10449" s="129"/>
      <c r="E10449" s="129"/>
      <c r="F10449" s="129"/>
    </row>
    <row r="10450" spans="3:6" s="119" customFormat="1" x14ac:dyDescent="0.3">
      <c r="C10450" s="129"/>
      <c r="D10450" s="129"/>
      <c r="E10450" s="129"/>
      <c r="F10450" s="129"/>
    </row>
    <row r="10451" spans="3:6" s="119" customFormat="1" x14ac:dyDescent="0.3">
      <c r="C10451" s="129"/>
      <c r="D10451" s="129"/>
      <c r="E10451" s="129"/>
      <c r="F10451" s="129"/>
    </row>
    <row r="10452" spans="3:6" s="119" customFormat="1" x14ac:dyDescent="0.3">
      <c r="C10452" s="129"/>
      <c r="D10452" s="129"/>
      <c r="E10452" s="129"/>
      <c r="F10452" s="129"/>
    </row>
    <row r="10453" spans="3:6" s="119" customFormat="1" x14ac:dyDescent="0.3">
      <c r="C10453" s="129"/>
      <c r="D10453" s="129"/>
      <c r="E10453" s="129"/>
      <c r="F10453" s="129"/>
    </row>
    <row r="10454" spans="3:6" s="119" customFormat="1" x14ac:dyDescent="0.3">
      <c r="C10454" s="129"/>
      <c r="D10454" s="129"/>
      <c r="E10454" s="129"/>
      <c r="F10454" s="129"/>
    </row>
    <row r="10455" spans="3:6" s="119" customFormat="1" x14ac:dyDescent="0.3">
      <c r="C10455" s="129"/>
      <c r="D10455" s="129"/>
      <c r="E10455" s="129"/>
      <c r="F10455" s="129"/>
    </row>
    <row r="10456" spans="3:6" s="119" customFormat="1" x14ac:dyDescent="0.3">
      <c r="C10456" s="129"/>
      <c r="D10456" s="129"/>
      <c r="E10456" s="129"/>
      <c r="F10456" s="129"/>
    </row>
    <row r="10457" spans="3:6" s="119" customFormat="1" x14ac:dyDescent="0.3">
      <c r="C10457" s="129"/>
      <c r="D10457" s="129"/>
      <c r="E10457" s="129"/>
      <c r="F10457" s="129"/>
    </row>
    <row r="10458" spans="3:6" s="119" customFormat="1" x14ac:dyDescent="0.3">
      <c r="C10458" s="129"/>
      <c r="D10458" s="129"/>
      <c r="E10458" s="129"/>
      <c r="F10458" s="129"/>
    </row>
    <row r="10459" spans="3:6" s="119" customFormat="1" x14ac:dyDescent="0.3">
      <c r="C10459" s="129"/>
      <c r="D10459" s="129"/>
      <c r="E10459" s="129"/>
      <c r="F10459" s="129"/>
    </row>
    <row r="10460" spans="3:6" s="119" customFormat="1" x14ac:dyDescent="0.3">
      <c r="C10460" s="129"/>
      <c r="D10460" s="129"/>
      <c r="E10460" s="129"/>
      <c r="F10460" s="129"/>
    </row>
    <row r="10461" spans="3:6" s="119" customFormat="1" x14ac:dyDescent="0.3">
      <c r="C10461" s="129"/>
      <c r="D10461" s="129"/>
      <c r="E10461" s="129"/>
      <c r="F10461" s="129"/>
    </row>
    <row r="10462" spans="3:6" s="119" customFormat="1" x14ac:dyDescent="0.3">
      <c r="C10462" s="129"/>
      <c r="D10462" s="129"/>
      <c r="E10462" s="129"/>
      <c r="F10462" s="129"/>
    </row>
    <row r="10463" spans="3:6" s="119" customFormat="1" x14ac:dyDescent="0.3">
      <c r="C10463" s="129"/>
      <c r="D10463" s="129"/>
      <c r="E10463" s="129"/>
      <c r="F10463" s="129"/>
    </row>
    <row r="10464" spans="3:6" s="119" customFormat="1" x14ac:dyDescent="0.3">
      <c r="C10464" s="129"/>
      <c r="D10464" s="129"/>
      <c r="E10464" s="129"/>
      <c r="F10464" s="129"/>
    </row>
    <row r="10465" spans="3:6" s="119" customFormat="1" x14ac:dyDescent="0.3">
      <c r="C10465" s="129"/>
      <c r="D10465" s="129"/>
      <c r="E10465" s="129"/>
      <c r="F10465" s="129"/>
    </row>
    <row r="10466" spans="3:6" s="119" customFormat="1" x14ac:dyDescent="0.3">
      <c r="C10466" s="129"/>
      <c r="D10466" s="129"/>
      <c r="E10466" s="129"/>
      <c r="F10466" s="129"/>
    </row>
    <row r="10467" spans="3:6" s="119" customFormat="1" x14ac:dyDescent="0.3">
      <c r="C10467" s="129"/>
      <c r="D10467" s="129"/>
      <c r="E10467" s="129"/>
      <c r="F10467" s="129"/>
    </row>
    <row r="10468" spans="3:6" s="119" customFormat="1" x14ac:dyDescent="0.3">
      <c r="C10468" s="129"/>
      <c r="D10468" s="129"/>
      <c r="E10468" s="129"/>
      <c r="F10468" s="129"/>
    </row>
    <row r="10469" spans="3:6" s="119" customFormat="1" x14ac:dyDescent="0.3">
      <c r="C10469" s="129"/>
      <c r="D10469" s="129"/>
      <c r="E10469" s="129"/>
      <c r="F10469" s="129"/>
    </row>
    <row r="10470" spans="3:6" s="119" customFormat="1" x14ac:dyDescent="0.3">
      <c r="C10470" s="129"/>
      <c r="D10470" s="129"/>
      <c r="E10470" s="129"/>
      <c r="F10470" s="129"/>
    </row>
    <row r="10471" spans="3:6" s="119" customFormat="1" x14ac:dyDescent="0.3">
      <c r="C10471" s="129"/>
      <c r="D10471" s="129"/>
      <c r="E10471" s="129"/>
      <c r="F10471" s="129"/>
    </row>
    <row r="10472" spans="3:6" s="119" customFormat="1" x14ac:dyDescent="0.3">
      <c r="C10472" s="129"/>
      <c r="D10472" s="129"/>
      <c r="E10472" s="129"/>
      <c r="F10472" s="129"/>
    </row>
    <row r="10473" spans="3:6" s="119" customFormat="1" x14ac:dyDescent="0.3">
      <c r="C10473" s="129"/>
      <c r="D10473" s="129"/>
      <c r="E10473" s="129"/>
      <c r="F10473" s="129"/>
    </row>
    <row r="10474" spans="3:6" s="119" customFormat="1" x14ac:dyDescent="0.3">
      <c r="C10474" s="129"/>
      <c r="D10474" s="129"/>
      <c r="E10474" s="129"/>
      <c r="F10474" s="129"/>
    </row>
    <row r="10475" spans="3:6" s="119" customFormat="1" x14ac:dyDescent="0.3">
      <c r="C10475" s="129"/>
      <c r="D10475" s="129"/>
      <c r="E10475" s="129"/>
      <c r="F10475" s="129"/>
    </row>
    <row r="10476" spans="3:6" s="119" customFormat="1" x14ac:dyDescent="0.3">
      <c r="C10476" s="129"/>
      <c r="D10476" s="129"/>
      <c r="E10476" s="129"/>
      <c r="F10476" s="129"/>
    </row>
    <row r="10477" spans="3:6" s="119" customFormat="1" x14ac:dyDescent="0.3">
      <c r="C10477" s="129"/>
      <c r="D10477" s="129"/>
      <c r="E10477" s="129"/>
      <c r="F10477" s="129"/>
    </row>
    <row r="10478" spans="3:6" s="119" customFormat="1" x14ac:dyDescent="0.3">
      <c r="C10478" s="129"/>
      <c r="D10478" s="129"/>
      <c r="E10478" s="129"/>
      <c r="F10478" s="129"/>
    </row>
    <row r="10479" spans="3:6" s="119" customFormat="1" x14ac:dyDescent="0.3">
      <c r="C10479" s="129"/>
      <c r="D10479" s="129"/>
      <c r="E10479" s="129"/>
      <c r="F10479" s="129"/>
    </row>
    <row r="10480" spans="3:6" s="119" customFormat="1" x14ac:dyDescent="0.3">
      <c r="C10480" s="129"/>
      <c r="D10480" s="129"/>
      <c r="E10480" s="129"/>
      <c r="F10480" s="129"/>
    </row>
    <row r="10481" spans="3:6" s="119" customFormat="1" x14ac:dyDescent="0.3">
      <c r="C10481" s="129"/>
      <c r="D10481" s="129"/>
      <c r="E10481" s="129"/>
      <c r="F10481" s="129"/>
    </row>
    <row r="10482" spans="3:6" s="119" customFormat="1" x14ac:dyDescent="0.3">
      <c r="C10482" s="129"/>
      <c r="D10482" s="129"/>
      <c r="E10482" s="129"/>
      <c r="F10482" s="129"/>
    </row>
    <row r="10483" spans="3:6" s="119" customFormat="1" x14ac:dyDescent="0.3">
      <c r="C10483" s="129"/>
      <c r="D10483" s="129"/>
      <c r="E10483" s="129"/>
      <c r="F10483" s="129"/>
    </row>
    <row r="10484" spans="3:6" s="119" customFormat="1" x14ac:dyDescent="0.3">
      <c r="C10484" s="129"/>
      <c r="D10484" s="129"/>
      <c r="E10484" s="129"/>
      <c r="F10484" s="129"/>
    </row>
    <row r="10485" spans="3:6" s="119" customFormat="1" x14ac:dyDescent="0.3">
      <c r="C10485" s="129"/>
      <c r="D10485" s="129"/>
      <c r="E10485" s="129"/>
      <c r="F10485" s="129"/>
    </row>
    <row r="10486" spans="3:6" s="119" customFormat="1" x14ac:dyDescent="0.3">
      <c r="C10486" s="129"/>
      <c r="D10486" s="129"/>
      <c r="E10486" s="129"/>
      <c r="F10486" s="129"/>
    </row>
    <row r="10487" spans="3:6" s="119" customFormat="1" x14ac:dyDescent="0.3">
      <c r="C10487" s="129"/>
      <c r="D10487" s="129"/>
      <c r="E10487" s="129"/>
      <c r="F10487" s="129"/>
    </row>
    <row r="10488" spans="3:6" s="119" customFormat="1" x14ac:dyDescent="0.3">
      <c r="C10488" s="129"/>
      <c r="D10488" s="129"/>
      <c r="E10488" s="129"/>
      <c r="F10488" s="129"/>
    </row>
    <row r="10489" spans="3:6" s="119" customFormat="1" x14ac:dyDescent="0.3">
      <c r="C10489" s="129"/>
      <c r="D10489" s="129"/>
      <c r="E10489" s="129"/>
      <c r="F10489" s="129"/>
    </row>
    <row r="10490" spans="3:6" s="119" customFormat="1" x14ac:dyDescent="0.3">
      <c r="C10490" s="129"/>
      <c r="D10490" s="129"/>
      <c r="E10490" s="129"/>
      <c r="F10490" s="129"/>
    </row>
    <row r="10491" spans="3:6" s="119" customFormat="1" x14ac:dyDescent="0.3">
      <c r="C10491" s="129"/>
      <c r="D10491" s="129"/>
      <c r="E10491" s="129"/>
      <c r="F10491" s="129"/>
    </row>
    <row r="10492" spans="3:6" s="119" customFormat="1" x14ac:dyDescent="0.3">
      <c r="C10492" s="129"/>
      <c r="D10492" s="129"/>
      <c r="E10492" s="129"/>
      <c r="F10492" s="129"/>
    </row>
    <row r="10493" spans="3:6" s="119" customFormat="1" x14ac:dyDescent="0.3">
      <c r="C10493" s="129"/>
      <c r="D10493" s="129"/>
      <c r="E10493" s="129"/>
      <c r="F10493" s="129"/>
    </row>
    <row r="10494" spans="3:6" s="119" customFormat="1" x14ac:dyDescent="0.3">
      <c r="C10494" s="129"/>
      <c r="D10494" s="129"/>
      <c r="E10494" s="129"/>
      <c r="F10494" s="129"/>
    </row>
    <row r="10495" spans="3:6" s="119" customFormat="1" x14ac:dyDescent="0.3">
      <c r="C10495" s="129"/>
      <c r="D10495" s="129"/>
      <c r="E10495" s="129"/>
      <c r="F10495" s="129"/>
    </row>
    <row r="10496" spans="3:6" s="119" customFormat="1" x14ac:dyDescent="0.3">
      <c r="C10496" s="129"/>
      <c r="D10496" s="129"/>
      <c r="E10496" s="129"/>
      <c r="F10496" s="129"/>
    </row>
    <row r="10497" spans="3:6" s="119" customFormat="1" x14ac:dyDescent="0.3">
      <c r="C10497" s="129"/>
      <c r="D10497" s="129"/>
      <c r="E10497" s="129"/>
      <c r="F10497" s="129"/>
    </row>
    <row r="10498" spans="3:6" s="119" customFormat="1" x14ac:dyDescent="0.3">
      <c r="C10498" s="129"/>
      <c r="D10498" s="129"/>
      <c r="E10498" s="129"/>
      <c r="F10498" s="129"/>
    </row>
    <row r="10499" spans="3:6" s="119" customFormat="1" x14ac:dyDescent="0.3">
      <c r="C10499" s="129"/>
      <c r="D10499" s="129"/>
      <c r="E10499" s="129"/>
      <c r="F10499" s="129"/>
    </row>
    <row r="10500" spans="3:6" s="119" customFormat="1" x14ac:dyDescent="0.3">
      <c r="C10500" s="129"/>
      <c r="D10500" s="129"/>
      <c r="E10500" s="129"/>
      <c r="F10500" s="129"/>
    </row>
    <row r="10501" spans="3:6" s="119" customFormat="1" x14ac:dyDescent="0.3">
      <c r="C10501" s="129"/>
      <c r="D10501" s="129"/>
      <c r="E10501" s="129"/>
      <c r="F10501" s="129"/>
    </row>
    <row r="10502" spans="3:6" s="119" customFormat="1" x14ac:dyDescent="0.3">
      <c r="C10502" s="129"/>
      <c r="D10502" s="129"/>
      <c r="E10502" s="129"/>
      <c r="F10502" s="129"/>
    </row>
    <row r="10503" spans="3:6" s="119" customFormat="1" x14ac:dyDescent="0.3">
      <c r="C10503" s="129"/>
      <c r="D10503" s="129"/>
      <c r="E10503" s="129"/>
      <c r="F10503" s="129"/>
    </row>
    <row r="10504" spans="3:6" s="119" customFormat="1" x14ac:dyDescent="0.3">
      <c r="C10504" s="129"/>
      <c r="D10504" s="129"/>
      <c r="E10504" s="129"/>
      <c r="F10504" s="129"/>
    </row>
    <row r="10505" spans="3:6" s="119" customFormat="1" x14ac:dyDescent="0.3">
      <c r="C10505" s="129"/>
      <c r="D10505" s="129"/>
      <c r="E10505" s="129"/>
      <c r="F10505" s="129"/>
    </row>
    <row r="10506" spans="3:6" s="119" customFormat="1" x14ac:dyDescent="0.3">
      <c r="C10506" s="129"/>
      <c r="D10506" s="129"/>
      <c r="E10506" s="129"/>
      <c r="F10506" s="129"/>
    </row>
    <row r="10507" spans="3:6" s="119" customFormat="1" x14ac:dyDescent="0.3">
      <c r="C10507" s="129"/>
      <c r="D10507" s="129"/>
      <c r="E10507" s="129"/>
      <c r="F10507" s="129"/>
    </row>
    <row r="10508" spans="3:6" s="119" customFormat="1" x14ac:dyDescent="0.3">
      <c r="C10508" s="129"/>
      <c r="D10508" s="129"/>
      <c r="E10508" s="129"/>
      <c r="F10508" s="129"/>
    </row>
    <row r="10509" spans="3:6" s="119" customFormat="1" x14ac:dyDescent="0.3">
      <c r="C10509" s="129"/>
      <c r="D10509" s="129"/>
      <c r="E10509" s="129"/>
      <c r="F10509" s="129"/>
    </row>
    <row r="10510" spans="3:6" s="119" customFormat="1" x14ac:dyDescent="0.3">
      <c r="C10510" s="129"/>
      <c r="D10510" s="129"/>
      <c r="E10510" s="129"/>
      <c r="F10510" s="129"/>
    </row>
    <row r="10511" spans="3:6" s="119" customFormat="1" x14ac:dyDescent="0.3">
      <c r="C10511" s="129"/>
      <c r="D10511" s="129"/>
      <c r="E10511" s="129"/>
      <c r="F10511" s="129"/>
    </row>
    <row r="10512" spans="3:6" s="119" customFormat="1" x14ac:dyDescent="0.3">
      <c r="C10512" s="129"/>
      <c r="D10512" s="129"/>
      <c r="E10512" s="129"/>
      <c r="F10512" s="129"/>
    </row>
    <row r="10513" spans="3:6" s="119" customFormat="1" x14ac:dyDescent="0.3">
      <c r="C10513" s="129"/>
      <c r="D10513" s="129"/>
      <c r="E10513" s="129"/>
      <c r="F10513" s="129"/>
    </row>
    <row r="10514" spans="3:6" s="119" customFormat="1" x14ac:dyDescent="0.3">
      <c r="C10514" s="129"/>
      <c r="D10514" s="129"/>
      <c r="E10514" s="129"/>
      <c r="F10514" s="129"/>
    </row>
    <row r="10515" spans="3:6" s="119" customFormat="1" x14ac:dyDescent="0.3">
      <c r="C10515" s="129"/>
      <c r="D10515" s="129"/>
      <c r="E10515" s="129"/>
      <c r="F10515" s="129"/>
    </row>
    <row r="10516" spans="3:6" s="119" customFormat="1" x14ac:dyDescent="0.3">
      <c r="C10516" s="129"/>
      <c r="D10516" s="129"/>
      <c r="E10516" s="129"/>
      <c r="F10516" s="129"/>
    </row>
    <row r="10517" spans="3:6" s="119" customFormat="1" x14ac:dyDescent="0.3">
      <c r="C10517" s="129"/>
      <c r="D10517" s="129"/>
      <c r="E10517" s="129"/>
      <c r="F10517" s="129"/>
    </row>
    <row r="10518" spans="3:6" s="119" customFormat="1" x14ac:dyDescent="0.3">
      <c r="C10518" s="129"/>
      <c r="D10518" s="129"/>
      <c r="E10518" s="129"/>
      <c r="F10518" s="129"/>
    </row>
    <row r="10519" spans="3:6" s="119" customFormat="1" x14ac:dyDescent="0.3">
      <c r="C10519" s="129"/>
      <c r="D10519" s="129"/>
      <c r="E10519" s="129"/>
      <c r="F10519" s="129"/>
    </row>
    <row r="10520" spans="3:6" s="119" customFormat="1" x14ac:dyDescent="0.3">
      <c r="C10520" s="129"/>
      <c r="D10520" s="129"/>
      <c r="E10520" s="129"/>
      <c r="F10520" s="129"/>
    </row>
    <row r="10521" spans="3:6" s="119" customFormat="1" x14ac:dyDescent="0.3">
      <c r="C10521" s="129"/>
      <c r="D10521" s="129"/>
      <c r="E10521" s="129"/>
      <c r="F10521" s="129"/>
    </row>
    <row r="10522" spans="3:6" s="119" customFormat="1" x14ac:dyDescent="0.3">
      <c r="C10522" s="129"/>
      <c r="D10522" s="129"/>
      <c r="E10522" s="129"/>
      <c r="F10522" s="129"/>
    </row>
    <row r="10523" spans="3:6" s="119" customFormat="1" x14ac:dyDescent="0.3">
      <c r="C10523" s="129"/>
      <c r="D10523" s="129"/>
      <c r="E10523" s="129"/>
      <c r="F10523" s="129"/>
    </row>
    <row r="10524" spans="3:6" s="119" customFormat="1" x14ac:dyDescent="0.3">
      <c r="C10524" s="129"/>
      <c r="D10524" s="129"/>
      <c r="E10524" s="129"/>
      <c r="F10524" s="129"/>
    </row>
    <row r="10525" spans="3:6" s="119" customFormat="1" x14ac:dyDescent="0.3">
      <c r="C10525" s="129"/>
      <c r="D10525" s="129"/>
      <c r="E10525" s="129"/>
      <c r="F10525" s="129"/>
    </row>
    <row r="10526" spans="3:6" s="119" customFormat="1" x14ac:dyDescent="0.3">
      <c r="C10526" s="129"/>
      <c r="D10526" s="129"/>
      <c r="E10526" s="129"/>
      <c r="F10526" s="129"/>
    </row>
    <row r="10527" spans="3:6" s="119" customFormat="1" x14ac:dyDescent="0.3">
      <c r="C10527" s="129"/>
      <c r="D10527" s="129"/>
      <c r="E10527" s="129"/>
      <c r="F10527" s="129"/>
    </row>
    <row r="10528" spans="3:6" s="119" customFormat="1" x14ac:dyDescent="0.3">
      <c r="C10528" s="129"/>
      <c r="D10528" s="129"/>
      <c r="E10528" s="129"/>
      <c r="F10528" s="129"/>
    </row>
    <row r="10529" spans="3:6" s="119" customFormat="1" x14ac:dyDescent="0.3">
      <c r="C10529" s="129"/>
      <c r="D10529" s="129"/>
      <c r="E10529" s="129"/>
      <c r="F10529" s="129"/>
    </row>
    <row r="10530" spans="3:6" s="119" customFormat="1" x14ac:dyDescent="0.3">
      <c r="C10530" s="129"/>
      <c r="D10530" s="129"/>
      <c r="E10530" s="129"/>
      <c r="F10530" s="129"/>
    </row>
    <row r="10531" spans="3:6" s="119" customFormat="1" x14ac:dyDescent="0.3">
      <c r="C10531" s="129"/>
      <c r="D10531" s="129"/>
      <c r="E10531" s="129"/>
      <c r="F10531" s="129"/>
    </row>
    <row r="10532" spans="3:6" s="119" customFormat="1" x14ac:dyDescent="0.3">
      <c r="C10532" s="129"/>
      <c r="D10532" s="129"/>
      <c r="E10532" s="129"/>
      <c r="F10532" s="129"/>
    </row>
    <row r="10533" spans="3:6" s="119" customFormat="1" x14ac:dyDescent="0.3">
      <c r="C10533" s="129"/>
      <c r="D10533" s="129"/>
      <c r="E10533" s="129"/>
      <c r="F10533" s="129"/>
    </row>
    <row r="10534" spans="3:6" s="119" customFormat="1" x14ac:dyDescent="0.3">
      <c r="C10534" s="129"/>
      <c r="D10534" s="129"/>
      <c r="E10534" s="129"/>
      <c r="F10534" s="129"/>
    </row>
    <row r="10535" spans="3:6" s="119" customFormat="1" x14ac:dyDescent="0.3">
      <c r="C10535" s="129"/>
      <c r="D10535" s="129"/>
      <c r="E10535" s="129"/>
      <c r="F10535" s="129"/>
    </row>
    <row r="10536" spans="3:6" s="119" customFormat="1" x14ac:dyDescent="0.3">
      <c r="C10536" s="129"/>
      <c r="D10536" s="129"/>
      <c r="E10536" s="129"/>
      <c r="F10536" s="129"/>
    </row>
    <row r="10537" spans="3:6" s="119" customFormat="1" x14ac:dyDescent="0.3">
      <c r="C10537" s="129"/>
      <c r="D10537" s="129"/>
      <c r="E10537" s="129"/>
      <c r="F10537" s="129"/>
    </row>
    <row r="10538" spans="3:6" s="119" customFormat="1" x14ac:dyDescent="0.3">
      <c r="C10538" s="129"/>
      <c r="D10538" s="129"/>
      <c r="E10538" s="129"/>
      <c r="F10538" s="129"/>
    </row>
    <row r="10539" spans="3:6" s="119" customFormat="1" x14ac:dyDescent="0.3">
      <c r="C10539" s="129"/>
      <c r="D10539" s="129"/>
      <c r="E10539" s="129"/>
      <c r="F10539" s="129"/>
    </row>
    <row r="10540" spans="3:6" s="119" customFormat="1" x14ac:dyDescent="0.3">
      <c r="C10540" s="129"/>
      <c r="D10540" s="129"/>
      <c r="E10540" s="129"/>
      <c r="F10540" s="129"/>
    </row>
    <row r="10541" spans="3:6" s="119" customFormat="1" x14ac:dyDescent="0.3">
      <c r="C10541" s="129"/>
      <c r="D10541" s="129"/>
      <c r="E10541" s="129"/>
      <c r="F10541" s="129"/>
    </row>
    <row r="10542" spans="3:6" s="119" customFormat="1" x14ac:dyDescent="0.3">
      <c r="C10542" s="129"/>
      <c r="D10542" s="129"/>
      <c r="E10542" s="129"/>
      <c r="F10542" s="129"/>
    </row>
    <row r="10543" spans="3:6" s="119" customFormat="1" x14ac:dyDescent="0.3">
      <c r="C10543" s="129"/>
      <c r="D10543" s="129"/>
      <c r="E10543" s="129"/>
      <c r="F10543" s="129"/>
    </row>
    <row r="10544" spans="3:6" s="119" customFormat="1" x14ac:dyDescent="0.3">
      <c r="C10544" s="129"/>
      <c r="D10544" s="129"/>
      <c r="E10544" s="129"/>
      <c r="F10544" s="129"/>
    </row>
    <row r="10545" spans="3:6" s="119" customFormat="1" x14ac:dyDescent="0.3">
      <c r="C10545" s="129"/>
      <c r="D10545" s="129"/>
      <c r="E10545" s="129"/>
      <c r="F10545" s="129"/>
    </row>
    <row r="10546" spans="3:6" s="119" customFormat="1" x14ac:dyDescent="0.3">
      <c r="C10546" s="129"/>
      <c r="D10546" s="129"/>
      <c r="E10546" s="129"/>
      <c r="F10546" s="129"/>
    </row>
    <row r="10547" spans="3:6" s="119" customFormat="1" x14ac:dyDescent="0.3">
      <c r="C10547" s="129"/>
      <c r="D10547" s="129"/>
      <c r="E10547" s="129"/>
      <c r="F10547" s="129"/>
    </row>
    <row r="10548" spans="3:6" s="119" customFormat="1" x14ac:dyDescent="0.3">
      <c r="C10548" s="129"/>
      <c r="D10548" s="129"/>
      <c r="E10548" s="129"/>
      <c r="F10548" s="129"/>
    </row>
    <row r="10549" spans="3:6" s="119" customFormat="1" x14ac:dyDescent="0.3">
      <c r="C10549" s="129"/>
      <c r="D10549" s="129"/>
      <c r="E10549" s="129"/>
      <c r="F10549" s="129"/>
    </row>
    <row r="10550" spans="3:6" s="119" customFormat="1" x14ac:dyDescent="0.3">
      <c r="C10550" s="129"/>
      <c r="D10550" s="129"/>
      <c r="E10550" s="129"/>
      <c r="F10550" s="129"/>
    </row>
    <row r="10551" spans="3:6" s="119" customFormat="1" x14ac:dyDescent="0.3">
      <c r="C10551" s="129"/>
      <c r="D10551" s="129"/>
      <c r="E10551" s="129"/>
      <c r="F10551" s="129"/>
    </row>
    <row r="10552" spans="3:6" s="119" customFormat="1" x14ac:dyDescent="0.3">
      <c r="C10552" s="129"/>
      <c r="D10552" s="129"/>
      <c r="E10552" s="129"/>
      <c r="F10552" s="129"/>
    </row>
    <row r="10553" spans="3:6" s="119" customFormat="1" x14ac:dyDescent="0.3">
      <c r="C10553" s="129"/>
      <c r="D10553" s="129"/>
      <c r="E10553" s="129"/>
      <c r="F10553" s="129"/>
    </row>
    <row r="10554" spans="3:6" s="119" customFormat="1" x14ac:dyDescent="0.3">
      <c r="C10554" s="129"/>
      <c r="D10554" s="129"/>
      <c r="E10554" s="129"/>
      <c r="F10554" s="129"/>
    </row>
    <row r="10555" spans="3:6" s="119" customFormat="1" x14ac:dyDescent="0.3">
      <c r="C10555" s="129"/>
      <c r="D10555" s="129"/>
      <c r="E10555" s="129"/>
      <c r="F10555" s="129"/>
    </row>
    <row r="10556" spans="3:6" s="119" customFormat="1" x14ac:dyDescent="0.3">
      <c r="C10556" s="129"/>
      <c r="D10556" s="129"/>
      <c r="E10556" s="129"/>
      <c r="F10556" s="129"/>
    </row>
    <row r="10557" spans="3:6" s="119" customFormat="1" x14ac:dyDescent="0.3">
      <c r="C10557" s="129"/>
      <c r="D10557" s="129"/>
      <c r="E10557" s="129"/>
      <c r="F10557" s="129"/>
    </row>
    <row r="10558" spans="3:6" s="119" customFormat="1" x14ac:dyDescent="0.3">
      <c r="C10558" s="129"/>
      <c r="D10558" s="129"/>
      <c r="E10558" s="129"/>
      <c r="F10558" s="129"/>
    </row>
    <row r="10559" spans="3:6" s="119" customFormat="1" x14ac:dyDescent="0.3">
      <c r="C10559" s="129"/>
      <c r="D10559" s="129"/>
      <c r="E10559" s="129"/>
      <c r="F10559" s="129"/>
    </row>
    <row r="10560" spans="3:6" s="119" customFormat="1" x14ac:dyDescent="0.3">
      <c r="C10560" s="129"/>
      <c r="D10560" s="129"/>
      <c r="E10560" s="129"/>
      <c r="F10560" s="129"/>
    </row>
    <row r="10561" spans="3:6" s="119" customFormat="1" x14ac:dyDescent="0.3">
      <c r="C10561" s="129"/>
      <c r="D10561" s="129"/>
      <c r="E10561" s="129"/>
      <c r="F10561" s="129"/>
    </row>
    <row r="10562" spans="3:6" s="119" customFormat="1" x14ac:dyDescent="0.3">
      <c r="C10562" s="129"/>
      <c r="D10562" s="129"/>
      <c r="E10562" s="129"/>
      <c r="F10562" s="129"/>
    </row>
    <row r="10563" spans="3:6" s="119" customFormat="1" x14ac:dyDescent="0.3">
      <c r="C10563" s="129"/>
      <c r="D10563" s="129"/>
      <c r="E10563" s="129"/>
      <c r="F10563" s="129"/>
    </row>
    <row r="10564" spans="3:6" s="119" customFormat="1" x14ac:dyDescent="0.3">
      <c r="C10564" s="129"/>
      <c r="D10564" s="129"/>
      <c r="E10564" s="129"/>
      <c r="F10564" s="129"/>
    </row>
    <row r="10565" spans="3:6" s="119" customFormat="1" x14ac:dyDescent="0.3">
      <c r="C10565" s="129"/>
      <c r="D10565" s="129"/>
      <c r="E10565" s="129"/>
      <c r="F10565" s="129"/>
    </row>
    <row r="10566" spans="3:6" s="119" customFormat="1" x14ac:dyDescent="0.3">
      <c r="C10566" s="129"/>
      <c r="D10566" s="129"/>
      <c r="E10566" s="129"/>
      <c r="F10566" s="129"/>
    </row>
    <row r="10567" spans="3:6" s="119" customFormat="1" x14ac:dyDescent="0.3">
      <c r="C10567" s="129"/>
      <c r="D10567" s="129"/>
      <c r="E10567" s="129"/>
      <c r="F10567" s="129"/>
    </row>
    <row r="10568" spans="3:6" s="119" customFormat="1" x14ac:dyDescent="0.3">
      <c r="C10568" s="129"/>
      <c r="D10568" s="129"/>
      <c r="E10568" s="129"/>
      <c r="F10568" s="129"/>
    </row>
    <row r="10569" spans="3:6" s="119" customFormat="1" x14ac:dyDescent="0.3">
      <c r="C10569" s="129"/>
      <c r="D10569" s="129"/>
      <c r="E10569" s="129"/>
      <c r="F10569" s="129"/>
    </row>
    <row r="10570" spans="3:6" s="119" customFormat="1" x14ac:dyDescent="0.3">
      <c r="C10570" s="129"/>
      <c r="D10570" s="129"/>
      <c r="E10570" s="129"/>
      <c r="F10570" s="129"/>
    </row>
    <row r="10571" spans="3:6" s="119" customFormat="1" x14ac:dyDescent="0.3">
      <c r="C10571" s="129"/>
      <c r="D10571" s="129"/>
      <c r="E10571" s="129"/>
      <c r="F10571" s="129"/>
    </row>
    <row r="10572" spans="3:6" s="119" customFormat="1" x14ac:dyDescent="0.3">
      <c r="C10572" s="129"/>
      <c r="D10572" s="129"/>
      <c r="E10572" s="129"/>
      <c r="F10572" s="129"/>
    </row>
    <row r="10573" spans="3:6" s="119" customFormat="1" x14ac:dyDescent="0.3">
      <c r="C10573" s="129"/>
      <c r="D10573" s="129"/>
      <c r="E10573" s="129"/>
      <c r="F10573" s="129"/>
    </row>
    <row r="10574" spans="3:6" s="119" customFormat="1" x14ac:dyDescent="0.3">
      <c r="C10574" s="129"/>
      <c r="D10574" s="129"/>
      <c r="E10574" s="129"/>
      <c r="F10574" s="129"/>
    </row>
    <row r="10575" spans="3:6" s="119" customFormat="1" x14ac:dyDescent="0.3">
      <c r="C10575" s="129"/>
      <c r="D10575" s="129"/>
      <c r="E10575" s="129"/>
      <c r="F10575" s="129"/>
    </row>
    <row r="10576" spans="3:6" s="119" customFormat="1" x14ac:dyDescent="0.3">
      <c r="C10576" s="129"/>
      <c r="D10576" s="129"/>
      <c r="E10576" s="129"/>
      <c r="F10576" s="129"/>
    </row>
    <row r="10577" spans="3:6" s="119" customFormat="1" x14ac:dyDescent="0.3">
      <c r="C10577" s="129"/>
      <c r="D10577" s="129"/>
      <c r="E10577" s="129"/>
      <c r="F10577" s="129"/>
    </row>
    <row r="10578" spans="3:6" s="119" customFormat="1" x14ac:dyDescent="0.3">
      <c r="C10578" s="129"/>
      <c r="D10578" s="129"/>
      <c r="E10578" s="129"/>
      <c r="F10578" s="129"/>
    </row>
    <row r="10579" spans="3:6" s="119" customFormat="1" x14ac:dyDescent="0.3">
      <c r="C10579" s="129"/>
      <c r="D10579" s="129"/>
      <c r="E10579" s="129"/>
      <c r="F10579" s="129"/>
    </row>
    <row r="10580" spans="3:6" s="119" customFormat="1" x14ac:dyDescent="0.3">
      <c r="C10580" s="129"/>
      <c r="D10580" s="129"/>
      <c r="E10580" s="129"/>
      <c r="F10580" s="129"/>
    </row>
    <row r="10581" spans="3:6" s="119" customFormat="1" x14ac:dyDescent="0.3">
      <c r="C10581" s="129"/>
      <c r="D10581" s="129"/>
      <c r="E10581" s="129"/>
      <c r="F10581" s="129"/>
    </row>
    <row r="10582" spans="3:6" s="119" customFormat="1" x14ac:dyDescent="0.3">
      <c r="C10582" s="129"/>
      <c r="D10582" s="129"/>
      <c r="E10582" s="129"/>
      <c r="F10582" s="129"/>
    </row>
    <row r="10583" spans="3:6" s="119" customFormat="1" x14ac:dyDescent="0.3">
      <c r="C10583" s="129"/>
      <c r="D10583" s="129"/>
      <c r="E10583" s="129"/>
      <c r="F10583" s="129"/>
    </row>
    <row r="10584" spans="3:6" s="119" customFormat="1" x14ac:dyDescent="0.3">
      <c r="C10584" s="129"/>
      <c r="D10584" s="129"/>
      <c r="E10584" s="129"/>
      <c r="F10584" s="129"/>
    </row>
    <row r="10585" spans="3:6" s="119" customFormat="1" x14ac:dyDescent="0.3">
      <c r="C10585" s="129"/>
      <c r="D10585" s="129"/>
      <c r="E10585" s="129"/>
      <c r="F10585" s="129"/>
    </row>
    <row r="10586" spans="3:6" s="119" customFormat="1" x14ac:dyDescent="0.3">
      <c r="C10586" s="129"/>
      <c r="D10586" s="129"/>
      <c r="E10586" s="129"/>
      <c r="F10586" s="129"/>
    </row>
    <row r="10587" spans="3:6" s="119" customFormat="1" x14ac:dyDescent="0.3">
      <c r="C10587" s="129"/>
      <c r="D10587" s="129"/>
      <c r="E10587" s="129"/>
      <c r="F10587" s="129"/>
    </row>
    <row r="10588" spans="3:6" s="119" customFormat="1" x14ac:dyDescent="0.3">
      <c r="C10588" s="129"/>
      <c r="D10588" s="129"/>
      <c r="E10588" s="129"/>
      <c r="F10588" s="129"/>
    </row>
    <row r="10589" spans="3:6" s="119" customFormat="1" x14ac:dyDescent="0.3">
      <c r="C10589" s="129"/>
      <c r="D10589" s="129"/>
      <c r="E10589" s="129"/>
      <c r="F10589" s="129"/>
    </row>
    <row r="10590" spans="3:6" s="119" customFormat="1" x14ac:dyDescent="0.3">
      <c r="C10590" s="129"/>
      <c r="D10590" s="129"/>
      <c r="E10590" s="129"/>
      <c r="F10590" s="129"/>
    </row>
    <row r="10591" spans="3:6" s="119" customFormat="1" x14ac:dyDescent="0.3">
      <c r="C10591" s="129"/>
      <c r="D10591" s="129"/>
      <c r="E10591" s="129"/>
      <c r="F10591" s="129"/>
    </row>
    <row r="10592" spans="3:6" s="119" customFormat="1" x14ac:dyDescent="0.3">
      <c r="C10592" s="129"/>
      <c r="D10592" s="129"/>
      <c r="E10592" s="129"/>
      <c r="F10592" s="129"/>
    </row>
    <row r="10593" spans="3:6" s="119" customFormat="1" x14ac:dyDescent="0.3">
      <c r="C10593" s="129"/>
      <c r="D10593" s="129"/>
      <c r="E10593" s="129"/>
      <c r="F10593" s="129"/>
    </row>
    <row r="10594" spans="3:6" s="119" customFormat="1" x14ac:dyDescent="0.3">
      <c r="C10594" s="129"/>
      <c r="D10594" s="129"/>
      <c r="E10594" s="129"/>
      <c r="F10594" s="129"/>
    </row>
    <row r="10595" spans="3:6" s="119" customFormat="1" x14ac:dyDescent="0.3">
      <c r="C10595" s="129"/>
      <c r="D10595" s="129"/>
      <c r="E10595" s="129"/>
      <c r="F10595" s="129"/>
    </row>
    <row r="10596" spans="3:6" s="119" customFormat="1" x14ac:dyDescent="0.3">
      <c r="C10596" s="129"/>
      <c r="D10596" s="129"/>
      <c r="E10596" s="129"/>
      <c r="F10596" s="129"/>
    </row>
    <row r="10597" spans="3:6" s="119" customFormat="1" x14ac:dyDescent="0.3">
      <c r="C10597" s="129"/>
      <c r="D10597" s="129"/>
      <c r="E10597" s="129"/>
      <c r="F10597" s="129"/>
    </row>
    <row r="10598" spans="3:6" s="119" customFormat="1" x14ac:dyDescent="0.3">
      <c r="C10598" s="129"/>
      <c r="D10598" s="129"/>
      <c r="E10598" s="129"/>
      <c r="F10598" s="129"/>
    </row>
    <row r="10599" spans="3:6" s="119" customFormat="1" x14ac:dyDescent="0.3">
      <c r="C10599" s="129"/>
      <c r="D10599" s="129"/>
      <c r="E10599" s="129"/>
      <c r="F10599" s="129"/>
    </row>
    <row r="10600" spans="3:6" s="119" customFormat="1" x14ac:dyDescent="0.3">
      <c r="C10600" s="129"/>
      <c r="D10600" s="129"/>
      <c r="E10600" s="129"/>
      <c r="F10600" s="129"/>
    </row>
    <row r="10601" spans="3:6" s="119" customFormat="1" x14ac:dyDescent="0.3">
      <c r="C10601" s="129"/>
      <c r="D10601" s="129"/>
      <c r="E10601" s="129"/>
      <c r="F10601" s="129"/>
    </row>
    <row r="10602" spans="3:6" s="119" customFormat="1" x14ac:dyDescent="0.3">
      <c r="C10602" s="129"/>
      <c r="D10602" s="129"/>
      <c r="E10602" s="129"/>
      <c r="F10602" s="129"/>
    </row>
    <row r="10603" spans="3:6" s="119" customFormat="1" x14ac:dyDescent="0.3">
      <c r="C10603" s="129"/>
      <c r="D10603" s="129"/>
      <c r="E10603" s="129"/>
      <c r="F10603" s="129"/>
    </row>
    <row r="10604" spans="3:6" s="119" customFormat="1" x14ac:dyDescent="0.3">
      <c r="C10604" s="129"/>
      <c r="D10604" s="129"/>
      <c r="E10604" s="129"/>
      <c r="F10604" s="129"/>
    </row>
    <row r="10605" spans="3:6" s="119" customFormat="1" x14ac:dyDescent="0.3">
      <c r="C10605" s="129"/>
      <c r="D10605" s="129"/>
      <c r="E10605" s="129"/>
      <c r="F10605" s="129"/>
    </row>
    <row r="10606" spans="3:6" s="119" customFormat="1" x14ac:dyDescent="0.3">
      <c r="C10606" s="129"/>
      <c r="D10606" s="129"/>
      <c r="E10606" s="129"/>
      <c r="F10606" s="129"/>
    </row>
    <row r="10607" spans="3:6" s="119" customFormat="1" x14ac:dyDescent="0.3">
      <c r="C10607" s="129"/>
      <c r="D10607" s="129"/>
      <c r="E10607" s="129"/>
      <c r="F10607" s="129"/>
    </row>
    <row r="10608" spans="3:6" s="119" customFormat="1" x14ac:dyDescent="0.3">
      <c r="C10608" s="129"/>
      <c r="D10608" s="129"/>
      <c r="E10608" s="129"/>
      <c r="F10608" s="129"/>
    </row>
    <row r="10609" spans="3:6" s="119" customFormat="1" x14ac:dyDescent="0.3">
      <c r="C10609" s="129"/>
      <c r="D10609" s="129"/>
      <c r="E10609" s="129"/>
      <c r="F10609" s="129"/>
    </row>
    <row r="10610" spans="3:6" s="119" customFormat="1" x14ac:dyDescent="0.3">
      <c r="C10610" s="129"/>
      <c r="D10610" s="129"/>
      <c r="E10610" s="129"/>
      <c r="F10610" s="129"/>
    </row>
    <row r="10611" spans="3:6" s="119" customFormat="1" x14ac:dyDescent="0.3">
      <c r="C10611" s="129"/>
      <c r="D10611" s="129"/>
      <c r="E10611" s="129"/>
      <c r="F10611" s="129"/>
    </row>
    <row r="10612" spans="3:6" s="119" customFormat="1" x14ac:dyDescent="0.3">
      <c r="C10612" s="129"/>
      <c r="D10612" s="129"/>
      <c r="E10612" s="129"/>
      <c r="F10612" s="129"/>
    </row>
    <row r="10613" spans="3:6" s="119" customFormat="1" x14ac:dyDescent="0.3">
      <c r="C10613" s="129"/>
      <c r="D10613" s="129"/>
      <c r="E10613" s="129"/>
      <c r="F10613" s="129"/>
    </row>
    <row r="10614" spans="3:6" s="119" customFormat="1" x14ac:dyDescent="0.3">
      <c r="C10614" s="129"/>
      <c r="D10614" s="129"/>
      <c r="E10614" s="129"/>
      <c r="F10614" s="129"/>
    </row>
    <row r="10615" spans="3:6" s="119" customFormat="1" x14ac:dyDescent="0.3">
      <c r="C10615" s="129"/>
      <c r="D10615" s="129"/>
      <c r="E10615" s="129"/>
      <c r="F10615" s="129"/>
    </row>
    <row r="10616" spans="3:6" s="119" customFormat="1" x14ac:dyDescent="0.3">
      <c r="C10616" s="129"/>
      <c r="D10616" s="129"/>
      <c r="E10616" s="129"/>
      <c r="F10616" s="129"/>
    </row>
    <row r="10617" spans="3:6" s="119" customFormat="1" x14ac:dyDescent="0.3">
      <c r="C10617" s="129"/>
      <c r="D10617" s="129"/>
      <c r="E10617" s="129"/>
      <c r="F10617" s="129"/>
    </row>
    <row r="10618" spans="3:6" s="119" customFormat="1" x14ac:dyDescent="0.3">
      <c r="C10618" s="129"/>
      <c r="D10618" s="129"/>
      <c r="E10618" s="129"/>
      <c r="F10618" s="129"/>
    </row>
    <row r="10619" spans="3:6" s="119" customFormat="1" x14ac:dyDescent="0.3">
      <c r="C10619" s="129"/>
      <c r="D10619" s="129"/>
      <c r="E10619" s="129"/>
      <c r="F10619" s="129"/>
    </row>
    <row r="10620" spans="3:6" s="119" customFormat="1" x14ac:dyDescent="0.3">
      <c r="C10620" s="129"/>
      <c r="D10620" s="129"/>
      <c r="E10620" s="129"/>
      <c r="F10620" s="129"/>
    </row>
    <row r="10621" spans="3:6" s="119" customFormat="1" x14ac:dyDescent="0.3">
      <c r="C10621" s="129"/>
      <c r="D10621" s="129"/>
      <c r="E10621" s="129"/>
      <c r="F10621" s="129"/>
    </row>
    <row r="10622" spans="3:6" s="119" customFormat="1" x14ac:dyDescent="0.3">
      <c r="C10622" s="129"/>
      <c r="D10622" s="129"/>
      <c r="E10622" s="129"/>
      <c r="F10622" s="129"/>
    </row>
    <row r="10623" spans="3:6" s="119" customFormat="1" x14ac:dyDescent="0.3">
      <c r="C10623" s="129"/>
      <c r="D10623" s="129"/>
      <c r="E10623" s="129"/>
      <c r="F10623" s="129"/>
    </row>
    <row r="10624" spans="3:6" s="119" customFormat="1" x14ac:dyDescent="0.3">
      <c r="C10624" s="129"/>
      <c r="D10624" s="129"/>
      <c r="E10624" s="129"/>
      <c r="F10624" s="129"/>
    </row>
    <row r="10625" spans="3:6" s="119" customFormat="1" x14ac:dyDescent="0.3">
      <c r="C10625" s="129"/>
      <c r="D10625" s="129"/>
      <c r="E10625" s="129"/>
      <c r="F10625" s="129"/>
    </row>
    <row r="10626" spans="3:6" s="119" customFormat="1" x14ac:dyDescent="0.3">
      <c r="C10626" s="129"/>
      <c r="D10626" s="129"/>
      <c r="E10626" s="129"/>
      <c r="F10626" s="129"/>
    </row>
    <row r="10627" spans="3:6" s="119" customFormat="1" x14ac:dyDescent="0.3">
      <c r="C10627" s="129"/>
      <c r="D10627" s="129"/>
      <c r="E10627" s="129"/>
      <c r="F10627" s="129"/>
    </row>
    <row r="10628" spans="3:6" s="119" customFormat="1" x14ac:dyDescent="0.3">
      <c r="C10628" s="129"/>
      <c r="D10628" s="129"/>
      <c r="E10628" s="129"/>
      <c r="F10628" s="129"/>
    </row>
    <row r="10629" spans="3:6" s="119" customFormat="1" x14ac:dyDescent="0.3">
      <c r="C10629" s="129"/>
      <c r="D10629" s="129"/>
      <c r="E10629" s="129"/>
      <c r="F10629" s="129"/>
    </row>
    <row r="10630" spans="3:6" s="119" customFormat="1" x14ac:dyDescent="0.3">
      <c r="C10630" s="129"/>
      <c r="D10630" s="129"/>
      <c r="E10630" s="129"/>
      <c r="F10630" s="129"/>
    </row>
    <row r="10631" spans="3:6" s="119" customFormat="1" x14ac:dyDescent="0.3">
      <c r="C10631" s="129"/>
      <c r="D10631" s="129"/>
      <c r="E10631" s="129"/>
      <c r="F10631" s="129"/>
    </row>
    <row r="10632" spans="3:6" s="119" customFormat="1" x14ac:dyDescent="0.3">
      <c r="C10632" s="129"/>
      <c r="D10632" s="129"/>
      <c r="E10632" s="129"/>
      <c r="F10632" s="129"/>
    </row>
    <row r="10633" spans="3:6" s="119" customFormat="1" x14ac:dyDescent="0.3">
      <c r="C10633" s="129"/>
      <c r="D10633" s="129"/>
      <c r="E10633" s="129"/>
      <c r="F10633" s="129"/>
    </row>
    <row r="10634" spans="3:6" s="119" customFormat="1" x14ac:dyDescent="0.3">
      <c r="C10634" s="129"/>
      <c r="D10634" s="129"/>
      <c r="E10634" s="129"/>
      <c r="F10634" s="129"/>
    </row>
    <row r="10635" spans="3:6" s="119" customFormat="1" x14ac:dyDescent="0.3">
      <c r="C10635" s="129"/>
      <c r="D10635" s="129"/>
      <c r="E10635" s="129"/>
      <c r="F10635" s="129"/>
    </row>
    <row r="10636" spans="3:6" s="119" customFormat="1" x14ac:dyDescent="0.3">
      <c r="C10636" s="129"/>
      <c r="D10636" s="129"/>
      <c r="E10636" s="129"/>
      <c r="F10636" s="129"/>
    </row>
    <row r="10637" spans="3:6" s="119" customFormat="1" x14ac:dyDescent="0.3">
      <c r="C10637" s="129"/>
      <c r="D10637" s="129"/>
      <c r="E10637" s="129"/>
      <c r="F10637" s="129"/>
    </row>
    <row r="10638" spans="3:6" s="119" customFormat="1" x14ac:dyDescent="0.3">
      <c r="C10638" s="129"/>
      <c r="D10638" s="129"/>
      <c r="E10638" s="129"/>
      <c r="F10638" s="129"/>
    </row>
    <row r="10639" spans="3:6" s="119" customFormat="1" x14ac:dyDescent="0.3">
      <c r="C10639" s="129"/>
      <c r="D10639" s="129"/>
      <c r="E10639" s="129"/>
      <c r="F10639" s="129"/>
    </row>
    <row r="10640" spans="3:6" s="119" customFormat="1" x14ac:dyDescent="0.3">
      <c r="C10640" s="129"/>
      <c r="D10640" s="129"/>
      <c r="E10640" s="129"/>
      <c r="F10640" s="129"/>
    </row>
    <row r="10641" spans="3:6" s="119" customFormat="1" x14ac:dyDescent="0.3">
      <c r="C10641" s="129"/>
      <c r="D10641" s="129"/>
      <c r="E10641" s="129"/>
      <c r="F10641" s="129"/>
    </row>
    <row r="10642" spans="3:6" s="119" customFormat="1" x14ac:dyDescent="0.3">
      <c r="C10642" s="129"/>
      <c r="D10642" s="129"/>
      <c r="E10642" s="129"/>
      <c r="F10642" s="129"/>
    </row>
    <row r="10643" spans="3:6" s="119" customFormat="1" x14ac:dyDescent="0.3">
      <c r="C10643" s="129"/>
      <c r="D10643" s="129"/>
      <c r="E10643" s="129"/>
      <c r="F10643" s="129"/>
    </row>
    <row r="10644" spans="3:6" s="119" customFormat="1" x14ac:dyDescent="0.3">
      <c r="C10644" s="129"/>
      <c r="D10644" s="129"/>
      <c r="E10644" s="129"/>
      <c r="F10644" s="129"/>
    </row>
    <row r="10645" spans="3:6" s="119" customFormat="1" x14ac:dyDescent="0.3">
      <c r="C10645" s="129"/>
      <c r="D10645" s="129"/>
      <c r="E10645" s="129"/>
      <c r="F10645" s="129"/>
    </row>
    <row r="10646" spans="3:6" s="119" customFormat="1" x14ac:dyDescent="0.3">
      <c r="C10646" s="129"/>
      <c r="D10646" s="129"/>
      <c r="E10646" s="129"/>
      <c r="F10646" s="129"/>
    </row>
    <row r="10647" spans="3:6" s="119" customFormat="1" x14ac:dyDescent="0.3">
      <c r="C10647" s="129"/>
      <c r="D10647" s="129"/>
      <c r="E10647" s="129"/>
      <c r="F10647" s="129"/>
    </row>
    <row r="10648" spans="3:6" s="119" customFormat="1" x14ac:dyDescent="0.3">
      <c r="C10648" s="129"/>
      <c r="D10648" s="129"/>
      <c r="E10648" s="129"/>
      <c r="F10648" s="129"/>
    </row>
    <row r="10649" spans="3:6" s="119" customFormat="1" x14ac:dyDescent="0.3">
      <c r="C10649" s="129"/>
      <c r="D10649" s="129"/>
      <c r="E10649" s="129"/>
      <c r="F10649" s="129"/>
    </row>
    <row r="10650" spans="3:6" s="119" customFormat="1" x14ac:dyDescent="0.3">
      <c r="C10650" s="129"/>
      <c r="D10650" s="129"/>
      <c r="E10650" s="129"/>
      <c r="F10650" s="129"/>
    </row>
    <row r="10651" spans="3:6" s="119" customFormat="1" x14ac:dyDescent="0.3">
      <c r="C10651" s="129"/>
      <c r="D10651" s="129"/>
      <c r="E10651" s="129"/>
      <c r="F10651" s="129"/>
    </row>
    <row r="10652" spans="3:6" s="119" customFormat="1" x14ac:dyDescent="0.3">
      <c r="C10652" s="129"/>
      <c r="D10652" s="129"/>
      <c r="E10652" s="129"/>
      <c r="F10652" s="129"/>
    </row>
    <row r="10653" spans="3:6" s="119" customFormat="1" x14ac:dyDescent="0.3">
      <c r="C10653" s="129"/>
      <c r="D10653" s="129"/>
      <c r="E10653" s="129"/>
      <c r="F10653" s="129"/>
    </row>
    <row r="10654" spans="3:6" s="119" customFormat="1" x14ac:dyDescent="0.3">
      <c r="C10654" s="129"/>
      <c r="D10654" s="129"/>
      <c r="E10654" s="129"/>
      <c r="F10654" s="129"/>
    </row>
    <row r="10655" spans="3:6" s="119" customFormat="1" x14ac:dyDescent="0.3">
      <c r="C10655" s="129"/>
      <c r="D10655" s="129"/>
      <c r="E10655" s="129"/>
      <c r="F10655" s="129"/>
    </row>
    <row r="10656" spans="3:6" s="119" customFormat="1" x14ac:dyDescent="0.3">
      <c r="C10656" s="129"/>
      <c r="D10656" s="129"/>
      <c r="E10656" s="129"/>
      <c r="F10656" s="129"/>
    </row>
    <row r="10657" spans="3:6" s="119" customFormat="1" x14ac:dyDescent="0.3">
      <c r="C10657" s="129"/>
      <c r="D10657" s="129"/>
      <c r="E10657" s="129"/>
      <c r="F10657" s="129"/>
    </row>
    <row r="10658" spans="3:6" s="119" customFormat="1" x14ac:dyDescent="0.3">
      <c r="C10658" s="129"/>
      <c r="D10658" s="129"/>
      <c r="E10658" s="129"/>
      <c r="F10658" s="129"/>
    </row>
    <row r="10659" spans="3:6" s="119" customFormat="1" x14ac:dyDescent="0.3">
      <c r="C10659" s="129"/>
      <c r="D10659" s="129"/>
      <c r="E10659" s="129"/>
      <c r="F10659" s="129"/>
    </row>
    <row r="10660" spans="3:6" s="119" customFormat="1" x14ac:dyDescent="0.3">
      <c r="C10660" s="129"/>
      <c r="D10660" s="129"/>
      <c r="E10660" s="129"/>
      <c r="F10660" s="129"/>
    </row>
    <row r="10661" spans="3:6" s="119" customFormat="1" x14ac:dyDescent="0.3">
      <c r="C10661" s="129"/>
      <c r="D10661" s="129"/>
      <c r="E10661" s="129"/>
      <c r="F10661" s="129"/>
    </row>
    <row r="10662" spans="3:6" s="119" customFormat="1" x14ac:dyDescent="0.3">
      <c r="C10662" s="129"/>
      <c r="D10662" s="129"/>
      <c r="E10662" s="129"/>
      <c r="F10662" s="129"/>
    </row>
    <row r="10663" spans="3:6" s="119" customFormat="1" x14ac:dyDescent="0.3">
      <c r="C10663" s="129"/>
      <c r="D10663" s="129"/>
      <c r="E10663" s="129"/>
      <c r="F10663" s="129"/>
    </row>
    <row r="10664" spans="3:6" s="119" customFormat="1" x14ac:dyDescent="0.3">
      <c r="C10664" s="129"/>
      <c r="D10664" s="129"/>
      <c r="E10664" s="129"/>
      <c r="F10664" s="129"/>
    </row>
    <row r="10665" spans="3:6" s="119" customFormat="1" x14ac:dyDescent="0.3">
      <c r="C10665" s="129"/>
      <c r="D10665" s="129"/>
      <c r="E10665" s="129"/>
      <c r="F10665" s="129"/>
    </row>
    <row r="10666" spans="3:6" s="119" customFormat="1" x14ac:dyDescent="0.3">
      <c r="C10666" s="129"/>
      <c r="D10666" s="129"/>
      <c r="E10666" s="129"/>
      <c r="F10666" s="129"/>
    </row>
    <row r="10667" spans="3:6" s="119" customFormat="1" x14ac:dyDescent="0.3">
      <c r="C10667" s="129"/>
      <c r="D10667" s="129"/>
      <c r="E10667" s="129"/>
      <c r="F10667" s="129"/>
    </row>
    <row r="10668" spans="3:6" s="119" customFormat="1" x14ac:dyDescent="0.3">
      <c r="C10668" s="129"/>
      <c r="D10668" s="129"/>
      <c r="E10668" s="129"/>
      <c r="F10668" s="129"/>
    </row>
    <row r="10669" spans="3:6" s="119" customFormat="1" x14ac:dyDescent="0.3">
      <c r="C10669" s="129"/>
      <c r="D10669" s="129"/>
      <c r="E10669" s="129"/>
      <c r="F10669" s="129"/>
    </row>
    <row r="10670" spans="3:6" s="119" customFormat="1" x14ac:dyDescent="0.3">
      <c r="C10670" s="129"/>
      <c r="D10670" s="129"/>
      <c r="E10670" s="129"/>
      <c r="F10670" s="129"/>
    </row>
    <row r="10671" spans="3:6" s="119" customFormat="1" x14ac:dyDescent="0.3">
      <c r="C10671" s="129"/>
      <c r="D10671" s="129"/>
      <c r="E10671" s="129"/>
      <c r="F10671" s="129"/>
    </row>
    <row r="10672" spans="3:6" s="119" customFormat="1" x14ac:dyDescent="0.3">
      <c r="C10672" s="129"/>
      <c r="D10672" s="129"/>
      <c r="E10672" s="129"/>
      <c r="F10672" s="129"/>
    </row>
    <row r="10673" spans="3:6" s="119" customFormat="1" x14ac:dyDescent="0.3">
      <c r="C10673" s="129"/>
      <c r="D10673" s="129"/>
      <c r="E10673" s="129"/>
      <c r="F10673" s="129"/>
    </row>
    <row r="10674" spans="3:6" s="119" customFormat="1" x14ac:dyDescent="0.3">
      <c r="C10674" s="129"/>
      <c r="D10674" s="129"/>
      <c r="E10674" s="129"/>
      <c r="F10674" s="129"/>
    </row>
    <row r="10675" spans="3:6" s="119" customFormat="1" x14ac:dyDescent="0.3">
      <c r="C10675" s="129"/>
      <c r="D10675" s="129"/>
      <c r="E10675" s="129"/>
      <c r="F10675" s="129"/>
    </row>
    <row r="10676" spans="3:6" s="119" customFormat="1" x14ac:dyDescent="0.3">
      <c r="C10676" s="129"/>
      <c r="D10676" s="129"/>
      <c r="E10676" s="129"/>
      <c r="F10676" s="129"/>
    </row>
    <row r="10677" spans="3:6" s="119" customFormat="1" x14ac:dyDescent="0.3">
      <c r="C10677" s="129"/>
      <c r="D10677" s="129"/>
      <c r="E10677" s="129"/>
      <c r="F10677" s="129"/>
    </row>
    <row r="10678" spans="3:6" s="119" customFormat="1" x14ac:dyDescent="0.3">
      <c r="C10678" s="129"/>
      <c r="D10678" s="129"/>
      <c r="E10678" s="129"/>
      <c r="F10678" s="129"/>
    </row>
    <row r="10679" spans="3:6" s="119" customFormat="1" x14ac:dyDescent="0.3">
      <c r="C10679" s="129"/>
      <c r="D10679" s="129"/>
      <c r="E10679" s="129"/>
      <c r="F10679" s="129"/>
    </row>
    <row r="10680" spans="3:6" s="119" customFormat="1" x14ac:dyDescent="0.3">
      <c r="C10680" s="129"/>
      <c r="D10680" s="129"/>
      <c r="E10680" s="129"/>
      <c r="F10680" s="129"/>
    </row>
    <row r="10681" spans="3:6" s="119" customFormat="1" x14ac:dyDescent="0.3">
      <c r="C10681" s="129"/>
      <c r="D10681" s="129"/>
      <c r="E10681" s="129"/>
      <c r="F10681" s="129"/>
    </row>
    <row r="10682" spans="3:6" s="119" customFormat="1" x14ac:dyDescent="0.3">
      <c r="C10682" s="129"/>
      <c r="D10682" s="129"/>
      <c r="E10682" s="129"/>
      <c r="F10682" s="129"/>
    </row>
    <row r="10683" spans="3:6" s="119" customFormat="1" x14ac:dyDescent="0.3">
      <c r="C10683" s="129"/>
      <c r="D10683" s="129"/>
      <c r="E10683" s="129"/>
      <c r="F10683" s="129"/>
    </row>
    <row r="10684" spans="3:6" s="119" customFormat="1" x14ac:dyDescent="0.3">
      <c r="C10684" s="129"/>
      <c r="D10684" s="129"/>
      <c r="E10684" s="129"/>
      <c r="F10684" s="129"/>
    </row>
    <row r="10685" spans="3:6" s="119" customFormat="1" x14ac:dyDescent="0.3">
      <c r="C10685" s="129"/>
      <c r="D10685" s="129"/>
      <c r="E10685" s="129"/>
      <c r="F10685" s="129"/>
    </row>
    <row r="10686" spans="3:6" s="119" customFormat="1" x14ac:dyDescent="0.3">
      <c r="C10686" s="129"/>
      <c r="D10686" s="129"/>
      <c r="E10686" s="129"/>
      <c r="F10686" s="129"/>
    </row>
    <row r="10687" spans="3:6" s="119" customFormat="1" x14ac:dyDescent="0.3">
      <c r="C10687" s="129"/>
      <c r="D10687" s="129"/>
      <c r="E10687" s="129"/>
      <c r="F10687" s="129"/>
    </row>
    <row r="10688" spans="3:6" s="119" customFormat="1" x14ac:dyDescent="0.3">
      <c r="C10688" s="129"/>
      <c r="D10688" s="129"/>
      <c r="E10688" s="129"/>
      <c r="F10688" s="129"/>
    </row>
    <row r="10689" spans="3:6" s="119" customFormat="1" x14ac:dyDescent="0.3">
      <c r="C10689" s="129"/>
      <c r="D10689" s="129"/>
      <c r="E10689" s="129"/>
      <c r="F10689" s="129"/>
    </row>
    <row r="10690" spans="3:6" s="119" customFormat="1" x14ac:dyDescent="0.3">
      <c r="C10690" s="129"/>
      <c r="D10690" s="129"/>
      <c r="E10690" s="129"/>
      <c r="F10690" s="129"/>
    </row>
    <row r="10691" spans="3:6" s="119" customFormat="1" x14ac:dyDescent="0.3">
      <c r="C10691" s="129"/>
      <c r="D10691" s="129"/>
      <c r="E10691" s="129"/>
      <c r="F10691" s="129"/>
    </row>
    <row r="10692" spans="3:6" s="119" customFormat="1" x14ac:dyDescent="0.3">
      <c r="C10692" s="129"/>
      <c r="D10692" s="129"/>
      <c r="E10692" s="129"/>
      <c r="F10692" s="129"/>
    </row>
    <row r="10693" spans="3:6" s="119" customFormat="1" x14ac:dyDescent="0.3">
      <c r="C10693" s="129"/>
      <c r="D10693" s="129"/>
      <c r="E10693" s="129"/>
      <c r="F10693" s="129"/>
    </row>
    <row r="10694" spans="3:6" s="119" customFormat="1" x14ac:dyDescent="0.3">
      <c r="C10694" s="129"/>
      <c r="D10694" s="129"/>
      <c r="E10694" s="129"/>
      <c r="F10694" s="129"/>
    </row>
    <row r="10695" spans="3:6" s="119" customFormat="1" x14ac:dyDescent="0.3">
      <c r="C10695" s="129"/>
      <c r="D10695" s="129"/>
      <c r="E10695" s="129"/>
      <c r="F10695" s="129"/>
    </row>
    <row r="10696" spans="3:6" s="119" customFormat="1" x14ac:dyDescent="0.3">
      <c r="C10696" s="129"/>
      <c r="D10696" s="129"/>
      <c r="E10696" s="129"/>
      <c r="F10696" s="129"/>
    </row>
    <row r="10697" spans="3:6" s="119" customFormat="1" x14ac:dyDescent="0.3">
      <c r="C10697" s="129"/>
      <c r="D10697" s="129"/>
      <c r="E10697" s="129"/>
      <c r="F10697" s="129"/>
    </row>
    <row r="10698" spans="3:6" s="119" customFormat="1" x14ac:dyDescent="0.3">
      <c r="C10698" s="129"/>
      <c r="D10698" s="129"/>
      <c r="E10698" s="129"/>
      <c r="F10698" s="129"/>
    </row>
    <row r="10699" spans="3:6" s="119" customFormat="1" x14ac:dyDescent="0.3">
      <c r="C10699" s="129"/>
      <c r="D10699" s="129"/>
      <c r="E10699" s="129"/>
      <c r="F10699" s="129"/>
    </row>
    <row r="10700" spans="3:6" s="119" customFormat="1" x14ac:dyDescent="0.3">
      <c r="C10700" s="129"/>
      <c r="D10700" s="129"/>
      <c r="E10700" s="129"/>
      <c r="F10700" s="129"/>
    </row>
    <row r="10701" spans="3:6" s="119" customFormat="1" x14ac:dyDescent="0.3">
      <c r="C10701" s="129"/>
      <c r="D10701" s="129"/>
      <c r="E10701" s="129"/>
      <c r="F10701" s="129"/>
    </row>
    <row r="10702" spans="3:6" s="119" customFormat="1" x14ac:dyDescent="0.3">
      <c r="C10702" s="129"/>
      <c r="D10702" s="129"/>
      <c r="E10702" s="129"/>
      <c r="F10702" s="129"/>
    </row>
    <row r="10703" spans="3:6" s="119" customFormat="1" x14ac:dyDescent="0.3">
      <c r="C10703" s="129"/>
      <c r="D10703" s="129"/>
      <c r="E10703" s="129"/>
      <c r="F10703" s="129"/>
    </row>
    <row r="10704" spans="3:6" s="119" customFormat="1" x14ac:dyDescent="0.3">
      <c r="C10704" s="129"/>
      <c r="D10704" s="129"/>
      <c r="E10704" s="129"/>
      <c r="F10704" s="129"/>
    </row>
    <row r="10705" spans="3:6" s="119" customFormat="1" x14ac:dyDescent="0.3">
      <c r="C10705" s="129"/>
      <c r="D10705" s="129"/>
      <c r="E10705" s="129"/>
      <c r="F10705" s="129"/>
    </row>
    <row r="10706" spans="3:6" s="119" customFormat="1" x14ac:dyDescent="0.3">
      <c r="C10706" s="129"/>
      <c r="D10706" s="129"/>
      <c r="E10706" s="129"/>
      <c r="F10706" s="129"/>
    </row>
    <row r="10707" spans="3:6" s="119" customFormat="1" x14ac:dyDescent="0.3">
      <c r="C10707" s="129"/>
      <c r="D10707" s="129"/>
      <c r="E10707" s="129"/>
      <c r="F10707" s="129"/>
    </row>
    <row r="10708" spans="3:6" s="119" customFormat="1" x14ac:dyDescent="0.3">
      <c r="C10708" s="129"/>
      <c r="D10708" s="129"/>
      <c r="E10708" s="129"/>
      <c r="F10708" s="129"/>
    </row>
    <row r="10709" spans="3:6" s="119" customFormat="1" x14ac:dyDescent="0.3">
      <c r="C10709" s="129"/>
      <c r="D10709" s="129"/>
      <c r="E10709" s="129"/>
      <c r="F10709" s="129"/>
    </row>
    <row r="10710" spans="3:6" s="119" customFormat="1" x14ac:dyDescent="0.3">
      <c r="C10710" s="129"/>
      <c r="D10710" s="129"/>
      <c r="E10710" s="129"/>
      <c r="F10710" s="129"/>
    </row>
    <row r="10711" spans="3:6" s="119" customFormat="1" x14ac:dyDescent="0.3">
      <c r="C10711" s="129"/>
      <c r="D10711" s="129"/>
      <c r="E10711" s="129"/>
      <c r="F10711" s="129"/>
    </row>
    <row r="10712" spans="3:6" s="119" customFormat="1" x14ac:dyDescent="0.3">
      <c r="C10712" s="129"/>
      <c r="D10712" s="129"/>
      <c r="E10712" s="129"/>
      <c r="F10712" s="129"/>
    </row>
    <row r="10713" spans="3:6" s="119" customFormat="1" x14ac:dyDescent="0.3">
      <c r="C10713" s="129"/>
      <c r="D10713" s="129"/>
      <c r="E10713" s="129"/>
      <c r="F10713" s="129"/>
    </row>
    <row r="10714" spans="3:6" s="119" customFormat="1" x14ac:dyDescent="0.3">
      <c r="C10714" s="129"/>
      <c r="D10714" s="129"/>
      <c r="E10714" s="129"/>
      <c r="F10714" s="129"/>
    </row>
    <row r="10715" spans="3:6" s="119" customFormat="1" x14ac:dyDescent="0.3">
      <c r="C10715" s="129"/>
      <c r="D10715" s="129"/>
      <c r="E10715" s="129"/>
      <c r="F10715" s="129"/>
    </row>
    <row r="10716" spans="3:6" s="119" customFormat="1" x14ac:dyDescent="0.3">
      <c r="C10716" s="129"/>
      <c r="D10716" s="129"/>
      <c r="E10716" s="129"/>
      <c r="F10716" s="129"/>
    </row>
    <row r="10717" spans="3:6" s="119" customFormat="1" x14ac:dyDescent="0.3">
      <c r="C10717" s="129"/>
      <c r="D10717" s="129"/>
      <c r="E10717" s="129"/>
      <c r="F10717" s="129"/>
    </row>
    <row r="10718" spans="3:6" s="119" customFormat="1" x14ac:dyDescent="0.3">
      <c r="C10718" s="129"/>
      <c r="D10718" s="129"/>
      <c r="E10718" s="129"/>
      <c r="F10718" s="129"/>
    </row>
    <row r="10719" spans="3:6" s="119" customFormat="1" x14ac:dyDescent="0.3">
      <c r="C10719" s="129"/>
      <c r="D10719" s="129"/>
      <c r="E10719" s="129"/>
      <c r="F10719" s="129"/>
    </row>
    <row r="10720" spans="3:6" s="119" customFormat="1" x14ac:dyDescent="0.3">
      <c r="C10720" s="129"/>
      <c r="D10720" s="129"/>
      <c r="E10720" s="129"/>
      <c r="F10720" s="129"/>
    </row>
    <row r="10721" spans="3:6" s="119" customFormat="1" x14ac:dyDescent="0.3">
      <c r="C10721" s="129"/>
      <c r="D10721" s="129"/>
      <c r="E10721" s="129"/>
      <c r="F10721" s="129"/>
    </row>
    <row r="10722" spans="3:6" s="119" customFormat="1" x14ac:dyDescent="0.3">
      <c r="C10722" s="129"/>
      <c r="D10722" s="129"/>
      <c r="E10722" s="129"/>
      <c r="F10722" s="129"/>
    </row>
    <row r="10723" spans="3:6" s="119" customFormat="1" x14ac:dyDescent="0.3">
      <c r="C10723" s="129"/>
      <c r="D10723" s="129"/>
      <c r="E10723" s="129"/>
      <c r="F10723" s="129"/>
    </row>
    <row r="10724" spans="3:6" s="119" customFormat="1" x14ac:dyDescent="0.3">
      <c r="C10724" s="129"/>
      <c r="D10724" s="129"/>
      <c r="E10724" s="129"/>
      <c r="F10724" s="129"/>
    </row>
    <row r="10725" spans="3:6" s="119" customFormat="1" x14ac:dyDescent="0.3">
      <c r="C10725" s="129"/>
      <c r="D10725" s="129"/>
      <c r="E10725" s="129"/>
      <c r="F10725" s="129"/>
    </row>
    <row r="10726" spans="3:6" s="119" customFormat="1" x14ac:dyDescent="0.3">
      <c r="C10726" s="129"/>
      <c r="D10726" s="129"/>
      <c r="E10726" s="129"/>
      <c r="F10726" s="129"/>
    </row>
    <row r="10727" spans="3:6" s="119" customFormat="1" x14ac:dyDescent="0.3">
      <c r="C10727" s="129"/>
      <c r="D10727" s="129"/>
      <c r="E10727" s="129"/>
      <c r="F10727" s="129"/>
    </row>
    <row r="10728" spans="3:6" s="119" customFormat="1" x14ac:dyDescent="0.3">
      <c r="C10728" s="129"/>
      <c r="D10728" s="129"/>
      <c r="E10728" s="129"/>
      <c r="F10728" s="129"/>
    </row>
    <row r="10729" spans="3:6" s="119" customFormat="1" x14ac:dyDescent="0.3">
      <c r="C10729" s="129"/>
      <c r="D10729" s="129"/>
      <c r="E10729" s="129"/>
      <c r="F10729" s="129"/>
    </row>
    <row r="10730" spans="3:6" s="119" customFormat="1" x14ac:dyDescent="0.3">
      <c r="C10730" s="129"/>
      <c r="D10730" s="129"/>
      <c r="E10730" s="129"/>
      <c r="F10730" s="129"/>
    </row>
    <row r="10731" spans="3:6" s="119" customFormat="1" x14ac:dyDescent="0.3">
      <c r="C10731" s="129"/>
      <c r="D10731" s="129"/>
      <c r="E10731" s="129"/>
      <c r="F10731" s="129"/>
    </row>
    <row r="10732" spans="3:6" s="119" customFormat="1" x14ac:dyDescent="0.3">
      <c r="C10732" s="129"/>
      <c r="D10732" s="129"/>
      <c r="E10732" s="129"/>
      <c r="F10732" s="129"/>
    </row>
    <row r="10733" spans="3:6" s="119" customFormat="1" x14ac:dyDescent="0.3">
      <c r="C10733" s="129"/>
      <c r="D10733" s="129"/>
      <c r="E10733" s="129"/>
      <c r="F10733" s="129"/>
    </row>
    <row r="10734" spans="3:6" s="119" customFormat="1" x14ac:dyDescent="0.3">
      <c r="C10734" s="129"/>
      <c r="D10734" s="129"/>
      <c r="E10734" s="129"/>
      <c r="F10734" s="129"/>
    </row>
    <row r="10735" spans="3:6" s="119" customFormat="1" x14ac:dyDescent="0.3">
      <c r="C10735" s="129"/>
      <c r="D10735" s="129"/>
      <c r="E10735" s="129"/>
      <c r="F10735" s="129"/>
    </row>
    <row r="10736" spans="3:6" s="119" customFormat="1" x14ac:dyDescent="0.3">
      <c r="C10736" s="129"/>
      <c r="D10736" s="129"/>
      <c r="E10736" s="129"/>
      <c r="F10736" s="129"/>
    </row>
    <row r="10737" spans="3:6" s="119" customFormat="1" x14ac:dyDescent="0.3">
      <c r="C10737" s="129"/>
      <c r="D10737" s="129"/>
      <c r="E10737" s="129"/>
      <c r="F10737" s="129"/>
    </row>
    <row r="10738" spans="3:6" s="119" customFormat="1" x14ac:dyDescent="0.3">
      <c r="C10738" s="129"/>
      <c r="D10738" s="129"/>
      <c r="E10738" s="129"/>
      <c r="F10738" s="129"/>
    </row>
    <row r="10739" spans="3:6" s="119" customFormat="1" x14ac:dyDescent="0.3">
      <c r="C10739" s="129"/>
      <c r="D10739" s="129"/>
      <c r="E10739" s="129"/>
      <c r="F10739" s="129"/>
    </row>
    <row r="10740" spans="3:6" s="119" customFormat="1" x14ac:dyDescent="0.3">
      <c r="C10740" s="129"/>
      <c r="D10740" s="129"/>
      <c r="E10740" s="129"/>
      <c r="F10740" s="129"/>
    </row>
    <row r="10741" spans="3:6" s="119" customFormat="1" x14ac:dyDescent="0.3">
      <c r="C10741" s="129"/>
      <c r="D10741" s="129"/>
      <c r="E10741" s="129"/>
      <c r="F10741" s="129"/>
    </row>
    <row r="10742" spans="3:6" s="119" customFormat="1" x14ac:dyDescent="0.3">
      <c r="C10742" s="129"/>
      <c r="D10742" s="129"/>
      <c r="E10742" s="129"/>
      <c r="F10742" s="129"/>
    </row>
    <row r="10743" spans="3:6" s="119" customFormat="1" x14ac:dyDescent="0.3">
      <c r="C10743" s="129"/>
      <c r="D10743" s="129"/>
      <c r="E10743" s="129"/>
      <c r="F10743" s="129"/>
    </row>
    <row r="10744" spans="3:6" s="119" customFormat="1" x14ac:dyDescent="0.3">
      <c r="C10744" s="129"/>
      <c r="D10744" s="129"/>
      <c r="E10744" s="129"/>
      <c r="F10744" s="129"/>
    </row>
    <row r="10745" spans="3:6" s="119" customFormat="1" x14ac:dyDescent="0.3">
      <c r="C10745" s="129"/>
      <c r="D10745" s="129"/>
      <c r="E10745" s="129"/>
      <c r="F10745" s="129"/>
    </row>
    <row r="10746" spans="3:6" s="119" customFormat="1" x14ac:dyDescent="0.3">
      <c r="C10746" s="129"/>
      <c r="D10746" s="129"/>
      <c r="E10746" s="129"/>
      <c r="F10746" s="129"/>
    </row>
    <row r="10747" spans="3:6" s="119" customFormat="1" x14ac:dyDescent="0.3">
      <c r="C10747" s="129"/>
      <c r="D10747" s="129"/>
      <c r="E10747" s="129"/>
      <c r="F10747" s="129"/>
    </row>
    <row r="10748" spans="3:6" s="119" customFormat="1" x14ac:dyDescent="0.3">
      <c r="C10748" s="129"/>
      <c r="D10748" s="129"/>
      <c r="E10748" s="129"/>
      <c r="F10748" s="129"/>
    </row>
    <row r="10749" spans="3:6" s="119" customFormat="1" x14ac:dyDescent="0.3">
      <c r="C10749" s="129"/>
      <c r="D10749" s="129"/>
      <c r="E10749" s="129"/>
      <c r="F10749" s="129"/>
    </row>
    <row r="10750" spans="3:6" s="119" customFormat="1" x14ac:dyDescent="0.3">
      <c r="C10750" s="129"/>
      <c r="D10750" s="129"/>
      <c r="E10750" s="129"/>
      <c r="F10750" s="129"/>
    </row>
    <row r="10751" spans="3:6" s="119" customFormat="1" x14ac:dyDescent="0.3">
      <c r="C10751" s="129"/>
      <c r="D10751" s="129"/>
      <c r="E10751" s="129"/>
      <c r="F10751" s="129"/>
    </row>
    <row r="10752" spans="3:6" s="119" customFormat="1" x14ac:dyDescent="0.3">
      <c r="C10752" s="129"/>
      <c r="D10752" s="129"/>
      <c r="E10752" s="129"/>
      <c r="F10752" s="129"/>
    </row>
    <row r="10753" spans="3:6" s="119" customFormat="1" x14ac:dyDescent="0.3">
      <c r="C10753" s="129"/>
      <c r="D10753" s="129"/>
      <c r="E10753" s="129"/>
      <c r="F10753" s="129"/>
    </row>
    <row r="10754" spans="3:6" s="119" customFormat="1" x14ac:dyDescent="0.3">
      <c r="C10754" s="129"/>
      <c r="D10754" s="129"/>
      <c r="E10754" s="129"/>
      <c r="F10754" s="129"/>
    </row>
    <row r="10755" spans="3:6" s="119" customFormat="1" x14ac:dyDescent="0.3">
      <c r="C10755" s="129"/>
      <c r="D10755" s="129"/>
      <c r="E10755" s="129"/>
      <c r="F10755" s="129"/>
    </row>
    <row r="10756" spans="3:6" s="119" customFormat="1" x14ac:dyDescent="0.3">
      <c r="C10756" s="129"/>
      <c r="D10756" s="129"/>
      <c r="E10756" s="129"/>
      <c r="F10756" s="129"/>
    </row>
    <row r="10757" spans="3:6" s="119" customFormat="1" x14ac:dyDescent="0.3">
      <c r="C10757" s="129"/>
      <c r="D10757" s="129"/>
      <c r="E10757" s="129"/>
      <c r="F10757" s="129"/>
    </row>
    <row r="10758" spans="3:6" s="119" customFormat="1" x14ac:dyDescent="0.3">
      <c r="C10758" s="129"/>
      <c r="D10758" s="129"/>
      <c r="E10758" s="129"/>
      <c r="F10758" s="129"/>
    </row>
    <row r="10759" spans="3:6" s="119" customFormat="1" x14ac:dyDescent="0.3">
      <c r="C10759" s="129"/>
      <c r="D10759" s="129"/>
      <c r="E10759" s="129"/>
      <c r="F10759" s="129"/>
    </row>
    <row r="10760" spans="3:6" s="119" customFormat="1" x14ac:dyDescent="0.3">
      <c r="C10760" s="129"/>
      <c r="D10760" s="129"/>
      <c r="E10760" s="129"/>
      <c r="F10760" s="129"/>
    </row>
    <row r="10761" spans="3:6" s="119" customFormat="1" x14ac:dyDescent="0.3">
      <c r="C10761" s="129"/>
      <c r="D10761" s="129"/>
      <c r="E10761" s="129"/>
      <c r="F10761" s="129"/>
    </row>
    <row r="10762" spans="3:6" s="119" customFormat="1" x14ac:dyDescent="0.3">
      <c r="C10762" s="129"/>
      <c r="D10762" s="129"/>
      <c r="E10762" s="129"/>
      <c r="F10762" s="129"/>
    </row>
    <row r="10763" spans="3:6" s="119" customFormat="1" x14ac:dyDescent="0.3">
      <c r="C10763" s="129"/>
      <c r="D10763" s="129"/>
      <c r="E10763" s="129"/>
      <c r="F10763" s="129"/>
    </row>
    <row r="10764" spans="3:6" s="119" customFormat="1" x14ac:dyDescent="0.3">
      <c r="C10764" s="129"/>
      <c r="D10764" s="129"/>
      <c r="E10764" s="129"/>
      <c r="F10764" s="129"/>
    </row>
    <row r="10765" spans="3:6" s="119" customFormat="1" x14ac:dyDescent="0.3">
      <c r="C10765" s="129"/>
      <c r="D10765" s="129"/>
      <c r="E10765" s="129"/>
      <c r="F10765" s="129"/>
    </row>
    <row r="10766" spans="3:6" s="119" customFormat="1" x14ac:dyDescent="0.3">
      <c r="C10766" s="129"/>
      <c r="D10766" s="129"/>
      <c r="E10766" s="129"/>
      <c r="F10766" s="129"/>
    </row>
    <row r="10767" spans="3:6" s="119" customFormat="1" x14ac:dyDescent="0.3">
      <c r="C10767" s="129"/>
      <c r="D10767" s="129"/>
      <c r="E10767" s="129"/>
      <c r="F10767" s="129"/>
    </row>
    <row r="10768" spans="3:6" s="119" customFormat="1" x14ac:dyDescent="0.3">
      <c r="C10768" s="129"/>
      <c r="D10768" s="129"/>
      <c r="E10768" s="129"/>
      <c r="F10768" s="129"/>
    </row>
    <row r="10769" spans="3:6" s="119" customFormat="1" x14ac:dyDescent="0.3">
      <c r="C10769" s="129"/>
      <c r="D10769" s="129"/>
      <c r="E10769" s="129"/>
      <c r="F10769" s="129"/>
    </row>
    <row r="10770" spans="3:6" s="119" customFormat="1" x14ac:dyDescent="0.3">
      <c r="C10770" s="129"/>
      <c r="D10770" s="129"/>
      <c r="E10770" s="129"/>
      <c r="F10770" s="129"/>
    </row>
    <row r="10771" spans="3:6" s="119" customFormat="1" x14ac:dyDescent="0.3">
      <c r="C10771" s="129"/>
      <c r="D10771" s="129"/>
      <c r="E10771" s="129"/>
      <c r="F10771" s="129"/>
    </row>
    <row r="10772" spans="3:6" s="119" customFormat="1" x14ac:dyDescent="0.3">
      <c r="C10772" s="129"/>
      <c r="D10772" s="129"/>
      <c r="E10772" s="129"/>
      <c r="F10772" s="129"/>
    </row>
    <row r="10773" spans="3:6" s="119" customFormat="1" x14ac:dyDescent="0.3">
      <c r="C10773" s="129"/>
      <c r="D10773" s="129"/>
      <c r="E10773" s="129"/>
      <c r="F10773" s="129"/>
    </row>
    <row r="10774" spans="3:6" s="119" customFormat="1" x14ac:dyDescent="0.3">
      <c r="C10774" s="129"/>
      <c r="D10774" s="129"/>
      <c r="E10774" s="129"/>
      <c r="F10774" s="129"/>
    </row>
    <row r="10775" spans="3:6" s="119" customFormat="1" x14ac:dyDescent="0.3">
      <c r="C10775" s="129"/>
      <c r="D10775" s="129"/>
      <c r="E10775" s="129"/>
      <c r="F10775" s="129"/>
    </row>
    <row r="10776" spans="3:6" s="119" customFormat="1" x14ac:dyDescent="0.3">
      <c r="C10776" s="129"/>
      <c r="D10776" s="129"/>
      <c r="E10776" s="129"/>
      <c r="F10776" s="129"/>
    </row>
    <row r="10777" spans="3:6" s="119" customFormat="1" x14ac:dyDescent="0.3">
      <c r="C10777" s="129"/>
      <c r="D10777" s="129"/>
      <c r="E10777" s="129"/>
      <c r="F10777" s="129"/>
    </row>
    <row r="10778" spans="3:6" s="119" customFormat="1" x14ac:dyDescent="0.3">
      <c r="C10778" s="129"/>
      <c r="D10778" s="129"/>
      <c r="E10778" s="129"/>
      <c r="F10778" s="129"/>
    </row>
    <row r="10779" spans="3:6" s="119" customFormat="1" x14ac:dyDescent="0.3">
      <c r="C10779" s="129"/>
      <c r="D10779" s="129"/>
      <c r="E10779" s="129"/>
      <c r="F10779" s="129"/>
    </row>
    <row r="10780" spans="3:6" s="119" customFormat="1" x14ac:dyDescent="0.3">
      <c r="C10780" s="129"/>
      <c r="D10780" s="129"/>
      <c r="E10780" s="129"/>
      <c r="F10780" s="129"/>
    </row>
    <row r="10781" spans="3:6" s="119" customFormat="1" x14ac:dyDescent="0.3">
      <c r="C10781" s="129"/>
      <c r="D10781" s="129"/>
      <c r="E10781" s="129"/>
      <c r="F10781" s="129"/>
    </row>
    <row r="10782" spans="3:6" s="119" customFormat="1" x14ac:dyDescent="0.3">
      <c r="C10782" s="129"/>
      <c r="D10782" s="129"/>
      <c r="E10782" s="129"/>
      <c r="F10782" s="129"/>
    </row>
    <row r="10783" spans="3:6" s="119" customFormat="1" x14ac:dyDescent="0.3">
      <c r="C10783" s="129"/>
      <c r="D10783" s="129"/>
      <c r="E10783" s="129"/>
      <c r="F10783" s="129"/>
    </row>
    <row r="10784" spans="3:6" s="119" customFormat="1" x14ac:dyDescent="0.3">
      <c r="C10784" s="129"/>
      <c r="D10784" s="129"/>
      <c r="E10784" s="129"/>
      <c r="F10784" s="129"/>
    </row>
    <row r="10785" spans="3:6" s="119" customFormat="1" x14ac:dyDescent="0.3">
      <c r="C10785" s="129"/>
      <c r="D10785" s="129"/>
      <c r="E10785" s="129"/>
      <c r="F10785" s="129"/>
    </row>
    <row r="10786" spans="3:6" s="119" customFormat="1" x14ac:dyDescent="0.3">
      <c r="C10786" s="129"/>
      <c r="D10786" s="129"/>
      <c r="E10786" s="129"/>
      <c r="F10786" s="129"/>
    </row>
    <row r="10787" spans="3:6" s="119" customFormat="1" x14ac:dyDescent="0.3">
      <c r="C10787" s="129"/>
      <c r="D10787" s="129"/>
      <c r="E10787" s="129"/>
      <c r="F10787" s="129"/>
    </row>
    <row r="10788" spans="3:6" s="119" customFormat="1" x14ac:dyDescent="0.3">
      <c r="C10788" s="129"/>
      <c r="D10788" s="129"/>
      <c r="E10788" s="129"/>
      <c r="F10788" s="129"/>
    </row>
    <row r="10789" spans="3:6" s="119" customFormat="1" x14ac:dyDescent="0.3">
      <c r="C10789" s="129"/>
      <c r="D10789" s="129"/>
      <c r="E10789" s="129"/>
      <c r="F10789" s="129"/>
    </row>
    <row r="10790" spans="3:6" s="119" customFormat="1" x14ac:dyDescent="0.3">
      <c r="C10790" s="129"/>
      <c r="D10790" s="129"/>
      <c r="E10790" s="129"/>
      <c r="F10790" s="129"/>
    </row>
    <row r="10791" spans="3:6" s="119" customFormat="1" x14ac:dyDescent="0.3">
      <c r="C10791" s="129"/>
      <c r="D10791" s="129"/>
      <c r="E10791" s="129"/>
      <c r="F10791" s="129"/>
    </row>
    <row r="10792" spans="3:6" s="119" customFormat="1" x14ac:dyDescent="0.3">
      <c r="C10792" s="129"/>
      <c r="D10792" s="129"/>
      <c r="E10792" s="129"/>
      <c r="F10792" s="129"/>
    </row>
    <row r="10793" spans="3:6" s="119" customFormat="1" x14ac:dyDescent="0.3">
      <c r="C10793" s="129"/>
      <c r="D10793" s="129"/>
      <c r="E10793" s="129"/>
      <c r="F10793" s="129"/>
    </row>
    <row r="10794" spans="3:6" s="119" customFormat="1" x14ac:dyDescent="0.3">
      <c r="C10794" s="129"/>
      <c r="D10794" s="129"/>
      <c r="E10794" s="129"/>
      <c r="F10794" s="129"/>
    </row>
    <row r="10795" spans="3:6" s="119" customFormat="1" x14ac:dyDescent="0.3">
      <c r="C10795" s="129"/>
      <c r="D10795" s="129"/>
      <c r="E10795" s="129"/>
      <c r="F10795" s="129"/>
    </row>
    <row r="10796" spans="3:6" s="119" customFormat="1" x14ac:dyDescent="0.3">
      <c r="C10796" s="129"/>
      <c r="D10796" s="129"/>
      <c r="E10796" s="129"/>
      <c r="F10796" s="129"/>
    </row>
    <row r="10797" spans="3:6" s="119" customFormat="1" x14ac:dyDescent="0.3">
      <c r="C10797" s="129"/>
      <c r="D10797" s="129"/>
      <c r="E10797" s="129"/>
      <c r="F10797" s="129"/>
    </row>
    <row r="10798" spans="3:6" s="119" customFormat="1" x14ac:dyDescent="0.3">
      <c r="C10798" s="129"/>
      <c r="D10798" s="129"/>
      <c r="E10798" s="129"/>
      <c r="F10798" s="129"/>
    </row>
    <row r="10799" spans="3:6" s="119" customFormat="1" x14ac:dyDescent="0.3">
      <c r="C10799" s="129"/>
      <c r="D10799" s="129"/>
      <c r="E10799" s="129"/>
      <c r="F10799" s="129"/>
    </row>
    <row r="10800" spans="3:6" s="119" customFormat="1" x14ac:dyDescent="0.3">
      <c r="C10800" s="129"/>
      <c r="D10800" s="129"/>
      <c r="E10800" s="129"/>
      <c r="F10800" s="129"/>
    </row>
    <row r="10801" spans="3:6" s="119" customFormat="1" x14ac:dyDescent="0.3">
      <c r="C10801" s="129"/>
      <c r="D10801" s="129"/>
      <c r="E10801" s="129"/>
      <c r="F10801" s="129"/>
    </row>
    <row r="10802" spans="3:6" s="119" customFormat="1" x14ac:dyDescent="0.3">
      <c r="C10802" s="129"/>
      <c r="D10802" s="129"/>
      <c r="E10802" s="129"/>
      <c r="F10802" s="129"/>
    </row>
    <row r="10803" spans="3:6" s="119" customFormat="1" x14ac:dyDescent="0.3">
      <c r="C10803" s="129"/>
      <c r="D10803" s="129"/>
      <c r="E10803" s="129"/>
      <c r="F10803" s="129"/>
    </row>
    <row r="10804" spans="3:6" s="119" customFormat="1" x14ac:dyDescent="0.3">
      <c r="C10804" s="129"/>
      <c r="D10804" s="129"/>
      <c r="E10804" s="129"/>
      <c r="F10804" s="129"/>
    </row>
    <row r="10805" spans="3:6" s="119" customFormat="1" x14ac:dyDescent="0.3">
      <c r="C10805" s="129"/>
      <c r="D10805" s="129"/>
      <c r="E10805" s="129"/>
      <c r="F10805" s="129"/>
    </row>
    <row r="10806" spans="3:6" s="119" customFormat="1" x14ac:dyDescent="0.3">
      <c r="C10806" s="129"/>
      <c r="D10806" s="129"/>
      <c r="E10806" s="129"/>
      <c r="F10806" s="129"/>
    </row>
    <row r="10807" spans="3:6" s="119" customFormat="1" x14ac:dyDescent="0.3">
      <c r="C10807" s="129"/>
      <c r="D10807" s="129"/>
      <c r="E10807" s="129"/>
      <c r="F10807" s="129"/>
    </row>
    <row r="10808" spans="3:6" s="119" customFormat="1" x14ac:dyDescent="0.3">
      <c r="C10808" s="129"/>
      <c r="D10808" s="129"/>
      <c r="E10808" s="129"/>
      <c r="F10808" s="129"/>
    </row>
    <row r="10809" spans="3:6" s="119" customFormat="1" x14ac:dyDescent="0.3">
      <c r="C10809" s="129"/>
      <c r="D10809" s="129"/>
      <c r="E10809" s="129"/>
      <c r="F10809" s="129"/>
    </row>
    <row r="10810" spans="3:6" s="119" customFormat="1" x14ac:dyDescent="0.3">
      <c r="C10810" s="129"/>
      <c r="D10810" s="129"/>
      <c r="E10810" s="129"/>
      <c r="F10810" s="129"/>
    </row>
    <row r="10811" spans="3:6" s="119" customFormat="1" x14ac:dyDescent="0.3">
      <c r="C10811" s="129"/>
      <c r="D10811" s="129"/>
      <c r="E10811" s="129"/>
      <c r="F10811" s="129"/>
    </row>
    <row r="10812" spans="3:6" s="119" customFormat="1" x14ac:dyDescent="0.3">
      <c r="C10812" s="129"/>
      <c r="D10812" s="129"/>
      <c r="E10812" s="129"/>
      <c r="F10812" s="129"/>
    </row>
    <row r="10813" spans="3:6" s="119" customFormat="1" x14ac:dyDescent="0.3">
      <c r="C10813" s="129"/>
      <c r="D10813" s="129"/>
      <c r="E10813" s="129"/>
      <c r="F10813" s="129"/>
    </row>
    <row r="10814" spans="3:6" s="119" customFormat="1" x14ac:dyDescent="0.3">
      <c r="C10814" s="129"/>
      <c r="D10814" s="129"/>
      <c r="E10814" s="129"/>
      <c r="F10814" s="129"/>
    </row>
    <row r="10815" spans="3:6" s="119" customFormat="1" x14ac:dyDescent="0.3">
      <c r="C10815" s="129"/>
      <c r="D10815" s="129"/>
      <c r="E10815" s="129"/>
      <c r="F10815" s="129"/>
    </row>
    <row r="10816" spans="3:6" s="119" customFormat="1" x14ac:dyDescent="0.3">
      <c r="C10816" s="129"/>
      <c r="D10816" s="129"/>
      <c r="E10816" s="129"/>
      <c r="F10816" s="129"/>
    </row>
    <row r="10817" spans="3:6" s="119" customFormat="1" x14ac:dyDescent="0.3">
      <c r="C10817" s="129"/>
      <c r="D10817" s="129"/>
      <c r="E10817" s="129"/>
      <c r="F10817" s="129"/>
    </row>
    <row r="10818" spans="3:6" s="119" customFormat="1" x14ac:dyDescent="0.3">
      <c r="C10818" s="129"/>
      <c r="D10818" s="129"/>
      <c r="E10818" s="129"/>
      <c r="F10818" s="129"/>
    </row>
    <row r="10819" spans="3:6" s="119" customFormat="1" x14ac:dyDescent="0.3">
      <c r="C10819" s="129"/>
      <c r="D10819" s="129"/>
      <c r="E10819" s="129"/>
      <c r="F10819" s="129"/>
    </row>
    <row r="10820" spans="3:6" s="119" customFormat="1" x14ac:dyDescent="0.3">
      <c r="C10820" s="129"/>
      <c r="D10820" s="129"/>
      <c r="E10820" s="129"/>
      <c r="F10820" s="129"/>
    </row>
    <row r="10821" spans="3:6" s="119" customFormat="1" x14ac:dyDescent="0.3">
      <c r="C10821" s="129"/>
      <c r="D10821" s="129"/>
      <c r="E10821" s="129"/>
      <c r="F10821" s="129"/>
    </row>
    <row r="10822" spans="3:6" s="119" customFormat="1" x14ac:dyDescent="0.3">
      <c r="C10822" s="129"/>
      <c r="D10822" s="129"/>
      <c r="E10822" s="129"/>
      <c r="F10822" s="129"/>
    </row>
    <row r="10823" spans="3:6" s="119" customFormat="1" x14ac:dyDescent="0.3">
      <c r="C10823" s="129"/>
      <c r="D10823" s="129"/>
      <c r="E10823" s="129"/>
      <c r="F10823" s="129"/>
    </row>
    <row r="10824" spans="3:6" s="119" customFormat="1" x14ac:dyDescent="0.3">
      <c r="C10824" s="129"/>
      <c r="D10824" s="129"/>
      <c r="E10824" s="129"/>
      <c r="F10824" s="129"/>
    </row>
    <row r="10825" spans="3:6" s="119" customFormat="1" x14ac:dyDescent="0.3">
      <c r="C10825" s="129"/>
      <c r="D10825" s="129"/>
      <c r="E10825" s="129"/>
      <c r="F10825" s="129"/>
    </row>
    <row r="10826" spans="3:6" s="119" customFormat="1" x14ac:dyDescent="0.3">
      <c r="C10826" s="129"/>
      <c r="D10826" s="129"/>
      <c r="E10826" s="129"/>
      <c r="F10826" s="129"/>
    </row>
    <row r="10827" spans="3:6" s="119" customFormat="1" x14ac:dyDescent="0.3">
      <c r="C10827" s="129"/>
      <c r="D10827" s="129"/>
      <c r="E10827" s="129"/>
      <c r="F10827" s="129"/>
    </row>
    <row r="10828" spans="3:6" s="119" customFormat="1" x14ac:dyDescent="0.3">
      <c r="C10828" s="129"/>
      <c r="D10828" s="129"/>
      <c r="E10828" s="129"/>
      <c r="F10828" s="129"/>
    </row>
    <row r="10829" spans="3:6" s="119" customFormat="1" x14ac:dyDescent="0.3">
      <c r="C10829" s="129"/>
      <c r="D10829" s="129"/>
      <c r="E10829" s="129"/>
      <c r="F10829" s="129"/>
    </row>
    <row r="10830" spans="3:6" s="119" customFormat="1" x14ac:dyDescent="0.3">
      <c r="C10830" s="129"/>
      <c r="D10830" s="129"/>
      <c r="E10830" s="129"/>
      <c r="F10830" s="129"/>
    </row>
    <row r="10831" spans="3:6" s="119" customFormat="1" x14ac:dyDescent="0.3">
      <c r="C10831" s="129"/>
      <c r="D10831" s="129"/>
      <c r="E10831" s="129"/>
      <c r="F10831" s="129"/>
    </row>
    <row r="10832" spans="3:6" s="119" customFormat="1" x14ac:dyDescent="0.3">
      <c r="C10832" s="129"/>
      <c r="D10832" s="129"/>
      <c r="E10832" s="129"/>
      <c r="F10832" s="129"/>
    </row>
    <row r="10833" spans="3:6" s="119" customFormat="1" x14ac:dyDescent="0.3">
      <c r="C10833" s="129"/>
      <c r="D10833" s="129"/>
      <c r="E10833" s="129"/>
      <c r="F10833" s="129"/>
    </row>
    <row r="10834" spans="3:6" s="119" customFormat="1" x14ac:dyDescent="0.3">
      <c r="C10834" s="129"/>
      <c r="D10834" s="129"/>
      <c r="E10834" s="129"/>
      <c r="F10834" s="129"/>
    </row>
    <row r="10835" spans="3:6" s="119" customFormat="1" x14ac:dyDescent="0.3">
      <c r="C10835" s="129"/>
      <c r="D10835" s="129"/>
      <c r="E10835" s="129"/>
      <c r="F10835" s="129"/>
    </row>
    <row r="10836" spans="3:6" s="119" customFormat="1" x14ac:dyDescent="0.3">
      <c r="C10836" s="129"/>
      <c r="D10836" s="129"/>
      <c r="E10836" s="129"/>
      <c r="F10836" s="129"/>
    </row>
    <row r="10837" spans="3:6" s="119" customFormat="1" x14ac:dyDescent="0.3">
      <c r="C10837" s="129"/>
      <c r="D10837" s="129"/>
      <c r="E10837" s="129"/>
      <c r="F10837" s="129"/>
    </row>
    <row r="10838" spans="3:6" s="119" customFormat="1" x14ac:dyDescent="0.3">
      <c r="C10838" s="129"/>
      <c r="D10838" s="129"/>
      <c r="E10838" s="129"/>
      <c r="F10838" s="129"/>
    </row>
    <row r="10839" spans="3:6" s="119" customFormat="1" x14ac:dyDescent="0.3">
      <c r="C10839" s="129"/>
      <c r="D10839" s="129"/>
      <c r="E10839" s="129"/>
      <c r="F10839" s="129"/>
    </row>
    <row r="10840" spans="3:6" s="119" customFormat="1" x14ac:dyDescent="0.3">
      <c r="C10840" s="129"/>
      <c r="D10840" s="129"/>
      <c r="E10840" s="129"/>
      <c r="F10840" s="129"/>
    </row>
    <row r="10841" spans="3:6" s="119" customFormat="1" x14ac:dyDescent="0.3">
      <c r="C10841" s="129"/>
      <c r="D10841" s="129"/>
      <c r="E10841" s="129"/>
      <c r="F10841" s="129"/>
    </row>
    <row r="10842" spans="3:6" s="119" customFormat="1" x14ac:dyDescent="0.3">
      <c r="C10842" s="129"/>
      <c r="D10842" s="129"/>
      <c r="E10842" s="129"/>
      <c r="F10842" s="129"/>
    </row>
    <row r="10843" spans="3:6" s="119" customFormat="1" x14ac:dyDescent="0.3">
      <c r="C10843" s="129"/>
      <c r="D10843" s="129"/>
      <c r="E10843" s="129"/>
      <c r="F10843" s="129"/>
    </row>
    <row r="10844" spans="3:6" s="119" customFormat="1" x14ac:dyDescent="0.3">
      <c r="C10844" s="129"/>
      <c r="D10844" s="129"/>
      <c r="E10844" s="129"/>
      <c r="F10844" s="129"/>
    </row>
    <row r="10845" spans="3:6" s="119" customFormat="1" x14ac:dyDescent="0.3">
      <c r="C10845" s="129"/>
      <c r="D10845" s="129"/>
      <c r="E10845" s="129"/>
      <c r="F10845" s="129"/>
    </row>
    <row r="10846" spans="3:6" s="119" customFormat="1" x14ac:dyDescent="0.3">
      <c r="C10846" s="129"/>
      <c r="D10846" s="129"/>
      <c r="E10846" s="129"/>
      <c r="F10846" s="129"/>
    </row>
    <row r="10847" spans="3:6" s="119" customFormat="1" x14ac:dyDescent="0.3">
      <c r="C10847" s="129"/>
      <c r="D10847" s="129"/>
      <c r="E10847" s="129"/>
      <c r="F10847" s="129"/>
    </row>
    <row r="10848" spans="3:6" s="119" customFormat="1" x14ac:dyDescent="0.3">
      <c r="C10848" s="129"/>
      <c r="D10848" s="129"/>
      <c r="E10848" s="129"/>
      <c r="F10848" s="129"/>
    </row>
    <row r="10849" spans="3:6" s="119" customFormat="1" x14ac:dyDescent="0.3">
      <c r="C10849" s="129"/>
      <c r="D10849" s="129"/>
      <c r="E10849" s="129"/>
      <c r="F10849" s="129"/>
    </row>
    <row r="10850" spans="3:6" s="119" customFormat="1" x14ac:dyDescent="0.3">
      <c r="C10850" s="129"/>
      <c r="D10850" s="129"/>
      <c r="E10850" s="129"/>
      <c r="F10850" s="129"/>
    </row>
    <row r="10851" spans="3:6" s="119" customFormat="1" x14ac:dyDescent="0.3">
      <c r="C10851" s="129"/>
      <c r="D10851" s="129"/>
      <c r="E10851" s="129"/>
      <c r="F10851" s="129"/>
    </row>
    <row r="10852" spans="3:6" s="119" customFormat="1" x14ac:dyDescent="0.3">
      <c r="C10852" s="129"/>
      <c r="D10852" s="129"/>
      <c r="E10852" s="129"/>
      <c r="F10852" s="129"/>
    </row>
    <row r="10853" spans="3:6" s="119" customFormat="1" x14ac:dyDescent="0.3">
      <c r="C10853" s="129"/>
      <c r="D10853" s="129"/>
      <c r="E10853" s="129"/>
      <c r="F10853" s="129"/>
    </row>
    <row r="10854" spans="3:6" s="119" customFormat="1" x14ac:dyDescent="0.3">
      <c r="C10854" s="129"/>
      <c r="D10854" s="129"/>
      <c r="E10854" s="129"/>
      <c r="F10854" s="129"/>
    </row>
    <row r="10855" spans="3:6" s="119" customFormat="1" x14ac:dyDescent="0.3">
      <c r="C10855" s="129"/>
      <c r="D10855" s="129"/>
      <c r="E10855" s="129"/>
      <c r="F10855" s="129"/>
    </row>
    <row r="10856" spans="3:6" s="119" customFormat="1" x14ac:dyDescent="0.3">
      <c r="C10856" s="129"/>
      <c r="D10856" s="129"/>
      <c r="E10856" s="129"/>
      <c r="F10856" s="129"/>
    </row>
    <row r="10857" spans="3:6" s="119" customFormat="1" x14ac:dyDescent="0.3">
      <c r="C10857" s="129"/>
      <c r="D10857" s="129"/>
      <c r="E10857" s="129"/>
      <c r="F10857" s="129"/>
    </row>
    <row r="10858" spans="3:6" s="119" customFormat="1" x14ac:dyDescent="0.3">
      <c r="C10858" s="129"/>
      <c r="D10858" s="129"/>
      <c r="E10858" s="129"/>
      <c r="F10858" s="129"/>
    </row>
    <row r="10859" spans="3:6" s="119" customFormat="1" x14ac:dyDescent="0.3">
      <c r="C10859" s="129"/>
      <c r="D10859" s="129"/>
      <c r="E10859" s="129"/>
      <c r="F10859" s="129"/>
    </row>
    <row r="10860" spans="3:6" s="119" customFormat="1" x14ac:dyDescent="0.3">
      <c r="C10860" s="129"/>
      <c r="D10860" s="129"/>
      <c r="E10860" s="129"/>
      <c r="F10860" s="129"/>
    </row>
    <row r="10861" spans="3:6" s="119" customFormat="1" x14ac:dyDescent="0.3">
      <c r="C10861" s="129"/>
      <c r="D10861" s="129"/>
      <c r="E10861" s="129"/>
      <c r="F10861" s="129"/>
    </row>
    <row r="10862" spans="3:6" s="119" customFormat="1" x14ac:dyDescent="0.3">
      <c r="C10862" s="129"/>
      <c r="D10862" s="129"/>
      <c r="E10862" s="129"/>
      <c r="F10862" s="129"/>
    </row>
    <row r="10863" spans="3:6" s="119" customFormat="1" x14ac:dyDescent="0.3">
      <c r="C10863" s="129"/>
      <c r="D10863" s="129"/>
      <c r="E10863" s="129"/>
      <c r="F10863" s="129"/>
    </row>
    <row r="10864" spans="3:6" s="119" customFormat="1" x14ac:dyDescent="0.3">
      <c r="C10864" s="129"/>
      <c r="D10864" s="129"/>
      <c r="E10864" s="129"/>
      <c r="F10864" s="129"/>
    </row>
    <row r="10865" spans="3:6" s="119" customFormat="1" x14ac:dyDescent="0.3">
      <c r="C10865" s="129"/>
      <c r="D10865" s="129"/>
      <c r="E10865" s="129"/>
      <c r="F10865" s="129"/>
    </row>
    <row r="10866" spans="3:6" s="119" customFormat="1" x14ac:dyDescent="0.3">
      <c r="C10866" s="129"/>
      <c r="D10866" s="129"/>
      <c r="E10866" s="129"/>
      <c r="F10866" s="129"/>
    </row>
    <row r="10867" spans="3:6" s="119" customFormat="1" x14ac:dyDescent="0.3">
      <c r="C10867" s="129"/>
      <c r="D10867" s="129"/>
      <c r="E10867" s="129"/>
      <c r="F10867" s="129"/>
    </row>
    <row r="10868" spans="3:6" s="119" customFormat="1" x14ac:dyDescent="0.3">
      <c r="C10868" s="129"/>
      <c r="D10868" s="129"/>
      <c r="E10868" s="129"/>
      <c r="F10868" s="129"/>
    </row>
    <row r="10869" spans="3:6" s="119" customFormat="1" x14ac:dyDescent="0.3">
      <c r="C10869" s="129"/>
      <c r="D10869" s="129"/>
      <c r="E10869" s="129"/>
      <c r="F10869" s="129"/>
    </row>
    <row r="10870" spans="3:6" s="119" customFormat="1" x14ac:dyDescent="0.3">
      <c r="C10870" s="129"/>
      <c r="D10870" s="129"/>
      <c r="E10870" s="129"/>
      <c r="F10870" s="129"/>
    </row>
    <row r="10871" spans="3:6" s="119" customFormat="1" x14ac:dyDescent="0.3">
      <c r="C10871" s="129"/>
      <c r="D10871" s="129"/>
      <c r="E10871" s="129"/>
      <c r="F10871" s="129"/>
    </row>
    <row r="10872" spans="3:6" s="119" customFormat="1" x14ac:dyDescent="0.3">
      <c r="C10872" s="129"/>
      <c r="D10872" s="129"/>
      <c r="E10872" s="129"/>
      <c r="F10872" s="129"/>
    </row>
    <row r="10873" spans="3:6" s="119" customFormat="1" x14ac:dyDescent="0.3">
      <c r="C10873" s="129"/>
      <c r="D10873" s="129"/>
      <c r="E10873" s="129"/>
      <c r="F10873" s="129"/>
    </row>
    <row r="10874" spans="3:6" s="119" customFormat="1" x14ac:dyDescent="0.3">
      <c r="C10874" s="129"/>
      <c r="D10874" s="129"/>
      <c r="E10874" s="129"/>
      <c r="F10874" s="129"/>
    </row>
    <row r="10875" spans="3:6" s="119" customFormat="1" x14ac:dyDescent="0.3">
      <c r="C10875" s="129"/>
      <c r="D10875" s="129"/>
      <c r="E10875" s="129"/>
      <c r="F10875" s="129"/>
    </row>
    <row r="10876" spans="3:6" s="119" customFormat="1" x14ac:dyDescent="0.3">
      <c r="C10876" s="129"/>
      <c r="D10876" s="129"/>
      <c r="E10876" s="129"/>
      <c r="F10876" s="129"/>
    </row>
    <row r="10877" spans="3:6" s="119" customFormat="1" x14ac:dyDescent="0.3">
      <c r="C10877" s="129"/>
      <c r="D10877" s="129"/>
      <c r="E10877" s="129"/>
      <c r="F10877" s="129"/>
    </row>
    <row r="10878" spans="3:6" s="119" customFormat="1" x14ac:dyDescent="0.3">
      <c r="C10878" s="129"/>
      <c r="D10878" s="129"/>
      <c r="E10878" s="129"/>
      <c r="F10878" s="129"/>
    </row>
    <row r="10879" spans="3:6" s="119" customFormat="1" x14ac:dyDescent="0.3">
      <c r="C10879" s="129"/>
      <c r="D10879" s="129"/>
      <c r="E10879" s="129"/>
      <c r="F10879" s="129"/>
    </row>
    <row r="10880" spans="3:6" s="119" customFormat="1" x14ac:dyDescent="0.3">
      <c r="C10880" s="129"/>
      <c r="D10880" s="129"/>
      <c r="E10880" s="129"/>
      <c r="F10880" s="129"/>
    </row>
    <row r="10881" spans="3:6" s="119" customFormat="1" x14ac:dyDescent="0.3">
      <c r="C10881" s="129"/>
      <c r="D10881" s="129"/>
      <c r="E10881" s="129"/>
      <c r="F10881" s="129"/>
    </row>
    <row r="10882" spans="3:6" s="119" customFormat="1" x14ac:dyDescent="0.3">
      <c r="C10882" s="129"/>
      <c r="D10882" s="129"/>
      <c r="E10882" s="129"/>
      <c r="F10882" s="129"/>
    </row>
    <row r="10883" spans="3:6" s="119" customFormat="1" x14ac:dyDescent="0.3">
      <c r="C10883" s="129"/>
      <c r="D10883" s="129"/>
      <c r="E10883" s="129"/>
      <c r="F10883" s="129"/>
    </row>
    <row r="10884" spans="3:6" s="119" customFormat="1" x14ac:dyDescent="0.3">
      <c r="C10884" s="129"/>
      <c r="D10884" s="129"/>
      <c r="E10884" s="129"/>
      <c r="F10884" s="129"/>
    </row>
    <row r="10885" spans="3:6" s="119" customFormat="1" x14ac:dyDescent="0.3">
      <c r="C10885" s="129"/>
      <c r="D10885" s="129"/>
      <c r="E10885" s="129"/>
      <c r="F10885" s="129"/>
    </row>
    <row r="10886" spans="3:6" s="119" customFormat="1" x14ac:dyDescent="0.3">
      <c r="C10886" s="129"/>
      <c r="D10886" s="129"/>
      <c r="E10886" s="129"/>
      <c r="F10886" s="129"/>
    </row>
    <row r="10887" spans="3:6" s="119" customFormat="1" x14ac:dyDescent="0.3">
      <c r="C10887" s="129"/>
      <c r="D10887" s="129"/>
      <c r="E10887" s="129"/>
      <c r="F10887" s="129"/>
    </row>
    <row r="10888" spans="3:6" s="119" customFormat="1" x14ac:dyDescent="0.3">
      <c r="C10888" s="129"/>
      <c r="D10888" s="129"/>
      <c r="E10888" s="129"/>
      <c r="F10888" s="129"/>
    </row>
    <row r="10889" spans="3:6" s="119" customFormat="1" x14ac:dyDescent="0.3">
      <c r="C10889" s="129"/>
      <c r="D10889" s="129"/>
      <c r="E10889" s="129"/>
      <c r="F10889" s="129"/>
    </row>
    <row r="10890" spans="3:6" s="119" customFormat="1" x14ac:dyDescent="0.3">
      <c r="C10890" s="129"/>
      <c r="D10890" s="129"/>
      <c r="E10890" s="129"/>
      <c r="F10890" s="129"/>
    </row>
    <row r="10891" spans="3:6" s="119" customFormat="1" x14ac:dyDescent="0.3">
      <c r="C10891" s="129"/>
      <c r="D10891" s="129"/>
      <c r="E10891" s="129"/>
      <c r="F10891" s="129"/>
    </row>
    <row r="10892" spans="3:6" s="119" customFormat="1" x14ac:dyDescent="0.3">
      <c r="C10892" s="129"/>
      <c r="D10892" s="129"/>
      <c r="E10892" s="129"/>
      <c r="F10892" s="129"/>
    </row>
    <row r="10893" spans="3:6" s="119" customFormat="1" x14ac:dyDescent="0.3">
      <c r="C10893" s="129"/>
      <c r="D10893" s="129"/>
      <c r="E10893" s="129"/>
      <c r="F10893" s="129"/>
    </row>
    <row r="10894" spans="3:6" s="119" customFormat="1" x14ac:dyDescent="0.3">
      <c r="C10894" s="129"/>
      <c r="D10894" s="129"/>
      <c r="E10894" s="129"/>
      <c r="F10894" s="129"/>
    </row>
    <row r="10895" spans="3:6" s="119" customFormat="1" x14ac:dyDescent="0.3">
      <c r="C10895" s="129"/>
      <c r="D10895" s="129"/>
      <c r="E10895" s="129"/>
      <c r="F10895" s="129"/>
    </row>
    <row r="10896" spans="3:6" s="119" customFormat="1" x14ac:dyDescent="0.3">
      <c r="C10896" s="129"/>
      <c r="D10896" s="129"/>
      <c r="E10896" s="129"/>
      <c r="F10896" s="129"/>
    </row>
    <row r="10897" spans="3:6" s="119" customFormat="1" x14ac:dyDescent="0.3">
      <c r="C10897" s="129"/>
      <c r="D10897" s="129"/>
      <c r="E10897" s="129"/>
      <c r="F10897" s="129"/>
    </row>
    <row r="10898" spans="3:6" s="119" customFormat="1" x14ac:dyDescent="0.3">
      <c r="C10898" s="129"/>
      <c r="D10898" s="129"/>
      <c r="E10898" s="129"/>
      <c r="F10898" s="129"/>
    </row>
    <row r="10899" spans="3:6" s="119" customFormat="1" x14ac:dyDescent="0.3">
      <c r="C10899" s="129"/>
      <c r="D10899" s="129"/>
      <c r="E10899" s="129"/>
      <c r="F10899" s="129"/>
    </row>
    <row r="10900" spans="3:6" s="119" customFormat="1" x14ac:dyDescent="0.3">
      <c r="C10900" s="129"/>
      <c r="D10900" s="129"/>
      <c r="E10900" s="129"/>
      <c r="F10900" s="129"/>
    </row>
    <row r="10901" spans="3:6" s="119" customFormat="1" x14ac:dyDescent="0.3">
      <c r="C10901" s="129"/>
      <c r="D10901" s="129"/>
      <c r="E10901" s="129"/>
      <c r="F10901" s="129"/>
    </row>
    <row r="10902" spans="3:6" s="119" customFormat="1" x14ac:dyDescent="0.3">
      <c r="C10902" s="129"/>
      <c r="D10902" s="129"/>
      <c r="E10902" s="129"/>
      <c r="F10902" s="129"/>
    </row>
    <row r="10903" spans="3:6" s="119" customFormat="1" x14ac:dyDescent="0.3">
      <c r="C10903" s="129"/>
      <c r="D10903" s="129"/>
      <c r="E10903" s="129"/>
      <c r="F10903" s="129"/>
    </row>
    <row r="10904" spans="3:6" s="119" customFormat="1" x14ac:dyDescent="0.3">
      <c r="C10904" s="129"/>
      <c r="D10904" s="129"/>
      <c r="E10904" s="129"/>
      <c r="F10904" s="129"/>
    </row>
    <row r="10905" spans="3:6" s="119" customFormat="1" x14ac:dyDescent="0.3">
      <c r="C10905" s="129"/>
      <c r="D10905" s="129"/>
      <c r="E10905" s="129"/>
      <c r="F10905" s="129"/>
    </row>
    <row r="10906" spans="3:6" s="119" customFormat="1" x14ac:dyDescent="0.3">
      <c r="C10906" s="129"/>
      <c r="D10906" s="129"/>
      <c r="E10906" s="129"/>
      <c r="F10906" s="129"/>
    </row>
    <row r="10907" spans="3:6" s="119" customFormat="1" x14ac:dyDescent="0.3">
      <c r="C10907" s="129"/>
      <c r="D10907" s="129"/>
      <c r="E10907" s="129"/>
      <c r="F10907" s="129"/>
    </row>
    <row r="10908" spans="3:6" s="119" customFormat="1" x14ac:dyDescent="0.3">
      <c r="C10908" s="129"/>
      <c r="D10908" s="129"/>
      <c r="E10908" s="129"/>
      <c r="F10908" s="129"/>
    </row>
    <row r="10909" spans="3:6" s="119" customFormat="1" x14ac:dyDescent="0.3">
      <c r="C10909" s="129"/>
      <c r="D10909" s="129"/>
      <c r="E10909" s="129"/>
      <c r="F10909" s="129"/>
    </row>
    <row r="10910" spans="3:6" s="119" customFormat="1" x14ac:dyDescent="0.3">
      <c r="C10910" s="129"/>
      <c r="D10910" s="129"/>
      <c r="E10910" s="129"/>
      <c r="F10910" s="129"/>
    </row>
    <row r="10911" spans="3:6" s="119" customFormat="1" x14ac:dyDescent="0.3">
      <c r="C10911" s="129"/>
      <c r="D10911" s="129"/>
      <c r="E10911" s="129"/>
      <c r="F10911" s="129"/>
    </row>
    <row r="10912" spans="3:6" s="119" customFormat="1" x14ac:dyDescent="0.3">
      <c r="C10912" s="129"/>
      <c r="D10912" s="129"/>
      <c r="E10912" s="129"/>
      <c r="F10912" s="129"/>
    </row>
    <row r="10913" spans="3:6" s="119" customFormat="1" x14ac:dyDescent="0.3">
      <c r="C10913" s="129"/>
      <c r="D10913" s="129"/>
      <c r="E10913" s="129"/>
      <c r="F10913" s="129"/>
    </row>
    <row r="10914" spans="3:6" s="119" customFormat="1" x14ac:dyDescent="0.3">
      <c r="C10914" s="129"/>
      <c r="D10914" s="129"/>
      <c r="E10914" s="129"/>
      <c r="F10914" s="129"/>
    </row>
    <row r="10915" spans="3:6" s="119" customFormat="1" x14ac:dyDescent="0.3">
      <c r="C10915" s="129"/>
      <c r="D10915" s="129"/>
      <c r="E10915" s="129"/>
      <c r="F10915" s="129"/>
    </row>
    <row r="10916" spans="3:6" s="119" customFormat="1" x14ac:dyDescent="0.3">
      <c r="C10916" s="129"/>
      <c r="D10916" s="129"/>
      <c r="E10916" s="129"/>
      <c r="F10916" s="129"/>
    </row>
    <row r="10917" spans="3:6" s="119" customFormat="1" x14ac:dyDescent="0.3">
      <c r="C10917" s="129"/>
      <c r="D10917" s="129"/>
      <c r="E10917" s="129"/>
      <c r="F10917" s="129"/>
    </row>
    <row r="10918" spans="3:6" s="119" customFormat="1" x14ac:dyDescent="0.3">
      <c r="C10918" s="129"/>
      <c r="D10918" s="129"/>
      <c r="E10918" s="129"/>
      <c r="F10918" s="129"/>
    </row>
    <row r="10919" spans="3:6" s="119" customFormat="1" x14ac:dyDescent="0.3">
      <c r="C10919" s="129"/>
      <c r="D10919" s="129"/>
      <c r="E10919" s="129"/>
      <c r="F10919" s="129"/>
    </row>
    <row r="10920" spans="3:6" s="119" customFormat="1" x14ac:dyDescent="0.3">
      <c r="C10920" s="129"/>
      <c r="D10920" s="129"/>
      <c r="E10920" s="129"/>
      <c r="F10920" s="129"/>
    </row>
    <row r="10921" spans="3:6" s="119" customFormat="1" x14ac:dyDescent="0.3">
      <c r="C10921" s="129"/>
      <c r="D10921" s="129"/>
      <c r="E10921" s="129"/>
      <c r="F10921" s="129"/>
    </row>
    <row r="10922" spans="3:6" s="119" customFormat="1" x14ac:dyDescent="0.3">
      <c r="C10922" s="129"/>
      <c r="D10922" s="129"/>
      <c r="E10922" s="129"/>
      <c r="F10922" s="129"/>
    </row>
    <row r="10923" spans="3:6" s="119" customFormat="1" x14ac:dyDescent="0.3">
      <c r="C10923" s="129"/>
      <c r="D10923" s="129"/>
      <c r="E10923" s="129"/>
      <c r="F10923" s="129"/>
    </row>
    <row r="10924" spans="3:6" s="119" customFormat="1" x14ac:dyDescent="0.3">
      <c r="C10924" s="129"/>
      <c r="D10924" s="129"/>
      <c r="E10924" s="129"/>
      <c r="F10924" s="129"/>
    </row>
    <row r="10925" spans="3:6" s="119" customFormat="1" x14ac:dyDescent="0.3">
      <c r="C10925" s="129"/>
      <c r="D10925" s="129"/>
      <c r="E10925" s="129"/>
      <c r="F10925" s="129"/>
    </row>
    <row r="10926" spans="3:6" s="119" customFormat="1" x14ac:dyDescent="0.3">
      <c r="C10926" s="129"/>
      <c r="D10926" s="129"/>
      <c r="E10926" s="129"/>
      <c r="F10926" s="129"/>
    </row>
    <row r="10927" spans="3:6" s="119" customFormat="1" x14ac:dyDescent="0.3">
      <c r="C10927" s="129"/>
      <c r="D10927" s="129"/>
      <c r="E10927" s="129"/>
      <c r="F10927" s="129"/>
    </row>
    <row r="10928" spans="3:6" s="119" customFormat="1" x14ac:dyDescent="0.3">
      <c r="C10928" s="129"/>
      <c r="D10928" s="129"/>
      <c r="E10928" s="129"/>
      <c r="F10928" s="129"/>
    </row>
    <row r="10929" spans="3:6" s="119" customFormat="1" x14ac:dyDescent="0.3">
      <c r="C10929" s="129"/>
      <c r="D10929" s="129"/>
      <c r="E10929" s="129"/>
      <c r="F10929" s="129"/>
    </row>
    <row r="10930" spans="3:6" s="119" customFormat="1" x14ac:dyDescent="0.3">
      <c r="C10930" s="129"/>
      <c r="D10930" s="129"/>
      <c r="E10930" s="129"/>
      <c r="F10930" s="129"/>
    </row>
    <row r="10931" spans="3:6" s="119" customFormat="1" x14ac:dyDescent="0.3">
      <c r="C10931" s="129"/>
      <c r="D10931" s="129"/>
      <c r="E10931" s="129"/>
      <c r="F10931" s="129"/>
    </row>
    <row r="10932" spans="3:6" s="119" customFormat="1" x14ac:dyDescent="0.3">
      <c r="C10932" s="129"/>
      <c r="D10932" s="129"/>
      <c r="E10932" s="129"/>
      <c r="F10932" s="129"/>
    </row>
    <row r="10933" spans="3:6" s="119" customFormat="1" x14ac:dyDescent="0.3">
      <c r="C10933" s="129"/>
      <c r="D10933" s="129"/>
      <c r="E10933" s="129"/>
      <c r="F10933" s="129"/>
    </row>
    <row r="10934" spans="3:6" s="119" customFormat="1" x14ac:dyDescent="0.3">
      <c r="C10934" s="129"/>
      <c r="D10934" s="129"/>
      <c r="E10934" s="129"/>
      <c r="F10934" s="129"/>
    </row>
    <row r="10935" spans="3:6" s="119" customFormat="1" x14ac:dyDescent="0.3">
      <c r="C10935" s="129"/>
      <c r="D10935" s="129"/>
      <c r="E10935" s="129"/>
      <c r="F10935" s="129"/>
    </row>
    <row r="10936" spans="3:6" s="119" customFormat="1" x14ac:dyDescent="0.3">
      <c r="C10936" s="129"/>
      <c r="D10936" s="129"/>
      <c r="E10936" s="129"/>
      <c r="F10936" s="129"/>
    </row>
    <row r="10937" spans="3:6" s="119" customFormat="1" x14ac:dyDescent="0.3">
      <c r="C10937" s="129"/>
      <c r="D10937" s="129"/>
      <c r="E10937" s="129"/>
      <c r="F10937" s="129"/>
    </row>
    <row r="10938" spans="3:6" s="119" customFormat="1" x14ac:dyDescent="0.3">
      <c r="C10938" s="129"/>
      <c r="D10938" s="129"/>
      <c r="E10938" s="129"/>
      <c r="F10938" s="129"/>
    </row>
    <row r="10939" spans="3:6" s="119" customFormat="1" x14ac:dyDescent="0.3">
      <c r="C10939" s="129"/>
      <c r="D10939" s="129"/>
      <c r="E10939" s="129"/>
      <c r="F10939" s="129"/>
    </row>
    <row r="10940" spans="3:6" s="119" customFormat="1" x14ac:dyDescent="0.3">
      <c r="C10940" s="129"/>
      <c r="D10940" s="129"/>
      <c r="E10940" s="129"/>
      <c r="F10940" s="129"/>
    </row>
    <row r="10941" spans="3:6" s="119" customFormat="1" x14ac:dyDescent="0.3">
      <c r="C10941" s="129"/>
      <c r="D10941" s="129"/>
      <c r="E10941" s="129"/>
      <c r="F10941" s="129"/>
    </row>
    <row r="10942" spans="3:6" s="119" customFormat="1" x14ac:dyDescent="0.3">
      <c r="C10942" s="129"/>
      <c r="D10942" s="129"/>
      <c r="E10942" s="129"/>
      <c r="F10942" s="129"/>
    </row>
    <row r="10943" spans="3:6" s="119" customFormat="1" x14ac:dyDescent="0.3">
      <c r="C10943" s="129"/>
      <c r="D10943" s="129"/>
      <c r="E10943" s="129"/>
      <c r="F10943" s="129"/>
    </row>
    <row r="10944" spans="3:6" s="119" customFormat="1" x14ac:dyDescent="0.3">
      <c r="C10944" s="129"/>
      <c r="D10944" s="129"/>
      <c r="E10944" s="129"/>
      <c r="F10944" s="129"/>
    </row>
    <row r="10945" spans="3:6" s="119" customFormat="1" x14ac:dyDescent="0.3">
      <c r="C10945" s="129"/>
      <c r="D10945" s="129"/>
      <c r="E10945" s="129"/>
      <c r="F10945" s="129"/>
    </row>
    <row r="10946" spans="3:6" s="119" customFormat="1" x14ac:dyDescent="0.3">
      <c r="C10946" s="129"/>
      <c r="D10946" s="129"/>
      <c r="E10946" s="129"/>
      <c r="F10946" s="129"/>
    </row>
    <row r="10947" spans="3:6" s="119" customFormat="1" x14ac:dyDescent="0.3">
      <c r="C10947" s="129"/>
      <c r="D10947" s="129"/>
      <c r="E10947" s="129"/>
      <c r="F10947" s="129"/>
    </row>
    <row r="10948" spans="3:6" s="119" customFormat="1" x14ac:dyDescent="0.3">
      <c r="C10948" s="129"/>
      <c r="D10948" s="129"/>
      <c r="E10948" s="129"/>
      <c r="F10948" s="129"/>
    </row>
    <row r="10949" spans="3:6" s="119" customFormat="1" x14ac:dyDescent="0.3">
      <c r="C10949" s="129"/>
      <c r="D10949" s="129"/>
      <c r="E10949" s="129"/>
      <c r="F10949" s="129"/>
    </row>
    <row r="10950" spans="3:6" s="119" customFormat="1" x14ac:dyDescent="0.3">
      <c r="C10950" s="129"/>
      <c r="D10950" s="129"/>
      <c r="E10950" s="129"/>
      <c r="F10950" s="129"/>
    </row>
    <row r="10951" spans="3:6" s="119" customFormat="1" x14ac:dyDescent="0.3">
      <c r="C10951" s="129"/>
      <c r="D10951" s="129"/>
      <c r="E10951" s="129"/>
      <c r="F10951" s="129"/>
    </row>
    <row r="10952" spans="3:6" s="119" customFormat="1" x14ac:dyDescent="0.3">
      <c r="C10952" s="129"/>
      <c r="D10952" s="129"/>
      <c r="E10952" s="129"/>
      <c r="F10952" s="129"/>
    </row>
    <row r="10953" spans="3:6" s="119" customFormat="1" x14ac:dyDescent="0.3">
      <c r="C10953" s="129"/>
      <c r="D10953" s="129"/>
      <c r="E10953" s="129"/>
      <c r="F10953" s="129"/>
    </row>
    <row r="10954" spans="3:6" s="119" customFormat="1" x14ac:dyDescent="0.3">
      <c r="C10954" s="129"/>
      <c r="D10954" s="129"/>
      <c r="E10954" s="129"/>
      <c r="F10954" s="129"/>
    </row>
    <row r="10955" spans="3:6" s="119" customFormat="1" x14ac:dyDescent="0.3">
      <c r="C10955" s="129"/>
      <c r="D10955" s="129"/>
      <c r="E10955" s="129"/>
      <c r="F10955" s="129"/>
    </row>
    <row r="10956" spans="3:6" s="119" customFormat="1" x14ac:dyDescent="0.3">
      <c r="C10956" s="129"/>
      <c r="D10956" s="129"/>
      <c r="E10956" s="129"/>
      <c r="F10956" s="129"/>
    </row>
    <row r="10957" spans="3:6" s="119" customFormat="1" x14ac:dyDescent="0.3">
      <c r="C10957" s="129"/>
      <c r="D10957" s="129"/>
      <c r="E10957" s="129"/>
      <c r="F10957" s="129"/>
    </row>
    <row r="10958" spans="3:6" s="119" customFormat="1" x14ac:dyDescent="0.3">
      <c r="C10958" s="129"/>
      <c r="D10958" s="129"/>
      <c r="E10958" s="129"/>
      <c r="F10958" s="129"/>
    </row>
    <row r="10959" spans="3:6" s="119" customFormat="1" x14ac:dyDescent="0.3">
      <c r="C10959" s="129"/>
      <c r="D10959" s="129"/>
      <c r="E10959" s="129"/>
      <c r="F10959" s="129"/>
    </row>
    <row r="10960" spans="3:6" s="119" customFormat="1" x14ac:dyDescent="0.3">
      <c r="C10960" s="129"/>
      <c r="D10960" s="129"/>
      <c r="E10960" s="129"/>
      <c r="F10960" s="129"/>
    </row>
    <row r="10961" spans="3:6" s="119" customFormat="1" x14ac:dyDescent="0.3">
      <c r="C10961" s="129"/>
      <c r="D10961" s="129"/>
      <c r="E10961" s="129"/>
      <c r="F10961" s="129"/>
    </row>
    <row r="10962" spans="3:6" s="119" customFormat="1" x14ac:dyDescent="0.3">
      <c r="C10962" s="129"/>
      <c r="D10962" s="129"/>
      <c r="E10962" s="129"/>
      <c r="F10962" s="129"/>
    </row>
    <row r="10963" spans="3:6" s="119" customFormat="1" x14ac:dyDescent="0.3">
      <c r="C10963" s="129"/>
      <c r="D10963" s="129"/>
      <c r="E10963" s="129"/>
      <c r="F10963" s="129"/>
    </row>
    <row r="10964" spans="3:6" s="119" customFormat="1" x14ac:dyDescent="0.3">
      <c r="C10964" s="129"/>
      <c r="D10964" s="129"/>
      <c r="E10964" s="129"/>
      <c r="F10964" s="129"/>
    </row>
    <row r="10965" spans="3:6" s="119" customFormat="1" x14ac:dyDescent="0.3">
      <c r="C10965" s="129"/>
      <c r="D10965" s="129"/>
      <c r="E10965" s="129"/>
      <c r="F10965" s="129"/>
    </row>
    <row r="10966" spans="3:6" s="119" customFormat="1" x14ac:dyDescent="0.3">
      <c r="C10966" s="129"/>
      <c r="D10966" s="129"/>
      <c r="E10966" s="129"/>
      <c r="F10966" s="129"/>
    </row>
    <row r="10967" spans="3:6" s="119" customFormat="1" x14ac:dyDescent="0.3">
      <c r="C10967" s="129"/>
      <c r="D10967" s="129"/>
      <c r="E10967" s="129"/>
      <c r="F10967" s="129"/>
    </row>
    <row r="10968" spans="3:6" s="119" customFormat="1" x14ac:dyDescent="0.3">
      <c r="C10968" s="129"/>
      <c r="D10968" s="129"/>
      <c r="E10968" s="129"/>
      <c r="F10968" s="129"/>
    </row>
    <row r="10969" spans="3:6" s="119" customFormat="1" x14ac:dyDescent="0.3">
      <c r="C10969" s="129"/>
      <c r="D10969" s="129"/>
      <c r="E10969" s="129"/>
      <c r="F10969" s="129"/>
    </row>
    <row r="10970" spans="3:6" s="119" customFormat="1" x14ac:dyDescent="0.3">
      <c r="C10970" s="129"/>
      <c r="D10970" s="129"/>
      <c r="E10970" s="129"/>
      <c r="F10970" s="129"/>
    </row>
    <row r="10971" spans="3:6" s="119" customFormat="1" x14ac:dyDescent="0.3">
      <c r="C10971" s="129"/>
      <c r="D10971" s="129"/>
      <c r="E10971" s="129"/>
      <c r="F10971" s="129"/>
    </row>
    <row r="10972" spans="3:6" s="119" customFormat="1" x14ac:dyDescent="0.3">
      <c r="C10972" s="129"/>
      <c r="D10972" s="129"/>
      <c r="E10972" s="129"/>
      <c r="F10972" s="129"/>
    </row>
    <row r="10973" spans="3:6" s="119" customFormat="1" x14ac:dyDescent="0.3">
      <c r="C10973" s="129"/>
      <c r="D10973" s="129"/>
      <c r="E10973" s="129"/>
      <c r="F10973" s="129"/>
    </row>
    <row r="10974" spans="3:6" s="119" customFormat="1" x14ac:dyDescent="0.3">
      <c r="C10974" s="129"/>
      <c r="D10974" s="129"/>
      <c r="E10974" s="129"/>
      <c r="F10974" s="129"/>
    </row>
    <row r="10975" spans="3:6" s="119" customFormat="1" x14ac:dyDescent="0.3">
      <c r="C10975" s="129"/>
      <c r="D10975" s="129"/>
      <c r="E10975" s="129"/>
      <c r="F10975" s="129"/>
    </row>
    <row r="10976" spans="3:6" s="119" customFormat="1" x14ac:dyDescent="0.3">
      <c r="C10976" s="129"/>
      <c r="D10976" s="129"/>
      <c r="E10976" s="129"/>
      <c r="F10976" s="129"/>
    </row>
    <row r="10977" spans="3:6" s="119" customFormat="1" x14ac:dyDescent="0.3">
      <c r="C10977" s="129"/>
      <c r="D10977" s="129"/>
      <c r="E10977" s="129"/>
      <c r="F10977" s="129"/>
    </row>
    <row r="10978" spans="3:6" s="119" customFormat="1" x14ac:dyDescent="0.3">
      <c r="C10978" s="129"/>
      <c r="D10978" s="129"/>
      <c r="E10978" s="129"/>
      <c r="F10978" s="129"/>
    </row>
    <row r="10979" spans="3:6" s="119" customFormat="1" x14ac:dyDescent="0.3">
      <c r="C10979" s="129"/>
      <c r="D10979" s="129"/>
      <c r="E10979" s="129"/>
      <c r="F10979" s="129"/>
    </row>
    <row r="10980" spans="3:6" s="119" customFormat="1" x14ac:dyDescent="0.3">
      <c r="C10980" s="129"/>
      <c r="D10980" s="129"/>
      <c r="E10980" s="129"/>
      <c r="F10980" s="129"/>
    </row>
    <row r="10981" spans="3:6" s="119" customFormat="1" x14ac:dyDescent="0.3">
      <c r="C10981" s="129"/>
      <c r="D10981" s="129"/>
      <c r="E10981" s="129"/>
      <c r="F10981" s="129"/>
    </row>
    <row r="10982" spans="3:6" s="119" customFormat="1" x14ac:dyDescent="0.3">
      <c r="C10982" s="129"/>
      <c r="D10982" s="129"/>
      <c r="E10982" s="129"/>
      <c r="F10982" s="129"/>
    </row>
    <row r="10983" spans="3:6" s="119" customFormat="1" x14ac:dyDescent="0.3">
      <c r="C10983" s="129"/>
      <c r="D10983" s="129"/>
      <c r="E10983" s="129"/>
      <c r="F10983" s="129"/>
    </row>
    <row r="10984" spans="3:6" s="119" customFormat="1" x14ac:dyDescent="0.3">
      <c r="C10984" s="129"/>
      <c r="D10984" s="129"/>
      <c r="E10984" s="129"/>
      <c r="F10984" s="129"/>
    </row>
    <row r="10985" spans="3:6" s="119" customFormat="1" x14ac:dyDescent="0.3">
      <c r="C10985" s="129"/>
      <c r="D10985" s="129"/>
      <c r="E10985" s="129"/>
      <c r="F10985" s="129"/>
    </row>
    <row r="10986" spans="3:6" s="119" customFormat="1" x14ac:dyDescent="0.3">
      <c r="C10986" s="129"/>
      <c r="D10986" s="129"/>
      <c r="E10986" s="129"/>
      <c r="F10986" s="129"/>
    </row>
    <row r="10987" spans="3:6" s="119" customFormat="1" x14ac:dyDescent="0.3">
      <c r="C10987" s="129"/>
      <c r="D10987" s="129"/>
      <c r="E10987" s="129"/>
      <c r="F10987" s="129"/>
    </row>
    <row r="10988" spans="3:6" s="119" customFormat="1" x14ac:dyDescent="0.3">
      <c r="C10988" s="129"/>
      <c r="D10988" s="129"/>
      <c r="E10988" s="129"/>
      <c r="F10988" s="129"/>
    </row>
    <row r="10989" spans="3:6" s="119" customFormat="1" x14ac:dyDescent="0.3">
      <c r="C10989" s="129"/>
      <c r="D10989" s="129"/>
      <c r="E10989" s="129"/>
      <c r="F10989" s="129"/>
    </row>
    <row r="10990" spans="3:6" s="119" customFormat="1" x14ac:dyDescent="0.3">
      <c r="C10990" s="129"/>
      <c r="D10990" s="129"/>
      <c r="E10990" s="129"/>
      <c r="F10990" s="129"/>
    </row>
    <row r="10991" spans="3:6" s="119" customFormat="1" x14ac:dyDescent="0.3">
      <c r="C10991" s="129"/>
      <c r="D10991" s="129"/>
      <c r="E10991" s="129"/>
      <c r="F10991" s="129"/>
    </row>
    <row r="10992" spans="3:6" s="119" customFormat="1" x14ac:dyDescent="0.3">
      <c r="C10992" s="129"/>
      <c r="D10992" s="129"/>
      <c r="E10992" s="129"/>
      <c r="F10992" s="129"/>
    </row>
    <row r="10993" spans="3:6" s="119" customFormat="1" x14ac:dyDescent="0.3">
      <c r="C10993" s="129"/>
      <c r="D10993" s="129"/>
      <c r="E10993" s="129"/>
      <c r="F10993" s="129"/>
    </row>
    <row r="10994" spans="3:6" s="119" customFormat="1" x14ac:dyDescent="0.3">
      <c r="C10994" s="129"/>
      <c r="D10994" s="129"/>
      <c r="E10994" s="129"/>
      <c r="F10994" s="129"/>
    </row>
    <row r="10995" spans="3:6" s="119" customFormat="1" x14ac:dyDescent="0.3">
      <c r="C10995" s="129"/>
      <c r="D10995" s="129"/>
      <c r="E10995" s="129"/>
      <c r="F10995" s="129"/>
    </row>
    <row r="10996" spans="3:6" s="119" customFormat="1" x14ac:dyDescent="0.3">
      <c r="C10996" s="129"/>
      <c r="D10996" s="129"/>
      <c r="E10996" s="129"/>
      <c r="F10996" s="129"/>
    </row>
    <row r="10997" spans="3:6" s="119" customFormat="1" x14ac:dyDescent="0.3">
      <c r="C10997" s="129"/>
      <c r="D10997" s="129"/>
      <c r="E10997" s="129"/>
      <c r="F10997" s="129"/>
    </row>
    <row r="10998" spans="3:6" s="119" customFormat="1" x14ac:dyDescent="0.3">
      <c r="C10998" s="129"/>
      <c r="D10998" s="129"/>
      <c r="E10998" s="129"/>
      <c r="F10998" s="129"/>
    </row>
    <row r="10999" spans="3:6" s="119" customFormat="1" x14ac:dyDescent="0.3">
      <c r="C10999" s="129"/>
      <c r="D10999" s="129"/>
      <c r="E10999" s="129"/>
      <c r="F10999" s="129"/>
    </row>
    <row r="11000" spans="3:6" s="119" customFormat="1" x14ac:dyDescent="0.3">
      <c r="C11000" s="129"/>
      <c r="D11000" s="129"/>
      <c r="E11000" s="129"/>
      <c r="F11000" s="129"/>
    </row>
    <row r="11001" spans="3:6" s="119" customFormat="1" x14ac:dyDescent="0.3">
      <c r="C11001" s="129"/>
      <c r="D11001" s="129"/>
      <c r="E11001" s="129"/>
      <c r="F11001" s="129"/>
    </row>
    <row r="11002" spans="3:6" s="119" customFormat="1" x14ac:dyDescent="0.3">
      <c r="C11002" s="129"/>
      <c r="D11002" s="129"/>
      <c r="E11002" s="129"/>
      <c r="F11002" s="129"/>
    </row>
    <row r="11003" spans="3:6" s="119" customFormat="1" x14ac:dyDescent="0.3">
      <c r="C11003" s="129"/>
      <c r="D11003" s="129"/>
      <c r="E11003" s="129"/>
      <c r="F11003" s="129"/>
    </row>
    <row r="11004" spans="3:6" s="119" customFormat="1" x14ac:dyDescent="0.3">
      <c r="C11004" s="129"/>
      <c r="D11004" s="129"/>
      <c r="E11004" s="129"/>
      <c r="F11004" s="129"/>
    </row>
    <row r="11005" spans="3:6" s="119" customFormat="1" x14ac:dyDescent="0.3">
      <c r="C11005" s="129"/>
      <c r="D11005" s="129"/>
      <c r="E11005" s="129"/>
      <c r="F11005" s="129"/>
    </row>
    <row r="11006" spans="3:6" s="119" customFormat="1" x14ac:dyDescent="0.3">
      <c r="C11006" s="129"/>
      <c r="D11006" s="129"/>
      <c r="E11006" s="129"/>
      <c r="F11006" s="129"/>
    </row>
    <row r="11007" spans="3:6" s="119" customFormat="1" x14ac:dyDescent="0.3">
      <c r="C11007" s="129"/>
      <c r="D11007" s="129"/>
      <c r="E11007" s="129"/>
      <c r="F11007" s="129"/>
    </row>
    <row r="11008" spans="3:6" s="119" customFormat="1" x14ac:dyDescent="0.3">
      <c r="C11008" s="129"/>
      <c r="D11008" s="129"/>
      <c r="E11008" s="129"/>
      <c r="F11008" s="129"/>
    </row>
    <row r="11009" spans="3:6" s="119" customFormat="1" x14ac:dyDescent="0.3">
      <c r="C11009" s="129"/>
      <c r="D11009" s="129"/>
      <c r="E11009" s="129"/>
      <c r="F11009" s="129"/>
    </row>
    <row r="11010" spans="3:6" s="119" customFormat="1" x14ac:dyDescent="0.3">
      <c r="C11010" s="129"/>
      <c r="D11010" s="129"/>
      <c r="E11010" s="129"/>
      <c r="F11010" s="129"/>
    </row>
    <row r="11011" spans="3:6" s="119" customFormat="1" x14ac:dyDescent="0.3">
      <c r="C11011" s="129"/>
      <c r="D11011" s="129"/>
      <c r="E11011" s="129"/>
      <c r="F11011" s="129"/>
    </row>
    <row r="11012" spans="3:6" s="119" customFormat="1" x14ac:dyDescent="0.3">
      <c r="C11012" s="129"/>
      <c r="D11012" s="129"/>
      <c r="E11012" s="129"/>
      <c r="F11012" s="129"/>
    </row>
    <row r="11013" spans="3:6" s="119" customFormat="1" x14ac:dyDescent="0.3">
      <c r="C11013" s="129"/>
      <c r="D11013" s="129"/>
      <c r="E11013" s="129"/>
      <c r="F11013" s="129"/>
    </row>
    <row r="11014" spans="3:6" s="119" customFormat="1" x14ac:dyDescent="0.3">
      <c r="C11014" s="129"/>
      <c r="D11014" s="129"/>
      <c r="E11014" s="129"/>
      <c r="F11014" s="129"/>
    </row>
    <row r="11015" spans="3:6" s="119" customFormat="1" x14ac:dyDescent="0.3">
      <c r="C11015" s="129"/>
      <c r="D11015" s="129"/>
      <c r="E11015" s="129"/>
      <c r="F11015" s="129"/>
    </row>
    <row r="11016" spans="3:6" s="119" customFormat="1" x14ac:dyDescent="0.3">
      <c r="C11016" s="129"/>
      <c r="D11016" s="129"/>
      <c r="E11016" s="129"/>
      <c r="F11016" s="129"/>
    </row>
    <row r="11017" spans="3:6" s="119" customFormat="1" x14ac:dyDescent="0.3">
      <c r="C11017" s="129"/>
      <c r="D11017" s="129"/>
      <c r="E11017" s="129"/>
      <c r="F11017" s="129"/>
    </row>
    <row r="11018" spans="3:6" s="119" customFormat="1" x14ac:dyDescent="0.3">
      <c r="C11018" s="129"/>
      <c r="D11018" s="129"/>
      <c r="E11018" s="129"/>
      <c r="F11018" s="129"/>
    </row>
    <row r="11019" spans="3:6" s="119" customFormat="1" x14ac:dyDescent="0.3">
      <c r="C11019" s="129"/>
      <c r="D11019" s="129"/>
      <c r="E11019" s="129"/>
      <c r="F11019" s="129"/>
    </row>
    <row r="11020" spans="3:6" s="119" customFormat="1" x14ac:dyDescent="0.3">
      <c r="C11020" s="129"/>
      <c r="D11020" s="129"/>
      <c r="E11020" s="129"/>
      <c r="F11020" s="129"/>
    </row>
    <row r="11021" spans="3:6" s="119" customFormat="1" x14ac:dyDescent="0.3">
      <c r="C11021" s="129"/>
      <c r="D11021" s="129"/>
      <c r="E11021" s="129"/>
      <c r="F11021" s="129"/>
    </row>
    <row r="11022" spans="3:6" s="119" customFormat="1" x14ac:dyDescent="0.3">
      <c r="C11022" s="129"/>
      <c r="D11022" s="129"/>
      <c r="E11022" s="129"/>
      <c r="F11022" s="129"/>
    </row>
    <row r="11023" spans="3:6" s="119" customFormat="1" x14ac:dyDescent="0.3">
      <c r="C11023" s="129"/>
      <c r="D11023" s="129"/>
      <c r="E11023" s="129"/>
      <c r="F11023" s="129"/>
    </row>
    <row r="11024" spans="3:6" s="119" customFormat="1" x14ac:dyDescent="0.3">
      <c r="C11024" s="129"/>
      <c r="D11024" s="129"/>
      <c r="E11024" s="129"/>
      <c r="F11024" s="129"/>
    </row>
    <row r="11025" spans="3:6" s="119" customFormat="1" x14ac:dyDescent="0.3">
      <c r="C11025" s="129"/>
      <c r="D11025" s="129"/>
      <c r="E11025" s="129"/>
      <c r="F11025" s="129"/>
    </row>
    <row r="11026" spans="3:6" s="119" customFormat="1" x14ac:dyDescent="0.3">
      <c r="C11026" s="129"/>
      <c r="D11026" s="129"/>
      <c r="E11026" s="129"/>
      <c r="F11026" s="129"/>
    </row>
    <row r="11027" spans="3:6" s="119" customFormat="1" x14ac:dyDescent="0.3">
      <c r="C11027" s="129"/>
      <c r="D11027" s="129"/>
      <c r="E11027" s="129"/>
      <c r="F11027" s="129"/>
    </row>
    <row r="11028" spans="3:6" s="119" customFormat="1" x14ac:dyDescent="0.3">
      <c r="C11028" s="129"/>
      <c r="D11028" s="129"/>
      <c r="E11028" s="129"/>
      <c r="F11028" s="129"/>
    </row>
    <row r="11029" spans="3:6" s="119" customFormat="1" x14ac:dyDescent="0.3">
      <c r="C11029" s="129"/>
      <c r="D11029" s="129"/>
      <c r="E11029" s="129"/>
      <c r="F11029" s="129"/>
    </row>
    <row r="11030" spans="3:6" s="119" customFormat="1" x14ac:dyDescent="0.3">
      <c r="C11030" s="129"/>
      <c r="D11030" s="129"/>
      <c r="E11030" s="129"/>
      <c r="F11030" s="129"/>
    </row>
    <row r="11031" spans="3:6" s="119" customFormat="1" x14ac:dyDescent="0.3">
      <c r="C11031" s="129"/>
      <c r="D11031" s="129"/>
      <c r="E11031" s="129"/>
      <c r="F11031" s="129"/>
    </row>
    <row r="11032" spans="3:6" s="119" customFormat="1" x14ac:dyDescent="0.3">
      <c r="C11032" s="129"/>
      <c r="D11032" s="129"/>
      <c r="E11032" s="129"/>
      <c r="F11032" s="129"/>
    </row>
    <row r="11033" spans="3:6" s="119" customFormat="1" x14ac:dyDescent="0.3">
      <c r="C11033" s="129"/>
      <c r="D11033" s="129"/>
      <c r="E11033" s="129"/>
      <c r="F11033" s="129"/>
    </row>
    <row r="11034" spans="3:6" s="119" customFormat="1" x14ac:dyDescent="0.3">
      <c r="C11034" s="129"/>
      <c r="D11034" s="129"/>
      <c r="E11034" s="129"/>
      <c r="F11034" s="129"/>
    </row>
    <row r="11035" spans="3:6" s="119" customFormat="1" x14ac:dyDescent="0.3">
      <c r="C11035" s="129"/>
      <c r="D11035" s="129"/>
      <c r="E11035" s="129"/>
      <c r="F11035" s="129"/>
    </row>
    <row r="11036" spans="3:6" s="119" customFormat="1" x14ac:dyDescent="0.3">
      <c r="C11036" s="129"/>
      <c r="D11036" s="129"/>
      <c r="E11036" s="129"/>
      <c r="F11036" s="129"/>
    </row>
    <row r="11037" spans="3:6" s="119" customFormat="1" x14ac:dyDescent="0.3">
      <c r="C11037" s="129"/>
      <c r="D11037" s="129"/>
      <c r="E11037" s="129"/>
      <c r="F11037" s="129"/>
    </row>
    <row r="11038" spans="3:6" s="119" customFormat="1" x14ac:dyDescent="0.3">
      <c r="C11038" s="129"/>
      <c r="D11038" s="129"/>
      <c r="E11038" s="129"/>
      <c r="F11038" s="129"/>
    </row>
    <row r="11039" spans="3:6" s="119" customFormat="1" x14ac:dyDescent="0.3">
      <c r="C11039" s="129"/>
      <c r="D11039" s="129"/>
      <c r="E11039" s="129"/>
      <c r="F11039" s="129"/>
    </row>
    <row r="11040" spans="3:6" s="119" customFormat="1" x14ac:dyDescent="0.3">
      <c r="C11040" s="129"/>
      <c r="D11040" s="129"/>
      <c r="E11040" s="129"/>
      <c r="F11040" s="129"/>
    </row>
    <row r="11041" spans="3:6" s="119" customFormat="1" x14ac:dyDescent="0.3">
      <c r="C11041" s="129"/>
      <c r="D11041" s="129"/>
      <c r="E11041" s="129"/>
      <c r="F11041" s="129"/>
    </row>
    <row r="11042" spans="3:6" s="119" customFormat="1" x14ac:dyDescent="0.3">
      <c r="C11042" s="129"/>
      <c r="D11042" s="129"/>
      <c r="E11042" s="129"/>
      <c r="F11042" s="129"/>
    </row>
    <row r="11043" spans="3:6" s="119" customFormat="1" x14ac:dyDescent="0.3">
      <c r="C11043" s="129"/>
      <c r="D11043" s="129"/>
      <c r="E11043" s="129"/>
      <c r="F11043" s="129"/>
    </row>
    <row r="11044" spans="3:6" s="119" customFormat="1" x14ac:dyDescent="0.3">
      <c r="C11044" s="129"/>
      <c r="D11044" s="129"/>
      <c r="E11044" s="129"/>
      <c r="F11044" s="129"/>
    </row>
    <row r="11045" spans="3:6" s="119" customFormat="1" x14ac:dyDescent="0.3">
      <c r="C11045" s="129"/>
      <c r="D11045" s="129"/>
      <c r="E11045" s="129"/>
      <c r="F11045" s="129"/>
    </row>
    <row r="11046" spans="3:6" s="119" customFormat="1" x14ac:dyDescent="0.3">
      <c r="C11046" s="129"/>
      <c r="D11046" s="129"/>
      <c r="E11046" s="129"/>
      <c r="F11046" s="129"/>
    </row>
    <row r="11047" spans="3:6" s="119" customFormat="1" x14ac:dyDescent="0.3">
      <c r="C11047" s="129"/>
      <c r="D11047" s="129"/>
      <c r="E11047" s="129"/>
      <c r="F11047" s="129"/>
    </row>
    <row r="11048" spans="3:6" s="119" customFormat="1" x14ac:dyDescent="0.3">
      <c r="C11048" s="129"/>
      <c r="D11048" s="129"/>
      <c r="E11048" s="129"/>
      <c r="F11048" s="129"/>
    </row>
    <row r="11049" spans="3:6" s="119" customFormat="1" x14ac:dyDescent="0.3">
      <c r="C11049" s="129"/>
      <c r="D11049" s="129"/>
      <c r="E11049" s="129"/>
      <c r="F11049" s="129"/>
    </row>
    <row r="11050" spans="3:6" s="119" customFormat="1" x14ac:dyDescent="0.3">
      <c r="C11050" s="129"/>
      <c r="D11050" s="129"/>
      <c r="E11050" s="129"/>
      <c r="F11050" s="129"/>
    </row>
    <row r="11051" spans="3:6" s="119" customFormat="1" x14ac:dyDescent="0.3">
      <c r="C11051" s="129"/>
      <c r="D11051" s="129"/>
      <c r="E11051" s="129"/>
      <c r="F11051" s="129"/>
    </row>
    <row r="11052" spans="3:6" s="119" customFormat="1" x14ac:dyDescent="0.3">
      <c r="C11052" s="129"/>
      <c r="D11052" s="129"/>
      <c r="E11052" s="129"/>
      <c r="F11052" s="129"/>
    </row>
    <row r="11053" spans="3:6" s="119" customFormat="1" x14ac:dyDescent="0.3">
      <c r="C11053" s="129"/>
      <c r="D11053" s="129"/>
      <c r="E11053" s="129"/>
      <c r="F11053" s="129"/>
    </row>
    <row r="11054" spans="3:6" s="119" customFormat="1" x14ac:dyDescent="0.3">
      <c r="C11054" s="129"/>
      <c r="D11054" s="129"/>
      <c r="E11054" s="129"/>
      <c r="F11054" s="129"/>
    </row>
    <row r="11055" spans="3:6" s="119" customFormat="1" x14ac:dyDescent="0.3">
      <c r="C11055" s="129"/>
      <c r="D11055" s="129"/>
      <c r="E11055" s="129"/>
      <c r="F11055" s="129"/>
    </row>
    <row r="11056" spans="3:6" s="119" customFormat="1" x14ac:dyDescent="0.3">
      <c r="C11056" s="129"/>
      <c r="D11056" s="129"/>
      <c r="E11056" s="129"/>
      <c r="F11056" s="129"/>
    </row>
    <row r="11057" spans="3:6" s="119" customFormat="1" x14ac:dyDescent="0.3">
      <c r="C11057" s="129"/>
      <c r="D11057" s="129"/>
      <c r="E11057" s="129"/>
      <c r="F11057" s="129"/>
    </row>
    <row r="11058" spans="3:6" s="119" customFormat="1" x14ac:dyDescent="0.3">
      <c r="C11058" s="129"/>
      <c r="D11058" s="129"/>
      <c r="E11058" s="129"/>
      <c r="F11058" s="129"/>
    </row>
    <row r="11059" spans="3:6" s="119" customFormat="1" x14ac:dyDescent="0.3">
      <c r="C11059" s="129"/>
      <c r="D11059" s="129"/>
      <c r="E11059" s="129"/>
      <c r="F11059" s="129"/>
    </row>
    <row r="11060" spans="3:6" s="119" customFormat="1" x14ac:dyDescent="0.3">
      <c r="C11060" s="129"/>
      <c r="D11060" s="129"/>
      <c r="E11060" s="129"/>
      <c r="F11060" s="129"/>
    </row>
    <row r="11061" spans="3:6" s="119" customFormat="1" x14ac:dyDescent="0.3">
      <c r="C11061" s="129"/>
      <c r="D11061" s="129"/>
      <c r="E11061" s="129"/>
      <c r="F11061" s="129"/>
    </row>
    <row r="11062" spans="3:6" s="119" customFormat="1" x14ac:dyDescent="0.3">
      <c r="C11062" s="129"/>
      <c r="D11062" s="129"/>
      <c r="E11062" s="129"/>
      <c r="F11062" s="129"/>
    </row>
    <row r="11063" spans="3:6" s="119" customFormat="1" x14ac:dyDescent="0.3">
      <c r="C11063" s="129"/>
      <c r="D11063" s="129"/>
      <c r="E11063" s="129"/>
      <c r="F11063" s="129"/>
    </row>
    <row r="11064" spans="3:6" s="119" customFormat="1" x14ac:dyDescent="0.3">
      <c r="C11064" s="129"/>
      <c r="D11064" s="129"/>
      <c r="E11064" s="129"/>
      <c r="F11064" s="129"/>
    </row>
    <row r="11065" spans="3:6" s="119" customFormat="1" x14ac:dyDescent="0.3">
      <c r="C11065" s="129"/>
      <c r="D11065" s="129"/>
      <c r="E11065" s="129"/>
      <c r="F11065" s="129"/>
    </row>
    <row r="11066" spans="3:6" s="119" customFormat="1" x14ac:dyDescent="0.3">
      <c r="C11066" s="129"/>
      <c r="D11066" s="129"/>
      <c r="E11066" s="129"/>
      <c r="F11066" s="129"/>
    </row>
    <row r="11067" spans="3:6" s="119" customFormat="1" x14ac:dyDescent="0.3">
      <c r="C11067" s="129"/>
      <c r="D11067" s="129"/>
      <c r="E11067" s="129"/>
      <c r="F11067" s="129"/>
    </row>
    <row r="11068" spans="3:6" s="119" customFormat="1" x14ac:dyDescent="0.3">
      <c r="C11068" s="129"/>
      <c r="D11068" s="129"/>
      <c r="E11068" s="129"/>
      <c r="F11068" s="129"/>
    </row>
    <row r="11069" spans="3:6" s="119" customFormat="1" x14ac:dyDescent="0.3">
      <c r="C11069" s="129"/>
      <c r="D11069" s="129"/>
      <c r="E11069" s="129"/>
      <c r="F11069" s="129"/>
    </row>
    <row r="11070" spans="3:6" s="119" customFormat="1" x14ac:dyDescent="0.3">
      <c r="C11070" s="129"/>
      <c r="D11070" s="129"/>
      <c r="E11070" s="129"/>
      <c r="F11070" s="129"/>
    </row>
    <row r="11071" spans="3:6" s="119" customFormat="1" x14ac:dyDescent="0.3">
      <c r="C11071" s="129"/>
      <c r="D11071" s="129"/>
      <c r="E11071" s="129"/>
      <c r="F11071" s="129"/>
    </row>
    <row r="11072" spans="3:6" s="119" customFormat="1" x14ac:dyDescent="0.3">
      <c r="C11072" s="129"/>
      <c r="D11072" s="129"/>
      <c r="E11072" s="129"/>
      <c r="F11072" s="129"/>
    </row>
    <row r="11073" spans="3:6" s="119" customFormat="1" x14ac:dyDescent="0.3">
      <c r="C11073" s="129"/>
      <c r="D11073" s="129"/>
      <c r="E11073" s="129"/>
      <c r="F11073" s="129"/>
    </row>
    <row r="11074" spans="3:6" s="119" customFormat="1" x14ac:dyDescent="0.3">
      <c r="C11074" s="129"/>
      <c r="D11074" s="129"/>
      <c r="E11074" s="129"/>
      <c r="F11074" s="129"/>
    </row>
    <row r="11075" spans="3:6" s="119" customFormat="1" x14ac:dyDescent="0.3">
      <c r="C11075" s="129"/>
      <c r="D11075" s="129"/>
      <c r="E11075" s="129"/>
      <c r="F11075" s="129"/>
    </row>
    <row r="11076" spans="3:6" s="119" customFormat="1" x14ac:dyDescent="0.3">
      <c r="C11076" s="129"/>
      <c r="D11076" s="129"/>
      <c r="E11076" s="129"/>
      <c r="F11076" s="129"/>
    </row>
    <row r="11077" spans="3:6" s="119" customFormat="1" x14ac:dyDescent="0.3">
      <c r="C11077" s="129"/>
      <c r="D11077" s="129"/>
      <c r="E11077" s="129"/>
      <c r="F11077" s="129"/>
    </row>
    <row r="11078" spans="3:6" s="119" customFormat="1" x14ac:dyDescent="0.3">
      <c r="C11078" s="129"/>
      <c r="D11078" s="129"/>
      <c r="E11078" s="129"/>
      <c r="F11078" s="129"/>
    </row>
    <row r="11079" spans="3:6" s="119" customFormat="1" x14ac:dyDescent="0.3">
      <c r="C11079" s="129"/>
      <c r="D11079" s="129"/>
      <c r="E11079" s="129"/>
      <c r="F11079" s="129"/>
    </row>
    <row r="11080" spans="3:6" s="119" customFormat="1" x14ac:dyDescent="0.3">
      <c r="C11080" s="129"/>
      <c r="D11080" s="129"/>
      <c r="E11080" s="129"/>
      <c r="F11080" s="129"/>
    </row>
    <row r="11081" spans="3:6" s="119" customFormat="1" x14ac:dyDescent="0.3">
      <c r="C11081" s="129"/>
      <c r="D11081" s="129"/>
      <c r="E11081" s="129"/>
      <c r="F11081" s="129"/>
    </row>
    <row r="11082" spans="3:6" s="119" customFormat="1" x14ac:dyDescent="0.3">
      <c r="C11082" s="129"/>
      <c r="D11082" s="129"/>
      <c r="E11082" s="129"/>
      <c r="F11082" s="129"/>
    </row>
    <row r="11083" spans="3:6" s="119" customFormat="1" x14ac:dyDescent="0.3">
      <c r="C11083" s="129"/>
      <c r="D11083" s="129"/>
      <c r="E11083" s="129"/>
      <c r="F11083" s="129"/>
    </row>
    <row r="11084" spans="3:6" s="119" customFormat="1" x14ac:dyDescent="0.3">
      <c r="C11084" s="129"/>
      <c r="D11084" s="129"/>
      <c r="E11084" s="129"/>
      <c r="F11084" s="129"/>
    </row>
    <row r="11085" spans="3:6" s="119" customFormat="1" x14ac:dyDescent="0.3">
      <c r="C11085" s="129"/>
      <c r="D11085" s="129"/>
      <c r="E11085" s="129"/>
      <c r="F11085" s="129"/>
    </row>
    <row r="11086" spans="3:6" s="119" customFormat="1" x14ac:dyDescent="0.3">
      <c r="C11086" s="129"/>
      <c r="D11086" s="129"/>
      <c r="E11086" s="129"/>
      <c r="F11086" s="129"/>
    </row>
    <row r="11087" spans="3:6" s="119" customFormat="1" x14ac:dyDescent="0.3">
      <c r="C11087" s="129"/>
      <c r="D11087" s="129"/>
      <c r="E11087" s="129"/>
      <c r="F11087" s="129"/>
    </row>
    <row r="11088" spans="3:6" s="119" customFormat="1" x14ac:dyDescent="0.3">
      <c r="C11088" s="129"/>
      <c r="D11088" s="129"/>
      <c r="E11088" s="129"/>
      <c r="F11088" s="129"/>
    </row>
    <row r="11089" spans="3:6" s="119" customFormat="1" x14ac:dyDescent="0.3">
      <c r="C11089" s="129"/>
      <c r="D11089" s="129"/>
      <c r="E11089" s="129"/>
      <c r="F11089" s="129"/>
    </row>
    <row r="11090" spans="3:6" s="119" customFormat="1" x14ac:dyDescent="0.3">
      <c r="C11090" s="129"/>
      <c r="D11090" s="129"/>
      <c r="E11090" s="129"/>
      <c r="F11090" s="129"/>
    </row>
    <row r="11091" spans="3:6" s="119" customFormat="1" x14ac:dyDescent="0.3">
      <c r="C11091" s="129"/>
      <c r="D11091" s="129"/>
      <c r="E11091" s="129"/>
      <c r="F11091" s="129"/>
    </row>
    <row r="11092" spans="3:6" s="119" customFormat="1" x14ac:dyDescent="0.3">
      <c r="C11092" s="129"/>
      <c r="D11092" s="129"/>
      <c r="E11092" s="129"/>
      <c r="F11092" s="129"/>
    </row>
    <row r="11093" spans="3:6" s="119" customFormat="1" x14ac:dyDescent="0.3">
      <c r="C11093" s="129"/>
      <c r="D11093" s="129"/>
      <c r="E11093" s="129"/>
      <c r="F11093" s="129"/>
    </row>
    <row r="11094" spans="3:6" s="119" customFormat="1" x14ac:dyDescent="0.3">
      <c r="C11094" s="129"/>
      <c r="D11094" s="129"/>
      <c r="E11094" s="129"/>
      <c r="F11094" s="129"/>
    </row>
    <row r="11095" spans="3:6" s="119" customFormat="1" x14ac:dyDescent="0.3">
      <c r="C11095" s="129"/>
      <c r="D11095" s="129"/>
      <c r="E11095" s="129"/>
      <c r="F11095" s="129"/>
    </row>
    <row r="11096" spans="3:6" s="119" customFormat="1" x14ac:dyDescent="0.3">
      <c r="C11096" s="129"/>
      <c r="D11096" s="129"/>
      <c r="E11096" s="129"/>
      <c r="F11096" s="129"/>
    </row>
    <row r="11097" spans="3:6" s="119" customFormat="1" x14ac:dyDescent="0.3">
      <c r="C11097" s="129"/>
      <c r="D11097" s="129"/>
      <c r="E11097" s="129"/>
      <c r="F11097" s="129"/>
    </row>
    <row r="11098" spans="3:6" s="119" customFormat="1" x14ac:dyDescent="0.3">
      <c r="C11098" s="129"/>
      <c r="D11098" s="129"/>
      <c r="E11098" s="129"/>
      <c r="F11098" s="129"/>
    </row>
    <row r="11099" spans="3:6" s="119" customFormat="1" x14ac:dyDescent="0.3">
      <c r="C11099" s="129"/>
      <c r="D11099" s="129"/>
      <c r="E11099" s="129"/>
      <c r="F11099" s="129"/>
    </row>
    <row r="11100" spans="3:6" s="119" customFormat="1" x14ac:dyDescent="0.3">
      <c r="C11100" s="129"/>
      <c r="D11100" s="129"/>
      <c r="E11100" s="129"/>
      <c r="F11100" s="129"/>
    </row>
    <row r="11101" spans="3:6" s="119" customFormat="1" x14ac:dyDescent="0.3">
      <c r="C11101" s="129"/>
      <c r="D11101" s="129"/>
      <c r="E11101" s="129"/>
      <c r="F11101" s="129"/>
    </row>
    <row r="11102" spans="3:6" s="119" customFormat="1" x14ac:dyDescent="0.3">
      <c r="C11102" s="129"/>
      <c r="D11102" s="129"/>
      <c r="E11102" s="129"/>
      <c r="F11102" s="129"/>
    </row>
    <row r="11103" spans="3:6" s="119" customFormat="1" x14ac:dyDescent="0.3">
      <c r="C11103" s="129"/>
      <c r="D11103" s="129"/>
      <c r="E11103" s="129"/>
      <c r="F11103" s="129"/>
    </row>
    <row r="11104" spans="3:6" s="119" customFormat="1" x14ac:dyDescent="0.3">
      <c r="C11104" s="129"/>
      <c r="D11104" s="129"/>
      <c r="E11104" s="129"/>
      <c r="F11104" s="129"/>
    </row>
    <row r="11105" spans="3:6" s="119" customFormat="1" x14ac:dyDescent="0.3">
      <c r="C11105" s="129"/>
      <c r="D11105" s="129"/>
      <c r="E11105" s="129"/>
      <c r="F11105" s="129"/>
    </row>
    <row r="11106" spans="3:6" s="119" customFormat="1" x14ac:dyDescent="0.3">
      <c r="C11106" s="129"/>
      <c r="D11106" s="129"/>
      <c r="E11106" s="129"/>
      <c r="F11106" s="129"/>
    </row>
    <row r="11107" spans="3:6" s="119" customFormat="1" x14ac:dyDescent="0.3">
      <c r="C11107" s="129"/>
      <c r="D11107" s="129"/>
      <c r="E11107" s="129"/>
      <c r="F11107" s="129"/>
    </row>
    <row r="11108" spans="3:6" s="119" customFormat="1" x14ac:dyDescent="0.3">
      <c r="C11108" s="129"/>
      <c r="D11108" s="129"/>
      <c r="E11108" s="129"/>
      <c r="F11108" s="129"/>
    </row>
    <row r="11109" spans="3:6" s="119" customFormat="1" x14ac:dyDescent="0.3">
      <c r="C11109" s="129"/>
      <c r="D11109" s="129"/>
      <c r="E11109" s="129"/>
      <c r="F11109" s="129"/>
    </row>
    <row r="11110" spans="3:6" s="119" customFormat="1" x14ac:dyDescent="0.3">
      <c r="C11110" s="129"/>
      <c r="D11110" s="129"/>
      <c r="E11110" s="129"/>
      <c r="F11110" s="129"/>
    </row>
    <row r="11111" spans="3:6" s="119" customFormat="1" x14ac:dyDescent="0.3">
      <c r="C11111" s="129"/>
      <c r="D11111" s="129"/>
      <c r="E11111" s="129"/>
      <c r="F11111" s="129"/>
    </row>
    <row r="11112" spans="3:6" s="119" customFormat="1" x14ac:dyDescent="0.3">
      <c r="C11112" s="129"/>
      <c r="D11112" s="129"/>
      <c r="E11112" s="129"/>
      <c r="F11112" s="129"/>
    </row>
    <row r="11113" spans="3:6" s="119" customFormat="1" x14ac:dyDescent="0.3">
      <c r="C11113" s="129"/>
      <c r="D11113" s="129"/>
      <c r="E11113" s="129"/>
      <c r="F11113" s="129"/>
    </row>
    <row r="11114" spans="3:6" s="119" customFormat="1" x14ac:dyDescent="0.3">
      <c r="C11114" s="129"/>
      <c r="D11114" s="129"/>
      <c r="E11114" s="129"/>
      <c r="F11114" s="129"/>
    </row>
    <row r="11115" spans="3:6" s="119" customFormat="1" x14ac:dyDescent="0.3">
      <c r="C11115" s="129"/>
      <c r="D11115" s="129"/>
      <c r="E11115" s="129"/>
      <c r="F11115" s="129"/>
    </row>
    <row r="11116" spans="3:6" s="119" customFormat="1" x14ac:dyDescent="0.3">
      <c r="C11116" s="129"/>
      <c r="D11116" s="129"/>
      <c r="E11116" s="129"/>
      <c r="F11116" s="129"/>
    </row>
    <row r="11117" spans="3:6" s="119" customFormat="1" x14ac:dyDescent="0.3">
      <c r="C11117" s="129"/>
      <c r="D11117" s="129"/>
      <c r="E11117" s="129"/>
      <c r="F11117" s="129"/>
    </row>
    <row r="11118" spans="3:6" s="119" customFormat="1" x14ac:dyDescent="0.3">
      <c r="C11118" s="129"/>
      <c r="D11118" s="129"/>
      <c r="E11118" s="129"/>
      <c r="F11118" s="129"/>
    </row>
    <row r="11119" spans="3:6" s="119" customFormat="1" x14ac:dyDescent="0.3">
      <c r="C11119" s="129"/>
      <c r="D11119" s="129"/>
      <c r="E11119" s="129"/>
      <c r="F11119" s="129"/>
    </row>
    <row r="11120" spans="3:6" s="119" customFormat="1" x14ac:dyDescent="0.3">
      <c r="C11120" s="129"/>
      <c r="D11120" s="129"/>
      <c r="E11120" s="129"/>
      <c r="F11120" s="129"/>
    </row>
    <row r="11121" spans="3:6" s="119" customFormat="1" x14ac:dyDescent="0.3">
      <c r="C11121" s="129"/>
      <c r="D11121" s="129"/>
      <c r="E11121" s="129"/>
      <c r="F11121" s="129"/>
    </row>
    <row r="11122" spans="3:6" s="119" customFormat="1" x14ac:dyDescent="0.3">
      <c r="C11122" s="129"/>
      <c r="D11122" s="129"/>
      <c r="E11122" s="129"/>
      <c r="F11122" s="129"/>
    </row>
    <row r="11123" spans="3:6" s="119" customFormat="1" x14ac:dyDescent="0.3">
      <c r="C11123" s="129"/>
      <c r="D11123" s="129"/>
      <c r="E11123" s="129"/>
      <c r="F11123" s="129"/>
    </row>
    <row r="11124" spans="3:6" s="119" customFormat="1" x14ac:dyDescent="0.3">
      <c r="C11124" s="129"/>
      <c r="D11124" s="129"/>
      <c r="E11124" s="129"/>
      <c r="F11124" s="129"/>
    </row>
    <row r="11125" spans="3:6" s="119" customFormat="1" x14ac:dyDescent="0.3">
      <c r="C11125" s="129"/>
      <c r="D11125" s="129"/>
      <c r="E11125" s="129"/>
      <c r="F11125" s="129"/>
    </row>
    <row r="11126" spans="3:6" s="119" customFormat="1" x14ac:dyDescent="0.3">
      <c r="C11126" s="129"/>
      <c r="D11126" s="129"/>
      <c r="E11126" s="129"/>
      <c r="F11126" s="129"/>
    </row>
    <row r="11127" spans="3:6" s="119" customFormat="1" x14ac:dyDescent="0.3">
      <c r="C11127" s="129"/>
      <c r="D11127" s="129"/>
      <c r="E11127" s="129"/>
      <c r="F11127" s="129"/>
    </row>
    <row r="11128" spans="3:6" s="119" customFormat="1" x14ac:dyDescent="0.3">
      <c r="C11128" s="129"/>
      <c r="D11128" s="129"/>
      <c r="E11128" s="129"/>
      <c r="F11128" s="129"/>
    </row>
    <row r="11129" spans="3:6" s="119" customFormat="1" x14ac:dyDescent="0.3">
      <c r="C11129" s="129"/>
      <c r="D11129" s="129"/>
      <c r="E11129" s="129"/>
      <c r="F11129" s="129"/>
    </row>
    <row r="11130" spans="3:6" s="119" customFormat="1" x14ac:dyDescent="0.3">
      <c r="C11130" s="129"/>
      <c r="D11130" s="129"/>
      <c r="E11130" s="129"/>
      <c r="F11130" s="129"/>
    </row>
    <row r="11131" spans="3:6" s="119" customFormat="1" x14ac:dyDescent="0.3">
      <c r="C11131" s="129"/>
      <c r="D11131" s="129"/>
      <c r="E11131" s="129"/>
      <c r="F11131" s="129"/>
    </row>
    <row r="11132" spans="3:6" s="119" customFormat="1" x14ac:dyDescent="0.3">
      <c r="C11132" s="129"/>
      <c r="D11132" s="129"/>
      <c r="E11132" s="129"/>
      <c r="F11132" s="129"/>
    </row>
    <row r="11133" spans="3:6" s="119" customFormat="1" x14ac:dyDescent="0.3">
      <c r="C11133" s="129"/>
      <c r="D11133" s="129"/>
      <c r="E11133" s="129"/>
      <c r="F11133" s="129"/>
    </row>
    <row r="11134" spans="3:6" s="119" customFormat="1" x14ac:dyDescent="0.3">
      <c r="C11134" s="129"/>
      <c r="D11134" s="129"/>
      <c r="E11134" s="129"/>
      <c r="F11134" s="129"/>
    </row>
    <row r="11135" spans="3:6" s="119" customFormat="1" x14ac:dyDescent="0.3">
      <c r="C11135" s="129"/>
      <c r="D11135" s="129"/>
      <c r="E11135" s="129"/>
      <c r="F11135" s="129"/>
    </row>
    <row r="11136" spans="3:6" s="119" customFormat="1" x14ac:dyDescent="0.3">
      <c r="C11136" s="129"/>
      <c r="D11136" s="129"/>
      <c r="E11136" s="129"/>
      <c r="F11136" s="129"/>
    </row>
    <row r="11137" spans="3:6" s="119" customFormat="1" x14ac:dyDescent="0.3">
      <c r="C11137" s="129"/>
      <c r="D11137" s="129"/>
      <c r="E11137" s="129"/>
      <c r="F11137" s="129"/>
    </row>
    <row r="11138" spans="3:6" s="119" customFormat="1" x14ac:dyDescent="0.3">
      <c r="C11138" s="129"/>
      <c r="D11138" s="129"/>
      <c r="E11138" s="129"/>
      <c r="F11138" s="129"/>
    </row>
    <row r="11139" spans="3:6" s="119" customFormat="1" x14ac:dyDescent="0.3">
      <c r="C11139" s="129"/>
      <c r="D11139" s="129"/>
      <c r="E11139" s="129"/>
      <c r="F11139" s="129"/>
    </row>
    <row r="11140" spans="3:6" s="119" customFormat="1" x14ac:dyDescent="0.3">
      <c r="C11140" s="129"/>
      <c r="D11140" s="129"/>
      <c r="E11140" s="129"/>
      <c r="F11140" s="129"/>
    </row>
    <row r="11141" spans="3:6" s="119" customFormat="1" x14ac:dyDescent="0.3">
      <c r="C11141" s="129"/>
      <c r="D11141" s="129"/>
      <c r="E11141" s="129"/>
      <c r="F11141" s="129"/>
    </row>
    <row r="11142" spans="3:6" s="119" customFormat="1" x14ac:dyDescent="0.3">
      <c r="C11142" s="129"/>
      <c r="D11142" s="129"/>
      <c r="E11142" s="129"/>
      <c r="F11142" s="129"/>
    </row>
    <row r="11143" spans="3:6" s="119" customFormat="1" x14ac:dyDescent="0.3">
      <c r="C11143" s="129"/>
      <c r="D11143" s="129"/>
      <c r="E11143" s="129"/>
      <c r="F11143" s="129"/>
    </row>
    <row r="11144" spans="3:6" s="119" customFormat="1" x14ac:dyDescent="0.3">
      <c r="C11144" s="129"/>
      <c r="D11144" s="129"/>
      <c r="E11144" s="129"/>
      <c r="F11144" s="129"/>
    </row>
    <row r="11145" spans="3:6" s="119" customFormat="1" x14ac:dyDescent="0.3">
      <c r="C11145" s="129"/>
      <c r="D11145" s="129"/>
      <c r="E11145" s="129"/>
      <c r="F11145" s="129"/>
    </row>
    <row r="11146" spans="3:6" s="119" customFormat="1" x14ac:dyDescent="0.3">
      <c r="C11146" s="129"/>
      <c r="D11146" s="129"/>
      <c r="E11146" s="129"/>
      <c r="F11146" s="129"/>
    </row>
    <row r="11147" spans="3:6" s="119" customFormat="1" x14ac:dyDescent="0.3">
      <c r="C11147" s="129"/>
      <c r="D11147" s="129"/>
      <c r="E11147" s="129"/>
      <c r="F11147" s="129"/>
    </row>
    <row r="11148" spans="3:6" s="119" customFormat="1" x14ac:dyDescent="0.3">
      <c r="C11148" s="129"/>
      <c r="D11148" s="129"/>
      <c r="E11148" s="129"/>
      <c r="F11148" s="129"/>
    </row>
    <row r="11149" spans="3:6" s="119" customFormat="1" x14ac:dyDescent="0.3">
      <c r="C11149" s="129"/>
      <c r="D11149" s="129"/>
      <c r="E11149" s="129"/>
      <c r="F11149" s="129"/>
    </row>
    <row r="11150" spans="3:6" s="119" customFormat="1" x14ac:dyDescent="0.3">
      <c r="C11150" s="129"/>
      <c r="D11150" s="129"/>
      <c r="E11150" s="129"/>
      <c r="F11150" s="129"/>
    </row>
    <row r="11151" spans="3:6" s="119" customFormat="1" x14ac:dyDescent="0.3">
      <c r="C11151" s="129"/>
      <c r="D11151" s="129"/>
      <c r="E11151" s="129"/>
      <c r="F11151" s="129"/>
    </row>
    <row r="11152" spans="3:6" s="119" customFormat="1" x14ac:dyDescent="0.3">
      <c r="C11152" s="129"/>
      <c r="D11152" s="129"/>
      <c r="E11152" s="129"/>
      <c r="F11152" s="129"/>
    </row>
    <row r="11153" spans="3:6" s="119" customFormat="1" x14ac:dyDescent="0.3">
      <c r="C11153" s="129"/>
      <c r="D11153" s="129"/>
      <c r="E11153" s="129"/>
      <c r="F11153" s="129"/>
    </row>
    <row r="11154" spans="3:6" s="119" customFormat="1" x14ac:dyDescent="0.3">
      <c r="C11154" s="129"/>
      <c r="D11154" s="129"/>
      <c r="E11154" s="129"/>
      <c r="F11154" s="129"/>
    </row>
    <row r="11155" spans="3:6" s="119" customFormat="1" x14ac:dyDescent="0.3">
      <c r="C11155" s="129"/>
      <c r="D11155" s="129"/>
      <c r="E11155" s="129"/>
      <c r="F11155" s="129"/>
    </row>
    <row r="11156" spans="3:6" s="119" customFormat="1" x14ac:dyDescent="0.3">
      <c r="C11156" s="129"/>
      <c r="D11156" s="129"/>
      <c r="E11156" s="129"/>
      <c r="F11156" s="129"/>
    </row>
    <row r="11157" spans="3:6" s="119" customFormat="1" x14ac:dyDescent="0.3">
      <c r="C11157" s="129"/>
      <c r="D11157" s="129"/>
      <c r="E11157" s="129"/>
      <c r="F11157" s="129"/>
    </row>
    <row r="11158" spans="3:6" s="119" customFormat="1" x14ac:dyDescent="0.3">
      <c r="C11158" s="129"/>
      <c r="D11158" s="129"/>
      <c r="E11158" s="129"/>
      <c r="F11158" s="129"/>
    </row>
    <row r="11159" spans="3:6" s="119" customFormat="1" x14ac:dyDescent="0.3">
      <c r="C11159" s="129"/>
      <c r="D11159" s="129"/>
      <c r="E11159" s="129"/>
      <c r="F11159" s="129"/>
    </row>
    <row r="11160" spans="3:6" s="119" customFormat="1" x14ac:dyDescent="0.3">
      <c r="C11160" s="129"/>
      <c r="D11160" s="129"/>
      <c r="E11160" s="129"/>
      <c r="F11160" s="129"/>
    </row>
    <row r="11161" spans="3:6" s="119" customFormat="1" x14ac:dyDescent="0.3">
      <c r="C11161" s="129"/>
      <c r="D11161" s="129"/>
      <c r="E11161" s="129"/>
      <c r="F11161" s="129"/>
    </row>
    <row r="11162" spans="3:6" s="119" customFormat="1" x14ac:dyDescent="0.3">
      <c r="C11162" s="129"/>
      <c r="D11162" s="129"/>
      <c r="E11162" s="129"/>
      <c r="F11162" s="129"/>
    </row>
    <row r="11163" spans="3:6" s="119" customFormat="1" x14ac:dyDescent="0.3">
      <c r="C11163" s="129"/>
      <c r="D11163" s="129"/>
      <c r="E11163" s="129"/>
      <c r="F11163" s="129"/>
    </row>
    <row r="11164" spans="3:6" s="119" customFormat="1" x14ac:dyDescent="0.3">
      <c r="C11164" s="129"/>
      <c r="D11164" s="129"/>
      <c r="E11164" s="129"/>
      <c r="F11164" s="129"/>
    </row>
    <row r="11165" spans="3:6" s="119" customFormat="1" x14ac:dyDescent="0.3">
      <c r="C11165" s="129"/>
      <c r="D11165" s="129"/>
      <c r="E11165" s="129"/>
      <c r="F11165" s="129"/>
    </row>
    <row r="11166" spans="3:6" s="119" customFormat="1" x14ac:dyDescent="0.3">
      <c r="C11166" s="129"/>
      <c r="D11166" s="129"/>
      <c r="E11166" s="129"/>
      <c r="F11166" s="129"/>
    </row>
    <row r="11167" spans="3:6" s="119" customFormat="1" x14ac:dyDescent="0.3">
      <c r="C11167" s="129"/>
      <c r="D11167" s="129"/>
      <c r="E11167" s="129"/>
      <c r="F11167" s="129"/>
    </row>
    <row r="11168" spans="3:6" s="119" customFormat="1" x14ac:dyDescent="0.3">
      <c r="C11168" s="129"/>
      <c r="D11168" s="129"/>
      <c r="E11168" s="129"/>
      <c r="F11168" s="129"/>
    </row>
    <row r="11169" spans="3:6" s="119" customFormat="1" x14ac:dyDescent="0.3">
      <c r="C11169" s="129"/>
      <c r="D11169" s="129"/>
      <c r="E11169" s="129"/>
      <c r="F11169" s="129"/>
    </row>
    <row r="11170" spans="3:6" s="119" customFormat="1" x14ac:dyDescent="0.3">
      <c r="C11170" s="129"/>
      <c r="D11170" s="129"/>
      <c r="E11170" s="129"/>
      <c r="F11170" s="129"/>
    </row>
    <row r="11171" spans="3:6" s="119" customFormat="1" x14ac:dyDescent="0.3">
      <c r="C11171" s="129"/>
      <c r="D11171" s="129"/>
      <c r="E11171" s="129"/>
      <c r="F11171" s="129"/>
    </row>
    <row r="11172" spans="3:6" s="119" customFormat="1" x14ac:dyDescent="0.3">
      <c r="C11172" s="129"/>
      <c r="D11172" s="129"/>
      <c r="E11172" s="129"/>
      <c r="F11172" s="129"/>
    </row>
    <row r="11173" spans="3:6" s="119" customFormat="1" x14ac:dyDescent="0.3">
      <c r="C11173" s="129"/>
      <c r="D11173" s="129"/>
      <c r="E11173" s="129"/>
      <c r="F11173" s="129"/>
    </row>
    <row r="11174" spans="3:6" s="119" customFormat="1" x14ac:dyDescent="0.3">
      <c r="C11174" s="129"/>
      <c r="D11174" s="129"/>
      <c r="E11174" s="129"/>
      <c r="F11174" s="129"/>
    </row>
    <row r="11175" spans="3:6" s="119" customFormat="1" x14ac:dyDescent="0.3">
      <c r="C11175" s="129"/>
      <c r="D11175" s="129"/>
      <c r="E11175" s="129"/>
      <c r="F11175" s="129"/>
    </row>
    <row r="11176" spans="3:6" s="119" customFormat="1" x14ac:dyDescent="0.3">
      <c r="C11176" s="129"/>
      <c r="D11176" s="129"/>
      <c r="E11176" s="129"/>
      <c r="F11176" s="129"/>
    </row>
    <row r="11177" spans="3:6" s="119" customFormat="1" x14ac:dyDescent="0.3">
      <c r="C11177" s="129"/>
      <c r="D11177" s="129"/>
      <c r="E11177" s="129"/>
      <c r="F11177" s="129"/>
    </row>
    <row r="11178" spans="3:6" s="119" customFormat="1" x14ac:dyDescent="0.3">
      <c r="C11178" s="129"/>
      <c r="D11178" s="129"/>
      <c r="E11178" s="129"/>
      <c r="F11178" s="129"/>
    </row>
    <row r="11179" spans="3:6" s="119" customFormat="1" x14ac:dyDescent="0.3">
      <c r="C11179" s="129"/>
      <c r="D11179" s="129"/>
      <c r="E11179" s="129"/>
      <c r="F11179" s="129"/>
    </row>
    <row r="11180" spans="3:6" s="119" customFormat="1" x14ac:dyDescent="0.3">
      <c r="C11180" s="129"/>
      <c r="D11180" s="129"/>
      <c r="E11180" s="129"/>
      <c r="F11180" s="129"/>
    </row>
    <row r="11181" spans="3:6" s="119" customFormat="1" x14ac:dyDescent="0.3">
      <c r="C11181" s="129"/>
      <c r="D11181" s="129"/>
      <c r="E11181" s="129"/>
      <c r="F11181" s="129"/>
    </row>
    <row r="11182" spans="3:6" s="119" customFormat="1" x14ac:dyDescent="0.3">
      <c r="C11182" s="129"/>
      <c r="D11182" s="129"/>
      <c r="E11182" s="129"/>
      <c r="F11182" s="129"/>
    </row>
    <row r="11183" spans="3:6" s="119" customFormat="1" x14ac:dyDescent="0.3">
      <c r="C11183" s="129"/>
      <c r="D11183" s="129"/>
      <c r="E11183" s="129"/>
      <c r="F11183" s="129"/>
    </row>
    <row r="11184" spans="3:6" s="119" customFormat="1" x14ac:dyDescent="0.3">
      <c r="C11184" s="129"/>
      <c r="D11184" s="129"/>
      <c r="E11184" s="129"/>
      <c r="F11184" s="129"/>
    </row>
    <row r="11185" spans="3:6" s="119" customFormat="1" x14ac:dyDescent="0.3">
      <c r="C11185" s="129"/>
      <c r="D11185" s="129"/>
      <c r="E11185" s="129"/>
      <c r="F11185" s="129"/>
    </row>
    <row r="11186" spans="3:6" s="119" customFormat="1" x14ac:dyDescent="0.3">
      <c r="C11186" s="129"/>
      <c r="D11186" s="129"/>
      <c r="E11186" s="129"/>
      <c r="F11186" s="129"/>
    </row>
    <row r="11187" spans="3:6" s="119" customFormat="1" x14ac:dyDescent="0.3">
      <c r="C11187" s="129"/>
      <c r="D11187" s="129"/>
      <c r="E11187" s="129"/>
      <c r="F11187" s="129"/>
    </row>
    <row r="11188" spans="3:6" s="119" customFormat="1" x14ac:dyDescent="0.3">
      <c r="C11188" s="129"/>
      <c r="D11188" s="129"/>
      <c r="E11188" s="129"/>
      <c r="F11188" s="129"/>
    </row>
    <row r="11189" spans="3:6" s="119" customFormat="1" x14ac:dyDescent="0.3">
      <c r="C11189" s="129"/>
      <c r="D11189" s="129"/>
      <c r="E11189" s="129"/>
      <c r="F11189" s="129"/>
    </row>
    <row r="11190" spans="3:6" s="119" customFormat="1" x14ac:dyDescent="0.3">
      <c r="C11190" s="129"/>
      <c r="D11190" s="129"/>
      <c r="E11190" s="129"/>
      <c r="F11190" s="129"/>
    </row>
    <row r="11191" spans="3:6" s="119" customFormat="1" x14ac:dyDescent="0.3">
      <c r="C11191" s="129"/>
      <c r="D11191" s="129"/>
      <c r="E11191" s="129"/>
      <c r="F11191" s="129"/>
    </row>
    <row r="11192" spans="3:6" s="119" customFormat="1" x14ac:dyDescent="0.3">
      <c r="C11192" s="129"/>
      <c r="D11192" s="129"/>
      <c r="E11192" s="129"/>
      <c r="F11192" s="129"/>
    </row>
    <row r="11193" spans="3:6" s="119" customFormat="1" x14ac:dyDescent="0.3">
      <c r="C11193" s="129"/>
      <c r="D11193" s="129"/>
      <c r="E11193" s="129"/>
      <c r="F11193" s="129"/>
    </row>
    <row r="11194" spans="3:6" s="119" customFormat="1" x14ac:dyDescent="0.3">
      <c r="C11194" s="129"/>
      <c r="D11194" s="129"/>
      <c r="E11194" s="129"/>
      <c r="F11194" s="129"/>
    </row>
    <row r="11195" spans="3:6" s="119" customFormat="1" x14ac:dyDescent="0.3">
      <c r="C11195" s="129"/>
      <c r="D11195" s="129"/>
      <c r="E11195" s="129"/>
      <c r="F11195" s="129"/>
    </row>
    <row r="11196" spans="3:6" s="119" customFormat="1" x14ac:dyDescent="0.3">
      <c r="C11196" s="129"/>
      <c r="D11196" s="129"/>
      <c r="E11196" s="129"/>
      <c r="F11196" s="129"/>
    </row>
    <row r="11197" spans="3:6" s="119" customFormat="1" x14ac:dyDescent="0.3">
      <c r="C11197" s="129"/>
      <c r="D11197" s="129"/>
      <c r="E11197" s="129"/>
      <c r="F11197" s="129"/>
    </row>
    <row r="11198" spans="3:6" s="119" customFormat="1" x14ac:dyDescent="0.3">
      <c r="C11198" s="129"/>
      <c r="D11198" s="129"/>
      <c r="E11198" s="129"/>
      <c r="F11198" s="129"/>
    </row>
    <row r="11199" spans="3:6" s="119" customFormat="1" x14ac:dyDescent="0.3">
      <c r="C11199" s="129"/>
      <c r="D11199" s="129"/>
      <c r="E11199" s="129"/>
      <c r="F11199" s="129"/>
    </row>
    <row r="11200" spans="3:6" s="119" customFormat="1" x14ac:dyDescent="0.3">
      <c r="C11200" s="129"/>
      <c r="D11200" s="129"/>
      <c r="E11200" s="129"/>
      <c r="F11200" s="129"/>
    </row>
    <row r="11201" spans="3:6" s="119" customFormat="1" x14ac:dyDescent="0.3">
      <c r="C11201" s="129"/>
      <c r="D11201" s="129"/>
      <c r="E11201" s="129"/>
      <c r="F11201" s="129"/>
    </row>
    <row r="11202" spans="3:6" s="119" customFormat="1" x14ac:dyDescent="0.3">
      <c r="C11202" s="129"/>
      <c r="D11202" s="129"/>
      <c r="E11202" s="129"/>
      <c r="F11202" s="129"/>
    </row>
    <row r="11203" spans="3:6" s="119" customFormat="1" x14ac:dyDescent="0.3">
      <c r="C11203" s="129"/>
      <c r="D11203" s="129"/>
      <c r="E11203" s="129"/>
      <c r="F11203" s="129"/>
    </row>
    <row r="11204" spans="3:6" s="119" customFormat="1" x14ac:dyDescent="0.3">
      <c r="C11204" s="129"/>
      <c r="D11204" s="129"/>
      <c r="E11204" s="129"/>
      <c r="F11204" s="129"/>
    </row>
    <row r="11205" spans="3:6" s="119" customFormat="1" x14ac:dyDescent="0.3">
      <c r="C11205" s="129"/>
      <c r="D11205" s="129"/>
      <c r="E11205" s="129"/>
      <c r="F11205" s="129"/>
    </row>
    <row r="11206" spans="3:6" s="119" customFormat="1" x14ac:dyDescent="0.3">
      <c r="C11206" s="129"/>
      <c r="D11206" s="129"/>
      <c r="E11206" s="129"/>
      <c r="F11206" s="129"/>
    </row>
    <row r="11207" spans="3:6" s="119" customFormat="1" x14ac:dyDescent="0.3">
      <c r="C11207" s="129"/>
      <c r="D11207" s="129"/>
      <c r="E11207" s="129"/>
      <c r="F11207" s="129"/>
    </row>
    <row r="11208" spans="3:6" s="119" customFormat="1" x14ac:dyDescent="0.3">
      <c r="C11208" s="129"/>
      <c r="D11208" s="129"/>
      <c r="E11208" s="129"/>
      <c r="F11208" s="129"/>
    </row>
    <row r="11209" spans="3:6" s="119" customFormat="1" x14ac:dyDescent="0.3">
      <c r="C11209" s="129"/>
      <c r="D11209" s="129"/>
      <c r="E11209" s="129"/>
      <c r="F11209" s="129"/>
    </row>
    <row r="11210" spans="3:6" s="119" customFormat="1" x14ac:dyDescent="0.3">
      <c r="C11210" s="129"/>
      <c r="D11210" s="129"/>
      <c r="E11210" s="129"/>
      <c r="F11210" s="129"/>
    </row>
    <row r="11211" spans="3:6" s="119" customFormat="1" x14ac:dyDescent="0.3">
      <c r="C11211" s="129"/>
      <c r="D11211" s="129"/>
      <c r="E11211" s="129"/>
      <c r="F11211" s="129"/>
    </row>
    <row r="11212" spans="3:6" s="119" customFormat="1" x14ac:dyDescent="0.3">
      <c r="C11212" s="129"/>
      <c r="D11212" s="129"/>
      <c r="E11212" s="129"/>
      <c r="F11212" s="129"/>
    </row>
    <row r="11213" spans="3:6" s="119" customFormat="1" x14ac:dyDescent="0.3">
      <c r="C11213" s="129"/>
      <c r="D11213" s="129"/>
      <c r="E11213" s="129"/>
      <c r="F11213" s="129"/>
    </row>
    <row r="11214" spans="3:6" s="119" customFormat="1" x14ac:dyDescent="0.3">
      <c r="C11214" s="129"/>
      <c r="D11214" s="129"/>
      <c r="E11214" s="129"/>
      <c r="F11214" s="129"/>
    </row>
    <row r="11215" spans="3:6" s="119" customFormat="1" x14ac:dyDescent="0.3">
      <c r="C11215" s="129"/>
      <c r="D11215" s="129"/>
      <c r="E11215" s="129"/>
      <c r="F11215" s="129"/>
    </row>
    <row r="11216" spans="3:6" s="119" customFormat="1" x14ac:dyDescent="0.3">
      <c r="C11216" s="129"/>
      <c r="D11216" s="129"/>
      <c r="E11216" s="129"/>
      <c r="F11216" s="129"/>
    </row>
    <row r="11217" spans="3:6" s="119" customFormat="1" x14ac:dyDescent="0.3">
      <c r="C11217" s="129"/>
      <c r="D11217" s="129"/>
      <c r="E11217" s="129"/>
      <c r="F11217" s="129"/>
    </row>
    <row r="11218" spans="3:6" s="119" customFormat="1" x14ac:dyDescent="0.3">
      <c r="C11218" s="129"/>
      <c r="D11218" s="129"/>
      <c r="E11218" s="129"/>
      <c r="F11218" s="129"/>
    </row>
    <row r="11219" spans="3:6" s="119" customFormat="1" x14ac:dyDescent="0.3">
      <c r="C11219" s="129"/>
      <c r="D11219" s="129"/>
      <c r="E11219" s="129"/>
      <c r="F11219" s="129"/>
    </row>
    <row r="11220" spans="3:6" s="119" customFormat="1" x14ac:dyDescent="0.3">
      <c r="C11220" s="129"/>
      <c r="D11220" s="129"/>
      <c r="E11220" s="129"/>
      <c r="F11220" s="129"/>
    </row>
    <row r="11221" spans="3:6" s="119" customFormat="1" x14ac:dyDescent="0.3">
      <c r="C11221" s="129"/>
      <c r="D11221" s="129"/>
      <c r="E11221" s="129"/>
      <c r="F11221" s="129"/>
    </row>
    <row r="11222" spans="3:6" s="119" customFormat="1" x14ac:dyDescent="0.3">
      <c r="C11222" s="129"/>
      <c r="D11222" s="129"/>
      <c r="E11222" s="129"/>
      <c r="F11222" s="129"/>
    </row>
    <row r="11223" spans="3:6" s="119" customFormat="1" x14ac:dyDescent="0.3">
      <c r="C11223" s="129"/>
      <c r="D11223" s="129"/>
      <c r="E11223" s="129"/>
      <c r="F11223" s="129"/>
    </row>
    <row r="11224" spans="3:6" s="119" customFormat="1" x14ac:dyDescent="0.3">
      <c r="C11224" s="129"/>
      <c r="D11224" s="129"/>
      <c r="E11224" s="129"/>
      <c r="F11224" s="129"/>
    </row>
    <row r="11225" spans="3:6" s="119" customFormat="1" x14ac:dyDescent="0.3">
      <c r="C11225" s="129"/>
      <c r="D11225" s="129"/>
      <c r="E11225" s="129"/>
      <c r="F11225" s="129"/>
    </row>
    <row r="11226" spans="3:6" s="119" customFormat="1" x14ac:dyDescent="0.3">
      <c r="C11226" s="129"/>
      <c r="D11226" s="129"/>
      <c r="E11226" s="129"/>
      <c r="F11226" s="129"/>
    </row>
    <row r="11227" spans="3:6" s="119" customFormat="1" x14ac:dyDescent="0.3">
      <c r="C11227" s="129"/>
      <c r="D11227" s="129"/>
      <c r="E11227" s="129"/>
      <c r="F11227" s="129"/>
    </row>
    <row r="11228" spans="3:6" s="119" customFormat="1" x14ac:dyDescent="0.3">
      <c r="C11228" s="129"/>
      <c r="D11228" s="129"/>
      <c r="E11228" s="129"/>
      <c r="F11228" s="129"/>
    </row>
    <row r="11229" spans="3:6" s="119" customFormat="1" x14ac:dyDescent="0.3">
      <c r="C11229" s="129"/>
      <c r="D11229" s="129"/>
      <c r="E11229" s="129"/>
      <c r="F11229" s="129"/>
    </row>
    <row r="11230" spans="3:6" s="119" customFormat="1" x14ac:dyDescent="0.3">
      <c r="C11230" s="129"/>
      <c r="D11230" s="129"/>
      <c r="E11230" s="129"/>
      <c r="F11230" s="129"/>
    </row>
    <row r="11231" spans="3:6" s="119" customFormat="1" x14ac:dyDescent="0.3">
      <c r="C11231" s="129"/>
      <c r="D11231" s="129"/>
      <c r="E11231" s="129"/>
      <c r="F11231" s="129"/>
    </row>
    <row r="11232" spans="3:6" s="119" customFormat="1" x14ac:dyDescent="0.3">
      <c r="C11232" s="129"/>
      <c r="D11232" s="129"/>
      <c r="E11232" s="129"/>
      <c r="F11232" s="129"/>
    </row>
    <row r="11233" spans="3:6" s="119" customFormat="1" x14ac:dyDescent="0.3">
      <c r="C11233" s="129"/>
      <c r="D11233" s="129"/>
      <c r="E11233" s="129"/>
      <c r="F11233" s="129"/>
    </row>
    <row r="11234" spans="3:6" s="119" customFormat="1" x14ac:dyDescent="0.3">
      <c r="C11234" s="129"/>
      <c r="D11234" s="129"/>
      <c r="E11234" s="129"/>
      <c r="F11234" s="129"/>
    </row>
    <row r="11235" spans="3:6" s="119" customFormat="1" x14ac:dyDescent="0.3">
      <c r="C11235" s="129"/>
      <c r="D11235" s="129"/>
      <c r="E11235" s="129"/>
      <c r="F11235" s="129"/>
    </row>
    <row r="11236" spans="3:6" s="119" customFormat="1" x14ac:dyDescent="0.3">
      <c r="C11236" s="129"/>
      <c r="D11236" s="129"/>
      <c r="E11236" s="129"/>
      <c r="F11236" s="129"/>
    </row>
    <row r="11237" spans="3:6" s="119" customFormat="1" x14ac:dyDescent="0.3">
      <c r="C11237" s="129"/>
      <c r="D11237" s="129"/>
      <c r="E11237" s="129"/>
      <c r="F11237" s="129"/>
    </row>
    <row r="11238" spans="3:6" s="119" customFormat="1" x14ac:dyDescent="0.3">
      <c r="C11238" s="129"/>
      <c r="D11238" s="129"/>
      <c r="E11238" s="129"/>
      <c r="F11238" s="129"/>
    </row>
    <row r="11239" spans="3:6" s="119" customFormat="1" x14ac:dyDescent="0.3">
      <c r="C11239" s="129"/>
      <c r="D11239" s="129"/>
      <c r="E11239" s="129"/>
      <c r="F11239" s="129"/>
    </row>
    <row r="11240" spans="3:6" s="119" customFormat="1" x14ac:dyDescent="0.3">
      <c r="C11240" s="129"/>
      <c r="D11240" s="129"/>
      <c r="E11240" s="129"/>
      <c r="F11240" s="129"/>
    </row>
    <row r="11241" spans="3:6" s="119" customFormat="1" x14ac:dyDescent="0.3">
      <c r="C11241" s="129"/>
      <c r="D11241" s="129"/>
      <c r="E11241" s="129"/>
      <c r="F11241" s="129"/>
    </row>
    <row r="11242" spans="3:6" s="119" customFormat="1" x14ac:dyDescent="0.3">
      <c r="C11242" s="129"/>
      <c r="D11242" s="129"/>
      <c r="E11242" s="129"/>
      <c r="F11242" s="129"/>
    </row>
    <row r="11243" spans="3:6" s="119" customFormat="1" x14ac:dyDescent="0.3">
      <c r="C11243" s="129"/>
      <c r="D11243" s="129"/>
      <c r="E11243" s="129"/>
      <c r="F11243" s="129"/>
    </row>
    <row r="11244" spans="3:6" s="119" customFormat="1" x14ac:dyDescent="0.3">
      <c r="C11244" s="129"/>
      <c r="D11244" s="129"/>
      <c r="E11244" s="129"/>
      <c r="F11244" s="129"/>
    </row>
    <row r="11245" spans="3:6" s="119" customFormat="1" x14ac:dyDescent="0.3">
      <c r="C11245" s="129"/>
      <c r="D11245" s="129"/>
      <c r="E11245" s="129"/>
      <c r="F11245" s="129"/>
    </row>
    <row r="11246" spans="3:6" s="119" customFormat="1" x14ac:dyDescent="0.3">
      <c r="C11246" s="129"/>
      <c r="D11246" s="129"/>
      <c r="E11246" s="129"/>
      <c r="F11246" s="129"/>
    </row>
    <row r="11247" spans="3:6" s="119" customFormat="1" x14ac:dyDescent="0.3">
      <c r="C11247" s="129"/>
      <c r="D11247" s="129"/>
      <c r="E11247" s="129"/>
      <c r="F11247" s="129"/>
    </row>
    <row r="11248" spans="3:6" s="119" customFormat="1" x14ac:dyDescent="0.3">
      <c r="C11248" s="129"/>
      <c r="D11248" s="129"/>
      <c r="E11248" s="129"/>
      <c r="F11248" s="129"/>
    </row>
    <row r="11249" spans="3:6" s="119" customFormat="1" x14ac:dyDescent="0.3">
      <c r="C11249" s="129"/>
      <c r="D11249" s="129"/>
      <c r="E11249" s="129"/>
      <c r="F11249" s="129"/>
    </row>
    <row r="11250" spans="3:6" s="119" customFormat="1" x14ac:dyDescent="0.3">
      <c r="C11250" s="129"/>
      <c r="D11250" s="129"/>
      <c r="E11250" s="129"/>
      <c r="F11250" s="129"/>
    </row>
    <row r="11251" spans="3:6" s="119" customFormat="1" x14ac:dyDescent="0.3">
      <c r="C11251" s="129"/>
      <c r="D11251" s="129"/>
      <c r="E11251" s="129"/>
      <c r="F11251" s="129"/>
    </row>
    <row r="11252" spans="3:6" s="119" customFormat="1" x14ac:dyDescent="0.3">
      <c r="C11252" s="129"/>
      <c r="D11252" s="129"/>
      <c r="E11252" s="129"/>
      <c r="F11252" s="129"/>
    </row>
    <row r="11253" spans="3:6" s="119" customFormat="1" x14ac:dyDescent="0.3">
      <c r="C11253" s="129"/>
      <c r="D11253" s="129"/>
      <c r="E11253" s="129"/>
      <c r="F11253" s="129"/>
    </row>
    <row r="11254" spans="3:6" s="119" customFormat="1" x14ac:dyDescent="0.3">
      <c r="C11254" s="129"/>
      <c r="D11254" s="129"/>
      <c r="E11254" s="129"/>
      <c r="F11254" s="129"/>
    </row>
    <row r="11255" spans="3:6" s="119" customFormat="1" x14ac:dyDescent="0.3">
      <c r="C11255" s="129"/>
      <c r="D11255" s="129"/>
      <c r="E11255" s="129"/>
      <c r="F11255" s="129"/>
    </row>
    <row r="11256" spans="3:6" s="119" customFormat="1" x14ac:dyDescent="0.3">
      <c r="C11256" s="129"/>
      <c r="D11256" s="129"/>
      <c r="E11256" s="129"/>
      <c r="F11256" s="129"/>
    </row>
    <row r="11257" spans="3:6" s="119" customFormat="1" x14ac:dyDescent="0.3">
      <c r="C11257" s="129"/>
      <c r="D11257" s="129"/>
      <c r="E11257" s="129"/>
      <c r="F11257" s="129"/>
    </row>
    <row r="11258" spans="3:6" s="119" customFormat="1" x14ac:dyDescent="0.3">
      <c r="C11258" s="129"/>
      <c r="D11258" s="129"/>
      <c r="E11258" s="129"/>
      <c r="F11258" s="129"/>
    </row>
    <row r="11259" spans="3:6" s="119" customFormat="1" x14ac:dyDescent="0.3">
      <c r="C11259" s="129"/>
      <c r="D11259" s="129"/>
      <c r="E11259" s="129"/>
      <c r="F11259" s="129"/>
    </row>
    <row r="11260" spans="3:6" s="119" customFormat="1" x14ac:dyDescent="0.3">
      <c r="C11260" s="129"/>
      <c r="D11260" s="129"/>
      <c r="E11260" s="129"/>
      <c r="F11260" s="129"/>
    </row>
    <row r="11261" spans="3:6" s="119" customFormat="1" x14ac:dyDescent="0.3">
      <c r="C11261" s="129"/>
      <c r="D11261" s="129"/>
      <c r="E11261" s="129"/>
      <c r="F11261" s="129"/>
    </row>
    <row r="11262" spans="3:6" s="119" customFormat="1" x14ac:dyDescent="0.3">
      <c r="C11262" s="129"/>
      <c r="D11262" s="129"/>
      <c r="E11262" s="129"/>
      <c r="F11262" s="129"/>
    </row>
    <row r="11263" spans="3:6" s="119" customFormat="1" x14ac:dyDescent="0.3">
      <c r="C11263" s="129"/>
      <c r="D11263" s="129"/>
      <c r="E11263" s="129"/>
      <c r="F11263" s="129"/>
    </row>
    <row r="11264" spans="3:6" s="119" customFormat="1" x14ac:dyDescent="0.3">
      <c r="C11264" s="129"/>
      <c r="D11264" s="129"/>
      <c r="E11264" s="129"/>
      <c r="F11264" s="129"/>
    </row>
    <row r="11265" spans="3:6" s="119" customFormat="1" x14ac:dyDescent="0.3">
      <c r="C11265" s="129"/>
      <c r="D11265" s="129"/>
      <c r="E11265" s="129"/>
      <c r="F11265" s="129"/>
    </row>
    <row r="11266" spans="3:6" s="119" customFormat="1" x14ac:dyDescent="0.3">
      <c r="C11266" s="129"/>
      <c r="D11266" s="129"/>
      <c r="E11266" s="129"/>
      <c r="F11266" s="129"/>
    </row>
    <row r="11267" spans="3:6" s="119" customFormat="1" x14ac:dyDescent="0.3">
      <c r="C11267" s="129"/>
      <c r="D11267" s="129"/>
      <c r="E11267" s="129"/>
      <c r="F11267" s="129"/>
    </row>
    <row r="11268" spans="3:6" s="119" customFormat="1" x14ac:dyDescent="0.3">
      <c r="C11268" s="129"/>
      <c r="D11268" s="129"/>
      <c r="E11268" s="129"/>
      <c r="F11268" s="129"/>
    </row>
    <row r="11269" spans="3:6" s="119" customFormat="1" x14ac:dyDescent="0.3">
      <c r="C11269" s="129"/>
      <c r="D11269" s="129"/>
      <c r="E11269" s="129"/>
      <c r="F11269" s="129"/>
    </row>
    <row r="11270" spans="3:6" s="119" customFormat="1" x14ac:dyDescent="0.3">
      <c r="C11270" s="129"/>
      <c r="D11270" s="129"/>
      <c r="E11270" s="129"/>
      <c r="F11270" s="129"/>
    </row>
    <row r="11271" spans="3:6" s="119" customFormat="1" x14ac:dyDescent="0.3">
      <c r="C11271" s="129"/>
      <c r="D11271" s="129"/>
      <c r="E11271" s="129"/>
      <c r="F11271" s="129"/>
    </row>
    <row r="11272" spans="3:6" s="119" customFormat="1" x14ac:dyDescent="0.3">
      <c r="C11272" s="129"/>
      <c r="D11272" s="129"/>
      <c r="E11272" s="129"/>
      <c r="F11272" s="129"/>
    </row>
    <row r="11273" spans="3:6" s="119" customFormat="1" x14ac:dyDescent="0.3">
      <c r="C11273" s="129"/>
      <c r="D11273" s="129"/>
      <c r="E11273" s="129"/>
      <c r="F11273" s="129"/>
    </row>
    <row r="11274" spans="3:6" s="119" customFormat="1" x14ac:dyDescent="0.3">
      <c r="C11274" s="129"/>
      <c r="D11274" s="129"/>
      <c r="E11274" s="129"/>
      <c r="F11274" s="129"/>
    </row>
    <row r="11275" spans="3:6" s="119" customFormat="1" x14ac:dyDescent="0.3">
      <c r="C11275" s="129"/>
      <c r="D11275" s="129"/>
      <c r="E11275" s="129"/>
      <c r="F11275" s="129"/>
    </row>
    <row r="11276" spans="3:6" s="119" customFormat="1" x14ac:dyDescent="0.3">
      <c r="C11276" s="129"/>
      <c r="D11276" s="129"/>
      <c r="E11276" s="129"/>
      <c r="F11276" s="129"/>
    </row>
    <row r="11277" spans="3:6" s="119" customFormat="1" x14ac:dyDescent="0.3">
      <c r="C11277" s="129"/>
      <c r="D11277" s="129"/>
      <c r="E11277" s="129"/>
      <c r="F11277" s="129"/>
    </row>
    <row r="11278" spans="3:6" s="119" customFormat="1" x14ac:dyDescent="0.3">
      <c r="C11278" s="129"/>
      <c r="D11278" s="129"/>
      <c r="E11278" s="129"/>
      <c r="F11278" s="129"/>
    </row>
    <row r="11279" spans="3:6" s="119" customFormat="1" x14ac:dyDescent="0.3">
      <c r="C11279" s="129"/>
      <c r="D11279" s="129"/>
      <c r="E11279" s="129"/>
      <c r="F11279" s="129"/>
    </row>
    <row r="11280" spans="3:6" s="119" customFormat="1" x14ac:dyDescent="0.3">
      <c r="C11280" s="129"/>
      <c r="D11280" s="129"/>
      <c r="E11280" s="129"/>
      <c r="F11280" s="129"/>
    </row>
    <row r="11281" spans="3:6" s="119" customFormat="1" x14ac:dyDescent="0.3">
      <c r="C11281" s="129"/>
      <c r="D11281" s="129"/>
      <c r="E11281" s="129"/>
      <c r="F11281" s="129"/>
    </row>
    <row r="11282" spans="3:6" s="119" customFormat="1" x14ac:dyDescent="0.3">
      <c r="C11282" s="129"/>
      <c r="D11282" s="129"/>
      <c r="E11282" s="129"/>
      <c r="F11282" s="129"/>
    </row>
    <row r="11283" spans="3:6" s="119" customFormat="1" x14ac:dyDescent="0.3">
      <c r="C11283" s="129"/>
      <c r="D11283" s="129"/>
      <c r="E11283" s="129"/>
      <c r="F11283" s="129"/>
    </row>
    <row r="11284" spans="3:6" s="119" customFormat="1" x14ac:dyDescent="0.3">
      <c r="C11284" s="129"/>
      <c r="D11284" s="129"/>
      <c r="E11284" s="129"/>
      <c r="F11284" s="129"/>
    </row>
    <row r="11285" spans="3:6" s="119" customFormat="1" x14ac:dyDescent="0.3">
      <c r="C11285" s="129"/>
      <c r="D11285" s="129"/>
      <c r="E11285" s="129"/>
      <c r="F11285" s="129"/>
    </row>
    <row r="11286" spans="3:6" s="119" customFormat="1" x14ac:dyDescent="0.3">
      <c r="C11286" s="129"/>
      <c r="D11286" s="129"/>
      <c r="E11286" s="129"/>
      <c r="F11286" s="129"/>
    </row>
    <row r="11287" spans="3:6" s="119" customFormat="1" x14ac:dyDescent="0.3">
      <c r="C11287" s="129"/>
      <c r="D11287" s="129"/>
      <c r="E11287" s="129"/>
      <c r="F11287" s="129"/>
    </row>
    <row r="11288" spans="3:6" s="119" customFormat="1" x14ac:dyDescent="0.3">
      <c r="C11288" s="129"/>
      <c r="D11288" s="129"/>
      <c r="E11288" s="129"/>
      <c r="F11288" s="129"/>
    </row>
    <row r="11289" spans="3:6" s="119" customFormat="1" x14ac:dyDescent="0.3">
      <c r="C11289" s="129"/>
      <c r="D11289" s="129"/>
      <c r="E11289" s="129"/>
      <c r="F11289" s="129"/>
    </row>
    <row r="11290" spans="3:6" s="119" customFormat="1" x14ac:dyDescent="0.3">
      <c r="C11290" s="129"/>
      <c r="D11290" s="129"/>
      <c r="E11290" s="129"/>
      <c r="F11290" s="129"/>
    </row>
    <row r="11291" spans="3:6" s="119" customFormat="1" x14ac:dyDescent="0.3">
      <c r="C11291" s="129"/>
      <c r="D11291" s="129"/>
      <c r="E11291" s="129"/>
      <c r="F11291" s="129"/>
    </row>
    <row r="11292" spans="3:6" s="119" customFormat="1" x14ac:dyDescent="0.3">
      <c r="C11292" s="129"/>
      <c r="D11292" s="129"/>
      <c r="E11292" s="129"/>
      <c r="F11292" s="129"/>
    </row>
    <row r="11293" spans="3:6" s="119" customFormat="1" x14ac:dyDescent="0.3">
      <c r="C11293" s="129"/>
      <c r="D11293" s="129"/>
      <c r="E11293" s="129"/>
      <c r="F11293" s="129"/>
    </row>
    <row r="11294" spans="3:6" s="119" customFormat="1" x14ac:dyDescent="0.3">
      <c r="C11294" s="129"/>
      <c r="D11294" s="129"/>
      <c r="E11294" s="129"/>
      <c r="F11294" s="129"/>
    </row>
    <row r="11295" spans="3:6" s="119" customFormat="1" x14ac:dyDescent="0.3">
      <c r="C11295" s="129"/>
      <c r="D11295" s="129"/>
      <c r="E11295" s="129"/>
      <c r="F11295" s="129"/>
    </row>
    <row r="11296" spans="3:6" s="119" customFormat="1" x14ac:dyDescent="0.3">
      <c r="C11296" s="129"/>
      <c r="D11296" s="129"/>
      <c r="E11296" s="129"/>
      <c r="F11296" s="129"/>
    </row>
    <row r="11297" spans="3:6" s="119" customFormat="1" x14ac:dyDescent="0.3">
      <c r="C11297" s="129"/>
      <c r="D11297" s="129"/>
      <c r="E11297" s="129"/>
      <c r="F11297" s="129"/>
    </row>
    <row r="11298" spans="3:6" s="119" customFormat="1" x14ac:dyDescent="0.3">
      <c r="C11298" s="129"/>
      <c r="D11298" s="129"/>
      <c r="E11298" s="129"/>
      <c r="F11298" s="129"/>
    </row>
    <row r="11299" spans="3:6" s="119" customFormat="1" x14ac:dyDescent="0.3">
      <c r="C11299" s="129"/>
      <c r="D11299" s="129"/>
      <c r="E11299" s="129"/>
      <c r="F11299" s="129"/>
    </row>
    <row r="11300" spans="3:6" s="119" customFormat="1" x14ac:dyDescent="0.3">
      <c r="C11300" s="129"/>
      <c r="D11300" s="129"/>
      <c r="E11300" s="129"/>
      <c r="F11300" s="129"/>
    </row>
    <row r="11301" spans="3:6" s="119" customFormat="1" x14ac:dyDescent="0.3">
      <c r="C11301" s="129"/>
      <c r="D11301" s="129"/>
      <c r="E11301" s="129"/>
      <c r="F11301" s="129"/>
    </row>
    <row r="11302" spans="3:6" s="119" customFormat="1" x14ac:dyDescent="0.3">
      <c r="C11302" s="129"/>
      <c r="D11302" s="129"/>
      <c r="E11302" s="129"/>
      <c r="F11302" s="129"/>
    </row>
    <row r="11303" spans="3:6" s="119" customFormat="1" x14ac:dyDescent="0.3">
      <c r="C11303" s="129"/>
      <c r="D11303" s="129"/>
      <c r="E11303" s="129"/>
      <c r="F11303" s="129"/>
    </row>
    <row r="11304" spans="3:6" s="119" customFormat="1" x14ac:dyDescent="0.3">
      <c r="C11304" s="129"/>
      <c r="D11304" s="129"/>
      <c r="E11304" s="129"/>
      <c r="F11304" s="129"/>
    </row>
    <row r="11305" spans="3:6" s="119" customFormat="1" x14ac:dyDescent="0.3">
      <c r="C11305" s="129"/>
      <c r="D11305" s="129"/>
      <c r="E11305" s="129"/>
      <c r="F11305" s="129"/>
    </row>
    <row r="11306" spans="3:6" s="119" customFormat="1" x14ac:dyDescent="0.3">
      <c r="C11306" s="129"/>
      <c r="D11306" s="129"/>
      <c r="E11306" s="129"/>
      <c r="F11306" s="129"/>
    </row>
    <row r="11307" spans="3:6" s="119" customFormat="1" x14ac:dyDescent="0.3">
      <c r="C11307" s="129"/>
      <c r="D11307" s="129"/>
      <c r="E11307" s="129"/>
      <c r="F11307" s="129"/>
    </row>
    <row r="11308" spans="3:6" s="119" customFormat="1" x14ac:dyDescent="0.3">
      <c r="C11308" s="129"/>
      <c r="D11308" s="129"/>
      <c r="E11308" s="129"/>
      <c r="F11308" s="129"/>
    </row>
    <row r="11309" spans="3:6" s="119" customFormat="1" x14ac:dyDescent="0.3">
      <c r="C11309" s="129"/>
      <c r="D11309" s="129"/>
      <c r="E11309" s="129"/>
      <c r="F11309" s="129"/>
    </row>
    <row r="11310" spans="3:6" s="119" customFormat="1" x14ac:dyDescent="0.3">
      <c r="C11310" s="129"/>
      <c r="D11310" s="129"/>
      <c r="E11310" s="129"/>
      <c r="F11310" s="129"/>
    </row>
    <row r="11311" spans="3:6" s="119" customFormat="1" x14ac:dyDescent="0.3">
      <c r="C11311" s="129"/>
      <c r="D11311" s="129"/>
      <c r="E11311" s="129"/>
      <c r="F11311" s="129"/>
    </row>
    <row r="11312" spans="3:6" s="119" customFormat="1" x14ac:dyDescent="0.3">
      <c r="C11312" s="129"/>
      <c r="D11312" s="129"/>
      <c r="E11312" s="129"/>
      <c r="F11312" s="129"/>
    </row>
    <row r="11313" spans="3:6" s="119" customFormat="1" x14ac:dyDescent="0.3">
      <c r="C11313" s="129"/>
      <c r="D11313" s="129"/>
      <c r="E11313" s="129"/>
      <c r="F11313" s="129"/>
    </row>
    <row r="11314" spans="3:6" s="119" customFormat="1" x14ac:dyDescent="0.3">
      <c r="C11314" s="129"/>
      <c r="D11314" s="129"/>
      <c r="E11314" s="129"/>
      <c r="F11314" s="129"/>
    </row>
    <row r="11315" spans="3:6" s="119" customFormat="1" x14ac:dyDescent="0.3">
      <c r="C11315" s="129"/>
      <c r="D11315" s="129"/>
      <c r="E11315" s="129"/>
      <c r="F11315" s="129"/>
    </row>
    <row r="11316" spans="3:6" s="119" customFormat="1" x14ac:dyDescent="0.3">
      <c r="C11316" s="129"/>
      <c r="D11316" s="129"/>
      <c r="E11316" s="129"/>
      <c r="F11316" s="129"/>
    </row>
    <row r="11317" spans="3:6" s="119" customFormat="1" x14ac:dyDescent="0.3">
      <c r="C11317" s="129"/>
      <c r="D11317" s="129"/>
      <c r="E11317" s="129"/>
      <c r="F11317" s="129"/>
    </row>
    <row r="11318" spans="3:6" s="119" customFormat="1" x14ac:dyDescent="0.3">
      <c r="C11318" s="129"/>
      <c r="D11318" s="129"/>
      <c r="E11318" s="129"/>
      <c r="F11318" s="129"/>
    </row>
    <row r="11319" spans="3:6" s="119" customFormat="1" x14ac:dyDescent="0.3">
      <c r="C11319" s="129"/>
      <c r="D11319" s="129"/>
      <c r="E11319" s="129"/>
      <c r="F11319" s="129"/>
    </row>
    <row r="11320" spans="3:6" s="119" customFormat="1" x14ac:dyDescent="0.3">
      <c r="C11320" s="129"/>
      <c r="D11320" s="129"/>
      <c r="E11320" s="129"/>
      <c r="F11320" s="129"/>
    </row>
    <row r="11321" spans="3:6" s="119" customFormat="1" x14ac:dyDescent="0.3">
      <c r="C11321" s="129"/>
      <c r="D11321" s="129"/>
      <c r="E11321" s="129"/>
      <c r="F11321" s="129"/>
    </row>
    <row r="11322" spans="3:6" s="119" customFormat="1" x14ac:dyDescent="0.3">
      <c r="C11322" s="129"/>
      <c r="D11322" s="129"/>
      <c r="E11322" s="129"/>
      <c r="F11322" s="129"/>
    </row>
    <row r="11323" spans="3:6" s="119" customFormat="1" x14ac:dyDescent="0.3">
      <c r="C11323" s="129"/>
      <c r="D11323" s="129"/>
      <c r="E11323" s="129"/>
      <c r="F11323" s="129"/>
    </row>
    <row r="11324" spans="3:6" s="119" customFormat="1" x14ac:dyDescent="0.3">
      <c r="C11324" s="129"/>
      <c r="D11324" s="129"/>
      <c r="E11324" s="129"/>
      <c r="F11324" s="129"/>
    </row>
    <row r="11325" spans="3:6" s="119" customFormat="1" x14ac:dyDescent="0.3">
      <c r="C11325" s="129"/>
      <c r="D11325" s="129"/>
      <c r="E11325" s="129"/>
      <c r="F11325" s="129"/>
    </row>
    <row r="11326" spans="3:6" s="119" customFormat="1" x14ac:dyDescent="0.3">
      <c r="C11326" s="129"/>
      <c r="D11326" s="129"/>
      <c r="E11326" s="129"/>
      <c r="F11326" s="129"/>
    </row>
    <row r="11327" spans="3:6" s="119" customFormat="1" x14ac:dyDescent="0.3">
      <c r="C11327" s="129"/>
      <c r="D11327" s="129"/>
      <c r="E11327" s="129"/>
      <c r="F11327" s="129"/>
    </row>
    <row r="11328" spans="3:6" s="119" customFormat="1" x14ac:dyDescent="0.3">
      <c r="C11328" s="129"/>
      <c r="D11328" s="129"/>
      <c r="E11328" s="129"/>
      <c r="F11328" s="129"/>
    </row>
    <row r="11329" spans="3:6" s="119" customFormat="1" x14ac:dyDescent="0.3">
      <c r="C11329" s="129"/>
      <c r="D11329" s="129"/>
      <c r="E11329" s="129"/>
      <c r="F11329" s="129"/>
    </row>
    <row r="11330" spans="3:6" s="119" customFormat="1" x14ac:dyDescent="0.3">
      <c r="C11330" s="129"/>
      <c r="D11330" s="129"/>
      <c r="E11330" s="129"/>
      <c r="F11330" s="129"/>
    </row>
    <row r="11331" spans="3:6" s="119" customFormat="1" x14ac:dyDescent="0.3">
      <c r="C11331" s="129"/>
      <c r="D11331" s="129"/>
      <c r="E11331" s="129"/>
      <c r="F11331" s="129"/>
    </row>
    <row r="11332" spans="3:6" s="119" customFormat="1" x14ac:dyDescent="0.3">
      <c r="C11332" s="129"/>
      <c r="D11332" s="129"/>
      <c r="E11332" s="129"/>
      <c r="F11332" s="129"/>
    </row>
    <row r="11333" spans="3:6" s="119" customFormat="1" x14ac:dyDescent="0.3">
      <c r="C11333" s="129"/>
      <c r="D11333" s="129"/>
      <c r="E11333" s="129"/>
      <c r="F11333" s="129"/>
    </row>
    <row r="11334" spans="3:6" s="119" customFormat="1" x14ac:dyDescent="0.3">
      <c r="C11334" s="129"/>
      <c r="D11334" s="129"/>
      <c r="E11334" s="129"/>
      <c r="F11334" s="129"/>
    </row>
    <row r="11335" spans="3:6" s="119" customFormat="1" x14ac:dyDescent="0.3">
      <c r="C11335" s="129"/>
      <c r="D11335" s="129"/>
      <c r="E11335" s="129"/>
      <c r="F11335" s="129"/>
    </row>
    <row r="11336" spans="3:6" s="119" customFormat="1" x14ac:dyDescent="0.3">
      <c r="C11336" s="129"/>
      <c r="D11336" s="129"/>
      <c r="E11336" s="129"/>
      <c r="F11336" s="129"/>
    </row>
    <row r="11337" spans="3:6" s="119" customFormat="1" x14ac:dyDescent="0.3">
      <c r="C11337" s="129"/>
      <c r="D11337" s="129"/>
      <c r="E11337" s="129"/>
      <c r="F11337" s="129"/>
    </row>
    <row r="11338" spans="3:6" s="119" customFormat="1" x14ac:dyDescent="0.3">
      <c r="C11338" s="129"/>
      <c r="D11338" s="129"/>
      <c r="E11338" s="129"/>
      <c r="F11338" s="129"/>
    </row>
    <row r="11339" spans="3:6" s="119" customFormat="1" x14ac:dyDescent="0.3">
      <c r="C11339" s="129"/>
      <c r="D11339" s="129"/>
      <c r="E11339" s="129"/>
      <c r="F11339" s="129"/>
    </row>
    <row r="11340" spans="3:6" s="119" customFormat="1" x14ac:dyDescent="0.3">
      <c r="C11340" s="129"/>
      <c r="D11340" s="129"/>
      <c r="E11340" s="129"/>
      <c r="F11340" s="129"/>
    </row>
    <row r="11341" spans="3:6" s="119" customFormat="1" x14ac:dyDescent="0.3">
      <c r="C11341" s="129"/>
      <c r="D11341" s="129"/>
      <c r="E11341" s="129"/>
      <c r="F11341" s="129"/>
    </row>
    <row r="11342" spans="3:6" s="119" customFormat="1" x14ac:dyDescent="0.3">
      <c r="C11342" s="129"/>
      <c r="D11342" s="129"/>
      <c r="E11342" s="129"/>
      <c r="F11342" s="129"/>
    </row>
    <row r="11343" spans="3:6" s="119" customFormat="1" x14ac:dyDescent="0.3">
      <c r="C11343" s="129"/>
      <c r="D11343" s="129"/>
      <c r="E11343" s="129"/>
      <c r="F11343" s="129"/>
    </row>
    <row r="11344" spans="3:6" s="119" customFormat="1" x14ac:dyDescent="0.3">
      <c r="C11344" s="129"/>
      <c r="D11344" s="129"/>
      <c r="E11344" s="129"/>
      <c r="F11344" s="129"/>
    </row>
    <row r="11345" spans="3:6" s="119" customFormat="1" x14ac:dyDescent="0.3">
      <c r="C11345" s="129"/>
      <c r="D11345" s="129"/>
      <c r="E11345" s="129"/>
      <c r="F11345" s="129"/>
    </row>
    <row r="11346" spans="3:6" s="119" customFormat="1" x14ac:dyDescent="0.3">
      <c r="C11346" s="129"/>
      <c r="D11346" s="129"/>
      <c r="E11346" s="129"/>
      <c r="F11346" s="129"/>
    </row>
    <row r="11347" spans="3:6" s="119" customFormat="1" x14ac:dyDescent="0.3">
      <c r="C11347" s="129"/>
      <c r="D11347" s="129"/>
      <c r="E11347" s="129"/>
      <c r="F11347" s="129"/>
    </row>
    <row r="11348" spans="3:6" s="119" customFormat="1" x14ac:dyDescent="0.3">
      <c r="C11348" s="129"/>
      <c r="D11348" s="129"/>
      <c r="E11348" s="129"/>
      <c r="F11348" s="129"/>
    </row>
    <row r="11349" spans="3:6" s="119" customFormat="1" x14ac:dyDescent="0.3">
      <c r="C11349" s="129"/>
      <c r="D11349" s="129"/>
      <c r="E11349" s="129"/>
      <c r="F11349" s="129"/>
    </row>
    <row r="11350" spans="3:6" s="119" customFormat="1" x14ac:dyDescent="0.3">
      <c r="C11350" s="129"/>
      <c r="D11350" s="129"/>
      <c r="E11350" s="129"/>
      <c r="F11350" s="129"/>
    </row>
    <row r="11351" spans="3:6" s="119" customFormat="1" x14ac:dyDescent="0.3">
      <c r="C11351" s="129"/>
      <c r="D11351" s="129"/>
      <c r="E11351" s="129"/>
      <c r="F11351" s="129"/>
    </row>
    <row r="11352" spans="3:6" s="119" customFormat="1" x14ac:dyDescent="0.3">
      <c r="C11352" s="129"/>
      <c r="D11352" s="129"/>
      <c r="E11352" s="129"/>
      <c r="F11352" s="129"/>
    </row>
    <row r="11353" spans="3:6" s="119" customFormat="1" x14ac:dyDescent="0.3">
      <c r="C11353" s="129"/>
      <c r="D11353" s="129"/>
      <c r="E11353" s="129"/>
      <c r="F11353" s="129"/>
    </row>
    <row r="11354" spans="3:6" s="119" customFormat="1" x14ac:dyDescent="0.3">
      <c r="C11354" s="129"/>
      <c r="D11354" s="129"/>
      <c r="E11354" s="129"/>
      <c r="F11354" s="129"/>
    </row>
    <row r="11355" spans="3:6" s="119" customFormat="1" x14ac:dyDescent="0.3">
      <c r="C11355" s="129"/>
      <c r="D11355" s="129"/>
      <c r="E11355" s="129"/>
      <c r="F11355" s="129"/>
    </row>
    <row r="11356" spans="3:6" s="119" customFormat="1" x14ac:dyDescent="0.3">
      <c r="C11356" s="129"/>
      <c r="D11356" s="129"/>
      <c r="E11356" s="129"/>
      <c r="F11356" s="129"/>
    </row>
    <row r="11357" spans="3:6" s="119" customFormat="1" x14ac:dyDescent="0.3">
      <c r="C11357" s="129"/>
      <c r="D11357" s="129"/>
      <c r="E11357" s="129"/>
      <c r="F11357" s="129"/>
    </row>
    <row r="11358" spans="3:6" s="119" customFormat="1" x14ac:dyDescent="0.3">
      <c r="C11358" s="129"/>
      <c r="D11358" s="129"/>
      <c r="E11358" s="129"/>
      <c r="F11358" s="129"/>
    </row>
    <row r="11359" spans="3:6" s="119" customFormat="1" x14ac:dyDescent="0.3">
      <c r="C11359" s="129"/>
      <c r="D11359" s="129"/>
      <c r="E11359" s="129"/>
      <c r="F11359" s="129"/>
    </row>
    <row r="11360" spans="3:6" s="119" customFormat="1" x14ac:dyDescent="0.3">
      <c r="C11360" s="129"/>
      <c r="D11360" s="129"/>
      <c r="E11360" s="129"/>
      <c r="F11360" s="129"/>
    </row>
    <row r="11361" spans="3:6" s="119" customFormat="1" x14ac:dyDescent="0.3">
      <c r="C11361" s="129"/>
      <c r="D11361" s="129"/>
      <c r="E11361" s="129"/>
      <c r="F11361" s="129"/>
    </row>
    <row r="11362" spans="3:6" s="119" customFormat="1" x14ac:dyDescent="0.3">
      <c r="C11362" s="129"/>
      <c r="D11362" s="129"/>
      <c r="E11362" s="129"/>
      <c r="F11362" s="129"/>
    </row>
    <row r="11363" spans="3:6" s="119" customFormat="1" x14ac:dyDescent="0.3">
      <c r="C11363" s="129"/>
      <c r="D11363" s="129"/>
      <c r="E11363" s="129"/>
      <c r="F11363" s="129"/>
    </row>
    <row r="11364" spans="3:6" s="119" customFormat="1" x14ac:dyDescent="0.3">
      <c r="C11364" s="129"/>
      <c r="D11364" s="129"/>
      <c r="E11364" s="129"/>
      <c r="F11364" s="129"/>
    </row>
    <row r="11365" spans="3:6" s="119" customFormat="1" x14ac:dyDescent="0.3">
      <c r="C11365" s="129"/>
      <c r="D11365" s="129"/>
      <c r="E11365" s="129"/>
      <c r="F11365" s="129"/>
    </row>
    <row r="11366" spans="3:6" s="119" customFormat="1" x14ac:dyDescent="0.3">
      <c r="C11366" s="129"/>
      <c r="D11366" s="129"/>
      <c r="E11366" s="129"/>
      <c r="F11366" s="129"/>
    </row>
    <row r="11367" spans="3:6" s="119" customFormat="1" x14ac:dyDescent="0.3">
      <c r="C11367" s="129"/>
      <c r="D11367" s="129"/>
      <c r="E11367" s="129"/>
      <c r="F11367" s="129"/>
    </row>
    <row r="11368" spans="3:6" s="119" customFormat="1" x14ac:dyDescent="0.3">
      <c r="C11368" s="129"/>
      <c r="D11368" s="129"/>
      <c r="E11368" s="129"/>
      <c r="F11368" s="129"/>
    </row>
    <row r="11369" spans="3:6" s="119" customFormat="1" x14ac:dyDescent="0.3">
      <c r="C11369" s="129"/>
      <c r="D11369" s="129"/>
      <c r="E11369" s="129"/>
      <c r="F11369" s="129"/>
    </row>
    <row r="11370" spans="3:6" s="119" customFormat="1" x14ac:dyDescent="0.3">
      <c r="C11370" s="129"/>
      <c r="D11370" s="129"/>
      <c r="E11370" s="129"/>
      <c r="F11370" s="129"/>
    </row>
    <row r="11371" spans="3:6" s="119" customFormat="1" x14ac:dyDescent="0.3">
      <c r="C11371" s="129"/>
      <c r="D11371" s="129"/>
      <c r="E11371" s="129"/>
      <c r="F11371" s="129"/>
    </row>
    <row r="11372" spans="3:6" s="119" customFormat="1" x14ac:dyDescent="0.3">
      <c r="C11372" s="129"/>
      <c r="D11372" s="129"/>
      <c r="E11372" s="129"/>
      <c r="F11372" s="129"/>
    </row>
    <row r="11373" spans="3:6" s="119" customFormat="1" x14ac:dyDescent="0.3">
      <c r="C11373" s="129"/>
      <c r="D11373" s="129"/>
      <c r="E11373" s="129"/>
      <c r="F11373" s="129"/>
    </row>
    <row r="11374" spans="3:6" s="119" customFormat="1" x14ac:dyDescent="0.3">
      <c r="C11374" s="129"/>
      <c r="D11374" s="129"/>
      <c r="E11374" s="129"/>
      <c r="F11374" s="129"/>
    </row>
    <row r="11375" spans="3:6" s="119" customFormat="1" x14ac:dyDescent="0.3">
      <c r="C11375" s="129"/>
      <c r="D11375" s="129"/>
      <c r="E11375" s="129"/>
      <c r="F11375" s="129"/>
    </row>
    <row r="11376" spans="3:6" s="119" customFormat="1" x14ac:dyDescent="0.3">
      <c r="C11376" s="129"/>
      <c r="D11376" s="129"/>
      <c r="E11376" s="129"/>
      <c r="F11376" s="129"/>
    </row>
    <row r="11377" spans="3:6" s="119" customFormat="1" x14ac:dyDescent="0.3">
      <c r="C11377" s="129"/>
      <c r="D11377" s="129"/>
      <c r="E11377" s="129"/>
      <c r="F11377" s="129"/>
    </row>
    <row r="11378" spans="3:6" s="119" customFormat="1" x14ac:dyDescent="0.3">
      <c r="C11378" s="129"/>
      <c r="D11378" s="129"/>
      <c r="E11378" s="129"/>
      <c r="F11378" s="129"/>
    </row>
    <row r="11379" spans="3:6" s="119" customFormat="1" x14ac:dyDescent="0.3">
      <c r="C11379" s="129"/>
      <c r="D11379" s="129"/>
      <c r="E11379" s="129"/>
      <c r="F11379" s="129"/>
    </row>
    <row r="11380" spans="3:6" s="119" customFormat="1" x14ac:dyDescent="0.3">
      <c r="C11380" s="129"/>
      <c r="D11380" s="129"/>
      <c r="E11380" s="129"/>
      <c r="F11380" s="129"/>
    </row>
    <row r="11381" spans="3:6" s="119" customFormat="1" x14ac:dyDescent="0.3">
      <c r="C11381" s="129"/>
      <c r="D11381" s="129"/>
      <c r="E11381" s="129"/>
      <c r="F11381" s="129"/>
    </row>
    <row r="11382" spans="3:6" s="119" customFormat="1" x14ac:dyDescent="0.3">
      <c r="C11382" s="129"/>
      <c r="D11382" s="129"/>
      <c r="E11382" s="129"/>
      <c r="F11382" s="129"/>
    </row>
    <row r="11383" spans="3:6" s="119" customFormat="1" x14ac:dyDescent="0.3">
      <c r="C11383" s="129"/>
      <c r="D11383" s="129"/>
      <c r="E11383" s="129"/>
      <c r="F11383" s="129"/>
    </row>
    <row r="11384" spans="3:6" s="119" customFormat="1" x14ac:dyDescent="0.3">
      <c r="C11384" s="129"/>
      <c r="D11384" s="129"/>
      <c r="E11384" s="129"/>
      <c r="F11384" s="129"/>
    </row>
    <row r="11385" spans="3:6" s="119" customFormat="1" x14ac:dyDescent="0.3">
      <c r="C11385" s="129"/>
      <c r="D11385" s="129"/>
      <c r="E11385" s="129"/>
      <c r="F11385" s="129"/>
    </row>
    <row r="11386" spans="3:6" s="119" customFormat="1" x14ac:dyDescent="0.3">
      <c r="C11386" s="129"/>
      <c r="D11386" s="129"/>
      <c r="E11386" s="129"/>
      <c r="F11386" s="129"/>
    </row>
    <row r="11387" spans="3:6" s="119" customFormat="1" x14ac:dyDescent="0.3">
      <c r="C11387" s="129"/>
      <c r="D11387" s="129"/>
      <c r="E11387" s="129"/>
      <c r="F11387" s="129"/>
    </row>
    <row r="11388" spans="3:6" s="119" customFormat="1" x14ac:dyDescent="0.3">
      <c r="C11388" s="129"/>
      <c r="D11388" s="129"/>
      <c r="E11388" s="129"/>
      <c r="F11388" s="129"/>
    </row>
    <row r="11389" spans="3:6" s="119" customFormat="1" x14ac:dyDescent="0.3">
      <c r="C11389" s="129"/>
      <c r="D11389" s="129"/>
      <c r="E11389" s="129"/>
      <c r="F11389" s="129"/>
    </row>
    <row r="11390" spans="3:6" s="119" customFormat="1" x14ac:dyDescent="0.3">
      <c r="C11390" s="129"/>
      <c r="D11390" s="129"/>
      <c r="E11390" s="129"/>
      <c r="F11390" s="129"/>
    </row>
    <row r="11391" spans="3:6" s="119" customFormat="1" x14ac:dyDescent="0.3">
      <c r="C11391" s="129"/>
      <c r="D11391" s="129"/>
      <c r="E11391" s="129"/>
      <c r="F11391" s="129"/>
    </row>
    <row r="11392" spans="3:6" s="119" customFormat="1" x14ac:dyDescent="0.3">
      <c r="C11392" s="129"/>
      <c r="D11392" s="129"/>
      <c r="E11392" s="129"/>
      <c r="F11392" s="129"/>
    </row>
    <row r="11393" spans="3:6" s="119" customFormat="1" x14ac:dyDescent="0.3">
      <c r="C11393" s="129"/>
      <c r="D11393" s="129"/>
      <c r="E11393" s="129"/>
      <c r="F11393" s="129"/>
    </row>
    <row r="11394" spans="3:6" s="119" customFormat="1" x14ac:dyDescent="0.3">
      <c r="C11394" s="129"/>
      <c r="D11394" s="129"/>
      <c r="E11394" s="129"/>
      <c r="F11394" s="129"/>
    </row>
    <row r="11395" spans="3:6" s="119" customFormat="1" x14ac:dyDescent="0.3">
      <c r="C11395" s="129"/>
      <c r="D11395" s="129"/>
      <c r="E11395" s="129"/>
      <c r="F11395" s="129"/>
    </row>
    <row r="11396" spans="3:6" s="119" customFormat="1" x14ac:dyDescent="0.3">
      <c r="C11396" s="129"/>
      <c r="D11396" s="129"/>
      <c r="E11396" s="129"/>
      <c r="F11396" s="129"/>
    </row>
    <row r="11397" spans="3:6" s="119" customFormat="1" x14ac:dyDescent="0.3">
      <c r="C11397" s="129"/>
      <c r="D11397" s="129"/>
      <c r="E11397" s="129"/>
      <c r="F11397" s="129"/>
    </row>
    <row r="11398" spans="3:6" s="119" customFormat="1" x14ac:dyDescent="0.3">
      <c r="C11398" s="129"/>
      <c r="D11398" s="129"/>
      <c r="E11398" s="129"/>
      <c r="F11398" s="129"/>
    </row>
    <row r="11399" spans="3:6" s="119" customFormat="1" x14ac:dyDescent="0.3">
      <c r="C11399" s="129"/>
      <c r="D11399" s="129"/>
      <c r="E11399" s="129"/>
      <c r="F11399" s="129"/>
    </row>
    <row r="11400" spans="3:6" s="119" customFormat="1" x14ac:dyDescent="0.3">
      <c r="C11400" s="129"/>
      <c r="D11400" s="129"/>
      <c r="E11400" s="129"/>
      <c r="F11400" s="129"/>
    </row>
    <row r="11401" spans="3:6" s="119" customFormat="1" x14ac:dyDescent="0.3">
      <c r="C11401" s="129"/>
      <c r="D11401" s="129"/>
      <c r="E11401" s="129"/>
      <c r="F11401" s="129"/>
    </row>
    <row r="11402" spans="3:6" s="119" customFormat="1" x14ac:dyDescent="0.3">
      <c r="C11402" s="129"/>
      <c r="D11402" s="129"/>
      <c r="E11402" s="129"/>
      <c r="F11402" s="129"/>
    </row>
    <row r="11403" spans="3:6" s="119" customFormat="1" x14ac:dyDescent="0.3">
      <c r="C11403" s="129"/>
      <c r="D11403" s="129"/>
      <c r="E11403" s="129"/>
      <c r="F11403" s="129"/>
    </row>
    <row r="11404" spans="3:6" s="119" customFormat="1" x14ac:dyDescent="0.3">
      <c r="C11404" s="129"/>
      <c r="D11404" s="129"/>
      <c r="E11404" s="129"/>
      <c r="F11404" s="129"/>
    </row>
    <row r="11405" spans="3:6" s="119" customFormat="1" x14ac:dyDescent="0.3">
      <c r="C11405" s="129"/>
      <c r="D11405" s="129"/>
      <c r="E11405" s="129"/>
      <c r="F11405" s="129"/>
    </row>
    <row r="11406" spans="3:6" s="119" customFormat="1" x14ac:dyDescent="0.3">
      <c r="C11406" s="129"/>
      <c r="D11406" s="129"/>
      <c r="E11406" s="129"/>
      <c r="F11406" s="129"/>
    </row>
    <row r="11407" spans="3:6" s="119" customFormat="1" x14ac:dyDescent="0.3">
      <c r="C11407" s="129"/>
      <c r="D11407" s="129"/>
      <c r="E11407" s="129"/>
      <c r="F11407" s="129"/>
    </row>
    <row r="11408" spans="3:6" s="119" customFormat="1" x14ac:dyDescent="0.3">
      <c r="C11408" s="129"/>
      <c r="D11408" s="129"/>
      <c r="E11408" s="129"/>
      <c r="F11408" s="129"/>
    </row>
    <row r="11409" spans="3:6" s="119" customFormat="1" x14ac:dyDescent="0.3">
      <c r="C11409" s="129"/>
      <c r="D11409" s="129"/>
      <c r="E11409" s="129"/>
      <c r="F11409" s="129"/>
    </row>
    <row r="11410" spans="3:6" s="119" customFormat="1" x14ac:dyDescent="0.3">
      <c r="C11410" s="129"/>
      <c r="D11410" s="129"/>
      <c r="E11410" s="129"/>
      <c r="F11410" s="129"/>
    </row>
    <row r="11411" spans="3:6" s="119" customFormat="1" x14ac:dyDescent="0.3">
      <c r="C11411" s="129"/>
      <c r="D11411" s="129"/>
      <c r="E11411" s="129"/>
      <c r="F11411" s="129"/>
    </row>
    <row r="11412" spans="3:6" s="119" customFormat="1" x14ac:dyDescent="0.3">
      <c r="C11412" s="129"/>
      <c r="D11412" s="129"/>
      <c r="E11412" s="129"/>
      <c r="F11412" s="129"/>
    </row>
    <row r="11413" spans="3:6" s="119" customFormat="1" x14ac:dyDescent="0.3">
      <c r="C11413" s="129"/>
      <c r="D11413" s="129"/>
      <c r="E11413" s="129"/>
      <c r="F11413" s="129"/>
    </row>
    <row r="11414" spans="3:6" s="119" customFormat="1" x14ac:dyDescent="0.3">
      <c r="C11414" s="129"/>
      <c r="D11414" s="129"/>
      <c r="E11414" s="129"/>
      <c r="F11414" s="129"/>
    </row>
    <row r="11415" spans="3:6" s="119" customFormat="1" x14ac:dyDescent="0.3">
      <c r="C11415" s="129"/>
      <c r="D11415" s="129"/>
      <c r="E11415" s="129"/>
      <c r="F11415" s="129"/>
    </row>
    <row r="11416" spans="3:6" s="119" customFormat="1" x14ac:dyDescent="0.3">
      <c r="C11416" s="129"/>
      <c r="D11416" s="129"/>
      <c r="E11416" s="129"/>
      <c r="F11416" s="129"/>
    </row>
    <row r="11417" spans="3:6" s="119" customFormat="1" x14ac:dyDescent="0.3">
      <c r="C11417" s="129"/>
      <c r="D11417" s="129"/>
      <c r="E11417" s="129"/>
      <c r="F11417" s="129"/>
    </row>
    <row r="11418" spans="3:6" s="119" customFormat="1" x14ac:dyDescent="0.3">
      <c r="C11418" s="129"/>
      <c r="D11418" s="129"/>
      <c r="E11418" s="129"/>
      <c r="F11418" s="129"/>
    </row>
    <row r="11419" spans="3:6" s="119" customFormat="1" x14ac:dyDescent="0.3">
      <c r="C11419" s="129"/>
      <c r="D11419" s="129"/>
      <c r="E11419" s="129"/>
      <c r="F11419" s="129"/>
    </row>
    <row r="11420" spans="3:6" s="119" customFormat="1" x14ac:dyDescent="0.3">
      <c r="C11420" s="129"/>
      <c r="D11420" s="129"/>
      <c r="E11420" s="129"/>
      <c r="F11420" s="129"/>
    </row>
    <row r="11421" spans="3:6" s="119" customFormat="1" x14ac:dyDescent="0.3">
      <c r="C11421" s="129"/>
      <c r="D11421" s="129"/>
      <c r="E11421" s="129"/>
      <c r="F11421" s="129"/>
    </row>
    <row r="11422" spans="3:6" s="119" customFormat="1" x14ac:dyDescent="0.3">
      <c r="C11422" s="129"/>
      <c r="D11422" s="129"/>
      <c r="E11422" s="129"/>
      <c r="F11422" s="129"/>
    </row>
    <row r="11423" spans="3:6" s="119" customFormat="1" x14ac:dyDescent="0.3">
      <c r="C11423" s="129"/>
      <c r="D11423" s="129"/>
      <c r="E11423" s="129"/>
      <c r="F11423" s="129"/>
    </row>
    <row r="11424" spans="3:6" s="119" customFormat="1" x14ac:dyDescent="0.3">
      <c r="C11424" s="129"/>
      <c r="D11424" s="129"/>
      <c r="E11424" s="129"/>
      <c r="F11424" s="129"/>
    </row>
    <row r="11425" spans="3:6" s="119" customFormat="1" x14ac:dyDescent="0.3">
      <c r="C11425" s="129"/>
      <c r="D11425" s="129"/>
      <c r="E11425" s="129"/>
      <c r="F11425" s="129"/>
    </row>
    <row r="11426" spans="3:6" s="119" customFormat="1" x14ac:dyDescent="0.3">
      <c r="C11426" s="129"/>
      <c r="D11426" s="129"/>
      <c r="E11426" s="129"/>
      <c r="F11426" s="129"/>
    </row>
    <row r="11427" spans="3:6" s="119" customFormat="1" x14ac:dyDescent="0.3">
      <c r="C11427" s="129"/>
      <c r="D11427" s="129"/>
      <c r="E11427" s="129"/>
      <c r="F11427" s="129"/>
    </row>
    <row r="11428" spans="3:6" s="119" customFormat="1" x14ac:dyDescent="0.3">
      <c r="C11428" s="129"/>
      <c r="D11428" s="129"/>
      <c r="E11428" s="129"/>
      <c r="F11428" s="129"/>
    </row>
    <row r="11429" spans="3:6" s="119" customFormat="1" x14ac:dyDescent="0.3">
      <c r="C11429" s="129"/>
      <c r="D11429" s="129"/>
      <c r="E11429" s="129"/>
      <c r="F11429" s="129"/>
    </row>
    <row r="11430" spans="3:6" s="119" customFormat="1" x14ac:dyDescent="0.3">
      <c r="C11430" s="129"/>
      <c r="D11430" s="129"/>
      <c r="E11430" s="129"/>
      <c r="F11430" s="129"/>
    </row>
    <row r="11431" spans="3:6" s="119" customFormat="1" x14ac:dyDescent="0.3">
      <c r="C11431" s="129"/>
      <c r="D11431" s="129"/>
      <c r="E11431" s="129"/>
      <c r="F11431" s="129"/>
    </row>
    <row r="11432" spans="3:6" s="119" customFormat="1" x14ac:dyDescent="0.3">
      <c r="C11432" s="129"/>
      <c r="D11432" s="129"/>
      <c r="E11432" s="129"/>
      <c r="F11432" s="129"/>
    </row>
    <row r="11433" spans="3:6" s="119" customFormat="1" x14ac:dyDescent="0.3">
      <c r="C11433" s="129"/>
      <c r="D11433" s="129"/>
      <c r="E11433" s="129"/>
      <c r="F11433" s="129"/>
    </row>
    <row r="11434" spans="3:6" s="119" customFormat="1" x14ac:dyDescent="0.3">
      <c r="C11434" s="129"/>
      <c r="D11434" s="129"/>
      <c r="E11434" s="129"/>
      <c r="F11434" s="129"/>
    </row>
    <row r="11435" spans="3:6" s="119" customFormat="1" x14ac:dyDescent="0.3">
      <c r="C11435" s="129"/>
      <c r="D11435" s="129"/>
      <c r="E11435" s="129"/>
      <c r="F11435" s="129"/>
    </row>
    <row r="11436" spans="3:6" s="119" customFormat="1" x14ac:dyDescent="0.3">
      <c r="C11436" s="129"/>
      <c r="D11436" s="129"/>
      <c r="E11436" s="129"/>
      <c r="F11436" s="129"/>
    </row>
    <row r="11437" spans="3:6" s="119" customFormat="1" x14ac:dyDescent="0.3">
      <c r="C11437" s="129"/>
      <c r="D11437" s="129"/>
      <c r="E11437" s="129"/>
      <c r="F11437" s="129"/>
    </row>
    <row r="11438" spans="3:6" s="119" customFormat="1" x14ac:dyDescent="0.3">
      <c r="C11438" s="129"/>
      <c r="D11438" s="129"/>
      <c r="E11438" s="129"/>
      <c r="F11438" s="129"/>
    </row>
    <row r="11439" spans="3:6" s="119" customFormat="1" x14ac:dyDescent="0.3">
      <c r="C11439" s="129"/>
      <c r="D11439" s="129"/>
      <c r="E11439" s="129"/>
      <c r="F11439" s="129"/>
    </row>
    <row r="11440" spans="3:6" s="119" customFormat="1" x14ac:dyDescent="0.3">
      <c r="C11440" s="129"/>
      <c r="D11440" s="129"/>
      <c r="E11440" s="129"/>
      <c r="F11440" s="129"/>
    </row>
    <row r="11441" spans="3:6" s="119" customFormat="1" x14ac:dyDescent="0.3">
      <c r="C11441" s="129"/>
      <c r="D11441" s="129"/>
      <c r="E11441" s="129"/>
      <c r="F11441" s="129"/>
    </row>
    <row r="11442" spans="3:6" s="119" customFormat="1" x14ac:dyDescent="0.3">
      <c r="C11442" s="129"/>
      <c r="D11442" s="129"/>
      <c r="E11442" s="129"/>
      <c r="F11442" s="129"/>
    </row>
    <row r="11443" spans="3:6" s="119" customFormat="1" x14ac:dyDescent="0.3">
      <c r="C11443" s="129"/>
      <c r="D11443" s="129"/>
      <c r="E11443" s="129"/>
      <c r="F11443" s="129"/>
    </row>
    <row r="11444" spans="3:6" s="119" customFormat="1" x14ac:dyDescent="0.3">
      <c r="C11444" s="129"/>
      <c r="D11444" s="129"/>
      <c r="E11444" s="129"/>
      <c r="F11444" s="129"/>
    </row>
    <row r="11445" spans="3:6" s="119" customFormat="1" x14ac:dyDescent="0.3">
      <c r="C11445" s="129"/>
      <c r="D11445" s="129"/>
      <c r="E11445" s="129"/>
      <c r="F11445" s="129"/>
    </row>
    <row r="11446" spans="3:6" s="119" customFormat="1" x14ac:dyDescent="0.3">
      <c r="C11446" s="129"/>
      <c r="D11446" s="129"/>
      <c r="E11446" s="129"/>
      <c r="F11446" s="129"/>
    </row>
    <row r="11447" spans="3:6" s="119" customFormat="1" x14ac:dyDescent="0.3">
      <c r="C11447" s="129"/>
      <c r="D11447" s="129"/>
      <c r="E11447" s="129"/>
      <c r="F11447" s="129"/>
    </row>
    <row r="11448" spans="3:6" s="119" customFormat="1" x14ac:dyDescent="0.3">
      <c r="C11448" s="129"/>
      <c r="D11448" s="129"/>
      <c r="E11448" s="129"/>
      <c r="F11448" s="129"/>
    </row>
    <row r="11449" spans="3:6" s="119" customFormat="1" x14ac:dyDescent="0.3">
      <c r="C11449" s="129"/>
      <c r="D11449" s="129"/>
      <c r="E11449" s="129"/>
      <c r="F11449" s="129"/>
    </row>
    <row r="11450" spans="3:6" s="119" customFormat="1" x14ac:dyDescent="0.3">
      <c r="C11450" s="129"/>
      <c r="D11450" s="129"/>
      <c r="E11450" s="129"/>
      <c r="F11450" s="129"/>
    </row>
    <row r="11451" spans="3:6" s="119" customFormat="1" x14ac:dyDescent="0.3">
      <c r="C11451" s="129"/>
      <c r="D11451" s="129"/>
      <c r="E11451" s="129"/>
      <c r="F11451" s="129"/>
    </row>
    <row r="11452" spans="3:6" s="119" customFormat="1" x14ac:dyDescent="0.3">
      <c r="C11452" s="129"/>
      <c r="D11452" s="129"/>
      <c r="E11452" s="129"/>
      <c r="F11452" s="129"/>
    </row>
    <row r="11453" spans="3:6" s="119" customFormat="1" x14ac:dyDescent="0.3">
      <c r="C11453" s="129"/>
      <c r="D11453" s="129"/>
      <c r="E11453" s="129"/>
      <c r="F11453" s="129"/>
    </row>
    <row r="11454" spans="3:6" s="119" customFormat="1" x14ac:dyDescent="0.3">
      <c r="C11454" s="129"/>
      <c r="D11454" s="129"/>
      <c r="E11454" s="129"/>
      <c r="F11454" s="129"/>
    </row>
    <row r="11455" spans="3:6" s="119" customFormat="1" x14ac:dyDescent="0.3">
      <c r="C11455" s="129"/>
      <c r="D11455" s="129"/>
      <c r="E11455" s="129"/>
      <c r="F11455" s="129"/>
    </row>
    <row r="11456" spans="3:6" s="119" customFormat="1" x14ac:dyDescent="0.3">
      <c r="C11456" s="129"/>
      <c r="D11456" s="129"/>
      <c r="E11456" s="129"/>
      <c r="F11456" s="129"/>
    </row>
    <row r="11457" spans="3:6" s="119" customFormat="1" x14ac:dyDescent="0.3">
      <c r="C11457" s="129"/>
      <c r="D11457" s="129"/>
      <c r="E11457" s="129"/>
      <c r="F11457" s="129"/>
    </row>
    <row r="11458" spans="3:6" s="119" customFormat="1" x14ac:dyDescent="0.3">
      <c r="C11458" s="129"/>
      <c r="D11458" s="129"/>
      <c r="E11458" s="129"/>
      <c r="F11458" s="129"/>
    </row>
    <row r="11459" spans="3:6" s="119" customFormat="1" x14ac:dyDescent="0.3">
      <c r="C11459" s="129"/>
      <c r="D11459" s="129"/>
      <c r="E11459" s="129"/>
      <c r="F11459" s="129"/>
    </row>
    <row r="11460" spans="3:6" s="119" customFormat="1" x14ac:dyDescent="0.3">
      <c r="C11460" s="129"/>
      <c r="D11460" s="129"/>
      <c r="E11460" s="129"/>
      <c r="F11460" s="129"/>
    </row>
    <row r="11461" spans="3:6" s="119" customFormat="1" x14ac:dyDescent="0.3">
      <c r="C11461" s="129"/>
      <c r="D11461" s="129"/>
      <c r="E11461" s="129"/>
      <c r="F11461" s="129"/>
    </row>
    <row r="11462" spans="3:6" s="119" customFormat="1" x14ac:dyDescent="0.3">
      <c r="C11462" s="129"/>
      <c r="D11462" s="129"/>
      <c r="E11462" s="129"/>
      <c r="F11462" s="129"/>
    </row>
    <row r="11463" spans="3:6" s="119" customFormat="1" x14ac:dyDescent="0.3">
      <c r="C11463" s="129"/>
      <c r="D11463" s="129"/>
      <c r="E11463" s="129"/>
      <c r="F11463" s="129"/>
    </row>
    <row r="11464" spans="3:6" s="119" customFormat="1" x14ac:dyDescent="0.3">
      <c r="C11464" s="129"/>
      <c r="D11464" s="129"/>
      <c r="E11464" s="129"/>
      <c r="F11464" s="129"/>
    </row>
    <row r="11465" spans="3:6" s="119" customFormat="1" x14ac:dyDescent="0.3">
      <c r="C11465" s="129"/>
      <c r="D11465" s="129"/>
      <c r="E11465" s="129"/>
      <c r="F11465" s="129"/>
    </row>
    <row r="11466" spans="3:6" s="119" customFormat="1" x14ac:dyDescent="0.3">
      <c r="C11466" s="129"/>
      <c r="D11466" s="129"/>
      <c r="E11466" s="129"/>
      <c r="F11466" s="129"/>
    </row>
    <row r="11467" spans="3:6" s="119" customFormat="1" x14ac:dyDescent="0.3">
      <c r="C11467" s="129"/>
      <c r="D11467" s="129"/>
      <c r="E11467" s="129"/>
      <c r="F11467" s="129"/>
    </row>
    <row r="11468" spans="3:6" s="119" customFormat="1" x14ac:dyDescent="0.3">
      <c r="C11468" s="129"/>
      <c r="D11468" s="129"/>
      <c r="E11468" s="129"/>
      <c r="F11468" s="129"/>
    </row>
    <row r="11469" spans="3:6" s="119" customFormat="1" x14ac:dyDescent="0.3">
      <c r="C11469" s="129"/>
      <c r="D11469" s="129"/>
      <c r="E11469" s="129"/>
      <c r="F11469" s="129"/>
    </row>
    <row r="11470" spans="3:6" s="119" customFormat="1" x14ac:dyDescent="0.3">
      <c r="C11470" s="129"/>
      <c r="D11470" s="129"/>
      <c r="E11470" s="129"/>
      <c r="F11470" s="129"/>
    </row>
    <row r="11471" spans="3:6" s="119" customFormat="1" x14ac:dyDescent="0.3">
      <c r="C11471" s="129"/>
      <c r="D11471" s="129"/>
      <c r="E11471" s="129"/>
      <c r="F11471" s="129"/>
    </row>
    <row r="11472" spans="3:6" s="119" customFormat="1" x14ac:dyDescent="0.3">
      <c r="C11472" s="129"/>
      <c r="D11472" s="129"/>
      <c r="E11472" s="129"/>
      <c r="F11472" s="129"/>
    </row>
    <row r="11473" spans="3:6" s="119" customFormat="1" x14ac:dyDescent="0.3">
      <c r="C11473" s="129"/>
      <c r="D11473" s="129"/>
      <c r="E11473" s="129"/>
      <c r="F11473" s="129"/>
    </row>
    <row r="11474" spans="3:6" s="119" customFormat="1" x14ac:dyDescent="0.3">
      <c r="C11474" s="129"/>
      <c r="D11474" s="129"/>
      <c r="E11474" s="129"/>
      <c r="F11474" s="129"/>
    </row>
    <row r="11475" spans="3:6" s="119" customFormat="1" x14ac:dyDescent="0.3">
      <c r="C11475" s="129"/>
      <c r="D11475" s="129"/>
      <c r="E11475" s="129"/>
      <c r="F11475" s="129"/>
    </row>
    <row r="11476" spans="3:6" s="119" customFormat="1" x14ac:dyDescent="0.3">
      <c r="C11476" s="129"/>
      <c r="D11476" s="129"/>
      <c r="E11476" s="129"/>
      <c r="F11476" s="129"/>
    </row>
    <row r="11477" spans="3:6" s="119" customFormat="1" x14ac:dyDescent="0.3">
      <c r="C11477" s="129"/>
      <c r="D11477" s="129"/>
      <c r="E11477" s="129"/>
      <c r="F11477" s="129"/>
    </row>
    <row r="11478" spans="3:6" s="119" customFormat="1" x14ac:dyDescent="0.3">
      <c r="C11478" s="129"/>
      <c r="D11478" s="129"/>
      <c r="E11478" s="129"/>
      <c r="F11478" s="129"/>
    </row>
    <row r="11479" spans="3:6" s="119" customFormat="1" x14ac:dyDescent="0.3">
      <c r="C11479" s="129"/>
      <c r="D11479" s="129"/>
      <c r="E11479" s="129"/>
      <c r="F11479" s="129"/>
    </row>
    <row r="11480" spans="3:6" s="119" customFormat="1" x14ac:dyDescent="0.3">
      <c r="C11480" s="129"/>
      <c r="D11480" s="129"/>
      <c r="E11480" s="129"/>
      <c r="F11480" s="129"/>
    </row>
    <row r="11481" spans="3:6" s="119" customFormat="1" x14ac:dyDescent="0.3">
      <c r="C11481" s="129"/>
      <c r="D11481" s="129"/>
      <c r="E11481" s="129"/>
      <c r="F11481" s="129"/>
    </row>
    <row r="11482" spans="3:6" s="119" customFormat="1" x14ac:dyDescent="0.3">
      <c r="C11482" s="129"/>
      <c r="D11482" s="129"/>
      <c r="E11482" s="129"/>
      <c r="F11482" s="129"/>
    </row>
    <row r="11483" spans="3:6" s="119" customFormat="1" x14ac:dyDescent="0.3">
      <c r="C11483" s="129"/>
      <c r="D11483" s="129"/>
      <c r="E11483" s="129"/>
      <c r="F11483" s="129"/>
    </row>
    <row r="11484" spans="3:6" s="119" customFormat="1" x14ac:dyDescent="0.3">
      <c r="C11484" s="129"/>
      <c r="D11484" s="129"/>
      <c r="E11484" s="129"/>
      <c r="F11484" s="129"/>
    </row>
    <row r="11485" spans="3:6" s="119" customFormat="1" x14ac:dyDescent="0.3">
      <c r="C11485" s="129"/>
      <c r="D11485" s="129"/>
      <c r="E11485" s="129"/>
      <c r="F11485" s="129"/>
    </row>
    <row r="11486" spans="3:6" s="119" customFormat="1" x14ac:dyDescent="0.3">
      <c r="C11486" s="129"/>
      <c r="D11486" s="129"/>
      <c r="E11486" s="129"/>
      <c r="F11486" s="129"/>
    </row>
    <row r="11487" spans="3:6" s="119" customFormat="1" x14ac:dyDescent="0.3">
      <c r="C11487" s="129"/>
      <c r="D11487" s="129"/>
      <c r="E11487" s="129"/>
      <c r="F11487" s="129"/>
    </row>
    <row r="11488" spans="3:6" s="119" customFormat="1" x14ac:dyDescent="0.3">
      <c r="C11488" s="129"/>
      <c r="D11488" s="129"/>
      <c r="E11488" s="129"/>
      <c r="F11488" s="129"/>
    </row>
    <row r="11489" spans="3:6" s="119" customFormat="1" x14ac:dyDescent="0.3">
      <c r="C11489" s="129"/>
      <c r="D11489" s="129"/>
      <c r="E11489" s="129"/>
      <c r="F11489" s="129"/>
    </row>
    <row r="11490" spans="3:6" s="119" customFormat="1" x14ac:dyDescent="0.3">
      <c r="C11490" s="129"/>
      <c r="D11490" s="129"/>
      <c r="E11490" s="129"/>
      <c r="F11490" s="129"/>
    </row>
    <row r="11491" spans="3:6" s="119" customFormat="1" x14ac:dyDescent="0.3">
      <c r="C11491" s="129"/>
      <c r="D11491" s="129"/>
      <c r="E11491" s="129"/>
      <c r="F11491" s="129"/>
    </row>
    <row r="11492" spans="3:6" s="119" customFormat="1" x14ac:dyDescent="0.3">
      <c r="C11492" s="129"/>
      <c r="D11492" s="129"/>
      <c r="E11492" s="129"/>
      <c r="F11492" s="129"/>
    </row>
    <row r="11493" spans="3:6" s="119" customFormat="1" x14ac:dyDescent="0.3">
      <c r="C11493" s="129"/>
      <c r="D11493" s="129"/>
      <c r="E11493" s="129"/>
      <c r="F11493" s="129"/>
    </row>
    <row r="11494" spans="3:6" s="119" customFormat="1" x14ac:dyDescent="0.3">
      <c r="C11494" s="129"/>
      <c r="D11494" s="129"/>
      <c r="E11494" s="129"/>
      <c r="F11494" s="129"/>
    </row>
    <row r="11495" spans="3:6" s="119" customFormat="1" x14ac:dyDescent="0.3">
      <c r="C11495" s="129"/>
      <c r="D11495" s="129"/>
      <c r="E11495" s="129"/>
      <c r="F11495" s="129"/>
    </row>
    <row r="11496" spans="3:6" s="119" customFormat="1" x14ac:dyDescent="0.3">
      <c r="C11496" s="129"/>
      <c r="D11496" s="129"/>
      <c r="E11496" s="129"/>
      <c r="F11496" s="129"/>
    </row>
    <row r="11497" spans="3:6" s="119" customFormat="1" x14ac:dyDescent="0.3">
      <c r="C11497" s="129"/>
      <c r="D11497" s="129"/>
      <c r="E11497" s="129"/>
      <c r="F11497" s="129"/>
    </row>
    <row r="11498" spans="3:6" s="119" customFormat="1" x14ac:dyDescent="0.3">
      <c r="C11498" s="129"/>
      <c r="D11498" s="129"/>
      <c r="E11498" s="129"/>
      <c r="F11498" s="129"/>
    </row>
    <row r="11499" spans="3:6" s="119" customFormat="1" x14ac:dyDescent="0.3">
      <c r="C11499" s="129"/>
      <c r="D11499" s="129"/>
      <c r="E11499" s="129"/>
      <c r="F11499" s="129"/>
    </row>
    <row r="11500" spans="3:6" s="119" customFormat="1" x14ac:dyDescent="0.3">
      <c r="C11500" s="129"/>
      <c r="D11500" s="129"/>
      <c r="E11500" s="129"/>
      <c r="F11500" s="129"/>
    </row>
    <row r="11501" spans="3:6" s="119" customFormat="1" x14ac:dyDescent="0.3">
      <c r="C11501" s="129"/>
      <c r="D11501" s="129"/>
      <c r="E11501" s="129"/>
      <c r="F11501" s="129"/>
    </row>
    <row r="11502" spans="3:6" s="119" customFormat="1" x14ac:dyDescent="0.3">
      <c r="C11502" s="129"/>
      <c r="D11502" s="129"/>
      <c r="E11502" s="129"/>
      <c r="F11502" s="129"/>
    </row>
    <row r="11503" spans="3:6" s="119" customFormat="1" x14ac:dyDescent="0.3">
      <c r="C11503" s="129"/>
      <c r="D11503" s="129"/>
      <c r="E11503" s="129"/>
      <c r="F11503" s="129"/>
    </row>
    <row r="11504" spans="3:6" s="119" customFormat="1" x14ac:dyDescent="0.3">
      <c r="C11504" s="129"/>
      <c r="D11504" s="129"/>
      <c r="E11504" s="129"/>
      <c r="F11504" s="129"/>
    </row>
    <row r="11505" spans="3:6" s="119" customFormat="1" x14ac:dyDescent="0.3">
      <c r="C11505" s="129"/>
      <c r="D11505" s="129"/>
      <c r="E11505" s="129"/>
      <c r="F11505" s="129"/>
    </row>
    <row r="11506" spans="3:6" s="119" customFormat="1" x14ac:dyDescent="0.3">
      <c r="C11506" s="129"/>
      <c r="D11506" s="129"/>
      <c r="E11506" s="129"/>
      <c r="F11506" s="129"/>
    </row>
    <row r="11507" spans="3:6" s="119" customFormat="1" x14ac:dyDescent="0.3">
      <c r="C11507" s="129"/>
      <c r="D11507" s="129"/>
      <c r="E11507" s="129"/>
      <c r="F11507" s="129"/>
    </row>
    <row r="11508" spans="3:6" s="119" customFormat="1" x14ac:dyDescent="0.3">
      <c r="C11508" s="129"/>
      <c r="D11508" s="129"/>
      <c r="E11508" s="129"/>
      <c r="F11508" s="129"/>
    </row>
    <row r="11509" spans="3:6" s="119" customFormat="1" x14ac:dyDescent="0.3">
      <c r="C11509" s="129"/>
      <c r="D11509" s="129"/>
      <c r="E11509" s="129"/>
      <c r="F11509" s="129"/>
    </row>
    <row r="11510" spans="3:6" s="119" customFormat="1" x14ac:dyDescent="0.3">
      <c r="C11510" s="129"/>
      <c r="D11510" s="129"/>
      <c r="E11510" s="129"/>
      <c r="F11510" s="129"/>
    </row>
    <row r="11511" spans="3:6" s="119" customFormat="1" x14ac:dyDescent="0.3">
      <c r="C11511" s="129"/>
      <c r="D11511" s="129"/>
      <c r="E11511" s="129"/>
      <c r="F11511" s="129"/>
    </row>
    <row r="11512" spans="3:6" s="119" customFormat="1" x14ac:dyDescent="0.3">
      <c r="C11512" s="129"/>
      <c r="D11512" s="129"/>
      <c r="E11512" s="129"/>
      <c r="F11512" s="129"/>
    </row>
    <row r="11513" spans="3:6" s="119" customFormat="1" x14ac:dyDescent="0.3">
      <c r="C11513" s="129"/>
      <c r="D11513" s="129"/>
      <c r="E11513" s="129"/>
      <c r="F11513" s="129"/>
    </row>
    <row r="11514" spans="3:6" s="119" customFormat="1" x14ac:dyDescent="0.3">
      <c r="C11514" s="129"/>
      <c r="D11514" s="129"/>
      <c r="E11514" s="129"/>
      <c r="F11514" s="129"/>
    </row>
    <row r="11515" spans="3:6" s="119" customFormat="1" x14ac:dyDescent="0.3">
      <c r="C11515" s="129"/>
      <c r="D11515" s="129"/>
      <c r="E11515" s="129"/>
      <c r="F11515" s="129"/>
    </row>
    <row r="11516" spans="3:6" s="119" customFormat="1" x14ac:dyDescent="0.3">
      <c r="C11516" s="129"/>
      <c r="D11516" s="129"/>
      <c r="E11516" s="129"/>
      <c r="F11516" s="129"/>
    </row>
    <row r="11517" spans="3:6" s="119" customFormat="1" x14ac:dyDescent="0.3">
      <c r="C11517" s="129"/>
      <c r="D11517" s="129"/>
      <c r="E11517" s="129"/>
      <c r="F11517" s="129"/>
    </row>
    <row r="11518" spans="3:6" s="119" customFormat="1" x14ac:dyDescent="0.3">
      <c r="C11518" s="129"/>
      <c r="D11518" s="129"/>
      <c r="E11518" s="129"/>
      <c r="F11518" s="129"/>
    </row>
    <row r="11519" spans="3:6" s="119" customFormat="1" x14ac:dyDescent="0.3">
      <c r="C11519" s="129"/>
      <c r="D11519" s="129"/>
      <c r="E11519" s="129"/>
      <c r="F11519" s="129"/>
    </row>
    <row r="11520" spans="3:6" s="119" customFormat="1" x14ac:dyDescent="0.3">
      <c r="C11520" s="129"/>
      <c r="D11520" s="129"/>
      <c r="E11520" s="129"/>
      <c r="F11520" s="129"/>
    </row>
    <row r="11521" spans="3:6" s="119" customFormat="1" x14ac:dyDescent="0.3">
      <c r="C11521" s="129"/>
      <c r="D11521" s="129"/>
      <c r="E11521" s="129"/>
      <c r="F11521" s="129"/>
    </row>
    <row r="11522" spans="3:6" s="119" customFormat="1" x14ac:dyDescent="0.3">
      <c r="C11522" s="129"/>
      <c r="D11522" s="129"/>
      <c r="E11522" s="129"/>
      <c r="F11522" s="129"/>
    </row>
    <row r="11523" spans="3:6" s="119" customFormat="1" x14ac:dyDescent="0.3">
      <c r="C11523" s="129"/>
      <c r="D11523" s="129"/>
      <c r="E11523" s="129"/>
      <c r="F11523" s="129"/>
    </row>
    <row r="11524" spans="3:6" s="119" customFormat="1" x14ac:dyDescent="0.3">
      <c r="C11524" s="129"/>
      <c r="D11524" s="129"/>
      <c r="E11524" s="129"/>
      <c r="F11524" s="129"/>
    </row>
    <row r="11525" spans="3:6" s="119" customFormat="1" x14ac:dyDescent="0.3">
      <c r="C11525" s="129"/>
      <c r="D11525" s="129"/>
      <c r="E11525" s="129"/>
      <c r="F11525" s="129"/>
    </row>
    <row r="11526" spans="3:6" s="119" customFormat="1" x14ac:dyDescent="0.3">
      <c r="C11526" s="129"/>
      <c r="D11526" s="129"/>
      <c r="E11526" s="129"/>
      <c r="F11526" s="129"/>
    </row>
    <row r="11527" spans="3:6" s="119" customFormat="1" x14ac:dyDescent="0.3">
      <c r="C11527" s="129"/>
      <c r="D11527" s="129"/>
      <c r="E11527" s="129"/>
      <c r="F11527" s="129"/>
    </row>
    <row r="11528" spans="3:6" s="119" customFormat="1" x14ac:dyDescent="0.3">
      <c r="C11528" s="129"/>
      <c r="D11528" s="129"/>
      <c r="E11528" s="129"/>
      <c r="F11528" s="129"/>
    </row>
    <row r="11529" spans="3:6" s="119" customFormat="1" x14ac:dyDescent="0.3">
      <c r="C11529" s="129"/>
      <c r="D11529" s="129"/>
      <c r="E11529" s="129"/>
      <c r="F11529" s="129"/>
    </row>
    <row r="11530" spans="3:6" s="119" customFormat="1" x14ac:dyDescent="0.3">
      <c r="C11530" s="129"/>
      <c r="D11530" s="129"/>
      <c r="E11530" s="129"/>
      <c r="F11530" s="129"/>
    </row>
    <row r="11531" spans="3:6" s="119" customFormat="1" x14ac:dyDescent="0.3">
      <c r="C11531" s="129"/>
      <c r="D11531" s="129"/>
      <c r="E11531" s="129"/>
      <c r="F11531" s="129"/>
    </row>
    <row r="11532" spans="3:6" s="119" customFormat="1" x14ac:dyDescent="0.3">
      <c r="C11532" s="129"/>
      <c r="D11532" s="129"/>
      <c r="E11532" s="129"/>
      <c r="F11532" s="129"/>
    </row>
    <row r="11533" spans="3:6" s="119" customFormat="1" x14ac:dyDescent="0.3">
      <c r="C11533" s="129"/>
      <c r="D11533" s="129"/>
      <c r="E11533" s="129"/>
      <c r="F11533" s="129"/>
    </row>
    <row r="11534" spans="3:6" s="119" customFormat="1" x14ac:dyDescent="0.3">
      <c r="C11534" s="129"/>
      <c r="D11534" s="129"/>
      <c r="E11534" s="129"/>
      <c r="F11534" s="129"/>
    </row>
    <row r="11535" spans="3:6" s="119" customFormat="1" x14ac:dyDescent="0.3">
      <c r="C11535" s="129"/>
      <c r="D11535" s="129"/>
      <c r="E11535" s="129"/>
      <c r="F11535" s="129"/>
    </row>
    <row r="11536" spans="3:6" s="119" customFormat="1" x14ac:dyDescent="0.3">
      <c r="C11536" s="129"/>
      <c r="D11536" s="129"/>
      <c r="E11536" s="129"/>
      <c r="F11536" s="129"/>
    </row>
    <row r="11537" spans="3:6" s="119" customFormat="1" x14ac:dyDescent="0.3">
      <c r="C11537" s="129"/>
      <c r="D11537" s="129"/>
      <c r="E11537" s="129"/>
      <c r="F11537" s="129"/>
    </row>
    <row r="11538" spans="3:6" s="119" customFormat="1" x14ac:dyDescent="0.3">
      <c r="C11538" s="129"/>
      <c r="D11538" s="129"/>
      <c r="E11538" s="129"/>
      <c r="F11538" s="129"/>
    </row>
    <row r="11539" spans="3:6" s="119" customFormat="1" x14ac:dyDescent="0.3">
      <c r="C11539" s="129"/>
      <c r="D11539" s="129"/>
      <c r="E11539" s="129"/>
      <c r="F11539" s="129"/>
    </row>
    <row r="11540" spans="3:6" s="119" customFormat="1" x14ac:dyDescent="0.3">
      <c r="C11540" s="129"/>
      <c r="D11540" s="129"/>
      <c r="E11540" s="129"/>
      <c r="F11540" s="129"/>
    </row>
    <row r="11541" spans="3:6" s="119" customFormat="1" x14ac:dyDescent="0.3">
      <c r="C11541" s="129"/>
      <c r="D11541" s="129"/>
      <c r="E11541" s="129"/>
      <c r="F11541" s="129"/>
    </row>
    <row r="11542" spans="3:6" s="119" customFormat="1" x14ac:dyDescent="0.3">
      <c r="C11542" s="129"/>
      <c r="D11542" s="129"/>
      <c r="E11542" s="129"/>
      <c r="F11542" s="129"/>
    </row>
    <row r="11543" spans="3:6" s="119" customFormat="1" x14ac:dyDescent="0.3">
      <c r="C11543" s="129"/>
      <c r="D11543" s="129"/>
      <c r="E11543" s="129"/>
      <c r="F11543" s="129"/>
    </row>
    <row r="11544" spans="3:6" s="119" customFormat="1" x14ac:dyDescent="0.3">
      <c r="C11544" s="129"/>
      <c r="D11544" s="129"/>
      <c r="E11544" s="129"/>
      <c r="F11544" s="129"/>
    </row>
    <row r="11545" spans="3:6" s="119" customFormat="1" x14ac:dyDescent="0.3">
      <c r="C11545" s="129"/>
      <c r="D11545" s="129"/>
      <c r="E11545" s="129"/>
      <c r="F11545" s="129"/>
    </row>
    <row r="11546" spans="3:6" s="119" customFormat="1" x14ac:dyDescent="0.3">
      <c r="C11546" s="129"/>
      <c r="D11546" s="129"/>
      <c r="E11546" s="129"/>
      <c r="F11546" s="129"/>
    </row>
    <row r="11547" spans="3:6" s="119" customFormat="1" x14ac:dyDescent="0.3">
      <c r="C11547" s="129"/>
      <c r="D11547" s="129"/>
      <c r="E11547" s="129"/>
      <c r="F11547" s="129"/>
    </row>
    <row r="11548" spans="3:6" s="119" customFormat="1" x14ac:dyDescent="0.3">
      <c r="C11548" s="129"/>
      <c r="D11548" s="129"/>
      <c r="E11548" s="129"/>
      <c r="F11548" s="129"/>
    </row>
    <row r="11549" spans="3:6" s="119" customFormat="1" x14ac:dyDescent="0.3">
      <c r="C11549" s="129"/>
      <c r="D11549" s="129"/>
      <c r="E11549" s="129"/>
      <c r="F11549" s="129"/>
    </row>
    <row r="11550" spans="3:6" s="119" customFormat="1" x14ac:dyDescent="0.3">
      <c r="C11550" s="129"/>
      <c r="D11550" s="129"/>
      <c r="E11550" s="129"/>
      <c r="F11550" s="129"/>
    </row>
    <row r="11551" spans="3:6" s="119" customFormat="1" x14ac:dyDescent="0.3">
      <c r="C11551" s="129"/>
      <c r="D11551" s="129"/>
      <c r="E11551" s="129"/>
      <c r="F11551" s="129"/>
    </row>
    <row r="11552" spans="3:6" s="119" customFormat="1" x14ac:dyDescent="0.3">
      <c r="C11552" s="129"/>
      <c r="D11552" s="129"/>
      <c r="E11552" s="129"/>
      <c r="F11552" s="129"/>
    </row>
    <row r="11553" spans="3:6" s="119" customFormat="1" x14ac:dyDescent="0.3">
      <c r="C11553" s="129"/>
      <c r="D11553" s="129"/>
      <c r="E11553" s="129"/>
      <c r="F11553" s="129"/>
    </row>
    <row r="11554" spans="3:6" s="119" customFormat="1" x14ac:dyDescent="0.3">
      <c r="C11554" s="129"/>
      <c r="D11554" s="129"/>
      <c r="E11554" s="129"/>
      <c r="F11554" s="129"/>
    </row>
    <row r="11555" spans="3:6" s="119" customFormat="1" x14ac:dyDescent="0.3">
      <c r="C11555" s="129"/>
      <c r="D11555" s="129"/>
      <c r="E11555" s="129"/>
      <c r="F11555" s="129"/>
    </row>
    <row r="11556" spans="3:6" s="119" customFormat="1" x14ac:dyDescent="0.3">
      <c r="C11556" s="129"/>
      <c r="D11556" s="129"/>
      <c r="E11556" s="129"/>
      <c r="F11556" s="129"/>
    </row>
    <row r="11557" spans="3:6" s="119" customFormat="1" x14ac:dyDescent="0.3">
      <c r="C11557" s="129"/>
      <c r="D11557" s="129"/>
      <c r="E11557" s="129"/>
      <c r="F11557" s="129"/>
    </row>
    <row r="11558" spans="3:6" s="119" customFormat="1" x14ac:dyDescent="0.3">
      <c r="C11558" s="129"/>
      <c r="D11558" s="129"/>
      <c r="E11558" s="129"/>
      <c r="F11558" s="129"/>
    </row>
    <row r="11559" spans="3:6" s="119" customFormat="1" x14ac:dyDescent="0.3">
      <c r="C11559" s="129"/>
      <c r="D11559" s="129"/>
      <c r="E11559" s="129"/>
      <c r="F11559" s="129"/>
    </row>
    <row r="11560" spans="3:6" s="119" customFormat="1" x14ac:dyDescent="0.3">
      <c r="C11560" s="129"/>
      <c r="D11560" s="129"/>
      <c r="E11560" s="129"/>
      <c r="F11560" s="129"/>
    </row>
    <row r="11561" spans="3:6" s="119" customFormat="1" x14ac:dyDescent="0.3">
      <c r="C11561" s="129"/>
      <c r="D11561" s="129"/>
      <c r="E11561" s="129"/>
      <c r="F11561" s="129"/>
    </row>
    <row r="11562" spans="3:6" s="119" customFormat="1" x14ac:dyDescent="0.3">
      <c r="C11562" s="129"/>
      <c r="D11562" s="129"/>
      <c r="E11562" s="129"/>
      <c r="F11562" s="129"/>
    </row>
    <row r="11563" spans="3:6" s="119" customFormat="1" x14ac:dyDescent="0.3">
      <c r="C11563" s="129"/>
      <c r="D11563" s="129"/>
      <c r="E11563" s="129"/>
      <c r="F11563" s="129"/>
    </row>
    <row r="11564" spans="3:6" s="119" customFormat="1" x14ac:dyDescent="0.3">
      <c r="C11564" s="129"/>
      <c r="D11564" s="129"/>
      <c r="E11564" s="129"/>
      <c r="F11564" s="129"/>
    </row>
    <row r="11565" spans="3:6" s="119" customFormat="1" x14ac:dyDescent="0.3">
      <c r="C11565" s="129"/>
      <c r="D11565" s="129"/>
      <c r="E11565" s="129"/>
      <c r="F11565" s="129"/>
    </row>
    <row r="11566" spans="3:6" s="119" customFormat="1" x14ac:dyDescent="0.3">
      <c r="C11566" s="129"/>
      <c r="D11566" s="129"/>
      <c r="E11566" s="129"/>
      <c r="F11566" s="129"/>
    </row>
    <row r="11567" spans="3:6" s="119" customFormat="1" x14ac:dyDescent="0.3">
      <c r="C11567" s="129"/>
      <c r="D11567" s="129"/>
      <c r="E11567" s="129"/>
      <c r="F11567" s="129"/>
    </row>
    <row r="11568" spans="3:6" s="119" customFormat="1" x14ac:dyDescent="0.3">
      <c r="C11568" s="129"/>
      <c r="D11568" s="129"/>
      <c r="E11568" s="129"/>
      <c r="F11568" s="129"/>
    </row>
    <row r="11569" spans="3:6" s="119" customFormat="1" x14ac:dyDescent="0.3">
      <c r="C11569" s="129"/>
      <c r="D11569" s="129"/>
      <c r="E11569" s="129"/>
      <c r="F11569" s="129"/>
    </row>
    <row r="11570" spans="3:6" s="119" customFormat="1" x14ac:dyDescent="0.3">
      <c r="C11570" s="129"/>
      <c r="D11570" s="129"/>
      <c r="E11570" s="129"/>
      <c r="F11570" s="129"/>
    </row>
    <row r="11571" spans="3:6" s="119" customFormat="1" x14ac:dyDescent="0.3">
      <c r="C11571" s="129"/>
      <c r="D11571" s="129"/>
      <c r="E11571" s="129"/>
      <c r="F11571" s="129"/>
    </row>
    <row r="11572" spans="3:6" s="119" customFormat="1" x14ac:dyDescent="0.3">
      <c r="C11572" s="129"/>
      <c r="D11572" s="129"/>
      <c r="E11572" s="129"/>
      <c r="F11572" s="129"/>
    </row>
    <row r="11573" spans="3:6" s="119" customFormat="1" x14ac:dyDescent="0.3">
      <c r="C11573" s="129"/>
      <c r="D11573" s="129"/>
      <c r="E11573" s="129"/>
      <c r="F11573" s="129"/>
    </row>
    <row r="11574" spans="3:6" s="119" customFormat="1" x14ac:dyDescent="0.3">
      <c r="C11574" s="129"/>
      <c r="D11574" s="129"/>
      <c r="E11574" s="129"/>
      <c r="F11574" s="129"/>
    </row>
    <row r="11575" spans="3:6" s="119" customFormat="1" x14ac:dyDescent="0.3">
      <c r="C11575" s="129"/>
      <c r="D11575" s="129"/>
      <c r="E11575" s="129"/>
      <c r="F11575" s="129"/>
    </row>
    <row r="11576" spans="3:6" s="119" customFormat="1" x14ac:dyDescent="0.3">
      <c r="C11576" s="129"/>
      <c r="D11576" s="129"/>
      <c r="E11576" s="129"/>
      <c r="F11576" s="129"/>
    </row>
    <row r="11577" spans="3:6" s="119" customFormat="1" x14ac:dyDescent="0.3">
      <c r="C11577" s="129"/>
      <c r="D11577" s="129"/>
      <c r="E11577" s="129"/>
      <c r="F11577" s="129"/>
    </row>
    <row r="11578" spans="3:6" s="119" customFormat="1" x14ac:dyDescent="0.3">
      <c r="C11578" s="129"/>
      <c r="D11578" s="129"/>
      <c r="E11578" s="129"/>
      <c r="F11578" s="129"/>
    </row>
    <row r="11579" spans="3:6" s="119" customFormat="1" x14ac:dyDescent="0.3">
      <c r="C11579" s="129"/>
      <c r="D11579" s="129"/>
      <c r="E11579" s="129"/>
      <c r="F11579" s="129"/>
    </row>
    <row r="11580" spans="3:6" s="119" customFormat="1" x14ac:dyDescent="0.3">
      <c r="C11580" s="129"/>
      <c r="D11580" s="129"/>
      <c r="E11580" s="129"/>
      <c r="F11580" s="129"/>
    </row>
    <row r="11581" spans="3:6" s="119" customFormat="1" x14ac:dyDescent="0.3">
      <c r="C11581" s="129"/>
      <c r="D11581" s="129"/>
      <c r="E11581" s="129"/>
      <c r="F11581" s="129"/>
    </row>
    <row r="11582" spans="3:6" s="119" customFormat="1" x14ac:dyDescent="0.3">
      <c r="C11582" s="129"/>
      <c r="D11582" s="129"/>
      <c r="E11582" s="129"/>
      <c r="F11582" s="129"/>
    </row>
    <row r="11583" spans="3:6" s="119" customFormat="1" x14ac:dyDescent="0.3">
      <c r="C11583" s="129"/>
      <c r="D11583" s="129"/>
      <c r="E11583" s="129"/>
      <c r="F11583" s="129"/>
    </row>
    <row r="11584" spans="3:6" s="119" customFormat="1" x14ac:dyDescent="0.3">
      <c r="C11584" s="129"/>
      <c r="D11584" s="129"/>
      <c r="E11584" s="129"/>
      <c r="F11584" s="129"/>
    </row>
    <row r="11585" spans="3:6" s="119" customFormat="1" x14ac:dyDescent="0.3">
      <c r="C11585" s="129"/>
      <c r="D11585" s="129"/>
      <c r="E11585" s="129"/>
      <c r="F11585" s="129"/>
    </row>
    <row r="11586" spans="3:6" s="119" customFormat="1" x14ac:dyDescent="0.3">
      <c r="C11586" s="129"/>
      <c r="D11586" s="129"/>
      <c r="E11586" s="129"/>
      <c r="F11586" s="129"/>
    </row>
    <row r="11587" spans="3:6" s="119" customFormat="1" x14ac:dyDescent="0.3">
      <c r="C11587" s="129"/>
      <c r="D11587" s="129"/>
      <c r="E11587" s="129"/>
      <c r="F11587" s="129"/>
    </row>
    <row r="11588" spans="3:6" s="119" customFormat="1" x14ac:dyDescent="0.3">
      <c r="C11588" s="129"/>
      <c r="D11588" s="129"/>
      <c r="E11588" s="129"/>
      <c r="F11588" s="129"/>
    </row>
    <row r="11589" spans="3:6" s="119" customFormat="1" x14ac:dyDescent="0.3">
      <c r="C11589" s="129"/>
      <c r="D11589" s="129"/>
      <c r="E11589" s="129"/>
      <c r="F11589" s="129"/>
    </row>
    <row r="11590" spans="3:6" s="119" customFormat="1" x14ac:dyDescent="0.3">
      <c r="C11590" s="129"/>
      <c r="D11590" s="129"/>
      <c r="E11590" s="129"/>
      <c r="F11590" s="129"/>
    </row>
    <row r="11591" spans="3:6" s="119" customFormat="1" x14ac:dyDescent="0.3">
      <c r="C11591" s="129"/>
      <c r="D11591" s="129"/>
      <c r="E11591" s="129"/>
      <c r="F11591" s="129"/>
    </row>
    <row r="11592" spans="3:6" s="119" customFormat="1" x14ac:dyDescent="0.3">
      <c r="C11592" s="129"/>
      <c r="D11592" s="129"/>
      <c r="E11592" s="129"/>
      <c r="F11592" s="129"/>
    </row>
    <row r="11593" spans="3:6" s="119" customFormat="1" x14ac:dyDescent="0.3">
      <c r="C11593" s="129"/>
      <c r="D11593" s="129"/>
      <c r="E11593" s="129"/>
      <c r="F11593" s="129"/>
    </row>
    <row r="11594" spans="3:6" s="119" customFormat="1" x14ac:dyDescent="0.3">
      <c r="C11594" s="129"/>
      <c r="D11594" s="129"/>
      <c r="E11594" s="129"/>
      <c r="F11594" s="129"/>
    </row>
    <row r="11595" spans="3:6" s="119" customFormat="1" x14ac:dyDescent="0.3">
      <c r="C11595" s="129"/>
      <c r="D11595" s="129"/>
      <c r="E11595" s="129"/>
      <c r="F11595" s="129"/>
    </row>
    <row r="11596" spans="3:6" s="119" customFormat="1" x14ac:dyDescent="0.3">
      <c r="C11596" s="129"/>
      <c r="D11596" s="129"/>
      <c r="E11596" s="129"/>
      <c r="F11596" s="129"/>
    </row>
    <row r="11597" spans="3:6" s="119" customFormat="1" x14ac:dyDescent="0.3">
      <c r="C11597" s="129"/>
      <c r="D11597" s="129"/>
      <c r="E11597" s="129"/>
      <c r="F11597" s="129"/>
    </row>
    <row r="11598" spans="3:6" s="119" customFormat="1" x14ac:dyDescent="0.3">
      <c r="C11598" s="129"/>
      <c r="D11598" s="129"/>
      <c r="E11598" s="129"/>
      <c r="F11598" s="129"/>
    </row>
    <row r="11599" spans="3:6" s="119" customFormat="1" x14ac:dyDescent="0.3">
      <c r="C11599" s="129"/>
      <c r="D11599" s="129"/>
      <c r="E11599" s="129"/>
      <c r="F11599" s="129"/>
    </row>
    <row r="11600" spans="3:6" s="119" customFormat="1" x14ac:dyDescent="0.3">
      <c r="C11600" s="129"/>
      <c r="D11600" s="129"/>
      <c r="E11600" s="129"/>
      <c r="F11600" s="129"/>
    </row>
    <row r="11601" spans="3:6" s="119" customFormat="1" x14ac:dyDescent="0.3">
      <c r="C11601" s="129"/>
      <c r="D11601" s="129"/>
      <c r="E11601" s="129"/>
      <c r="F11601" s="129"/>
    </row>
    <row r="11602" spans="3:6" s="119" customFormat="1" x14ac:dyDescent="0.3">
      <c r="C11602" s="129"/>
      <c r="D11602" s="129"/>
      <c r="E11602" s="129"/>
      <c r="F11602" s="129"/>
    </row>
    <row r="11603" spans="3:6" s="119" customFormat="1" x14ac:dyDescent="0.3">
      <c r="C11603" s="129"/>
      <c r="D11603" s="129"/>
      <c r="E11603" s="129"/>
      <c r="F11603" s="129"/>
    </row>
    <row r="11604" spans="3:6" s="119" customFormat="1" x14ac:dyDescent="0.3">
      <c r="C11604" s="129"/>
      <c r="D11604" s="129"/>
      <c r="E11604" s="129"/>
      <c r="F11604" s="129"/>
    </row>
    <row r="11605" spans="3:6" s="119" customFormat="1" x14ac:dyDescent="0.3">
      <c r="C11605" s="129"/>
      <c r="D11605" s="129"/>
      <c r="E11605" s="129"/>
      <c r="F11605" s="129"/>
    </row>
    <row r="11606" spans="3:6" s="119" customFormat="1" x14ac:dyDescent="0.3">
      <c r="C11606" s="129"/>
      <c r="D11606" s="129"/>
      <c r="E11606" s="129"/>
      <c r="F11606" s="129"/>
    </row>
    <row r="11607" spans="3:6" s="119" customFormat="1" x14ac:dyDescent="0.3">
      <c r="C11607" s="129"/>
      <c r="D11607" s="129"/>
      <c r="E11607" s="129"/>
      <c r="F11607" s="129"/>
    </row>
    <row r="11608" spans="3:6" s="119" customFormat="1" x14ac:dyDescent="0.3">
      <c r="C11608" s="129"/>
      <c r="D11608" s="129"/>
      <c r="E11608" s="129"/>
      <c r="F11608" s="129"/>
    </row>
    <row r="11609" spans="3:6" s="119" customFormat="1" x14ac:dyDescent="0.3">
      <c r="C11609" s="129"/>
      <c r="D11609" s="129"/>
      <c r="E11609" s="129"/>
      <c r="F11609" s="129"/>
    </row>
    <row r="11610" spans="3:6" s="119" customFormat="1" x14ac:dyDescent="0.3">
      <c r="C11610" s="129"/>
      <c r="D11610" s="129"/>
      <c r="E11610" s="129"/>
      <c r="F11610" s="129"/>
    </row>
    <row r="11611" spans="3:6" s="119" customFormat="1" x14ac:dyDescent="0.3">
      <c r="C11611" s="129"/>
      <c r="D11611" s="129"/>
      <c r="E11611" s="129"/>
      <c r="F11611" s="129"/>
    </row>
    <row r="11612" spans="3:6" s="119" customFormat="1" x14ac:dyDescent="0.3">
      <c r="C11612" s="129"/>
      <c r="D11612" s="129"/>
      <c r="E11612" s="129"/>
      <c r="F11612" s="129"/>
    </row>
    <row r="11613" spans="3:6" s="119" customFormat="1" x14ac:dyDescent="0.3">
      <c r="C11613" s="129"/>
      <c r="D11613" s="129"/>
      <c r="E11613" s="129"/>
      <c r="F11613" s="129"/>
    </row>
    <row r="11614" spans="3:6" s="119" customFormat="1" x14ac:dyDescent="0.3">
      <c r="C11614" s="129"/>
      <c r="D11614" s="129"/>
      <c r="E11614" s="129"/>
      <c r="F11614" s="129"/>
    </row>
    <row r="11615" spans="3:6" s="119" customFormat="1" x14ac:dyDescent="0.3">
      <c r="C11615" s="129"/>
      <c r="D11615" s="129"/>
      <c r="E11615" s="129"/>
      <c r="F11615" s="129"/>
    </row>
    <row r="11616" spans="3:6" s="119" customFormat="1" x14ac:dyDescent="0.3">
      <c r="C11616" s="129"/>
      <c r="D11616" s="129"/>
      <c r="E11616" s="129"/>
      <c r="F11616" s="129"/>
    </row>
    <row r="11617" spans="3:6" s="119" customFormat="1" x14ac:dyDescent="0.3">
      <c r="C11617" s="129"/>
      <c r="D11617" s="129"/>
      <c r="E11617" s="129"/>
      <c r="F11617" s="129"/>
    </row>
    <row r="11618" spans="3:6" s="119" customFormat="1" x14ac:dyDescent="0.3">
      <c r="C11618" s="129"/>
      <c r="D11618" s="129"/>
      <c r="E11618" s="129"/>
      <c r="F11618" s="129"/>
    </row>
    <row r="11619" spans="3:6" s="119" customFormat="1" x14ac:dyDescent="0.3">
      <c r="C11619" s="129"/>
      <c r="D11619" s="129"/>
      <c r="E11619" s="129"/>
      <c r="F11619" s="129"/>
    </row>
    <row r="11620" spans="3:6" s="119" customFormat="1" x14ac:dyDescent="0.3">
      <c r="C11620" s="129"/>
      <c r="D11620" s="129"/>
      <c r="E11620" s="129"/>
      <c r="F11620" s="129"/>
    </row>
    <row r="11621" spans="3:6" s="119" customFormat="1" x14ac:dyDescent="0.3">
      <c r="C11621" s="129"/>
      <c r="D11621" s="129"/>
      <c r="E11621" s="129"/>
      <c r="F11621" s="129"/>
    </row>
    <row r="11622" spans="3:6" s="119" customFormat="1" x14ac:dyDescent="0.3">
      <c r="C11622" s="129"/>
      <c r="D11622" s="129"/>
      <c r="E11622" s="129"/>
      <c r="F11622" s="129"/>
    </row>
    <row r="11623" spans="3:6" s="119" customFormat="1" x14ac:dyDescent="0.3">
      <c r="C11623" s="129"/>
      <c r="D11623" s="129"/>
      <c r="E11623" s="129"/>
      <c r="F11623" s="129"/>
    </row>
    <row r="11624" spans="3:6" s="119" customFormat="1" x14ac:dyDescent="0.3">
      <c r="C11624" s="129"/>
      <c r="D11624" s="129"/>
      <c r="E11624" s="129"/>
      <c r="F11624" s="129"/>
    </row>
    <row r="11625" spans="3:6" s="119" customFormat="1" x14ac:dyDescent="0.3">
      <c r="C11625" s="129"/>
      <c r="D11625" s="129"/>
      <c r="E11625" s="129"/>
      <c r="F11625" s="129"/>
    </row>
    <row r="11626" spans="3:6" s="119" customFormat="1" x14ac:dyDescent="0.3">
      <c r="C11626" s="129"/>
      <c r="D11626" s="129"/>
      <c r="E11626" s="129"/>
      <c r="F11626" s="129"/>
    </row>
    <row r="11627" spans="3:6" s="119" customFormat="1" x14ac:dyDescent="0.3">
      <c r="C11627" s="129"/>
      <c r="D11627" s="129"/>
      <c r="E11627" s="129"/>
      <c r="F11627" s="129"/>
    </row>
    <row r="11628" spans="3:6" s="119" customFormat="1" x14ac:dyDescent="0.3">
      <c r="C11628" s="129"/>
      <c r="D11628" s="129"/>
      <c r="E11628" s="129"/>
      <c r="F11628" s="129"/>
    </row>
    <row r="11629" spans="3:6" s="119" customFormat="1" x14ac:dyDescent="0.3">
      <c r="C11629" s="129"/>
      <c r="D11629" s="129"/>
      <c r="E11629" s="129"/>
      <c r="F11629" s="129"/>
    </row>
    <row r="11630" spans="3:6" s="119" customFormat="1" x14ac:dyDescent="0.3">
      <c r="C11630" s="129"/>
      <c r="D11630" s="129"/>
      <c r="E11630" s="129"/>
      <c r="F11630" s="129"/>
    </row>
    <row r="11631" spans="3:6" s="119" customFormat="1" x14ac:dyDescent="0.3">
      <c r="C11631" s="129"/>
      <c r="D11631" s="129"/>
      <c r="E11631" s="129"/>
      <c r="F11631" s="129"/>
    </row>
    <row r="11632" spans="3:6" s="119" customFormat="1" x14ac:dyDescent="0.3">
      <c r="C11632" s="129"/>
      <c r="D11632" s="129"/>
      <c r="E11632" s="129"/>
      <c r="F11632" s="129"/>
    </row>
    <row r="11633" spans="3:6" s="119" customFormat="1" x14ac:dyDescent="0.3">
      <c r="C11633" s="129"/>
      <c r="D11633" s="129"/>
      <c r="E11633" s="129"/>
      <c r="F11633" s="129"/>
    </row>
    <row r="11634" spans="3:6" s="119" customFormat="1" x14ac:dyDescent="0.3">
      <c r="C11634" s="129"/>
      <c r="D11634" s="129"/>
      <c r="E11634" s="129"/>
      <c r="F11634" s="129"/>
    </row>
    <row r="11635" spans="3:6" s="119" customFormat="1" x14ac:dyDescent="0.3">
      <c r="C11635" s="129"/>
      <c r="D11635" s="129"/>
      <c r="E11635" s="129"/>
      <c r="F11635" s="129"/>
    </row>
    <row r="11636" spans="3:6" s="119" customFormat="1" x14ac:dyDescent="0.3">
      <c r="C11636" s="129"/>
      <c r="D11636" s="129"/>
      <c r="E11636" s="129"/>
      <c r="F11636" s="129"/>
    </row>
    <row r="11637" spans="3:6" s="119" customFormat="1" x14ac:dyDescent="0.3">
      <c r="C11637" s="129"/>
      <c r="D11637" s="129"/>
      <c r="E11637" s="129"/>
      <c r="F11637" s="129"/>
    </row>
    <row r="11638" spans="3:6" s="119" customFormat="1" x14ac:dyDescent="0.3">
      <c r="C11638" s="129"/>
      <c r="D11638" s="129"/>
      <c r="E11638" s="129"/>
      <c r="F11638" s="129"/>
    </row>
    <row r="11639" spans="3:6" s="119" customFormat="1" x14ac:dyDescent="0.3">
      <c r="C11639" s="129"/>
      <c r="D11639" s="129"/>
      <c r="E11639" s="129"/>
      <c r="F11639" s="129"/>
    </row>
    <row r="11640" spans="3:6" s="119" customFormat="1" x14ac:dyDescent="0.3">
      <c r="C11640" s="129"/>
      <c r="D11640" s="129"/>
      <c r="E11640" s="129"/>
      <c r="F11640" s="129"/>
    </row>
    <row r="11641" spans="3:6" s="119" customFormat="1" x14ac:dyDescent="0.3">
      <c r="C11641" s="129"/>
      <c r="D11641" s="129"/>
      <c r="E11641" s="129"/>
      <c r="F11641" s="129"/>
    </row>
    <row r="11642" spans="3:6" s="119" customFormat="1" x14ac:dyDescent="0.3">
      <c r="C11642" s="129"/>
      <c r="D11642" s="129"/>
      <c r="E11642" s="129"/>
      <c r="F11642" s="129"/>
    </row>
    <row r="11643" spans="3:6" s="119" customFormat="1" x14ac:dyDescent="0.3">
      <c r="C11643" s="129"/>
      <c r="D11643" s="129"/>
      <c r="E11643" s="129"/>
      <c r="F11643" s="129"/>
    </row>
    <row r="11644" spans="3:6" s="119" customFormat="1" x14ac:dyDescent="0.3">
      <c r="C11644" s="129"/>
      <c r="D11644" s="129"/>
      <c r="E11644" s="129"/>
      <c r="F11644" s="129"/>
    </row>
    <row r="11645" spans="3:6" s="119" customFormat="1" x14ac:dyDescent="0.3">
      <c r="C11645" s="129"/>
      <c r="D11645" s="129"/>
      <c r="E11645" s="129"/>
      <c r="F11645" s="129"/>
    </row>
    <row r="11646" spans="3:6" s="119" customFormat="1" x14ac:dyDescent="0.3">
      <c r="C11646" s="129"/>
      <c r="D11646" s="129"/>
      <c r="E11646" s="129"/>
      <c r="F11646" s="129"/>
    </row>
    <row r="11647" spans="3:6" s="119" customFormat="1" x14ac:dyDescent="0.3">
      <c r="C11647" s="129"/>
      <c r="D11647" s="129"/>
      <c r="E11647" s="129"/>
      <c r="F11647" s="129"/>
    </row>
    <row r="11648" spans="3:6" s="119" customFormat="1" x14ac:dyDescent="0.3">
      <c r="C11648" s="129"/>
      <c r="D11648" s="129"/>
      <c r="E11648" s="129"/>
      <c r="F11648" s="129"/>
    </row>
    <row r="11649" spans="3:6" s="119" customFormat="1" x14ac:dyDescent="0.3">
      <c r="C11649" s="129"/>
      <c r="D11649" s="129"/>
      <c r="E11649" s="129"/>
      <c r="F11649" s="129"/>
    </row>
    <row r="11650" spans="3:6" s="119" customFormat="1" x14ac:dyDescent="0.3">
      <c r="C11650" s="129"/>
      <c r="D11650" s="129"/>
      <c r="E11650" s="129"/>
      <c r="F11650" s="129"/>
    </row>
    <row r="11651" spans="3:6" s="119" customFormat="1" x14ac:dyDescent="0.3">
      <c r="C11651" s="129"/>
      <c r="D11651" s="129"/>
      <c r="E11651" s="129"/>
      <c r="F11651" s="129"/>
    </row>
    <row r="11652" spans="3:6" s="119" customFormat="1" x14ac:dyDescent="0.3">
      <c r="C11652" s="129"/>
      <c r="D11652" s="129"/>
      <c r="E11652" s="129"/>
      <c r="F11652" s="129"/>
    </row>
    <row r="11653" spans="3:6" s="119" customFormat="1" x14ac:dyDescent="0.3">
      <c r="C11653" s="129"/>
      <c r="D11653" s="129"/>
      <c r="E11653" s="129"/>
      <c r="F11653" s="129"/>
    </row>
    <row r="11654" spans="3:6" s="119" customFormat="1" x14ac:dyDescent="0.3">
      <c r="C11654" s="129"/>
      <c r="D11654" s="129"/>
      <c r="E11654" s="129"/>
      <c r="F11654" s="129"/>
    </row>
    <row r="11655" spans="3:6" s="119" customFormat="1" x14ac:dyDescent="0.3">
      <c r="C11655" s="129"/>
      <c r="D11655" s="129"/>
      <c r="E11655" s="129"/>
      <c r="F11655" s="129"/>
    </row>
    <row r="11656" spans="3:6" s="119" customFormat="1" x14ac:dyDescent="0.3">
      <c r="C11656" s="129"/>
      <c r="D11656" s="129"/>
      <c r="E11656" s="129"/>
      <c r="F11656" s="129"/>
    </row>
    <row r="11657" spans="3:6" s="119" customFormat="1" x14ac:dyDescent="0.3">
      <c r="C11657" s="129"/>
      <c r="D11657" s="129"/>
      <c r="E11657" s="129"/>
      <c r="F11657" s="129"/>
    </row>
    <row r="11658" spans="3:6" s="119" customFormat="1" x14ac:dyDescent="0.3">
      <c r="C11658" s="129"/>
      <c r="D11658" s="129"/>
      <c r="E11658" s="129"/>
      <c r="F11658" s="129"/>
    </row>
    <row r="11659" spans="3:6" s="119" customFormat="1" x14ac:dyDescent="0.3">
      <c r="C11659" s="129"/>
      <c r="D11659" s="129"/>
      <c r="E11659" s="129"/>
      <c r="F11659" s="129"/>
    </row>
    <row r="11660" spans="3:6" s="119" customFormat="1" x14ac:dyDescent="0.3">
      <c r="C11660" s="129"/>
      <c r="D11660" s="129"/>
      <c r="E11660" s="129"/>
      <c r="F11660" s="129"/>
    </row>
    <row r="11661" spans="3:6" s="119" customFormat="1" x14ac:dyDescent="0.3">
      <c r="C11661" s="129"/>
      <c r="D11661" s="129"/>
      <c r="E11661" s="129"/>
      <c r="F11661" s="129"/>
    </row>
    <row r="11662" spans="3:6" s="119" customFormat="1" x14ac:dyDescent="0.3">
      <c r="C11662" s="129"/>
      <c r="D11662" s="129"/>
      <c r="E11662" s="129"/>
      <c r="F11662" s="129"/>
    </row>
    <row r="11663" spans="3:6" s="119" customFormat="1" x14ac:dyDescent="0.3">
      <c r="C11663" s="129"/>
      <c r="D11663" s="129"/>
      <c r="E11663" s="129"/>
      <c r="F11663" s="129"/>
    </row>
    <row r="11664" spans="3:6" s="119" customFormat="1" x14ac:dyDescent="0.3">
      <c r="C11664" s="129"/>
      <c r="D11664" s="129"/>
      <c r="E11664" s="129"/>
      <c r="F11664" s="129"/>
    </row>
    <row r="11665" spans="3:6" s="119" customFormat="1" x14ac:dyDescent="0.3">
      <c r="C11665" s="129"/>
      <c r="D11665" s="129"/>
      <c r="E11665" s="129"/>
      <c r="F11665" s="129"/>
    </row>
    <row r="11666" spans="3:6" s="119" customFormat="1" x14ac:dyDescent="0.3">
      <c r="C11666" s="129"/>
      <c r="D11666" s="129"/>
      <c r="E11666" s="129"/>
      <c r="F11666" s="129"/>
    </row>
    <row r="11667" spans="3:6" s="119" customFormat="1" x14ac:dyDescent="0.3">
      <c r="C11667" s="129"/>
      <c r="D11667" s="129"/>
      <c r="E11667" s="129"/>
      <c r="F11667" s="129"/>
    </row>
    <row r="11668" spans="3:6" s="119" customFormat="1" x14ac:dyDescent="0.3">
      <c r="C11668" s="129"/>
      <c r="D11668" s="129"/>
      <c r="E11668" s="129"/>
      <c r="F11668" s="129"/>
    </row>
    <row r="11669" spans="3:6" s="119" customFormat="1" x14ac:dyDescent="0.3">
      <c r="C11669" s="129"/>
      <c r="D11669" s="129"/>
      <c r="E11669" s="129"/>
      <c r="F11669" s="129"/>
    </row>
    <row r="11670" spans="3:6" s="119" customFormat="1" x14ac:dyDescent="0.3">
      <c r="C11670" s="129"/>
      <c r="D11670" s="129"/>
      <c r="E11670" s="129"/>
      <c r="F11670" s="129"/>
    </row>
    <row r="11671" spans="3:6" s="119" customFormat="1" x14ac:dyDescent="0.3">
      <c r="C11671" s="129"/>
      <c r="D11671" s="129"/>
      <c r="E11671" s="129"/>
      <c r="F11671" s="129"/>
    </row>
    <row r="11672" spans="3:6" s="119" customFormat="1" x14ac:dyDescent="0.3">
      <c r="C11672" s="129"/>
      <c r="D11672" s="129"/>
      <c r="E11672" s="129"/>
      <c r="F11672" s="129"/>
    </row>
    <row r="11673" spans="3:6" s="119" customFormat="1" x14ac:dyDescent="0.3">
      <c r="C11673" s="129"/>
      <c r="D11673" s="129"/>
      <c r="E11673" s="129"/>
      <c r="F11673" s="129"/>
    </row>
    <row r="11674" spans="3:6" s="119" customFormat="1" x14ac:dyDescent="0.3">
      <c r="C11674" s="129"/>
      <c r="D11674" s="129"/>
      <c r="E11674" s="129"/>
      <c r="F11674" s="129"/>
    </row>
    <row r="11675" spans="3:6" s="119" customFormat="1" x14ac:dyDescent="0.3">
      <c r="C11675" s="129"/>
      <c r="D11675" s="129"/>
      <c r="E11675" s="129"/>
      <c r="F11675" s="129"/>
    </row>
    <row r="11676" spans="3:6" s="119" customFormat="1" x14ac:dyDescent="0.3">
      <c r="C11676" s="129"/>
      <c r="D11676" s="129"/>
      <c r="E11676" s="129"/>
      <c r="F11676" s="129"/>
    </row>
    <row r="11677" spans="3:6" s="119" customFormat="1" x14ac:dyDescent="0.3">
      <c r="C11677" s="129"/>
      <c r="D11677" s="129"/>
      <c r="E11677" s="129"/>
      <c r="F11677" s="129"/>
    </row>
    <row r="11678" spans="3:6" s="119" customFormat="1" x14ac:dyDescent="0.3">
      <c r="C11678" s="129"/>
      <c r="D11678" s="129"/>
      <c r="E11678" s="129"/>
      <c r="F11678" s="129"/>
    </row>
    <row r="11679" spans="3:6" s="119" customFormat="1" x14ac:dyDescent="0.3">
      <c r="C11679" s="129"/>
      <c r="D11679" s="129"/>
      <c r="E11679" s="129"/>
      <c r="F11679" s="129"/>
    </row>
    <row r="11680" spans="3:6" s="119" customFormat="1" x14ac:dyDescent="0.3">
      <c r="C11680" s="129"/>
      <c r="D11680" s="129"/>
      <c r="E11680" s="129"/>
      <c r="F11680" s="129"/>
    </row>
    <row r="11681" spans="3:6" s="119" customFormat="1" x14ac:dyDescent="0.3">
      <c r="C11681" s="129"/>
      <c r="D11681" s="129"/>
      <c r="E11681" s="129"/>
      <c r="F11681" s="129"/>
    </row>
    <row r="11682" spans="3:6" s="119" customFormat="1" x14ac:dyDescent="0.3">
      <c r="C11682" s="129"/>
      <c r="D11682" s="129"/>
      <c r="E11682" s="129"/>
      <c r="F11682" s="129"/>
    </row>
    <row r="11683" spans="3:6" s="119" customFormat="1" x14ac:dyDescent="0.3">
      <c r="C11683" s="129"/>
      <c r="D11683" s="129"/>
      <c r="E11683" s="129"/>
      <c r="F11683" s="129"/>
    </row>
    <row r="11684" spans="3:6" s="119" customFormat="1" x14ac:dyDescent="0.3">
      <c r="C11684" s="129"/>
      <c r="D11684" s="129"/>
      <c r="E11684" s="129"/>
      <c r="F11684" s="129"/>
    </row>
    <row r="11685" spans="3:6" s="119" customFormat="1" x14ac:dyDescent="0.3">
      <c r="C11685" s="129"/>
      <c r="D11685" s="129"/>
      <c r="E11685" s="129"/>
      <c r="F11685" s="129"/>
    </row>
    <row r="11686" spans="3:6" s="119" customFormat="1" x14ac:dyDescent="0.3">
      <c r="C11686" s="129"/>
      <c r="D11686" s="129"/>
      <c r="E11686" s="129"/>
      <c r="F11686" s="129"/>
    </row>
    <row r="11687" spans="3:6" s="119" customFormat="1" x14ac:dyDescent="0.3">
      <c r="C11687" s="129"/>
      <c r="D11687" s="129"/>
      <c r="E11687" s="129"/>
      <c r="F11687" s="129"/>
    </row>
    <row r="11688" spans="3:6" s="119" customFormat="1" x14ac:dyDescent="0.3">
      <c r="C11688" s="129"/>
      <c r="D11688" s="129"/>
      <c r="E11688" s="129"/>
      <c r="F11688" s="129"/>
    </row>
    <row r="11689" spans="3:6" s="119" customFormat="1" x14ac:dyDescent="0.3">
      <c r="C11689" s="129"/>
      <c r="D11689" s="129"/>
      <c r="E11689" s="129"/>
      <c r="F11689" s="129"/>
    </row>
    <row r="11690" spans="3:6" s="119" customFormat="1" x14ac:dyDescent="0.3">
      <c r="C11690" s="129"/>
      <c r="D11690" s="129"/>
      <c r="E11690" s="129"/>
      <c r="F11690" s="129"/>
    </row>
    <row r="11691" spans="3:6" s="119" customFormat="1" x14ac:dyDescent="0.3">
      <c r="C11691" s="129"/>
      <c r="D11691" s="129"/>
      <c r="E11691" s="129"/>
      <c r="F11691" s="129"/>
    </row>
    <row r="11692" spans="3:6" s="119" customFormat="1" x14ac:dyDescent="0.3">
      <c r="C11692" s="129"/>
      <c r="D11692" s="129"/>
      <c r="E11692" s="129"/>
      <c r="F11692" s="129"/>
    </row>
    <row r="11693" spans="3:6" s="119" customFormat="1" x14ac:dyDescent="0.3">
      <c r="C11693" s="129"/>
      <c r="D11693" s="129"/>
      <c r="E11693" s="129"/>
      <c r="F11693" s="129"/>
    </row>
    <row r="11694" spans="3:6" s="119" customFormat="1" x14ac:dyDescent="0.3">
      <c r="C11694" s="129"/>
      <c r="D11694" s="129"/>
      <c r="E11694" s="129"/>
      <c r="F11694" s="129"/>
    </row>
    <row r="11695" spans="3:6" s="119" customFormat="1" x14ac:dyDescent="0.3">
      <c r="C11695" s="129"/>
      <c r="D11695" s="129"/>
      <c r="E11695" s="129"/>
      <c r="F11695" s="129"/>
    </row>
    <row r="11696" spans="3:6" s="119" customFormat="1" x14ac:dyDescent="0.3">
      <c r="C11696" s="129"/>
      <c r="D11696" s="129"/>
      <c r="E11696" s="129"/>
      <c r="F11696" s="129"/>
    </row>
    <row r="11697" spans="3:6" s="119" customFormat="1" x14ac:dyDescent="0.3">
      <c r="C11697" s="129"/>
      <c r="D11697" s="129"/>
      <c r="E11697" s="129"/>
      <c r="F11697" s="129"/>
    </row>
    <row r="11698" spans="3:6" s="119" customFormat="1" x14ac:dyDescent="0.3">
      <c r="C11698" s="129"/>
      <c r="D11698" s="129"/>
      <c r="E11698" s="129"/>
      <c r="F11698" s="129"/>
    </row>
    <row r="11699" spans="3:6" s="119" customFormat="1" x14ac:dyDescent="0.3">
      <c r="C11699" s="129"/>
      <c r="D11699" s="129"/>
      <c r="E11699" s="129"/>
      <c r="F11699" s="129"/>
    </row>
    <row r="11700" spans="3:6" s="119" customFormat="1" x14ac:dyDescent="0.3">
      <c r="C11700" s="129"/>
      <c r="D11700" s="129"/>
      <c r="E11700" s="129"/>
      <c r="F11700" s="129"/>
    </row>
    <row r="11701" spans="3:6" s="119" customFormat="1" x14ac:dyDescent="0.3">
      <c r="C11701" s="129"/>
      <c r="D11701" s="129"/>
      <c r="E11701" s="129"/>
      <c r="F11701" s="129"/>
    </row>
    <row r="11702" spans="3:6" s="119" customFormat="1" x14ac:dyDescent="0.3">
      <c r="C11702" s="129"/>
      <c r="D11702" s="129"/>
      <c r="E11702" s="129"/>
      <c r="F11702" s="129"/>
    </row>
    <row r="11703" spans="3:6" s="119" customFormat="1" x14ac:dyDescent="0.3">
      <c r="C11703" s="129"/>
      <c r="D11703" s="129"/>
      <c r="E11703" s="129"/>
      <c r="F11703" s="129"/>
    </row>
    <row r="11704" spans="3:6" s="119" customFormat="1" x14ac:dyDescent="0.3">
      <c r="C11704" s="129"/>
      <c r="D11704" s="129"/>
      <c r="E11704" s="129"/>
      <c r="F11704" s="129"/>
    </row>
    <row r="11705" spans="3:6" s="119" customFormat="1" x14ac:dyDescent="0.3">
      <c r="C11705" s="129"/>
      <c r="D11705" s="129"/>
      <c r="E11705" s="129"/>
      <c r="F11705" s="129"/>
    </row>
    <row r="11706" spans="3:6" s="119" customFormat="1" x14ac:dyDescent="0.3">
      <c r="C11706" s="129"/>
      <c r="D11706" s="129"/>
      <c r="E11706" s="129"/>
      <c r="F11706" s="129"/>
    </row>
    <row r="11707" spans="3:6" s="119" customFormat="1" x14ac:dyDescent="0.3">
      <c r="C11707" s="129"/>
      <c r="D11707" s="129"/>
      <c r="E11707" s="129"/>
      <c r="F11707" s="129"/>
    </row>
    <row r="11708" spans="3:6" s="119" customFormat="1" x14ac:dyDescent="0.3">
      <c r="C11708" s="129"/>
      <c r="D11708" s="129"/>
      <c r="E11708" s="129"/>
      <c r="F11708" s="129"/>
    </row>
    <row r="11709" spans="3:6" s="119" customFormat="1" x14ac:dyDescent="0.3">
      <c r="C11709" s="129"/>
      <c r="D11709" s="129"/>
      <c r="E11709" s="129"/>
      <c r="F11709" s="129"/>
    </row>
    <row r="11710" spans="3:6" s="119" customFormat="1" x14ac:dyDescent="0.3">
      <c r="C11710" s="129"/>
      <c r="D11710" s="129"/>
      <c r="E11710" s="129"/>
      <c r="F11710" s="129"/>
    </row>
    <row r="11711" spans="3:6" s="119" customFormat="1" x14ac:dyDescent="0.3">
      <c r="C11711" s="129"/>
      <c r="D11711" s="129"/>
      <c r="E11711" s="129"/>
      <c r="F11711" s="129"/>
    </row>
    <row r="11712" spans="3:6" s="119" customFormat="1" x14ac:dyDescent="0.3">
      <c r="C11712" s="129"/>
      <c r="D11712" s="129"/>
      <c r="E11712" s="129"/>
      <c r="F11712" s="129"/>
    </row>
    <row r="11713" spans="3:6" s="119" customFormat="1" x14ac:dyDescent="0.3">
      <c r="C11713" s="129"/>
      <c r="D11713" s="129"/>
      <c r="E11713" s="129"/>
      <c r="F11713" s="129"/>
    </row>
    <row r="11714" spans="3:6" s="119" customFormat="1" x14ac:dyDescent="0.3">
      <c r="C11714" s="129"/>
      <c r="D11714" s="129"/>
      <c r="E11714" s="129"/>
      <c r="F11714" s="129"/>
    </row>
    <row r="11715" spans="3:6" s="119" customFormat="1" x14ac:dyDescent="0.3">
      <c r="C11715" s="129"/>
      <c r="D11715" s="129"/>
      <c r="E11715" s="129"/>
      <c r="F11715" s="129"/>
    </row>
    <row r="11716" spans="3:6" s="119" customFormat="1" x14ac:dyDescent="0.3">
      <c r="C11716" s="129"/>
      <c r="D11716" s="129"/>
      <c r="E11716" s="129"/>
      <c r="F11716" s="129"/>
    </row>
    <row r="11717" spans="3:6" s="119" customFormat="1" x14ac:dyDescent="0.3">
      <c r="C11717" s="129"/>
      <c r="D11717" s="129"/>
      <c r="E11717" s="129"/>
      <c r="F11717" s="129"/>
    </row>
    <row r="11718" spans="3:6" s="119" customFormat="1" x14ac:dyDescent="0.3">
      <c r="C11718" s="129"/>
      <c r="D11718" s="129"/>
      <c r="E11718" s="129"/>
      <c r="F11718" s="129"/>
    </row>
    <row r="11719" spans="3:6" s="119" customFormat="1" x14ac:dyDescent="0.3">
      <c r="C11719" s="129"/>
      <c r="D11719" s="129"/>
      <c r="E11719" s="129"/>
      <c r="F11719" s="129"/>
    </row>
    <row r="11720" spans="3:6" s="119" customFormat="1" x14ac:dyDescent="0.3">
      <c r="C11720" s="129"/>
      <c r="D11720" s="129"/>
      <c r="E11720" s="129"/>
      <c r="F11720" s="129"/>
    </row>
    <row r="11721" spans="3:6" s="119" customFormat="1" x14ac:dyDescent="0.3">
      <c r="C11721" s="129"/>
      <c r="D11721" s="129"/>
      <c r="E11721" s="129"/>
      <c r="F11721" s="129"/>
    </row>
    <row r="11722" spans="3:6" s="119" customFormat="1" x14ac:dyDescent="0.3">
      <c r="C11722" s="129"/>
      <c r="D11722" s="129"/>
      <c r="E11722" s="129"/>
      <c r="F11722" s="129"/>
    </row>
    <row r="11723" spans="3:6" s="119" customFormat="1" x14ac:dyDescent="0.3">
      <c r="C11723" s="129"/>
      <c r="D11723" s="129"/>
      <c r="E11723" s="129"/>
      <c r="F11723" s="129"/>
    </row>
    <row r="11724" spans="3:6" s="119" customFormat="1" x14ac:dyDescent="0.3">
      <c r="C11724" s="129"/>
      <c r="D11724" s="129"/>
      <c r="E11724" s="129"/>
      <c r="F11724" s="129"/>
    </row>
    <row r="11725" spans="3:6" s="119" customFormat="1" x14ac:dyDescent="0.3">
      <c r="C11725" s="129"/>
      <c r="D11725" s="129"/>
      <c r="E11725" s="129"/>
      <c r="F11725" s="129"/>
    </row>
    <row r="11726" spans="3:6" s="119" customFormat="1" x14ac:dyDescent="0.3">
      <c r="C11726" s="129"/>
      <c r="D11726" s="129"/>
      <c r="E11726" s="129"/>
      <c r="F11726" s="129"/>
    </row>
    <row r="11727" spans="3:6" s="119" customFormat="1" x14ac:dyDescent="0.3">
      <c r="C11727" s="129"/>
      <c r="D11727" s="129"/>
      <c r="E11727" s="129"/>
      <c r="F11727" s="129"/>
    </row>
    <row r="11728" spans="3:6" s="119" customFormat="1" x14ac:dyDescent="0.3">
      <c r="C11728" s="129"/>
      <c r="D11728" s="129"/>
      <c r="E11728" s="129"/>
      <c r="F11728" s="129"/>
    </row>
    <row r="11729" spans="3:6" s="119" customFormat="1" x14ac:dyDescent="0.3">
      <c r="C11729" s="129"/>
      <c r="D11729" s="129"/>
      <c r="E11729" s="129"/>
      <c r="F11729" s="129"/>
    </row>
    <row r="11730" spans="3:6" s="119" customFormat="1" x14ac:dyDescent="0.3">
      <c r="C11730" s="129"/>
      <c r="D11730" s="129"/>
      <c r="E11730" s="129"/>
      <c r="F11730" s="129"/>
    </row>
    <row r="11731" spans="3:6" s="119" customFormat="1" x14ac:dyDescent="0.3">
      <c r="C11731" s="129"/>
      <c r="D11731" s="129"/>
      <c r="E11731" s="129"/>
      <c r="F11731" s="129"/>
    </row>
    <row r="11732" spans="3:6" s="119" customFormat="1" x14ac:dyDescent="0.3">
      <c r="C11732" s="129"/>
      <c r="D11732" s="129"/>
      <c r="E11732" s="129"/>
      <c r="F11732" s="129"/>
    </row>
    <row r="11733" spans="3:6" s="119" customFormat="1" x14ac:dyDescent="0.3">
      <c r="C11733" s="129"/>
      <c r="D11733" s="129"/>
      <c r="E11733" s="129"/>
      <c r="F11733" s="129"/>
    </row>
    <row r="11734" spans="3:6" s="119" customFormat="1" x14ac:dyDescent="0.3">
      <c r="C11734" s="129"/>
      <c r="D11734" s="129"/>
      <c r="E11734" s="129"/>
      <c r="F11734" s="129"/>
    </row>
    <row r="11735" spans="3:6" s="119" customFormat="1" x14ac:dyDescent="0.3">
      <c r="C11735" s="129"/>
      <c r="D11735" s="129"/>
      <c r="E11735" s="129"/>
      <c r="F11735" s="129"/>
    </row>
    <row r="11736" spans="3:6" s="119" customFormat="1" x14ac:dyDescent="0.3">
      <c r="C11736" s="129"/>
      <c r="D11736" s="129"/>
      <c r="E11736" s="129"/>
      <c r="F11736" s="129"/>
    </row>
    <row r="11737" spans="3:6" s="119" customFormat="1" x14ac:dyDescent="0.3">
      <c r="C11737" s="129"/>
      <c r="D11737" s="129"/>
      <c r="E11737" s="129"/>
      <c r="F11737" s="129"/>
    </row>
    <row r="11738" spans="3:6" s="119" customFormat="1" x14ac:dyDescent="0.3">
      <c r="C11738" s="129"/>
      <c r="D11738" s="129"/>
      <c r="E11738" s="129"/>
      <c r="F11738" s="129"/>
    </row>
    <row r="11739" spans="3:6" s="119" customFormat="1" x14ac:dyDescent="0.3">
      <c r="C11739" s="129"/>
      <c r="D11739" s="129"/>
      <c r="E11739" s="129"/>
      <c r="F11739" s="129"/>
    </row>
    <row r="11740" spans="3:6" s="119" customFormat="1" x14ac:dyDescent="0.3">
      <c r="C11740" s="129"/>
      <c r="D11740" s="129"/>
      <c r="E11740" s="129"/>
      <c r="F11740" s="129"/>
    </row>
    <row r="11741" spans="3:6" s="119" customFormat="1" x14ac:dyDescent="0.3">
      <c r="C11741" s="129"/>
      <c r="D11741" s="129"/>
      <c r="E11741" s="129"/>
      <c r="F11741" s="129"/>
    </row>
    <row r="11742" spans="3:6" s="119" customFormat="1" x14ac:dyDescent="0.3">
      <c r="C11742" s="129"/>
      <c r="D11742" s="129"/>
      <c r="E11742" s="129"/>
      <c r="F11742" s="129"/>
    </row>
    <row r="11743" spans="3:6" s="119" customFormat="1" x14ac:dyDescent="0.3">
      <c r="C11743" s="129"/>
      <c r="D11743" s="129"/>
      <c r="E11743" s="129"/>
      <c r="F11743" s="129"/>
    </row>
    <row r="11744" spans="3:6" s="119" customFormat="1" x14ac:dyDescent="0.3">
      <c r="C11744" s="129"/>
      <c r="D11744" s="129"/>
      <c r="E11744" s="129"/>
      <c r="F11744" s="129"/>
    </row>
    <row r="11745" spans="3:6" s="119" customFormat="1" x14ac:dyDescent="0.3">
      <c r="C11745" s="129"/>
      <c r="D11745" s="129"/>
      <c r="E11745" s="129"/>
      <c r="F11745" s="129"/>
    </row>
    <row r="11746" spans="3:6" s="119" customFormat="1" x14ac:dyDescent="0.3">
      <c r="C11746" s="129"/>
      <c r="D11746" s="129"/>
      <c r="E11746" s="129"/>
      <c r="F11746" s="129"/>
    </row>
    <row r="11747" spans="3:6" s="119" customFormat="1" x14ac:dyDescent="0.3">
      <c r="C11747" s="129"/>
      <c r="D11747" s="129"/>
      <c r="E11747" s="129"/>
      <c r="F11747" s="129"/>
    </row>
    <row r="11748" spans="3:6" s="119" customFormat="1" x14ac:dyDescent="0.3">
      <c r="C11748" s="129"/>
      <c r="D11748" s="129"/>
      <c r="E11748" s="129"/>
      <c r="F11748" s="129"/>
    </row>
    <row r="11749" spans="3:6" s="119" customFormat="1" x14ac:dyDescent="0.3">
      <c r="C11749" s="129"/>
      <c r="D11749" s="129"/>
      <c r="E11749" s="129"/>
      <c r="F11749" s="129"/>
    </row>
    <row r="11750" spans="3:6" s="119" customFormat="1" x14ac:dyDescent="0.3">
      <c r="C11750" s="129"/>
      <c r="D11750" s="129"/>
      <c r="E11750" s="129"/>
      <c r="F11750" s="129"/>
    </row>
    <row r="11751" spans="3:6" s="119" customFormat="1" x14ac:dyDescent="0.3">
      <c r="C11751" s="129"/>
      <c r="D11751" s="129"/>
      <c r="E11751" s="129"/>
      <c r="F11751" s="129"/>
    </row>
    <row r="11752" spans="3:6" s="119" customFormat="1" x14ac:dyDescent="0.3">
      <c r="C11752" s="129"/>
      <c r="D11752" s="129"/>
      <c r="E11752" s="129"/>
      <c r="F11752" s="129"/>
    </row>
    <row r="11753" spans="3:6" s="119" customFormat="1" x14ac:dyDescent="0.3">
      <c r="C11753" s="129"/>
      <c r="D11753" s="129"/>
      <c r="E11753" s="129"/>
      <c r="F11753" s="129"/>
    </row>
    <row r="11754" spans="3:6" s="119" customFormat="1" x14ac:dyDescent="0.3">
      <c r="C11754" s="129"/>
      <c r="D11754" s="129"/>
      <c r="E11754" s="129"/>
      <c r="F11754" s="129"/>
    </row>
    <row r="11755" spans="3:6" s="119" customFormat="1" x14ac:dyDescent="0.3">
      <c r="C11755" s="129"/>
      <c r="D11755" s="129"/>
      <c r="E11755" s="129"/>
      <c r="F11755" s="129"/>
    </row>
    <row r="11756" spans="3:6" s="119" customFormat="1" x14ac:dyDescent="0.3">
      <c r="C11756" s="129"/>
      <c r="D11756" s="129"/>
      <c r="E11756" s="129"/>
      <c r="F11756" s="129"/>
    </row>
    <row r="11757" spans="3:6" s="119" customFormat="1" x14ac:dyDescent="0.3">
      <c r="C11757" s="129"/>
      <c r="D11757" s="129"/>
      <c r="E11757" s="129"/>
      <c r="F11757" s="129"/>
    </row>
    <row r="11758" spans="3:6" s="119" customFormat="1" x14ac:dyDescent="0.3">
      <c r="C11758" s="129"/>
      <c r="D11758" s="129"/>
      <c r="E11758" s="129"/>
      <c r="F11758" s="129"/>
    </row>
    <row r="11759" spans="3:6" s="119" customFormat="1" x14ac:dyDescent="0.3">
      <c r="C11759" s="129"/>
      <c r="D11759" s="129"/>
      <c r="E11759" s="129"/>
      <c r="F11759" s="129"/>
    </row>
    <row r="11760" spans="3:6" s="119" customFormat="1" x14ac:dyDescent="0.3">
      <c r="C11760" s="129"/>
      <c r="D11760" s="129"/>
      <c r="E11760" s="129"/>
      <c r="F11760" s="129"/>
    </row>
    <row r="11761" spans="3:6" s="119" customFormat="1" x14ac:dyDescent="0.3">
      <c r="C11761" s="129"/>
      <c r="D11761" s="129"/>
      <c r="E11761" s="129"/>
      <c r="F11761" s="129"/>
    </row>
    <row r="11762" spans="3:6" s="119" customFormat="1" x14ac:dyDescent="0.3">
      <c r="C11762" s="129"/>
      <c r="D11762" s="129"/>
      <c r="E11762" s="129"/>
      <c r="F11762" s="129"/>
    </row>
    <row r="11763" spans="3:6" s="119" customFormat="1" x14ac:dyDescent="0.3">
      <c r="C11763" s="129"/>
      <c r="D11763" s="129"/>
      <c r="E11763" s="129"/>
      <c r="F11763" s="129"/>
    </row>
    <row r="11764" spans="3:6" s="119" customFormat="1" x14ac:dyDescent="0.3">
      <c r="C11764" s="129"/>
      <c r="D11764" s="129"/>
      <c r="E11764" s="129"/>
      <c r="F11764" s="129"/>
    </row>
    <row r="11765" spans="3:6" s="119" customFormat="1" x14ac:dyDescent="0.3">
      <c r="C11765" s="129"/>
      <c r="D11765" s="129"/>
      <c r="E11765" s="129"/>
      <c r="F11765" s="129"/>
    </row>
    <row r="11766" spans="3:6" s="119" customFormat="1" x14ac:dyDescent="0.3">
      <c r="C11766" s="129"/>
      <c r="D11766" s="129"/>
      <c r="E11766" s="129"/>
      <c r="F11766" s="129"/>
    </row>
    <row r="11767" spans="3:6" s="119" customFormat="1" x14ac:dyDescent="0.3">
      <c r="C11767" s="129"/>
      <c r="D11767" s="129"/>
      <c r="E11767" s="129"/>
      <c r="F11767" s="129"/>
    </row>
    <row r="11768" spans="3:6" s="119" customFormat="1" x14ac:dyDescent="0.3">
      <c r="C11768" s="129"/>
      <c r="D11768" s="129"/>
      <c r="E11768" s="129"/>
      <c r="F11768" s="129"/>
    </row>
    <row r="11769" spans="3:6" s="119" customFormat="1" x14ac:dyDescent="0.3">
      <c r="C11769" s="129"/>
      <c r="D11769" s="129"/>
      <c r="E11769" s="129"/>
      <c r="F11769" s="129"/>
    </row>
    <row r="11770" spans="3:6" s="119" customFormat="1" x14ac:dyDescent="0.3">
      <c r="C11770" s="129"/>
      <c r="D11770" s="129"/>
      <c r="E11770" s="129"/>
      <c r="F11770" s="129"/>
    </row>
    <row r="11771" spans="3:6" s="119" customFormat="1" x14ac:dyDescent="0.3">
      <c r="C11771" s="129"/>
      <c r="D11771" s="129"/>
      <c r="E11771" s="129"/>
      <c r="F11771" s="129"/>
    </row>
    <row r="11772" spans="3:6" s="119" customFormat="1" x14ac:dyDescent="0.3">
      <c r="C11772" s="129"/>
      <c r="D11772" s="129"/>
      <c r="E11772" s="129"/>
      <c r="F11772" s="129"/>
    </row>
    <row r="11773" spans="3:6" s="119" customFormat="1" x14ac:dyDescent="0.3">
      <c r="C11773" s="129"/>
      <c r="D11773" s="129"/>
      <c r="E11773" s="129"/>
      <c r="F11773" s="129"/>
    </row>
    <row r="11774" spans="3:6" s="119" customFormat="1" x14ac:dyDescent="0.3">
      <c r="C11774" s="129"/>
      <c r="D11774" s="129"/>
      <c r="E11774" s="129"/>
      <c r="F11774" s="129"/>
    </row>
    <row r="11775" spans="3:6" s="119" customFormat="1" x14ac:dyDescent="0.3">
      <c r="C11775" s="129"/>
      <c r="D11775" s="129"/>
      <c r="E11775" s="129"/>
      <c r="F11775" s="129"/>
    </row>
    <row r="11776" spans="3:6" s="119" customFormat="1" x14ac:dyDescent="0.3">
      <c r="C11776" s="129"/>
      <c r="D11776" s="129"/>
      <c r="E11776" s="129"/>
      <c r="F11776" s="129"/>
    </row>
    <row r="11777" spans="3:6" s="119" customFormat="1" x14ac:dyDescent="0.3">
      <c r="C11777" s="129"/>
      <c r="D11777" s="129"/>
      <c r="E11777" s="129"/>
      <c r="F11777" s="129"/>
    </row>
    <row r="11778" spans="3:6" s="119" customFormat="1" x14ac:dyDescent="0.3">
      <c r="C11778" s="129"/>
      <c r="D11778" s="129"/>
      <c r="E11778" s="129"/>
      <c r="F11778" s="129"/>
    </row>
    <row r="11779" spans="3:6" s="119" customFormat="1" x14ac:dyDescent="0.3">
      <c r="C11779" s="129"/>
      <c r="D11779" s="129"/>
      <c r="E11779" s="129"/>
      <c r="F11779" s="129"/>
    </row>
    <row r="11780" spans="3:6" s="119" customFormat="1" x14ac:dyDescent="0.3">
      <c r="C11780" s="129"/>
      <c r="D11780" s="129"/>
      <c r="E11780" s="129"/>
      <c r="F11780" s="129"/>
    </row>
    <row r="11781" spans="3:6" s="119" customFormat="1" x14ac:dyDescent="0.3">
      <c r="C11781" s="129"/>
      <c r="D11781" s="129"/>
      <c r="E11781" s="129"/>
      <c r="F11781" s="129"/>
    </row>
    <row r="11782" spans="3:6" s="119" customFormat="1" x14ac:dyDescent="0.3">
      <c r="C11782" s="129"/>
      <c r="D11782" s="129"/>
      <c r="E11782" s="129"/>
      <c r="F11782" s="129"/>
    </row>
    <row r="11783" spans="3:6" s="119" customFormat="1" x14ac:dyDescent="0.3">
      <c r="C11783" s="129"/>
      <c r="D11783" s="129"/>
      <c r="E11783" s="129"/>
      <c r="F11783" s="129"/>
    </row>
    <row r="11784" spans="3:6" s="119" customFormat="1" x14ac:dyDescent="0.3">
      <c r="C11784" s="129"/>
      <c r="D11784" s="129"/>
      <c r="E11784" s="129"/>
      <c r="F11784" s="129"/>
    </row>
    <row r="11785" spans="3:6" s="119" customFormat="1" x14ac:dyDescent="0.3">
      <c r="C11785" s="129"/>
      <c r="D11785" s="129"/>
      <c r="E11785" s="129"/>
      <c r="F11785" s="129"/>
    </row>
    <row r="11786" spans="3:6" s="119" customFormat="1" x14ac:dyDescent="0.3">
      <c r="C11786" s="129"/>
      <c r="D11786" s="129"/>
      <c r="E11786" s="129"/>
      <c r="F11786" s="129"/>
    </row>
    <row r="11787" spans="3:6" s="119" customFormat="1" x14ac:dyDescent="0.3">
      <c r="C11787" s="129"/>
      <c r="D11787" s="129"/>
      <c r="E11787" s="129"/>
      <c r="F11787" s="129"/>
    </row>
    <row r="11788" spans="3:6" s="119" customFormat="1" x14ac:dyDescent="0.3">
      <c r="C11788" s="129"/>
      <c r="D11788" s="129"/>
      <c r="E11788" s="129"/>
      <c r="F11788" s="129"/>
    </row>
    <row r="11789" spans="3:6" s="119" customFormat="1" x14ac:dyDescent="0.3">
      <c r="C11789" s="129"/>
      <c r="D11789" s="129"/>
      <c r="E11789" s="129"/>
      <c r="F11789" s="129"/>
    </row>
    <row r="11790" spans="3:6" s="119" customFormat="1" x14ac:dyDescent="0.3">
      <c r="C11790" s="129"/>
      <c r="D11790" s="129"/>
      <c r="E11790" s="129"/>
      <c r="F11790" s="129"/>
    </row>
    <row r="11791" spans="3:6" s="119" customFormat="1" x14ac:dyDescent="0.3">
      <c r="C11791" s="129"/>
      <c r="D11791" s="129"/>
      <c r="E11791" s="129"/>
      <c r="F11791" s="129"/>
    </row>
    <row r="11792" spans="3:6" s="119" customFormat="1" x14ac:dyDescent="0.3">
      <c r="C11792" s="129"/>
      <c r="D11792" s="129"/>
      <c r="E11792" s="129"/>
      <c r="F11792" s="129"/>
    </row>
    <row r="11793" spans="3:6" s="119" customFormat="1" x14ac:dyDescent="0.3">
      <c r="C11793" s="129"/>
      <c r="D11793" s="129"/>
      <c r="E11793" s="129"/>
      <c r="F11793" s="129"/>
    </row>
    <row r="11794" spans="3:6" s="119" customFormat="1" x14ac:dyDescent="0.3">
      <c r="C11794" s="129"/>
      <c r="D11794" s="129"/>
      <c r="E11794" s="129"/>
      <c r="F11794" s="129"/>
    </row>
    <row r="11795" spans="3:6" s="119" customFormat="1" x14ac:dyDescent="0.3">
      <c r="C11795" s="129"/>
      <c r="D11795" s="129"/>
      <c r="E11795" s="129"/>
      <c r="F11795" s="129"/>
    </row>
    <row r="11796" spans="3:6" s="119" customFormat="1" x14ac:dyDescent="0.3">
      <c r="C11796" s="129"/>
      <c r="D11796" s="129"/>
      <c r="E11796" s="129"/>
      <c r="F11796" s="129"/>
    </row>
    <row r="11797" spans="3:6" s="119" customFormat="1" x14ac:dyDescent="0.3">
      <c r="C11797" s="129"/>
      <c r="D11797" s="129"/>
      <c r="E11797" s="129"/>
      <c r="F11797" s="129"/>
    </row>
    <row r="11798" spans="3:6" s="119" customFormat="1" x14ac:dyDescent="0.3">
      <c r="C11798" s="129"/>
      <c r="D11798" s="129"/>
      <c r="E11798" s="129"/>
      <c r="F11798" s="129"/>
    </row>
    <row r="11799" spans="3:6" s="119" customFormat="1" x14ac:dyDescent="0.3">
      <c r="C11799" s="129"/>
      <c r="D11799" s="129"/>
      <c r="E11799" s="129"/>
      <c r="F11799" s="129"/>
    </row>
    <row r="11800" spans="3:6" s="119" customFormat="1" x14ac:dyDescent="0.3">
      <c r="C11800" s="129"/>
      <c r="D11800" s="129"/>
      <c r="E11800" s="129"/>
      <c r="F11800" s="129"/>
    </row>
    <row r="11801" spans="3:6" s="119" customFormat="1" x14ac:dyDescent="0.3">
      <c r="C11801" s="129"/>
      <c r="D11801" s="129"/>
      <c r="E11801" s="129"/>
      <c r="F11801" s="129"/>
    </row>
    <row r="11802" spans="3:6" s="119" customFormat="1" x14ac:dyDescent="0.3">
      <c r="C11802" s="129"/>
      <c r="D11802" s="129"/>
      <c r="E11802" s="129"/>
      <c r="F11802" s="129"/>
    </row>
    <row r="11803" spans="3:6" s="119" customFormat="1" x14ac:dyDescent="0.3">
      <c r="C11803" s="129"/>
      <c r="D11803" s="129"/>
      <c r="E11803" s="129"/>
      <c r="F11803" s="129"/>
    </row>
    <row r="11804" spans="3:6" s="119" customFormat="1" x14ac:dyDescent="0.3">
      <c r="C11804" s="129"/>
      <c r="D11804" s="129"/>
      <c r="E11804" s="129"/>
      <c r="F11804" s="129"/>
    </row>
    <row r="11805" spans="3:6" s="119" customFormat="1" x14ac:dyDescent="0.3">
      <c r="C11805" s="129"/>
      <c r="D11805" s="129"/>
      <c r="E11805" s="129"/>
      <c r="F11805" s="129"/>
    </row>
    <row r="11806" spans="3:6" s="119" customFormat="1" x14ac:dyDescent="0.3">
      <c r="C11806" s="129"/>
      <c r="D11806" s="129"/>
      <c r="E11806" s="129"/>
      <c r="F11806" s="129"/>
    </row>
    <row r="11807" spans="3:6" s="119" customFormat="1" x14ac:dyDescent="0.3">
      <c r="C11807" s="129"/>
      <c r="D11807" s="129"/>
      <c r="E11807" s="129"/>
      <c r="F11807" s="129"/>
    </row>
    <row r="11808" spans="3:6" s="119" customFormat="1" x14ac:dyDescent="0.3">
      <c r="C11808" s="129"/>
      <c r="D11808" s="129"/>
      <c r="E11808" s="129"/>
      <c r="F11808" s="129"/>
    </row>
    <row r="11809" spans="3:6" s="119" customFormat="1" x14ac:dyDescent="0.3">
      <c r="C11809" s="129"/>
      <c r="D11809" s="129"/>
      <c r="E11809" s="129"/>
      <c r="F11809" s="129"/>
    </row>
    <row r="11810" spans="3:6" s="119" customFormat="1" x14ac:dyDescent="0.3">
      <c r="C11810" s="129"/>
      <c r="D11810" s="129"/>
      <c r="E11810" s="129"/>
      <c r="F11810" s="129"/>
    </row>
    <row r="11811" spans="3:6" s="119" customFormat="1" x14ac:dyDescent="0.3">
      <c r="C11811" s="129"/>
      <c r="D11811" s="129"/>
      <c r="E11811" s="129"/>
      <c r="F11811" s="129"/>
    </row>
    <row r="11812" spans="3:6" s="119" customFormat="1" x14ac:dyDescent="0.3">
      <c r="C11812" s="129"/>
      <c r="D11812" s="129"/>
      <c r="E11812" s="129"/>
      <c r="F11812" s="129"/>
    </row>
    <row r="11813" spans="3:6" s="119" customFormat="1" x14ac:dyDescent="0.3">
      <c r="C11813" s="129"/>
      <c r="D11813" s="129"/>
      <c r="E11813" s="129"/>
      <c r="F11813" s="129"/>
    </row>
    <row r="11814" spans="3:6" s="119" customFormat="1" x14ac:dyDescent="0.3">
      <c r="C11814" s="129"/>
      <c r="D11814" s="129"/>
      <c r="E11814" s="129"/>
      <c r="F11814" s="129"/>
    </row>
    <row r="11815" spans="3:6" s="119" customFormat="1" x14ac:dyDescent="0.3">
      <c r="C11815" s="129"/>
      <c r="D11815" s="129"/>
      <c r="E11815" s="129"/>
      <c r="F11815" s="129"/>
    </row>
    <row r="11816" spans="3:6" s="119" customFormat="1" x14ac:dyDescent="0.3">
      <c r="C11816" s="129"/>
      <c r="D11816" s="129"/>
      <c r="E11816" s="129"/>
      <c r="F11816" s="129"/>
    </row>
    <row r="11817" spans="3:6" s="119" customFormat="1" x14ac:dyDescent="0.3">
      <c r="C11817" s="129"/>
      <c r="D11817" s="129"/>
      <c r="E11817" s="129"/>
      <c r="F11817" s="129"/>
    </row>
    <row r="11818" spans="3:6" s="119" customFormat="1" x14ac:dyDescent="0.3">
      <c r="C11818" s="129"/>
      <c r="D11818" s="129"/>
      <c r="E11818" s="129"/>
      <c r="F11818" s="129"/>
    </row>
    <row r="11819" spans="3:6" s="119" customFormat="1" x14ac:dyDescent="0.3">
      <c r="C11819" s="129"/>
      <c r="D11819" s="129"/>
      <c r="E11819" s="129"/>
      <c r="F11819" s="129"/>
    </row>
    <row r="11820" spans="3:6" s="119" customFormat="1" x14ac:dyDescent="0.3">
      <c r="C11820" s="129"/>
      <c r="D11820" s="129"/>
      <c r="E11820" s="129"/>
      <c r="F11820" s="129"/>
    </row>
    <row r="11821" spans="3:6" s="119" customFormat="1" x14ac:dyDescent="0.3">
      <c r="C11821" s="129"/>
      <c r="D11821" s="129"/>
      <c r="E11821" s="129"/>
      <c r="F11821" s="129"/>
    </row>
    <row r="11822" spans="3:6" s="119" customFormat="1" x14ac:dyDescent="0.3">
      <c r="C11822" s="129"/>
      <c r="D11822" s="129"/>
      <c r="E11822" s="129"/>
      <c r="F11822" s="129"/>
    </row>
    <row r="11823" spans="3:6" s="119" customFormat="1" x14ac:dyDescent="0.3">
      <c r="C11823" s="129"/>
      <c r="D11823" s="129"/>
      <c r="E11823" s="129"/>
      <c r="F11823" s="129"/>
    </row>
    <row r="11824" spans="3:6" s="119" customFormat="1" x14ac:dyDescent="0.3">
      <c r="C11824" s="129"/>
      <c r="D11824" s="129"/>
      <c r="E11824" s="129"/>
      <c r="F11824" s="129"/>
    </row>
    <row r="11825" spans="3:6" s="119" customFormat="1" x14ac:dyDescent="0.3">
      <c r="C11825" s="129"/>
      <c r="D11825" s="129"/>
      <c r="E11825" s="129"/>
      <c r="F11825" s="129"/>
    </row>
    <row r="11826" spans="3:6" s="119" customFormat="1" x14ac:dyDescent="0.3">
      <c r="C11826" s="129"/>
      <c r="D11826" s="129"/>
      <c r="E11826" s="129"/>
      <c r="F11826" s="129"/>
    </row>
    <row r="11827" spans="3:6" s="119" customFormat="1" x14ac:dyDescent="0.3">
      <c r="C11827" s="129"/>
      <c r="D11827" s="129"/>
      <c r="E11827" s="129"/>
      <c r="F11827" s="129"/>
    </row>
    <row r="11828" spans="3:6" s="119" customFormat="1" x14ac:dyDescent="0.3">
      <c r="C11828" s="129"/>
      <c r="D11828" s="129"/>
      <c r="E11828" s="129"/>
      <c r="F11828" s="129"/>
    </row>
    <row r="11829" spans="3:6" s="119" customFormat="1" x14ac:dyDescent="0.3">
      <c r="C11829" s="129"/>
      <c r="D11829" s="129"/>
      <c r="E11829" s="129"/>
      <c r="F11829" s="129"/>
    </row>
    <row r="11830" spans="3:6" s="119" customFormat="1" x14ac:dyDescent="0.3">
      <c r="C11830" s="129"/>
      <c r="D11830" s="129"/>
      <c r="E11830" s="129"/>
      <c r="F11830" s="129"/>
    </row>
    <row r="11831" spans="3:6" s="119" customFormat="1" x14ac:dyDescent="0.3">
      <c r="C11831" s="129"/>
      <c r="D11831" s="129"/>
      <c r="E11831" s="129"/>
      <c r="F11831" s="129"/>
    </row>
    <row r="11832" spans="3:6" s="119" customFormat="1" x14ac:dyDescent="0.3">
      <c r="C11832" s="129"/>
      <c r="D11832" s="129"/>
      <c r="E11832" s="129"/>
      <c r="F11832" s="129"/>
    </row>
    <row r="11833" spans="3:6" s="119" customFormat="1" x14ac:dyDescent="0.3">
      <c r="C11833" s="129"/>
      <c r="D11833" s="129"/>
      <c r="E11833" s="129"/>
      <c r="F11833" s="129"/>
    </row>
    <row r="11834" spans="3:6" s="119" customFormat="1" x14ac:dyDescent="0.3">
      <c r="C11834" s="129"/>
      <c r="D11834" s="129"/>
      <c r="E11834" s="129"/>
      <c r="F11834" s="129"/>
    </row>
    <row r="11835" spans="3:6" s="119" customFormat="1" x14ac:dyDescent="0.3">
      <c r="C11835" s="129"/>
      <c r="D11835" s="129"/>
      <c r="E11835" s="129"/>
      <c r="F11835" s="129"/>
    </row>
    <row r="11836" spans="3:6" s="119" customFormat="1" x14ac:dyDescent="0.3">
      <c r="C11836" s="129"/>
      <c r="D11836" s="129"/>
      <c r="E11836" s="129"/>
      <c r="F11836" s="129"/>
    </row>
    <row r="11837" spans="3:6" s="119" customFormat="1" x14ac:dyDescent="0.3">
      <c r="C11837" s="129"/>
      <c r="D11837" s="129"/>
      <c r="E11837" s="129"/>
      <c r="F11837" s="129"/>
    </row>
    <row r="11838" spans="3:6" s="119" customFormat="1" x14ac:dyDescent="0.3">
      <c r="C11838" s="129"/>
      <c r="D11838" s="129"/>
      <c r="E11838" s="129"/>
      <c r="F11838" s="129"/>
    </row>
    <row r="11839" spans="3:6" s="119" customFormat="1" x14ac:dyDescent="0.3">
      <c r="C11839" s="129"/>
      <c r="D11839" s="129"/>
      <c r="E11839" s="129"/>
      <c r="F11839" s="129"/>
    </row>
    <row r="11840" spans="3:6" s="119" customFormat="1" x14ac:dyDescent="0.3">
      <c r="C11840" s="129"/>
      <c r="D11840" s="129"/>
      <c r="E11840" s="129"/>
      <c r="F11840" s="129"/>
    </row>
    <row r="11841" spans="3:6" s="119" customFormat="1" x14ac:dyDescent="0.3">
      <c r="C11841" s="129"/>
      <c r="D11841" s="129"/>
      <c r="E11841" s="129"/>
      <c r="F11841" s="129"/>
    </row>
    <row r="11842" spans="3:6" s="119" customFormat="1" x14ac:dyDescent="0.3">
      <c r="C11842" s="129"/>
      <c r="D11842" s="129"/>
      <c r="E11842" s="129"/>
      <c r="F11842" s="129"/>
    </row>
    <row r="11843" spans="3:6" s="119" customFormat="1" x14ac:dyDescent="0.3">
      <c r="C11843" s="129"/>
      <c r="D11843" s="129"/>
      <c r="E11843" s="129"/>
      <c r="F11843" s="129"/>
    </row>
    <row r="11844" spans="3:6" s="119" customFormat="1" x14ac:dyDescent="0.3">
      <c r="C11844" s="129"/>
      <c r="D11844" s="129"/>
      <c r="E11844" s="129"/>
      <c r="F11844" s="129"/>
    </row>
    <row r="11845" spans="3:6" s="119" customFormat="1" x14ac:dyDescent="0.3">
      <c r="C11845" s="129"/>
      <c r="D11845" s="129"/>
      <c r="E11845" s="129"/>
      <c r="F11845" s="129"/>
    </row>
    <row r="11846" spans="3:6" s="119" customFormat="1" x14ac:dyDescent="0.3">
      <c r="C11846" s="129"/>
      <c r="D11846" s="129"/>
      <c r="E11846" s="129"/>
      <c r="F11846" s="129"/>
    </row>
    <row r="11847" spans="3:6" s="119" customFormat="1" x14ac:dyDescent="0.3">
      <c r="C11847" s="129"/>
      <c r="D11847" s="129"/>
      <c r="E11847" s="129"/>
      <c r="F11847" s="129"/>
    </row>
    <row r="11848" spans="3:6" s="119" customFormat="1" x14ac:dyDescent="0.3">
      <c r="C11848" s="129"/>
      <c r="D11848" s="129"/>
      <c r="E11848" s="129"/>
      <c r="F11848" s="129"/>
    </row>
    <row r="11849" spans="3:6" s="119" customFormat="1" x14ac:dyDescent="0.3">
      <c r="C11849" s="129"/>
      <c r="D11849" s="129"/>
      <c r="E11849" s="129"/>
      <c r="F11849" s="129"/>
    </row>
    <row r="11850" spans="3:6" s="119" customFormat="1" x14ac:dyDescent="0.3">
      <c r="C11850" s="129"/>
      <c r="D11850" s="129"/>
      <c r="E11850" s="129"/>
      <c r="F11850" s="129"/>
    </row>
    <row r="11851" spans="3:6" s="119" customFormat="1" x14ac:dyDescent="0.3">
      <c r="C11851" s="129"/>
      <c r="D11851" s="129"/>
      <c r="E11851" s="129"/>
      <c r="F11851" s="129"/>
    </row>
    <row r="11852" spans="3:6" s="119" customFormat="1" x14ac:dyDescent="0.3">
      <c r="C11852" s="129"/>
      <c r="D11852" s="129"/>
      <c r="E11852" s="129"/>
      <c r="F11852" s="129"/>
    </row>
    <row r="11853" spans="3:6" s="119" customFormat="1" x14ac:dyDescent="0.3">
      <c r="C11853" s="129"/>
      <c r="D11853" s="129"/>
      <c r="E11853" s="129"/>
      <c r="F11853" s="129"/>
    </row>
    <row r="11854" spans="3:6" s="119" customFormat="1" x14ac:dyDescent="0.3">
      <c r="C11854" s="129"/>
      <c r="D11854" s="129"/>
      <c r="E11854" s="129"/>
      <c r="F11854" s="129"/>
    </row>
    <row r="11855" spans="3:6" s="119" customFormat="1" x14ac:dyDescent="0.3">
      <c r="C11855" s="129"/>
      <c r="D11855" s="129"/>
      <c r="E11855" s="129"/>
      <c r="F11855" s="129"/>
    </row>
    <row r="11856" spans="3:6" s="119" customFormat="1" x14ac:dyDescent="0.3">
      <c r="C11856" s="129"/>
      <c r="D11856" s="129"/>
      <c r="E11856" s="129"/>
      <c r="F11856" s="129"/>
    </row>
    <row r="11857" spans="3:6" s="119" customFormat="1" x14ac:dyDescent="0.3">
      <c r="C11857" s="129"/>
      <c r="D11857" s="129"/>
      <c r="E11857" s="129"/>
      <c r="F11857" s="129"/>
    </row>
    <row r="11858" spans="3:6" s="119" customFormat="1" x14ac:dyDescent="0.3">
      <c r="C11858" s="129"/>
      <c r="D11858" s="129"/>
      <c r="E11858" s="129"/>
      <c r="F11858" s="129"/>
    </row>
    <row r="11859" spans="3:6" s="119" customFormat="1" x14ac:dyDescent="0.3">
      <c r="C11859" s="129"/>
      <c r="D11859" s="129"/>
      <c r="E11859" s="129"/>
      <c r="F11859" s="129"/>
    </row>
    <row r="11860" spans="3:6" s="119" customFormat="1" x14ac:dyDescent="0.3">
      <c r="C11860" s="129"/>
      <c r="D11860" s="129"/>
      <c r="E11860" s="129"/>
      <c r="F11860" s="129"/>
    </row>
    <row r="11861" spans="3:6" s="119" customFormat="1" x14ac:dyDescent="0.3">
      <c r="C11861" s="129"/>
      <c r="D11861" s="129"/>
      <c r="E11861" s="129"/>
      <c r="F11861" s="129"/>
    </row>
    <row r="11862" spans="3:6" s="119" customFormat="1" x14ac:dyDescent="0.3">
      <c r="C11862" s="129"/>
      <c r="D11862" s="129"/>
      <c r="E11862" s="129"/>
      <c r="F11862" s="129"/>
    </row>
    <row r="11863" spans="3:6" s="119" customFormat="1" x14ac:dyDescent="0.3">
      <c r="C11863" s="129"/>
      <c r="D11863" s="129"/>
      <c r="E11863" s="129"/>
      <c r="F11863" s="129"/>
    </row>
    <row r="11864" spans="3:6" s="119" customFormat="1" x14ac:dyDescent="0.3">
      <c r="C11864" s="129"/>
      <c r="D11864" s="129"/>
      <c r="E11864" s="129"/>
      <c r="F11864" s="129"/>
    </row>
    <row r="11865" spans="3:6" s="119" customFormat="1" x14ac:dyDescent="0.3">
      <c r="C11865" s="129"/>
      <c r="D11865" s="129"/>
      <c r="E11865" s="129"/>
      <c r="F11865" s="129"/>
    </row>
    <row r="11866" spans="3:6" s="119" customFormat="1" x14ac:dyDescent="0.3">
      <c r="C11866" s="129"/>
      <c r="D11866" s="129"/>
      <c r="E11866" s="129"/>
      <c r="F11866" s="129"/>
    </row>
    <row r="11867" spans="3:6" s="119" customFormat="1" x14ac:dyDescent="0.3">
      <c r="C11867" s="129"/>
      <c r="D11867" s="129"/>
      <c r="E11867" s="129"/>
      <c r="F11867" s="129"/>
    </row>
    <row r="11868" spans="3:6" s="119" customFormat="1" x14ac:dyDescent="0.3">
      <c r="C11868" s="129"/>
      <c r="D11868" s="129"/>
      <c r="E11868" s="129"/>
      <c r="F11868" s="129"/>
    </row>
    <row r="11869" spans="3:6" s="119" customFormat="1" x14ac:dyDescent="0.3">
      <c r="C11869" s="129"/>
      <c r="D11869" s="129"/>
      <c r="E11869" s="129"/>
      <c r="F11869" s="129"/>
    </row>
    <row r="11870" spans="3:6" s="119" customFormat="1" x14ac:dyDescent="0.3">
      <c r="C11870" s="129"/>
      <c r="D11870" s="129"/>
      <c r="E11870" s="129"/>
      <c r="F11870" s="129"/>
    </row>
    <row r="11871" spans="3:6" s="119" customFormat="1" x14ac:dyDescent="0.3">
      <c r="C11871" s="129"/>
      <c r="D11871" s="129"/>
      <c r="E11871" s="129"/>
      <c r="F11871" s="129"/>
    </row>
    <row r="11872" spans="3:6" s="119" customFormat="1" x14ac:dyDescent="0.3">
      <c r="C11872" s="129"/>
      <c r="D11872" s="129"/>
      <c r="E11872" s="129"/>
      <c r="F11872" s="129"/>
    </row>
    <row r="11873" spans="3:6" s="119" customFormat="1" x14ac:dyDescent="0.3">
      <c r="C11873" s="129"/>
      <c r="D11873" s="129"/>
      <c r="E11873" s="129"/>
      <c r="F11873" s="129"/>
    </row>
    <row r="11874" spans="3:6" s="119" customFormat="1" x14ac:dyDescent="0.3">
      <c r="C11874" s="129"/>
      <c r="D11874" s="129"/>
      <c r="E11874" s="129"/>
      <c r="F11874" s="129"/>
    </row>
    <row r="11875" spans="3:6" s="119" customFormat="1" x14ac:dyDescent="0.3">
      <c r="C11875" s="129"/>
      <c r="D11875" s="129"/>
      <c r="E11875" s="129"/>
      <c r="F11875" s="129"/>
    </row>
    <row r="11876" spans="3:6" s="119" customFormat="1" x14ac:dyDescent="0.3">
      <c r="C11876" s="129"/>
      <c r="D11876" s="129"/>
      <c r="E11876" s="129"/>
      <c r="F11876" s="129"/>
    </row>
    <row r="11877" spans="3:6" s="119" customFormat="1" x14ac:dyDescent="0.3">
      <c r="C11877" s="129"/>
      <c r="D11877" s="129"/>
      <c r="E11877" s="129"/>
      <c r="F11877" s="129"/>
    </row>
    <row r="11878" spans="3:6" s="119" customFormat="1" x14ac:dyDescent="0.3">
      <c r="C11878" s="129"/>
      <c r="D11878" s="129"/>
      <c r="E11878" s="129"/>
      <c r="F11878" s="129"/>
    </row>
    <row r="11879" spans="3:6" s="119" customFormat="1" x14ac:dyDescent="0.3">
      <c r="C11879" s="129"/>
      <c r="D11879" s="129"/>
      <c r="E11879" s="129"/>
      <c r="F11879" s="129"/>
    </row>
    <row r="11880" spans="3:6" s="119" customFormat="1" x14ac:dyDescent="0.3">
      <c r="C11880" s="129"/>
      <c r="D11880" s="129"/>
      <c r="E11880" s="129"/>
      <c r="F11880" s="129"/>
    </row>
    <row r="11881" spans="3:6" s="119" customFormat="1" x14ac:dyDescent="0.3">
      <c r="C11881" s="129"/>
      <c r="D11881" s="129"/>
      <c r="E11881" s="129"/>
      <c r="F11881" s="129"/>
    </row>
    <row r="11882" spans="3:6" s="119" customFormat="1" x14ac:dyDescent="0.3">
      <c r="C11882" s="129"/>
      <c r="D11882" s="129"/>
      <c r="E11882" s="129"/>
      <c r="F11882" s="129"/>
    </row>
    <row r="11883" spans="3:6" s="119" customFormat="1" x14ac:dyDescent="0.3">
      <c r="C11883" s="129"/>
      <c r="D11883" s="129"/>
      <c r="E11883" s="129"/>
      <c r="F11883" s="129"/>
    </row>
    <row r="11884" spans="3:6" s="119" customFormat="1" x14ac:dyDescent="0.3">
      <c r="C11884" s="129"/>
      <c r="D11884" s="129"/>
      <c r="E11884" s="129"/>
      <c r="F11884" s="129"/>
    </row>
    <row r="11885" spans="3:6" s="119" customFormat="1" x14ac:dyDescent="0.3">
      <c r="C11885" s="129"/>
      <c r="D11885" s="129"/>
      <c r="E11885" s="129"/>
      <c r="F11885" s="129"/>
    </row>
    <row r="11886" spans="3:6" s="119" customFormat="1" x14ac:dyDescent="0.3">
      <c r="C11886" s="129"/>
      <c r="D11886" s="129"/>
      <c r="E11886" s="129"/>
      <c r="F11886" s="129"/>
    </row>
    <row r="11887" spans="3:6" s="119" customFormat="1" x14ac:dyDescent="0.3">
      <c r="C11887" s="129"/>
      <c r="D11887" s="129"/>
      <c r="E11887" s="129"/>
      <c r="F11887" s="129"/>
    </row>
    <row r="11888" spans="3:6" s="119" customFormat="1" x14ac:dyDescent="0.3">
      <c r="C11888" s="129"/>
      <c r="D11888" s="129"/>
      <c r="E11888" s="129"/>
      <c r="F11888" s="129"/>
    </row>
    <row r="11889" spans="3:6" s="119" customFormat="1" x14ac:dyDescent="0.3">
      <c r="C11889" s="129"/>
      <c r="D11889" s="129"/>
      <c r="E11889" s="129"/>
      <c r="F11889" s="129"/>
    </row>
    <row r="11890" spans="3:6" s="119" customFormat="1" x14ac:dyDescent="0.3">
      <c r="C11890" s="129"/>
      <c r="D11890" s="129"/>
      <c r="E11890" s="129"/>
      <c r="F11890" s="129"/>
    </row>
    <row r="11891" spans="3:6" s="119" customFormat="1" x14ac:dyDescent="0.3">
      <c r="C11891" s="129"/>
      <c r="D11891" s="129"/>
      <c r="E11891" s="129"/>
      <c r="F11891" s="129"/>
    </row>
    <row r="11892" spans="3:6" s="119" customFormat="1" x14ac:dyDescent="0.3">
      <c r="C11892" s="129"/>
      <c r="D11892" s="129"/>
      <c r="E11892" s="129"/>
      <c r="F11892" s="129"/>
    </row>
    <row r="11893" spans="3:6" s="119" customFormat="1" x14ac:dyDescent="0.3">
      <c r="C11893" s="129"/>
      <c r="D11893" s="129"/>
      <c r="E11893" s="129"/>
      <c r="F11893" s="129"/>
    </row>
    <row r="11894" spans="3:6" s="119" customFormat="1" x14ac:dyDescent="0.3">
      <c r="C11894" s="129"/>
      <c r="D11894" s="129"/>
      <c r="E11894" s="129"/>
      <c r="F11894" s="129"/>
    </row>
    <row r="11895" spans="3:6" s="119" customFormat="1" x14ac:dyDescent="0.3">
      <c r="C11895" s="129"/>
      <c r="D11895" s="129"/>
      <c r="E11895" s="129"/>
      <c r="F11895" s="129"/>
    </row>
    <row r="11896" spans="3:6" s="119" customFormat="1" x14ac:dyDescent="0.3">
      <c r="C11896" s="129"/>
      <c r="D11896" s="129"/>
      <c r="E11896" s="129"/>
      <c r="F11896" s="129"/>
    </row>
    <row r="11897" spans="3:6" s="119" customFormat="1" x14ac:dyDescent="0.3">
      <c r="C11897" s="129"/>
      <c r="D11897" s="129"/>
      <c r="E11897" s="129"/>
      <c r="F11897" s="129"/>
    </row>
    <row r="11898" spans="3:6" s="119" customFormat="1" x14ac:dyDescent="0.3">
      <c r="C11898" s="129"/>
      <c r="D11898" s="129"/>
      <c r="E11898" s="129"/>
      <c r="F11898" s="129"/>
    </row>
    <row r="11899" spans="3:6" s="119" customFormat="1" x14ac:dyDescent="0.3">
      <c r="C11899" s="129"/>
      <c r="D11899" s="129"/>
      <c r="E11899" s="129"/>
      <c r="F11899" s="129"/>
    </row>
    <row r="11900" spans="3:6" s="119" customFormat="1" x14ac:dyDescent="0.3">
      <c r="C11900" s="129"/>
      <c r="D11900" s="129"/>
      <c r="E11900" s="129"/>
      <c r="F11900" s="129"/>
    </row>
    <row r="11901" spans="3:6" s="119" customFormat="1" x14ac:dyDescent="0.3">
      <c r="C11901" s="129"/>
      <c r="D11901" s="129"/>
      <c r="E11901" s="129"/>
      <c r="F11901" s="129"/>
    </row>
    <row r="11902" spans="3:6" s="119" customFormat="1" x14ac:dyDescent="0.3">
      <c r="C11902" s="129"/>
      <c r="D11902" s="129"/>
      <c r="E11902" s="129"/>
      <c r="F11902" s="129"/>
    </row>
    <row r="11903" spans="3:6" s="119" customFormat="1" x14ac:dyDescent="0.3">
      <c r="C11903" s="129"/>
      <c r="D11903" s="129"/>
      <c r="E11903" s="129"/>
      <c r="F11903" s="129"/>
    </row>
    <row r="11904" spans="3:6" s="119" customFormat="1" x14ac:dyDescent="0.3">
      <c r="C11904" s="129"/>
      <c r="D11904" s="129"/>
      <c r="E11904" s="129"/>
      <c r="F11904" s="129"/>
    </row>
    <row r="11905" spans="3:6" s="119" customFormat="1" x14ac:dyDescent="0.3">
      <c r="C11905" s="129"/>
      <c r="D11905" s="129"/>
      <c r="E11905" s="129"/>
      <c r="F11905" s="129"/>
    </row>
    <row r="11906" spans="3:6" s="119" customFormat="1" x14ac:dyDescent="0.3">
      <c r="C11906" s="129"/>
      <c r="D11906" s="129"/>
      <c r="E11906" s="129"/>
      <c r="F11906" s="129"/>
    </row>
    <row r="11907" spans="3:6" s="119" customFormat="1" x14ac:dyDescent="0.3">
      <c r="C11907" s="129"/>
      <c r="D11907" s="129"/>
      <c r="E11907" s="129"/>
      <c r="F11907" s="129"/>
    </row>
    <row r="11908" spans="3:6" s="119" customFormat="1" x14ac:dyDescent="0.3">
      <c r="C11908" s="129"/>
      <c r="D11908" s="129"/>
      <c r="E11908" s="129"/>
      <c r="F11908" s="129"/>
    </row>
    <row r="11909" spans="3:6" s="119" customFormat="1" x14ac:dyDescent="0.3">
      <c r="C11909" s="129"/>
      <c r="D11909" s="129"/>
      <c r="E11909" s="129"/>
      <c r="F11909" s="129"/>
    </row>
    <row r="11910" spans="3:6" s="119" customFormat="1" x14ac:dyDescent="0.3">
      <c r="C11910" s="129"/>
      <c r="D11910" s="129"/>
      <c r="E11910" s="129"/>
      <c r="F11910" s="129"/>
    </row>
    <row r="11911" spans="3:6" s="119" customFormat="1" x14ac:dyDescent="0.3">
      <c r="C11911" s="129"/>
      <c r="D11911" s="129"/>
      <c r="E11911" s="129"/>
      <c r="F11911" s="129"/>
    </row>
    <row r="11912" spans="3:6" s="119" customFormat="1" x14ac:dyDescent="0.3">
      <c r="C11912" s="129"/>
      <c r="D11912" s="129"/>
      <c r="E11912" s="129"/>
      <c r="F11912" s="129"/>
    </row>
    <row r="11913" spans="3:6" s="119" customFormat="1" x14ac:dyDescent="0.3">
      <c r="C11913" s="129"/>
      <c r="D11913" s="129"/>
      <c r="E11913" s="129"/>
      <c r="F11913" s="129"/>
    </row>
    <row r="11914" spans="3:6" s="119" customFormat="1" x14ac:dyDescent="0.3">
      <c r="C11914" s="129"/>
      <c r="D11914" s="129"/>
      <c r="E11914" s="129"/>
      <c r="F11914" s="129"/>
    </row>
    <row r="11915" spans="3:6" s="119" customFormat="1" x14ac:dyDescent="0.3">
      <c r="C11915" s="129"/>
      <c r="D11915" s="129"/>
      <c r="E11915" s="129"/>
      <c r="F11915" s="129"/>
    </row>
    <row r="11916" spans="3:6" s="119" customFormat="1" x14ac:dyDescent="0.3">
      <c r="C11916" s="129"/>
      <c r="D11916" s="129"/>
      <c r="E11916" s="129"/>
      <c r="F11916" s="129"/>
    </row>
    <row r="11917" spans="3:6" s="119" customFormat="1" x14ac:dyDescent="0.3">
      <c r="C11917" s="129"/>
      <c r="D11917" s="129"/>
      <c r="E11917" s="129"/>
      <c r="F11917" s="129"/>
    </row>
    <row r="11918" spans="3:6" s="119" customFormat="1" x14ac:dyDescent="0.3">
      <c r="C11918" s="129"/>
      <c r="D11918" s="129"/>
      <c r="E11918" s="129"/>
      <c r="F11918" s="129"/>
    </row>
    <row r="11919" spans="3:6" s="119" customFormat="1" x14ac:dyDescent="0.3">
      <c r="C11919" s="129"/>
      <c r="D11919" s="129"/>
      <c r="E11919" s="129"/>
      <c r="F11919" s="129"/>
    </row>
    <row r="11920" spans="3:6" s="119" customFormat="1" x14ac:dyDescent="0.3">
      <c r="C11920" s="129"/>
      <c r="D11920" s="129"/>
      <c r="E11920" s="129"/>
      <c r="F11920" s="129"/>
    </row>
    <row r="11921" spans="3:6" s="119" customFormat="1" x14ac:dyDescent="0.3">
      <c r="C11921" s="129"/>
      <c r="D11921" s="129"/>
      <c r="E11921" s="129"/>
      <c r="F11921" s="129"/>
    </row>
    <row r="11922" spans="3:6" s="119" customFormat="1" x14ac:dyDescent="0.3">
      <c r="C11922" s="129"/>
      <c r="D11922" s="129"/>
      <c r="E11922" s="129"/>
      <c r="F11922" s="129"/>
    </row>
    <row r="11923" spans="3:6" s="119" customFormat="1" x14ac:dyDescent="0.3">
      <c r="C11923" s="129"/>
      <c r="D11923" s="129"/>
      <c r="E11923" s="129"/>
      <c r="F11923" s="129"/>
    </row>
    <row r="11924" spans="3:6" s="119" customFormat="1" x14ac:dyDescent="0.3">
      <c r="C11924" s="129"/>
      <c r="D11924" s="129"/>
      <c r="E11924" s="129"/>
      <c r="F11924" s="129"/>
    </row>
    <row r="11925" spans="3:6" s="119" customFormat="1" x14ac:dyDescent="0.3">
      <c r="C11925" s="129"/>
      <c r="D11925" s="129"/>
      <c r="E11925" s="129"/>
      <c r="F11925" s="129"/>
    </row>
    <row r="11926" spans="3:6" s="119" customFormat="1" x14ac:dyDescent="0.3">
      <c r="C11926" s="129"/>
      <c r="D11926" s="129"/>
      <c r="E11926" s="129"/>
      <c r="F11926" s="129"/>
    </row>
    <row r="11927" spans="3:6" s="119" customFormat="1" x14ac:dyDescent="0.3">
      <c r="C11927" s="129"/>
      <c r="D11927" s="129"/>
      <c r="E11927" s="129"/>
      <c r="F11927" s="129"/>
    </row>
    <row r="11928" spans="3:6" s="119" customFormat="1" x14ac:dyDescent="0.3">
      <c r="C11928" s="129"/>
      <c r="D11928" s="129"/>
      <c r="E11928" s="129"/>
      <c r="F11928" s="129"/>
    </row>
    <row r="11929" spans="3:6" s="119" customFormat="1" x14ac:dyDescent="0.3">
      <c r="C11929" s="129"/>
      <c r="D11929" s="129"/>
      <c r="E11929" s="129"/>
      <c r="F11929" s="129"/>
    </row>
    <row r="11930" spans="3:6" s="119" customFormat="1" x14ac:dyDescent="0.3">
      <c r="C11930" s="129"/>
      <c r="D11930" s="129"/>
      <c r="E11930" s="129"/>
      <c r="F11930" s="129"/>
    </row>
    <row r="11931" spans="3:6" s="119" customFormat="1" x14ac:dyDescent="0.3">
      <c r="C11931" s="129"/>
      <c r="D11931" s="129"/>
      <c r="E11931" s="129"/>
      <c r="F11931" s="129"/>
    </row>
    <row r="11932" spans="3:6" s="119" customFormat="1" x14ac:dyDescent="0.3">
      <c r="C11932" s="129"/>
      <c r="D11932" s="129"/>
      <c r="E11932" s="129"/>
      <c r="F11932" s="129"/>
    </row>
    <row r="11933" spans="3:6" s="119" customFormat="1" x14ac:dyDescent="0.3">
      <c r="C11933" s="129"/>
      <c r="D11933" s="129"/>
      <c r="E11933" s="129"/>
      <c r="F11933" s="129"/>
    </row>
    <row r="11934" spans="3:6" s="119" customFormat="1" x14ac:dyDescent="0.3">
      <c r="C11934" s="129"/>
      <c r="D11934" s="129"/>
      <c r="E11934" s="129"/>
      <c r="F11934" s="129"/>
    </row>
    <row r="11935" spans="3:6" s="119" customFormat="1" x14ac:dyDescent="0.3">
      <c r="C11935" s="129"/>
      <c r="D11935" s="129"/>
      <c r="E11935" s="129"/>
      <c r="F11935" s="129"/>
    </row>
    <row r="11936" spans="3:6" s="119" customFormat="1" x14ac:dyDescent="0.3">
      <c r="C11936" s="129"/>
      <c r="D11936" s="129"/>
      <c r="E11936" s="129"/>
      <c r="F11936" s="129"/>
    </row>
    <row r="11937" spans="3:6" s="119" customFormat="1" x14ac:dyDescent="0.3">
      <c r="C11937" s="129"/>
      <c r="D11937" s="129"/>
      <c r="E11937" s="129"/>
      <c r="F11937" s="129"/>
    </row>
    <row r="11938" spans="3:6" s="119" customFormat="1" x14ac:dyDescent="0.3">
      <c r="C11938" s="129"/>
      <c r="D11938" s="129"/>
      <c r="E11938" s="129"/>
      <c r="F11938" s="129"/>
    </row>
    <row r="11939" spans="3:6" s="119" customFormat="1" x14ac:dyDescent="0.3">
      <c r="C11939" s="129"/>
      <c r="D11939" s="129"/>
      <c r="E11939" s="129"/>
      <c r="F11939" s="129"/>
    </row>
    <row r="11940" spans="3:6" s="119" customFormat="1" x14ac:dyDescent="0.3">
      <c r="C11940" s="129"/>
      <c r="D11940" s="129"/>
      <c r="E11940" s="129"/>
      <c r="F11940" s="129"/>
    </row>
    <row r="11941" spans="3:6" s="119" customFormat="1" x14ac:dyDescent="0.3">
      <c r="C11941" s="129"/>
      <c r="D11941" s="129"/>
      <c r="E11941" s="129"/>
      <c r="F11941" s="129"/>
    </row>
    <row r="11942" spans="3:6" s="119" customFormat="1" x14ac:dyDescent="0.3">
      <c r="C11942" s="129"/>
      <c r="D11942" s="129"/>
      <c r="E11942" s="129"/>
      <c r="F11942" s="129"/>
    </row>
    <row r="11943" spans="3:6" s="119" customFormat="1" x14ac:dyDescent="0.3">
      <c r="C11943" s="129"/>
      <c r="D11943" s="129"/>
      <c r="E11943" s="129"/>
      <c r="F11943" s="129"/>
    </row>
    <row r="11944" spans="3:6" s="119" customFormat="1" x14ac:dyDescent="0.3">
      <c r="C11944" s="129"/>
      <c r="D11944" s="129"/>
      <c r="E11944" s="129"/>
      <c r="F11944" s="129"/>
    </row>
    <row r="11945" spans="3:6" s="119" customFormat="1" x14ac:dyDescent="0.3">
      <c r="C11945" s="129"/>
      <c r="D11945" s="129"/>
      <c r="E11945" s="129"/>
      <c r="F11945" s="129"/>
    </row>
    <row r="11946" spans="3:6" s="119" customFormat="1" x14ac:dyDescent="0.3">
      <c r="C11946" s="129"/>
      <c r="D11946" s="129"/>
      <c r="E11946" s="129"/>
      <c r="F11946" s="129"/>
    </row>
    <row r="11947" spans="3:6" s="119" customFormat="1" x14ac:dyDescent="0.3">
      <c r="C11947" s="129"/>
      <c r="D11947" s="129"/>
      <c r="E11947" s="129"/>
      <c r="F11947" s="129"/>
    </row>
    <row r="11948" spans="3:6" s="119" customFormat="1" x14ac:dyDescent="0.3">
      <c r="C11948" s="129"/>
      <c r="D11948" s="129"/>
      <c r="E11948" s="129"/>
      <c r="F11948" s="129"/>
    </row>
    <row r="11949" spans="3:6" s="119" customFormat="1" x14ac:dyDescent="0.3">
      <c r="C11949" s="129"/>
      <c r="D11949" s="129"/>
      <c r="E11949" s="129"/>
      <c r="F11949" s="129"/>
    </row>
    <row r="11950" spans="3:6" s="119" customFormat="1" x14ac:dyDescent="0.3">
      <c r="C11950" s="129"/>
      <c r="D11950" s="129"/>
      <c r="E11950" s="129"/>
      <c r="F11950" s="129"/>
    </row>
    <row r="11951" spans="3:6" s="119" customFormat="1" x14ac:dyDescent="0.3">
      <c r="C11951" s="129"/>
      <c r="D11951" s="129"/>
      <c r="E11951" s="129"/>
      <c r="F11951" s="129"/>
    </row>
    <row r="11952" spans="3:6" s="119" customFormat="1" x14ac:dyDescent="0.3">
      <c r="C11952" s="129"/>
      <c r="D11952" s="129"/>
      <c r="E11952" s="129"/>
      <c r="F11952" s="129"/>
    </row>
    <row r="11953" spans="3:6" s="119" customFormat="1" x14ac:dyDescent="0.3">
      <c r="C11953" s="129"/>
      <c r="D11953" s="129"/>
      <c r="E11953" s="129"/>
      <c r="F11953" s="129"/>
    </row>
    <row r="11954" spans="3:6" s="119" customFormat="1" x14ac:dyDescent="0.3">
      <c r="C11954" s="129"/>
      <c r="D11954" s="129"/>
      <c r="E11954" s="129"/>
      <c r="F11954" s="129"/>
    </row>
    <row r="11955" spans="3:6" s="119" customFormat="1" x14ac:dyDescent="0.3">
      <c r="C11955" s="129"/>
      <c r="D11955" s="129"/>
      <c r="E11955" s="129"/>
      <c r="F11955" s="129"/>
    </row>
    <row r="11956" spans="3:6" s="119" customFormat="1" x14ac:dyDescent="0.3">
      <c r="C11956" s="129"/>
      <c r="D11956" s="129"/>
      <c r="E11956" s="129"/>
      <c r="F11956" s="129"/>
    </row>
    <row r="11957" spans="3:6" s="119" customFormat="1" x14ac:dyDescent="0.3">
      <c r="C11957" s="129"/>
      <c r="D11957" s="129"/>
      <c r="E11957" s="129"/>
      <c r="F11957" s="129"/>
    </row>
    <row r="11958" spans="3:6" s="119" customFormat="1" x14ac:dyDescent="0.3">
      <c r="C11958" s="129"/>
      <c r="D11958" s="129"/>
      <c r="E11958" s="129"/>
      <c r="F11958" s="129"/>
    </row>
    <row r="11959" spans="3:6" s="119" customFormat="1" x14ac:dyDescent="0.3">
      <c r="C11959" s="129"/>
      <c r="D11959" s="129"/>
      <c r="E11959" s="129"/>
      <c r="F11959" s="129"/>
    </row>
    <row r="11960" spans="3:6" s="119" customFormat="1" x14ac:dyDescent="0.3">
      <c r="C11960" s="129"/>
      <c r="D11960" s="129"/>
      <c r="E11960" s="129"/>
      <c r="F11960" s="129"/>
    </row>
    <row r="11961" spans="3:6" s="119" customFormat="1" x14ac:dyDescent="0.3">
      <c r="C11961" s="129"/>
      <c r="D11961" s="129"/>
      <c r="E11961" s="129"/>
      <c r="F11961" s="129"/>
    </row>
    <row r="11962" spans="3:6" s="119" customFormat="1" x14ac:dyDescent="0.3">
      <c r="C11962" s="129"/>
      <c r="D11962" s="129"/>
      <c r="E11962" s="129"/>
      <c r="F11962" s="129"/>
    </row>
    <row r="11963" spans="3:6" s="119" customFormat="1" x14ac:dyDescent="0.3">
      <c r="C11963" s="129"/>
      <c r="D11963" s="129"/>
      <c r="E11963" s="129"/>
      <c r="F11963" s="129"/>
    </row>
    <row r="11964" spans="3:6" s="119" customFormat="1" x14ac:dyDescent="0.3">
      <c r="C11964" s="129"/>
      <c r="D11964" s="129"/>
      <c r="E11964" s="129"/>
      <c r="F11964" s="129"/>
    </row>
    <row r="11965" spans="3:6" s="119" customFormat="1" x14ac:dyDescent="0.3">
      <c r="C11965" s="129"/>
      <c r="D11965" s="129"/>
      <c r="E11965" s="129"/>
      <c r="F11965" s="129"/>
    </row>
    <row r="11966" spans="3:6" s="119" customFormat="1" x14ac:dyDescent="0.3">
      <c r="C11966" s="129"/>
      <c r="D11966" s="129"/>
      <c r="E11966" s="129"/>
      <c r="F11966" s="129"/>
    </row>
    <row r="11967" spans="3:6" s="119" customFormat="1" x14ac:dyDescent="0.3">
      <c r="C11967" s="129"/>
      <c r="D11967" s="129"/>
      <c r="E11967" s="129"/>
      <c r="F11967" s="129"/>
    </row>
    <row r="11968" spans="3:6" s="119" customFormat="1" x14ac:dyDescent="0.3">
      <c r="C11968" s="129"/>
      <c r="D11968" s="129"/>
      <c r="E11968" s="129"/>
      <c r="F11968" s="129"/>
    </row>
    <row r="11969" spans="3:6" s="119" customFormat="1" x14ac:dyDescent="0.3">
      <c r="C11969" s="129"/>
      <c r="D11969" s="129"/>
      <c r="E11969" s="129"/>
      <c r="F11969" s="129"/>
    </row>
    <row r="11970" spans="3:6" s="119" customFormat="1" x14ac:dyDescent="0.3">
      <c r="C11970" s="129"/>
      <c r="D11970" s="129"/>
      <c r="E11970" s="129"/>
      <c r="F11970" s="129"/>
    </row>
    <row r="11971" spans="3:6" s="119" customFormat="1" x14ac:dyDescent="0.3">
      <c r="C11971" s="129"/>
      <c r="D11971" s="129"/>
      <c r="E11971" s="129"/>
      <c r="F11971" s="129"/>
    </row>
    <row r="11972" spans="3:6" s="119" customFormat="1" x14ac:dyDescent="0.3">
      <c r="C11972" s="129"/>
      <c r="D11972" s="129"/>
      <c r="E11972" s="129"/>
      <c r="F11972" s="129"/>
    </row>
    <row r="11973" spans="3:6" s="119" customFormat="1" x14ac:dyDescent="0.3">
      <c r="C11973" s="129"/>
      <c r="D11973" s="129"/>
      <c r="E11973" s="129"/>
      <c r="F11973" s="129"/>
    </row>
    <row r="11974" spans="3:6" s="119" customFormat="1" x14ac:dyDescent="0.3">
      <c r="C11974" s="129"/>
      <c r="D11974" s="129"/>
      <c r="E11974" s="129"/>
      <c r="F11974" s="129"/>
    </row>
    <row r="11975" spans="3:6" s="119" customFormat="1" x14ac:dyDescent="0.3">
      <c r="C11975" s="129"/>
      <c r="D11975" s="129"/>
      <c r="E11975" s="129"/>
      <c r="F11975" s="129"/>
    </row>
    <row r="11976" spans="3:6" s="119" customFormat="1" x14ac:dyDescent="0.3">
      <c r="C11976" s="129"/>
      <c r="D11976" s="129"/>
      <c r="E11976" s="129"/>
      <c r="F11976" s="129"/>
    </row>
    <row r="11977" spans="3:6" s="119" customFormat="1" x14ac:dyDescent="0.3">
      <c r="C11977" s="129"/>
      <c r="D11977" s="129"/>
      <c r="E11977" s="129"/>
      <c r="F11977" s="129"/>
    </row>
    <row r="11978" spans="3:6" s="119" customFormat="1" x14ac:dyDescent="0.3">
      <c r="C11978" s="129"/>
      <c r="D11978" s="129"/>
      <c r="E11978" s="129"/>
      <c r="F11978" s="129"/>
    </row>
    <row r="11979" spans="3:6" s="119" customFormat="1" x14ac:dyDescent="0.3">
      <c r="C11979" s="129"/>
      <c r="D11979" s="129"/>
      <c r="E11979" s="129"/>
      <c r="F11979" s="129"/>
    </row>
    <row r="11980" spans="3:6" s="119" customFormat="1" x14ac:dyDescent="0.3">
      <c r="C11980" s="129"/>
      <c r="D11980" s="129"/>
      <c r="E11980" s="129"/>
      <c r="F11980" s="129"/>
    </row>
    <row r="11981" spans="3:6" s="119" customFormat="1" x14ac:dyDescent="0.3">
      <c r="C11981" s="129"/>
      <c r="D11981" s="129"/>
      <c r="E11981" s="129"/>
      <c r="F11981" s="129"/>
    </row>
    <row r="11982" spans="3:6" s="119" customFormat="1" x14ac:dyDescent="0.3">
      <c r="C11982" s="129"/>
      <c r="D11982" s="129"/>
      <c r="E11982" s="129"/>
      <c r="F11982" s="129"/>
    </row>
    <row r="11983" spans="3:6" s="119" customFormat="1" x14ac:dyDescent="0.3">
      <c r="C11983" s="129"/>
      <c r="D11983" s="129"/>
      <c r="E11983" s="129"/>
      <c r="F11983" s="129"/>
    </row>
    <row r="11984" spans="3:6" s="119" customFormat="1" x14ac:dyDescent="0.3">
      <c r="C11984" s="129"/>
      <c r="D11984" s="129"/>
      <c r="E11984" s="129"/>
      <c r="F11984" s="129"/>
    </row>
    <row r="11985" spans="3:6" s="119" customFormat="1" x14ac:dyDescent="0.3">
      <c r="C11985" s="129"/>
      <c r="D11985" s="129"/>
      <c r="E11985" s="129"/>
      <c r="F11985" s="129"/>
    </row>
    <row r="11986" spans="3:6" s="119" customFormat="1" x14ac:dyDescent="0.3">
      <c r="C11986" s="129"/>
      <c r="D11986" s="129"/>
      <c r="E11986" s="129"/>
      <c r="F11986" s="129"/>
    </row>
    <row r="11987" spans="3:6" s="119" customFormat="1" x14ac:dyDescent="0.3">
      <c r="C11987" s="129"/>
      <c r="D11987" s="129"/>
      <c r="E11987" s="129"/>
      <c r="F11987" s="129"/>
    </row>
    <row r="11988" spans="3:6" s="119" customFormat="1" x14ac:dyDescent="0.3">
      <c r="C11988" s="129"/>
      <c r="D11988" s="129"/>
      <c r="E11988" s="129"/>
      <c r="F11988" s="129"/>
    </row>
    <row r="11989" spans="3:6" s="119" customFormat="1" x14ac:dyDescent="0.3">
      <c r="C11989" s="129"/>
      <c r="D11989" s="129"/>
      <c r="E11989" s="129"/>
      <c r="F11989" s="129"/>
    </row>
    <row r="11990" spans="3:6" s="119" customFormat="1" x14ac:dyDescent="0.3">
      <c r="C11990" s="129"/>
      <c r="D11990" s="129"/>
      <c r="E11990" s="129"/>
      <c r="F11990" s="129"/>
    </row>
    <row r="11991" spans="3:6" s="119" customFormat="1" x14ac:dyDescent="0.3">
      <c r="C11991" s="129"/>
      <c r="D11991" s="129"/>
      <c r="E11991" s="129"/>
      <c r="F11991" s="129"/>
    </row>
    <row r="11992" spans="3:6" s="119" customFormat="1" x14ac:dyDescent="0.3">
      <c r="C11992" s="129"/>
      <c r="D11992" s="129"/>
      <c r="E11992" s="129"/>
      <c r="F11992" s="129"/>
    </row>
    <row r="11993" spans="3:6" s="119" customFormat="1" x14ac:dyDescent="0.3">
      <c r="C11993" s="129"/>
      <c r="D11993" s="129"/>
      <c r="E11993" s="129"/>
      <c r="F11993" s="129"/>
    </row>
    <row r="11994" spans="3:6" s="119" customFormat="1" x14ac:dyDescent="0.3">
      <c r="C11994" s="129"/>
      <c r="D11994" s="129"/>
      <c r="E11994" s="129"/>
      <c r="F11994" s="129"/>
    </row>
    <row r="11995" spans="3:6" s="119" customFormat="1" x14ac:dyDescent="0.3">
      <c r="C11995" s="129"/>
      <c r="D11995" s="129"/>
      <c r="E11995" s="129"/>
      <c r="F11995" s="129"/>
    </row>
    <row r="11996" spans="3:6" s="119" customFormat="1" x14ac:dyDescent="0.3">
      <c r="C11996" s="129"/>
      <c r="D11996" s="129"/>
      <c r="E11996" s="129"/>
      <c r="F11996" s="129"/>
    </row>
    <row r="11997" spans="3:6" s="119" customFormat="1" x14ac:dyDescent="0.3">
      <c r="C11997" s="129"/>
      <c r="D11997" s="129"/>
      <c r="E11997" s="129"/>
      <c r="F11997" s="129"/>
    </row>
    <row r="11998" spans="3:6" s="119" customFormat="1" x14ac:dyDescent="0.3">
      <c r="C11998" s="129"/>
      <c r="D11998" s="129"/>
      <c r="E11998" s="129"/>
      <c r="F11998" s="129"/>
    </row>
    <row r="11999" spans="3:6" s="119" customFormat="1" x14ac:dyDescent="0.3">
      <c r="C11999" s="129"/>
      <c r="D11999" s="129"/>
      <c r="E11999" s="129"/>
      <c r="F11999" s="129"/>
    </row>
    <row r="12000" spans="3:6" s="119" customFormat="1" x14ac:dyDescent="0.3">
      <c r="C12000" s="129"/>
      <c r="D12000" s="129"/>
      <c r="E12000" s="129"/>
      <c r="F12000" s="129"/>
    </row>
    <row r="12001" spans="3:6" s="119" customFormat="1" x14ac:dyDescent="0.3">
      <c r="C12001" s="129"/>
      <c r="D12001" s="129"/>
      <c r="E12001" s="129"/>
      <c r="F12001" s="129"/>
    </row>
    <row r="12002" spans="3:6" s="119" customFormat="1" x14ac:dyDescent="0.3">
      <c r="C12002" s="129"/>
      <c r="D12002" s="129"/>
      <c r="E12002" s="129"/>
      <c r="F12002" s="129"/>
    </row>
    <row r="12003" spans="3:6" s="119" customFormat="1" x14ac:dyDescent="0.3">
      <c r="C12003" s="129"/>
      <c r="D12003" s="129"/>
      <c r="E12003" s="129"/>
      <c r="F12003" s="129"/>
    </row>
    <row r="12004" spans="3:6" s="119" customFormat="1" x14ac:dyDescent="0.3">
      <c r="C12004" s="129"/>
      <c r="D12004" s="129"/>
      <c r="E12004" s="129"/>
      <c r="F12004" s="129"/>
    </row>
    <row r="12005" spans="3:6" s="119" customFormat="1" x14ac:dyDescent="0.3">
      <c r="C12005" s="129"/>
      <c r="D12005" s="129"/>
      <c r="E12005" s="129"/>
      <c r="F12005" s="129"/>
    </row>
    <row r="12006" spans="3:6" s="119" customFormat="1" x14ac:dyDescent="0.3">
      <c r="C12006" s="129"/>
      <c r="D12006" s="129"/>
      <c r="E12006" s="129"/>
      <c r="F12006" s="129"/>
    </row>
    <row r="12007" spans="3:6" s="119" customFormat="1" x14ac:dyDescent="0.3">
      <c r="C12007" s="129"/>
      <c r="D12007" s="129"/>
      <c r="E12007" s="129"/>
      <c r="F12007" s="129"/>
    </row>
    <row r="12008" spans="3:6" s="119" customFormat="1" x14ac:dyDescent="0.3">
      <c r="C12008" s="129"/>
      <c r="D12008" s="129"/>
      <c r="E12008" s="129"/>
      <c r="F12008" s="129"/>
    </row>
    <row r="12009" spans="3:6" s="119" customFormat="1" x14ac:dyDescent="0.3">
      <c r="C12009" s="129"/>
      <c r="D12009" s="129"/>
      <c r="E12009" s="129"/>
      <c r="F12009" s="129"/>
    </row>
    <row r="12010" spans="3:6" s="119" customFormat="1" x14ac:dyDescent="0.3">
      <c r="C12010" s="129"/>
      <c r="D12010" s="129"/>
      <c r="E12010" s="129"/>
      <c r="F12010" s="129"/>
    </row>
    <row r="12011" spans="3:6" s="119" customFormat="1" x14ac:dyDescent="0.3">
      <c r="C12011" s="129"/>
      <c r="D12011" s="129"/>
      <c r="E12011" s="129"/>
      <c r="F12011" s="129"/>
    </row>
    <row r="12012" spans="3:6" s="119" customFormat="1" x14ac:dyDescent="0.3">
      <c r="C12012" s="129"/>
      <c r="D12012" s="129"/>
      <c r="E12012" s="129"/>
      <c r="F12012" s="129"/>
    </row>
    <row r="12013" spans="3:6" s="119" customFormat="1" x14ac:dyDescent="0.3">
      <c r="C12013" s="129"/>
      <c r="D12013" s="129"/>
      <c r="E12013" s="129"/>
      <c r="F12013" s="129"/>
    </row>
    <row r="12014" spans="3:6" s="119" customFormat="1" x14ac:dyDescent="0.3">
      <c r="C12014" s="129"/>
      <c r="D12014" s="129"/>
      <c r="E12014" s="129"/>
      <c r="F12014" s="129"/>
    </row>
    <row r="12015" spans="3:6" s="119" customFormat="1" x14ac:dyDescent="0.3">
      <c r="C12015" s="129"/>
      <c r="D12015" s="129"/>
      <c r="E12015" s="129"/>
      <c r="F12015" s="129"/>
    </row>
    <row r="12016" spans="3:6" s="119" customFormat="1" x14ac:dyDescent="0.3">
      <c r="C12016" s="129"/>
      <c r="D12016" s="129"/>
      <c r="E12016" s="129"/>
      <c r="F12016" s="129"/>
    </row>
    <row r="12017" spans="3:6" s="119" customFormat="1" x14ac:dyDescent="0.3">
      <c r="C12017" s="129"/>
      <c r="D12017" s="129"/>
      <c r="E12017" s="129"/>
      <c r="F12017" s="129"/>
    </row>
    <row r="12018" spans="3:6" s="119" customFormat="1" x14ac:dyDescent="0.3">
      <c r="C12018" s="129"/>
      <c r="D12018" s="129"/>
      <c r="E12018" s="129"/>
      <c r="F12018" s="129"/>
    </row>
    <row r="12019" spans="3:6" s="119" customFormat="1" x14ac:dyDescent="0.3">
      <c r="C12019" s="129"/>
      <c r="D12019" s="129"/>
      <c r="E12019" s="129"/>
      <c r="F12019" s="129"/>
    </row>
    <row r="12020" spans="3:6" s="119" customFormat="1" x14ac:dyDescent="0.3">
      <c r="C12020" s="129"/>
      <c r="D12020" s="129"/>
      <c r="E12020" s="129"/>
      <c r="F12020" s="129"/>
    </row>
    <row r="12021" spans="3:6" s="119" customFormat="1" x14ac:dyDescent="0.3">
      <c r="C12021" s="129"/>
      <c r="D12021" s="129"/>
      <c r="E12021" s="129"/>
      <c r="F12021" s="129"/>
    </row>
    <row r="12022" spans="3:6" s="119" customFormat="1" x14ac:dyDescent="0.3">
      <c r="C12022" s="129"/>
      <c r="D12022" s="129"/>
      <c r="E12022" s="129"/>
      <c r="F12022" s="129"/>
    </row>
    <row r="12023" spans="3:6" s="119" customFormat="1" x14ac:dyDescent="0.3">
      <c r="C12023" s="129"/>
      <c r="D12023" s="129"/>
      <c r="E12023" s="129"/>
      <c r="F12023" s="129"/>
    </row>
    <row r="12024" spans="3:6" s="119" customFormat="1" x14ac:dyDescent="0.3">
      <c r="C12024" s="129"/>
      <c r="D12024" s="129"/>
      <c r="E12024" s="129"/>
      <c r="F12024" s="129"/>
    </row>
    <row r="12025" spans="3:6" s="119" customFormat="1" x14ac:dyDescent="0.3">
      <c r="C12025" s="129"/>
      <c r="D12025" s="129"/>
      <c r="E12025" s="129"/>
      <c r="F12025" s="129"/>
    </row>
    <row r="12026" spans="3:6" s="119" customFormat="1" x14ac:dyDescent="0.3">
      <c r="C12026" s="129"/>
      <c r="D12026" s="129"/>
      <c r="E12026" s="129"/>
      <c r="F12026" s="129"/>
    </row>
    <row r="12027" spans="3:6" s="119" customFormat="1" x14ac:dyDescent="0.3">
      <c r="C12027" s="129"/>
      <c r="D12027" s="129"/>
      <c r="E12027" s="129"/>
      <c r="F12027" s="129"/>
    </row>
    <row r="12028" spans="3:6" s="119" customFormat="1" x14ac:dyDescent="0.3">
      <c r="C12028" s="129"/>
      <c r="D12028" s="129"/>
      <c r="E12028" s="129"/>
      <c r="F12028" s="129"/>
    </row>
    <row r="12029" spans="3:6" s="119" customFormat="1" x14ac:dyDescent="0.3">
      <c r="C12029" s="129"/>
      <c r="D12029" s="129"/>
      <c r="E12029" s="129"/>
      <c r="F12029" s="129"/>
    </row>
    <row r="12030" spans="3:6" s="119" customFormat="1" x14ac:dyDescent="0.3">
      <c r="C12030" s="129"/>
      <c r="D12030" s="129"/>
      <c r="E12030" s="129"/>
      <c r="F12030" s="129"/>
    </row>
    <row r="12031" spans="3:6" s="119" customFormat="1" x14ac:dyDescent="0.3">
      <c r="C12031" s="129"/>
      <c r="D12031" s="129"/>
      <c r="E12031" s="129"/>
      <c r="F12031" s="129"/>
    </row>
    <row r="12032" spans="3:6" s="119" customFormat="1" x14ac:dyDescent="0.3">
      <c r="C12032" s="129"/>
      <c r="D12032" s="129"/>
      <c r="E12032" s="129"/>
      <c r="F12032" s="129"/>
    </row>
    <row r="12033" spans="3:6" s="119" customFormat="1" x14ac:dyDescent="0.3">
      <c r="C12033" s="129"/>
      <c r="D12033" s="129"/>
      <c r="E12033" s="129"/>
      <c r="F12033" s="129"/>
    </row>
    <row r="12034" spans="3:6" s="119" customFormat="1" x14ac:dyDescent="0.3">
      <c r="C12034" s="129"/>
      <c r="D12034" s="129"/>
      <c r="E12034" s="129"/>
      <c r="F12034" s="129"/>
    </row>
    <row r="12035" spans="3:6" s="119" customFormat="1" x14ac:dyDescent="0.3">
      <c r="C12035" s="129"/>
      <c r="D12035" s="129"/>
      <c r="E12035" s="129"/>
      <c r="F12035" s="129"/>
    </row>
    <row r="12036" spans="3:6" s="119" customFormat="1" x14ac:dyDescent="0.3">
      <c r="C12036" s="129"/>
      <c r="D12036" s="129"/>
      <c r="E12036" s="129"/>
      <c r="F12036" s="129"/>
    </row>
    <row r="12037" spans="3:6" s="119" customFormat="1" x14ac:dyDescent="0.3">
      <c r="C12037" s="129"/>
      <c r="D12037" s="129"/>
      <c r="E12037" s="129"/>
      <c r="F12037" s="129"/>
    </row>
    <row r="12038" spans="3:6" s="119" customFormat="1" x14ac:dyDescent="0.3">
      <c r="C12038" s="129"/>
      <c r="D12038" s="129"/>
      <c r="E12038" s="129"/>
      <c r="F12038" s="129"/>
    </row>
    <row r="12039" spans="3:6" s="119" customFormat="1" x14ac:dyDescent="0.3">
      <c r="C12039" s="129"/>
      <c r="D12039" s="129"/>
      <c r="E12039" s="129"/>
      <c r="F12039" s="129"/>
    </row>
    <row r="12040" spans="3:6" s="119" customFormat="1" x14ac:dyDescent="0.3">
      <c r="C12040" s="129"/>
      <c r="D12040" s="129"/>
      <c r="E12040" s="129"/>
      <c r="F12040" s="129"/>
    </row>
    <row r="12041" spans="3:6" s="119" customFormat="1" x14ac:dyDescent="0.3">
      <c r="C12041" s="129"/>
      <c r="D12041" s="129"/>
      <c r="E12041" s="129"/>
      <c r="F12041" s="129"/>
    </row>
    <row r="12042" spans="3:6" s="119" customFormat="1" x14ac:dyDescent="0.3">
      <c r="C12042" s="129"/>
      <c r="D12042" s="129"/>
      <c r="E12042" s="129"/>
      <c r="F12042" s="129"/>
    </row>
    <row r="12043" spans="3:6" s="119" customFormat="1" x14ac:dyDescent="0.3">
      <c r="C12043" s="129"/>
      <c r="D12043" s="129"/>
      <c r="E12043" s="129"/>
      <c r="F12043" s="129"/>
    </row>
    <row r="12044" spans="3:6" s="119" customFormat="1" x14ac:dyDescent="0.3">
      <c r="C12044" s="129"/>
      <c r="D12044" s="129"/>
      <c r="E12044" s="129"/>
      <c r="F12044" s="129"/>
    </row>
    <row r="12045" spans="3:6" s="119" customFormat="1" x14ac:dyDescent="0.3">
      <c r="C12045" s="129"/>
      <c r="D12045" s="129"/>
      <c r="E12045" s="129"/>
      <c r="F12045" s="129"/>
    </row>
    <row r="12046" spans="3:6" s="119" customFormat="1" x14ac:dyDescent="0.3">
      <c r="C12046" s="129"/>
      <c r="D12046" s="129"/>
      <c r="E12046" s="129"/>
      <c r="F12046" s="129"/>
    </row>
    <row r="12047" spans="3:6" s="119" customFormat="1" x14ac:dyDescent="0.3">
      <c r="C12047" s="129"/>
      <c r="D12047" s="129"/>
      <c r="E12047" s="129"/>
      <c r="F12047" s="129"/>
    </row>
    <row r="12048" spans="3:6" s="119" customFormat="1" x14ac:dyDescent="0.3">
      <c r="C12048" s="129"/>
      <c r="D12048" s="129"/>
      <c r="E12048" s="129"/>
      <c r="F12048" s="129"/>
    </row>
    <row r="12049" spans="3:6" s="119" customFormat="1" x14ac:dyDescent="0.3">
      <c r="C12049" s="129"/>
      <c r="D12049" s="129"/>
      <c r="E12049" s="129"/>
      <c r="F12049" s="129"/>
    </row>
    <row r="12050" spans="3:6" s="119" customFormat="1" x14ac:dyDescent="0.3">
      <c r="C12050" s="129"/>
      <c r="D12050" s="129"/>
      <c r="E12050" s="129"/>
      <c r="F12050" s="129"/>
    </row>
    <row r="12051" spans="3:6" s="119" customFormat="1" x14ac:dyDescent="0.3">
      <c r="C12051" s="129"/>
      <c r="D12051" s="129"/>
      <c r="E12051" s="129"/>
      <c r="F12051" s="129"/>
    </row>
    <row r="12052" spans="3:6" s="119" customFormat="1" x14ac:dyDescent="0.3">
      <c r="C12052" s="129"/>
      <c r="D12052" s="129"/>
      <c r="E12052" s="129"/>
      <c r="F12052" s="129"/>
    </row>
    <row r="12053" spans="3:6" s="119" customFormat="1" x14ac:dyDescent="0.3">
      <c r="C12053" s="129"/>
      <c r="D12053" s="129"/>
      <c r="E12053" s="129"/>
      <c r="F12053" s="129"/>
    </row>
    <row r="12054" spans="3:6" s="119" customFormat="1" x14ac:dyDescent="0.3">
      <c r="C12054" s="129"/>
      <c r="D12054" s="129"/>
      <c r="E12054" s="129"/>
      <c r="F12054" s="129"/>
    </row>
    <row r="12055" spans="3:6" s="119" customFormat="1" x14ac:dyDescent="0.3">
      <c r="C12055" s="129"/>
      <c r="D12055" s="129"/>
      <c r="E12055" s="129"/>
      <c r="F12055" s="129"/>
    </row>
    <row r="12056" spans="3:6" s="119" customFormat="1" x14ac:dyDescent="0.3">
      <c r="C12056" s="129"/>
      <c r="D12056" s="129"/>
      <c r="E12056" s="129"/>
      <c r="F12056" s="129"/>
    </row>
    <row r="12057" spans="3:6" s="119" customFormat="1" x14ac:dyDescent="0.3">
      <c r="C12057" s="129"/>
      <c r="D12057" s="129"/>
      <c r="E12057" s="129"/>
      <c r="F12057" s="129"/>
    </row>
    <row r="12058" spans="3:6" s="119" customFormat="1" x14ac:dyDescent="0.3">
      <c r="C12058" s="129"/>
      <c r="D12058" s="129"/>
      <c r="E12058" s="129"/>
      <c r="F12058" s="129"/>
    </row>
    <row r="12059" spans="3:6" s="119" customFormat="1" x14ac:dyDescent="0.3">
      <c r="C12059" s="129"/>
      <c r="D12059" s="129"/>
      <c r="E12059" s="129"/>
      <c r="F12059" s="129"/>
    </row>
    <row r="12060" spans="3:6" s="119" customFormat="1" x14ac:dyDescent="0.3">
      <c r="C12060" s="129"/>
      <c r="D12060" s="129"/>
      <c r="E12060" s="129"/>
      <c r="F12060" s="129"/>
    </row>
    <row r="12061" spans="3:6" s="119" customFormat="1" x14ac:dyDescent="0.3">
      <c r="C12061" s="129"/>
      <c r="D12061" s="129"/>
      <c r="E12061" s="129"/>
      <c r="F12061" s="129"/>
    </row>
    <row r="12062" spans="3:6" s="119" customFormat="1" x14ac:dyDescent="0.3">
      <c r="C12062" s="129"/>
      <c r="D12062" s="129"/>
      <c r="E12062" s="129"/>
      <c r="F12062" s="129"/>
    </row>
    <row r="12063" spans="3:6" s="119" customFormat="1" x14ac:dyDescent="0.3">
      <c r="C12063" s="129"/>
      <c r="D12063" s="129"/>
      <c r="E12063" s="129"/>
      <c r="F12063" s="129"/>
    </row>
    <row r="12064" spans="3:6" s="119" customFormat="1" x14ac:dyDescent="0.3">
      <c r="C12064" s="129"/>
      <c r="D12064" s="129"/>
      <c r="E12064" s="129"/>
      <c r="F12064" s="129"/>
    </row>
    <row r="12065" spans="3:6" s="119" customFormat="1" x14ac:dyDescent="0.3">
      <c r="C12065" s="129"/>
      <c r="D12065" s="129"/>
      <c r="E12065" s="129"/>
      <c r="F12065" s="129"/>
    </row>
    <row r="12066" spans="3:6" s="119" customFormat="1" x14ac:dyDescent="0.3">
      <c r="C12066" s="129"/>
      <c r="D12066" s="129"/>
      <c r="E12066" s="129"/>
      <c r="F12066" s="129"/>
    </row>
    <row r="12067" spans="3:6" s="119" customFormat="1" x14ac:dyDescent="0.3">
      <c r="C12067" s="129"/>
      <c r="D12067" s="129"/>
      <c r="E12067" s="129"/>
      <c r="F12067" s="129"/>
    </row>
    <row r="12068" spans="3:6" s="119" customFormat="1" x14ac:dyDescent="0.3">
      <c r="C12068" s="129"/>
      <c r="D12068" s="129"/>
      <c r="E12068" s="129"/>
      <c r="F12068" s="129"/>
    </row>
    <row r="12069" spans="3:6" s="119" customFormat="1" x14ac:dyDescent="0.3">
      <c r="C12069" s="129"/>
      <c r="D12069" s="129"/>
      <c r="E12069" s="129"/>
      <c r="F12069" s="129"/>
    </row>
    <row r="12070" spans="3:6" s="119" customFormat="1" x14ac:dyDescent="0.3">
      <c r="C12070" s="129"/>
      <c r="D12070" s="129"/>
      <c r="E12070" s="129"/>
      <c r="F12070" s="129"/>
    </row>
    <row r="12071" spans="3:6" s="119" customFormat="1" x14ac:dyDescent="0.3">
      <c r="C12071" s="129"/>
      <c r="D12071" s="129"/>
      <c r="E12071" s="129"/>
      <c r="F12071" s="129"/>
    </row>
    <row r="12072" spans="3:6" s="119" customFormat="1" x14ac:dyDescent="0.3">
      <c r="C12072" s="129"/>
      <c r="D12072" s="129"/>
      <c r="E12072" s="129"/>
      <c r="F12072" s="129"/>
    </row>
    <row r="12073" spans="3:6" s="119" customFormat="1" x14ac:dyDescent="0.3">
      <c r="C12073" s="129"/>
      <c r="D12073" s="129"/>
      <c r="E12073" s="129"/>
      <c r="F12073" s="129"/>
    </row>
    <row r="12074" spans="3:6" s="119" customFormat="1" x14ac:dyDescent="0.3">
      <c r="C12074" s="129"/>
      <c r="D12074" s="129"/>
      <c r="E12074" s="129"/>
      <c r="F12074" s="129"/>
    </row>
    <row r="12075" spans="3:6" s="119" customFormat="1" x14ac:dyDescent="0.3">
      <c r="C12075" s="129"/>
      <c r="D12075" s="129"/>
      <c r="E12075" s="129"/>
      <c r="F12075" s="129"/>
    </row>
    <row r="12076" spans="3:6" s="119" customFormat="1" x14ac:dyDescent="0.3">
      <c r="C12076" s="129"/>
      <c r="D12076" s="129"/>
      <c r="E12076" s="129"/>
      <c r="F12076" s="129"/>
    </row>
    <row r="12077" spans="3:6" s="119" customFormat="1" x14ac:dyDescent="0.3">
      <c r="C12077" s="129"/>
      <c r="D12077" s="129"/>
      <c r="E12077" s="129"/>
      <c r="F12077" s="129"/>
    </row>
    <row r="12078" spans="3:6" s="119" customFormat="1" x14ac:dyDescent="0.3">
      <c r="C12078" s="129"/>
      <c r="D12078" s="129"/>
      <c r="E12078" s="129"/>
      <c r="F12078" s="129"/>
    </row>
    <row r="12079" spans="3:6" s="119" customFormat="1" x14ac:dyDescent="0.3">
      <c r="C12079" s="129"/>
      <c r="D12079" s="129"/>
      <c r="E12079" s="129"/>
      <c r="F12079" s="129"/>
    </row>
    <row r="12080" spans="3:6" s="119" customFormat="1" x14ac:dyDescent="0.3">
      <c r="C12080" s="129"/>
      <c r="D12080" s="129"/>
      <c r="E12080" s="129"/>
      <c r="F12080" s="129"/>
    </row>
    <row r="12081" spans="3:6" s="119" customFormat="1" x14ac:dyDescent="0.3">
      <c r="C12081" s="129"/>
      <c r="D12081" s="129"/>
      <c r="E12081" s="129"/>
      <c r="F12081" s="129"/>
    </row>
    <row r="12082" spans="3:6" s="119" customFormat="1" x14ac:dyDescent="0.3">
      <c r="C12082" s="129"/>
      <c r="D12082" s="129"/>
      <c r="E12082" s="129"/>
      <c r="F12082" s="129"/>
    </row>
    <row r="12083" spans="3:6" s="119" customFormat="1" x14ac:dyDescent="0.3">
      <c r="C12083" s="129"/>
      <c r="D12083" s="129"/>
      <c r="E12083" s="129"/>
      <c r="F12083" s="129"/>
    </row>
    <row r="12084" spans="3:6" s="119" customFormat="1" x14ac:dyDescent="0.3">
      <c r="C12084" s="129"/>
      <c r="D12084" s="129"/>
      <c r="E12084" s="129"/>
      <c r="F12084" s="129"/>
    </row>
    <row r="12085" spans="3:6" s="119" customFormat="1" x14ac:dyDescent="0.3">
      <c r="C12085" s="129"/>
      <c r="D12085" s="129"/>
      <c r="E12085" s="129"/>
      <c r="F12085" s="129"/>
    </row>
    <row r="12086" spans="3:6" s="119" customFormat="1" x14ac:dyDescent="0.3">
      <c r="C12086" s="129"/>
      <c r="D12086" s="129"/>
      <c r="E12086" s="129"/>
      <c r="F12086" s="129"/>
    </row>
    <row r="12087" spans="3:6" s="119" customFormat="1" x14ac:dyDescent="0.3">
      <c r="C12087" s="129"/>
      <c r="D12087" s="129"/>
      <c r="E12087" s="129"/>
      <c r="F12087" s="129"/>
    </row>
    <row r="12088" spans="3:6" s="119" customFormat="1" x14ac:dyDescent="0.3">
      <c r="C12088" s="129"/>
      <c r="D12088" s="129"/>
      <c r="E12088" s="129"/>
      <c r="F12088" s="129"/>
    </row>
    <row r="12089" spans="3:6" s="119" customFormat="1" x14ac:dyDescent="0.3">
      <c r="C12089" s="129"/>
      <c r="D12089" s="129"/>
      <c r="E12089" s="129"/>
      <c r="F12089" s="129"/>
    </row>
    <row r="12090" spans="3:6" s="119" customFormat="1" x14ac:dyDescent="0.3">
      <c r="C12090" s="129"/>
      <c r="D12090" s="129"/>
      <c r="E12090" s="129"/>
      <c r="F12090" s="129"/>
    </row>
    <row r="12091" spans="3:6" s="119" customFormat="1" x14ac:dyDescent="0.3">
      <c r="C12091" s="129"/>
      <c r="D12091" s="129"/>
      <c r="E12091" s="129"/>
      <c r="F12091" s="129"/>
    </row>
    <row r="12092" spans="3:6" s="119" customFormat="1" x14ac:dyDescent="0.3">
      <c r="C12092" s="129"/>
      <c r="D12092" s="129"/>
      <c r="E12092" s="129"/>
      <c r="F12092" s="129"/>
    </row>
    <row r="12093" spans="3:6" s="119" customFormat="1" x14ac:dyDescent="0.3">
      <c r="C12093" s="129"/>
      <c r="D12093" s="129"/>
      <c r="E12093" s="129"/>
      <c r="F12093" s="129"/>
    </row>
    <row r="12094" spans="3:6" s="119" customFormat="1" x14ac:dyDescent="0.3">
      <c r="C12094" s="129"/>
      <c r="D12094" s="129"/>
      <c r="E12094" s="129"/>
      <c r="F12094" s="129"/>
    </row>
    <row r="12095" spans="3:6" s="119" customFormat="1" x14ac:dyDescent="0.3">
      <c r="C12095" s="129"/>
      <c r="D12095" s="129"/>
      <c r="E12095" s="129"/>
      <c r="F12095" s="129"/>
    </row>
    <row r="12096" spans="3:6" s="119" customFormat="1" x14ac:dyDescent="0.3">
      <c r="C12096" s="129"/>
      <c r="D12096" s="129"/>
      <c r="E12096" s="129"/>
      <c r="F12096" s="129"/>
    </row>
    <row r="12097" spans="3:6" s="119" customFormat="1" x14ac:dyDescent="0.3">
      <c r="C12097" s="129"/>
      <c r="D12097" s="129"/>
      <c r="E12097" s="129"/>
      <c r="F12097" s="129"/>
    </row>
    <row r="12098" spans="3:6" s="119" customFormat="1" x14ac:dyDescent="0.3">
      <c r="C12098" s="129"/>
      <c r="D12098" s="129"/>
      <c r="E12098" s="129"/>
      <c r="F12098" s="129"/>
    </row>
    <row r="12099" spans="3:6" s="119" customFormat="1" x14ac:dyDescent="0.3">
      <c r="C12099" s="129"/>
      <c r="D12099" s="129"/>
      <c r="E12099" s="129"/>
      <c r="F12099" s="129"/>
    </row>
    <row r="12100" spans="3:6" s="119" customFormat="1" x14ac:dyDescent="0.3">
      <c r="C12100" s="129"/>
      <c r="D12100" s="129"/>
      <c r="E12100" s="129"/>
      <c r="F12100" s="129"/>
    </row>
    <row r="12101" spans="3:6" s="119" customFormat="1" x14ac:dyDescent="0.3">
      <c r="C12101" s="129"/>
      <c r="D12101" s="129"/>
      <c r="E12101" s="129"/>
      <c r="F12101" s="129"/>
    </row>
    <row r="12102" spans="3:6" s="119" customFormat="1" x14ac:dyDescent="0.3">
      <c r="C12102" s="129"/>
      <c r="D12102" s="129"/>
      <c r="E12102" s="129"/>
      <c r="F12102" s="129"/>
    </row>
    <row r="12103" spans="3:6" s="119" customFormat="1" x14ac:dyDescent="0.3">
      <c r="C12103" s="129"/>
      <c r="D12103" s="129"/>
      <c r="E12103" s="129"/>
      <c r="F12103" s="129"/>
    </row>
    <row r="12104" spans="3:6" s="119" customFormat="1" x14ac:dyDescent="0.3">
      <c r="C12104" s="129"/>
      <c r="D12104" s="129"/>
      <c r="E12104" s="129"/>
      <c r="F12104" s="129"/>
    </row>
    <row r="12105" spans="3:6" s="119" customFormat="1" x14ac:dyDescent="0.3">
      <c r="C12105" s="129"/>
      <c r="D12105" s="129"/>
      <c r="E12105" s="129"/>
      <c r="F12105" s="129"/>
    </row>
    <row r="12106" spans="3:6" s="119" customFormat="1" x14ac:dyDescent="0.3">
      <c r="C12106" s="129"/>
      <c r="D12106" s="129"/>
      <c r="E12106" s="129"/>
      <c r="F12106" s="129"/>
    </row>
    <row r="12107" spans="3:6" s="119" customFormat="1" x14ac:dyDescent="0.3">
      <c r="C12107" s="129"/>
      <c r="D12107" s="129"/>
      <c r="E12107" s="129"/>
      <c r="F12107" s="129"/>
    </row>
    <row r="12108" spans="3:6" s="119" customFormat="1" x14ac:dyDescent="0.3">
      <c r="C12108" s="129"/>
      <c r="D12108" s="129"/>
      <c r="E12108" s="129"/>
      <c r="F12108" s="129"/>
    </row>
    <row r="12109" spans="3:6" s="119" customFormat="1" x14ac:dyDescent="0.3">
      <c r="C12109" s="129"/>
      <c r="D12109" s="129"/>
      <c r="E12109" s="129"/>
      <c r="F12109" s="129"/>
    </row>
    <row r="12110" spans="3:6" s="119" customFormat="1" x14ac:dyDescent="0.3">
      <c r="C12110" s="129"/>
      <c r="D12110" s="129"/>
      <c r="E12110" s="129"/>
      <c r="F12110" s="129"/>
    </row>
    <row r="12111" spans="3:6" s="119" customFormat="1" x14ac:dyDescent="0.3">
      <c r="C12111" s="129"/>
      <c r="D12111" s="129"/>
      <c r="E12111" s="129"/>
      <c r="F12111" s="129"/>
    </row>
    <row r="12112" spans="3:6" s="119" customFormat="1" x14ac:dyDescent="0.3">
      <c r="C12112" s="129"/>
      <c r="D12112" s="129"/>
      <c r="E12112" s="129"/>
      <c r="F12112" s="129"/>
    </row>
    <row r="12113" spans="3:6" s="119" customFormat="1" x14ac:dyDescent="0.3">
      <c r="C12113" s="129"/>
      <c r="D12113" s="129"/>
      <c r="E12113" s="129"/>
      <c r="F12113" s="129"/>
    </row>
    <row r="12114" spans="3:6" s="119" customFormat="1" x14ac:dyDescent="0.3">
      <c r="C12114" s="129"/>
      <c r="D12114" s="129"/>
      <c r="E12114" s="129"/>
      <c r="F12114" s="129"/>
    </row>
    <row r="12115" spans="3:6" s="119" customFormat="1" x14ac:dyDescent="0.3">
      <c r="C12115" s="129"/>
      <c r="D12115" s="129"/>
      <c r="E12115" s="129"/>
      <c r="F12115" s="129"/>
    </row>
    <row r="12116" spans="3:6" s="119" customFormat="1" x14ac:dyDescent="0.3">
      <c r="C12116" s="129"/>
      <c r="D12116" s="129"/>
      <c r="E12116" s="129"/>
      <c r="F12116" s="129"/>
    </row>
    <row r="12117" spans="3:6" s="119" customFormat="1" x14ac:dyDescent="0.3">
      <c r="C12117" s="129"/>
      <c r="D12117" s="129"/>
      <c r="E12117" s="129"/>
      <c r="F12117" s="129"/>
    </row>
    <row r="12118" spans="3:6" s="119" customFormat="1" x14ac:dyDescent="0.3">
      <c r="C12118" s="129"/>
      <c r="D12118" s="129"/>
      <c r="E12118" s="129"/>
      <c r="F12118" s="129"/>
    </row>
    <row r="12119" spans="3:6" s="119" customFormat="1" x14ac:dyDescent="0.3">
      <c r="C12119" s="129"/>
      <c r="D12119" s="129"/>
      <c r="E12119" s="129"/>
      <c r="F12119" s="129"/>
    </row>
    <row r="12120" spans="3:6" s="119" customFormat="1" x14ac:dyDescent="0.3">
      <c r="C12120" s="129"/>
      <c r="D12120" s="129"/>
      <c r="E12120" s="129"/>
      <c r="F12120" s="129"/>
    </row>
    <row r="12121" spans="3:6" s="119" customFormat="1" x14ac:dyDescent="0.3">
      <c r="C12121" s="129"/>
      <c r="D12121" s="129"/>
      <c r="E12121" s="129"/>
      <c r="F12121" s="129"/>
    </row>
    <row r="12122" spans="3:6" s="119" customFormat="1" x14ac:dyDescent="0.3">
      <c r="C12122" s="129"/>
      <c r="D12122" s="129"/>
      <c r="E12122" s="129"/>
      <c r="F12122" s="129"/>
    </row>
    <row r="12123" spans="3:6" s="119" customFormat="1" x14ac:dyDescent="0.3">
      <c r="C12123" s="129"/>
      <c r="D12123" s="129"/>
      <c r="E12123" s="129"/>
      <c r="F12123" s="129"/>
    </row>
    <row r="12124" spans="3:6" s="119" customFormat="1" x14ac:dyDescent="0.3">
      <c r="C12124" s="129"/>
      <c r="D12124" s="129"/>
      <c r="E12124" s="129"/>
      <c r="F12124" s="129"/>
    </row>
    <row r="12125" spans="3:6" s="119" customFormat="1" x14ac:dyDescent="0.3">
      <c r="C12125" s="129"/>
      <c r="D12125" s="129"/>
      <c r="E12125" s="129"/>
      <c r="F12125" s="129"/>
    </row>
    <row r="12126" spans="3:6" s="119" customFormat="1" x14ac:dyDescent="0.3">
      <c r="C12126" s="129"/>
      <c r="D12126" s="129"/>
      <c r="E12126" s="129"/>
      <c r="F12126" s="129"/>
    </row>
    <row r="12127" spans="3:6" s="119" customFormat="1" x14ac:dyDescent="0.3">
      <c r="C12127" s="129"/>
      <c r="D12127" s="129"/>
      <c r="E12127" s="129"/>
      <c r="F12127" s="129"/>
    </row>
    <row r="12128" spans="3:6" s="119" customFormat="1" x14ac:dyDescent="0.3">
      <c r="C12128" s="129"/>
      <c r="D12128" s="129"/>
      <c r="E12128" s="129"/>
      <c r="F12128" s="129"/>
    </row>
    <row r="12129" spans="3:6" s="119" customFormat="1" x14ac:dyDescent="0.3">
      <c r="C12129" s="129"/>
      <c r="D12129" s="129"/>
      <c r="E12129" s="129"/>
      <c r="F12129" s="129"/>
    </row>
    <row r="12130" spans="3:6" s="119" customFormat="1" x14ac:dyDescent="0.3">
      <c r="C12130" s="129"/>
      <c r="D12130" s="129"/>
      <c r="E12130" s="129"/>
      <c r="F12130" s="129"/>
    </row>
    <row r="12131" spans="3:6" s="119" customFormat="1" x14ac:dyDescent="0.3">
      <c r="C12131" s="129"/>
      <c r="D12131" s="129"/>
      <c r="E12131" s="129"/>
      <c r="F12131" s="129"/>
    </row>
    <row r="12132" spans="3:6" s="119" customFormat="1" x14ac:dyDescent="0.3">
      <c r="C12132" s="129"/>
      <c r="D12132" s="129"/>
      <c r="E12132" s="129"/>
      <c r="F12132" s="129"/>
    </row>
    <row r="12133" spans="3:6" s="119" customFormat="1" x14ac:dyDescent="0.3">
      <c r="C12133" s="129"/>
      <c r="D12133" s="129"/>
      <c r="E12133" s="129"/>
      <c r="F12133" s="129"/>
    </row>
    <row r="12134" spans="3:6" s="119" customFormat="1" x14ac:dyDescent="0.3">
      <c r="C12134" s="129"/>
      <c r="D12134" s="129"/>
      <c r="E12134" s="129"/>
      <c r="F12134" s="129"/>
    </row>
    <row r="12135" spans="3:6" s="119" customFormat="1" x14ac:dyDescent="0.3">
      <c r="C12135" s="129"/>
      <c r="D12135" s="129"/>
      <c r="E12135" s="129"/>
      <c r="F12135" s="129"/>
    </row>
    <row r="12136" spans="3:6" s="119" customFormat="1" x14ac:dyDescent="0.3">
      <c r="C12136" s="129"/>
      <c r="D12136" s="129"/>
      <c r="E12136" s="129"/>
      <c r="F12136" s="129"/>
    </row>
    <row r="12137" spans="3:6" s="119" customFormat="1" x14ac:dyDescent="0.3">
      <c r="C12137" s="129"/>
      <c r="D12137" s="129"/>
      <c r="E12137" s="129"/>
      <c r="F12137" s="129"/>
    </row>
    <row r="12138" spans="3:6" s="119" customFormat="1" x14ac:dyDescent="0.3">
      <c r="C12138" s="129"/>
      <c r="D12138" s="129"/>
      <c r="E12138" s="129"/>
      <c r="F12138" s="129"/>
    </row>
    <row r="12139" spans="3:6" s="119" customFormat="1" x14ac:dyDescent="0.3">
      <c r="C12139" s="129"/>
      <c r="D12139" s="129"/>
      <c r="E12139" s="129"/>
      <c r="F12139" s="129"/>
    </row>
    <row r="12140" spans="3:6" s="119" customFormat="1" x14ac:dyDescent="0.3">
      <c r="C12140" s="129"/>
      <c r="D12140" s="129"/>
      <c r="E12140" s="129"/>
      <c r="F12140" s="129"/>
    </row>
    <row r="12141" spans="3:6" s="119" customFormat="1" x14ac:dyDescent="0.3">
      <c r="C12141" s="129"/>
      <c r="D12141" s="129"/>
      <c r="E12141" s="129"/>
      <c r="F12141" s="129"/>
    </row>
    <row r="12142" spans="3:6" s="119" customFormat="1" x14ac:dyDescent="0.3">
      <c r="C12142" s="129"/>
      <c r="D12142" s="129"/>
      <c r="E12142" s="129"/>
      <c r="F12142" s="129"/>
    </row>
    <row r="12143" spans="3:6" s="119" customFormat="1" x14ac:dyDescent="0.3">
      <c r="C12143" s="129"/>
      <c r="D12143" s="129"/>
      <c r="E12143" s="129"/>
      <c r="F12143" s="129"/>
    </row>
    <row r="12144" spans="3:6" s="119" customFormat="1" x14ac:dyDescent="0.3">
      <c r="C12144" s="129"/>
      <c r="D12144" s="129"/>
      <c r="E12144" s="129"/>
      <c r="F12144" s="129"/>
    </row>
    <row r="12145" spans="3:6" s="119" customFormat="1" x14ac:dyDescent="0.3">
      <c r="C12145" s="129"/>
      <c r="D12145" s="129"/>
      <c r="E12145" s="129"/>
      <c r="F12145" s="129"/>
    </row>
    <row r="12146" spans="3:6" s="119" customFormat="1" x14ac:dyDescent="0.3">
      <c r="C12146" s="129"/>
      <c r="D12146" s="129"/>
      <c r="E12146" s="129"/>
      <c r="F12146" s="129"/>
    </row>
    <row r="12147" spans="3:6" s="119" customFormat="1" x14ac:dyDescent="0.3">
      <c r="C12147" s="129"/>
      <c r="D12147" s="129"/>
      <c r="E12147" s="129"/>
      <c r="F12147" s="129"/>
    </row>
    <row r="12148" spans="3:6" s="119" customFormat="1" x14ac:dyDescent="0.3">
      <c r="C12148" s="129"/>
      <c r="D12148" s="129"/>
      <c r="E12148" s="129"/>
      <c r="F12148" s="129"/>
    </row>
    <row r="12149" spans="3:6" s="119" customFormat="1" x14ac:dyDescent="0.3">
      <c r="C12149" s="129"/>
      <c r="D12149" s="129"/>
      <c r="E12149" s="129"/>
      <c r="F12149" s="129"/>
    </row>
    <row r="12150" spans="3:6" s="119" customFormat="1" x14ac:dyDescent="0.3">
      <c r="C12150" s="129"/>
      <c r="D12150" s="129"/>
      <c r="E12150" s="129"/>
      <c r="F12150" s="129"/>
    </row>
    <row r="12151" spans="3:6" s="119" customFormat="1" x14ac:dyDescent="0.3">
      <c r="C12151" s="129"/>
      <c r="D12151" s="129"/>
      <c r="E12151" s="129"/>
      <c r="F12151" s="129"/>
    </row>
    <row r="12152" spans="3:6" s="119" customFormat="1" x14ac:dyDescent="0.3">
      <c r="C12152" s="129"/>
      <c r="D12152" s="129"/>
      <c r="E12152" s="129"/>
      <c r="F12152" s="129"/>
    </row>
    <row r="12153" spans="3:6" s="119" customFormat="1" x14ac:dyDescent="0.3">
      <c r="C12153" s="129"/>
      <c r="D12153" s="129"/>
      <c r="E12153" s="129"/>
      <c r="F12153" s="129"/>
    </row>
    <row r="12154" spans="3:6" s="119" customFormat="1" x14ac:dyDescent="0.3">
      <c r="C12154" s="129"/>
      <c r="D12154" s="129"/>
      <c r="E12154" s="129"/>
      <c r="F12154" s="129"/>
    </row>
    <row r="12155" spans="3:6" s="119" customFormat="1" x14ac:dyDescent="0.3">
      <c r="C12155" s="129"/>
      <c r="D12155" s="129"/>
      <c r="E12155" s="129"/>
      <c r="F12155" s="129"/>
    </row>
    <row r="12156" spans="3:6" s="119" customFormat="1" x14ac:dyDescent="0.3">
      <c r="C12156" s="129"/>
      <c r="D12156" s="129"/>
      <c r="E12156" s="129"/>
      <c r="F12156" s="129"/>
    </row>
    <row r="12157" spans="3:6" s="119" customFormat="1" x14ac:dyDescent="0.3">
      <c r="C12157" s="129"/>
      <c r="D12157" s="129"/>
      <c r="E12157" s="129"/>
      <c r="F12157" s="129"/>
    </row>
    <row r="12158" spans="3:6" s="119" customFormat="1" x14ac:dyDescent="0.3">
      <c r="C12158" s="129"/>
      <c r="D12158" s="129"/>
      <c r="E12158" s="129"/>
      <c r="F12158" s="129"/>
    </row>
    <row r="12159" spans="3:6" s="119" customFormat="1" x14ac:dyDescent="0.3">
      <c r="C12159" s="129"/>
      <c r="D12159" s="129"/>
      <c r="E12159" s="129"/>
      <c r="F12159" s="129"/>
    </row>
    <row r="12160" spans="3:6" s="119" customFormat="1" x14ac:dyDescent="0.3">
      <c r="C12160" s="129"/>
      <c r="D12160" s="129"/>
      <c r="E12160" s="129"/>
      <c r="F12160" s="129"/>
    </row>
    <row r="12161" spans="3:6" s="119" customFormat="1" x14ac:dyDescent="0.3">
      <c r="C12161" s="129"/>
      <c r="D12161" s="129"/>
      <c r="E12161" s="129"/>
      <c r="F12161" s="129"/>
    </row>
    <row r="12162" spans="3:6" s="119" customFormat="1" x14ac:dyDescent="0.3">
      <c r="C12162" s="129"/>
      <c r="D12162" s="129"/>
      <c r="E12162" s="129"/>
      <c r="F12162" s="129"/>
    </row>
    <row r="12163" spans="3:6" s="119" customFormat="1" x14ac:dyDescent="0.3">
      <c r="C12163" s="129"/>
      <c r="D12163" s="129"/>
      <c r="E12163" s="129"/>
      <c r="F12163" s="129"/>
    </row>
    <row r="12164" spans="3:6" s="119" customFormat="1" x14ac:dyDescent="0.3">
      <c r="C12164" s="129"/>
      <c r="D12164" s="129"/>
      <c r="E12164" s="129"/>
      <c r="F12164" s="129"/>
    </row>
    <row r="12165" spans="3:6" s="119" customFormat="1" x14ac:dyDescent="0.3">
      <c r="C12165" s="129"/>
      <c r="D12165" s="129"/>
      <c r="E12165" s="129"/>
      <c r="F12165" s="129"/>
    </row>
    <row r="12166" spans="3:6" s="119" customFormat="1" x14ac:dyDescent="0.3">
      <c r="C12166" s="129"/>
      <c r="D12166" s="129"/>
      <c r="E12166" s="129"/>
      <c r="F12166" s="129"/>
    </row>
    <row r="12167" spans="3:6" s="119" customFormat="1" x14ac:dyDescent="0.3">
      <c r="C12167" s="129"/>
      <c r="D12167" s="129"/>
      <c r="E12167" s="129"/>
      <c r="F12167" s="129"/>
    </row>
    <row r="12168" spans="3:6" s="119" customFormat="1" x14ac:dyDescent="0.3">
      <c r="C12168" s="129"/>
      <c r="D12168" s="129"/>
      <c r="E12168" s="129"/>
      <c r="F12168" s="129"/>
    </row>
    <row r="12169" spans="3:6" s="119" customFormat="1" x14ac:dyDescent="0.3">
      <c r="C12169" s="129"/>
      <c r="D12169" s="129"/>
      <c r="E12169" s="129"/>
      <c r="F12169" s="129"/>
    </row>
    <row r="12170" spans="3:6" s="119" customFormat="1" x14ac:dyDescent="0.3">
      <c r="C12170" s="129"/>
      <c r="D12170" s="129"/>
      <c r="E12170" s="129"/>
      <c r="F12170" s="129"/>
    </row>
    <row r="12171" spans="3:6" s="119" customFormat="1" x14ac:dyDescent="0.3">
      <c r="C12171" s="129"/>
      <c r="D12171" s="129"/>
      <c r="E12171" s="129"/>
      <c r="F12171" s="129"/>
    </row>
    <row r="12172" spans="3:6" s="119" customFormat="1" x14ac:dyDescent="0.3">
      <c r="C12172" s="129"/>
      <c r="D12172" s="129"/>
      <c r="E12172" s="129"/>
      <c r="F12172" s="129"/>
    </row>
    <row r="12173" spans="3:6" s="119" customFormat="1" x14ac:dyDescent="0.3">
      <c r="C12173" s="129"/>
      <c r="D12173" s="129"/>
      <c r="E12173" s="129"/>
      <c r="F12173" s="129"/>
    </row>
    <row r="12174" spans="3:6" s="119" customFormat="1" x14ac:dyDescent="0.3">
      <c r="C12174" s="129"/>
      <c r="D12174" s="129"/>
      <c r="E12174" s="129"/>
      <c r="F12174" s="129"/>
    </row>
    <row r="12175" spans="3:6" s="119" customFormat="1" x14ac:dyDescent="0.3">
      <c r="C12175" s="129"/>
      <c r="D12175" s="129"/>
      <c r="E12175" s="129"/>
      <c r="F12175" s="129"/>
    </row>
    <row r="12176" spans="3:6" s="119" customFormat="1" x14ac:dyDescent="0.3">
      <c r="C12176" s="129"/>
      <c r="D12176" s="129"/>
      <c r="E12176" s="129"/>
      <c r="F12176" s="129"/>
    </row>
    <row r="12177" spans="3:6" s="119" customFormat="1" x14ac:dyDescent="0.3">
      <c r="C12177" s="129"/>
      <c r="D12177" s="129"/>
      <c r="E12177" s="129"/>
      <c r="F12177" s="129"/>
    </row>
    <row r="12178" spans="3:6" s="119" customFormat="1" x14ac:dyDescent="0.3">
      <c r="C12178" s="129"/>
      <c r="D12178" s="129"/>
      <c r="E12178" s="129"/>
      <c r="F12178" s="129"/>
    </row>
    <row r="12179" spans="3:6" s="119" customFormat="1" x14ac:dyDescent="0.3">
      <c r="C12179" s="129"/>
      <c r="D12179" s="129"/>
      <c r="E12179" s="129"/>
      <c r="F12179" s="129"/>
    </row>
    <row r="12180" spans="3:6" s="119" customFormat="1" x14ac:dyDescent="0.3">
      <c r="C12180" s="129"/>
      <c r="D12180" s="129"/>
      <c r="E12180" s="129"/>
      <c r="F12180" s="129"/>
    </row>
    <row r="12181" spans="3:6" s="119" customFormat="1" x14ac:dyDescent="0.3">
      <c r="C12181" s="129"/>
      <c r="D12181" s="129"/>
      <c r="E12181" s="129"/>
      <c r="F12181" s="129"/>
    </row>
    <row r="12182" spans="3:6" s="119" customFormat="1" x14ac:dyDescent="0.3">
      <c r="C12182" s="129"/>
      <c r="D12182" s="129"/>
      <c r="E12182" s="129"/>
      <c r="F12182" s="129"/>
    </row>
    <row r="12183" spans="3:6" s="119" customFormat="1" x14ac:dyDescent="0.3">
      <c r="C12183" s="129"/>
      <c r="D12183" s="129"/>
      <c r="E12183" s="129"/>
      <c r="F12183" s="129"/>
    </row>
    <row r="12184" spans="3:6" s="119" customFormat="1" x14ac:dyDescent="0.3">
      <c r="C12184" s="129"/>
      <c r="D12184" s="129"/>
      <c r="E12184" s="129"/>
      <c r="F12184" s="129"/>
    </row>
    <row r="12185" spans="3:6" s="119" customFormat="1" x14ac:dyDescent="0.3">
      <c r="C12185" s="129"/>
      <c r="D12185" s="129"/>
      <c r="E12185" s="129"/>
      <c r="F12185" s="129"/>
    </row>
    <row r="12186" spans="3:6" s="119" customFormat="1" x14ac:dyDescent="0.3">
      <c r="C12186" s="129"/>
      <c r="D12186" s="129"/>
      <c r="E12186" s="129"/>
      <c r="F12186" s="129"/>
    </row>
    <row r="12187" spans="3:6" s="119" customFormat="1" x14ac:dyDescent="0.3">
      <c r="C12187" s="129"/>
      <c r="D12187" s="129"/>
      <c r="E12187" s="129"/>
      <c r="F12187" s="129"/>
    </row>
    <row r="12188" spans="3:6" s="119" customFormat="1" x14ac:dyDescent="0.3">
      <c r="C12188" s="129"/>
      <c r="D12188" s="129"/>
      <c r="E12188" s="129"/>
      <c r="F12188" s="129"/>
    </row>
    <row r="12189" spans="3:6" s="119" customFormat="1" x14ac:dyDescent="0.3">
      <c r="C12189" s="129"/>
      <c r="D12189" s="129"/>
      <c r="E12189" s="129"/>
      <c r="F12189" s="129"/>
    </row>
    <row r="12190" spans="3:6" s="119" customFormat="1" x14ac:dyDescent="0.3">
      <c r="C12190" s="129"/>
      <c r="D12190" s="129"/>
      <c r="E12190" s="129"/>
      <c r="F12190" s="129"/>
    </row>
    <row r="12191" spans="3:6" s="119" customFormat="1" x14ac:dyDescent="0.3">
      <c r="C12191" s="129"/>
      <c r="D12191" s="129"/>
      <c r="E12191" s="129"/>
      <c r="F12191" s="129"/>
    </row>
    <row r="12192" spans="3:6" s="119" customFormat="1" x14ac:dyDescent="0.3">
      <c r="C12192" s="129"/>
      <c r="D12192" s="129"/>
      <c r="E12192" s="129"/>
      <c r="F12192" s="129"/>
    </row>
    <row r="12193" spans="3:6" s="119" customFormat="1" x14ac:dyDescent="0.3">
      <c r="C12193" s="129"/>
      <c r="D12193" s="129"/>
      <c r="E12193" s="129"/>
      <c r="F12193" s="129"/>
    </row>
    <row r="12194" spans="3:6" s="119" customFormat="1" x14ac:dyDescent="0.3">
      <c r="C12194" s="129"/>
      <c r="D12194" s="129"/>
      <c r="E12194" s="129"/>
      <c r="F12194" s="129"/>
    </row>
    <row r="12195" spans="3:6" s="119" customFormat="1" x14ac:dyDescent="0.3">
      <c r="C12195" s="129"/>
      <c r="D12195" s="129"/>
      <c r="E12195" s="129"/>
      <c r="F12195" s="129"/>
    </row>
    <row r="12196" spans="3:6" s="119" customFormat="1" x14ac:dyDescent="0.3">
      <c r="C12196" s="129"/>
      <c r="D12196" s="129"/>
      <c r="E12196" s="129"/>
      <c r="F12196" s="129"/>
    </row>
    <row r="12197" spans="3:6" s="119" customFormat="1" x14ac:dyDescent="0.3">
      <c r="C12197" s="129"/>
      <c r="D12197" s="129"/>
      <c r="E12197" s="129"/>
      <c r="F12197" s="129"/>
    </row>
    <row r="12198" spans="3:6" s="119" customFormat="1" x14ac:dyDescent="0.3">
      <c r="C12198" s="129"/>
      <c r="D12198" s="129"/>
      <c r="E12198" s="129"/>
      <c r="F12198" s="129"/>
    </row>
    <row r="12199" spans="3:6" s="119" customFormat="1" x14ac:dyDescent="0.3">
      <c r="C12199" s="129"/>
      <c r="D12199" s="129"/>
      <c r="E12199" s="129"/>
      <c r="F12199" s="129"/>
    </row>
    <row r="12200" spans="3:6" s="119" customFormat="1" x14ac:dyDescent="0.3">
      <c r="C12200" s="129"/>
      <c r="D12200" s="129"/>
      <c r="E12200" s="129"/>
      <c r="F12200" s="129"/>
    </row>
    <row r="12201" spans="3:6" s="119" customFormat="1" x14ac:dyDescent="0.3">
      <c r="C12201" s="129"/>
      <c r="D12201" s="129"/>
      <c r="E12201" s="129"/>
      <c r="F12201" s="129"/>
    </row>
    <row r="12202" spans="3:6" s="119" customFormat="1" x14ac:dyDescent="0.3">
      <c r="C12202" s="129"/>
      <c r="D12202" s="129"/>
      <c r="E12202" s="129"/>
      <c r="F12202" s="129"/>
    </row>
    <row r="12203" spans="3:6" s="119" customFormat="1" x14ac:dyDescent="0.3">
      <c r="C12203" s="129"/>
      <c r="D12203" s="129"/>
      <c r="E12203" s="129"/>
      <c r="F12203" s="129"/>
    </row>
    <row r="12204" spans="3:6" s="119" customFormat="1" x14ac:dyDescent="0.3">
      <c r="C12204" s="129"/>
      <c r="D12204" s="129"/>
      <c r="E12204" s="129"/>
      <c r="F12204" s="129"/>
    </row>
    <row r="12205" spans="3:6" s="119" customFormat="1" x14ac:dyDescent="0.3">
      <c r="C12205" s="129"/>
      <c r="D12205" s="129"/>
      <c r="E12205" s="129"/>
      <c r="F12205" s="129"/>
    </row>
    <row r="12206" spans="3:6" s="119" customFormat="1" x14ac:dyDescent="0.3">
      <c r="C12206" s="129"/>
      <c r="D12206" s="129"/>
      <c r="E12206" s="129"/>
      <c r="F12206" s="129"/>
    </row>
    <row r="12207" spans="3:6" s="119" customFormat="1" x14ac:dyDescent="0.3">
      <c r="C12207" s="129"/>
      <c r="D12207" s="129"/>
      <c r="E12207" s="129"/>
      <c r="F12207" s="129"/>
    </row>
    <row r="12208" spans="3:6" s="119" customFormat="1" x14ac:dyDescent="0.3">
      <c r="C12208" s="129"/>
      <c r="D12208" s="129"/>
      <c r="E12208" s="129"/>
      <c r="F12208" s="129"/>
    </row>
    <row r="12209" spans="3:6" s="119" customFormat="1" x14ac:dyDescent="0.3">
      <c r="C12209" s="129"/>
      <c r="D12209" s="129"/>
      <c r="E12209" s="129"/>
      <c r="F12209" s="129"/>
    </row>
    <row r="12210" spans="3:6" s="119" customFormat="1" x14ac:dyDescent="0.3">
      <c r="C12210" s="129"/>
      <c r="D12210" s="129"/>
      <c r="E12210" s="129"/>
      <c r="F12210" s="129"/>
    </row>
    <row r="12211" spans="3:6" s="119" customFormat="1" x14ac:dyDescent="0.3">
      <c r="C12211" s="129"/>
      <c r="D12211" s="129"/>
      <c r="E12211" s="129"/>
      <c r="F12211" s="129"/>
    </row>
    <row r="12212" spans="3:6" s="119" customFormat="1" x14ac:dyDescent="0.3">
      <c r="C12212" s="129"/>
      <c r="D12212" s="129"/>
      <c r="E12212" s="129"/>
      <c r="F12212" s="129"/>
    </row>
    <row r="12213" spans="3:6" s="119" customFormat="1" x14ac:dyDescent="0.3">
      <c r="C12213" s="129"/>
      <c r="D12213" s="129"/>
      <c r="E12213" s="129"/>
      <c r="F12213" s="129"/>
    </row>
    <row r="12214" spans="3:6" s="119" customFormat="1" x14ac:dyDescent="0.3">
      <c r="C12214" s="129"/>
      <c r="D12214" s="129"/>
      <c r="E12214" s="129"/>
      <c r="F12214" s="129"/>
    </row>
    <row r="12215" spans="3:6" s="119" customFormat="1" x14ac:dyDescent="0.3">
      <c r="C12215" s="129"/>
      <c r="D12215" s="129"/>
      <c r="E12215" s="129"/>
      <c r="F12215" s="129"/>
    </row>
    <row r="12216" spans="3:6" s="119" customFormat="1" x14ac:dyDescent="0.3">
      <c r="C12216" s="129"/>
      <c r="D12216" s="129"/>
      <c r="E12216" s="129"/>
      <c r="F12216" s="129"/>
    </row>
    <row r="12217" spans="3:6" s="119" customFormat="1" x14ac:dyDescent="0.3">
      <c r="C12217" s="129"/>
      <c r="D12217" s="129"/>
      <c r="E12217" s="129"/>
      <c r="F12217" s="129"/>
    </row>
    <row r="12218" spans="3:6" s="119" customFormat="1" x14ac:dyDescent="0.3">
      <c r="C12218" s="129"/>
      <c r="D12218" s="129"/>
      <c r="E12218" s="129"/>
      <c r="F12218" s="129"/>
    </row>
    <row r="12219" spans="3:6" s="119" customFormat="1" x14ac:dyDescent="0.3">
      <c r="C12219" s="129"/>
      <c r="D12219" s="129"/>
      <c r="E12219" s="129"/>
      <c r="F12219" s="129"/>
    </row>
    <row r="12220" spans="3:6" s="119" customFormat="1" x14ac:dyDescent="0.3">
      <c r="C12220" s="129"/>
      <c r="D12220" s="129"/>
      <c r="E12220" s="129"/>
      <c r="F12220" s="129"/>
    </row>
    <row r="12221" spans="3:6" s="119" customFormat="1" x14ac:dyDescent="0.3">
      <c r="C12221" s="129"/>
      <c r="D12221" s="129"/>
      <c r="E12221" s="129"/>
      <c r="F12221" s="129"/>
    </row>
    <row r="12222" spans="3:6" s="119" customFormat="1" x14ac:dyDescent="0.3">
      <c r="C12222" s="129"/>
      <c r="D12222" s="129"/>
      <c r="E12222" s="129"/>
      <c r="F12222" s="129"/>
    </row>
    <row r="12223" spans="3:6" s="119" customFormat="1" x14ac:dyDescent="0.3">
      <c r="C12223" s="129"/>
      <c r="D12223" s="129"/>
      <c r="E12223" s="129"/>
      <c r="F12223" s="129"/>
    </row>
    <row r="12224" spans="3:6" s="119" customFormat="1" x14ac:dyDescent="0.3">
      <c r="C12224" s="129"/>
      <c r="D12224" s="129"/>
      <c r="E12224" s="129"/>
      <c r="F12224" s="129"/>
    </row>
    <row r="12225" spans="3:6" s="119" customFormat="1" x14ac:dyDescent="0.3">
      <c r="C12225" s="129"/>
      <c r="D12225" s="129"/>
      <c r="E12225" s="129"/>
      <c r="F12225" s="129"/>
    </row>
    <row r="12226" spans="3:6" s="119" customFormat="1" x14ac:dyDescent="0.3">
      <c r="C12226" s="129"/>
      <c r="D12226" s="129"/>
      <c r="E12226" s="129"/>
      <c r="F12226" s="129"/>
    </row>
    <row r="12227" spans="3:6" s="119" customFormat="1" x14ac:dyDescent="0.3">
      <c r="C12227" s="129"/>
      <c r="D12227" s="129"/>
      <c r="E12227" s="129"/>
      <c r="F12227" s="129"/>
    </row>
    <row r="12228" spans="3:6" s="119" customFormat="1" x14ac:dyDescent="0.3">
      <c r="C12228" s="129"/>
      <c r="D12228" s="129"/>
      <c r="E12228" s="129"/>
      <c r="F12228" s="129"/>
    </row>
    <row r="12229" spans="3:6" s="119" customFormat="1" x14ac:dyDescent="0.3">
      <c r="C12229" s="129"/>
      <c r="D12229" s="129"/>
      <c r="E12229" s="129"/>
      <c r="F12229" s="129"/>
    </row>
    <row r="12230" spans="3:6" s="119" customFormat="1" x14ac:dyDescent="0.3">
      <c r="C12230" s="129"/>
      <c r="D12230" s="129"/>
      <c r="E12230" s="129"/>
      <c r="F12230" s="129"/>
    </row>
    <row r="12231" spans="3:6" s="119" customFormat="1" x14ac:dyDescent="0.3">
      <c r="C12231" s="129"/>
      <c r="D12231" s="129"/>
      <c r="E12231" s="129"/>
      <c r="F12231" s="129"/>
    </row>
    <row r="12232" spans="3:6" s="119" customFormat="1" x14ac:dyDescent="0.3">
      <c r="C12232" s="129"/>
      <c r="D12232" s="129"/>
      <c r="E12232" s="129"/>
      <c r="F12232" s="129"/>
    </row>
    <row r="12233" spans="3:6" s="119" customFormat="1" x14ac:dyDescent="0.3">
      <c r="C12233" s="129"/>
      <c r="D12233" s="129"/>
      <c r="E12233" s="129"/>
      <c r="F12233" s="129"/>
    </row>
    <row r="12234" spans="3:6" s="119" customFormat="1" x14ac:dyDescent="0.3">
      <c r="C12234" s="129"/>
      <c r="D12234" s="129"/>
      <c r="E12234" s="129"/>
      <c r="F12234" s="129"/>
    </row>
    <row r="12235" spans="3:6" s="119" customFormat="1" x14ac:dyDescent="0.3">
      <c r="C12235" s="129"/>
      <c r="D12235" s="129"/>
      <c r="E12235" s="129"/>
      <c r="F12235" s="129"/>
    </row>
    <row r="12236" spans="3:6" s="119" customFormat="1" x14ac:dyDescent="0.3">
      <c r="C12236" s="129"/>
      <c r="D12236" s="129"/>
      <c r="E12236" s="129"/>
      <c r="F12236" s="129"/>
    </row>
    <row r="12237" spans="3:6" s="119" customFormat="1" x14ac:dyDescent="0.3">
      <c r="C12237" s="129"/>
      <c r="D12237" s="129"/>
      <c r="E12237" s="129"/>
      <c r="F12237" s="129"/>
    </row>
    <row r="12238" spans="3:6" s="119" customFormat="1" x14ac:dyDescent="0.3">
      <c r="C12238" s="129"/>
      <c r="D12238" s="129"/>
      <c r="E12238" s="129"/>
      <c r="F12238" s="129"/>
    </row>
    <row r="12239" spans="3:6" s="119" customFormat="1" x14ac:dyDescent="0.3">
      <c r="C12239" s="129"/>
      <c r="D12239" s="129"/>
      <c r="E12239" s="129"/>
      <c r="F12239" s="129"/>
    </row>
    <row r="12240" spans="3:6" s="119" customFormat="1" x14ac:dyDescent="0.3">
      <c r="C12240" s="129"/>
      <c r="D12240" s="129"/>
      <c r="E12240" s="129"/>
      <c r="F12240" s="129"/>
    </row>
    <row r="12241" spans="3:6" s="119" customFormat="1" x14ac:dyDescent="0.3">
      <c r="C12241" s="129"/>
      <c r="D12241" s="129"/>
      <c r="E12241" s="129"/>
      <c r="F12241" s="129"/>
    </row>
    <row r="12242" spans="3:6" s="119" customFormat="1" x14ac:dyDescent="0.3">
      <c r="C12242" s="129"/>
      <c r="D12242" s="129"/>
      <c r="E12242" s="129"/>
      <c r="F12242" s="129"/>
    </row>
    <row r="12243" spans="3:6" s="119" customFormat="1" x14ac:dyDescent="0.3">
      <c r="C12243" s="129"/>
      <c r="D12243" s="129"/>
      <c r="E12243" s="129"/>
      <c r="F12243" s="129"/>
    </row>
    <row r="12244" spans="3:6" s="119" customFormat="1" x14ac:dyDescent="0.3">
      <c r="C12244" s="129"/>
      <c r="D12244" s="129"/>
      <c r="E12244" s="129"/>
      <c r="F12244" s="129"/>
    </row>
    <row r="12245" spans="3:6" s="119" customFormat="1" x14ac:dyDescent="0.3">
      <c r="C12245" s="129"/>
      <c r="D12245" s="129"/>
      <c r="E12245" s="129"/>
      <c r="F12245" s="129"/>
    </row>
    <row r="12246" spans="3:6" s="119" customFormat="1" x14ac:dyDescent="0.3">
      <c r="C12246" s="129"/>
      <c r="D12246" s="129"/>
      <c r="E12246" s="129"/>
      <c r="F12246" s="129"/>
    </row>
    <row r="12247" spans="3:6" s="119" customFormat="1" x14ac:dyDescent="0.3">
      <c r="C12247" s="129"/>
      <c r="D12247" s="129"/>
      <c r="E12247" s="129"/>
      <c r="F12247" s="129"/>
    </row>
    <row r="12248" spans="3:6" s="119" customFormat="1" x14ac:dyDescent="0.3">
      <c r="C12248" s="129"/>
      <c r="D12248" s="129"/>
      <c r="E12248" s="129"/>
      <c r="F12248" s="129"/>
    </row>
    <row r="12249" spans="3:6" s="119" customFormat="1" x14ac:dyDescent="0.3">
      <c r="C12249" s="129"/>
      <c r="D12249" s="129"/>
      <c r="E12249" s="129"/>
      <c r="F12249" s="129"/>
    </row>
    <row r="12250" spans="3:6" s="119" customFormat="1" x14ac:dyDescent="0.3">
      <c r="C12250" s="129"/>
      <c r="D12250" s="129"/>
      <c r="E12250" s="129"/>
      <c r="F12250" s="129"/>
    </row>
    <row r="12251" spans="3:6" s="119" customFormat="1" x14ac:dyDescent="0.3">
      <c r="C12251" s="129"/>
      <c r="D12251" s="129"/>
      <c r="E12251" s="129"/>
      <c r="F12251" s="129"/>
    </row>
    <row r="12252" spans="3:6" s="119" customFormat="1" x14ac:dyDescent="0.3">
      <c r="C12252" s="129"/>
      <c r="D12252" s="129"/>
      <c r="E12252" s="129"/>
      <c r="F12252" s="129"/>
    </row>
    <row r="12253" spans="3:6" s="119" customFormat="1" x14ac:dyDescent="0.3">
      <c r="C12253" s="129"/>
      <c r="D12253" s="129"/>
      <c r="E12253" s="129"/>
      <c r="F12253" s="129"/>
    </row>
    <row r="12254" spans="3:6" s="119" customFormat="1" x14ac:dyDescent="0.3">
      <c r="C12254" s="129"/>
      <c r="D12254" s="129"/>
      <c r="E12254" s="129"/>
      <c r="F12254" s="129"/>
    </row>
    <row r="12255" spans="3:6" s="119" customFormat="1" x14ac:dyDescent="0.3">
      <c r="C12255" s="129"/>
      <c r="D12255" s="129"/>
      <c r="E12255" s="129"/>
      <c r="F12255" s="129"/>
    </row>
    <row r="12256" spans="3:6" s="119" customFormat="1" x14ac:dyDescent="0.3">
      <c r="C12256" s="129"/>
      <c r="D12256" s="129"/>
      <c r="E12256" s="129"/>
      <c r="F12256" s="129"/>
    </row>
    <row r="12257" spans="3:6" s="119" customFormat="1" x14ac:dyDescent="0.3">
      <c r="C12257" s="129"/>
      <c r="D12257" s="129"/>
      <c r="E12257" s="129"/>
      <c r="F12257" s="129"/>
    </row>
    <row r="12258" spans="3:6" s="119" customFormat="1" x14ac:dyDescent="0.3">
      <c r="C12258" s="129"/>
      <c r="D12258" s="129"/>
      <c r="E12258" s="129"/>
      <c r="F12258" s="129"/>
    </row>
    <row r="12259" spans="3:6" s="119" customFormat="1" x14ac:dyDescent="0.3">
      <c r="C12259" s="129"/>
      <c r="D12259" s="129"/>
      <c r="E12259" s="129"/>
      <c r="F12259" s="129"/>
    </row>
    <row r="12260" spans="3:6" s="119" customFormat="1" x14ac:dyDescent="0.3">
      <c r="C12260" s="129"/>
      <c r="D12260" s="129"/>
      <c r="E12260" s="129"/>
      <c r="F12260" s="129"/>
    </row>
    <row r="12261" spans="3:6" s="119" customFormat="1" x14ac:dyDescent="0.3">
      <c r="C12261" s="129"/>
      <c r="D12261" s="129"/>
      <c r="E12261" s="129"/>
      <c r="F12261" s="129"/>
    </row>
    <row r="12262" spans="3:6" s="119" customFormat="1" x14ac:dyDescent="0.3">
      <c r="C12262" s="129"/>
      <c r="D12262" s="129"/>
      <c r="E12262" s="129"/>
      <c r="F12262" s="129"/>
    </row>
    <row r="12263" spans="3:6" s="119" customFormat="1" x14ac:dyDescent="0.3">
      <c r="C12263" s="129"/>
      <c r="D12263" s="129"/>
      <c r="E12263" s="129"/>
      <c r="F12263" s="129"/>
    </row>
    <row r="12264" spans="3:6" s="119" customFormat="1" x14ac:dyDescent="0.3">
      <c r="C12264" s="129"/>
      <c r="D12264" s="129"/>
      <c r="E12264" s="129"/>
      <c r="F12264" s="129"/>
    </row>
    <row r="12265" spans="3:6" s="119" customFormat="1" x14ac:dyDescent="0.3">
      <c r="C12265" s="129"/>
      <c r="D12265" s="129"/>
      <c r="E12265" s="129"/>
      <c r="F12265" s="129"/>
    </row>
    <row r="12266" spans="3:6" s="119" customFormat="1" x14ac:dyDescent="0.3">
      <c r="C12266" s="129"/>
      <c r="D12266" s="129"/>
      <c r="E12266" s="129"/>
      <c r="F12266" s="129"/>
    </row>
    <row r="12267" spans="3:6" s="119" customFormat="1" x14ac:dyDescent="0.3">
      <c r="C12267" s="129"/>
      <c r="D12267" s="129"/>
      <c r="E12267" s="129"/>
      <c r="F12267" s="129"/>
    </row>
    <row r="12268" spans="3:6" s="119" customFormat="1" x14ac:dyDescent="0.3">
      <c r="C12268" s="129"/>
      <c r="D12268" s="129"/>
      <c r="E12268" s="129"/>
      <c r="F12268" s="129"/>
    </row>
    <row r="12269" spans="3:6" s="119" customFormat="1" x14ac:dyDescent="0.3">
      <c r="C12269" s="129"/>
      <c r="D12269" s="129"/>
      <c r="E12269" s="129"/>
      <c r="F12269" s="129"/>
    </row>
    <row r="12270" spans="3:6" s="119" customFormat="1" x14ac:dyDescent="0.3">
      <c r="C12270" s="129"/>
      <c r="D12270" s="129"/>
      <c r="E12270" s="129"/>
      <c r="F12270" s="129"/>
    </row>
    <row r="12271" spans="3:6" s="119" customFormat="1" x14ac:dyDescent="0.3">
      <c r="C12271" s="129"/>
      <c r="D12271" s="129"/>
      <c r="E12271" s="129"/>
      <c r="F12271" s="129"/>
    </row>
    <row r="12272" spans="3:6" s="119" customFormat="1" x14ac:dyDescent="0.3">
      <c r="C12272" s="129"/>
      <c r="D12272" s="129"/>
      <c r="E12272" s="129"/>
      <c r="F12272" s="129"/>
    </row>
    <row r="12273" spans="3:6" s="119" customFormat="1" x14ac:dyDescent="0.3">
      <c r="C12273" s="129"/>
      <c r="D12273" s="129"/>
      <c r="E12273" s="129"/>
      <c r="F12273" s="129"/>
    </row>
    <row r="12274" spans="3:6" s="119" customFormat="1" x14ac:dyDescent="0.3">
      <c r="C12274" s="129"/>
      <c r="D12274" s="129"/>
      <c r="E12274" s="129"/>
      <c r="F12274" s="129"/>
    </row>
    <row r="12275" spans="3:6" s="119" customFormat="1" x14ac:dyDescent="0.3">
      <c r="C12275" s="129"/>
      <c r="D12275" s="129"/>
      <c r="E12275" s="129"/>
      <c r="F12275" s="129"/>
    </row>
    <row r="12276" spans="3:6" s="119" customFormat="1" x14ac:dyDescent="0.3">
      <c r="C12276" s="129"/>
      <c r="D12276" s="129"/>
      <c r="E12276" s="129"/>
      <c r="F12276" s="129"/>
    </row>
    <row r="12277" spans="3:6" s="119" customFormat="1" x14ac:dyDescent="0.3">
      <c r="C12277" s="129"/>
      <c r="D12277" s="129"/>
      <c r="E12277" s="129"/>
      <c r="F12277" s="129"/>
    </row>
    <row r="12278" spans="3:6" s="119" customFormat="1" x14ac:dyDescent="0.3">
      <c r="C12278" s="129"/>
      <c r="D12278" s="129"/>
      <c r="E12278" s="129"/>
      <c r="F12278" s="129"/>
    </row>
    <row r="12279" spans="3:6" s="119" customFormat="1" x14ac:dyDescent="0.3">
      <c r="C12279" s="129"/>
      <c r="D12279" s="129"/>
      <c r="E12279" s="129"/>
      <c r="F12279" s="129"/>
    </row>
    <row r="12280" spans="3:6" s="119" customFormat="1" x14ac:dyDescent="0.3">
      <c r="C12280" s="129"/>
      <c r="D12280" s="129"/>
      <c r="E12280" s="129"/>
      <c r="F12280" s="129"/>
    </row>
    <row r="12281" spans="3:6" s="119" customFormat="1" x14ac:dyDescent="0.3">
      <c r="C12281" s="129"/>
      <c r="D12281" s="129"/>
      <c r="E12281" s="129"/>
      <c r="F12281" s="129"/>
    </row>
    <row r="12282" spans="3:6" s="119" customFormat="1" x14ac:dyDescent="0.3">
      <c r="C12282" s="129"/>
      <c r="D12282" s="129"/>
      <c r="E12282" s="129"/>
      <c r="F12282" s="129"/>
    </row>
    <row r="12283" spans="3:6" s="119" customFormat="1" x14ac:dyDescent="0.3">
      <c r="C12283" s="129"/>
      <c r="D12283" s="129"/>
      <c r="E12283" s="129"/>
      <c r="F12283" s="129"/>
    </row>
    <row r="12284" spans="3:6" s="119" customFormat="1" x14ac:dyDescent="0.3">
      <c r="C12284" s="129"/>
      <c r="D12284" s="129"/>
      <c r="E12284" s="129"/>
      <c r="F12284" s="129"/>
    </row>
    <row r="12285" spans="3:6" s="119" customFormat="1" x14ac:dyDescent="0.3">
      <c r="C12285" s="129"/>
      <c r="D12285" s="129"/>
      <c r="E12285" s="129"/>
      <c r="F12285" s="129"/>
    </row>
    <row r="12286" spans="3:6" s="119" customFormat="1" x14ac:dyDescent="0.3">
      <c r="C12286" s="129"/>
      <c r="D12286" s="129"/>
      <c r="E12286" s="129"/>
      <c r="F12286" s="129"/>
    </row>
    <row r="12287" spans="3:6" s="119" customFormat="1" x14ac:dyDescent="0.3">
      <c r="C12287" s="129"/>
      <c r="D12287" s="129"/>
      <c r="E12287" s="129"/>
      <c r="F12287" s="129"/>
    </row>
    <row r="12288" spans="3:6" s="119" customFormat="1" x14ac:dyDescent="0.3">
      <c r="C12288" s="129"/>
      <c r="D12288" s="129"/>
      <c r="E12288" s="129"/>
      <c r="F12288" s="129"/>
    </row>
    <row r="12289" spans="3:6" s="119" customFormat="1" x14ac:dyDescent="0.3">
      <c r="C12289" s="129"/>
      <c r="D12289" s="129"/>
      <c r="E12289" s="129"/>
      <c r="F12289" s="129"/>
    </row>
    <row r="12290" spans="3:6" s="119" customFormat="1" x14ac:dyDescent="0.3">
      <c r="C12290" s="129"/>
      <c r="D12290" s="129"/>
      <c r="E12290" s="129"/>
      <c r="F12290" s="129"/>
    </row>
    <row r="12291" spans="3:6" s="119" customFormat="1" x14ac:dyDescent="0.3">
      <c r="C12291" s="129"/>
      <c r="D12291" s="129"/>
      <c r="E12291" s="129"/>
      <c r="F12291" s="129"/>
    </row>
    <row r="12292" spans="3:6" s="119" customFormat="1" x14ac:dyDescent="0.3">
      <c r="C12292" s="129"/>
      <c r="D12292" s="129"/>
      <c r="E12292" s="129"/>
      <c r="F12292" s="129"/>
    </row>
    <row r="12293" spans="3:6" s="119" customFormat="1" x14ac:dyDescent="0.3">
      <c r="C12293" s="129"/>
      <c r="D12293" s="129"/>
      <c r="E12293" s="129"/>
      <c r="F12293" s="129"/>
    </row>
    <row r="12294" spans="3:6" s="119" customFormat="1" x14ac:dyDescent="0.3">
      <c r="C12294" s="129"/>
      <c r="D12294" s="129"/>
      <c r="E12294" s="129"/>
      <c r="F12294" s="129"/>
    </row>
    <row r="12295" spans="3:6" s="119" customFormat="1" x14ac:dyDescent="0.3">
      <c r="C12295" s="129"/>
      <c r="D12295" s="129"/>
      <c r="E12295" s="129"/>
      <c r="F12295" s="129"/>
    </row>
    <row r="12296" spans="3:6" s="119" customFormat="1" x14ac:dyDescent="0.3">
      <c r="C12296" s="129"/>
      <c r="D12296" s="129"/>
      <c r="E12296" s="129"/>
      <c r="F12296" s="129"/>
    </row>
    <row r="12297" spans="3:6" s="119" customFormat="1" x14ac:dyDescent="0.3">
      <c r="C12297" s="129"/>
      <c r="D12297" s="129"/>
      <c r="E12297" s="129"/>
      <c r="F12297" s="129"/>
    </row>
    <row r="12298" spans="3:6" s="119" customFormat="1" x14ac:dyDescent="0.3">
      <c r="C12298" s="129"/>
      <c r="D12298" s="129"/>
      <c r="E12298" s="129"/>
      <c r="F12298" s="129"/>
    </row>
    <row r="12299" spans="3:6" s="119" customFormat="1" x14ac:dyDescent="0.3">
      <c r="C12299" s="129"/>
      <c r="D12299" s="129"/>
      <c r="E12299" s="129"/>
      <c r="F12299" s="129"/>
    </row>
    <row r="12300" spans="3:6" s="119" customFormat="1" x14ac:dyDescent="0.3">
      <c r="C12300" s="129"/>
      <c r="D12300" s="129"/>
      <c r="E12300" s="129"/>
      <c r="F12300" s="129"/>
    </row>
    <row r="12301" spans="3:6" s="119" customFormat="1" x14ac:dyDescent="0.3">
      <c r="C12301" s="129"/>
      <c r="D12301" s="129"/>
      <c r="E12301" s="129"/>
      <c r="F12301" s="129"/>
    </row>
    <row r="12302" spans="3:6" s="119" customFormat="1" x14ac:dyDescent="0.3">
      <c r="C12302" s="129"/>
      <c r="D12302" s="129"/>
      <c r="E12302" s="129"/>
      <c r="F12302" s="129"/>
    </row>
    <row r="12303" spans="3:6" s="119" customFormat="1" x14ac:dyDescent="0.3">
      <c r="C12303" s="129"/>
      <c r="D12303" s="129"/>
      <c r="E12303" s="129"/>
      <c r="F12303" s="129"/>
    </row>
    <row r="12304" spans="3:6" s="119" customFormat="1" x14ac:dyDescent="0.3">
      <c r="C12304" s="129"/>
      <c r="D12304" s="129"/>
      <c r="E12304" s="129"/>
      <c r="F12304" s="129"/>
    </row>
    <row r="12305" spans="3:6" s="119" customFormat="1" x14ac:dyDescent="0.3">
      <c r="C12305" s="129"/>
      <c r="D12305" s="129"/>
      <c r="E12305" s="129"/>
      <c r="F12305" s="129"/>
    </row>
    <row r="12306" spans="3:6" s="119" customFormat="1" x14ac:dyDescent="0.3">
      <c r="C12306" s="129"/>
      <c r="D12306" s="129"/>
      <c r="E12306" s="129"/>
      <c r="F12306" s="129"/>
    </row>
    <row r="12307" spans="3:6" s="119" customFormat="1" x14ac:dyDescent="0.3">
      <c r="C12307" s="129"/>
      <c r="D12307" s="129"/>
      <c r="E12307" s="129"/>
      <c r="F12307" s="129"/>
    </row>
    <row r="12308" spans="3:6" s="119" customFormat="1" x14ac:dyDescent="0.3">
      <c r="C12308" s="129"/>
      <c r="D12308" s="129"/>
      <c r="E12308" s="129"/>
      <c r="F12308" s="129"/>
    </row>
    <row r="12309" spans="3:6" s="119" customFormat="1" x14ac:dyDescent="0.3">
      <c r="C12309" s="129"/>
      <c r="D12309" s="129"/>
      <c r="E12309" s="129"/>
      <c r="F12309" s="129"/>
    </row>
    <row r="12310" spans="3:6" s="119" customFormat="1" x14ac:dyDescent="0.3">
      <c r="C12310" s="129"/>
      <c r="D12310" s="129"/>
      <c r="E12310" s="129"/>
      <c r="F12310" s="129"/>
    </row>
    <row r="12311" spans="3:6" s="119" customFormat="1" x14ac:dyDescent="0.3">
      <c r="C12311" s="129"/>
      <c r="D12311" s="129"/>
      <c r="E12311" s="129"/>
      <c r="F12311" s="129"/>
    </row>
    <row r="12312" spans="3:6" s="119" customFormat="1" x14ac:dyDescent="0.3">
      <c r="C12312" s="129"/>
      <c r="D12312" s="129"/>
      <c r="E12312" s="129"/>
      <c r="F12312" s="129"/>
    </row>
    <row r="12313" spans="3:6" s="119" customFormat="1" x14ac:dyDescent="0.3">
      <c r="C12313" s="129"/>
      <c r="D12313" s="129"/>
      <c r="E12313" s="129"/>
      <c r="F12313" s="129"/>
    </row>
    <row r="12314" spans="3:6" s="119" customFormat="1" x14ac:dyDescent="0.3">
      <c r="C12314" s="129"/>
      <c r="D12314" s="129"/>
      <c r="E12314" s="129"/>
      <c r="F12314" s="129"/>
    </row>
    <row r="12315" spans="3:6" s="119" customFormat="1" x14ac:dyDescent="0.3">
      <c r="C12315" s="129"/>
      <c r="D12315" s="129"/>
      <c r="E12315" s="129"/>
      <c r="F12315" s="129"/>
    </row>
    <row r="12316" spans="3:6" s="119" customFormat="1" x14ac:dyDescent="0.3">
      <c r="C12316" s="129"/>
      <c r="D12316" s="129"/>
      <c r="E12316" s="129"/>
      <c r="F12316" s="129"/>
    </row>
    <row r="12317" spans="3:6" s="119" customFormat="1" x14ac:dyDescent="0.3">
      <c r="C12317" s="129"/>
      <c r="D12317" s="129"/>
      <c r="E12317" s="129"/>
      <c r="F12317" s="129"/>
    </row>
    <row r="12318" spans="3:6" s="119" customFormat="1" x14ac:dyDescent="0.3">
      <c r="C12318" s="129"/>
      <c r="D12318" s="129"/>
      <c r="E12318" s="129"/>
      <c r="F12318" s="129"/>
    </row>
    <row r="12319" spans="3:6" s="119" customFormat="1" x14ac:dyDescent="0.3">
      <c r="C12319" s="129"/>
      <c r="D12319" s="129"/>
      <c r="E12319" s="129"/>
      <c r="F12319" s="129"/>
    </row>
    <row r="12320" spans="3:6" s="119" customFormat="1" x14ac:dyDescent="0.3">
      <c r="C12320" s="129"/>
      <c r="D12320" s="129"/>
      <c r="E12320" s="129"/>
      <c r="F12320" s="129"/>
    </row>
    <row r="12321" spans="3:6" s="119" customFormat="1" x14ac:dyDescent="0.3">
      <c r="C12321" s="129"/>
      <c r="D12321" s="129"/>
      <c r="E12321" s="129"/>
      <c r="F12321" s="129"/>
    </row>
    <row r="12322" spans="3:6" s="119" customFormat="1" x14ac:dyDescent="0.3">
      <c r="C12322" s="129"/>
      <c r="D12322" s="129"/>
      <c r="E12322" s="129"/>
      <c r="F12322" s="129"/>
    </row>
    <row r="12323" spans="3:6" s="119" customFormat="1" x14ac:dyDescent="0.3">
      <c r="C12323" s="129"/>
      <c r="D12323" s="129"/>
      <c r="E12323" s="129"/>
      <c r="F12323" s="129"/>
    </row>
    <row r="12324" spans="3:6" s="119" customFormat="1" x14ac:dyDescent="0.3">
      <c r="C12324" s="129"/>
      <c r="D12324" s="129"/>
      <c r="E12324" s="129"/>
      <c r="F12324" s="129"/>
    </row>
    <row r="12325" spans="3:6" s="119" customFormat="1" x14ac:dyDescent="0.3">
      <c r="C12325" s="129"/>
      <c r="D12325" s="129"/>
      <c r="E12325" s="129"/>
      <c r="F12325" s="129"/>
    </row>
    <row r="12326" spans="3:6" s="119" customFormat="1" x14ac:dyDescent="0.3">
      <c r="C12326" s="129"/>
      <c r="D12326" s="129"/>
      <c r="E12326" s="129"/>
      <c r="F12326" s="129"/>
    </row>
    <row r="12327" spans="3:6" s="119" customFormat="1" x14ac:dyDescent="0.3">
      <c r="C12327" s="129"/>
      <c r="D12327" s="129"/>
      <c r="E12327" s="129"/>
      <c r="F12327" s="129"/>
    </row>
    <row r="12328" spans="3:6" s="119" customFormat="1" x14ac:dyDescent="0.3">
      <c r="C12328" s="129"/>
      <c r="D12328" s="129"/>
      <c r="E12328" s="129"/>
      <c r="F12328" s="129"/>
    </row>
    <row r="12329" spans="3:6" s="119" customFormat="1" x14ac:dyDescent="0.3">
      <c r="C12329" s="129"/>
      <c r="D12329" s="129"/>
      <c r="E12329" s="129"/>
      <c r="F12329" s="129"/>
    </row>
    <row r="12330" spans="3:6" s="119" customFormat="1" x14ac:dyDescent="0.3">
      <c r="C12330" s="129"/>
      <c r="D12330" s="129"/>
      <c r="E12330" s="129"/>
      <c r="F12330" s="129"/>
    </row>
    <row r="12331" spans="3:6" s="119" customFormat="1" x14ac:dyDescent="0.3">
      <c r="C12331" s="129"/>
      <c r="D12331" s="129"/>
      <c r="E12331" s="129"/>
      <c r="F12331" s="129"/>
    </row>
    <row r="12332" spans="3:6" s="119" customFormat="1" x14ac:dyDescent="0.3">
      <c r="C12332" s="129"/>
      <c r="D12332" s="129"/>
      <c r="E12332" s="129"/>
      <c r="F12332" s="129"/>
    </row>
    <row r="12333" spans="3:6" s="119" customFormat="1" x14ac:dyDescent="0.3">
      <c r="C12333" s="129"/>
      <c r="D12333" s="129"/>
      <c r="E12333" s="129"/>
      <c r="F12333" s="129"/>
    </row>
    <row r="12334" spans="3:6" s="119" customFormat="1" x14ac:dyDescent="0.3">
      <c r="C12334" s="129"/>
      <c r="D12334" s="129"/>
      <c r="E12334" s="129"/>
      <c r="F12334" s="129"/>
    </row>
    <row r="12335" spans="3:6" s="119" customFormat="1" x14ac:dyDescent="0.3">
      <c r="C12335" s="129"/>
      <c r="D12335" s="129"/>
      <c r="E12335" s="129"/>
      <c r="F12335" s="129"/>
    </row>
    <row r="12336" spans="3:6" s="119" customFormat="1" x14ac:dyDescent="0.3">
      <c r="C12336" s="129"/>
      <c r="D12336" s="129"/>
      <c r="E12336" s="129"/>
      <c r="F12336" s="129"/>
    </row>
    <row r="12337" spans="3:6" s="119" customFormat="1" x14ac:dyDescent="0.3">
      <c r="C12337" s="129"/>
      <c r="D12337" s="129"/>
      <c r="E12337" s="129"/>
      <c r="F12337" s="129"/>
    </row>
    <row r="12338" spans="3:6" s="119" customFormat="1" x14ac:dyDescent="0.3">
      <c r="C12338" s="129"/>
      <c r="D12338" s="129"/>
      <c r="E12338" s="129"/>
      <c r="F12338" s="129"/>
    </row>
    <row r="12339" spans="3:6" s="119" customFormat="1" x14ac:dyDescent="0.3">
      <c r="C12339" s="129"/>
      <c r="D12339" s="129"/>
      <c r="E12339" s="129"/>
      <c r="F12339" s="129"/>
    </row>
    <row r="12340" spans="3:6" s="119" customFormat="1" x14ac:dyDescent="0.3">
      <c r="C12340" s="129"/>
      <c r="D12340" s="129"/>
      <c r="E12340" s="129"/>
      <c r="F12340" s="129"/>
    </row>
    <row r="12341" spans="3:6" s="119" customFormat="1" x14ac:dyDescent="0.3">
      <c r="C12341" s="129"/>
      <c r="D12341" s="129"/>
      <c r="E12341" s="129"/>
      <c r="F12341" s="129"/>
    </row>
    <row r="12342" spans="3:6" s="119" customFormat="1" x14ac:dyDescent="0.3">
      <c r="C12342" s="129"/>
      <c r="D12342" s="129"/>
      <c r="E12342" s="129"/>
      <c r="F12342" s="129"/>
    </row>
    <row r="12343" spans="3:6" s="119" customFormat="1" x14ac:dyDescent="0.3">
      <c r="C12343" s="129"/>
      <c r="D12343" s="129"/>
      <c r="E12343" s="129"/>
      <c r="F12343" s="129"/>
    </row>
    <row r="12344" spans="3:6" s="119" customFormat="1" x14ac:dyDescent="0.3">
      <c r="C12344" s="129"/>
      <c r="D12344" s="129"/>
      <c r="E12344" s="129"/>
      <c r="F12344" s="129"/>
    </row>
    <row r="12345" spans="3:6" s="119" customFormat="1" x14ac:dyDescent="0.3">
      <c r="C12345" s="129"/>
      <c r="D12345" s="129"/>
      <c r="E12345" s="129"/>
      <c r="F12345" s="129"/>
    </row>
    <row r="12346" spans="3:6" s="119" customFormat="1" x14ac:dyDescent="0.3">
      <c r="C12346" s="129"/>
      <c r="D12346" s="129"/>
      <c r="E12346" s="129"/>
      <c r="F12346" s="129"/>
    </row>
    <row r="12347" spans="3:6" s="119" customFormat="1" x14ac:dyDescent="0.3">
      <c r="C12347" s="129"/>
      <c r="D12347" s="129"/>
      <c r="E12347" s="129"/>
      <c r="F12347" s="129"/>
    </row>
    <row r="12348" spans="3:6" s="119" customFormat="1" x14ac:dyDescent="0.3">
      <c r="C12348" s="129"/>
      <c r="D12348" s="129"/>
      <c r="E12348" s="129"/>
      <c r="F12348" s="129"/>
    </row>
    <row r="12349" spans="3:6" s="119" customFormat="1" x14ac:dyDescent="0.3">
      <c r="C12349" s="129"/>
      <c r="D12349" s="129"/>
      <c r="E12349" s="129"/>
      <c r="F12349" s="129"/>
    </row>
    <row r="12350" spans="3:6" s="119" customFormat="1" x14ac:dyDescent="0.3">
      <c r="C12350" s="129"/>
      <c r="D12350" s="129"/>
      <c r="E12350" s="129"/>
      <c r="F12350" s="129"/>
    </row>
    <row r="12351" spans="3:6" s="119" customFormat="1" x14ac:dyDescent="0.3">
      <c r="C12351" s="129"/>
      <c r="D12351" s="129"/>
      <c r="E12351" s="129"/>
      <c r="F12351" s="129"/>
    </row>
    <row r="12352" spans="3:6" s="119" customFormat="1" x14ac:dyDescent="0.3">
      <c r="C12352" s="129"/>
      <c r="D12352" s="129"/>
      <c r="E12352" s="129"/>
      <c r="F12352" s="129"/>
    </row>
    <row r="12353" spans="3:6" s="119" customFormat="1" x14ac:dyDescent="0.3">
      <c r="C12353" s="129"/>
      <c r="D12353" s="129"/>
      <c r="E12353" s="129"/>
      <c r="F12353" s="129"/>
    </row>
    <row r="12354" spans="3:6" s="119" customFormat="1" x14ac:dyDescent="0.3">
      <c r="C12354" s="129"/>
      <c r="D12354" s="129"/>
      <c r="E12354" s="129"/>
      <c r="F12354" s="129"/>
    </row>
    <row r="12355" spans="3:6" s="119" customFormat="1" x14ac:dyDescent="0.3">
      <c r="C12355" s="129"/>
      <c r="D12355" s="129"/>
      <c r="E12355" s="129"/>
      <c r="F12355" s="129"/>
    </row>
    <row r="12356" spans="3:6" s="119" customFormat="1" x14ac:dyDescent="0.3">
      <c r="C12356" s="129"/>
      <c r="D12356" s="129"/>
      <c r="E12356" s="129"/>
      <c r="F12356" s="129"/>
    </row>
    <row r="12357" spans="3:6" s="119" customFormat="1" x14ac:dyDescent="0.3">
      <c r="C12357" s="129"/>
      <c r="D12357" s="129"/>
      <c r="E12357" s="129"/>
      <c r="F12357" s="129"/>
    </row>
    <row r="12358" spans="3:6" s="119" customFormat="1" x14ac:dyDescent="0.3">
      <c r="C12358" s="129"/>
      <c r="D12358" s="129"/>
      <c r="E12358" s="129"/>
      <c r="F12358" s="129"/>
    </row>
    <row r="12359" spans="3:6" s="119" customFormat="1" x14ac:dyDescent="0.3">
      <c r="C12359" s="129"/>
      <c r="D12359" s="129"/>
      <c r="E12359" s="129"/>
      <c r="F12359" s="129"/>
    </row>
    <row r="12360" spans="3:6" s="119" customFormat="1" x14ac:dyDescent="0.3">
      <c r="C12360" s="129"/>
      <c r="D12360" s="129"/>
      <c r="E12360" s="129"/>
      <c r="F12360" s="129"/>
    </row>
    <row r="12361" spans="3:6" s="119" customFormat="1" x14ac:dyDescent="0.3">
      <c r="C12361" s="129"/>
      <c r="D12361" s="129"/>
      <c r="E12361" s="129"/>
      <c r="F12361" s="129"/>
    </row>
    <row r="12362" spans="3:6" s="119" customFormat="1" x14ac:dyDescent="0.3">
      <c r="C12362" s="129"/>
      <c r="D12362" s="129"/>
      <c r="E12362" s="129"/>
      <c r="F12362" s="129"/>
    </row>
    <row r="12363" spans="3:6" s="119" customFormat="1" x14ac:dyDescent="0.3">
      <c r="C12363" s="129"/>
      <c r="D12363" s="129"/>
      <c r="E12363" s="129"/>
      <c r="F12363" s="129"/>
    </row>
    <row r="12364" spans="3:6" s="119" customFormat="1" x14ac:dyDescent="0.3">
      <c r="C12364" s="129"/>
      <c r="D12364" s="129"/>
      <c r="E12364" s="129"/>
      <c r="F12364" s="129"/>
    </row>
    <row r="12365" spans="3:6" s="119" customFormat="1" x14ac:dyDescent="0.3">
      <c r="C12365" s="129"/>
      <c r="D12365" s="129"/>
      <c r="E12365" s="129"/>
      <c r="F12365" s="129"/>
    </row>
    <row r="12366" spans="3:6" s="119" customFormat="1" x14ac:dyDescent="0.3">
      <c r="C12366" s="129"/>
      <c r="D12366" s="129"/>
      <c r="E12366" s="129"/>
      <c r="F12366" s="129"/>
    </row>
    <row r="12367" spans="3:6" s="119" customFormat="1" x14ac:dyDescent="0.3">
      <c r="C12367" s="129"/>
      <c r="D12367" s="129"/>
      <c r="E12367" s="129"/>
      <c r="F12367" s="129"/>
    </row>
    <row r="12368" spans="3:6" s="119" customFormat="1" x14ac:dyDescent="0.3">
      <c r="C12368" s="129"/>
      <c r="D12368" s="129"/>
      <c r="E12368" s="129"/>
      <c r="F12368" s="129"/>
    </row>
    <row r="12369" spans="3:6" s="119" customFormat="1" x14ac:dyDescent="0.3">
      <c r="C12369" s="129"/>
      <c r="D12369" s="129"/>
      <c r="E12369" s="129"/>
      <c r="F12369" s="129"/>
    </row>
    <row r="12370" spans="3:6" s="119" customFormat="1" x14ac:dyDescent="0.3">
      <c r="C12370" s="129"/>
      <c r="D12370" s="129"/>
      <c r="E12370" s="129"/>
      <c r="F12370" s="129"/>
    </row>
    <row r="12371" spans="3:6" s="119" customFormat="1" x14ac:dyDescent="0.3">
      <c r="C12371" s="129"/>
      <c r="D12371" s="129"/>
      <c r="E12371" s="129"/>
      <c r="F12371" s="129"/>
    </row>
    <row r="12372" spans="3:6" s="119" customFormat="1" x14ac:dyDescent="0.3">
      <c r="C12372" s="129"/>
      <c r="D12372" s="129"/>
      <c r="E12372" s="129"/>
      <c r="F12372" s="129"/>
    </row>
    <row r="12373" spans="3:6" s="119" customFormat="1" x14ac:dyDescent="0.3">
      <c r="C12373" s="129"/>
      <c r="D12373" s="129"/>
      <c r="E12373" s="129"/>
      <c r="F12373" s="129"/>
    </row>
    <row r="12374" spans="3:6" s="119" customFormat="1" x14ac:dyDescent="0.3">
      <c r="C12374" s="129"/>
      <c r="D12374" s="129"/>
      <c r="E12374" s="129"/>
      <c r="F12374" s="129"/>
    </row>
    <row r="12375" spans="3:6" s="119" customFormat="1" x14ac:dyDescent="0.3">
      <c r="C12375" s="129"/>
      <c r="D12375" s="129"/>
      <c r="E12375" s="129"/>
      <c r="F12375" s="129"/>
    </row>
    <row r="12376" spans="3:6" s="119" customFormat="1" x14ac:dyDescent="0.3">
      <c r="C12376" s="129"/>
      <c r="D12376" s="129"/>
      <c r="E12376" s="129"/>
      <c r="F12376" s="129"/>
    </row>
    <row r="12377" spans="3:6" s="119" customFormat="1" x14ac:dyDescent="0.3">
      <c r="C12377" s="129"/>
      <c r="D12377" s="129"/>
      <c r="E12377" s="129"/>
      <c r="F12377" s="129"/>
    </row>
    <row r="12378" spans="3:6" s="119" customFormat="1" x14ac:dyDescent="0.3">
      <c r="C12378" s="129"/>
      <c r="D12378" s="129"/>
      <c r="E12378" s="129"/>
      <c r="F12378" s="129"/>
    </row>
    <row r="12379" spans="3:6" s="119" customFormat="1" x14ac:dyDescent="0.3">
      <c r="C12379" s="129"/>
      <c r="D12379" s="129"/>
      <c r="E12379" s="129"/>
      <c r="F12379" s="129"/>
    </row>
    <row r="12380" spans="3:6" s="119" customFormat="1" x14ac:dyDescent="0.3">
      <c r="C12380" s="129"/>
      <c r="D12380" s="129"/>
      <c r="E12380" s="129"/>
      <c r="F12380" s="129"/>
    </row>
    <row r="12381" spans="3:6" s="119" customFormat="1" x14ac:dyDescent="0.3">
      <c r="C12381" s="129"/>
      <c r="D12381" s="129"/>
      <c r="E12381" s="129"/>
      <c r="F12381" s="129"/>
    </row>
    <row r="12382" spans="3:6" s="119" customFormat="1" x14ac:dyDescent="0.3">
      <c r="C12382" s="129"/>
      <c r="D12382" s="129"/>
      <c r="E12382" s="129"/>
      <c r="F12382" s="129"/>
    </row>
    <row r="12383" spans="3:6" s="119" customFormat="1" x14ac:dyDescent="0.3">
      <c r="C12383" s="129"/>
      <c r="D12383" s="129"/>
      <c r="E12383" s="129"/>
      <c r="F12383" s="129"/>
    </row>
    <row r="12384" spans="3:6" s="119" customFormat="1" x14ac:dyDescent="0.3">
      <c r="C12384" s="129"/>
      <c r="D12384" s="129"/>
      <c r="E12384" s="129"/>
      <c r="F12384" s="129"/>
    </row>
    <row r="12385" spans="3:6" s="119" customFormat="1" x14ac:dyDescent="0.3">
      <c r="C12385" s="129"/>
      <c r="D12385" s="129"/>
      <c r="E12385" s="129"/>
      <c r="F12385" s="129"/>
    </row>
    <row r="12386" spans="3:6" s="119" customFormat="1" x14ac:dyDescent="0.3">
      <c r="C12386" s="129"/>
      <c r="D12386" s="129"/>
      <c r="E12386" s="129"/>
      <c r="F12386" s="129"/>
    </row>
    <row r="12387" spans="3:6" s="119" customFormat="1" x14ac:dyDescent="0.3">
      <c r="C12387" s="129"/>
      <c r="D12387" s="129"/>
      <c r="E12387" s="129"/>
      <c r="F12387" s="129"/>
    </row>
    <row r="12388" spans="3:6" s="119" customFormat="1" x14ac:dyDescent="0.3">
      <c r="C12388" s="129"/>
      <c r="D12388" s="129"/>
      <c r="E12388" s="129"/>
      <c r="F12388" s="129"/>
    </row>
    <row r="12389" spans="3:6" s="119" customFormat="1" x14ac:dyDescent="0.3">
      <c r="C12389" s="129"/>
      <c r="D12389" s="129"/>
      <c r="E12389" s="129"/>
      <c r="F12389" s="129"/>
    </row>
    <row r="12390" spans="3:6" s="119" customFormat="1" x14ac:dyDescent="0.3">
      <c r="C12390" s="129"/>
      <c r="D12390" s="129"/>
      <c r="E12390" s="129"/>
      <c r="F12390" s="129"/>
    </row>
    <row r="12391" spans="3:6" s="119" customFormat="1" x14ac:dyDescent="0.3">
      <c r="C12391" s="129"/>
      <c r="D12391" s="129"/>
      <c r="E12391" s="129"/>
      <c r="F12391" s="129"/>
    </row>
    <row r="12392" spans="3:6" s="119" customFormat="1" x14ac:dyDescent="0.3">
      <c r="C12392" s="129"/>
      <c r="D12392" s="129"/>
      <c r="E12392" s="129"/>
      <c r="F12392" s="129"/>
    </row>
    <row r="12393" spans="3:6" s="119" customFormat="1" x14ac:dyDescent="0.3">
      <c r="C12393" s="129"/>
      <c r="D12393" s="129"/>
      <c r="E12393" s="129"/>
      <c r="F12393" s="129"/>
    </row>
    <row r="12394" spans="3:6" s="119" customFormat="1" x14ac:dyDescent="0.3">
      <c r="C12394" s="129"/>
      <c r="D12394" s="129"/>
      <c r="E12394" s="129"/>
      <c r="F12394" s="129"/>
    </row>
    <row r="12395" spans="3:6" s="119" customFormat="1" x14ac:dyDescent="0.3">
      <c r="C12395" s="129"/>
      <c r="D12395" s="129"/>
      <c r="E12395" s="129"/>
      <c r="F12395" s="129"/>
    </row>
    <row r="12396" spans="3:6" s="119" customFormat="1" x14ac:dyDescent="0.3">
      <c r="C12396" s="129"/>
      <c r="D12396" s="129"/>
      <c r="E12396" s="129"/>
      <c r="F12396" s="129"/>
    </row>
    <row r="12397" spans="3:6" s="119" customFormat="1" x14ac:dyDescent="0.3">
      <c r="C12397" s="129"/>
      <c r="D12397" s="129"/>
      <c r="E12397" s="129"/>
      <c r="F12397" s="129"/>
    </row>
    <row r="12398" spans="3:6" s="119" customFormat="1" x14ac:dyDescent="0.3">
      <c r="C12398" s="129"/>
      <c r="D12398" s="129"/>
      <c r="E12398" s="129"/>
      <c r="F12398" s="129"/>
    </row>
    <row r="12399" spans="3:6" s="119" customFormat="1" x14ac:dyDescent="0.3">
      <c r="C12399" s="129"/>
      <c r="D12399" s="129"/>
      <c r="E12399" s="129"/>
      <c r="F12399" s="129"/>
    </row>
    <row r="12400" spans="3:6" s="119" customFormat="1" x14ac:dyDescent="0.3">
      <c r="C12400" s="129"/>
      <c r="D12400" s="129"/>
      <c r="E12400" s="129"/>
      <c r="F12400" s="129"/>
    </row>
    <row r="12401" spans="3:6" s="119" customFormat="1" x14ac:dyDescent="0.3">
      <c r="C12401" s="129"/>
      <c r="D12401" s="129"/>
      <c r="E12401" s="129"/>
      <c r="F12401" s="129"/>
    </row>
    <row r="12402" spans="3:6" s="119" customFormat="1" x14ac:dyDescent="0.3">
      <c r="C12402" s="129"/>
      <c r="D12402" s="129"/>
      <c r="E12402" s="129"/>
      <c r="F12402" s="129"/>
    </row>
    <row r="12403" spans="3:6" s="119" customFormat="1" x14ac:dyDescent="0.3">
      <c r="C12403" s="129"/>
      <c r="D12403" s="129"/>
      <c r="E12403" s="129"/>
      <c r="F12403" s="129"/>
    </row>
    <row r="12404" spans="3:6" s="119" customFormat="1" x14ac:dyDescent="0.3">
      <c r="C12404" s="129"/>
      <c r="D12404" s="129"/>
      <c r="E12404" s="129"/>
      <c r="F12404" s="129"/>
    </row>
    <row r="12405" spans="3:6" s="119" customFormat="1" x14ac:dyDescent="0.3">
      <c r="C12405" s="129"/>
      <c r="D12405" s="129"/>
      <c r="E12405" s="129"/>
      <c r="F12405" s="129"/>
    </row>
    <row r="12406" spans="3:6" s="119" customFormat="1" x14ac:dyDescent="0.3">
      <c r="C12406" s="129"/>
      <c r="D12406" s="129"/>
      <c r="E12406" s="129"/>
      <c r="F12406" s="129"/>
    </row>
    <row r="12407" spans="3:6" s="119" customFormat="1" x14ac:dyDescent="0.3">
      <c r="C12407" s="129"/>
      <c r="D12407" s="129"/>
      <c r="E12407" s="129"/>
      <c r="F12407" s="129"/>
    </row>
    <row r="12408" spans="3:6" s="119" customFormat="1" x14ac:dyDescent="0.3">
      <c r="C12408" s="129"/>
      <c r="D12408" s="129"/>
      <c r="E12408" s="129"/>
      <c r="F12408" s="129"/>
    </row>
    <row r="12409" spans="3:6" s="119" customFormat="1" x14ac:dyDescent="0.3">
      <c r="C12409" s="129"/>
      <c r="D12409" s="129"/>
      <c r="E12409" s="129"/>
      <c r="F12409" s="129"/>
    </row>
    <row r="12410" spans="3:6" s="119" customFormat="1" x14ac:dyDescent="0.3">
      <c r="C12410" s="129"/>
      <c r="D12410" s="129"/>
      <c r="E12410" s="129"/>
      <c r="F12410" s="129"/>
    </row>
    <row r="12411" spans="3:6" s="119" customFormat="1" x14ac:dyDescent="0.3">
      <c r="C12411" s="129"/>
      <c r="D12411" s="129"/>
      <c r="E12411" s="129"/>
      <c r="F12411" s="129"/>
    </row>
    <row r="12412" spans="3:6" s="119" customFormat="1" x14ac:dyDescent="0.3">
      <c r="C12412" s="129"/>
      <c r="D12412" s="129"/>
      <c r="E12412" s="129"/>
      <c r="F12412" s="129"/>
    </row>
    <row r="12413" spans="3:6" s="119" customFormat="1" x14ac:dyDescent="0.3">
      <c r="C12413" s="129"/>
      <c r="D12413" s="129"/>
      <c r="E12413" s="129"/>
      <c r="F12413" s="129"/>
    </row>
    <row r="12414" spans="3:6" s="119" customFormat="1" x14ac:dyDescent="0.3">
      <c r="C12414" s="129"/>
      <c r="D12414" s="129"/>
      <c r="E12414" s="129"/>
      <c r="F12414" s="129"/>
    </row>
    <row r="12415" spans="3:6" s="119" customFormat="1" x14ac:dyDescent="0.3">
      <c r="C12415" s="129"/>
      <c r="D12415" s="129"/>
      <c r="E12415" s="129"/>
      <c r="F12415" s="129"/>
    </row>
    <row r="12416" spans="3:6" s="119" customFormat="1" x14ac:dyDescent="0.3">
      <c r="C12416" s="129"/>
      <c r="D12416" s="129"/>
      <c r="E12416" s="129"/>
      <c r="F12416" s="129"/>
    </row>
    <row r="12417" spans="3:6" s="119" customFormat="1" x14ac:dyDescent="0.3">
      <c r="C12417" s="129"/>
      <c r="D12417" s="129"/>
      <c r="E12417" s="129"/>
      <c r="F12417" s="129"/>
    </row>
    <row r="12418" spans="3:6" s="119" customFormat="1" x14ac:dyDescent="0.3">
      <c r="C12418" s="129"/>
      <c r="D12418" s="129"/>
      <c r="E12418" s="129"/>
      <c r="F12418" s="129"/>
    </row>
    <row r="12419" spans="3:6" s="119" customFormat="1" x14ac:dyDescent="0.3">
      <c r="C12419" s="129"/>
      <c r="D12419" s="129"/>
      <c r="E12419" s="129"/>
      <c r="F12419" s="129"/>
    </row>
    <row r="12420" spans="3:6" s="119" customFormat="1" x14ac:dyDescent="0.3">
      <c r="C12420" s="129"/>
      <c r="D12420" s="129"/>
      <c r="E12420" s="129"/>
      <c r="F12420" s="129"/>
    </row>
    <row r="12421" spans="3:6" s="119" customFormat="1" x14ac:dyDescent="0.3">
      <c r="C12421" s="129"/>
      <c r="D12421" s="129"/>
      <c r="E12421" s="129"/>
      <c r="F12421" s="129"/>
    </row>
    <row r="12422" spans="3:6" s="119" customFormat="1" x14ac:dyDescent="0.3">
      <c r="C12422" s="129"/>
      <c r="D12422" s="129"/>
      <c r="E12422" s="129"/>
      <c r="F12422" s="129"/>
    </row>
    <row r="12423" spans="3:6" s="119" customFormat="1" x14ac:dyDescent="0.3">
      <c r="C12423" s="129"/>
      <c r="D12423" s="129"/>
      <c r="E12423" s="129"/>
      <c r="F12423" s="129"/>
    </row>
    <row r="12424" spans="3:6" s="119" customFormat="1" x14ac:dyDescent="0.3">
      <c r="C12424" s="129"/>
      <c r="D12424" s="129"/>
      <c r="E12424" s="129"/>
      <c r="F12424" s="129"/>
    </row>
    <row r="12425" spans="3:6" s="119" customFormat="1" x14ac:dyDescent="0.3">
      <c r="C12425" s="129"/>
      <c r="D12425" s="129"/>
      <c r="E12425" s="129"/>
      <c r="F12425" s="129"/>
    </row>
    <row r="12426" spans="3:6" s="119" customFormat="1" x14ac:dyDescent="0.3">
      <c r="C12426" s="129"/>
      <c r="D12426" s="129"/>
      <c r="E12426" s="129"/>
      <c r="F12426" s="129"/>
    </row>
    <row r="12427" spans="3:6" s="119" customFormat="1" x14ac:dyDescent="0.3">
      <c r="C12427" s="129"/>
      <c r="D12427" s="129"/>
      <c r="E12427" s="129"/>
      <c r="F12427" s="129"/>
    </row>
    <row r="12428" spans="3:6" s="119" customFormat="1" x14ac:dyDescent="0.3">
      <c r="C12428" s="129"/>
      <c r="D12428" s="129"/>
      <c r="E12428" s="129"/>
      <c r="F12428" s="129"/>
    </row>
    <row r="12429" spans="3:6" s="119" customFormat="1" x14ac:dyDescent="0.3">
      <c r="C12429" s="129"/>
      <c r="D12429" s="129"/>
      <c r="E12429" s="129"/>
      <c r="F12429" s="129"/>
    </row>
    <row r="12430" spans="3:6" s="119" customFormat="1" x14ac:dyDescent="0.3">
      <c r="C12430" s="129"/>
      <c r="D12430" s="129"/>
      <c r="E12430" s="129"/>
      <c r="F12430" s="129"/>
    </row>
    <row r="12431" spans="3:6" s="119" customFormat="1" x14ac:dyDescent="0.3">
      <c r="C12431" s="129"/>
      <c r="D12431" s="129"/>
      <c r="E12431" s="129"/>
      <c r="F12431" s="129"/>
    </row>
    <row r="12432" spans="3:6" s="119" customFormat="1" x14ac:dyDescent="0.3">
      <c r="C12432" s="129"/>
      <c r="D12432" s="129"/>
      <c r="E12432" s="129"/>
      <c r="F12432" s="129"/>
    </row>
    <row r="12433" spans="3:6" s="119" customFormat="1" x14ac:dyDescent="0.3">
      <c r="C12433" s="129"/>
      <c r="D12433" s="129"/>
      <c r="E12433" s="129"/>
      <c r="F12433" s="129"/>
    </row>
    <row r="12434" spans="3:6" s="119" customFormat="1" x14ac:dyDescent="0.3">
      <c r="C12434" s="129"/>
      <c r="D12434" s="129"/>
      <c r="E12434" s="129"/>
      <c r="F12434" s="129"/>
    </row>
    <row r="12435" spans="3:6" s="119" customFormat="1" x14ac:dyDescent="0.3">
      <c r="C12435" s="129"/>
      <c r="D12435" s="129"/>
      <c r="E12435" s="129"/>
      <c r="F12435" s="129"/>
    </row>
    <row r="12436" spans="3:6" s="119" customFormat="1" x14ac:dyDescent="0.3">
      <c r="C12436" s="129"/>
      <c r="D12436" s="129"/>
      <c r="E12436" s="129"/>
      <c r="F12436" s="129"/>
    </row>
    <row r="12437" spans="3:6" s="119" customFormat="1" x14ac:dyDescent="0.3">
      <c r="C12437" s="129"/>
      <c r="D12437" s="129"/>
      <c r="E12437" s="129"/>
      <c r="F12437" s="129"/>
    </row>
    <row r="12438" spans="3:6" s="119" customFormat="1" x14ac:dyDescent="0.3">
      <c r="C12438" s="129"/>
      <c r="D12438" s="129"/>
      <c r="E12438" s="129"/>
      <c r="F12438" s="129"/>
    </row>
    <row r="12439" spans="3:6" s="119" customFormat="1" x14ac:dyDescent="0.3">
      <c r="C12439" s="129"/>
      <c r="D12439" s="129"/>
      <c r="E12439" s="129"/>
      <c r="F12439" s="129"/>
    </row>
    <row r="12440" spans="3:6" s="119" customFormat="1" x14ac:dyDescent="0.3">
      <c r="C12440" s="129"/>
      <c r="D12440" s="129"/>
      <c r="E12440" s="129"/>
      <c r="F12440" s="129"/>
    </row>
    <row r="12441" spans="3:6" s="119" customFormat="1" x14ac:dyDescent="0.3">
      <c r="C12441" s="129"/>
      <c r="D12441" s="129"/>
      <c r="E12441" s="129"/>
      <c r="F12441" s="129"/>
    </row>
    <row r="12442" spans="3:6" s="119" customFormat="1" x14ac:dyDescent="0.3">
      <c r="C12442" s="129"/>
      <c r="D12442" s="129"/>
      <c r="E12442" s="129"/>
      <c r="F12442" s="129"/>
    </row>
    <row r="12443" spans="3:6" s="119" customFormat="1" x14ac:dyDescent="0.3">
      <c r="C12443" s="129"/>
      <c r="D12443" s="129"/>
      <c r="E12443" s="129"/>
      <c r="F12443" s="129"/>
    </row>
    <row r="12444" spans="3:6" s="119" customFormat="1" x14ac:dyDescent="0.3">
      <c r="C12444" s="129"/>
      <c r="D12444" s="129"/>
      <c r="E12444" s="129"/>
      <c r="F12444" s="129"/>
    </row>
    <row r="12445" spans="3:6" s="119" customFormat="1" x14ac:dyDescent="0.3">
      <c r="C12445" s="129"/>
      <c r="D12445" s="129"/>
      <c r="E12445" s="129"/>
      <c r="F12445" s="129"/>
    </row>
    <row r="12446" spans="3:6" s="119" customFormat="1" x14ac:dyDescent="0.3">
      <c r="C12446" s="129"/>
      <c r="D12446" s="129"/>
      <c r="E12446" s="129"/>
      <c r="F12446" s="129"/>
    </row>
    <row r="12447" spans="3:6" s="119" customFormat="1" x14ac:dyDescent="0.3">
      <c r="C12447" s="129"/>
      <c r="D12447" s="129"/>
      <c r="E12447" s="129"/>
      <c r="F12447" s="129"/>
    </row>
    <row r="12448" spans="3:6" s="119" customFormat="1" x14ac:dyDescent="0.3">
      <c r="C12448" s="129"/>
      <c r="D12448" s="129"/>
      <c r="E12448" s="129"/>
      <c r="F12448" s="129"/>
    </row>
    <row r="12449" spans="3:6" s="119" customFormat="1" x14ac:dyDescent="0.3">
      <c r="C12449" s="129"/>
      <c r="D12449" s="129"/>
      <c r="E12449" s="129"/>
      <c r="F12449" s="129"/>
    </row>
    <row r="12450" spans="3:6" s="119" customFormat="1" x14ac:dyDescent="0.3">
      <c r="C12450" s="129"/>
      <c r="D12450" s="129"/>
      <c r="E12450" s="129"/>
      <c r="F12450" s="129"/>
    </row>
    <row r="12451" spans="3:6" s="119" customFormat="1" x14ac:dyDescent="0.3">
      <c r="C12451" s="129"/>
      <c r="D12451" s="129"/>
      <c r="E12451" s="129"/>
      <c r="F12451" s="129"/>
    </row>
    <row r="12452" spans="3:6" s="119" customFormat="1" x14ac:dyDescent="0.3">
      <c r="C12452" s="129"/>
      <c r="D12452" s="129"/>
      <c r="E12452" s="129"/>
      <c r="F12452" s="129"/>
    </row>
    <row r="12453" spans="3:6" s="119" customFormat="1" x14ac:dyDescent="0.3">
      <c r="C12453" s="129"/>
      <c r="D12453" s="129"/>
      <c r="E12453" s="129"/>
      <c r="F12453" s="129"/>
    </row>
    <row r="12454" spans="3:6" s="119" customFormat="1" x14ac:dyDescent="0.3">
      <c r="C12454" s="129"/>
      <c r="D12454" s="129"/>
      <c r="E12454" s="129"/>
      <c r="F12454" s="129"/>
    </row>
    <row r="12455" spans="3:6" s="119" customFormat="1" x14ac:dyDescent="0.3">
      <c r="C12455" s="129"/>
      <c r="D12455" s="129"/>
      <c r="E12455" s="129"/>
      <c r="F12455" s="129"/>
    </row>
    <row r="12456" spans="3:6" s="119" customFormat="1" x14ac:dyDescent="0.3">
      <c r="C12456" s="129"/>
      <c r="D12456" s="129"/>
      <c r="E12456" s="129"/>
      <c r="F12456" s="129"/>
    </row>
    <row r="12457" spans="3:6" s="119" customFormat="1" x14ac:dyDescent="0.3">
      <c r="C12457" s="129"/>
      <c r="D12457" s="129"/>
      <c r="E12457" s="129"/>
      <c r="F12457" s="129"/>
    </row>
    <row r="12458" spans="3:6" s="119" customFormat="1" x14ac:dyDescent="0.3">
      <c r="C12458" s="129"/>
      <c r="D12458" s="129"/>
      <c r="E12458" s="129"/>
      <c r="F12458" s="129"/>
    </row>
    <row r="12459" spans="3:6" s="119" customFormat="1" x14ac:dyDescent="0.3">
      <c r="C12459" s="129"/>
      <c r="D12459" s="129"/>
      <c r="E12459" s="129"/>
      <c r="F12459" s="129"/>
    </row>
    <row r="12460" spans="3:6" s="119" customFormat="1" x14ac:dyDescent="0.3">
      <c r="C12460" s="129"/>
      <c r="D12460" s="129"/>
      <c r="E12460" s="129"/>
      <c r="F12460" s="129"/>
    </row>
    <row r="12461" spans="3:6" s="119" customFormat="1" x14ac:dyDescent="0.3">
      <c r="C12461" s="129"/>
      <c r="D12461" s="129"/>
      <c r="E12461" s="129"/>
      <c r="F12461" s="129"/>
    </row>
    <row r="12462" spans="3:6" s="119" customFormat="1" x14ac:dyDescent="0.3">
      <c r="C12462" s="129"/>
      <c r="D12462" s="129"/>
      <c r="E12462" s="129"/>
      <c r="F12462" s="129"/>
    </row>
    <row r="12463" spans="3:6" s="119" customFormat="1" x14ac:dyDescent="0.3">
      <c r="C12463" s="129"/>
      <c r="D12463" s="129"/>
      <c r="E12463" s="129"/>
      <c r="F12463" s="129"/>
    </row>
    <row r="12464" spans="3:6" s="119" customFormat="1" x14ac:dyDescent="0.3">
      <c r="C12464" s="129"/>
      <c r="D12464" s="129"/>
      <c r="E12464" s="129"/>
      <c r="F12464" s="129"/>
    </row>
    <row r="12465" spans="3:6" s="119" customFormat="1" x14ac:dyDescent="0.3">
      <c r="C12465" s="129"/>
      <c r="D12465" s="129"/>
      <c r="E12465" s="129"/>
      <c r="F12465" s="129"/>
    </row>
    <row r="12466" spans="3:6" s="119" customFormat="1" x14ac:dyDescent="0.3">
      <c r="C12466" s="129"/>
      <c r="D12466" s="129"/>
      <c r="E12466" s="129"/>
      <c r="F12466" s="129"/>
    </row>
    <row r="12467" spans="3:6" s="119" customFormat="1" x14ac:dyDescent="0.3">
      <c r="C12467" s="129"/>
      <c r="D12467" s="129"/>
      <c r="E12467" s="129"/>
      <c r="F12467" s="129"/>
    </row>
    <row r="12468" spans="3:6" s="119" customFormat="1" x14ac:dyDescent="0.3">
      <c r="C12468" s="129"/>
      <c r="D12468" s="129"/>
      <c r="E12468" s="129"/>
      <c r="F12468" s="129"/>
    </row>
    <row r="12469" spans="3:6" s="119" customFormat="1" x14ac:dyDescent="0.3">
      <c r="C12469" s="129"/>
      <c r="D12469" s="129"/>
      <c r="E12469" s="129"/>
      <c r="F12469" s="129"/>
    </row>
    <row r="12470" spans="3:6" s="119" customFormat="1" x14ac:dyDescent="0.3">
      <c r="C12470" s="129"/>
      <c r="D12470" s="129"/>
      <c r="E12470" s="129"/>
      <c r="F12470" s="129"/>
    </row>
    <row r="12471" spans="3:6" s="119" customFormat="1" x14ac:dyDescent="0.3">
      <c r="C12471" s="129"/>
      <c r="D12471" s="129"/>
      <c r="E12471" s="129"/>
      <c r="F12471" s="129"/>
    </row>
    <row r="12472" spans="3:6" s="119" customFormat="1" x14ac:dyDescent="0.3">
      <c r="C12472" s="129"/>
      <c r="D12472" s="129"/>
      <c r="E12472" s="129"/>
      <c r="F12472" s="129"/>
    </row>
    <row r="12473" spans="3:6" s="119" customFormat="1" x14ac:dyDescent="0.3">
      <c r="C12473" s="129"/>
      <c r="D12473" s="129"/>
      <c r="E12473" s="129"/>
      <c r="F12473" s="129"/>
    </row>
    <row r="12474" spans="3:6" s="119" customFormat="1" x14ac:dyDescent="0.3">
      <c r="C12474" s="129"/>
      <c r="D12474" s="129"/>
      <c r="E12474" s="129"/>
      <c r="F12474" s="129"/>
    </row>
    <row r="12475" spans="3:6" s="119" customFormat="1" x14ac:dyDescent="0.3">
      <c r="C12475" s="129"/>
      <c r="D12475" s="129"/>
      <c r="E12475" s="129"/>
      <c r="F12475" s="129"/>
    </row>
    <row r="12476" spans="3:6" s="119" customFormat="1" x14ac:dyDescent="0.3">
      <c r="C12476" s="129"/>
      <c r="D12476" s="129"/>
      <c r="E12476" s="129"/>
      <c r="F12476" s="129"/>
    </row>
    <row r="12477" spans="3:6" s="119" customFormat="1" x14ac:dyDescent="0.3">
      <c r="C12477" s="129"/>
      <c r="D12477" s="129"/>
      <c r="E12477" s="129"/>
      <c r="F12477" s="129"/>
    </row>
    <row r="12478" spans="3:6" s="119" customFormat="1" x14ac:dyDescent="0.3">
      <c r="C12478" s="129"/>
      <c r="D12478" s="129"/>
      <c r="E12478" s="129"/>
      <c r="F12478" s="129"/>
    </row>
    <row r="12479" spans="3:6" s="119" customFormat="1" x14ac:dyDescent="0.3">
      <c r="C12479" s="129"/>
      <c r="D12479" s="129"/>
      <c r="E12479" s="129"/>
      <c r="F12479" s="129"/>
    </row>
    <row r="12480" spans="3:6" s="119" customFormat="1" x14ac:dyDescent="0.3">
      <c r="C12480" s="129"/>
      <c r="D12480" s="129"/>
      <c r="E12480" s="129"/>
      <c r="F12480" s="129"/>
    </row>
    <row r="12481" spans="3:6" s="119" customFormat="1" x14ac:dyDescent="0.3">
      <c r="C12481" s="129"/>
      <c r="D12481" s="129"/>
      <c r="E12481" s="129"/>
      <c r="F12481" s="129"/>
    </row>
    <row r="12482" spans="3:6" s="119" customFormat="1" x14ac:dyDescent="0.3">
      <c r="C12482" s="129"/>
      <c r="D12482" s="129"/>
      <c r="E12482" s="129"/>
      <c r="F12482" s="129"/>
    </row>
    <row r="12483" spans="3:6" s="119" customFormat="1" x14ac:dyDescent="0.3">
      <c r="C12483" s="129"/>
      <c r="D12483" s="129"/>
      <c r="E12483" s="129"/>
      <c r="F12483" s="129"/>
    </row>
    <row r="12484" spans="3:6" s="119" customFormat="1" x14ac:dyDescent="0.3">
      <c r="C12484" s="129"/>
      <c r="D12484" s="129"/>
      <c r="E12484" s="129"/>
      <c r="F12484" s="129"/>
    </row>
    <row r="12485" spans="3:6" s="119" customFormat="1" x14ac:dyDescent="0.3">
      <c r="C12485" s="129"/>
      <c r="D12485" s="129"/>
      <c r="E12485" s="129"/>
      <c r="F12485" s="129"/>
    </row>
    <row r="12486" spans="3:6" s="119" customFormat="1" x14ac:dyDescent="0.3">
      <c r="C12486" s="129"/>
      <c r="D12486" s="129"/>
      <c r="E12486" s="129"/>
      <c r="F12486" s="129"/>
    </row>
    <row r="12487" spans="3:6" s="119" customFormat="1" x14ac:dyDescent="0.3">
      <c r="C12487" s="129"/>
      <c r="D12487" s="129"/>
      <c r="E12487" s="129"/>
      <c r="F12487" s="129"/>
    </row>
    <row r="12488" spans="3:6" s="119" customFormat="1" x14ac:dyDescent="0.3">
      <c r="C12488" s="129"/>
      <c r="D12488" s="129"/>
      <c r="E12488" s="129"/>
      <c r="F12488" s="129"/>
    </row>
    <row r="12489" spans="3:6" s="119" customFormat="1" x14ac:dyDescent="0.3">
      <c r="C12489" s="129"/>
      <c r="D12489" s="129"/>
      <c r="E12489" s="129"/>
      <c r="F12489" s="129"/>
    </row>
    <row r="12490" spans="3:6" s="119" customFormat="1" x14ac:dyDescent="0.3">
      <c r="C12490" s="129"/>
      <c r="D12490" s="129"/>
      <c r="E12490" s="129"/>
      <c r="F12490" s="129"/>
    </row>
    <row r="12491" spans="3:6" s="119" customFormat="1" x14ac:dyDescent="0.3">
      <c r="C12491" s="129"/>
      <c r="D12491" s="129"/>
      <c r="E12491" s="129"/>
      <c r="F12491" s="129"/>
    </row>
    <row r="12492" spans="3:6" s="119" customFormat="1" x14ac:dyDescent="0.3">
      <c r="C12492" s="129"/>
      <c r="D12492" s="129"/>
      <c r="E12492" s="129"/>
      <c r="F12492" s="129"/>
    </row>
    <row r="12493" spans="3:6" s="119" customFormat="1" x14ac:dyDescent="0.3">
      <c r="C12493" s="129"/>
      <c r="D12493" s="129"/>
      <c r="E12493" s="129"/>
      <c r="F12493" s="129"/>
    </row>
    <row r="12494" spans="3:6" s="119" customFormat="1" x14ac:dyDescent="0.3">
      <c r="C12494" s="129"/>
      <c r="D12494" s="129"/>
      <c r="E12494" s="129"/>
      <c r="F12494" s="129"/>
    </row>
    <row r="12495" spans="3:6" s="119" customFormat="1" x14ac:dyDescent="0.3">
      <c r="C12495" s="129"/>
      <c r="D12495" s="129"/>
      <c r="E12495" s="129"/>
      <c r="F12495" s="129"/>
    </row>
    <row r="12496" spans="3:6" s="119" customFormat="1" x14ac:dyDescent="0.3">
      <c r="C12496" s="129"/>
      <c r="D12496" s="129"/>
      <c r="E12496" s="129"/>
      <c r="F12496" s="129"/>
    </row>
    <row r="12497" spans="3:6" s="119" customFormat="1" x14ac:dyDescent="0.3">
      <c r="C12497" s="129"/>
      <c r="D12497" s="129"/>
      <c r="E12497" s="129"/>
      <c r="F12497" s="129"/>
    </row>
    <row r="12498" spans="3:6" s="119" customFormat="1" x14ac:dyDescent="0.3">
      <c r="C12498" s="129"/>
      <c r="D12498" s="129"/>
      <c r="E12498" s="129"/>
      <c r="F12498" s="129"/>
    </row>
    <row r="12499" spans="3:6" s="119" customFormat="1" x14ac:dyDescent="0.3">
      <c r="C12499" s="129"/>
      <c r="D12499" s="129"/>
      <c r="E12499" s="129"/>
      <c r="F12499" s="129"/>
    </row>
    <row r="12500" spans="3:6" s="119" customFormat="1" x14ac:dyDescent="0.3">
      <c r="C12500" s="129"/>
      <c r="D12500" s="129"/>
      <c r="E12500" s="129"/>
      <c r="F12500" s="129"/>
    </row>
    <row r="12501" spans="3:6" s="119" customFormat="1" x14ac:dyDescent="0.3">
      <c r="C12501" s="129"/>
      <c r="D12501" s="129"/>
      <c r="E12501" s="129"/>
      <c r="F12501" s="129"/>
    </row>
    <row r="12502" spans="3:6" s="119" customFormat="1" x14ac:dyDescent="0.3">
      <c r="C12502" s="129"/>
      <c r="D12502" s="129"/>
      <c r="E12502" s="129"/>
      <c r="F12502" s="129"/>
    </row>
    <row r="12503" spans="3:6" s="119" customFormat="1" x14ac:dyDescent="0.3">
      <c r="C12503" s="129"/>
      <c r="D12503" s="129"/>
      <c r="E12503" s="129"/>
      <c r="F12503" s="129"/>
    </row>
    <row r="12504" spans="3:6" s="119" customFormat="1" x14ac:dyDescent="0.3">
      <c r="C12504" s="129"/>
      <c r="D12504" s="129"/>
      <c r="E12504" s="129"/>
      <c r="F12504" s="129"/>
    </row>
    <row r="12505" spans="3:6" s="119" customFormat="1" x14ac:dyDescent="0.3">
      <c r="C12505" s="129"/>
      <c r="D12505" s="129"/>
      <c r="E12505" s="129"/>
      <c r="F12505" s="129"/>
    </row>
    <row r="12506" spans="3:6" s="119" customFormat="1" x14ac:dyDescent="0.3">
      <c r="C12506" s="129"/>
      <c r="D12506" s="129"/>
      <c r="E12506" s="129"/>
      <c r="F12506" s="129"/>
    </row>
    <row r="12507" spans="3:6" s="119" customFormat="1" x14ac:dyDescent="0.3">
      <c r="C12507" s="129"/>
      <c r="D12507" s="129"/>
      <c r="E12507" s="129"/>
      <c r="F12507" s="129"/>
    </row>
    <row r="12508" spans="3:6" s="119" customFormat="1" x14ac:dyDescent="0.3">
      <c r="C12508" s="129"/>
      <c r="D12508" s="129"/>
      <c r="E12508" s="129"/>
      <c r="F12508" s="129"/>
    </row>
    <row r="12509" spans="3:6" s="119" customFormat="1" x14ac:dyDescent="0.3">
      <c r="C12509" s="129"/>
      <c r="D12509" s="129"/>
      <c r="E12509" s="129"/>
      <c r="F12509" s="129"/>
    </row>
    <row r="12510" spans="3:6" s="119" customFormat="1" x14ac:dyDescent="0.3">
      <c r="C12510" s="129"/>
      <c r="D12510" s="129"/>
      <c r="E12510" s="129"/>
      <c r="F12510" s="129"/>
    </row>
    <row r="12511" spans="3:6" s="119" customFormat="1" x14ac:dyDescent="0.3">
      <c r="C12511" s="129"/>
      <c r="D12511" s="129"/>
      <c r="E12511" s="129"/>
      <c r="F12511" s="129"/>
    </row>
    <row r="12512" spans="3:6" s="119" customFormat="1" x14ac:dyDescent="0.3">
      <c r="C12512" s="129"/>
      <c r="D12512" s="129"/>
      <c r="E12512" s="129"/>
      <c r="F12512" s="129"/>
    </row>
    <row r="12513" spans="3:6" s="119" customFormat="1" x14ac:dyDescent="0.3">
      <c r="C12513" s="129"/>
      <c r="D12513" s="129"/>
      <c r="E12513" s="129"/>
      <c r="F12513" s="129"/>
    </row>
    <row r="12514" spans="3:6" s="119" customFormat="1" x14ac:dyDescent="0.3">
      <c r="C12514" s="129"/>
      <c r="D12514" s="129"/>
      <c r="E12514" s="129"/>
      <c r="F12514" s="129"/>
    </row>
    <row r="12515" spans="3:6" s="119" customFormat="1" x14ac:dyDescent="0.3">
      <c r="C12515" s="129"/>
      <c r="D12515" s="129"/>
      <c r="E12515" s="129"/>
      <c r="F12515" s="129"/>
    </row>
    <row r="12516" spans="3:6" s="119" customFormat="1" x14ac:dyDescent="0.3">
      <c r="C12516" s="129"/>
      <c r="D12516" s="129"/>
      <c r="E12516" s="129"/>
      <c r="F12516" s="129"/>
    </row>
    <row r="12517" spans="3:6" s="119" customFormat="1" x14ac:dyDescent="0.3">
      <c r="C12517" s="129"/>
      <c r="D12517" s="129"/>
      <c r="E12517" s="129"/>
      <c r="F12517" s="129"/>
    </row>
    <row r="12518" spans="3:6" s="119" customFormat="1" x14ac:dyDescent="0.3">
      <c r="C12518" s="129"/>
      <c r="D12518" s="129"/>
      <c r="E12518" s="129"/>
      <c r="F12518" s="129"/>
    </row>
    <row r="12519" spans="3:6" s="119" customFormat="1" x14ac:dyDescent="0.3">
      <c r="C12519" s="129"/>
      <c r="D12519" s="129"/>
      <c r="E12519" s="129"/>
      <c r="F12519" s="129"/>
    </row>
    <row r="12520" spans="3:6" s="119" customFormat="1" x14ac:dyDescent="0.3">
      <c r="C12520" s="129"/>
      <c r="D12520" s="129"/>
      <c r="E12520" s="129"/>
      <c r="F12520" s="129"/>
    </row>
    <row r="12521" spans="3:6" s="119" customFormat="1" x14ac:dyDescent="0.3">
      <c r="C12521" s="129"/>
      <c r="D12521" s="129"/>
      <c r="E12521" s="129"/>
      <c r="F12521" s="129"/>
    </row>
    <row r="12522" spans="3:6" s="119" customFormat="1" x14ac:dyDescent="0.3">
      <c r="C12522" s="129"/>
      <c r="D12522" s="129"/>
      <c r="E12522" s="129"/>
      <c r="F12522" s="129"/>
    </row>
    <row r="12523" spans="3:6" s="119" customFormat="1" x14ac:dyDescent="0.3">
      <c r="C12523" s="129"/>
      <c r="D12523" s="129"/>
      <c r="E12523" s="129"/>
      <c r="F12523" s="129"/>
    </row>
    <row r="12524" spans="3:6" s="119" customFormat="1" x14ac:dyDescent="0.3">
      <c r="C12524" s="129"/>
      <c r="D12524" s="129"/>
      <c r="E12524" s="129"/>
      <c r="F12524" s="129"/>
    </row>
    <row r="12525" spans="3:6" s="119" customFormat="1" x14ac:dyDescent="0.3">
      <c r="C12525" s="129"/>
      <c r="D12525" s="129"/>
      <c r="E12525" s="129"/>
      <c r="F12525" s="129"/>
    </row>
    <row r="12526" spans="3:6" s="119" customFormat="1" x14ac:dyDescent="0.3">
      <c r="C12526" s="129"/>
      <c r="D12526" s="129"/>
      <c r="E12526" s="129"/>
      <c r="F12526" s="129"/>
    </row>
    <row r="12527" spans="3:6" s="119" customFormat="1" x14ac:dyDescent="0.3">
      <c r="C12527" s="129"/>
      <c r="D12527" s="129"/>
      <c r="E12527" s="129"/>
      <c r="F12527" s="129"/>
    </row>
    <row r="12528" spans="3:6" s="119" customFormat="1" x14ac:dyDescent="0.3">
      <c r="C12528" s="129"/>
      <c r="D12528" s="129"/>
      <c r="E12528" s="129"/>
      <c r="F12528" s="129"/>
    </row>
    <row r="12529" spans="3:6" s="119" customFormat="1" x14ac:dyDescent="0.3">
      <c r="C12529" s="129"/>
      <c r="D12529" s="129"/>
      <c r="E12529" s="129"/>
      <c r="F12529" s="129"/>
    </row>
    <row r="12530" spans="3:6" s="119" customFormat="1" x14ac:dyDescent="0.3">
      <c r="C12530" s="129"/>
      <c r="D12530" s="129"/>
      <c r="E12530" s="129"/>
      <c r="F12530" s="129"/>
    </row>
    <row r="12531" spans="3:6" s="119" customFormat="1" x14ac:dyDescent="0.3">
      <c r="C12531" s="129"/>
      <c r="D12531" s="129"/>
      <c r="E12531" s="129"/>
      <c r="F12531" s="129"/>
    </row>
    <row r="12532" spans="3:6" s="119" customFormat="1" x14ac:dyDescent="0.3">
      <c r="C12532" s="129"/>
      <c r="D12532" s="129"/>
      <c r="E12532" s="129"/>
      <c r="F12532" s="129"/>
    </row>
    <row r="12533" spans="3:6" s="119" customFormat="1" x14ac:dyDescent="0.3">
      <c r="C12533" s="129"/>
      <c r="D12533" s="129"/>
      <c r="E12533" s="129"/>
      <c r="F12533" s="129"/>
    </row>
    <row r="12534" spans="3:6" s="119" customFormat="1" x14ac:dyDescent="0.3">
      <c r="C12534" s="129"/>
      <c r="D12534" s="129"/>
      <c r="E12534" s="129"/>
      <c r="F12534" s="129"/>
    </row>
    <row r="12535" spans="3:6" s="119" customFormat="1" x14ac:dyDescent="0.3">
      <c r="C12535" s="129"/>
      <c r="D12535" s="129"/>
      <c r="E12535" s="129"/>
      <c r="F12535" s="129"/>
    </row>
    <row r="12536" spans="3:6" s="119" customFormat="1" x14ac:dyDescent="0.3">
      <c r="C12536" s="129"/>
      <c r="D12536" s="129"/>
      <c r="E12536" s="129"/>
      <c r="F12536" s="129"/>
    </row>
    <row r="12537" spans="3:6" s="119" customFormat="1" x14ac:dyDescent="0.3">
      <c r="C12537" s="129"/>
      <c r="D12537" s="129"/>
      <c r="E12537" s="129"/>
      <c r="F12537" s="129"/>
    </row>
    <row r="12538" spans="3:6" s="119" customFormat="1" x14ac:dyDescent="0.3">
      <c r="C12538" s="129"/>
      <c r="D12538" s="129"/>
      <c r="E12538" s="129"/>
      <c r="F12538" s="129"/>
    </row>
    <row r="12539" spans="3:6" s="119" customFormat="1" x14ac:dyDescent="0.3">
      <c r="C12539" s="129"/>
      <c r="D12539" s="129"/>
      <c r="E12539" s="129"/>
      <c r="F12539" s="129"/>
    </row>
    <row r="12540" spans="3:6" s="119" customFormat="1" x14ac:dyDescent="0.3">
      <c r="C12540" s="129"/>
      <c r="D12540" s="129"/>
      <c r="E12540" s="129"/>
      <c r="F12540" s="129"/>
    </row>
    <row r="12541" spans="3:6" s="119" customFormat="1" x14ac:dyDescent="0.3">
      <c r="C12541" s="129"/>
      <c r="D12541" s="129"/>
      <c r="E12541" s="129"/>
      <c r="F12541" s="129"/>
    </row>
    <row r="12542" spans="3:6" s="119" customFormat="1" x14ac:dyDescent="0.3">
      <c r="C12542" s="129"/>
      <c r="D12542" s="129"/>
      <c r="E12542" s="129"/>
      <c r="F12542" s="129"/>
    </row>
    <row r="12543" spans="3:6" s="119" customFormat="1" x14ac:dyDescent="0.3">
      <c r="C12543" s="129"/>
      <c r="D12543" s="129"/>
      <c r="E12543" s="129"/>
      <c r="F12543" s="129"/>
    </row>
    <row r="12544" spans="3:6" s="119" customFormat="1" x14ac:dyDescent="0.3">
      <c r="C12544" s="129"/>
      <c r="D12544" s="129"/>
      <c r="E12544" s="129"/>
      <c r="F12544" s="129"/>
    </row>
    <row r="12545" spans="3:6" s="119" customFormat="1" x14ac:dyDescent="0.3">
      <c r="C12545" s="129"/>
      <c r="D12545" s="129"/>
      <c r="E12545" s="129"/>
      <c r="F12545" s="129"/>
    </row>
    <row r="12546" spans="3:6" s="119" customFormat="1" x14ac:dyDescent="0.3">
      <c r="C12546" s="129"/>
      <c r="D12546" s="129"/>
      <c r="E12546" s="129"/>
      <c r="F12546" s="129"/>
    </row>
    <row r="12547" spans="3:6" s="119" customFormat="1" x14ac:dyDescent="0.3">
      <c r="C12547" s="129"/>
      <c r="D12547" s="129"/>
      <c r="E12547" s="129"/>
      <c r="F12547" s="129"/>
    </row>
    <row r="12548" spans="3:6" s="119" customFormat="1" x14ac:dyDescent="0.3">
      <c r="C12548" s="129"/>
      <c r="D12548" s="129"/>
      <c r="E12548" s="129"/>
      <c r="F12548" s="129"/>
    </row>
    <row r="12549" spans="3:6" s="119" customFormat="1" x14ac:dyDescent="0.3">
      <c r="C12549" s="129"/>
      <c r="D12549" s="129"/>
      <c r="E12549" s="129"/>
      <c r="F12549" s="129"/>
    </row>
    <row r="12550" spans="3:6" s="119" customFormat="1" x14ac:dyDescent="0.3">
      <c r="C12550" s="129"/>
      <c r="D12550" s="129"/>
      <c r="E12550" s="129"/>
      <c r="F12550" s="129"/>
    </row>
    <row r="12551" spans="3:6" s="119" customFormat="1" x14ac:dyDescent="0.3">
      <c r="C12551" s="129"/>
      <c r="D12551" s="129"/>
      <c r="E12551" s="129"/>
      <c r="F12551" s="129"/>
    </row>
    <row r="12552" spans="3:6" s="119" customFormat="1" x14ac:dyDescent="0.3">
      <c r="C12552" s="129"/>
      <c r="D12552" s="129"/>
      <c r="E12552" s="129"/>
      <c r="F12552" s="129"/>
    </row>
    <row r="12553" spans="3:6" s="119" customFormat="1" x14ac:dyDescent="0.3">
      <c r="C12553" s="129"/>
      <c r="D12553" s="129"/>
      <c r="E12553" s="129"/>
      <c r="F12553" s="129"/>
    </row>
    <row r="12554" spans="3:6" s="119" customFormat="1" x14ac:dyDescent="0.3">
      <c r="C12554" s="129"/>
      <c r="D12554" s="129"/>
      <c r="E12554" s="129"/>
      <c r="F12554" s="129"/>
    </row>
    <row r="12555" spans="3:6" s="119" customFormat="1" x14ac:dyDescent="0.3">
      <c r="C12555" s="129"/>
      <c r="D12555" s="129"/>
      <c r="E12555" s="129"/>
      <c r="F12555" s="129"/>
    </row>
    <row r="12556" spans="3:6" s="119" customFormat="1" x14ac:dyDescent="0.3">
      <c r="C12556" s="129"/>
      <c r="D12556" s="129"/>
      <c r="E12556" s="129"/>
      <c r="F12556" s="129"/>
    </row>
    <row r="12557" spans="3:6" s="119" customFormat="1" x14ac:dyDescent="0.3">
      <c r="C12557" s="129"/>
      <c r="D12557" s="129"/>
      <c r="E12557" s="129"/>
      <c r="F12557" s="129"/>
    </row>
    <row r="12558" spans="3:6" s="119" customFormat="1" x14ac:dyDescent="0.3">
      <c r="C12558" s="129"/>
      <c r="D12558" s="129"/>
      <c r="E12558" s="129"/>
      <c r="F12558" s="129"/>
    </row>
    <row r="12559" spans="3:6" s="119" customFormat="1" x14ac:dyDescent="0.3">
      <c r="C12559" s="129"/>
      <c r="D12559" s="129"/>
      <c r="E12559" s="129"/>
      <c r="F12559" s="129"/>
    </row>
    <row r="12560" spans="3:6" s="119" customFormat="1" x14ac:dyDescent="0.3">
      <c r="C12560" s="129"/>
      <c r="D12560" s="129"/>
      <c r="E12560" s="129"/>
      <c r="F12560" s="129"/>
    </row>
    <row r="12561" spans="3:6" s="119" customFormat="1" x14ac:dyDescent="0.3">
      <c r="C12561" s="129"/>
      <c r="D12561" s="129"/>
      <c r="E12561" s="129"/>
      <c r="F12561" s="129"/>
    </row>
    <row r="12562" spans="3:6" s="119" customFormat="1" x14ac:dyDescent="0.3">
      <c r="C12562" s="129"/>
      <c r="D12562" s="129"/>
      <c r="E12562" s="129"/>
      <c r="F12562" s="129"/>
    </row>
    <row r="12563" spans="3:6" s="119" customFormat="1" x14ac:dyDescent="0.3">
      <c r="C12563" s="129"/>
      <c r="D12563" s="129"/>
      <c r="E12563" s="129"/>
      <c r="F12563" s="129"/>
    </row>
    <row r="12564" spans="3:6" s="119" customFormat="1" x14ac:dyDescent="0.3">
      <c r="C12564" s="129"/>
      <c r="D12564" s="129"/>
      <c r="E12564" s="129"/>
      <c r="F12564" s="129"/>
    </row>
    <row r="12565" spans="3:6" s="119" customFormat="1" x14ac:dyDescent="0.3">
      <c r="C12565" s="129"/>
      <c r="D12565" s="129"/>
      <c r="E12565" s="129"/>
      <c r="F12565" s="129"/>
    </row>
    <row r="12566" spans="3:6" s="119" customFormat="1" x14ac:dyDescent="0.3">
      <c r="C12566" s="129"/>
      <c r="D12566" s="129"/>
      <c r="E12566" s="129"/>
      <c r="F12566" s="129"/>
    </row>
    <row r="12567" spans="3:6" s="119" customFormat="1" x14ac:dyDescent="0.3">
      <c r="C12567" s="129"/>
      <c r="D12567" s="129"/>
      <c r="E12567" s="129"/>
      <c r="F12567" s="129"/>
    </row>
    <row r="12568" spans="3:6" s="119" customFormat="1" x14ac:dyDescent="0.3">
      <c r="C12568" s="129"/>
      <c r="D12568" s="129"/>
      <c r="E12568" s="129"/>
      <c r="F12568" s="129"/>
    </row>
    <row r="12569" spans="3:6" s="119" customFormat="1" x14ac:dyDescent="0.3">
      <c r="C12569" s="129"/>
      <c r="D12569" s="129"/>
      <c r="E12569" s="129"/>
      <c r="F12569" s="129"/>
    </row>
    <row r="12570" spans="3:6" s="119" customFormat="1" x14ac:dyDescent="0.3">
      <c r="C12570" s="129"/>
      <c r="D12570" s="129"/>
      <c r="E12570" s="129"/>
      <c r="F12570" s="129"/>
    </row>
    <row r="12571" spans="3:6" s="119" customFormat="1" x14ac:dyDescent="0.3">
      <c r="C12571" s="129"/>
      <c r="D12571" s="129"/>
      <c r="E12571" s="129"/>
      <c r="F12571" s="129"/>
    </row>
    <row r="12572" spans="3:6" s="119" customFormat="1" x14ac:dyDescent="0.3">
      <c r="C12572" s="129"/>
      <c r="D12572" s="129"/>
      <c r="E12572" s="129"/>
      <c r="F12572" s="129"/>
    </row>
    <row r="12573" spans="3:6" s="119" customFormat="1" x14ac:dyDescent="0.3">
      <c r="C12573" s="129"/>
      <c r="D12573" s="129"/>
      <c r="E12573" s="129"/>
      <c r="F12573" s="129"/>
    </row>
    <row r="12574" spans="3:6" s="119" customFormat="1" x14ac:dyDescent="0.3">
      <c r="C12574" s="129"/>
      <c r="D12574" s="129"/>
      <c r="E12574" s="129"/>
      <c r="F12574" s="129"/>
    </row>
    <row r="12575" spans="3:6" s="119" customFormat="1" x14ac:dyDescent="0.3">
      <c r="C12575" s="129"/>
      <c r="D12575" s="129"/>
      <c r="E12575" s="129"/>
      <c r="F12575" s="129"/>
    </row>
    <row r="12576" spans="3:6" s="119" customFormat="1" x14ac:dyDescent="0.3">
      <c r="C12576" s="129"/>
      <c r="D12576" s="129"/>
      <c r="E12576" s="129"/>
      <c r="F12576" s="129"/>
    </row>
    <row r="12577" spans="3:6" s="119" customFormat="1" x14ac:dyDescent="0.3">
      <c r="C12577" s="129"/>
      <c r="D12577" s="129"/>
      <c r="E12577" s="129"/>
      <c r="F12577" s="129"/>
    </row>
    <row r="12578" spans="3:6" s="119" customFormat="1" x14ac:dyDescent="0.3">
      <c r="C12578" s="129"/>
      <c r="D12578" s="129"/>
      <c r="E12578" s="129"/>
      <c r="F12578" s="129"/>
    </row>
    <row r="12579" spans="3:6" s="119" customFormat="1" x14ac:dyDescent="0.3">
      <c r="C12579" s="129"/>
      <c r="D12579" s="129"/>
      <c r="E12579" s="129"/>
      <c r="F12579" s="129"/>
    </row>
    <row r="12580" spans="3:6" s="119" customFormat="1" x14ac:dyDescent="0.3">
      <c r="C12580" s="129"/>
      <c r="D12580" s="129"/>
      <c r="E12580" s="129"/>
      <c r="F12580" s="129"/>
    </row>
    <row r="12581" spans="3:6" s="119" customFormat="1" x14ac:dyDescent="0.3">
      <c r="C12581" s="129"/>
      <c r="D12581" s="129"/>
      <c r="E12581" s="129"/>
      <c r="F12581" s="129"/>
    </row>
    <row r="12582" spans="3:6" s="119" customFormat="1" x14ac:dyDescent="0.3">
      <c r="C12582" s="129"/>
      <c r="D12582" s="129"/>
      <c r="E12582" s="129"/>
      <c r="F12582" s="129"/>
    </row>
    <row r="12583" spans="3:6" s="119" customFormat="1" x14ac:dyDescent="0.3">
      <c r="C12583" s="129"/>
      <c r="D12583" s="129"/>
      <c r="E12583" s="129"/>
      <c r="F12583" s="129"/>
    </row>
    <row r="12584" spans="3:6" s="119" customFormat="1" x14ac:dyDescent="0.3">
      <c r="C12584" s="129"/>
      <c r="D12584" s="129"/>
      <c r="E12584" s="129"/>
      <c r="F12584" s="129"/>
    </row>
    <row r="12585" spans="3:6" s="119" customFormat="1" x14ac:dyDescent="0.3">
      <c r="C12585" s="129"/>
      <c r="D12585" s="129"/>
      <c r="E12585" s="129"/>
      <c r="F12585" s="129"/>
    </row>
    <row r="12586" spans="3:6" s="119" customFormat="1" x14ac:dyDescent="0.3">
      <c r="C12586" s="129"/>
      <c r="D12586" s="129"/>
      <c r="E12586" s="129"/>
      <c r="F12586" s="129"/>
    </row>
    <row r="12587" spans="3:6" s="119" customFormat="1" x14ac:dyDescent="0.3">
      <c r="C12587" s="129"/>
      <c r="D12587" s="129"/>
      <c r="E12587" s="129"/>
      <c r="F12587" s="129"/>
    </row>
    <row r="12588" spans="3:6" s="119" customFormat="1" x14ac:dyDescent="0.3">
      <c r="C12588" s="129"/>
      <c r="D12588" s="129"/>
      <c r="E12588" s="129"/>
      <c r="F12588" s="129"/>
    </row>
    <row r="12589" spans="3:6" s="119" customFormat="1" x14ac:dyDescent="0.3">
      <c r="C12589" s="129"/>
      <c r="D12589" s="129"/>
      <c r="E12589" s="129"/>
      <c r="F12589" s="129"/>
    </row>
    <row r="12590" spans="3:6" s="119" customFormat="1" x14ac:dyDescent="0.3">
      <c r="C12590" s="129"/>
      <c r="D12590" s="129"/>
      <c r="E12590" s="129"/>
      <c r="F12590" s="129"/>
    </row>
    <row r="12591" spans="3:6" s="119" customFormat="1" x14ac:dyDescent="0.3">
      <c r="C12591" s="129"/>
      <c r="D12591" s="129"/>
      <c r="E12591" s="129"/>
      <c r="F12591" s="129"/>
    </row>
    <row r="12592" spans="3:6" s="119" customFormat="1" x14ac:dyDescent="0.3">
      <c r="C12592" s="129"/>
      <c r="D12592" s="129"/>
      <c r="E12592" s="129"/>
      <c r="F12592" s="129"/>
    </row>
    <row r="12593" spans="3:6" s="119" customFormat="1" x14ac:dyDescent="0.3">
      <c r="C12593" s="129"/>
      <c r="D12593" s="129"/>
      <c r="E12593" s="129"/>
      <c r="F12593" s="129"/>
    </row>
    <row r="12594" spans="3:6" s="119" customFormat="1" x14ac:dyDescent="0.3">
      <c r="C12594" s="129"/>
      <c r="D12594" s="129"/>
      <c r="E12594" s="129"/>
      <c r="F12594" s="129"/>
    </row>
    <row r="12595" spans="3:6" s="119" customFormat="1" x14ac:dyDescent="0.3">
      <c r="C12595" s="129"/>
      <c r="D12595" s="129"/>
      <c r="E12595" s="129"/>
      <c r="F12595" s="129"/>
    </row>
    <row r="12596" spans="3:6" s="119" customFormat="1" x14ac:dyDescent="0.3">
      <c r="C12596" s="129"/>
      <c r="D12596" s="129"/>
      <c r="E12596" s="129"/>
      <c r="F12596" s="129"/>
    </row>
    <row r="12597" spans="3:6" s="119" customFormat="1" x14ac:dyDescent="0.3">
      <c r="C12597" s="129"/>
      <c r="D12597" s="129"/>
      <c r="E12597" s="129"/>
      <c r="F12597" s="129"/>
    </row>
    <row r="12598" spans="3:6" s="119" customFormat="1" x14ac:dyDescent="0.3">
      <c r="C12598" s="129"/>
      <c r="D12598" s="129"/>
      <c r="E12598" s="129"/>
      <c r="F12598" s="129"/>
    </row>
    <row r="12599" spans="3:6" s="119" customFormat="1" x14ac:dyDescent="0.3">
      <c r="C12599" s="129"/>
      <c r="D12599" s="129"/>
      <c r="E12599" s="129"/>
      <c r="F12599" s="129"/>
    </row>
    <row r="12600" spans="3:6" s="119" customFormat="1" x14ac:dyDescent="0.3">
      <c r="C12600" s="129"/>
      <c r="D12600" s="129"/>
      <c r="E12600" s="129"/>
      <c r="F12600" s="129"/>
    </row>
    <row r="12601" spans="3:6" s="119" customFormat="1" x14ac:dyDescent="0.3">
      <c r="C12601" s="129"/>
      <c r="D12601" s="129"/>
      <c r="E12601" s="129"/>
      <c r="F12601" s="129"/>
    </row>
    <row r="12602" spans="3:6" s="119" customFormat="1" x14ac:dyDescent="0.3">
      <c r="C12602" s="129"/>
      <c r="D12602" s="129"/>
      <c r="E12602" s="129"/>
      <c r="F12602" s="129"/>
    </row>
    <row r="12603" spans="3:6" s="119" customFormat="1" x14ac:dyDescent="0.3">
      <c r="C12603" s="129"/>
      <c r="D12603" s="129"/>
      <c r="E12603" s="129"/>
      <c r="F12603" s="129"/>
    </row>
    <row r="12604" spans="3:6" s="119" customFormat="1" x14ac:dyDescent="0.3">
      <c r="C12604" s="129"/>
      <c r="D12604" s="129"/>
      <c r="E12604" s="129"/>
      <c r="F12604" s="129"/>
    </row>
    <row r="12605" spans="3:6" s="119" customFormat="1" x14ac:dyDescent="0.3">
      <c r="C12605" s="129"/>
      <c r="D12605" s="129"/>
      <c r="E12605" s="129"/>
      <c r="F12605" s="129"/>
    </row>
    <row r="12606" spans="3:6" s="119" customFormat="1" x14ac:dyDescent="0.3">
      <c r="C12606" s="129"/>
      <c r="D12606" s="129"/>
      <c r="E12606" s="129"/>
      <c r="F12606" s="129"/>
    </row>
    <row r="12607" spans="3:6" s="119" customFormat="1" x14ac:dyDescent="0.3">
      <c r="C12607" s="129"/>
      <c r="D12607" s="129"/>
      <c r="E12607" s="129"/>
      <c r="F12607" s="129"/>
    </row>
    <row r="12608" spans="3:6" s="119" customFormat="1" x14ac:dyDescent="0.3">
      <c r="C12608" s="129"/>
      <c r="D12608" s="129"/>
      <c r="E12608" s="129"/>
      <c r="F12608" s="129"/>
    </row>
    <row r="12609" spans="3:6" s="119" customFormat="1" x14ac:dyDescent="0.3">
      <c r="C12609" s="129"/>
      <c r="D12609" s="129"/>
      <c r="E12609" s="129"/>
      <c r="F12609" s="129"/>
    </row>
    <row r="12610" spans="3:6" s="119" customFormat="1" x14ac:dyDescent="0.3">
      <c r="C12610" s="129"/>
      <c r="D12610" s="129"/>
      <c r="E12610" s="129"/>
      <c r="F12610" s="129"/>
    </row>
    <row r="12611" spans="3:6" s="119" customFormat="1" x14ac:dyDescent="0.3">
      <c r="C12611" s="129"/>
      <c r="D12611" s="129"/>
      <c r="E12611" s="129"/>
      <c r="F12611" s="129"/>
    </row>
    <row r="12612" spans="3:6" s="119" customFormat="1" x14ac:dyDescent="0.3">
      <c r="C12612" s="129"/>
      <c r="D12612" s="129"/>
      <c r="E12612" s="129"/>
      <c r="F12612" s="129"/>
    </row>
    <row r="12613" spans="3:6" s="119" customFormat="1" x14ac:dyDescent="0.3">
      <c r="C12613" s="129"/>
      <c r="D12613" s="129"/>
      <c r="E12613" s="129"/>
      <c r="F12613" s="129"/>
    </row>
    <row r="12614" spans="3:6" s="119" customFormat="1" x14ac:dyDescent="0.3">
      <c r="C12614" s="129"/>
      <c r="D12614" s="129"/>
      <c r="E12614" s="129"/>
      <c r="F12614" s="129"/>
    </row>
    <row r="12615" spans="3:6" s="119" customFormat="1" x14ac:dyDescent="0.3">
      <c r="C12615" s="129"/>
      <c r="D12615" s="129"/>
      <c r="E12615" s="129"/>
      <c r="F12615" s="129"/>
    </row>
    <row r="12616" spans="3:6" s="119" customFormat="1" x14ac:dyDescent="0.3">
      <c r="C12616" s="129"/>
      <c r="D12616" s="129"/>
      <c r="E12616" s="129"/>
      <c r="F12616" s="129"/>
    </row>
    <row r="12617" spans="3:6" s="119" customFormat="1" x14ac:dyDescent="0.3">
      <c r="C12617" s="129"/>
      <c r="D12617" s="129"/>
      <c r="E12617" s="129"/>
      <c r="F12617" s="129"/>
    </row>
    <row r="12618" spans="3:6" s="119" customFormat="1" x14ac:dyDescent="0.3">
      <c r="C12618" s="129"/>
      <c r="D12618" s="129"/>
      <c r="E12618" s="129"/>
      <c r="F12618" s="129"/>
    </row>
    <row r="12619" spans="3:6" s="119" customFormat="1" x14ac:dyDescent="0.3">
      <c r="C12619" s="129"/>
      <c r="D12619" s="129"/>
      <c r="E12619" s="129"/>
      <c r="F12619" s="129"/>
    </row>
    <row r="12620" spans="3:6" s="119" customFormat="1" x14ac:dyDescent="0.3">
      <c r="C12620" s="129"/>
      <c r="D12620" s="129"/>
      <c r="E12620" s="129"/>
      <c r="F12620" s="129"/>
    </row>
    <row r="12621" spans="3:6" s="119" customFormat="1" x14ac:dyDescent="0.3">
      <c r="C12621" s="129"/>
      <c r="D12621" s="129"/>
      <c r="E12621" s="129"/>
      <c r="F12621" s="129"/>
    </row>
    <row r="12622" spans="3:6" s="119" customFormat="1" x14ac:dyDescent="0.3">
      <c r="C12622" s="129"/>
      <c r="D12622" s="129"/>
      <c r="E12622" s="129"/>
      <c r="F12622" s="129"/>
    </row>
    <row r="12623" spans="3:6" s="119" customFormat="1" x14ac:dyDescent="0.3">
      <c r="C12623" s="129"/>
      <c r="D12623" s="129"/>
      <c r="E12623" s="129"/>
      <c r="F12623" s="129"/>
    </row>
    <row r="12624" spans="3:6" s="119" customFormat="1" x14ac:dyDescent="0.3">
      <c r="C12624" s="129"/>
      <c r="D12624" s="129"/>
      <c r="E12624" s="129"/>
      <c r="F12624" s="129"/>
    </row>
    <row r="12625" spans="3:6" s="119" customFormat="1" x14ac:dyDescent="0.3">
      <c r="C12625" s="129"/>
      <c r="D12625" s="129"/>
      <c r="E12625" s="129"/>
      <c r="F12625" s="129"/>
    </row>
    <row r="12626" spans="3:6" s="119" customFormat="1" x14ac:dyDescent="0.3">
      <c r="C12626" s="129"/>
      <c r="D12626" s="129"/>
      <c r="E12626" s="129"/>
      <c r="F12626" s="129"/>
    </row>
    <row r="12627" spans="3:6" s="119" customFormat="1" x14ac:dyDescent="0.3">
      <c r="C12627" s="129"/>
      <c r="D12627" s="129"/>
      <c r="E12627" s="129"/>
      <c r="F12627" s="129"/>
    </row>
    <row r="12628" spans="3:6" s="119" customFormat="1" x14ac:dyDescent="0.3">
      <c r="C12628" s="129"/>
      <c r="D12628" s="129"/>
      <c r="E12628" s="129"/>
      <c r="F12628" s="129"/>
    </row>
    <row r="12629" spans="3:6" s="119" customFormat="1" x14ac:dyDescent="0.3">
      <c r="C12629" s="129"/>
      <c r="D12629" s="129"/>
      <c r="E12629" s="129"/>
      <c r="F12629" s="129"/>
    </row>
    <row r="12630" spans="3:6" s="119" customFormat="1" x14ac:dyDescent="0.3">
      <c r="C12630" s="129"/>
      <c r="D12630" s="129"/>
      <c r="E12630" s="129"/>
      <c r="F12630" s="129"/>
    </row>
    <row r="12631" spans="3:6" s="119" customFormat="1" x14ac:dyDescent="0.3">
      <c r="C12631" s="129"/>
      <c r="D12631" s="129"/>
      <c r="E12631" s="129"/>
      <c r="F12631" s="129"/>
    </row>
    <row r="12632" spans="3:6" s="119" customFormat="1" x14ac:dyDescent="0.3">
      <c r="C12632" s="129"/>
      <c r="D12632" s="129"/>
      <c r="E12632" s="129"/>
      <c r="F12632" s="129"/>
    </row>
    <row r="12633" spans="3:6" s="119" customFormat="1" x14ac:dyDescent="0.3">
      <c r="C12633" s="129"/>
      <c r="D12633" s="129"/>
      <c r="E12633" s="129"/>
      <c r="F12633" s="129"/>
    </row>
    <row r="12634" spans="3:6" s="119" customFormat="1" x14ac:dyDescent="0.3">
      <c r="C12634" s="129"/>
      <c r="D12634" s="129"/>
      <c r="E12634" s="129"/>
      <c r="F12634" s="129"/>
    </row>
    <row r="12635" spans="3:6" s="119" customFormat="1" x14ac:dyDescent="0.3">
      <c r="C12635" s="129"/>
      <c r="D12635" s="129"/>
      <c r="E12635" s="129"/>
      <c r="F12635" s="129"/>
    </row>
    <row r="12636" spans="3:6" s="119" customFormat="1" x14ac:dyDescent="0.3">
      <c r="C12636" s="129"/>
      <c r="D12636" s="129"/>
      <c r="E12636" s="129"/>
      <c r="F12636" s="129"/>
    </row>
    <row r="12637" spans="3:6" s="119" customFormat="1" x14ac:dyDescent="0.3">
      <c r="C12637" s="129"/>
      <c r="D12637" s="129"/>
      <c r="E12637" s="129"/>
      <c r="F12637" s="129"/>
    </row>
    <row r="12638" spans="3:6" s="119" customFormat="1" x14ac:dyDescent="0.3">
      <c r="C12638" s="129"/>
      <c r="D12638" s="129"/>
      <c r="E12638" s="129"/>
      <c r="F12638" s="129"/>
    </row>
    <row r="12639" spans="3:6" s="119" customFormat="1" x14ac:dyDescent="0.3">
      <c r="C12639" s="129"/>
      <c r="D12639" s="129"/>
      <c r="E12639" s="129"/>
      <c r="F12639" s="129"/>
    </row>
    <row r="12640" spans="3:6" s="119" customFormat="1" x14ac:dyDescent="0.3">
      <c r="C12640" s="129"/>
      <c r="D12640" s="129"/>
      <c r="E12640" s="129"/>
      <c r="F12640" s="129"/>
    </row>
    <row r="12641" spans="3:6" s="119" customFormat="1" x14ac:dyDescent="0.3">
      <c r="C12641" s="129"/>
      <c r="D12641" s="129"/>
      <c r="E12641" s="129"/>
      <c r="F12641" s="129"/>
    </row>
    <row r="12642" spans="3:6" s="119" customFormat="1" x14ac:dyDescent="0.3">
      <c r="C12642" s="129"/>
      <c r="D12642" s="129"/>
      <c r="E12642" s="129"/>
      <c r="F12642" s="129"/>
    </row>
    <row r="12643" spans="3:6" s="119" customFormat="1" x14ac:dyDescent="0.3">
      <c r="C12643" s="129"/>
      <c r="D12643" s="129"/>
      <c r="E12643" s="129"/>
      <c r="F12643" s="129"/>
    </row>
    <row r="12644" spans="3:6" s="119" customFormat="1" x14ac:dyDescent="0.3">
      <c r="C12644" s="129"/>
      <c r="D12644" s="129"/>
      <c r="E12644" s="129"/>
      <c r="F12644" s="129"/>
    </row>
    <row r="12645" spans="3:6" s="119" customFormat="1" x14ac:dyDescent="0.3">
      <c r="C12645" s="129"/>
      <c r="D12645" s="129"/>
      <c r="E12645" s="129"/>
      <c r="F12645" s="129"/>
    </row>
    <row r="12646" spans="3:6" s="119" customFormat="1" x14ac:dyDescent="0.3">
      <c r="C12646" s="129"/>
      <c r="D12646" s="129"/>
      <c r="E12646" s="129"/>
      <c r="F12646" s="129"/>
    </row>
    <row r="12647" spans="3:6" s="119" customFormat="1" x14ac:dyDescent="0.3">
      <c r="C12647" s="129"/>
      <c r="D12647" s="129"/>
      <c r="E12647" s="129"/>
      <c r="F12647" s="129"/>
    </row>
    <row r="12648" spans="3:6" s="119" customFormat="1" x14ac:dyDescent="0.3">
      <c r="C12648" s="129"/>
      <c r="D12648" s="129"/>
      <c r="E12648" s="129"/>
      <c r="F12648" s="129"/>
    </row>
    <row r="12649" spans="3:6" s="119" customFormat="1" x14ac:dyDescent="0.3">
      <c r="C12649" s="129"/>
      <c r="D12649" s="129"/>
      <c r="E12649" s="129"/>
      <c r="F12649" s="129"/>
    </row>
    <row r="12650" spans="3:6" s="119" customFormat="1" x14ac:dyDescent="0.3">
      <c r="C12650" s="129"/>
      <c r="D12650" s="129"/>
      <c r="E12650" s="129"/>
      <c r="F12650" s="129"/>
    </row>
    <row r="12651" spans="3:6" s="119" customFormat="1" x14ac:dyDescent="0.3">
      <c r="C12651" s="129"/>
      <c r="D12651" s="129"/>
      <c r="E12651" s="129"/>
      <c r="F12651" s="129"/>
    </row>
    <row r="12652" spans="3:6" s="119" customFormat="1" x14ac:dyDescent="0.3">
      <c r="C12652" s="129"/>
      <c r="D12652" s="129"/>
      <c r="E12652" s="129"/>
      <c r="F12652" s="129"/>
    </row>
    <row r="12653" spans="3:6" s="119" customFormat="1" x14ac:dyDescent="0.3">
      <c r="C12653" s="129"/>
      <c r="D12653" s="129"/>
      <c r="E12653" s="129"/>
      <c r="F12653" s="129"/>
    </row>
    <row r="12654" spans="3:6" s="119" customFormat="1" x14ac:dyDescent="0.3">
      <c r="C12654" s="129"/>
      <c r="D12654" s="129"/>
      <c r="E12654" s="129"/>
      <c r="F12654" s="129"/>
    </row>
    <row r="12655" spans="3:6" s="119" customFormat="1" x14ac:dyDescent="0.3">
      <c r="C12655" s="129"/>
      <c r="D12655" s="129"/>
      <c r="E12655" s="129"/>
      <c r="F12655" s="129"/>
    </row>
    <row r="12656" spans="3:6" s="119" customFormat="1" x14ac:dyDescent="0.3">
      <c r="C12656" s="129"/>
      <c r="D12656" s="129"/>
      <c r="E12656" s="129"/>
      <c r="F12656" s="129"/>
    </row>
    <row r="12657" spans="3:6" s="119" customFormat="1" x14ac:dyDescent="0.3">
      <c r="C12657" s="129"/>
      <c r="D12657" s="129"/>
      <c r="E12657" s="129"/>
      <c r="F12657" s="129"/>
    </row>
    <row r="12658" spans="3:6" s="119" customFormat="1" x14ac:dyDescent="0.3">
      <c r="C12658" s="129"/>
      <c r="D12658" s="129"/>
      <c r="E12658" s="129"/>
      <c r="F12658" s="129"/>
    </row>
    <row r="12659" spans="3:6" s="119" customFormat="1" x14ac:dyDescent="0.3">
      <c r="C12659" s="129"/>
      <c r="D12659" s="129"/>
      <c r="E12659" s="129"/>
      <c r="F12659" s="129"/>
    </row>
    <row r="12660" spans="3:6" s="119" customFormat="1" x14ac:dyDescent="0.3">
      <c r="C12660" s="129"/>
      <c r="D12660" s="129"/>
      <c r="E12660" s="129"/>
      <c r="F12660" s="129"/>
    </row>
    <row r="12661" spans="3:6" s="119" customFormat="1" x14ac:dyDescent="0.3">
      <c r="C12661" s="129"/>
      <c r="D12661" s="129"/>
      <c r="E12661" s="129"/>
      <c r="F12661" s="129"/>
    </row>
    <row r="12662" spans="3:6" s="119" customFormat="1" x14ac:dyDescent="0.3">
      <c r="C12662" s="129"/>
      <c r="D12662" s="129"/>
      <c r="E12662" s="129"/>
      <c r="F12662" s="129"/>
    </row>
    <row r="12663" spans="3:6" s="119" customFormat="1" x14ac:dyDescent="0.3">
      <c r="C12663" s="129"/>
      <c r="D12663" s="129"/>
      <c r="E12663" s="129"/>
      <c r="F12663" s="129"/>
    </row>
    <row r="12664" spans="3:6" s="119" customFormat="1" x14ac:dyDescent="0.3">
      <c r="C12664" s="129"/>
      <c r="D12664" s="129"/>
      <c r="E12664" s="129"/>
      <c r="F12664" s="129"/>
    </row>
    <row r="12665" spans="3:6" s="119" customFormat="1" x14ac:dyDescent="0.3">
      <c r="C12665" s="129"/>
      <c r="D12665" s="129"/>
      <c r="E12665" s="129"/>
      <c r="F12665" s="129"/>
    </row>
    <row r="12666" spans="3:6" s="119" customFormat="1" x14ac:dyDescent="0.3">
      <c r="C12666" s="129"/>
      <c r="D12666" s="129"/>
      <c r="E12666" s="129"/>
      <c r="F12666" s="129"/>
    </row>
    <row r="12667" spans="3:6" s="119" customFormat="1" x14ac:dyDescent="0.3">
      <c r="C12667" s="129"/>
      <c r="D12667" s="129"/>
      <c r="E12667" s="129"/>
      <c r="F12667" s="129"/>
    </row>
    <row r="12668" spans="3:6" s="119" customFormat="1" x14ac:dyDescent="0.3">
      <c r="C12668" s="129"/>
      <c r="D12668" s="129"/>
      <c r="E12668" s="129"/>
      <c r="F12668" s="129"/>
    </row>
    <row r="12669" spans="3:6" s="119" customFormat="1" x14ac:dyDescent="0.3">
      <c r="C12669" s="129"/>
      <c r="D12669" s="129"/>
      <c r="E12669" s="129"/>
      <c r="F12669" s="129"/>
    </row>
    <row r="12670" spans="3:6" s="119" customFormat="1" x14ac:dyDescent="0.3">
      <c r="C12670" s="129"/>
      <c r="D12670" s="129"/>
      <c r="E12670" s="129"/>
      <c r="F12670" s="129"/>
    </row>
    <row r="12671" spans="3:6" s="119" customFormat="1" x14ac:dyDescent="0.3">
      <c r="C12671" s="129"/>
      <c r="D12671" s="129"/>
      <c r="E12671" s="129"/>
      <c r="F12671" s="129"/>
    </row>
    <row r="12672" spans="3:6" s="119" customFormat="1" x14ac:dyDescent="0.3">
      <c r="C12672" s="129"/>
      <c r="D12672" s="129"/>
      <c r="E12672" s="129"/>
      <c r="F12672" s="129"/>
    </row>
    <row r="12673" spans="3:6" s="119" customFormat="1" x14ac:dyDescent="0.3">
      <c r="C12673" s="129"/>
      <c r="D12673" s="129"/>
      <c r="E12673" s="129"/>
      <c r="F12673" s="129"/>
    </row>
    <row r="12674" spans="3:6" s="119" customFormat="1" x14ac:dyDescent="0.3">
      <c r="C12674" s="129"/>
      <c r="D12674" s="129"/>
      <c r="E12674" s="129"/>
      <c r="F12674" s="129"/>
    </row>
    <row r="12675" spans="3:6" s="119" customFormat="1" x14ac:dyDescent="0.3">
      <c r="C12675" s="129"/>
      <c r="D12675" s="129"/>
      <c r="E12675" s="129"/>
      <c r="F12675" s="129"/>
    </row>
    <row r="12676" spans="3:6" s="119" customFormat="1" x14ac:dyDescent="0.3">
      <c r="C12676" s="129"/>
      <c r="D12676" s="129"/>
      <c r="E12676" s="129"/>
      <c r="F12676" s="129"/>
    </row>
    <row r="12677" spans="3:6" s="119" customFormat="1" x14ac:dyDescent="0.3">
      <c r="C12677" s="129"/>
      <c r="D12677" s="129"/>
      <c r="E12677" s="129"/>
      <c r="F12677" s="129"/>
    </row>
    <row r="12678" spans="3:6" s="119" customFormat="1" x14ac:dyDescent="0.3">
      <c r="C12678" s="129"/>
      <c r="D12678" s="129"/>
      <c r="E12678" s="129"/>
      <c r="F12678" s="129"/>
    </row>
    <row r="12679" spans="3:6" s="119" customFormat="1" x14ac:dyDescent="0.3">
      <c r="C12679" s="129"/>
      <c r="D12679" s="129"/>
      <c r="E12679" s="129"/>
      <c r="F12679" s="129"/>
    </row>
    <row r="12680" spans="3:6" s="119" customFormat="1" x14ac:dyDescent="0.3">
      <c r="C12680" s="129"/>
      <c r="D12680" s="129"/>
      <c r="E12680" s="129"/>
      <c r="F12680" s="129"/>
    </row>
    <row r="12681" spans="3:6" s="119" customFormat="1" x14ac:dyDescent="0.3">
      <c r="C12681" s="129"/>
      <c r="D12681" s="129"/>
      <c r="E12681" s="129"/>
      <c r="F12681" s="129"/>
    </row>
    <row r="12682" spans="3:6" s="119" customFormat="1" x14ac:dyDescent="0.3">
      <c r="C12682" s="129"/>
      <c r="D12682" s="129"/>
      <c r="E12682" s="129"/>
      <c r="F12682" s="129"/>
    </row>
    <row r="12683" spans="3:6" s="119" customFormat="1" x14ac:dyDescent="0.3">
      <c r="C12683" s="129"/>
      <c r="D12683" s="129"/>
      <c r="E12683" s="129"/>
      <c r="F12683" s="129"/>
    </row>
    <row r="12684" spans="3:6" s="119" customFormat="1" x14ac:dyDescent="0.3">
      <c r="C12684" s="129"/>
      <c r="D12684" s="129"/>
      <c r="E12684" s="129"/>
      <c r="F12684" s="129"/>
    </row>
    <row r="12685" spans="3:6" s="119" customFormat="1" x14ac:dyDescent="0.3">
      <c r="C12685" s="129"/>
      <c r="D12685" s="129"/>
      <c r="E12685" s="129"/>
      <c r="F12685" s="129"/>
    </row>
    <row r="12686" spans="3:6" s="119" customFormat="1" x14ac:dyDescent="0.3">
      <c r="C12686" s="129"/>
      <c r="D12686" s="129"/>
      <c r="E12686" s="129"/>
      <c r="F12686" s="129"/>
    </row>
    <row r="12687" spans="3:6" s="119" customFormat="1" x14ac:dyDescent="0.3">
      <c r="C12687" s="129"/>
      <c r="D12687" s="129"/>
      <c r="E12687" s="129"/>
      <c r="F12687" s="129"/>
    </row>
    <row r="12688" spans="3:6" s="119" customFormat="1" x14ac:dyDescent="0.3">
      <c r="C12688" s="129"/>
      <c r="D12688" s="129"/>
      <c r="E12688" s="129"/>
      <c r="F12688" s="129"/>
    </row>
    <row r="12689" spans="3:6" s="119" customFormat="1" x14ac:dyDescent="0.3">
      <c r="C12689" s="129"/>
      <c r="D12689" s="129"/>
      <c r="E12689" s="129"/>
      <c r="F12689" s="129"/>
    </row>
    <row r="12690" spans="3:6" s="119" customFormat="1" x14ac:dyDescent="0.3">
      <c r="C12690" s="129"/>
      <c r="D12690" s="129"/>
      <c r="E12690" s="129"/>
      <c r="F12690" s="129"/>
    </row>
    <row r="12691" spans="3:6" s="119" customFormat="1" x14ac:dyDescent="0.3">
      <c r="C12691" s="129"/>
      <c r="D12691" s="129"/>
      <c r="E12691" s="129"/>
      <c r="F12691" s="129"/>
    </row>
    <row r="12692" spans="3:6" s="119" customFormat="1" x14ac:dyDescent="0.3">
      <c r="C12692" s="129"/>
      <c r="D12692" s="129"/>
      <c r="E12692" s="129"/>
      <c r="F12692" s="129"/>
    </row>
    <row r="12693" spans="3:6" s="119" customFormat="1" x14ac:dyDescent="0.3">
      <c r="C12693" s="129"/>
      <c r="D12693" s="129"/>
      <c r="E12693" s="129"/>
      <c r="F12693" s="129"/>
    </row>
    <row r="12694" spans="3:6" s="119" customFormat="1" x14ac:dyDescent="0.3">
      <c r="C12694" s="129"/>
      <c r="D12694" s="129"/>
      <c r="E12694" s="129"/>
      <c r="F12694" s="129"/>
    </row>
    <row r="12695" spans="3:6" s="119" customFormat="1" x14ac:dyDescent="0.3">
      <c r="C12695" s="129"/>
      <c r="D12695" s="129"/>
      <c r="E12695" s="129"/>
      <c r="F12695" s="129"/>
    </row>
    <row r="12696" spans="3:6" s="119" customFormat="1" x14ac:dyDescent="0.3">
      <c r="C12696" s="129"/>
      <c r="D12696" s="129"/>
      <c r="E12696" s="129"/>
      <c r="F12696" s="129"/>
    </row>
    <row r="12697" spans="3:6" s="119" customFormat="1" x14ac:dyDescent="0.3">
      <c r="C12697" s="129"/>
      <c r="D12697" s="129"/>
      <c r="E12697" s="129"/>
      <c r="F12697" s="129"/>
    </row>
    <row r="12698" spans="3:6" s="119" customFormat="1" x14ac:dyDescent="0.3">
      <c r="C12698" s="129"/>
      <c r="D12698" s="129"/>
      <c r="E12698" s="129"/>
      <c r="F12698" s="129"/>
    </row>
    <row r="12699" spans="3:6" s="119" customFormat="1" x14ac:dyDescent="0.3">
      <c r="C12699" s="129"/>
      <c r="D12699" s="129"/>
      <c r="E12699" s="129"/>
      <c r="F12699" s="129"/>
    </row>
    <row r="12700" spans="3:6" s="119" customFormat="1" x14ac:dyDescent="0.3">
      <c r="C12700" s="129"/>
      <c r="D12700" s="129"/>
      <c r="E12700" s="129"/>
      <c r="F12700" s="129"/>
    </row>
    <row r="12701" spans="3:6" s="119" customFormat="1" x14ac:dyDescent="0.3">
      <c r="C12701" s="129"/>
      <c r="D12701" s="129"/>
      <c r="E12701" s="129"/>
      <c r="F12701" s="129"/>
    </row>
    <row r="12702" spans="3:6" s="119" customFormat="1" x14ac:dyDescent="0.3">
      <c r="C12702" s="129"/>
      <c r="D12702" s="129"/>
      <c r="E12702" s="129"/>
      <c r="F12702" s="129"/>
    </row>
    <row r="12703" spans="3:6" s="119" customFormat="1" x14ac:dyDescent="0.3">
      <c r="C12703" s="129"/>
      <c r="D12703" s="129"/>
      <c r="E12703" s="129"/>
      <c r="F12703" s="129"/>
    </row>
    <row r="12704" spans="3:6" s="119" customFormat="1" x14ac:dyDescent="0.3">
      <c r="C12704" s="129"/>
      <c r="D12704" s="129"/>
      <c r="E12704" s="129"/>
      <c r="F12704" s="129"/>
    </row>
    <row r="12705" spans="3:6" s="119" customFormat="1" x14ac:dyDescent="0.3">
      <c r="C12705" s="129"/>
      <c r="D12705" s="129"/>
      <c r="E12705" s="129"/>
      <c r="F12705" s="129"/>
    </row>
    <row r="12706" spans="3:6" s="119" customFormat="1" x14ac:dyDescent="0.3">
      <c r="C12706" s="129"/>
      <c r="D12706" s="129"/>
      <c r="E12706" s="129"/>
      <c r="F12706" s="129"/>
    </row>
    <row r="12707" spans="3:6" s="119" customFormat="1" x14ac:dyDescent="0.3">
      <c r="C12707" s="129"/>
      <c r="D12707" s="129"/>
      <c r="E12707" s="129"/>
      <c r="F12707" s="129"/>
    </row>
    <row r="12708" spans="3:6" s="119" customFormat="1" x14ac:dyDescent="0.3">
      <c r="C12708" s="129"/>
      <c r="D12708" s="129"/>
      <c r="E12708" s="129"/>
      <c r="F12708" s="129"/>
    </row>
    <row r="12709" spans="3:6" s="119" customFormat="1" x14ac:dyDescent="0.3">
      <c r="C12709" s="129"/>
      <c r="D12709" s="129"/>
      <c r="E12709" s="129"/>
      <c r="F12709" s="129"/>
    </row>
    <row r="12710" spans="3:6" s="119" customFormat="1" x14ac:dyDescent="0.3">
      <c r="C12710" s="129"/>
      <c r="D12710" s="129"/>
      <c r="E12710" s="129"/>
      <c r="F12710" s="129"/>
    </row>
    <row r="12711" spans="3:6" s="119" customFormat="1" x14ac:dyDescent="0.3">
      <c r="C12711" s="129"/>
      <c r="D12711" s="129"/>
      <c r="E12711" s="129"/>
      <c r="F12711" s="129"/>
    </row>
    <row r="12712" spans="3:6" s="119" customFormat="1" x14ac:dyDescent="0.3">
      <c r="C12712" s="129"/>
      <c r="D12712" s="129"/>
      <c r="E12712" s="129"/>
      <c r="F12712" s="129"/>
    </row>
    <row r="12713" spans="3:6" s="119" customFormat="1" x14ac:dyDescent="0.3">
      <c r="C12713" s="129"/>
      <c r="D12713" s="129"/>
      <c r="E12713" s="129"/>
      <c r="F12713" s="129"/>
    </row>
    <row r="12714" spans="3:6" s="119" customFormat="1" x14ac:dyDescent="0.3">
      <c r="C12714" s="129"/>
      <c r="D12714" s="129"/>
      <c r="E12714" s="129"/>
      <c r="F12714" s="129"/>
    </row>
    <row r="12715" spans="3:6" s="119" customFormat="1" x14ac:dyDescent="0.3">
      <c r="C12715" s="129"/>
      <c r="D12715" s="129"/>
      <c r="E12715" s="129"/>
      <c r="F12715" s="129"/>
    </row>
    <row r="12716" spans="3:6" s="119" customFormat="1" x14ac:dyDescent="0.3">
      <c r="C12716" s="129"/>
      <c r="D12716" s="129"/>
      <c r="E12716" s="129"/>
      <c r="F12716" s="129"/>
    </row>
    <row r="12717" spans="3:6" s="119" customFormat="1" x14ac:dyDescent="0.3">
      <c r="C12717" s="129"/>
      <c r="D12717" s="129"/>
      <c r="E12717" s="129"/>
      <c r="F12717" s="129"/>
    </row>
    <row r="12718" spans="3:6" s="119" customFormat="1" x14ac:dyDescent="0.3">
      <c r="C12718" s="129"/>
      <c r="D12718" s="129"/>
      <c r="E12718" s="129"/>
      <c r="F12718" s="129"/>
    </row>
    <row r="12719" spans="3:6" s="119" customFormat="1" x14ac:dyDescent="0.3">
      <c r="C12719" s="129"/>
      <c r="D12719" s="129"/>
      <c r="E12719" s="129"/>
      <c r="F12719" s="129"/>
    </row>
    <row r="12720" spans="3:6" s="119" customFormat="1" x14ac:dyDescent="0.3">
      <c r="C12720" s="129"/>
      <c r="D12720" s="129"/>
      <c r="E12720" s="129"/>
      <c r="F12720" s="129"/>
    </row>
    <row r="12721" spans="3:6" s="119" customFormat="1" x14ac:dyDescent="0.3">
      <c r="C12721" s="129"/>
      <c r="D12721" s="129"/>
      <c r="E12721" s="129"/>
      <c r="F12721" s="129"/>
    </row>
    <row r="12722" spans="3:6" s="119" customFormat="1" x14ac:dyDescent="0.3">
      <c r="C12722" s="129"/>
      <c r="D12722" s="129"/>
      <c r="E12722" s="129"/>
      <c r="F12722" s="129"/>
    </row>
    <row r="12723" spans="3:6" s="119" customFormat="1" x14ac:dyDescent="0.3">
      <c r="C12723" s="129"/>
      <c r="D12723" s="129"/>
      <c r="E12723" s="129"/>
      <c r="F12723" s="129"/>
    </row>
    <row r="12724" spans="3:6" s="119" customFormat="1" x14ac:dyDescent="0.3">
      <c r="C12724" s="129"/>
      <c r="D12724" s="129"/>
      <c r="E12724" s="129"/>
      <c r="F12724" s="129"/>
    </row>
    <row r="12725" spans="3:6" s="119" customFormat="1" x14ac:dyDescent="0.3">
      <c r="C12725" s="129"/>
      <c r="D12725" s="129"/>
      <c r="E12725" s="129"/>
      <c r="F12725" s="129"/>
    </row>
    <row r="12726" spans="3:6" s="119" customFormat="1" x14ac:dyDescent="0.3">
      <c r="C12726" s="129"/>
      <c r="D12726" s="129"/>
      <c r="E12726" s="129"/>
      <c r="F12726" s="129"/>
    </row>
    <row r="12727" spans="3:6" s="119" customFormat="1" x14ac:dyDescent="0.3">
      <c r="C12727" s="129"/>
      <c r="D12727" s="129"/>
      <c r="E12727" s="129"/>
      <c r="F12727" s="129"/>
    </row>
    <row r="12728" spans="3:6" s="119" customFormat="1" x14ac:dyDescent="0.3">
      <c r="C12728" s="129"/>
      <c r="D12728" s="129"/>
      <c r="E12728" s="129"/>
      <c r="F12728" s="129"/>
    </row>
    <row r="12729" spans="3:6" s="119" customFormat="1" x14ac:dyDescent="0.3">
      <c r="C12729" s="129"/>
      <c r="D12729" s="129"/>
      <c r="E12729" s="129"/>
      <c r="F12729" s="129"/>
    </row>
    <row r="12730" spans="3:6" s="119" customFormat="1" x14ac:dyDescent="0.3">
      <c r="C12730" s="129"/>
      <c r="D12730" s="129"/>
      <c r="E12730" s="129"/>
      <c r="F12730" s="129"/>
    </row>
    <row r="12731" spans="3:6" s="119" customFormat="1" x14ac:dyDescent="0.3">
      <c r="C12731" s="129"/>
      <c r="D12731" s="129"/>
      <c r="E12731" s="129"/>
      <c r="F12731" s="129"/>
    </row>
    <row r="12732" spans="3:6" s="119" customFormat="1" x14ac:dyDescent="0.3">
      <c r="C12732" s="129"/>
      <c r="D12732" s="129"/>
      <c r="E12732" s="129"/>
      <c r="F12732" s="129"/>
    </row>
    <row r="12733" spans="3:6" s="119" customFormat="1" x14ac:dyDescent="0.3">
      <c r="C12733" s="129"/>
      <c r="D12733" s="129"/>
      <c r="E12733" s="129"/>
      <c r="F12733" s="129"/>
    </row>
    <row r="12734" spans="3:6" s="119" customFormat="1" x14ac:dyDescent="0.3">
      <c r="C12734" s="129"/>
      <c r="D12734" s="129"/>
      <c r="E12734" s="129"/>
      <c r="F12734" s="129"/>
    </row>
    <row r="12735" spans="3:6" s="119" customFormat="1" x14ac:dyDescent="0.3">
      <c r="C12735" s="129"/>
      <c r="D12735" s="129"/>
      <c r="E12735" s="129"/>
      <c r="F12735" s="129"/>
    </row>
    <row r="12736" spans="3:6" s="119" customFormat="1" x14ac:dyDescent="0.3">
      <c r="C12736" s="129"/>
      <c r="D12736" s="129"/>
      <c r="E12736" s="129"/>
      <c r="F12736" s="129"/>
    </row>
    <row r="12737" spans="3:6" s="119" customFormat="1" x14ac:dyDescent="0.3">
      <c r="C12737" s="129"/>
      <c r="D12737" s="129"/>
      <c r="E12737" s="129"/>
      <c r="F12737" s="129"/>
    </row>
    <row r="12738" spans="3:6" s="119" customFormat="1" x14ac:dyDescent="0.3">
      <c r="C12738" s="129"/>
      <c r="D12738" s="129"/>
      <c r="E12738" s="129"/>
      <c r="F12738" s="129"/>
    </row>
    <row r="12739" spans="3:6" s="119" customFormat="1" x14ac:dyDescent="0.3">
      <c r="C12739" s="129"/>
      <c r="D12739" s="129"/>
      <c r="E12739" s="129"/>
      <c r="F12739" s="129"/>
    </row>
    <row r="12740" spans="3:6" s="119" customFormat="1" x14ac:dyDescent="0.3">
      <c r="C12740" s="129"/>
      <c r="D12740" s="129"/>
      <c r="E12740" s="129"/>
      <c r="F12740" s="129"/>
    </row>
    <row r="12741" spans="3:6" s="119" customFormat="1" x14ac:dyDescent="0.3">
      <c r="C12741" s="129"/>
      <c r="D12741" s="129"/>
      <c r="E12741" s="129"/>
      <c r="F12741" s="129"/>
    </row>
    <row r="12742" spans="3:6" s="119" customFormat="1" x14ac:dyDescent="0.3">
      <c r="C12742" s="129"/>
      <c r="D12742" s="129"/>
      <c r="E12742" s="129"/>
      <c r="F12742" s="129"/>
    </row>
    <row r="12743" spans="3:6" s="119" customFormat="1" x14ac:dyDescent="0.3">
      <c r="C12743" s="129"/>
      <c r="D12743" s="129"/>
      <c r="E12743" s="129"/>
      <c r="F12743" s="129"/>
    </row>
    <row r="12744" spans="3:6" s="119" customFormat="1" x14ac:dyDescent="0.3">
      <c r="C12744" s="129"/>
      <c r="D12744" s="129"/>
      <c r="E12744" s="129"/>
      <c r="F12744" s="129"/>
    </row>
    <row r="12745" spans="3:6" s="119" customFormat="1" x14ac:dyDescent="0.3">
      <c r="C12745" s="129"/>
      <c r="D12745" s="129"/>
      <c r="E12745" s="129"/>
      <c r="F12745" s="129"/>
    </row>
    <row r="12746" spans="3:6" s="119" customFormat="1" x14ac:dyDescent="0.3">
      <c r="C12746" s="129"/>
      <c r="D12746" s="129"/>
      <c r="E12746" s="129"/>
      <c r="F12746" s="129"/>
    </row>
    <row r="12747" spans="3:6" s="119" customFormat="1" x14ac:dyDescent="0.3">
      <c r="C12747" s="129"/>
      <c r="D12747" s="129"/>
      <c r="E12747" s="129"/>
      <c r="F12747" s="129"/>
    </row>
    <row r="12748" spans="3:6" s="119" customFormat="1" x14ac:dyDescent="0.3">
      <c r="C12748" s="129"/>
      <c r="D12748" s="129"/>
      <c r="E12748" s="129"/>
      <c r="F12748" s="129"/>
    </row>
    <row r="12749" spans="3:6" s="119" customFormat="1" x14ac:dyDescent="0.3">
      <c r="C12749" s="129"/>
      <c r="D12749" s="129"/>
      <c r="E12749" s="129"/>
      <c r="F12749" s="129"/>
    </row>
    <row r="12750" spans="3:6" s="119" customFormat="1" x14ac:dyDescent="0.3">
      <c r="C12750" s="129"/>
      <c r="D12750" s="129"/>
      <c r="E12750" s="129"/>
      <c r="F12750" s="129"/>
    </row>
    <row r="12751" spans="3:6" s="119" customFormat="1" x14ac:dyDescent="0.3">
      <c r="C12751" s="129"/>
      <c r="D12751" s="129"/>
      <c r="E12751" s="129"/>
      <c r="F12751" s="129"/>
    </row>
    <row r="12752" spans="3:6" s="119" customFormat="1" x14ac:dyDescent="0.3">
      <c r="C12752" s="129"/>
      <c r="D12752" s="129"/>
      <c r="E12752" s="129"/>
      <c r="F12752" s="129"/>
    </row>
    <row r="12753" spans="3:6" s="119" customFormat="1" x14ac:dyDescent="0.3">
      <c r="C12753" s="129"/>
      <c r="D12753" s="129"/>
      <c r="E12753" s="129"/>
      <c r="F12753" s="129"/>
    </row>
    <row r="12754" spans="3:6" s="119" customFormat="1" x14ac:dyDescent="0.3">
      <c r="C12754" s="129"/>
      <c r="D12754" s="129"/>
      <c r="E12754" s="129"/>
      <c r="F12754" s="129"/>
    </row>
    <row r="12755" spans="3:6" s="119" customFormat="1" x14ac:dyDescent="0.3">
      <c r="C12755" s="129"/>
      <c r="D12755" s="129"/>
      <c r="E12755" s="129"/>
      <c r="F12755" s="129"/>
    </row>
    <row r="12756" spans="3:6" s="119" customFormat="1" x14ac:dyDescent="0.3">
      <c r="C12756" s="129"/>
      <c r="D12756" s="129"/>
      <c r="E12756" s="129"/>
      <c r="F12756" s="129"/>
    </row>
    <row r="12757" spans="3:6" s="119" customFormat="1" x14ac:dyDescent="0.3">
      <c r="C12757" s="129"/>
      <c r="D12757" s="129"/>
      <c r="E12757" s="129"/>
      <c r="F12757" s="129"/>
    </row>
    <row r="12758" spans="3:6" s="119" customFormat="1" x14ac:dyDescent="0.3">
      <c r="C12758" s="129"/>
      <c r="D12758" s="129"/>
      <c r="E12758" s="129"/>
      <c r="F12758" s="129"/>
    </row>
    <row r="12759" spans="3:6" s="119" customFormat="1" x14ac:dyDescent="0.3">
      <c r="C12759" s="129"/>
      <c r="D12759" s="129"/>
      <c r="E12759" s="129"/>
      <c r="F12759" s="129"/>
    </row>
    <row r="12760" spans="3:6" s="119" customFormat="1" x14ac:dyDescent="0.3">
      <c r="C12760" s="129"/>
      <c r="D12760" s="129"/>
      <c r="E12760" s="129"/>
      <c r="F12760" s="129"/>
    </row>
    <row r="12761" spans="3:6" s="119" customFormat="1" x14ac:dyDescent="0.3">
      <c r="C12761" s="129"/>
      <c r="D12761" s="129"/>
      <c r="E12761" s="129"/>
      <c r="F12761" s="129"/>
    </row>
    <row r="12762" spans="3:6" s="119" customFormat="1" x14ac:dyDescent="0.3">
      <c r="C12762" s="129"/>
      <c r="D12762" s="129"/>
      <c r="E12762" s="129"/>
      <c r="F12762" s="129"/>
    </row>
    <row r="12763" spans="3:6" s="119" customFormat="1" x14ac:dyDescent="0.3">
      <c r="C12763" s="129"/>
      <c r="D12763" s="129"/>
      <c r="E12763" s="129"/>
      <c r="F12763" s="129"/>
    </row>
    <row r="12764" spans="3:6" s="119" customFormat="1" x14ac:dyDescent="0.3">
      <c r="C12764" s="129"/>
      <c r="D12764" s="129"/>
      <c r="E12764" s="129"/>
      <c r="F12764" s="129"/>
    </row>
    <row r="12765" spans="3:6" s="119" customFormat="1" x14ac:dyDescent="0.3">
      <c r="C12765" s="129"/>
      <c r="D12765" s="129"/>
      <c r="E12765" s="129"/>
      <c r="F12765" s="129"/>
    </row>
    <row r="12766" spans="3:6" s="119" customFormat="1" x14ac:dyDescent="0.3">
      <c r="C12766" s="129"/>
      <c r="D12766" s="129"/>
      <c r="E12766" s="129"/>
      <c r="F12766" s="129"/>
    </row>
    <row r="12767" spans="3:6" s="119" customFormat="1" x14ac:dyDescent="0.3">
      <c r="C12767" s="129"/>
      <c r="D12767" s="129"/>
      <c r="E12767" s="129"/>
      <c r="F12767" s="129"/>
    </row>
    <row r="12768" spans="3:6" s="119" customFormat="1" x14ac:dyDescent="0.3">
      <c r="C12768" s="129"/>
      <c r="D12768" s="129"/>
      <c r="E12768" s="129"/>
      <c r="F12768" s="129"/>
    </row>
    <row r="12769" spans="3:6" s="119" customFormat="1" x14ac:dyDescent="0.3">
      <c r="C12769" s="129"/>
      <c r="D12769" s="129"/>
      <c r="E12769" s="129"/>
      <c r="F12769" s="129"/>
    </row>
    <row r="12770" spans="3:6" s="119" customFormat="1" x14ac:dyDescent="0.3">
      <c r="C12770" s="129"/>
      <c r="D12770" s="129"/>
      <c r="E12770" s="129"/>
      <c r="F12770" s="129"/>
    </row>
    <row r="12771" spans="3:6" s="119" customFormat="1" x14ac:dyDescent="0.3">
      <c r="C12771" s="129"/>
      <c r="D12771" s="129"/>
      <c r="E12771" s="129"/>
      <c r="F12771" s="129"/>
    </row>
    <row r="12772" spans="3:6" s="119" customFormat="1" x14ac:dyDescent="0.3">
      <c r="C12772" s="129"/>
      <c r="D12772" s="129"/>
      <c r="E12772" s="129"/>
      <c r="F12772" s="129"/>
    </row>
    <row r="12773" spans="3:6" s="119" customFormat="1" x14ac:dyDescent="0.3">
      <c r="C12773" s="129"/>
      <c r="D12773" s="129"/>
      <c r="E12773" s="129"/>
      <c r="F12773" s="129"/>
    </row>
    <row r="12774" spans="3:6" s="119" customFormat="1" x14ac:dyDescent="0.3">
      <c r="C12774" s="129"/>
      <c r="D12774" s="129"/>
      <c r="E12774" s="129"/>
      <c r="F12774" s="129"/>
    </row>
    <row r="12775" spans="3:6" s="119" customFormat="1" x14ac:dyDescent="0.3">
      <c r="C12775" s="129"/>
      <c r="D12775" s="129"/>
      <c r="E12775" s="129"/>
      <c r="F12775" s="129"/>
    </row>
    <row r="12776" spans="3:6" s="119" customFormat="1" x14ac:dyDescent="0.3">
      <c r="C12776" s="129"/>
      <c r="D12776" s="129"/>
      <c r="E12776" s="129"/>
      <c r="F12776" s="129"/>
    </row>
    <row r="12777" spans="3:6" s="119" customFormat="1" x14ac:dyDescent="0.3">
      <c r="C12777" s="129"/>
      <c r="D12777" s="129"/>
      <c r="E12777" s="129"/>
      <c r="F12777" s="129"/>
    </row>
    <row r="12778" spans="3:6" s="119" customFormat="1" x14ac:dyDescent="0.3">
      <c r="C12778" s="129"/>
      <c r="D12778" s="129"/>
      <c r="E12778" s="129"/>
      <c r="F12778" s="129"/>
    </row>
    <row r="12779" spans="3:6" s="119" customFormat="1" x14ac:dyDescent="0.3">
      <c r="C12779" s="129"/>
      <c r="D12779" s="129"/>
      <c r="E12779" s="129"/>
      <c r="F12779" s="129"/>
    </row>
    <row r="12780" spans="3:6" s="119" customFormat="1" x14ac:dyDescent="0.3">
      <c r="C12780" s="129"/>
      <c r="D12780" s="129"/>
      <c r="E12780" s="129"/>
      <c r="F12780" s="129"/>
    </row>
    <row r="12781" spans="3:6" s="119" customFormat="1" x14ac:dyDescent="0.3">
      <c r="C12781" s="129"/>
      <c r="D12781" s="129"/>
      <c r="E12781" s="129"/>
      <c r="F12781" s="129"/>
    </row>
    <row r="12782" spans="3:6" s="119" customFormat="1" x14ac:dyDescent="0.3">
      <c r="C12782" s="129"/>
      <c r="D12782" s="129"/>
      <c r="E12782" s="129"/>
      <c r="F12782" s="129"/>
    </row>
    <row r="12783" spans="3:6" s="119" customFormat="1" x14ac:dyDescent="0.3">
      <c r="C12783" s="129"/>
      <c r="D12783" s="129"/>
      <c r="E12783" s="129"/>
      <c r="F12783" s="129"/>
    </row>
    <row r="12784" spans="3:6" s="119" customFormat="1" x14ac:dyDescent="0.3">
      <c r="C12784" s="129"/>
      <c r="D12784" s="129"/>
      <c r="E12784" s="129"/>
      <c r="F12784" s="129"/>
    </row>
    <row r="12785" spans="3:6" s="119" customFormat="1" x14ac:dyDescent="0.3">
      <c r="C12785" s="129"/>
      <c r="D12785" s="129"/>
      <c r="E12785" s="129"/>
      <c r="F12785" s="129"/>
    </row>
    <row r="12786" spans="3:6" s="119" customFormat="1" x14ac:dyDescent="0.3">
      <c r="C12786" s="129"/>
      <c r="D12786" s="129"/>
      <c r="E12786" s="129"/>
      <c r="F12786" s="129"/>
    </row>
    <row r="12787" spans="3:6" s="119" customFormat="1" x14ac:dyDescent="0.3">
      <c r="C12787" s="129"/>
      <c r="D12787" s="129"/>
      <c r="E12787" s="129"/>
      <c r="F12787" s="129"/>
    </row>
    <row r="12788" spans="3:6" s="119" customFormat="1" x14ac:dyDescent="0.3">
      <c r="C12788" s="129"/>
      <c r="D12788" s="129"/>
      <c r="E12788" s="129"/>
      <c r="F12788" s="129"/>
    </row>
    <row r="12789" spans="3:6" s="119" customFormat="1" x14ac:dyDescent="0.3">
      <c r="C12789" s="129"/>
      <c r="D12789" s="129"/>
      <c r="E12789" s="129"/>
      <c r="F12789" s="129"/>
    </row>
    <row r="12790" spans="3:6" s="119" customFormat="1" x14ac:dyDescent="0.3">
      <c r="C12790" s="129"/>
      <c r="D12790" s="129"/>
      <c r="E12790" s="129"/>
      <c r="F12790" s="129"/>
    </row>
    <row r="12791" spans="3:6" s="119" customFormat="1" x14ac:dyDescent="0.3">
      <c r="C12791" s="129"/>
      <c r="D12791" s="129"/>
      <c r="E12791" s="129"/>
      <c r="F12791" s="129"/>
    </row>
    <row r="12792" spans="3:6" s="119" customFormat="1" x14ac:dyDescent="0.3">
      <c r="C12792" s="129"/>
      <c r="D12792" s="129"/>
      <c r="E12792" s="129"/>
      <c r="F12792" s="129"/>
    </row>
    <row r="12793" spans="3:6" s="119" customFormat="1" x14ac:dyDescent="0.3">
      <c r="C12793" s="129"/>
      <c r="D12793" s="129"/>
      <c r="E12793" s="129"/>
      <c r="F12793" s="129"/>
    </row>
    <row r="12794" spans="3:6" s="119" customFormat="1" x14ac:dyDescent="0.3">
      <c r="C12794" s="129"/>
      <c r="D12794" s="129"/>
      <c r="E12794" s="129"/>
      <c r="F12794" s="129"/>
    </row>
    <row r="12795" spans="3:6" s="119" customFormat="1" x14ac:dyDescent="0.3">
      <c r="C12795" s="129"/>
      <c r="D12795" s="129"/>
      <c r="E12795" s="129"/>
      <c r="F12795" s="129"/>
    </row>
    <row r="12796" spans="3:6" s="119" customFormat="1" x14ac:dyDescent="0.3">
      <c r="C12796" s="129"/>
      <c r="D12796" s="129"/>
      <c r="E12796" s="129"/>
      <c r="F12796" s="129"/>
    </row>
    <row r="12797" spans="3:6" s="119" customFormat="1" x14ac:dyDescent="0.3">
      <c r="C12797" s="129"/>
      <c r="D12797" s="129"/>
      <c r="E12797" s="129"/>
      <c r="F12797" s="129"/>
    </row>
    <row r="12798" spans="3:6" s="119" customFormat="1" x14ac:dyDescent="0.3">
      <c r="C12798" s="129"/>
      <c r="D12798" s="129"/>
      <c r="E12798" s="129"/>
      <c r="F12798" s="129"/>
    </row>
    <row r="12799" spans="3:6" s="119" customFormat="1" x14ac:dyDescent="0.3">
      <c r="C12799" s="129"/>
      <c r="D12799" s="129"/>
      <c r="E12799" s="129"/>
      <c r="F12799" s="129"/>
    </row>
    <row r="12800" spans="3:6" s="119" customFormat="1" x14ac:dyDescent="0.3">
      <c r="C12800" s="129"/>
      <c r="D12800" s="129"/>
      <c r="E12800" s="129"/>
      <c r="F12800" s="129"/>
    </row>
    <row r="12801" spans="3:6" s="119" customFormat="1" x14ac:dyDescent="0.3">
      <c r="C12801" s="129"/>
      <c r="D12801" s="129"/>
      <c r="E12801" s="129"/>
      <c r="F12801" s="129"/>
    </row>
    <row r="12802" spans="3:6" s="119" customFormat="1" x14ac:dyDescent="0.3">
      <c r="C12802" s="129"/>
      <c r="D12802" s="129"/>
      <c r="E12802" s="129"/>
      <c r="F12802" s="129"/>
    </row>
    <row r="12803" spans="3:6" s="119" customFormat="1" x14ac:dyDescent="0.3">
      <c r="C12803" s="129"/>
      <c r="D12803" s="129"/>
      <c r="E12803" s="129"/>
      <c r="F12803" s="129"/>
    </row>
    <row r="12804" spans="3:6" s="119" customFormat="1" x14ac:dyDescent="0.3">
      <c r="C12804" s="129"/>
      <c r="D12804" s="129"/>
      <c r="E12804" s="129"/>
      <c r="F12804" s="129"/>
    </row>
    <row r="12805" spans="3:6" s="119" customFormat="1" x14ac:dyDescent="0.3">
      <c r="C12805" s="129"/>
      <c r="D12805" s="129"/>
      <c r="E12805" s="129"/>
      <c r="F12805" s="129"/>
    </row>
    <row r="12806" spans="3:6" s="119" customFormat="1" x14ac:dyDescent="0.3">
      <c r="C12806" s="129"/>
      <c r="D12806" s="129"/>
      <c r="E12806" s="129"/>
      <c r="F12806" s="129"/>
    </row>
    <row r="12807" spans="3:6" s="119" customFormat="1" x14ac:dyDescent="0.3">
      <c r="C12807" s="129"/>
      <c r="D12807" s="129"/>
      <c r="E12807" s="129"/>
      <c r="F12807" s="129"/>
    </row>
    <row r="12808" spans="3:6" s="119" customFormat="1" x14ac:dyDescent="0.3">
      <c r="C12808" s="129"/>
      <c r="D12808" s="129"/>
      <c r="E12808" s="129"/>
      <c r="F12808" s="129"/>
    </row>
    <row r="12809" spans="3:6" s="119" customFormat="1" x14ac:dyDescent="0.3">
      <c r="C12809" s="129"/>
      <c r="D12809" s="129"/>
      <c r="E12809" s="129"/>
      <c r="F12809" s="129"/>
    </row>
    <row r="12810" spans="3:6" s="119" customFormat="1" x14ac:dyDescent="0.3">
      <c r="C12810" s="129"/>
      <c r="D12810" s="129"/>
      <c r="E12810" s="129"/>
      <c r="F12810" s="129"/>
    </row>
    <row r="12811" spans="3:6" s="119" customFormat="1" x14ac:dyDescent="0.3">
      <c r="C12811" s="129"/>
      <c r="D12811" s="129"/>
      <c r="E12811" s="129"/>
      <c r="F12811" s="129"/>
    </row>
    <row r="12812" spans="3:6" s="119" customFormat="1" x14ac:dyDescent="0.3">
      <c r="C12812" s="129"/>
      <c r="D12812" s="129"/>
      <c r="E12812" s="129"/>
      <c r="F12812" s="129"/>
    </row>
    <row r="12813" spans="3:6" s="119" customFormat="1" x14ac:dyDescent="0.3">
      <c r="C12813" s="129"/>
      <c r="D12813" s="129"/>
      <c r="E12813" s="129"/>
      <c r="F12813" s="129"/>
    </row>
    <row r="12814" spans="3:6" s="119" customFormat="1" x14ac:dyDescent="0.3">
      <c r="C12814" s="129"/>
      <c r="D12814" s="129"/>
      <c r="E12814" s="129"/>
      <c r="F12814" s="129"/>
    </row>
    <row r="12815" spans="3:6" s="119" customFormat="1" x14ac:dyDescent="0.3">
      <c r="C12815" s="129"/>
      <c r="D12815" s="129"/>
      <c r="E12815" s="129"/>
      <c r="F12815" s="129"/>
    </row>
    <row r="12816" spans="3:6" s="119" customFormat="1" x14ac:dyDescent="0.3">
      <c r="C12816" s="129"/>
      <c r="D12816" s="129"/>
      <c r="E12816" s="129"/>
      <c r="F12816" s="129"/>
    </row>
    <row r="12817" spans="3:6" s="119" customFormat="1" x14ac:dyDescent="0.3">
      <c r="C12817" s="129"/>
      <c r="D12817" s="129"/>
      <c r="E12817" s="129"/>
      <c r="F12817" s="129"/>
    </row>
    <row r="12818" spans="3:6" s="119" customFormat="1" x14ac:dyDescent="0.3">
      <c r="C12818" s="129"/>
      <c r="D12818" s="129"/>
      <c r="E12818" s="129"/>
      <c r="F12818" s="129"/>
    </row>
    <row r="12819" spans="3:6" s="119" customFormat="1" x14ac:dyDescent="0.3">
      <c r="C12819" s="129"/>
      <c r="D12819" s="129"/>
      <c r="E12819" s="129"/>
      <c r="F12819" s="129"/>
    </row>
    <row r="12820" spans="3:6" s="119" customFormat="1" x14ac:dyDescent="0.3">
      <c r="C12820" s="129"/>
      <c r="D12820" s="129"/>
      <c r="E12820" s="129"/>
      <c r="F12820" s="129"/>
    </row>
    <row r="12821" spans="3:6" s="119" customFormat="1" x14ac:dyDescent="0.3">
      <c r="C12821" s="129"/>
      <c r="D12821" s="129"/>
      <c r="E12821" s="129"/>
      <c r="F12821" s="129"/>
    </row>
    <row r="12822" spans="3:6" s="119" customFormat="1" x14ac:dyDescent="0.3">
      <c r="C12822" s="129"/>
      <c r="D12822" s="129"/>
      <c r="E12822" s="129"/>
      <c r="F12822" s="129"/>
    </row>
    <row r="12823" spans="3:6" s="119" customFormat="1" x14ac:dyDescent="0.3">
      <c r="C12823" s="129"/>
      <c r="D12823" s="129"/>
      <c r="E12823" s="129"/>
      <c r="F12823" s="129"/>
    </row>
    <row r="12824" spans="3:6" s="119" customFormat="1" x14ac:dyDescent="0.3">
      <c r="C12824" s="129"/>
      <c r="D12824" s="129"/>
      <c r="E12824" s="129"/>
      <c r="F12824" s="129"/>
    </row>
    <row r="12825" spans="3:6" s="119" customFormat="1" x14ac:dyDescent="0.3">
      <c r="C12825" s="129"/>
      <c r="D12825" s="129"/>
      <c r="E12825" s="129"/>
      <c r="F12825" s="129"/>
    </row>
    <row r="12826" spans="3:6" s="119" customFormat="1" x14ac:dyDescent="0.3">
      <c r="C12826" s="129"/>
      <c r="D12826" s="129"/>
      <c r="E12826" s="129"/>
      <c r="F12826" s="129"/>
    </row>
    <row r="12827" spans="3:6" s="119" customFormat="1" x14ac:dyDescent="0.3">
      <c r="C12827" s="129"/>
      <c r="D12827" s="129"/>
      <c r="E12827" s="129"/>
      <c r="F12827" s="129"/>
    </row>
    <row r="12828" spans="3:6" s="119" customFormat="1" x14ac:dyDescent="0.3">
      <c r="C12828" s="129"/>
      <c r="D12828" s="129"/>
      <c r="E12828" s="129"/>
      <c r="F12828" s="129"/>
    </row>
    <row r="12829" spans="3:6" s="119" customFormat="1" x14ac:dyDescent="0.3">
      <c r="C12829" s="129"/>
      <c r="D12829" s="129"/>
      <c r="E12829" s="129"/>
      <c r="F12829" s="129"/>
    </row>
    <row r="12830" spans="3:6" s="119" customFormat="1" x14ac:dyDescent="0.3">
      <c r="C12830" s="129"/>
      <c r="D12830" s="129"/>
      <c r="E12830" s="129"/>
      <c r="F12830" s="129"/>
    </row>
    <row r="12831" spans="3:6" s="119" customFormat="1" x14ac:dyDescent="0.3">
      <c r="C12831" s="129"/>
      <c r="D12831" s="129"/>
      <c r="E12831" s="129"/>
      <c r="F12831" s="129"/>
    </row>
    <row r="12832" spans="3:6" s="119" customFormat="1" x14ac:dyDescent="0.3">
      <c r="C12832" s="129"/>
      <c r="D12832" s="129"/>
      <c r="E12832" s="129"/>
      <c r="F12832" s="129"/>
    </row>
    <row r="12833" spans="3:6" s="119" customFormat="1" x14ac:dyDescent="0.3">
      <c r="C12833" s="129"/>
      <c r="D12833" s="129"/>
      <c r="E12833" s="129"/>
      <c r="F12833" s="129"/>
    </row>
    <row r="12834" spans="3:6" s="119" customFormat="1" x14ac:dyDescent="0.3">
      <c r="C12834" s="129"/>
      <c r="D12834" s="129"/>
      <c r="E12834" s="129"/>
      <c r="F12834" s="129"/>
    </row>
    <row r="12835" spans="3:6" s="119" customFormat="1" x14ac:dyDescent="0.3">
      <c r="C12835" s="129"/>
      <c r="D12835" s="129"/>
      <c r="E12835" s="129"/>
      <c r="F12835" s="129"/>
    </row>
    <row r="12836" spans="3:6" s="119" customFormat="1" x14ac:dyDescent="0.3">
      <c r="C12836" s="129"/>
      <c r="D12836" s="129"/>
      <c r="E12836" s="129"/>
      <c r="F12836" s="129"/>
    </row>
    <row r="12837" spans="3:6" s="119" customFormat="1" x14ac:dyDescent="0.3">
      <c r="C12837" s="129"/>
      <c r="D12837" s="129"/>
      <c r="E12837" s="129"/>
      <c r="F12837" s="129"/>
    </row>
    <row r="12838" spans="3:6" s="119" customFormat="1" x14ac:dyDescent="0.3">
      <c r="C12838" s="129"/>
      <c r="D12838" s="129"/>
      <c r="E12838" s="129"/>
      <c r="F12838" s="129"/>
    </row>
    <row r="12839" spans="3:6" s="119" customFormat="1" x14ac:dyDescent="0.3">
      <c r="C12839" s="129"/>
      <c r="D12839" s="129"/>
      <c r="E12839" s="129"/>
      <c r="F12839" s="129"/>
    </row>
    <row r="12840" spans="3:6" s="119" customFormat="1" x14ac:dyDescent="0.3">
      <c r="C12840" s="129"/>
      <c r="D12840" s="129"/>
      <c r="E12840" s="129"/>
      <c r="F12840" s="129"/>
    </row>
    <row r="12841" spans="3:6" s="119" customFormat="1" x14ac:dyDescent="0.3">
      <c r="C12841" s="129"/>
      <c r="D12841" s="129"/>
      <c r="E12841" s="129"/>
      <c r="F12841" s="129"/>
    </row>
    <row r="12842" spans="3:6" s="119" customFormat="1" x14ac:dyDescent="0.3">
      <c r="C12842" s="129"/>
      <c r="D12842" s="129"/>
      <c r="E12842" s="129"/>
      <c r="F12842" s="129"/>
    </row>
    <row r="12843" spans="3:6" s="119" customFormat="1" x14ac:dyDescent="0.3">
      <c r="C12843" s="129"/>
      <c r="D12843" s="129"/>
      <c r="E12843" s="129"/>
      <c r="F12843" s="129"/>
    </row>
    <row r="12844" spans="3:6" s="119" customFormat="1" x14ac:dyDescent="0.3">
      <c r="C12844" s="129"/>
      <c r="D12844" s="129"/>
      <c r="E12844" s="129"/>
      <c r="F12844" s="129"/>
    </row>
    <row r="12845" spans="3:6" s="119" customFormat="1" x14ac:dyDescent="0.3">
      <c r="C12845" s="129"/>
      <c r="D12845" s="129"/>
      <c r="E12845" s="129"/>
      <c r="F12845" s="129"/>
    </row>
    <row r="12846" spans="3:6" s="119" customFormat="1" x14ac:dyDescent="0.3">
      <c r="C12846" s="129"/>
      <c r="D12846" s="129"/>
      <c r="E12846" s="129"/>
      <c r="F12846" s="129"/>
    </row>
    <row r="12847" spans="3:6" s="119" customFormat="1" x14ac:dyDescent="0.3">
      <c r="C12847" s="129"/>
      <c r="D12847" s="129"/>
      <c r="E12847" s="129"/>
      <c r="F12847" s="129"/>
    </row>
    <row r="12848" spans="3:6" s="119" customFormat="1" x14ac:dyDescent="0.3">
      <c r="C12848" s="129"/>
      <c r="D12848" s="129"/>
      <c r="E12848" s="129"/>
      <c r="F12848" s="129"/>
    </row>
    <row r="12849" spans="3:6" s="119" customFormat="1" x14ac:dyDescent="0.3">
      <c r="C12849" s="129"/>
      <c r="D12849" s="129"/>
      <c r="E12849" s="129"/>
      <c r="F12849" s="129"/>
    </row>
    <row r="12850" spans="3:6" s="119" customFormat="1" x14ac:dyDescent="0.3">
      <c r="C12850" s="129"/>
      <c r="D12850" s="129"/>
      <c r="E12850" s="129"/>
      <c r="F12850" s="129"/>
    </row>
    <row r="12851" spans="3:6" s="119" customFormat="1" x14ac:dyDescent="0.3">
      <c r="C12851" s="129"/>
      <c r="D12851" s="129"/>
      <c r="E12851" s="129"/>
      <c r="F12851" s="129"/>
    </row>
    <row r="12852" spans="3:6" s="119" customFormat="1" x14ac:dyDescent="0.3">
      <c r="C12852" s="129"/>
      <c r="D12852" s="129"/>
      <c r="E12852" s="129"/>
      <c r="F12852" s="129"/>
    </row>
    <row r="12853" spans="3:6" s="119" customFormat="1" x14ac:dyDescent="0.3">
      <c r="C12853" s="129"/>
      <c r="D12853" s="129"/>
      <c r="E12853" s="129"/>
      <c r="F12853" s="129"/>
    </row>
    <row r="12854" spans="3:6" s="119" customFormat="1" x14ac:dyDescent="0.3">
      <c r="C12854" s="129"/>
      <c r="D12854" s="129"/>
      <c r="E12854" s="129"/>
      <c r="F12854" s="129"/>
    </row>
    <row r="12855" spans="3:6" s="119" customFormat="1" x14ac:dyDescent="0.3">
      <c r="C12855" s="129"/>
      <c r="D12855" s="129"/>
      <c r="E12855" s="129"/>
      <c r="F12855" s="129"/>
    </row>
    <row r="12856" spans="3:6" s="119" customFormat="1" x14ac:dyDescent="0.3">
      <c r="C12856" s="129"/>
      <c r="D12856" s="129"/>
      <c r="E12856" s="129"/>
      <c r="F12856" s="129"/>
    </row>
    <row r="12857" spans="3:6" s="119" customFormat="1" x14ac:dyDescent="0.3">
      <c r="C12857" s="129"/>
      <c r="D12857" s="129"/>
      <c r="E12857" s="129"/>
      <c r="F12857" s="129"/>
    </row>
    <row r="12858" spans="3:6" s="119" customFormat="1" x14ac:dyDescent="0.3">
      <c r="C12858" s="129"/>
      <c r="D12858" s="129"/>
      <c r="E12858" s="129"/>
      <c r="F12858" s="129"/>
    </row>
    <row r="12859" spans="3:6" s="119" customFormat="1" x14ac:dyDescent="0.3">
      <c r="C12859" s="129"/>
      <c r="D12859" s="129"/>
      <c r="E12859" s="129"/>
      <c r="F12859" s="129"/>
    </row>
    <row r="12860" spans="3:6" s="119" customFormat="1" x14ac:dyDescent="0.3">
      <c r="C12860" s="129"/>
      <c r="D12860" s="129"/>
      <c r="E12860" s="129"/>
      <c r="F12860" s="129"/>
    </row>
    <row r="12861" spans="3:6" s="119" customFormat="1" x14ac:dyDescent="0.3">
      <c r="C12861" s="129"/>
      <c r="D12861" s="129"/>
      <c r="E12861" s="129"/>
      <c r="F12861" s="129"/>
    </row>
    <row r="12862" spans="3:6" s="119" customFormat="1" x14ac:dyDescent="0.3">
      <c r="C12862" s="129"/>
      <c r="D12862" s="129"/>
      <c r="E12862" s="129"/>
      <c r="F12862" s="129"/>
    </row>
    <row r="12863" spans="3:6" s="119" customFormat="1" x14ac:dyDescent="0.3">
      <c r="C12863" s="129"/>
      <c r="D12863" s="129"/>
      <c r="E12863" s="129"/>
      <c r="F12863" s="129"/>
    </row>
    <row r="12864" spans="3:6" s="119" customFormat="1" x14ac:dyDescent="0.3">
      <c r="C12864" s="129"/>
      <c r="D12864" s="129"/>
      <c r="E12864" s="129"/>
      <c r="F12864" s="129"/>
    </row>
    <row r="12865" spans="3:6" s="119" customFormat="1" x14ac:dyDescent="0.3">
      <c r="C12865" s="129"/>
      <c r="D12865" s="129"/>
      <c r="E12865" s="129"/>
      <c r="F12865" s="129"/>
    </row>
    <row r="12866" spans="3:6" s="119" customFormat="1" x14ac:dyDescent="0.3">
      <c r="C12866" s="129"/>
      <c r="D12866" s="129"/>
      <c r="E12866" s="129"/>
      <c r="F12866" s="129"/>
    </row>
    <row r="12867" spans="3:6" s="119" customFormat="1" x14ac:dyDescent="0.3">
      <c r="C12867" s="129"/>
      <c r="D12867" s="129"/>
      <c r="E12867" s="129"/>
      <c r="F12867" s="129"/>
    </row>
    <row r="12868" spans="3:6" s="119" customFormat="1" x14ac:dyDescent="0.3">
      <c r="C12868" s="129"/>
      <c r="D12868" s="129"/>
      <c r="E12868" s="129"/>
      <c r="F12868" s="129"/>
    </row>
    <row r="12869" spans="3:6" s="119" customFormat="1" x14ac:dyDescent="0.3">
      <c r="C12869" s="129"/>
      <c r="D12869" s="129"/>
      <c r="E12869" s="129"/>
      <c r="F12869" s="129"/>
    </row>
    <row r="12870" spans="3:6" s="119" customFormat="1" x14ac:dyDescent="0.3">
      <c r="C12870" s="129"/>
      <c r="D12870" s="129"/>
      <c r="E12870" s="129"/>
      <c r="F12870" s="129"/>
    </row>
    <row r="12871" spans="3:6" s="119" customFormat="1" x14ac:dyDescent="0.3">
      <c r="C12871" s="129"/>
      <c r="D12871" s="129"/>
      <c r="E12871" s="129"/>
      <c r="F12871" s="129"/>
    </row>
    <row r="12872" spans="3:6" s="119" customFormat="1" x14ac:dyDescent="0.3">
      <c r="C12872" s="129"/>
      <c r="D12872" s="129"/>
      <c r="E12872" s="129"/>
      <c r="F12872" s="129"/>
    </row>
    <row r="12873" spans="3:6" s="119" customFormat="1" x14ac:dyDescent="0.3">
      <c r="C12873" s="129"/>
      <c r="D12873" s="129"/>
      <c r="E12873" s="129"/>
      <c r="F12873" s="129"/>
    </row>
    <row r="12874" spans="3:6" s="119" customFormat="1" x14ac:dyDescent="0.3">
      <c r="C12874" s="129"/>
      <c r="D12874" s="129"/>
      <c r="E12874" s="129"/>
      <c r="F12874" s="129"/>
    </row>
    <row r="12875" spans="3:6" s="119" customFormat="1" x14ac:dyDescent="0.3">
      <c r="C12875" s="129"/>
      <c r="D12875" s="129"/>
      <c r="E12875" s="129"/>
      <c r="F12875" s="129"/>
    </row>
    <row r="12876" spans="3:6" s="119" customFormat="1" x14ac:dyDescent="0.3">
      <c r="C12876" s="129"/>
      <c r="D12876" s="129"/>
      <c r="E12876" s="129"/>
      <c r="F12876" s="129"/>
    </row>
    <row r="12877" spans="3:6" s="119" customFormat="1" x14ac:dyDescent="0.3">
      <c r="C12877" s="129"/>
      <c r="D12877" s="129"/>
      <c r="E12877" s="129"/>
      <c r="F12877" s="129"/>
    </row>
    <row r="12878" spans="3:6" s="119" customFormat="1" x14ac:dyDescent="0.3">
      <c r="C12878" s="129"/>
      <c r="D12878" s="129"/>
      <c r="E12878" s="129"/>
      <c r="F12878" s="129"/>
    </row>
    <row r="12879" spans="3:6" s="119" customFormat="1" x14ac:dyDescent="0.3">
      <c r="C12879" s="129"/>
      <c r="D12879" s="129"/>
      <c r="E12879" s="129"/>
      <c r="F12879" s="129"/>
    </row>
    <row r="12880" spans="3:6" s="119" customFormat="1" x14ac:dyDescent="0.3">
      <c r="C12880" s="129"/>
      <c r="D12880" s="129"/>
      <c r="E12880" s="129"/>
      <c r="F12880" s="129"/>
    </row>
    <row r="12881" spans="3:6" s="119" customFormat="1" x14ac:dyDescent="0.3">
      <c r="C12881" s="129"/>
      <c r="D12881" s="129"/>
      <c r="E12881" s="129"/>
      <c r="F12881" s="129"/>
    </row>
    <row r="12882" spans="3:6" s="119" customFormat="1" x14ac:dyDescent="0.3">
      <c r="C12882" s="129"/>
      <c r="D12882" s="129"/>
      <c r="E12882" s="129"/>
      <c r="F12882" s="129"/>
    </row>
    <row r="12883" spans="3:6" s="119" customFormat="1" x14ac:dyDescent="0.3">
      <c r="C12883" s="129"/>
      <c r="D12883" s="129"/>
      <c r="E12883" s="129"/>
      <c r="F12883" s="129"/>
    </row>
    <row r="12884" spans="3:6" s="119" customFormat="1" x14ac:dyDescent="0.3">
      <c r="C12884" s="129"/>
      <c r="D12884" s="129"/>
      <c r="E12884" s="129"/>
      <c r="F12884" s="129"/>
    </row>
    <row r="12885" spans="3:6" s="119" customFormat="1" x14ac:dyDescent="0.3">
      <c r="C12885" s="129"/>
      <c r="D12885" s="129"/>
      <c r="E12885" s="129"/>
      <c r="F12885" s="129"/>
    </row>
    <row r="12886" spans="3:6" s="119" customFormat="1" x14ac:dyDescent="0.3">
      <c r="C12886" s="129"/>
      <c r="D12886" s="129"/>
      <c r="E12886" s="129"/>
      <c r="F12886" s="129"/>
    </row>
    <row r="12887" spans="3:6" s="119" customFormat="1" x14ac:dyDescent="0.3">
      <c r="C12887" s="129"/>
      <c r="D12887" s="129"/>
      <c r="E12887" s="129"/>
      <c r="F12887" s="129"/>
    </row>
    <row r="12888" spans="3:6" s="119" customFormat="1" x14ac:dyDescent="0.3">
      <c r="C12888" s="129"/>
      <c r="D12888" s="129"/>
      <c r="E12888" s="129"/>
      <c r="F12888" s="129"/>
    </row>
    <row r="12889" spans="3:6" s="119" customFormat="1" x14ac:dyDescent="0.3">
      <c r="C12889" s="129"/>
      <c r="D12889" s="129"/>
      <c r="E12889" s="129"/>
      <c r="F12889" s="129"/>
    </row>
    <row r="12890" spans="3:6" s="119" customFormat="1" x14ac:dyDescent="0.3">
      <c r="C12890" s="129"/>
      <c r="D12890" s="129"/>
      <c r="E12890" s="129"/>
      <c r="F12890" s="129"/>
    </row>
    <row r="12891" spans="3:6" s="119" customFormat="1" x14ac:dyDescent="0.3">
      <c r="C12891" s="129"/>
      <c r="D12891" s="129"/>
      <c r="E12891" s="129"/>
      <c r="F12891" s="129"/>
    </row>
    <row r="12892" spans="3:6" s="119" customFormat="1" x14ac:dyDescent="0.3">
      <c r="C12892" s="129"/>
      <c r="D12892" s="129"/>
      <c r="E12892" s="129"/>
      <c r="F12892" s="129"/>
    </row>
    <row r="12893" spans="3:6" s="119" customFormat="1" x14ac:dyDescent="0.3">
      <c r="C12893" s="129"/>
      <c r="D12893" s="129"/>
      <c r="E12893" s="129"/>
      <c r="F12893" s="129"/>
    </row>
    <row r="12894" spans="3:6" s="119" customFormat="1" x14ac:dyDescent="0.3">
      <c r="C12894" s="129"/>
      <c r="D12894" s="129"/>
      <c r="E12894" s="129"/>
      <c r="F12894" s="129"/>
    </row>
    <row r="12895" spans="3:6" s="119" customFormat="1" x14ac:dyDescent="0.3">
      <c r="C12895" s="129"/>
      <c r="D12895" s="129"/>
      <c r="E12895" s="129"/>
      <c r="F12895" s="129"/>
    </row>
    <row r="12896" spans="3:6" s="119" customFormat="1" x14ac:dyDescent="0.3">
      <c r="C12896" s="129"/>
      <c r="D12896" s="129"/>
      <c r="E12896" s="129"/>
      <c r="F12896" s="129"/>
    </row>
    <row r="12897" spans="3:6" s="119" customFormat="1" x14ac:dyDescent="0.3">
      <c r="C12897" s="129"/>
      <c r="D12897" s="129"/>
      <c r="E12897" s="129"/>
      <c r="F12897" s="129"/>
    </row>
    <row r="12898" spans="3:6" s="119" customFormat="1" x14ac:dyDescent="0.3">
      <c r="C12898" s="129"/>
      <c r="D12898" s="129"/>
      <c r="E12898" s="129"/>
      <c r="F12898" s="129"/>
    </row>
    <row r="12899" spans="3:6" s="119" customFormat="1" x14ac:dyDescent="0.3">
      <c r="C12899" s="129"/>
      <c r="D12899" s="129"/>
      <c r="E12899" s="129"/>
      <c r="F12899" s="129"/>
    </row>
    <row r="12900" spans="3:6" s="119" customFormat="1" x14ac:dyDescent="0.3">
      <c r="C12900" s="129"/>
      <c r="D12900" s="129"/>
      <c r="E12900" s="129"/>
      <c r="F12900" s="129"/>
    </row>
    <row r="12901" spans="3:6" s="119" customFormat="1" x14ac:dyDescent="0.3">
      <c r="C12901" s="129"/>
      <c r="D12901" s="129"/>
      <c r="E12901" s="129"/>
      <c r="F12901" s="129"/>
    </row>
    <row r="12902" spans="3:6" s="119" customFormat="1" x14ac:dyDescent="0.3">
      <c r="C12902" s="129"/>
      <c r="D12902" s="129"/>
      <c r="E12902" s="129"/>
      <c r="F12902" s="129"/>
    </row>
    <row r="12903" spans="3:6" s="119" customFormat="1" x14ac:dyDescent="0.3">
      <c r="C12903" s="129"/>
      <c r="D12903" s="129"/>
      <c r="E12903" s="129"/>
      <c r="F12903" s="129"/>
    </row>
    <row r="12904" spans="3:6" s="119" customFormat="1" x14ac:dyDescent="0.3">
      <c r="C12904" s="129"/>
      <c r="D12904" s="129"/>
      <c r="E12904" s="129"/>
      <c r="F12904" s="129"/>
    </row>
    <row r="12905" spans="3:6" s="119" customFormat="1" x14ac:dyDescent="0.3">
      <c r="C12905" s="129"/>
      <c r="D12905" s="129"/>
      <c r="E12905" s="129"/>
      <c r="F12905" s="129"/>
    </row>
    <row r="12906" spans="3:6" s="119" customFormat="1" x14ac:dyDescent="0.3">
      <c r="C12906" s="129"/>
      <c r="D12906" s="129"/>
      <c r="E12906" s="129"/>
      <c r="F12906" s="129"/>
    </row>
    <row r="12907" spans="3:6" s="119" customFormat="1" x14ac:dyDescent="0.3">
      <c r="C12907" s="129"/>
      <c r="D12907" s="129"/>
      <c r="E12907" s="129"/>
      <c r="F12907" s="129"/>
    </row>
    <row r="12908" spans="3:6" s="119" customFormat="1" x14ac:dyDescent="0.3">
      <c r="C12908" s="129"/>
      <c r="D12908" s="129"/>
      <c r="E12908" s="129"/>
      <c r="F12908" s="129"/>
    </row>
    <row r="12909" spans="3:6" s="119" customFormat="1" x14ac:dyDescent="0.3">
      <c r="C12909" s="129"/>
      <c r="D12909" s="129"/>
      <c r="E12909" s="129"/>
      <c r="F12909" s="129"/>
    </row>
    <row r="12910" spans="3:6" s="119" customFormat="1" x14ac:dyDescent="0.3">
      <c r="C12910" s="129"/>
      <c r="D12910" s="129"/>
      <c r="E12910" s="129"/>
      <c r="F12910" s="129"/>
    </row>
    <row r="12911" spans="3:6" s="119" customFormat="1" x14ac:dyDescent="0.3">
      <c r="C12911" s="129"/>
      <c r="D12911" s="129"/>
      <c r="E12911" s="129"/>
      <c r="F12911" s="129"/>
    </row>
    <row r="12912" spans="3:6" s="119" customFormat="1" x14ac:dyDescent="0.3">
      <c r="C12912" s="129"/>
      <c r="D12912" s="129"/>
      <c r="E12912" s="129"/>
      <c r="F12912" s="129"/>
    </row>
    <row r="12913" spans="3:6" s="119" customFormat="1" x14ac:dyDescent="0.3">
      <c r="C12913" s="129"/>
      <c r="D12913" s="129"/>
      <c r="E12913" s="129"/>
      <c r="F12913" s="129"/>
    </row>
    <row r="12914" spans="3:6" s="119" customFormat="1" x14ac:dyDescent="0.3">
      <c r="C12914" s="129"/>
      <c r="D12914" s="129"/>
      <c r="E12914" s="129"/>
      <c r="F12914" s="129"/>
    </row>
    <row r="12915" spans="3:6" s="119" customFormat="1" x14ac:dyDescent="0.3">
      <c r="C12915" s="129"/>
      <c r="D12915" s="129"/>
      <c r="E12915" s="129"/>
      <c r="F12915" s="129"/>
    </row>
    <row r="12916" spans="3:6" s="119" customFormat="1" x14ac:dyDescent="0.3">
      <c r="C12916" s="129"/>
      <c r="D12916" s="129"/>
      <c r="E12916" s="129"/>
      <c r="F12916" s="129"/>
    </row>
    <row r="12917" spans="3:6" s="119" customFormat="1" x14ac:dyDescent="0.3">
      <c r="C12917" s="129"/>
      <c r="D12917" s="129"/>
      <c r="E12917" s="129"/>
      <c r="F12917" s="129"/>
    </row>
    <row r="12918" spans="3:6" s="119" customFormat="1" x14ac:dyDescent="0.3">
      <c r="C12918" s="129"/>
      <c r="D12918" s="129"/>
      <c r="E12918" s="129"/>
      <c r="F12918" s="129"/>
    </row>
    <row r="12919" spans="3:6" s="119" customFormat="1" x14ac:dyDescent="0.3">
      <c r="C12919" s="129"/>
      <c r="D12919" s="129"/>
      <c r="E12919" s="129"/>
      <c r="F12919" s="129"/>
    </row>
    <row r="12920" spans="3:6" s="119" customFormat="1" x14ac:dyDescent="0.3">
      <c r="C12920" s="129"/>
      <c r="D12920" s="129"/>
      <c r="E12920" s="129"/>
      <c r="F12920" s="129"/>
    </row>
    <row r="12921" spans="3:6" s="119" customFormat="1" x14ac:dyDescent="0.3">
      <c r="C12921" s="129"/>
      <c r="D12921" s="129"/>
      <c r="E12921" s="129"/>
      <c r="F12921" s="129"/>
    </row>
    <row r="12922" spans="3:6" s="119" customFormat="1" x14ac:dyDescent="0.3">
      <c r="C12922" s="129"/>
      <c r="D12922" s="129"/>
      <c r="E12922" s="129"/>
      <c r="F12922" s="129"/>
    </row>
    <row r="12923" spans="3:6" s="119" customFormat="1" x14ac:dyDescent="0.3">
      <c r="C12923" s="129"/>
      <c r="D12923" s="129"/>
      <c r="E12923" s="129"/>
      <c r="F12923" s="129"/>
    </row>
    <row r="12924" spans="3:6" s="119" customFormat="1" x14ac:dyDescent="0.3">
      <c r="C12924" s="129"/>
      <c r="D12924" s="129"/>
      <c r="E12924" s="129"/>
      <c r="F12924" s="129"/>
    </row>
    <row r="12925" spans="3:6" s="119" customFormat="1" x14ac:dyDescent="0.3">
      <c r="C12925" s="129"/>
      <c r="D12925" s="129"/>
      <c r="E12925" s="129"/>
      <c r="F12925" s="129"/>
    </row>
    <row r="12926" spans="3:6" s="119" customFormat="1" x14ac:dyDescent="0.3">
      <c r="C12926" s="129"/>
      <c r="D12926" s="129"/>
      <c r="E12926" s="129"/>
      <c r="F12926" s="129"/>
    </row>
    <row r="12927" spans="3:6" s="119" customFormat="1" x14ac:dyDescent="0.3">
      <c r="C12927" s="129"/>
      <c r="D12927" s="129"/>
      <c r="E12927" s="129"/>
      <c r="F12927" s="129"/>
    </row>
    <row r="12928" spans="3:6" s="119" customFormat="1" x14ac:dyDescent="0.3">
      <c r="C12928" s="129"/>
      <c r="D12928" s="129"/>
      <c r="E12928" s="129"/>
      <c r="F12928" s="129"/>
    </row>
    <row r="12929" spans="3:6" s="119" customFormat="1" x14ac:dyDescent="0.3">
      <c r="C12929" s="129"/>
      <c r="D12929" s="129"/>
      <c r="E12929" s="129"/>
      <c r="F12929" s="129"/>
    </row>
    <row r="12930" spans="3:6" s="119" customFormat="1" x14ac:dyDescent="0.3">
      <c r="C12930" s="129"/>
      <c r="D12930" s="129"/>
      <c r="E12930" s="129"/>
      <c r="F12930" s="129"/>
    </row>
    <row r="12931" spans="3:6" s="119" customFormat="1" x14ac:dyDescent="0.3">
      <c r="C12931" s="129"/>
      <c r="D12931" s="129"/>
      <c r="E12931" s="129"/>
      <c r="F12931" s="129"/>
    </row>
    <row r="12932" spans="3:6" s="119" customFormat="1" x14ac:dyDescent="0.3">
      <c r="C12932" s="129"/>
      <c r="D12932" s="129"/>
      <c r="E12932" s="129"/>
      <c r="F12932" s="129"/>
    </row>
    <row r="12933" spans="3:6" s="119" customFormat="1" x14ac:dyDescent="0.3">
      <c r="C12933" s="129"/>
      <c r="D12933" s="129"/>
      <c r="E12933" s="129"/>
      <c r="F12933" s="129"/>
    </row>
    <row r="12934" spans="3:6" s="119" customFormat="1" x14ac:dyDescent="0.3">
      <c r="C12934" s="129"/>
      <c r="D12934" s="129"/>
      <c r="E12934" s="129"/>
      <c r="F12934" s="129"/>
    </row>
    <row r="12935" spans="3:6" s="119" customFormat="1" x14ac:dyDescent="0.3">
      <c r="C12935" s="129"/>
      <c r="D12935" s="129"/>
      <c r="E12935" s="129"/>
      <c r="F12935" s="129"/>
    </row>
    <row r="12936" spans="3:6" s="119" customFormat="1" x14ac:dyDescent="0.3">
      <c r="C12936" s="129"/>
      <c r="D12936" s="129"/>
      <c r="E12936" s="129"/>
      <c r="F12936" s="129"/>
    </row>
    <row r="12937" spans="3:6" s="119" customFormat="1" x14ac:dyDescent="0.3">
      <c r="C12937" s="129"/>
      <c r="D12937" s="129"/>
      <c r="E12937" s="129"/>
      <c r="F12937" s="129"/>
    </row>
    <row r="12938" spans="3:6" s="119" customFormat="1" x14ac:dyDescent="0.3">
      <c r="C12938" s="129"/>
      <c r="D12938" s="129"/>
      <c r="E12938" s="129"/>
      <c r="F12938" s="129"/>
    </row>
    <row r="12939" spans="3:6" s="119" customFormat="1" x14ac:dyDescent="0.3">
      <c r="C12939" s="129"/>
      <c r="D12939" s="129"/>
      <c r="E12939" s="129"/>
      <c r="F12939" s="129"/>
    </row>
    <row r="12940" spans="3:6" s="119" customFormat="1" x14ac:dyDescent="0.3">
      <c r="C12940" s="129"/>
      <c r="D12940" s="129"/>
      <c r="E12940" s="129"/>
      <c r="F12940" s="129"/>
    </row>
    <row r="12941" spans="3:6" s="119" customFormat="1" x14ac:dyDescent="0.3">
      <c r="C12941" s="129"/>
      <c r="D12941" s="129"/>
      <c r="E12941" s="129"/>
      <c r="F12941" s="129"/>
    </row>
    <row r="12942" spans="3:6" s="119" customFormat="1" x14ac:dyDescent="0.3">
      <c r="C12942" s="129"/>
      <c r="D12942" s="129"/>
      <c r="E12942" s="129"/>
      <c r="F12942" s="129"/>
    </row>
    <row r="12943" spans="3:6" s="119" customFormat="1" x14ac:dyDescent="0.3">
      <c r="C12943" s="129"/>
      <c r="D12943" s="129"/>
      <c r="E12943" s="129"/>
      <c r="F12943" s="129"/>
    </row>
    <row r="12944" spans="3:6" s="119" customFormat="1" x14ac:dyDescent="0.3">
      <c r="C12944" s="129"/>
      <c r="D12944" s="129"/>
      <c r="E12944" s="129"/>
      <c r="F12944" s="129"/>
    </row>
    <row r="12945" spans="3:6" s="119" customFormat="1" x14ac:dyDescent="0.3">
      <c r="C12945" s="129"/>
      <c r="D12945" s="129"/>
      <c r="E12945" s="129"/>
      <c r="F12945" s="129"/>
    </row>
    <row r="12946" spans="3:6" s="119" customFormat="1" x14ac:dyDescent="0.3">
      <c r="C12946" s="129"/>
      <c r="D12946" s="129"/>
      <c r="E12946" s="129"/>
      <c r="F12946" s="129"/>
    </row>
    <row r="12947" spans="3:6" s="119" customFormat="1" x14ac:dyDescent="0.3">
      <c r="C12947" s="129"/>
      <c r="D12947" s="129"/>
      <c r="E12947" s="129"/>
      <c r="F12947" s="129"/>
    </row>
    <row r="12948" spans="3:6" s="119" customFormat="1" x14ac:dyDescent="0.3">
      <c r="C12948" s="129"/>
      <c r="D12948" s="129"/>
      <c r="E12948" s="129"/>
      <c r="F12948" s="129"/>
    </row>
    <row r="12949" spans="3:6" s="119" customFormat="1" x14ac:dyDescent="0.3">
      <c r="C12949" s="129"/>
      <c r="D12949" s="129"/>
      <c r="E12949" s="129"/>
      <c r="F12949" s="129"/>
    </row>
    <row r="12950" spans="3:6" s="119" customFormat="1" x14ac:dyDescent="0.3">
      <c r="C12950" s="129"/>
      <c r="D12950" s="129"/>
      <c r="E12950" s="129"/>
      <c r="F12950" s="129"/>
    </row>
    <row r="12951" spans="3:6" s="119" customFormat="1" x14ac:dyDescent="0.3">
      <c r="C12951" s="129"/>
      <c r="D12951" s="129"/>
      <c r="E12951" s="129"/>
      <c r="F12951" s="129"/>
    </row>
    <row r="12952" spans="3:6" s="119" customFormat="1" x14ac:dyDescent="0.3">
      <c r="C12952" s="129"/>
      <c r="D12952" s="129"/>
      <c r="E12952" s="129"/>
      <c r="F12952" s="129"/>
    </row>
    <row r="12953" spans="3:6" s="119" customFormat="1" x14ac:dyDescent="0.3">
      <c r="C12953" s="129"/>
      <c r="D12953" s="129"/>
      <c r="E12953" s="129"/>
      <c r="F12953" s="129"/>
    </row>
    <row r="12954" spans="3:6" s="119" customFormat="1" x14ac:dyDescent="0.3">
      <c r="C12954" s="129"/>
      <c r="D12954" s="129"/>
      <c r="E12954" s="129"/>
      <c r="F12954" s="129"/>
    </row>
    <row r="12955" spans="3:6" s="119" customFormat="1" x14ac:dyDescent="0.3">
      <c r="C12955" s="129"/>
      <c r="D12955" s="129"/>
      <c r="E12955" s="129"/>
      <c r="F12955" s="129"/>
    </row>
    <row r="12956" spans="3:6" s="119" customFormat="1" x14ac:dyDescent="0.3">
      <c r="C12956" s="129"/>
      <c r="D12956" s="129"/>
      <c r="E12956" s="129"/>
      <c r="F12956" s="129"/>
    </row>
    <row r="12957" spans="3:6" s="119" customFormat="1" x14ac:dyDescent="0.3">
      <c r="C12957" s="129"/>
      <c r="D12957" s="129"/>
      <c r="E12957" s="129"/>
      <c r="F12957" s="129"/>
    </row>
    <row r="12958" spans="3:6" s="119" customFormat="1" x14ac:dyDescent="0.3">
      <c r="C12958" s="129"/>
      <c r="D12958" s="129"/>
      <c r="E12958" s="129"/>
      <c r="F12958" s="129"/>
    </row>
    <row r="12959" spans="3:6" s="119" customFormat="1" x14ac:dyDescent="0.3">
      <c r="C12959" s="129"/>
      <c r="D12959" s="129"/>
      <c r="E12959" s="129"/>
      <c r="F12959" s="129"/>
    </row>
    <row r="12960" spans="3:6" s="119" customFormat="1" x14ac:dyDescent="0.3">
      <c r="C12960" s="129"/>
      <c r="D12960" s="129"/>
      <c r="E12960" s="129"/>
      <c r="F12960" s="129"/>
    </row>
    <row r="12961" spans="3:6" s="119" customFormat="1" x14ac:dyDescent="0.3">
      <c r="C12961" s="129"/>
      <c r="D12961" s="129"/>
      <c r="E12961" s="129"/>
      <c r="F12961" s="129"/>
    </row>
    <row r="12962" spans="3:6" s="119" customFormat="1" x14ac:dyDescent="0.3">
      <c r="C12962" s="129"/>
      <c r="D12962" s="129"/>
      <c r="E12962" s="129"/>
      <c r="F12962" s="129"/>
    </row>
    <row r="12963" spans="3:6" s="119" customFormat="1" x14ac:dyDescent="0.3">
      <c r="C12963" s="129"/>
      <c r="D12963" s="129"/>
      <c r="E12963" s="129"/>
      <c r="F12963" s="129"/>
    </row>
    <row r="12964" spans="3:6" s="119" customFormat="1" x14ac:dyDescent="0.3">
      <c r="C12964" s="129"/>
      <c r="D12964" s="129"/>
      <c r="E12964" s="129"/>
      <c r="F12964" s="129"/>
    </row>
    <row r="12965" spans="3:6" s="119" customFormat="1" x14ac:dyDescent="0.3">
      <c r="C12965" s="129"/>
      <c r="D12965" s="129"/>
      <c r="E12965" s="129"/>
      <c r="F12965" s="129"/>
    </row>
    <row r="12966" spans="3:6" s="119" customFormat="1" x14ac:dyDescent="0.3">
      <c r="C12966" s="129"/>
      <c r="D12966" s="129"/>
      <c r="E12966" s="129"/>
      <c r="F12966" s="129"/>
    </row>
    <row r="12967" spans="3:6" s="119" customFormat="1" x14ac:dyDescent="0.3">
      <c r="C12967" s="129"/>
      <c r="D12967" s="129"/>
      <c r="E12967" s="129"/>
      <c r="F12967" s="129"/>
    </row>
    <row r="12968" spans="3:6" s="119" customFormat="1" x14ac:dyDescent="0.3">
      <c r="C12968" s="129"/>
      <c r="D12968" s="129"/>
      <c r="E12968" s="129"/>
      <c r="F12968" s="129"/>
    </row>
    <row r="12969" spans="3:6" s="119" customFormat="1" x14ac:dyDescent="0.3">
      <c r="C12969" s="129"/>
      <c r="D12969" s="129"/>
      <c r="E12969" s="129"/>
      <c r="F12969" s="129"/>
    </row>
    <row r="12970" spans="3:6" s="119" customFormat="1" x14ac:dyDescent="0.3">
      <c r="C12970" s="129"/>
      <c r="D12970" s="129"/>
      <c r="E12970" s="129"/>
      <c r="F12970" s="129"/>
    </row>
    <row r="12971" spans="3:6" s="119" customFormat="1" x14ac:dyDescent="0.3">
      <c r="C12971" s="129"/>
      <c r="D12971" s="129"/>
      <c r="E12971" s="129"/>
      <c r="F12971" s="129"/>
    </row>
    <row r="12972" spans="3:6" s="119" customFormat="1" x14ac:dyDescent="0.3">
      <c r="C12972" s="129"/>
      <c r="D12972" s="129"/>
      <c r="E12972" s="129"/>
      <c r="F12972" s="129"/>
    </row>
    <row r="12973" spans="3:6" s="119" customFormat="1" x14ac:dyDescent="0.3">
      <c r="C12973" s="129"/>
      <c r="D12973" s="129"/>
      <c r="E12973" s="129"/>
      <c r="F12973" s="129"/>
    </row>
    <row r="12974" spans="3:6" s="119" customFormat="1" x14ac:dyDescent="0.3">
      <c r="C12974" s="129"/>
      <c r="D12974" s="129"/>
      <c r="E12974" s="129"/>
      <c r="F12974" s="129"/>
    </row>
    <row r="12975" spans="3:6" s="119" customFormat="1" x14ac:dyDescent="0.3">
      <c r="C12975" s="129"/>
      <c r="D12975" s="129"/>
      <c r="E12975" s="129"/>
      <c r="F12975" s="129"/>
    </row>
    <row r="12976" spans="3:6" s="119" customFormat="1" x14ac:dyDescent="0.3">
      <c r="C12976" s="129"/>
      <c r="D12976" s="129"/>
      <c r="E12976" s="129"/>
      <c r="F12976" s="129"/>
    </row>
    <row r="12977" spans="3:6" s="119" customFormat="1" x14ac:dyDescent="0.3">
      <c r="C12977" s="129"/>
      <c r="D12977" s="129"/>
      <c r="E12977" s="129"/>
      <c r="F12977" s="129"/>
    </row>
    <row r="12978" spans="3:6" s="119" customFormat="1" x14ac:dyDescent="0.3">
      <c r="C12978" s="129"/>
      <c r="D12978" s="129"/>
      <c r="E12978" s="129"/>
      <c r="F12978" s="129"/>
    </row>
    <row r="12979" spans="3:6" s="119" customFormat="1" x14ac:dyDescent="0.3">
      <c r="C12979" s="129"/>
      <c r="D12979" s="129"/>
      <c r="E12979" s="129"/>
      <c r="F12979" s="129"/>
    </row>
    <row r="12980" spans="3:6" s="119" customFormat="1" x14ac:dyDescent="0.3">
      <c r="C12980" s="129"/>
      <c r="D12980" s="129"/>
      <c r="E12980" s="129"/>
      <c r="F12980" s="129"/>
    </row>
    <row r="12981" spans="3:6" s="119" customFormat="1" x14ac:dyDescent="0.3">
      <c r="C12981" s="129"/>
      <c r="D12981" s="129"/>
      <c r="E12981" s="129"/>
      <c r="F12981" s="129"/>
    </row>
    <row r="12982" spans="3:6" s="119" customFormat="1" x14ac:dyDescent="0.3">
      <c r="C12982" s="129"/>
      <c r="D12982" s="129"/>
      <c r="E12982" s="129"/>
      <c r="F12982" s="129"/>
    </row>
    <row r="12983" spans="3:6" s="119" customFormat="1" x14ac:dyDescent="0.3">
      <c r="C12983" s="129"/>
      <c r="D12983" s="129"/>
      <c r="E12983" s="129"/>
      <c r="F12983" s="129"/>
    </row>
    <row r="12984" spans="3:6" s="119" customFormat="1" x14ac:dyDescent="0.3">
      <c r="C12984" s="129"/>
      <c r="D12984" s="129"/>
      <c r="E12984" s="129"/>
      <c r="F12984" s="129"/>
    </row>
    <row r="12985" spans="3:6" s="119" customFormat="1" x14ac:dyDescent="0.3">
      <c r="C12985" s="129"/>
      <c r="D12985" s="129"/>
      <c r="E12985" s="129"/>
      <c r="F12985" s="129"/>
    </row>
    <row r="12986" spans="3:6" s="119" customFormat="1" x14ac:dyDescent="0.3">
      <c r="C12986" s="129"/>
      <c r="D12986" s="129"/>
      <c r="E12986" s="129"/>
      <c r="F12986" s="129"/>
    </row>
    <row r="12987" spans="3:6" s="119" customFormat="1" x14ac:dyDescent="0.3">
      <c r="C12987" s="129"/>
      <c r="D12987" s="129"/>
      <c r="E12987" s="129"/>
      <c r="F12987" s="129"/>
    </row>
    <row r="12988" spans="3:6" s="119" customFormat="1" x14ac:dyDescent="0.3">
      <c r="C12988" s="129"/>
      <c r="D12988" s="129"/>
      <c r="E12988" s="129"/>
      <c r="F12988" s="129"/>
    </row>
    <row r="12989" spans="3:6" s="119" customFormat="1" x14ac:dyDescent="0.3">
      <c r="C12989" s="129"/>
      <c r="D12989" s="129"/>
      <c r="E12989" s="129"/>
      <c r="F12989" s="129"/>
    </row>
    <row r="12990" spans="3:6" s="119" customFormat="1" x14ac:dyDescent="0.3">
      <c r="C12990" s="129"/>
      <c r="D12990" s="129"/>
      <c r="E12990" s="129"/>
      <c r="F12990" s="129"/>
    </row>
    <row r="12991" spans="3:6" s="119" customFormat="1" x14ac:dyDescent="0.3">
      <c r="C12991" s="129"/>
      <c r="D12991" s="129"/>
      <c r="E12991" s="129"/>
      <c r="F12991" s="129"/>
    </row>
    <row r="12992" spans="3:6" s="119" customFormat="1" x14ac:dyDescent="0.3">
      <c r="C12992" s="129"/>
      <c r="D12992" s="129"/>
      <c r="E12992" s="129"/>
      <c r="F12992" s="129"/>
    </row>
    <row r="12993" spans="3:6" s="119" customFormat="1" x14ac:dyDescent="0.3">
      <c r="C12993" s="129"/>
      <c r="D12993" s="129"/>
      <c r="E12993" s="129"/>
      <c r="F12993" s="129"/>
    </row>
    <row r="12994" spans="3:6" s="119" customFormat="1" x14ac:dyDescent="0.3">
      <c r="C12994" s="129"/>
      <c r="D12994" s="129"/>
      <c r="E12994" s="129"/>
      <c r="F12994" s="129"/>
    </row>
    <row r="12995" spans="3:6" s="119" customFormat="1" x14ac:dyDescent="0.3">
      <c r="C12995" s="129"/>
      <c r="D12995" s="129"/>
      <c r="E12995" s="129"/>
      <c r="F12995" s="129"/>
    </row>
    <row r="12996" spans="3:6" s="119" customFormat="1" x14ac:dyDescent="0.3">
      <c r="C12996" s="129"/>
      <c r="D12996" s="129"/>
      <c r="E12996" s="129"/>
      <c r="F12996" s="129"/>
    </row>
    <row r="12997" spans="3:6" s="119" customFormat="1" x14ac:dyDescent="0.3">
      <c r="C12997" s="129"/>
      <c r="D12997" s="129"/>
      <c r="E12997" s="129"/>
      <c r="F12997" s="129"/>
    </row>
    <row r="12998" spans="3:6" s="119" customFormat="1" x14ac:dyDescent="0.3">
      <c r="C12998" s="129"/>
      <c r="D12998" s="129"/>
      <c r="E12998" s="129"/>
      <c r="F12998" s="129"/>
    </row>
    <row r="12999" spans="3:6" s="119" customFormat="1" x14ac:dyDescent="0.3">
      <c r="C12999" s="129"/>
      <c r="D12999" s="129"/>
      <c r="E12999" s="129"/>
      <c r="F12999" s="129"/>
    </row>
    <row r="13000" spans="3:6" s="119" customFormat="1" x14ac:dyDescent="0.3">
      <c r="C13000" s="129"/>
      <c r="D13000" s="129"/>
      <c r="E13000" s="129"/>
      <c r="F13000" s="129"/>
    </row>
    <row r="13001" spans="3:6" s="119" customFormat="1" x14ac:dyDescent="0.3">
      <c r="C13001" s="129"/>
      <c r="D13001" s="129"/>
      <c r="E13001" s="129"/>
      <c r="F13001" s="129"/>
    </row>
    <row r="13002" spans="3:6" s="119" customFormat="1" x14ac:dyDescent="0.3">
      <c r="C13002" s="129"/>
      <c r="D13002" s="129"/>
      <c r="E13002" s="129"/>
      <c r="F13002" s="129"/>
    </row>
    <row r="13003" spans="3:6" s="119" customFormat="1" x14ac:dyDescent="0.3">
      <c r="C13003" s="129"/>
      <c r="D13003" s="129"/>
      <c r="E13003" s="129"/>
      <c r="F13003" s="129"/>
    </row>
    <row r="13004" spans="3:6" s="119" customFormat="1" x14ac:dyDescent="0.3">
      <c r="C13004" s="129"/>
      <c r="D13004" s="129"/>
      <c r="E13004" s="129"/>
      <c r="F13004" s="129"/>
    </row>
    <row r="13005" spans="3:6" s="119" customFormat="1" x14ac:dyDescent="0.3">
      <c r="C13005" s="129"/>
      <c r="D13005" s="129"/>
      <c r="E13005" s="129"/>
      <c r="F13005" s="129"/>
    </row>
    <row r="13006" spans="3:6" s="119" customFormat="1" x14ac:dyDescent="0.3">
      <c r="C13006" s="129"/>
      <c r="D13006" s="129"/>
      <c r="E13006" s="129"/>
      <c r="F13006" s="129"/>
    </row>
    <row r="13007" spans="3:6" s="119" customFormat="1" x14ac:dyDescent="0.3">
      <c r="C13007" s="129"/>
      <c r="D13007" s="129"/>
      <c r="E13007" s="129"/>
      <c r="F13007" s="129"/>
    </row>
    <row r="13008" spans="3:6" s="119" customFormat="1" x14ac:dyDescent="0.3">
      <c r="C13008" s="129"/>
      <c r="D13008" s="129"/>
      <c r="E13008" s="129"/>
      <c r="F13008" s="129"/>
    </row>
    <row r="13009" spans="3:6" s="119" customFormat="1" x14ac:dyDescent="0.3">
      <c r="C13009" s="129"/>
      <c r="D13009" s="129"/>
      <c r="E13009" s="129"/>
      <c r="F13009" s="129"/>
    </row>
    <row r="13010" spans="3:6" s="119" customFormat="1" x14ac:dyDescent="0.3">
      <c r="C13010" s="129"/>
      <c r="D13010" s="129"/>
      <c r="E13010" s="129"/>
      <c r="F13010" s="129"/>
    </row>
    <row r="13011" spans="3:6" s="119" customFormat="1" x14ac:dyDescent="0.3">
      <c r="C13011" s="129"/>
      <c r="D13011" s="129"/>
      <c r="E13011" s="129"/>
      <c r="F13011" s="129"/>
    </row>
    <row r="13012" spans="3:6" s="119" customFormat="1" x14ac:dyDescent="0.3">
      <c r="C13012" s="129"/>
      <c r="D13012" s="129"/>
      <c r="E13012" s="129"/>
      <c r="F13012" s="129"/>
    </row>
    <row r="13013" spans="3:6" s="119" customFormat="1" x14ac:dyDescent="0.3">
      <c r="C13013" s="129"/>
      <c r="D13013" s="129"/>
      <c r="E13013" s="129"/>
      <c r="F13013" s="129"/>
    </row>
    <row r="13014" spans="3:6" s="119" customFormat="1" x14ac:dyDescent="0.3">
      <c r="C13014" s="129"/>
      <c r="D13014" s="129"/>
      <c r="E13014" s="129"/>
      <c r="F13014" s="129"/>
    </row>
    <row r="13015" spans="3:6" s="119" customFormat="1" x14ac:dyDescent="0.3">
      <c r="C13015" s="129"/>
      <c r="D13015" s="129"/>
      <c r="E13015" s="129"/>
      <c r="F13015" s="129"/>
    </row>
    <row r="13016" spans="3:6" s="119" customFormat="1" x14ac:dyDescent="0.3">
      <c r="C13016" s="129"/>
      <c r="D13016" s="129"/>
      <c r="E13016" s="129"/>
      <c r="F13016" s="129"/>
    </row>
    <row r="13017" spans="3:6" s="119" customFormat="1" x14ac:dyDescent="0.3">
      <c r="C13017" s="129"/>
      <c r="D13017" s="129"/>
      <c r="E13017" s="129"/>
      <c r="F13017" s="129"/>
    </row>
    <row r="13018" spans="3:6" s="119" customFormat="1" x14ac:dyDescent="0.3">
      <c r="C13018" s="129"/>
      <c r="D13018" s="129"/>
      <c r="E13018" s="129"/>
      <c r="F13018" s="129"/>
    </row>
    <row r="13019" spans="3:6" s="119" customFormat="1" x14ac:dyDescent="0.3">
      <c r="C13019" s="129"/>
      <c r="D13019" s="129"/>
      <c r="E13019" s="129"/>
      <c r="F13019" s="129"/>
    </row>
    <row r="13020" spans="3:6" s="119" customFormat="1" x14ac:dyDescent="0.3">
      <c r="C13020" s="129"/>
      <c r="D13020" s="129"/>
      <c r="E13020" s="129"/>
      <c r="F13020" s="129"/>
    </row>
    <row r="13021" spans="3:6" s="119" customFormat="1" x14ac:dyDescent="0.3">
      <c r="C13021" s="129"/>
      <c r="D13021" s="129"/>
      <c r="E13021" s="129"/>
      <c r="F13021" s="129"/>
    </row>
    <row r="13022" spans="3:6" s="119" customFormat="1" x14ac:dyDescent="0.3">
      <c r="C13022" s="129"/>
      <c r="D13022" s="129"/>
      <c r="E13022" s="129"/>
      <c r="F13022" s="129"/>
    </row>
    <row r="13023" spans="3:6" s="119" customFormat="1" x14ac:dyDescent="0.3">
      <c r="C13023" s="129"/>
      <c r="D13023" s="129"/>
      <c r="E13023" s="129"/>
      <c r="F13023" s="129"/>
    </row>
    <row r="13024" spans="3:6" s="119" customFormat="1" x14ac:dyDescent="0.3">
      <c r="C13024" s="129"/>
      <c r="D13024" s="129"/>
      <c r="E13024" s="129"/>
      <c r="F13024" s="129"/>
    </row>
    <row r="13025" spans="3:6" s="119" customFormat="1" x14ac:dyDescent="0.3">
      <c r="C13025" s="129"/>
      <c r="D13025" s="129"/>
      <c r="E13025" s="129"/>
      <c r="F13025" s="129"/>
    </row>
    <row r="13026" spans="3:6" s="119" customFormat="1" x14ac:dyDescent="0.3">
      <c r="C13026" s="129"/>
      <c r="D13026" s="129"/>
      <c r="E13026" s="129"/>
      <c r="F13026" s="129"/>
    </row>
    <row r="13027" spans="3:6" s="119" customFormat="1" x14ac:dyDescent="0.3">
      <c r="C13027" s="129"/>
      <c r="D13027" s="129"/>
      <c r="E13027" s="129"/>
      <c r="F13027" s="129"/>
    </row>
    <row r="13028" spans="3:6" s="119" customFormat="1" x14ac:dyDescent="0.3">
      <c r="C13028" s="129"/>
      <c r="D13028" s="129"/>
      <c r="E13028" s="129"/>
      <c r="F13028" s="129"/>
    </row>
    <row r="13029" spans="3:6" s="119" customFormat="1" x14ac:dyDescent="0.3">
      <c r="C13029" s="129"/>
      <c r="D13029" s="129"/>
      <c r="E13029" s="129"/>
      <c r="F13029" s="129"/>
    </row>
    <row r="13030" spans="3:6" s="119" customFormat="1" x14ac:dyDescent="0.3">
      <c r="C13030" s="129"/>
      <c r="D13030" s="129"/>
      <c r="E13030" s="129"/>
      <c r="F13030" s="129"/>
    </row>
    <row r="13031" spans="3:6" s="119" customFormat="1" x14ac:dyDescent="0.3">
      <c r="C13031" s="129"/>
      <c r="D13031" s="129"/>
      <c r="E13031" s="129"/>
      <c r="F13031" s="129"/>
    </row>
    <row r="13032" spans="3:6" s="119" customFormat="1" x14ac:dyDescent="0.3">
      <c r="C13032" s="129"/>
      <c r="D13032" s="129"/>
      <c r="E13032" s="129"/>
      <c r="F13032" s="129"/>
    </row>
    <row r="13033" spans="3:6" s="119" customFormat="1" x14ac:dyDescent="0.3">
      <c r="C13033" s="129"/>
      <c r="D13033" s="129"/>
      <c r="E13033" s="129"/>
      <c r="F13033" s="129"/>
    </row>
    <row r="13034" spans="3:6" s="119" customFormat="1" x14ac:dyDescent="0.3">
      <c r="C13034" s="129"/>
      <c r="D13034" s="129"/>
      <c r="E13034" s="129"/>
      <c r="F13034" s="129"/>
    </row>
    <row r="13035" spans="3:6" s="119" customFormat="1" x14ac:dyDescent="0.3">
      <c r="C13035" s="129"/>
      <c r="D13035" s="129"/>
      <c r="E13035" s="129"/>
      <c r="F13035" s="129"/>
    </row>
    <row r="13036" spans="3:6" s="119" customFormat="1" x14ac:dyDescent="0.3">
      <c r="C13036" s="129"/>
      <c r="D13036" s="129"/>
      <c r="E13036" s="129"/>
      <c r="F13036" s="129"/>
    </row>
    <row r="13037" spans="3:6" s="119" customFormat="1" x14ac:dyDescent="0.3">
      <c r="C13037" s="129"/>
      <c r="D13037" s="129"/>
      <c r="E13037" s="129"/>
      <c r="F13037" s="129"/>
    </row>
    <row r="13038" spans="3:6" s="119" customFormat="1" x14ac:dyDescent="0.3">
      <c r="C13038" s="129"/>
      <c r="D13038" s="129"/>
      <c r="E13038" s="129"/>
      <c r="F13038" s="129"/>
    </row>
    <row r="13039" spans="3:6" s="119" customFormat="1" x14ac:dyDescent="0.3">
      <c r="C13039" s="129"/>
      <c r="D13039" s="129"/>
      <c r="E13039" s="129"/>
      <c r="F13039" s="129"/>
    </row>
    <row r="13040" spans="3:6" s="119" customFormat="1" x14ac:dyDescent="0.3">
      <c r="C13040" s="129"/>
      <c r="D13040" s="129"/>
      <c r="E13040" s="129"/>
      <c r="F13040" s="129"/>
    </row>
    <row r="13041" spans="3:6" s="119" customFormat="1" x14ac:dyDescent="0.3">
      <c r="C13041" s="129"/>
      <c r="D13041" s="129"/>
      <c r="E13041" s="129"/>
      <c r="F13041" s="129"/>
    </row>
    <row r="13042" spans="3:6" s="119" customFormat="1" x14ac:dyDescent="0.3">
      <c r="C13042" s="129"/>
      <c r="D13042" s="129"/>
      <c r="E13042" s="129"/>
      <c r="F13042" s="129"/>
    </row>
    <row r="13043" spans="3:6" s="119" customFormat="1" x14ac:dyDescent="0.3">
      <c r="C13043" s="129"/>
      <c r="D13043" s="129"/>
      <c r="E13043" s="129"/>
      <c r="F13043" s="129"/>
    </row>
    <row r="13044" spans="3:6" s="119" customFormat="1" x14ac:dyDescent="0.3">
      <c r="C13044" s="129"/>
      <c r="D13044" s="129"/>
      <c r="E13044" s="129"/>
      <c r="F13044" s="129"/>
    </row>
    <row r="13045" spans="3:6" s="119" customFormat="1" x14ac:dyDescent="0.3">
      <c r="C13045" s="129"/>
      <c r="D13045" s="129"/>
      <c r="E13045" s="129"/>
      <c r="F13045" s="129"/>
    </row>
    <row r="13046" spans="3:6" s="119" customFormat="1" x14ac:dyDescent="0.3">
      <c r="C13046" s="129"/>
      <c r="D13046" s="129"/>
      <c r="E13046" s="129"/>
      <c r="F13046" s="129"/>
    </row>
    <row r="13047" spans="3:6" s="119" customFormat="1" x14ac:dyDescent="0.3">
      <c r="C13047" s="129"/>
      <c r="D13047" s="129"/>
      <c r="E13047" s="129"/>
      <c r="F13047" s="129"/>
    </row>
    <row r="13048" spans="3:6" s="119" customFormat="1" x14ac:dyDescent="0.3">
      <c r="C13048" s="129"/>
      <c r="D13048" s="129"/>
      <c r="E13048" s="129"/>
      <c r="F13048" s="129"/>
    </row>
    <row r="13049" spans="3:6" s="119" customFormat="1" x14ac:dyDescent="0.3">
      <c r="C13049" s="129"/>
      <c r="D13049" s="129"/>
      <c r="E13049" s="129"/>
      <c r="F13049" s="129"/>
    </row>
    <row r="13050" spans="3:6" s="119" customFormat="1" x14ac:dyDescent="0.3">
      <c r="C13050" s="129"/>
      <c r="D13050" s="129"/>
      <c r="E13050" s="129"/>
      <c r="F13050" s="129"/>
    </row>
    <row r="13051" spans="3:6" s="119" customFormat="1" x14ac:dyDescent="0.3">
      <c r="C13051" s="129"/>
      <c r="D13051" s="129"/>
      <c r="E13051" s="129"/>
      <c r="F13051" s="129"/>
    </row>
    <row r="13052" spans="3:6" s="119" customFormat="1" x14ac:dyDescent="0.3">
      <c r="C13052" s="129"/>
      <c r="D13052" s="129"/>
      <c r="E13052" s="129"/>
      <c r="F13052" s="129"/>
    </row>
    <row r="13053" spans="3:6" s="119" customFormat="1" x14ac:dyDescent="0.3">
      <c r="C13053" s="129"/>
      <c r="D13053" s="129"/>
      <c r="E13053" s="129"/>
      <c r="F13053" s="129"/>
    </row>
    <row r="13054" spans="3:6" s="119" customFormat="1" x14ac:dyDescent="0.3">
      <c r="C13054" s="129"/>
      <c r="D13054" s="129"/>
      <c r="E13054" s="129"/>
      <c r="F13054" s="129"/>
    </row>
    <row r="13055" spans="3:6" s="119" customFormat="1" x14ac:dyDescent="0.3">
      <c r="C13055" s="129"/>
      <c r="D13055" s="129"/>
      <c r="E13055" s="129"/>
      <c r="F13055" s="129"/>
    </row>
    <row r="13056" spans="3:6" s="119" customFormat="1" x14ac:dyDescent="0.3">
      <c r="C13056" s="129"/>
      <c r="D13056" s="129"/>
      <c r="E13056" s="129"/>
      <c r="F13056" s="129"/>
    </row>
    <row r="13057" spans="3:6" s="119" customFormat="1" x14ac:dyDescent="0.3">
      <c r="C13057" s="129"/>
      <c r="D13057" s="129"/>
      <c r="E13057" s="129"/>
      <c r="F13057" s="129"/>
    </row>
    <row r="13058" spans="3:6" s="119" customFormat="1" x14ac:dyDescent="0.3">
      <c r="C13058" s="129"/>
      <c r="D13058" s="129"/>
      <c r="E13058" s="129"/>
      <c r="F13058" s="129"/>
    </row>
    <row r="13059" spans="3:6" s="119" customFormat="1" x14ac:dyDescent="0.3">
      <c r="C13059" s="129"/>
      <c r="D13059" s="129"/>
      <c r="E13059" s="129"/>
      <c r="F13059" s="129"/>
    </row>
    <row r="13060" spans="3:6" s="119" customFormat="1" x14ac:dyDescent="0.3">
      <c r="C13060" s="129"/>
      <c r="D13060" s="129"/>
      <c r="E13060" s="129"/>
      <c r="F13060" s="129"/>
    </row>
    <row r="13061" spans="3:6" s="119" customFormat="1" x14ac:dyDescent="0.3">
      <c r="C13061" s="129"/>
      <c r="D13061" s="129"/>
      <c r="E13061" s="129"/>
      <c r="F13061" s="129"/>
    </row>
    <row r="13062" spans="3:6" s="119" customFormat="1" x14ac:dyDescent="0.3">
      <c r="C13062" s="129"/>
      <c r="D13062" s="129"/>
      <c r="E13062" s="129"/>
      <c r="F13062" s="129"/>
    </row>
    <row r="13063" spans="3:6" s="119" customFormat="1" x14ac:dyDescent="0.3">
      <c r="C13063" s="129"/>
      <c r="D13063" s="129"/>
      <c r="E13063" s="129"/>
      <c r="F13063" s="129"/>
    </row>
    <row r="13064" spans="3:6" s="119" customFormat="1" x14ac:dyDescent="0.3">
      <c r="C13064" s="129"/>
      <c r="D13064" s="129"/>
      <c r="E13064" s="129"/>
      <c r="F13064" s="129"/>
    </row>
    <row r="13065" spans="3:6" s="119" customFormat="1" x14ac:dyDescent="0.3">
      <c r="C13065" s="129"/>
      <c r="D13065" s="129"/>
      <c r="E13065" s="129"/>
      <c r="F13065" s="129"/>
    </row>
    <row r="13066" spans="3:6" s="119" customFormat="1" x14ac:dyDescent="0.3">
      <c r="C13066" s="129"/>
      <c r="D13066" s="129"/>
      <c r="E13066" s="129"/>
      <c r="F13066" s="129"/>
    </row>
    <row r="13067" spans="3:6" s="119" customFormat="1" x14ac:dyDescent="0.3">
      <c r="C13067" s="129"/>
      <c r="D13067" s="129"/>
      <c r="E13067" s="129"/>
      <c r="F13067" s="129"/>
    </row>
    <row r="13068" spans="3:6" s="119" customFormat="1" x14ac:dyDescent="0.3">
      <c r="C13068" s="129"/>
      <c r="D13068" s="129"/>
      <c r="E13068" s="129"/>
      <c r="F13068" s="129"/>
    </row>
    <row r="13069" spans="3:6" s="119" customFormat="1" x14ac:dyDescent="0.3">
      <c r="C13069" s="129"/>
      <c r="D13069" s="129"/>
      <c r="E13069" s="129"/>
      <c r="F13069" s="129"/>
    </row>
    <row r="13070" spans="3:6" s="119" customFormat="1" x14ac:dyDescent="0.3">
      <c r="C13070" s="129"/>
      <c r="D13070" s="129"/>
      <c r="E13070" s="129"/>
      <c r="F13070" s="129"/>
    </row>
    <row r="13071" spans="3:6" s="119" customFormat="1" x14ac:dyDescent="0.3">
      <c r="C13071" s="129"/>
      <c r="D13071" s="129"/>
      <c r="E13071" s="129"/>
      <c r="F13071" s="129"/>
    </row>
    <row r="13072" spans="3:6" s="119" customFormat="1" x14ac:dyDescent="0.3">
      <c r="C13072" s="129"/>
      <c r="D13072" s="129"/>
      <c r="E13072" s="129"/>
      <c r="F13072" s="129"/>
    </row>
    <row r="13073" spans="3:6" s="119" customFormat="1" x14ac:dyDescent="0.3">
      <c r="C13073" s="129"/>
      <c r="D13073" s="129"/>
      <c r="E13073" s="129"/>
      <c r="F13073" s="129"/>
    </row>
    <row r="13074" spans="3:6" s="119" customFormat="1" x14ac:dyDescent="0.3">
      <c r="C13074" s="129"/>
      <c r="D13074" s="129"/>
      <c r="E13074" s="129"/>
      <c r="F13074" s="129"/>
    </row>
    <row r="13075" spans="3:6" s="119" customFormat="1" x14ac:dyDescent="0.3">
      <c r="C13075" s="129"/>
      <c r="D13075" s="129"/>
      <c r="E13075" s="129"/>
      <c r="F13075" s="129"/>
    </row>
    <row r="13076" spans="3:6" s="119" customFormat="1" x14ac:dyDescent="0.3">
      <c r="C13076" s="129"/>
      <c r="D13076" s="129"/>
      <c r="E13076" s="129"/>
      <c r="F13076" s="129"/>
    </row>
    <row r="13077" spans="3:6" s="119" customFormat="1" x14ac:dyDescent="0.3">
      <c r="C13077" s="129"/>
      <c r="D13077" s="129"/>
      <c r="E13077" s="129"/>
      <c r="F13077" s="129"/>
    </row>
    <row r="13078" spans="3:6" s="119" customFormat="1" x14ac:dyDescent="0.3">
      <c r="C13078" s="129"/>
      <c r="D13078" s="129"/>
      <c r="E13078" s="129"/>
      <c r="F13078" s="129"/>
    </row>
    <row r="13079" spans="3:6" s="119" customFormat="1" x14ac:dyDescent="0.3">
      <c r="C13079" s="129"/>
      <c r="D13079" s="129"/>
      <c r="E13079" s="129"/>
      <c r="F13079" s="129"/>
    </row>
    <row r="13080" spans="3:6" s="119" customFormat="1" x14ac:dyDescent="0.3">
      <c r="C13080" s="129"/>
      <c r="D13080" s="129"/>
      <c r="E13080" s="129"/>
      <c r="F13080" s="129"/>
    </row>
    <row r="13081" spans="3:6" s="119" customFormat="1" x14ac:dyDescent="0.3">
      <c r="C13081" s="129"/>
      <c r="D13081" s="129"/>
      <c r="E13081" s="129"/>
      <c r="F13081" s="129"/>
    </row>
    <row r="13082" spans="3:6" s="119" customFormat="1" x14ac:dyDescent="0.3">
      <c r="C13082" s="129"/>
      <c r="D13082" s="129"/>
      <c r="E13082" s="129"/>
      <c r="F13082" s="129"/>
    </row>
    <row r="13083" spans="3:6" s="119" customFormat="1" x14ac:dyDescent="0.3">
      <c r="C13083" s="129"/>
      <c r="D13083" s="129"/>
      <c r="E13083" s="129"/>
      <c r="F13083" s="129"/>
    </row>
    <row r="13084" spans="3:6" s="119" customFormat="1" x14ac:dyDescent="0.3">
      <c r="C13084" s="129"/>
      <c r="D13084" s="129"/>
      <c r="E13084" s="129"/>
      <c r="F13084" s="129"/>
    </row>
    <row r="13085" spans="3:6" s="119" customFormat="1" x14ac:dyDescent="0.3">
      <c r="C13085" s="129"/>
      <c r="D13085" s="129"/>
      <c r="E13085" s="129"/>
      <c r="F13085" s="129"/>
    </row>
    <row r="13086" spans="3:6" s="119" customFormat="1" x14ac:dyDescent="0.3">
      <c r="C13086" s="129"/>
      <c r="D13086" s="129"/>
      <c r="E13086" s="129"/>
      <c r="F13086" s="129"/>
    </row>
    <row r="13087" spans="3:6" s="119" customFormat="1" x14ac:dyDescent="0.3">
      <c r="C13087" s="129"/>
      <c r="D13087" s="129"/>
      <c r="E13087" s="129"/>
      <c r="F13087" s="129"/>
    </row>
    <row r="13088" spans="3:6" s="119" customFormat="1" x14ac:dyDescent="0.3">
      <c r="C13088" s="129"/>
      <c r="D13088" s="129"/>
      <c r="E13088" s="129"/>
      <c r="F13088" s="129"/>
    </row>
    <row r="13089" spans="3:6" s="119" customFormat="1" x14ac:dyDescent="0.3">
      <c r="C13089" s="129"/>
      <c r="D13089" s="129"/>
      <c r="E13089" s="129"/>
      <c r="F13089" s="129"/>
    </row>
    <row r="13090" spans="3:6" s="119" customFormat="1" x14ac:dyDescent="0.3">
      <c r="C13090" s="129"/>
      <c r="D13090" s="129"/>
      <c r="E13090" s="129"/>
      <c r="F13090" s="129"/>
    </row>
    <row r="13091" spans="3:6" s="119" customFormat="1" x14ac:dyDescent="0.3">
      <c r="C13091" s="129"/>
      <c r="D13091" s="129"/>
      <c r="E13091" s="129"/>
      <c r="F13091" s="129"/>
    </row>
    <row r="13092" spans="3:6" s="119" customFormat="1" x14ac:dyDescent="0.3">
      <c r="C13092" s="129"/>
      <c r="D13092" s="129"/>
      <c r="E13092" s="129"/>
      <c r="F13092" s="129"/>
    </row>
    <row r="13093" spans="3:6" s="119" customFormat="1" x14ac:dyDescent="0.3">
      <c r="C13093" s="129"/>
      <c r="D13093" s="129"/>
      <c r="E13093" s="129"/>
      <c r="F13093" s="129"/>
    </row>
    <row r="13094" spans="3:6" s="119" customFormat="1" x14ac:dyDescent="0.3">
      <c r="C13094" s="129"/>
      <c r="D13094" s="129"/>
      <c r="E13094" s="129"/>
      <c r="F13094" s="129"/>
    </row>
    <row r="13095" spans="3:6" s="119" customFormat="1" x14ac:dyDescent="0.3">
      <c r="C13095" s="129"/>
      <c r="D13095" s="129"/>
      <c r="E13095" s="129"/>
      <c r="F13095" s="129"/>
    </row>
    <row r="13096" spans="3:6" s="119" customFormat="1" x14ac:dyDescent="0.3">
      <c r="C13096" s="129"/>
      <c r="D13096" s="129"/>
      <c r="E13096" s="129"/>
      <c r="F13096" s="129"/>
    </row>
    <row r="13097" spans="3:6" s="119" customFormat="1" x14ac:dyDescent="0.3">
      <c r="C13097" s="129"/>
      <c r="D13097" s="129"/>
      <c r="E13097" s="129"/>
      <c r="F13097" s="129"/>
    </row>
    <row r="13098" spans="3:6" s="119" customFormat="1" x14ac:dyDescent="0.3">
      <c r="C13098" s="129"/>
      <c r="D13098" s="129"/>
      <c r="E13098" s="129"/>
      <c r="F13098" s="129"/>
    </row>
    <row r="13099" spans="3:6" s="119" customFormat="1" x14ac:dyDescent="0.3">
      <c r="C13099" s="129"/>
      <c r="D13099" s="129"/>
      <c r="E13099" s="129"/>
      <c r="F13099" s="129"/>
    </row>
    <row r="13100" spans="3:6" s="119" customFormat="1" x14ac:dyDescent="0.3">
      <c r="C13100" s="129"/>
      <c r="D13100" s="129"/>
      <c r="E13100" s="129"/>
      <c r="F13100" s="129"/>
    </row>
    <row r="13101" spans="3:6" s="119" customFormat="1" x14ac:dyDescent="0.3">
      <c r="C13101" s="129"/>
      <c r="D13101" s="129"/>
      <c r="E13101" s="129"/>
      <c r="F13101" s="129"/>
    </row>
    <row r="13102" spans="3:6" s="119" customFormat="1" x14ac:dyDescent="0.3">
      <c r="C13102" s="129"/>
      <c r="D13102" s="129"/>
      <c r="E13102" s="129"/>
      <c r="F13102" s="129"/>
    </row>
    <row r="13103" spans="3:6" s="119" customFormat="1" x14ac:dyDescent="0.3">
      <c r="C13103" s="129"/>
      <c r="D13103" s="129"/>
      <c r="E13103" s="129"/>
      <c r="F13103" s="129"/>
    </row>
    <row r="13104" spans="3:6" s="119" customFormat="1" x14ac:dyDescent="0.3">
      <c r="C13104" s="129"/>
      <c r="D13104" s="129"/>
      <c r="E13104" s="129"/>
      <c r="F13104" s="129"/>
    </row>
    <row r="13105" spans="3:6" s="119" customFormat="1" x14ac:dyDescent="0.3">
      <c r="C13105" s="129"/>
      <c r="D13105" s="129"/>
      <c r="E13105" s="129"/>
      <c r="F13105" s="129"/>
    </row>
    <row r="13106" spans="3:6" s="119" customFormat="1" x14ac:dyDescent="0.3">
      <c r="C13106" s="129"/>
      <c r="D13106" s="129"/>
      <c r="E13106" s="129"/>
      <c r="F13106" s="129"/>
    </row>
    <row r="13107" spans="3:6" s="119" customFormat="1" x14ac:dyDescent="0.3">
      <c r="C13107" s="129"/>
      <c r="D13107" s="129"/>
      <c r="E13107" s="129"/>
      <c r="F13107" s="129"/>
    </row>
    <row r="13108" spans="3:6" s="119" customFormat="1" x14ac:dyDescent="0.3">
      <c r="C13108" s="129"/>
      <c r="D13108" s="129"/>
      <c r="E13108" s="129"/>
      <c r="F13108" s="129"/>
    </row>
    <row r="13109" spans="3:6" s="119" customFormat="1" x14ac:dyDescent="0.3">
      <c r="C13109" s="129"/>
      <c r="D13109" s="129"/>
      <c r="E13109" s="129"/>
      <c r="F13109" s="129"/>
    </row>
    <row r="13110" spans="3:6" s="119" customFormat="1" x14ac:dyDescent="0.3">
      <c r="C13110" s="129"/>
      <c r="D13110" s="129"/>
      <c r="E13110" s="129"/>
      <c r="F13110" s="129"/>
    </row>
    <row r="13111" spans="3:6" s="119" customFormat="1" x14ac:dyDescent="0.3">
      <c r="C13111" s="129"/>
      <c r="D13111" s="129"/>
      <c r="E13111" s="129"/>
      <c r="F13111" s="129"/>
    </row>
    <row r="13112" spans="3:6" s="119" customFormat="1" x14ac:dyDescent="0.3">
      <c r="C13112" s="129"/>
      <c r="D13112" s="129"/>
      <c r="E13112" s="129"/>
      <c r="F13112" s="129"/>
    </row>
    <row r="13113" spans="3:6" s="119" customFormat="1" x14ac:dyDescent="0.3">
      <c r="C13113" s="129"/>
      <c r="D13113" s="129"/>
      <c r="E13113" s="129"/>
      <c r="F13113" s="129"/>
    </row>
    <row r="13114" spans="3:6" s="119" customFormat="1" x14ac:dyDescent="0.3">
      <c r="C13114" s="129"/>
      <c r="D13114" s="129"/>
      <c r="E13114" s="129"/>
      <c r="F13114" s="129"/>
    </row>
    <row r="13115" spans="3:6" s="119" customFormat="1" x14ac:dyDescent="0.3">
      <c r="C13115" s="129"/>
      <c r="D13115" s="129"/>
      <c r="E13115" s="129"/>
      <c r="F13115" s="129"/>
    </row>
    <row r="13116" spans="3:6" s="119" customFormat="1" x14ac:dyDescent="0.3">
      <c r="C13116" s="129"/>
      <c r="D13116" s="129"/>
      <c r="E13116" s="129"/>
      <c r="F13116" s="129"/>
    </row>
    <row r="13117" spans="3:6" s="119" customFormat="1" x14ac:dyDescent="0.3">
      <c r="C13117" s="129"/>
      <c r="D13117" s="129"/>
      <c r="E13117" s="129"/>
      <c r="F13117" s="129"/>
    </row>
    <row r="13118" spans="3:6" s="119" customFormat="1" x14ac:dyDescent="0.3">
      <c r="C13118" s="129"/>
      <c r="D13118" s="129"/>
      <c r="E13118" s="129"/>
      <c r="F13118" s="129"/>
    </row>
    <row r="13119" spans="3:6" s="119" customFormat="1" x14ac:dyDescent="0.3">
      <c r="C13119" s="129"/>
      <c r="D13119" s="129"/>
      <c r="E13119" s="129"/>
      <c r="F13119" s="129"/>
    </row>
    <row r="13120" spans="3:6" s="119" customFormat="1" x14ac:dyDescent="0.3">
      <c r="C13120" s="129"/>
      <c r="D13120" s="129"/>
      <c r="E13120" s="129"/>
      <c r="F13120" s="129"/>
    </row>
    <row r="13121" spans="3:6" s="119" customFormat="1" x14ac:dyDescent="0.3">
      <c r="C13121" s="129"/>
      <c r="D13121" s="129"/>
      <c r="E13121" s="129"/>
      <c r="F13121" s="129"/>
    </row>
    <row r="13122" spans="3:6" s="119" customFormat="1" x14ac:dyDescent="0.3">
      <c r="C13122" s="129"/>
      <c r="D13122" s="129"/>
      <c r="E13122" s="129"/>
      <c r="F13122" s="129"/>
    </row>
    <row r="13123" spans="3:6" s="119" customFormat="1" x14ac:dyDescent="0.3">
      <c r="C13123" s="129"/>
      <c r="D13123" s="129"/>
      <c r="E13123" s="129"/>
      <c r="F13123" s="129"/>
    </row>
    <row r="13124" spans="3:6" s="119" customFormat="1" x14ac:dyDescent="0.3">
      <c r="C13124" s="129"/>
      <c r="D13124" s="129"/>
      <c r="E13124" s="129"/>
      <c r="F13124" s="129"/>
    </row>
    <row r="13125" spans="3:6" s="119" customFormat="1" x14ac:dyDescent="0.3">
      <c r="C13125" s="129"/>
      <c r="D13125" s="129"/>
      <c r="E13125" s="129"/>
      <c r="F13125" s="129"/>
    </row>
    <row r="13126" spans="3:6" s="119" customFormat="1" x14ac:dyDescent="0.3">
      <c r="C13126" s="129"/>
      <c r="D13126" s="129"/>
      <c r="E13126" s="129"/>
      <c r="F13126" s="129"/>
    </row>
    <row r="13127" spans="3:6" s="119" customFormat="1" x14ac:dyDescent="0.3">
      <c r="C13127" s="129"/>
      <c r="D13127" s="129"/>
      <c r="E13127" s="129"/>
      <c r="F13127" s="129"/>
    </row>
    <row r="13128" spans="3:6" s="119" customFormat="1" x14ac:dyDescent="0.3">
      <c r="C13128" s="129"/>
      <c r="D13128" s="129"/>
      <c r="E13128" s="129"/>
      <c r="F13128" s="129"/>
    </row>
    <row r="13129" spans="3:6" s="119" customFormat="1" x14ac:dyDescent="0.3">
      <c r="C13129" s="129"/>
      <c r="D13129" s="129"/>
      <c r="E13129" s="129"/>
      <c r="F13129" s="129"/>
    </row>
    <row r="13130" spans="3:6" s="119" customFormat="1" x14ac:dyDescent="0.3">
      <c r="C13130" s="129"/>
      <c r="D13130" s="129"/>
      <c r="E13130" s="129"/>
      <c r="F13130" s="129"/>
    </row>
    <row r="13131" spans="3:6" s="119" customFormat="1" x14ac:dyDescent="0.3">
      <c r="C13131" s="129"/>
      <c r="D13131" s="129"/>
      <c r="E13131" s="129"/>
      <c r="F13131" s="129"/>
    </row>
    <row r="13132" spans="3:6" s="119" customFormat="1" x14ac:dyDescent="0.3">
      <c r="C13132" s="129"/>
      <c r="D13132" s="129"/>
      <c r="E13132" s="129"/>
      <c r="F13132" s="129"/>
    </row>
    <row r="13133" spans="3:6" s="119" customFormat="1" x14ac:dyDescent="0.3">
      <c r="C13133" s="129"/>
      <c r="D13133" s="129"/>
      <c r="E13133" s="129"/>
      <c r="F13133" s="129"/>
    </row>
    <row r="13134" spans="3:6" s="119" customFormat="1" x14ac:dyDescent="0.3">
      <c r="C13134" s="129"/>
      <c r="D13134" s="129"/>
      <c r="E13134" s="129"/>
      <c r="F13134" s="129"/>
    </row>
    <row r="13135" spans="3:6" s="119" customFormat="1" x14ac:dyDescent="0.3">
      <c r="C13135" s="129"/>
      <c r="D13135" s="129"/>
      <c r="E13135" s="129"/>
      <c r="F13135" s="129"/>
    </row>
    <row r="13136" spans="3:6" s="119" customFormat="1" x14ac:dyDescent="0.3">
      <c r="C13136" s="129"/>
      <c r="D13136" s="129"/>
      <c r="E13136" s="129"/>
      <c r="F13136" s="129"/>
    </row>
    <row r="13137" spans="3:6" s="119" customFormat="1" x14ac:dyDescent="0.3">
      <c r="C13137" s="129"/>
      <c r="D13137" s="129"/>
      <c r="E13137" s="129"/>
      <c r="F13137" s="129"/>
    </row>
    <row r="13138" spans="3:6" s="119" customFormat="1" x14ac:dyDescent="0.3">
      <c r="C13138" s="129"/>
      <c r="D13138" s="129"/>
      <c r="E13138" s="129"/>
      <c r="F13138" s="129"/>
    </row>
    <row r="13139" spans="3:6" s="119" customFormat="1" x14ac:dyDescent="0.3">
      <c r="C13139" s="129"/>
      <c r="D13139" s="129"/>
      <c r="E13139" s="129"/>
      <c r="F13139" s="129"/>
    </row>
    <row r="13140" spans="3:6" s="119" customFormat="1" x14ac:dyDescent="0.3">
      <c r="C13140" s="129"/>
      <c r="D13140" s="129"/>
      <c r="E13140" s="129"/>
      <c r="F13140" s="129"/>
    </row>
    <row r="13141" spans="3:6" s="119" customFormat="1" x14ac:dyDescent="0.3">
      <c r="C13141" s="129"/>
      <c r="D13141" s="129"/>
      <c r="E13141" s="129"/>
      <c r="F13141" s="129"/>
    </row>
    <row r="13142" spans="3:6" s="119" customFormat="1" x14ac:dyDescent="0.3">
      <c r="C13142" s="129"/>
      <c r="D13142" s="129"/>
      <c r="E13142" s="129"/>
      <c r="F13142" s="129"/>
    </row>
    <row r="13143" spans="3:6" s="119" customFormat="1" x14ac:dyDescent="0.3">
      <c r="C13143" s="129"/>
      <c r="D13143" s="129"/>
      <c r="E13143" s="129"/>
      <c r="F13143" s="129"/>
    </row>
    <row r="13144" spans="3:6" s="119" customFormat="1" x14ac:dyDescent="0.3">
      <c r="C13144" s="129"/>
      <c r="D13144" s="129"/>
      <c r="E13144" s="129"/>
      <c r="F13144" s="129"/>
    </row>
    <row r="13145" spans="3:6" s="119" customFormat="1" x14ac:dyDescent="0.3">
      <c r="C13145" s="129"/>
      <c r="D13145" s="129"/>
      <c r="E13145" s="129"/>
      <c r="F13145" s="129"/>
    </row>
    <row r="13146" spans="3:6" s="119" customFormat="1" x14ac:dyDescent="0.3">
      <c r="C13146" s="129"/>
      <c r="D13146" s="129"/>
      <c r="E13146" s="129"/>
      <c r="F13146" s="129"/>
    </row>
    <row r="13147" spans="3:6" s="119" customFormat="1" x14ac:dyDescent="0.3">
      <c r="C13147" s="129"/>
      <c r="D13147" s="129"/>
      <c r="E13147" s="129"/>
      <c r="F13147" s="129"/>
    </row>
    <row r="13148" spans="3:6" s="119" customFormat="1" x14ac:dyDescent="0.3">
      <c r="C13148" s="129"/>
      <c r="D13148" s="129"/>
      <c r="E13148" s="129"/>
      <c r="F13148" s="129"/>
    </row>
    <row r="13149" spans="3:6" s="119" customFormat="1" x14ac:dyDescent="0.3">
      <c r="C13149" s="129"/>
      <c r="D13149" s="129"/>
      <c r="E13149" s="129"/>
      <c r="F13149" s="129"/>
    </row>
    <row r="13150" spans="3:6" s="119" customFormat="1" x14ac:dyDescent="0.3">
      <c r="C13150" s="129"/>
      <c r="D13150" s="129"/>
      <c r="E13150" s="129"/>
      <c r="F13150" s="129"/>
    </row>
    <row r="13151" spans="3:6" s="119" customFormat="1" x14ac:dyDescent="0.3">
      <c r="C13151" s="129"/>
      <c r="D13151" s="129"/>
      <c r="E13151" s="129"/>
      <c r="F13151" s="129"/>
    </row>
    <row r="13152" spans="3:6" s="119" customFormat="1" x14ac:dyDescent="0.3">
      <c r="C13152" s="129"/>
      <c r="D13152" s="129"/>
      <c r="E13152" s="129"/>
      <c r="F13152" s="129"/>
    </row>
    <row r="13153" spans="3:6" s="119" customFormat="1" x14ac:dyDescent="0.3">
      <c r="C13153" s="129"/>
      <c r="D13153" s="129"/>
      <c r="E13153" s="129"/>
      <c r="F13153" s="129"/>
    </row>
    <row r="13154" spans="3:6" s="119" customFormat="1" x14ac:dyDescent="0.3">
      <c r="C13154" s="129"/>
      <c r="D13154" s="129"/>
      <c r="E13154" s="129"/>
      <c r="F13154" s="129"/>
    </row>
    <row r="13155" spans="3:6" s="119" customFormat="1" x14ac:dyDescent="0.3">
      <c r="C13155" s="129"/>
      <c r="D13155" s="129"/>
      <c r="E13155" s="129"/>
      <c r="F13155" s="129"/>
    </row>
    <row r="13156" spans="3:6" s="119" customFormat="1" x14ac:dyDescent="0.3">
      <c r="C13156" s="129"/>
      <c r="D13156" s="129"/>
      <c r="E13156" s="129"/>
      <c r="F13156" s="129"/>
    </row>
    <row r="13157" spans="3:6" s="119" customFormat="1" x14ac:dyDescent="0.3">
      <c r="C13157" s="129"/>
      <c r="D13157" s="129"/>
      <c r="E13157" s="129"/>
      <c r="F13157" s="129"/>
    </row>
    <row r="13158" spans="3:6" s="119" customFormat="1" x14ac:dyDescent="0.3">
      <c r="C13158" s="129"/>
      <c r="D13158" s="129"/>
      <c r="E13158" s="129"/>
      <c r="F13158" s="129"/>
    </row>
    <row r="13159" spans="3:6" s="119" customFormat="1" x14ac:dyDescent="0.3">
      <c r="C13159" s="129"/>
      <c r="D13159" s="129"/>
      <c r="E13159" s="129"/>
      <c r="F13159" s="129"/>
    </row>
    <row r="13160" spans="3:6" s="119" customFormat="1" x14ac:dyDescent="0.3">
      <c r="C13160" s="129"/>
      <c r="D13160" s="129"/>
      <c r="E13160" s="129"/>
      <c r="F13160" s="129"/>
    </row>
    <row r="13161" spans="3:6" s="119" customFormat="1" x14ac:dyDescent="0.3">
      <c r="C13161" s="129"/>
      <c r="D13161" s="129"/>
      <c r="E13161" s="129"/>
      <c r="F13161" s="129"/>
    </row>
    <row r="13162" spans="3:6" s="119" customFormat="1" x14ac:dyDescent="0.3">
      <c r="C13162" s="129"/>
      <c r="D13162" s="129"/>
      <c r="E13162" s="129"/>
      <c r="F13162" s="129"/>
    </row>
    <row r="13163" spans="3:6" s="119" customFormat="1" x14ac:dyDescent="0.3">
      <c r="C13163" s="129"/>
      <c r="D13163" s="129"/>
      <c r="E13163" s="129"/>
      <c r="F13163" s="129"/>
    </row>
    <row r="13164" spans="3:6" s="119" customFormat="1" x14ac:dyDescent="0.3">
      <c r="C13164" s="129"/>
      <c r="D13164" s="129"/>
      <c r="E13164" s="129"/>
      <c r="F13164" s="129"/>
    </row>
    <row r="13165" spans="3:6" s="119" customFormat="1" x14ac:dyDescent="0.3">
      <c r="C13165" s="129"/>
      <c r="D13165" s="129"/>
      <c r="E13165" s="129"/>
      <c r="F13165" s="129"/>
    </row>
    <row r="13166" spans="3:6" s="119" customFormat="1" x14ac:dyDescent="0.3">
      <c r="C13166" s="129"/>
      <c r="D13166" s="129"/>
      <c r="E13166" s="129"/>
      <c r="F13166" s="129"/>
    </row>
    <row r="13167" spans="3:6" s="119" customFormat="1" x14ac:dyDescent="0.3">
      <c r="C13167" s="129"/>
      <c r="D13167" s="129"/>
      <c r="E13167" s="129"/>
      <c r="F13167" s="129"/>
    </row>
    <row r="13168" spans="3:6" s="119" customFormat="1" x14ac:dyDescent="0.3">
      <c r="C13168" s="129"/>
      <c r="D13168" s="129"/>
      <c r="E13168" s="129"/>
      <c r="F13168" s="129"/>
    </row>
    <row r="13169" spans="3:6" s="119" customFormat="1" x14ac:dyDescent="0.3">
      <c r="C13169" s="129"/>
      <c r="D13169" s="129"/>
      <c r="E13169" s="129"/>
      <c r="F13169" s="129"/>
    </row>
    <row r="13170" spans="3:6" s="119" customFormat="1" x14ac:dyDescent="0.3">
      <c r="C13170" s="129"/>
      <c r="D13170" s="129"/>
      <c r="E13170" s="129"/>
      <c r="F13170" s="129"/>
    </row>
    <row r="13171" spans="3:6" s="119" customFormat="1" x14ac:dyDescent="0.3">
      <c r="C13171" s="129"/>
      <c r="D13171" s="129"/>
      <c r="E13171" s="129"/>
      <c r="F13171" s="129"/>
    </row>
    <row r="13172" spans="3:6" s="119" customFormat="1" x14ac:dyDescent="0.3">
      <c r="C13172" s="129"/>
      <c r="D13172" s="129"/>
      <c r="E13172" s="129"/>
      <c r="F13172" s="129"/>
    </row>
    <row r="13173" spans="3:6" s="119" customFormat="1" x14ac:dyDescent="0.3">
      <c r="C13173" s="129"/>
      <c r="D13173" s="129"/>
      <c r="E13173" s="129"/>
      <c r="F13173" s="129"/>
    </row>
    <row r="13174" spans="3:6" s="119" customFormat="1" x14ac:dyDescent="0.3">
      <c r="C13174" s="129"/>
      <c r="D13174" s="129"/>
      <c r="E13174" s="129"/>
      <c r="F13174" s="129"/>
    </row>
    <row r="13175" spans="3:6" s="119" customFormat="1" x14ac:dyDescent="0.3">
      <c r="C13175" s="129"/>
      <c r="D13175" s="129"/>
      <c r="E13175" s="129"/>
      <c r="F13175" s="129"/>
    </row>
    <row r="13176" spans="3:6" s="119" customFormat="1" x14ac:dyDescent="0.3">
      <c r="C13176" s="129"/>
      <c r="D13176" s="129"/>
      <c r="E13176" s="129"/>
      <c r="F13176" s="129"/>
    </row>
    <row r="13177" spans="3:6" s="119" customFormat="1" x14ac:dyDescent="0.3">
      <c r="C13177" s="129"/>
      <c r="D13177" s="129"/>
      <c r="E13177" s="129"/>
      <c r="F13177" s="129"/>
    </row>
    <row r="13178" spans="3:6" s="119" customFormat="1" x14ac:dyDescent="0.3">
      <c r="C13178" s="129"/>
      <c r="D13178" s="129"/>
      <c r="E13178" s="129"/>
      <c r="F13178" s="129"/>
    </row>
    <row r="13179" spans="3:6" s="119" customFormat="1" x14ac:dyDescent="0.3">
      <c r="C13179" s="129"/>
      <c r="D13179" s="129"/>
      <c r="E13179" s="129"/>
      <c r="F13179" s="129"/>
    </row>
    <row r="13180" spans="3:6" s="119" customFormat="1" x14ac:dyDescent="0.3">
      <c r="C13180" s="129"/>
      <c r="D13180" s="129"/>
      <c r="E13180" s="129"/>
      <c r="F13180" s="129"/>
    </row>
    <row r="13181" spans="3:6" s="119" customFormat="1" x14ac:dyDescent="0.3">
      <c r="C13181" s="129"/>
      <c r="D13181" s="129"/>
      <c r="E13181" s="129"/>
      <c r="F13181" s="129"/>
    </row>
    <row r="13182" spans="3:6" s="119" customFormat="1" x14ac:dyDescent="0.3">
      <c r="C13182" s="129"/>
      <c r="D13182" s="129"/>
      <c r="E13182" s="129"/>
      <c r="F13182" s="129"/>
    </row>
    <row r="13183" spans="3:6" s="119" customFormat="1" x14ac:dyDescent="0.3">
      <c r="C13183" s="129"/>
      <c r="D13183" s="129"/>
      <c r="E13183" s="129"/>
      <c r="F13183" s="129"/>
    </row>
    <row r="13184" spans="3:6" s="119" customFormat="1" x14ac:dyDescent="0.3">
      <c r="C13184" s="129"/>
      <c r="D13184" s="129"/>
      <c r="E13184" s="129"/>
      <c r="F13184" s="129"/>
    </row>
    <row r="13185" spans="3:6" s="119" customFormat="1" x14ac:dyDescent="0.3">
      <c r="C13185" s="129"/>
      <c r="D13185" s="129"/>
      <c r="E13185" s="129"/>
      <c r="F13185" s="129"/>
    </row>
    <row r="13186" spans="3:6" s="119" customFormat="1" x14ac:dyDescent="0.3">
      <c r="C13186" s="129"/>
      <c r="D13186" s="129"/>
      <c r="E13186" s="129"/>
      <c r="F13186" s="129"/>
    </row>
    <row r="13187" spans="3:6" s="119" customFormat="1" x14ac:dyDescent="0.3">
      <c r="C13187" s="129"/>
      <c r="D13187" s="129"/>
      <c r="E13187" s="129"/>
      <c r="F13187" s="129"/>
    </row>
    <row r="13188" spans="3:6" s="119" customFormat="1" x14ac:dyDescent="0.3">
      <c r="C13188" s="129"/>
      <c r="D13188" s="129"/>
      <c r="E13188" s="129"/>
      <c r="F13188" s="129"/>
    </row>
    <row r="13189" spans="3:6" s="119" customFormat="1" x14ac:dyDescent="0.3">
      <c r="C13189" s="129"/>
      <c r="D13189" s="129"/>
      <c r="E13189" s="129"/>
      <c r="F13189" s="129"/>
    </row>
    <row r="13190" spans="3:6" s="119" customFormat="1" x14ac:dyDescent="0.3">
      <c r="C13190" s="129"/>
      <c r="D13190" s="129"/>
      <c r="E13190" s="129"/>
      <c r="F13190" s="129"/>
    </row>
    <row r="13191" spans="3:6" s="119" customFormat="1" x14ac:dyDescent="0.3">
      <c r="C13191" s="129"/>
      <c r="D13191" s="129"/>
      <c r="E13191" s="129"/>
      <c r="F13191" s="129"/>
    </row>
    <row r="13192" spans="3:6" s="119" customFormat="1" x14ac:dyDescent="0.3">
      <c r="C13192" s="129"/>
      <c r="D13192" s="129"/>
      <c r="E13192" s="129"/>
      <c r="F13192" s="129"/>
    </row>
    <row r="13193" spans="3:6" s="119" customFormat="1" x14ac:dyDescent="0.3">
      <c r="C13193" s="129"/>
      <c r="D13193" s="129"/>
      <c r="E13193" s="129"/>
      <c r="F13193" s="129"/>
    </row>
    <row r="13194" spans="3:6" s="119" customFormat="1" x14ac:dyDescent="0.3">
      <c r="C13194" s="129"/>
      <c r="D13194" s="129"/>
      <c r="E13194" s="129"/>
      <c r="F13194" s="129"/>
    </row>
    <row r="13195" spans="3:6" s="119" customFormat="1" x14ac:dyDescent="0.3">
      <c r="C13195" s="129"/>
      <c r="D13195" s="129"/>
      <c r="E13195" s="129"/>
      <c r="F13195" s="129"/>
    </row>
    <row r="13196" spans="3:6" s="119" customFormat="1" x14ac:dyDescent="0.3">
      <c r="C13196" s="129"/>
      <c r="D13196" s="129"/>
      <c r="E13196" s="129"/>
      <c r="F13196" s="129"/>
    </row>
    <row r="13197" spans="3:6" s="119" customFormat="1" x14ac:dyDescent="0.3">
      <c r="C13197" s="129"/>
      <c r="D13197" s="129"/>
      <c r="E13197" s="129"/>
      <c r="F13197" s="129"/>
    </row>
    <row r="13198" spans="3:6" s="119" customFormat="1" x14ac:dyDescent="0.3">
      <c r="C13198" s="129"/>
      <c r="D13198" s="129"/>
      <c r="E13198" s="129"/>
      <c r="F13198" s="129"/>
    </row>
    <row r="13199" spans="3:6" s="119" customFormat="1" x14ac:dyDescent="0.3">
      <c r="C13199" s="129"/>
      <c r="D13199" s="129"/>
      <c r="E13199" s="129"/>
      <c r="F13199" s="129"/>
    </row>
    <row r="13200" spans="3:6" s="119" customFormat="1" x14ac:dyDescent="0.3">
      <c r="C13200" s="129"/>
      <c r="D13200" s="129"/>
      <c r="E13200" s="129"/>
      <c r="F13200" s="129"/>
    </row>
    <row r="13201" spans="3:6" s="119" customFormat="1" x14ac:dyDescent="0.3">
      <c r="C13201" s="129"/>
      <c r="D13201" s="129"/>
      <c r="E13201" s="129"/>
      <c r="F13201" s="129"/>
    </row>
    <row r="13202" spans="3:6" s="119" customFormat="1" x14ac:dyDescent="0.3">
      <c r="C13202" s="129"/>
      <c r="D13202" s="129"/>
      <c r="E13202" s="129"/>
      <c r="F13202" s="129"/>
    </row>
    <row r="13203" spans="3:6" s="119" customFormat="1" x14ac:dyDescent="0.3">
      <c r="C13203" s="129"/>
      <c r="D13203" s="129"/>
      <c r="E13203" s="129"/>
      <c r="F13203" s="129"/>
    </row>
    <row r="13204" spans="3:6" s="119" customFormat="1" x14ac:dyDescent="0.3">
      <c r="C13204" s="129"/>
      <c r="D13204" s="129"/>
      <c r="E13204" s="129"/>
      <c r="F13204" s="129"/>
    </row>
    <row r="13205" spans="3:6" s="119" customFormat="1" x14ac:dyDescent="0.3">
      <c r="C13205" s="129"/>
      <c r="D13205" s="129"/>
      <c r="E13205" s="129"/>
      <c r="F13205" s="129"/>
    </row>
    <row r="13206" spans="3:6" s="119" customFormat="1" x14ac:dyDescent="0.3">
      <c r="C13206" s="129"/>
      <c r="D13206" s="129"/>
      <c r="E13206" s="129"/>
      <c r="F13206" s="129"/>
    </row>
    <row r="13207" spans="3:6" s="119" customFormat="1" x14ac:dyDescent="0.3">
      <c r="C13207" s="129"/>
      <c r="D13207" s="129"/>
      <c r="E13207" s="129"/>
      <c r="F13207" s="129"/>
    </row>
    <row r="13208" spans="3:6" s="119" customFormat="1" x14ac:dyDescent="0.3">
      <c r="C13208" s="129"/>
      <c r="D13208" s="129"/>
      <c r="E13208" s="129"/>
      <c r="F13208" s="129"/>
    </row>
    <row r="13209" spans="3:6" s="119" customFormat="1" x14ac:dyDescent="0.3">
      <c r="C13209" s="129"/>
      <c r="D13209" s="129"/>
      <c r="E13209" s="129"/>
      <c r="F13209" s="129"/>
    </row>
    <row r="13210" spans="3:6" s="119" customFormat="1" x14ac:dyDescent="0.3">
      <c r="C13210" s="129"/>
      <c r="D13210" s="129"/>
      <c r="E13210" s="129"/>
      <c r="F13210" s="129"/>
    </row>
    <row r="13211" spans="3:6" s="119" customFormat="1" x14ac:dyDescent="0.3">
      <c r="C13211" s="129"/>
      <c r="D13211" s="129"/>
      <c r="E13211" s="129"/>
      <c r="F13211" s="129"/>
    </row>
    <row r="13212" spans="3:6" s="119" customFormat="1" x14ac:dyDescent="0.3">
      <c r="C13212" s="129"/>
      <c r="D13212" s="129"/>
      <c r="E13212" s="129"/>
      <c r="F13212" s="129"/>
    </row>
    <row r="13213" spans="3:6" s="119" customFormat="1" x14ac:dyDescent="0.3">
      <c r="C13213" s="129"/>
      <c r="D13213" s="129"/>
      <c r="E13213" s="129"/>
      <c r="F13213" s="129"/>
    </row>
    <row r="13214" spans="3:6" s="119" customFormat="1" x14ac:dyDescent="0.3">
      <c r="C13214" s="129"/>
      <c r="D13214" s="129"/>
      <c r="E13214" s="129"/>
      <c r="F13214" s="129"/>
    </row>
    <row r="13215" spans="3:6" s="119" customFormat="1" x14ac:dyDescent="0.3">
      <c r="C13215" s="129"/>
      <c r="D13215" s="129"/>
      <c r="E13215" s="129"/>
      <c r="F13215" s="129"/>
    </row>
    <row r="13216" spans="3:6" s="119" customFormat="1" x14ac:dyDescent="0.3">
      <c r="C13216" s="129"/>
      <c r="D13216" s="129"/>
      <c r="E13216" s="129"/>
      <c r="F13216" s="129"/>
    </row>
    <row r="13217" spans="3:6" s="119" customFormat="1" x14ac:dyDescent="0.3">
      <c r="C13217" s="129"/>
      <c r="D13217" s="129"/>
      <c r="E13217" s="129"/>
      <c r="F13217" s="129"/>
    </row>
    <row r="13218" spans="3:6" s="119" customFormat="1" x14ac:dyDescent="0.3">
      <c r="C13218" s="129"/>
      <c r="D13218" s="129"/>
      <c r="E13218" s="129"/>
      <c r="F13218" s="129"/>
    </row>
    <row r="13219" spans="3:6" s="119" customFormat="1" x14ac:dyDescent="0.3">
      <c r="C13219" s="129"/>
      <c r="D13219" s="129"/>
      <c r="E13219" s="129"/>
      <c r="F13219" s="129"/>
    </row>
    <row r="13220" spans="3:6" s="119" customFormat="1" x14ac:dyDescent="0.3">
      <c r="C13220" s="129"/>
      <c r="D13220" s="129"/>
      <c r="E13220" s="129"/>
      <c r="F13220" s="129"/>
    </row>
    <row r="13221" spans="3:6" s="119" customFormat="1" x14ac:dyDescent="0.3">
      <c r="C13221" s="129"/>
      <c r="D13221" s="129"/>
      <c r="E13221" s="129"/>
      <c r="F13221" s="129"/>
    </row>
    <row r="13222" spans="3:6" s="119" customFormat="1" x14ac:dyDescent="0.3">
      <c r="C13222" s="129"/>
      <c r="D13222" s="129"/>
      <c r="E13222" s="129"/>
      <c r="F13222" s="129"/>
    </row>
    <row r="13223" spans="3:6" s="119" customFormat="1" x14ac:dyDescent="0.3">
      <c r="C13223" s="129"/>
      <c r="D13223" s="129"/>
      <c r="E13223" s="129"/>
      <c r="F13223" s="129"/>
    </row>
    <row r="13224" spans="3:6" s="119" customFormat="1" x14ac:dyDescent="0.3">
      <c r="C13224" s="129"/>
      <c r="D13224" s="129"/>
      <c r="E13224" s="129"/>
      <c r="F13224" s="129"/>
    </row>
    <row r="13225" spans="3:6" s="119" customFormat="1" x14ac:dyDescent="0.3">
      <c r="C13225" s="129"/>
      <c r="D13225" s="129"/>
      <c r="E13225" s="129"/>
      <c r="F13225" s="129"/>
    </row>
    <row r="13226" spans="3:6" s="119" customFormat="1" x14ac:dyDescent="0.3">
      <c r="C13226" s="129"/>
      <c r="D13226" s="129"/>
      <c r="E13226" s="129"/>
      <c r="F13226" s="129"/>
    </row>
    <row r="13227" spans="3:6" s="119" customFormat="1" x14ac:dyDescent="0.3">
      <c r="C13227" s="129"/>
      <c r="D13227" s="129"/>
      <c r="E13227" s="129"/>
      <c r="F13227" s="129"/>
    </row>
    <row r="13228" spans="3:6" s="119" customFormat="1" x14ac:dyDescent="0.3">
      <c r="C13228" s="129"/>
      <c r="D13228" s="129"/>
      <c r="E13228" s="129"/>
      <c r="F13228" s="129"/>
    </row>
    <row r="13229" spans="3:6" s="119" customFormat="1" x14ac:dyDescent="0.3">
      <c r="C13229" s="129"/>
      <c r="D13229" s="129"/>
      <c r="E13229" s="129"/>
      <c r="F13229" s="129"/>
    </row>
    <row r="13230" spans="3:6" s="119" customFormat="1" x14ac:dyDescent="0.3">
      <c r="C13230" s="129"/>
      <c r="D13230" s="129"/>
      <c r="E13230" s="129"/>
      <c r="F13230" s="129"/>
    </row>
    <row r="13231" spans="3:6" s="119" customFormat="1" x14ac:dyDescent="0.3">
      <c r="C13231" s="129"/>
      <c r="D13231" s="129"/>
      <c r="E13231" s="129"/>
      <c r="F13231" s="129"/>
    </row>
    <row r="13232" spans="3:6" s="119" customFormat="1" x14ac:dyDescent="0.3">
      <c r="C13232" s="129"/>
      <c r="D13232" s="129"/>
      <c r="E13232" s="129"/>
      <c r="F13232" s="129"/>
    </row>
    <row r="13233" spans="3:6" s="119" customFormat="1" x14ac:dyDescent="0.3">
      <c r="C13233" s="129"/>
      <c r="D13233" s="129"/>
      <c r="E13233" s="129"/>
      <c r="F13233" s="129"/>
    </row>
    <row r="13234" spans="3:6" s="119" customFormat="1" x14ac:dyDescent="0.3">
      <c r="C13234" s="129"/>
      <c r="D13234" s="129"/>
      <c r="E13234" s="129"/>
      <c r="F13234" s="129"/>
    </row>
    <row r="13235" spans="3:6" s="119" customFormat="1" x14ac:dyDescent="0.3">
      <c r="C13235" s="129"/>
      <c r="D13235" s="129"/>
      <c r="E13235" s="129"/>
      <c r="F13235" s="129"/>
    </row>
    <row r="13236" spans="3:6" s="119" customFormat="1" x14ac:dyDescent="0.3">
      <c r="C13236" s="129"/>
      <c r="D13236" s="129"/>
      <c r="E13236" s="129"/>
      <c r="F13236" s="129"/>
    </row>
    <row r="13237" spans="3:6" s="119" customFormat="1" x14ac:dyDescent="0.3">
      <c r="C13237" s="129"/>
      <c r="D13237" s="129"/>
      <c r="E13237" s="129"/>
      <c r="F13237" s="129"/>
    </row>
    <row r="13238" spans="3:6" s="119" customFormat="1" x14ac:dyDescent="0.3">
      <c r="C13238" s="129"/>
      <c r="D13238" s="129"/>
      <c r="E13238" s="129"/>
      <c r="F13238" s="129"/>
    </row>
    <row r="13239" spans="3:6" s="119" customFormat="1" x14ac:dyDescent="0.3">
      <c r="C13239" s="129"/>
      <c r="D13239" s="129"/>
      <c r="E13239" s="129"/>
      <c r="F13239" s="129"/>
    </row>
    <row r="13240" spans="3:6" s="119" customFormat="1" x14ac:dyDescent="0.3">
      <c r="C13240" s="129"/>
      <c r="D13240" s="129"/>
      <c r="E13240" s="129"/>
      <c r="F13240" s="129"/>
    </row>
    <row r="13241" spans="3:6" s="119" customFormat="1" x14ac:dyDescent="0.3">
      <c r="C13241" s="129"/>
      <c r="D13241" s="129"/>
      <c r="E13241" s="129"/>
      <c r="F13241" s="129"/>
    </row>
    <row r="13242" spans="3:6" s="119" customFormat="1" x14ac:dyDescent="0.3">
      <c r="C13242" s="129"/>
      <c r="D13242" s="129"/>
      <c r="E13242" s="129"/>
      <c r="F13242" s="129"/>
    </row>
    <row r="13243" spans="3:6" s="119" customFormat="1" x14ac:dyDescent="0.3">
      <c r="C13243" s="129"/>
      <c r="D13243" s="129"/>
      <c r="E13243" s="129"/>
      <c r="F13243" s="129"/>
    </row>
    <row r="13244" spans="3:6" s="119" customFormat="1" x14ac:dyDescent="0.3">
      <c r="C13244" s="129"/>
      <c r="D13244" s="129"/>
      <c r="E13244" s="129"/>
      <c r="F13244" s="129"/>
    </row>
    <row r="13245" spans="3:6" s="119" customFormat="1" x14ac:dyDescent="0.3">
      <c r="C13245" s="129"/>
      <c r="D13245" s="129"/>
      <c r="E13245" s="129"/>
      <c r="F13245" s="129"/>
    </row>
    <row r="13246" spans="3:6" s="119" customFormat="1" x14ac:dyDescent="0.3">
      <c r="C13246" s="129"/>
      <c r="D13246" s="129"/>
      <c r="E13246" s="129"/>
      <c r="F13246" s="129"/>
    </row>
    <row r="13247" spans="3:6" s="119" customFormat="1" x14ac:dyDescent="0.3">
      <c r="C13247" s="129"/>
      <c r="D13247" s="129"/>
      <c r="E13247" s="129"/>
      <c r="F13247" s="129"/>
    </row>
    <row r="13248" spans="3:6" s="119" customFormat="1" x14ac:dyDescent="0.3">
      <c r="C13248" s="129"/>
      <c r="D13248" s="129"/>
      <c r="E13248" s="129"/>
      <c r="F13248" s="129"/>
    </row>
    <row r="13249" spans="3:6" s="119" customFormat="1" x14ac:dyDescent="0.3">
      <c r="C13249" s="129"/>
      <c r="D13249" s="129"/>
      <c r="E13249" s="129"/>
      <c r="F13249" s="129"/>
    </row>
    <row r="13250" spans="3:6" s="119" customFormat="1" x14ac:dyDescent="0.3">
      <c r="C13250" s="129"/>
      <c r="D13250" s="129"/>
      <c r="E13250" s="129"/>
      <c r="F13250" s="129"/>
    </row>
    <row r="13251" spans="3:6" s="119" customFormat="1" x14ac:dyDescent="0.3">
      <c r="C13251" s="129"/>
      <c r="D13251" s="129"/>
      <c r="E13251" s="129"/>
      <c r="F13251" s="129"/>
    </row>
    <row r="13252" spans="3:6" s="119" customFormat="1" x14ac:dyDescent="0.3">
      <c r="C13252" s="129"/>
      <c r="D13252" s="129"/>
      <c r="E13252" s="129"/>
      <c r="F13252" s="129"/>
    </row>
    <row r="13253" spans="3:6" s="119" customFormat="1" x14ac:dyDescent="0.3">
      <c r="C13253" s="129"/>
      <c r="D13253" s="129"/>
      <c r="E13253" s="129"/>
      <c r="F13253" s="129"/>
    </row>
    <row r="13254" spans="3:6" s="119" customFormat="1" x14ac:dyDescent="0.3">
      <c r="C13254" s="129"/>
      <c r="D13254" s="129"/>
      <c r="E13254" s="129"/>
      <c r="F13254" s="129"/>
    </row>
    <row r="13255" spans="3:6" s="119" customFormat="1" x14ac:dyDescent="0.3">
      <c r="C13255" s="129"/>
      <c r="D13255" s="129"/>
      <c r="E13255" s="129"/>
      <c r="F13255" s="129"/>
    </row>
    <row r="13256" spans="3:6" s="119" customFormat="1" x14ac:dyDescent="0.3">
      <c r="C13256" s="129"/>
      <c r="D13256" s="129"/>
      <c r="E13256" s="129"/>
      <c r="F13256" s="129"/>
    </row>
    <row r="13257" spans="3:6" s="119" customFormat="1" x14ac:dyDescent="0.3">
      <c r="C13257" s="129"/>
      <c r="D13257" s="129"/>
      <c r="E13257" s="129"/>
      <c r="F13257" s="129"/>
    </row>
    <row r="13258" spans="3:6" s="119" customFormat="1" x14ac:dyDescent="0.3">
      <c r="C13258" s="129"/>
      <c r="D13258" s="129"/>
      <c r="E13258" s="129"/>
      <c r="F13258" s="129"/>
    </row>
    <row r="13259" spans="3:6" s="119" customFormat="1" x14ac:dyDescent="0.3">
      <c r="C13259" s="129"/>
      <c r="D13259" s="129"/>
      <c r="E13259" s="129"/>
      <c r="F13259" s="129"/>
    </row>
    <row r="13260" spans="3:6" s="119" customFormat="1" x14ac:dyDescent="0.3">
      <c r="C13260" s="129"/>
      <c r="D13260" s="129"/>
      <c r="E13260" s="129"/>
      <c r="F13260" s="129"/>
    </row>
    <row r="13261" spans="3:6" s="119" customFormat="1" x14ac:dyDescent="0.3">
      <c r="C13261" s="129"/>
      <c r="D13261" s="129"/>
      <c r="E13261" s="129"/>
      <c r="F13261" s="129"/>
    </row>
    <row r="13262" spans="3:6" s="119" customFormat="1" x14ac:dyDescent="0.3">
      <c r="C13262" s="129"/>
      <c r="D13262" s="129"/>
      <c r="E13262" s="129"/>
      <c r="F13262" s="129"/>
    </row>
    <row r="13263" spans="3:6" s="119" customFormat="1" x14ac:dyDescent="0.3">
      <c r="C13263" s="129"/>
      <c r="D13263" s="129"/>
      <c r="E13263" s="129"/>
      <c r="F13263" s="129"/>
    </row>
    <row r="13264" spans="3:6" s="119" customFormat="1" x14ac:dyDescent="0.3">
      <c r="C13264" s="129"/>
      <c r="D13264" s="129"/>
      <c r="E13264" s="129"/>
      <c r="F13264" s="129"/>
    </row>
    <row r="13265" spans="3:6" s="119" customFormat="1" x14ac:dyDescent="0.3">
      <c r="C13265" s="129"/>
      <c r="D13265" s="129"/>
      <c r="E13265" s="129"/>
      <c r="F13265" s="129"/>
    </row>
    <row r="13266" spans="3:6" s="119" customFormat="1" x14ac:dyDescent="0.3">
      <c r="C13266" s="129"/>
      <c r="D13266" s="129"/>
      <c r="E13266" s="129"/>
      <c r="F13266" s="129"/>
    </row>
    <row r="13267" spans="3:6" s="119" customFormat="1" x14ac:dyDescent="0.3">
      <c r="C13267" s="129"/>
      <c r="D13267" s="129"/>
      <c r="E13267" s="129"/>
      <c r="F13267" s="129"/>
    </row>
    <row r="13268" spans="3:6" s="119" customFormat="1" x14ac:dyDescent="0.3">
      <c r="C13268" s="129"/>
      <c r="D13268" s="129"/>
      <c r="E13268" s="129"/>
      <c r="F13268" s="129"/>
    </row>
    <row r="13269" spans="3:6" s="119" customFormat="1" x14ac:dyDescent="0.3">
      <c r="C13269" s="129"/>
      <c r="D13269" s="129"/>
      <c r="E13269" s="129"/>
      <c r="F13269" s="129"/>
    </row>
    <row r="13270" spans="3:6" s="119" customFormat="1" x14ac:dyDescent="0.3">
      <c r="C13270" s="129"/>
      <c r="D13270" s="129"/>
      <c r="E13270" s="129"/>
      <c r="F13270" s="129"/>
    </row>
    <row r="13271" spans="3:6" s="119" customFormat="1" x14ac:dyDescent="0.3">
      <c r="C13271" s="129"/>
      <c r="D13271" s="129"/>
      <c r="E13271" s="129"/>
      <c r="F13271" s="129"/>
    </row>
    <row r="13272" spans="3:6" s="119" customFormat="1" x14ac:dyDescent="0.3">
      <c r="C13272" s="129"/>
      <c r="D13272" s="129"/>
      <c r="E13272" s="129"/>
      <c r="F13272" s="129"/>
    </row>
    <row r="13273" spans="3:6" s="119" customFormat="1" x14ac:dyDescent="0.3">
      <c r="C13273" s="129"/>
      <c r="D13273" s="129"/>
      <c r="E13273" s="129"/>
      <c r="F13273" s="129"/>
    </row>
    <row r="13274" spans="3:6" s="119" customFormat="1" x14ac:dyDescent="0.3">
      <c r="C13274" s="129"/>
      <c r="D13274" s="129"/>
      <c r="E13274" s="129"/>
      <c r="F13274" s="129"/>
    </row>
    <row r="13275" spans="3:6" s="119" customFormat="1" x14ac:dyDescent="0.3">
      <c r="C13275" s="129"/>
      <c r="D13275" s="129"/>
      <c r="E13275" s="129"/>
      <c r="F13275" s="129"/>
    </row>
    <row r="13276" spans="3:6" s="119" customFormat="1" x14ac:dyDescent="0.3">
      <c r="C13276" s="129"/>
      <c r="D13276" s="129"/>
      <c r="E13276" s="129"/>
      <c r="F13276" s="129"/>
    </row>
    <row r="13277" spans="3:6" s="119" customFormat="1" x14ac:dyDescent="0.3">
      <c r="C13277" s="129"/>
      <c r="D13277" s="129"/>
      <c r="E13277" s="129"/>
      <c r="F13277" s="129"/>
    </row>
    <row r="13278" spans="3:6" s="119" customFormat="1" x14ac:dyDescent="0.3">
      <c r="C13278" s="129"/>
      <c r="D13278" s="129"/>
      <c r="E13278" s="129"/>
      <c r="F13278" s="129"/>
    </row>
    <row r="13279" spans="3:6" s="119" customFormat="1" x14ac:dyDescent="0.3">
      <c r="C13279" s="129"/>
      <c r="D13279" s="129"/>
      <c r="E13279" s="129"/>
      <c r="F13279" s="129"/>
    </row>
    <row r="13280" spans="3:6" s="119" customFormat="1" x14ac:dyDescent="0.3">
      <c r="C13280" s="129"/>
      <c r="D13280" s="129"/>
      <c r="E13280" s="129"/>
      <c r="F13280" s="129"/>
    </row>
    <row r="13281" spans="3:6" s="119" customFormat="1" x14ac:dyDescent="0.3">
      <c r="C13281" s="129"/>
      <c r="D13281" s="129"/>
      <c r="E13281" s="129"/>
      <c r="F13281" s="129"/>
    </row>
    <row r="13282" spans="3:6" s="119" customFormat="1" x14ac:dyDescent="0.3">
      <c r="C13282" s="129"/>
      <c r="D13282" s="129"/>
      <c r="E13282" s="129"/>
      <c r="F13282" s="129"/>
    </row>
    <row r="13283" spans="3:6" s="119" customFormat="1" x14ac:dyDescent="0.3">
      <c r="C13283" s="129"/>
      <c r="D13283" s="129"/>
      <c r="E13283" s="129"/>
      <c r="F13283" s="129"/>
    </row>
    <row r="13284" spans="3:6" s="119" customFormat="1" x14ac:dyDescent="0.3">
      <c r="C13284" s="129"/>
      <c r="D13284" s="129"/>
      <c r="E13284" s="129"/>
      <c r="F13284" s="129"/>
    </row>
    <row r="13285" spans="3:6" s="119" customFormat="1" x14ac:dyDescent="0.3">
      <c r="C13285" s="129"/>
      <c r="D13285" s="129"/>
      <c r="E13285" s="129"/>
      <c r="F13285" s="129"/>
    </row>
    <row r="13286" spans="3:6" s="119" customFormat="1" x14ac:dyDescent="0.3">
      <c r="C13286" s="129"/>
      <c r="D13286" s="129"/>
      <c r="E13286" s="129"/>
      <c r="F13286" s="129"/>
    </row>
    <row r="13287" spans="3:6" s="119" customFormat="1" x14ac:dyDescent="0.3">
      <c r="C13287" s="129"/>
      <c r="D13287" s="129"/>
      <c r="E13287" s="129"/>
      <c r="F13287" s="129"/>
    </row>
    <row r="13288" spans="3:6" s="119" customFormat="1" x14ac:dyDescent="0.3">
      <c r="C13288" s="129"/>
      <c r="D13288" s="129"/>
      <c r="E13288" s="129"/>
      <c r="F13288" s="129"/>
    </row>
    <row r="13289" spans="3:6" s="119" customFormat="1" x14ac:dyDescent="0.3">
      <c r="C13289" s="129"/>
      <c r="D13289" s="129"/>
      <c r="E13289" s="129"/>
      <c r="F13289" s="129"/>
    </row>
    <row r="13290" spans="3:6" s="119" customFormat="1" x14ac:dyDescent="0.3">
      <c r="C13290" s="129"/>
      <c r="D13290" s="129"/>
      <c r="E13290" s="129"/>
      <c r="F13290" s="129"/>
    </row>
    <row r="13291" spans="3:6" s="119" customFormat="1" x14ac:dyDescent="0.3">
      <c r="C13291" s="129"/>
      <c r="D13291" s="129"/>
      <c r="E13291" s="129"/>
      <c r="F13291" s="129"/>
    </row>
    <row r="13292" spans="3:6" s="119" customFormat="1" x14ac:dyDescent="0.3">
      <c r="C13292" s="129"/>
      <c r="D13292" s="129"/>
      <c r="E13292" s="129"/>
      <c r="F13292" s="129"/>
    </row>
    <row r="13293" spans="3:6" s="119" customFormat="1" x14ac:dyDescent="0.3">
      <c r="C13293" s="129"/>
      <c r="D13293" s="129"/>
      <c r="E13293" s="129"/>
      <c r="F13293" s="129"/>
    </row>
    <row r="13294" spans="3:6" s="119" customFormat="1" x14ac:dyDescent="0.3">
      <c r="C13294" s="129"/>
      <c r="D13294" s="129"/>
      <c r="E13294" s="129"/>
      <c r="F13294" s="129"/>
    </row>
    <row r="13295" spans="3:6" s="119" customFormat="1" x14ac:dyDescent="0.3">
      <c r="C13295" s="129"/>
      <c r="D13295" s="129"/>
      <c r="E13295" s="129"/>
      <c r="F13295" s="129"/>
    </row>
    <row r="13296" spans="3:6" s="119" customFormat="1" x14ac:dyDescent="0.3">
      <c r="C13296" s="129"/>
      <c r="D13296" s="129"/>
      <c r="E13296" s="129"/>
      <c r="F13296" s="129"/>
    </row>
    <row r="13297" spans="3:6" s="119" customFormat="1" x14ac:dyDescent="0.3">
      <c r="C13297" s="129"/>
      <c r="D13297" s="129"/>
      <c r="E13297" s="129"/>
      <c r="F13297" s="129"/>
    </row>
    <row r="13298" spans="3:6" s="119" customFormat="1" x14ac:dyDescent="0.3">
      <c r="C13298" s="129"/>
      <c r="D13298" s="129"/>
      <c r="E13298" s="129"/>
      <c r="F13298" s="129"/>
    </row>
    <row r="13299" spans="3:6" s="119" customFormat="1" x14ac:dyDescent="0.3">
      <c r="C13299" s="129"/>
      <c r="D13299" s="129"/>
      <c r="E13299" s="129"/>
      <c r="F13299" s="129"/>
    </row>
    <row r="13300" spans="3:6" s="119" customFormat="1" x14ac:dyDescent="0.3">
      <c r="C13300" s="129"/>
      <c r="D13300" s="129"/>
      <c r="E13300" s="129"/>
      <c r="F13300" s="129"/>
    </row>
    <row r="13301" spans="3:6" s="119" customFormat="1" x14ac:dyDescent="0.3">
      <c r="C13301" s="129"/>
      <c r="D13301" s="129"/>
      <c r="E13301" s="129"/>
      <c r="F13301" s="129"/>
    </row>
    <row r="13302" spans="3:6" s="119" customFormat="1" x14ac:dyDescent="0.3">
      <c r="C13302" s="129"/>
      <c r="D13302" s="129"/>
      <c r="E13302" s="129"/>
      <c r="F13302" s="129"/>
    </row>
    <row r="13303" spans="3:6" s="119" customFormat="1" x14ac:dyDescent="0.3">
      <c r="C13303" s="129"/>
      <c r="D13303" s="129"/>
      <c r="E13303" s="129"/>
      <c r="F13303" s="129"/>
    </row>
    <row r="13304" spans="3:6" s="119" customFormat="1" x14ac:dyDescent="0.3">
      <c r="C13304" s="129"/>
      <c r="D13304" s="129"/>
      <c r="E13304" s="129"/>
      <c r="F13304" s="129"/>
    </row>
    <row r="13305" spans="3:6" s="119" customFormat="1" x14ac:dyDescent="0.3">
      <c r="C13305" s="129"/>
      <c r="D13305" s="129"/>
      <c r="E13305" s="129"/>
      <c r="F13305" s="129"/>
    </row>
    <row r="13306" spans="3:6" s="119" customFormat="1" x14ac:dyDescent="0.3">
      <c r="C13306" s="129"/>
      <c r="D13306" s="129"/>
      <c r="E13306" s="129"/>
      <c r="F13306" s="129"/>
    </row>
    <row r="13307" spans="3:6" s="119" customFormat="1" x14ac:dyDescent="0.3">
      <c r="C13307" s="129"/>
      <c r="D13307" s="129"/>
      <c r="E13307" s="129"/>
      <c r="F13307" s="129"/>
    </row>
    <row r="13308" spans="3:6" s="119" customFormat="1" x14ac:dyDescent="0.3">
      <c r="C13308" s="129"/>
      <c r="D13308" s="129"/>
      <c r="E13308" s="129"/>
      <c r="F13308" s="129"/>
    </row>
    <row r="13309" spans="3:6" s="119" customFormat="1" x14ac:dyDescent="0.3">
      <c r="C13309" s="129"/>
      <c r="D13309" s="129"/>
      <c r="E13309" s="129"/>
      <c r="F13309" s="129"/>
    </row>
    <row r="13310" spans="3:6" s="119" customFormat="1" x14ac:dyDescent="0.3">
      <c r="C13310" s="129"/>
      <c r="D13310" s="129"/>
      <c r="E13310" s="129"/>
      <c r="F13310" s="129"/>
    </row>
    <row r="13311" spans="3:6" s="119" customFormat="1" x14ac:dyDescent="0.3">
      <c r="C13311" s="129"/>
      <c r="D13311" s="129"/>
      <c r="E13311" s="129"/>
      <c r="F13311" s="129"/>
    </row>
    <row r="13312" spans="3:6" s="119" customFormat="1" x14ac:dyDescent="0.3">
      <c r="C13312" s="129"/>
      <c r="D13312" s="129"/>
      <c r="E13312" s="129"/>
      <c r="F13312" s="129"/>
    </row>
    <row r="13313" spans="3:6" s="119" customFormat="1" x14ac:dyDescent="0.3">
      <c r="C13313" s="129"/>
      <c r="D13313" s="129"/>
      <c r="E13313" s="129"/>
      <c r="F13313" s="129"/>
    </row>
    <row r="13314" spans="3:6" s="119" customFormat="1" x14ac:dyDescent="0.3">
      <c r="C13314" s="129"/>
      <c r="D13314" s="129"/>
      <c r="E13314" s="129"/>
      <c r="F13314" s="129"/>
    </row>
    <row r="13315" spans="3:6" s="119" customFormat="1" x14ac:dyDescent="0.3">
      <c r="C13315" s="129"/>
      <c r="D13315" s="129"/>
      <c r="E13315" s="129"/>
      <c r="F13315" s="129"/>
    </row>
    <row r="13316" spans="3:6" s="119" customFormat="1" x14ac:dyDescent="0.3">
      <c r="C13316" s="129"/>
      <c r="D13316" s="129"/>
      <c r="E13316" s="129"/>
      <c r="F13316" s="129"/>
    </row>
    <row r="13317" spans="3:6" s="119" customFormat="1" x14ac:dyDescent="0.3">
      <c r="C13317" s="129"/>
      <c r="D13317" s="129"/>
      <c r="E13317" s="129"/>
      <c r="F13317" s="129"/>
    </row>
    <row r="13318" spans="3:6" s="119" customFormat="1" x14ac:dyDescent="0.3">
      <c r="C13318" s="129"/>
      <c r="D13318" s="129"/>
      <c r="E13318" s="129"/>
      <c r="F13318" s="129"/>
    </row>
    <row r="13319" spans="3:6" s="119" customFormat="1" x14ac:dyDescent="0.3">
      <c r="C13319" s="129"/>
      <c r="D13319" s="129"/>
      <c r="E13319" s="129"/>
      <c r="F13319" s="129"/>
    </row>
    <row r="13320" spans="3:6" s="119" customFormat="1" x14ac:dyDescent="0.3">
      <c r="C13320" s="129"/>
      <c r="D13320" s="129"/>
      <c r="E13320" s="129"/>
      <c r="F13320" s="129"/>
    </row>
    <row r="13321" spans="3:6" s="119" customFormat="1" x14ac:dyDescent="0.3">
      <c r="C13321" s="129"/>
      <c r="D13321" s="129"/>
      <c r="E13321" s="129"/>
      <c r="F13321" s="129"/>
    </row>
    <row r="13322" spans="3:6" s="119" customFormat="1" x14ac:dyDescent="0.3">
      <c r="C13322" s="129"/>
      <c r="D13322" s="129"/>
      <c r="E13322" s="129"/>
      <c r="F13322" s="129"/>
    </row>
    <row r="13323" spans="3:6" s="119" customFormat="1" x14ac:dyDescent="0.3">
      <c r="C13323" s="129"/>
      <c r="D13323" s="129"/>
      <c r="E13323" s="129"/>
      <c r="F13323" s="129"/>
    </row>
    <row r="13324" spans="3:6" s="119" customFormat="1" x14ac:dyDescent="0.3">
      <c r="C13324" s="129"/>
      <c r="D13324" s="129"/>
      <c r="E13324" s="129"/>
      <c r="F13324" s="129"/>
    </row>
    <row r="13325" spans="3:6" s="119" customFormat="1" x14ac:dyDescent="0.3">
      <c r="C13325" s="129"/>
      <c r="D13325" s="129"/>
      <c r="E13325" s="129"/>
      <c r="F13325" s="129"/>
    </row>
    <row r="13326" spans="3:6" s="119" customFormat="1" x14ac:dyDescent="0.3">
      <c r="C13326" s="129"/>
      <c r="D13326" s="129"/>
      <c r="E13326" s="129"/>
      <c r="F13326" s="129"/>
    </row>
    <row r="13327" spans="3:6" s="119" customFormat="1" x14ac:dyDescent="0.3">
      <c r="C13327" s="129"/>
      <c r="D13327" s="129"/>
      <c r="E13327" s="129"/>
      <c r="F13327" s="129"/>
    </row>
    <row r="13328" spans="3:6" s="119" customFormat="1" x14ac:dyDescent="0.3">
      <c r="C13328" s="129"/>
      <c r="D13328" s="129"/>
      <c r="E13328" s="129"/>
      <c r="F13328" s="129"/>
    </row>
    <row r="13329" spans="3:6" s="119" customFormat="1" x14ac:dyDescent="0.3">
      <c r="C13329" s="129"/>
      <c r="D13329" s="129"/>
      <c r="E13329" s="129"/>
      <c r="F13329" s="129"/>
    </row>
    <row r="13330" spans="3:6" s="119" customFormat="1" x14ac:dyDescent="0.3">
      <c r="C13330" s="129"/>
      <c r="D13330" s="129"/>
      <c r="E13330" s="129"/>
      <c r="F13330" s="129"/>
    </row>
    <row r="13331" spans="3:6" s="119" customFormat="1" x14ac:dyDescent="0.3">
      <c r="C13331" s="129"/>
      <c r="D13331" s="129"/>
      <c r="E13331" s="129"/>
      <c r="F13331" s="129"/>
    </row>
    <row r="13332" spans="3:6" s="119" customFormat="1" x14ac:dyDescent="0.3">
      <c r="C13332" s="129"/>
      <c r="D13332" s="129"/>
      <c r="E13332" s="129"/>
      <c r="F13332" s="129"/>
    </row>
    <row r="13333" spans="3:6" s="119" customFormat="1" x14ac:dyDescent="0.3">
      <c r="C13333" s="129"/>
      <c r="D13333" s="129"/>
      <c r="E13333" s="129"/>
      <c r="F13333" s="129"/>
    </row>
    <row r="13334" spans="3:6" s="119" customFormat="1" x14ac:dyDescent="0.3">
      <c r="C13334" s="129"/>
      <c r="D13334" s="129"/>
      <c r="E13334" s="129"/>
      <c r="F13334" s="129"/>
    </row>
    <row r="13335" spans="3:6" s="119" customFormat="1" x14ac:dyDescent="0.3">
      <c r="C13335" s="129"/>
      <c r="D13335" s="129"/>
      <c r="E13335" s="129"/>
      <c r="F13335" s="129"/>
    </row>
    <row r="13336" spans="3:6" s="119" customFormat="1" x14ac:dyDescent="0.3">
      <c r="C13336" s="129"/>
      <c r="D13336" s="129"/>
      <c r="E13336" s="129"/>
      <c r="F13336" s="129"/>
    </row>
    <row r="13337" spans="3:6" s="119" customFormat="1" x14ac:dyDescent="0.3">
      <c r="C13337" s="129"/>
      <c r="D13337" s="129"/>
      <c r="E13337" s="129"/>
      <c r="F13337" s="129"/>
    </row>
    <row r="13338" spans="3:6" s="119" customFormat="1" x14ac:dyDescent="0.3">
      <c r="C13338" s="129"/>
      <c r="D13338" s="129"/>
      <c r="E13338" s="129"/>
      <c r="F13338" s="129"/>
    </row>
    <row r="13339" spans="3:6" s="119" customFormat="1" x14ac:dyDescent="0.3">
      <c r="C13339" s="129"/>
      <c r="D13339" s="129"/>
      <c r="E13339" s="129"/>
      <c r="F13339" s="129"/>
    </row>
    <row r="13340" spans="3:6" s="119" customFormat="1" x14ac:dyDescent="0.3">
      <c r="C13340" s="129"/>
      <c r="D13340" s="129"/>
      <c r="E13340" s="129"/>
      <c r="F13340" s="129"/>
    </row>
    <row r="13341" spans="3:6" s="119" customFormat="1" x14ac:dyDescent="0.3">
      <c r="C13341" s="129"/>
      <c r="D13341" s="129"/>
      <c r="E13341" s="129"/>
      <c r="F13341" s="129"/>
    </row>
    <row r="13342" spans="3:6" s="119" customFormat="1" x14ac:dyDescent="0.3">
      <c r="C13342" s="129"/>
      <c r="D13342" s="129"/>
      <c r="E13342" s="129"/>
      <c r="F13342" s="129"/>
    </row>
    <row r="13343" spans="3:6" s="119" customFormat="1" x14ac:dyDescent="0.3">
      <c r="C13343" s="129"/>
      <c r="D13343" s="129"/>
      <c r="E13343" s="129"/>
      <c r="F13343" s="129"/>
    </row>
    <row r="13344" spans="3:6" s="119" customFormat="1" x14ac:dyDescent="0.3">
      <c r="C13344" s="129"/>
      <c r="D13344" s="129"/>
      <c r="E13344" s="129"/>
      <c r="F13344" s="129"/>
    </row>
    <row r="13345" spans="3:6" s="119" customFormat="1" x14ac:dyDescent="0.3">
      <c r="C13345" s="129"/>
      <c r="D13345" s="129"/>
      <c r="E13345" s="129"/>
      <c r="F13345" s="129"/>
    </row>
    <row r="13346" spans="3:6" s="119" customFormat="1" x14ac:dyDescent="0.3">
      <c r="C13346" s="129"/>
      <c r="D13346" s="129"/>
      <c r="E13346" s="129"/>
      <c r="F13346" s="129"/>
    </row>
    <row r="13347" spans="3:6" s="119" customFormat="1" x14ac:dyDescent="0.3">
      <c r="C13347" s="129"/>
      <c r="D13347" s="129"/>
      <c r="E13347" s="129"/>
      <c r="F13347" s="129"/>
    </row>
    <row r="13348" spans="3:6" s="119" customFormat="1" x14ac:dyDescent="0.3">
      <c r="C13348" s="129"/>
      <c r="D13348" s="129"/>
      <c r="E13348" s="129"/>
      <c r="F13348" s="129"/>
    </row>
    <row r="13349" spans="3:6" s="119" customFormat="1" x14ac:dyDescent="0.3">
      <c r="C13349" s="129"/>
      <c r="D13349" s="129"/>
      <c r="E13349" s="129"/>
      <c r="F13349" s="129"/>
    </row>
    <row r="13350" spans="3:6" s="119" customFormat="1" x14ac:dyDescent="0.3">
      <c r="C13350" s="129"/>
      <c r="D13350" s="129"/>
      <c r="E13350" s="129"/>
      <c r="F13350" s="129"/>
    </row>
    <row r="13351" spans="3:6" s="119" customFormat="1" x14ac:dyDescent="0.3">
      <c r="C13351" s="129"/>
      <c r="D13351" s="129"/>
      <c r="E13351" s="129"/>
      <c r="F13351" s="129"/>
    </row>
    <row r="13352" spans="3:6" s="119" customFormat="1" x14ac:dyDescent="0.3">
      <c r="C13352" s="129"/>
      <c r="D13352" s="129"/>
      <c r="E13352" s="129"/>
      <c r="F13352" s="129"/>
    </row>
    <row r="13353" spans="3:6" s="119" customFormat="1" x14ac:dyDescent="0.3">
      <c r="C13353" s="129"/>
      <c r="D13353" s="129"/>
      <c r="E13353" s="129"/>
      <c r="F13353" s="129"/>
    </row>
    <row r="13354" spans="3:6" s="119" customFormat="1" x14ac:dyDescent="0.3">
      <c r="C13354" s="129"/>
      <c r="D13354" s="129"/>
      <c r="E13354" s="129"/>
      <c r="F13354" s="129"/>
    </row>
    <row r="13355" spans="3:6" s="119" customFormat="1" x14ac:dyDescent="0.3">
      <c r="C13355" s="129"/>
      <c r="D13355" s="129"/>
      <c r="E13355" s="129"/>
      <c r="F13355" s="129"/>
    </row>
    <row r="13356" spans="3:6" s="119" customFormat="1" x14ac:dyDescent="0.3">
      <c r="C13356" s="129"/>
      <c r="D13356" s="129"/>
      <c r="E13356" s="129"/>
      <c r="F13356" s="129"/>
    </row>
    <row r="13357" spans="3:6" s="119" customFormat="1" x14ac:dyDescent="0.3">
      <c r="C13357" s="129"/>
      <c r="D13357" s="129"/>
      <c r="E13357" s="129"/>
      <c r="F13357" s="129"/>
    </row>
    <row r="13358" spans="3:6" s="119" customFormat="1" x14ac:dyDescent="0.3">
      <c r="C13358" s="129"/>
      <c r="D13358" s="129"/>
      <c r="E13358" s="129"/>
      <c r="F13358" s="129"/>
    </row>
    <row r="13359" spans="3:6" s="119" customFormat="1" x14ac:dyDescent="0.3">
      <c r="C13359" s="129"/>
      <c r="D13359" s="129"/>
      <c r="E13359" s="129"/>
      <c r="F13359" s="129"/>
    </row>
    <row r="13360" spans="3:6" s="119" customFormat="1" x14ac:dyDescent="0.3">
      <c r="C13360" s="129"/>
      <c r="D13360" s="129"/>
      <c r="E13360" s="129"/>
      <c r="F13360" s="129"/>
    </row>
    <row r="13361" spans="3:6" s="119" customFormat="1" x14ac:dyDescent="0.3">
      <c r="C13361" s="129"/>
      <c r="D13361" s="129"/>
      <c r="E13361" s="129"/>
      <c r="F13361" s="129"/>
    </row>
    <row r="13362" spans="3:6" s="119" customFormat="1" x14ac:dyDescent="0.3">
      <c r="C13362" s="129"/>
      <c r="D13362" s="129"/>
      <c r="E13362" s="129"/>
      <c r="F13362" s="129"/>
    </row>
    <row r="13363" spans="3:6" s="119" customFormat="1" x14ac:dyDescent="0.3">
      <c r="C13363" s="129"/>
      <c r="D13363" s="129"/>
      <c r="E13363" s="129"/>
      <c r="F13363" s="129"/>
    </row>
    <row r="13364" spans="3:6" s="119" customFormat="1" x14ac:dyDescent="0.3">
      <c r="C13364" s="129"/>
      <c r="D13364" s="129"/>
      <c r="E13364" s="129"/>
      <c r="F13364" s="129"/>
    </row>
    <row r="13365" spans="3:6" s="119" customFormat="1" x14ac:dyDescent="0.3">
      <c r="C13365" s="129"/>
      <c r="D13365" s="129"/>
      <c r="E13365" s="129"/>
      <c r="F13365" s="129"/>
    </row>
    <row r="13366" spans="3:6" s="119" customFormat="1" x14ac:dyDescent="0.3">
      <c r="C13366" s="129"/>
      <c r="D13366" s="129"/>
      <c r="E13366" s="129"/>
      <c r="F13366" s="129"/>
    </row>
    <row r="13367" spans="3:6" s="119" customFormat="1" x14ac:dyDescent="0.3">
      <c r="C13367" s="129"/>
      <c r="D13367" s="129"/>
      <c r="E13367" s="129"/>
      <c r="F13367" s="129"/>
    </row>
    <row r="13368" spans="3:6" s="119" customFormat="1" x14ac:dyDescent="0.3">
      <c r="C13368" s="129"/>
      <c r="D13368" s="129"/>
      <c r="E13368" s="129"/>
      <c r="F13368" s="129"/>
    </row>
    <row r="13369" spans="3:6" s="119" customFormat="1" x14ac:dyDescent="0.3">
      <c r="C13369" s="129"/>
      <c r="D13369" s="129"/>
      <c r="E13369" s="129"/>
      <c r="F13369" s="129"/>
    </row>
    <row r="13370" spans="3:6" s="119" customFormat="1" x14ac:dyDescent="0.3">
      <c r="C13370" s="129"/>
      <c r="D13370" s="129"/>
      <c r="E13370" s="129"/>
      <c r="F13370" s="129"/>
    </row>
    <row r="13371" spans="3:6" s="119" customFormat="1" x14ac:dyDescent="0.3">
      <c r="C13371" s="129"/>
      <c r="D13371" s="129"/>
      <c r="E13371" s="129"/>
      <c r="F13371" s="129"/>
    </row>
    <row r="13372" spans="3:6" s="119" customFormat="1" x14ac:dyDescent="0.3">
      <c r="C13372" s="129"/>
      <c r="D13372" s="129"/>
      <c r="E13372" s="129"/>
      <c r="F13372" s="129"/>
    </row>
    <row r="13373" spans="3:6" s="119" customFormat="1" x14ac:dyDescent="0.3">
      <c r="C13373" s="129"/>
      <c r="D13373" s="129"/>
      <c r="E13373" s="129"/>
      <c r="F13373" s="129"/>
    </row>
    <row r="13374" spans="3:6" s="119" customFormat="1" x14ac:dyDescent="0.3">
      <c r="C13374" s="129"/>
      <c r="D13374" s="129"/>
      <c r="E13374" s="129"/>
      <c r="F13374" s="129"/>
    </row>
    <row r="13375" spans="3:6" s="119" customFormat="1" x14ac:dyDescent="0.3">
      <c r="C13375" s="129"/>
      <c r="D13375" s="129"/>
      <c r="E13375" s="129"/>
      <c r="F13375" s="129"/>
    </row>
    <row r="13376" spans="3:6" s="119" customFormat="1" x14ac:dyDescent="0.3">
      <c r="C13376" s="129"/>
      <c r="D13376" s="129"/>
      <c r="E13376" s="129"/>
      <c r="F13376" s="129"/>
    </row>
    <row r="13377" spans="3:6" s="119" customFormat="1" x14ac:dyDescent="0.3">
      <c r="C13377" s="129"/>
      <c r="D13377" s="129"/>
      <c r="E13377" s="129"/>
      <c r="F13377" s="129"/>
    </row>
    <row r="13378" spans="3:6" s="119" customFormat="1" x14ac:dyDescent="0.3">
      <c r="C13378" s="129"/>
      <c r="D13378" s="129"/>
      <c r="E13378" s="129"/>
      <c r="F13378" s="129"/>
    </row>
    <row r="13379" spans="3:6" s="119" customFormat="1" x14ac:dyDescent="0.3">
      <c r="C13379" s="129"/>
      <c r="D13379" s="129"/>
      <c r="E13379" s="129"/>
      <c r="F13379" s="129"/>
    </row>
    <row r="13380" spans="3:6" s="119" customFormat="1" x14ac:dyDescent="0.3">
      <c r="C13380" s="129"/>
      <c r="D13380" s="129"/>
      <c r="E13380" s="129"/>
      <c r="F13380" s="129"/>
    </row>
    <row r="13381" spans="3:6" s="119" customFormat="1" x14ac:dyDescent="0.3">
      <c r="C13381" s="129"/>
      <c r="D13381" s="129"/>
      <c r="E13381" s="129"/>
      <c r="F13381" s="129"/>
    </row>
    <row r="13382" spans="3:6" s="119" customFormat="1" x14ac:dyDescent="0.3">
      <c r="C13382" s="129"/>
      <c r="D13382" s="129"/>
      <c r="E13382" s="129"/>
      <c r="F13382" s="129"/>
    </row>
    <row r="13383" spans="3:6" s="119" customFormat="1" x14ac:dyDescent="0.3">
      <c r="C13383" s="129"/>
      <c r="D13383" s="129"/>
      <c r="E13383" s="129"/>
      <c r="F13383" s="129"/>
    </row>
    <row r="13384" spans="3:6" s="119" customFormat="1" x14ac:dyDescent="0.3">
      <c r="C13384" s="129"/>
      <c r="D13384" s="129"/>
      <c r="E13384" s="129"/>
      <c r="F13384" s="129"/>
    </row>
    <row r="13385" spans="3:6" s="119" customFormat="1" x14ac:dyDescent="0.3">
      <c r="C13385" s="129"/>
      <c r="D13385" s="129"/>
      <c r="E13385" s="129"/>
      <c r="F13385" s="129"/>
    </row>
    <row r="13386" spans="3:6" s="119" customFormat="1" x14ac:dyDescent="0.3">
      <c r="C13386" s="129"/>
      <c r="D13386" s="129"/>
      <c r="E13386" s="129"/>
      <c r="F13386" s="129"/>
    </row>
    <row r="13387" spans="3:6" s="119" customFormat="1" x14ac:dyDescent="0.3">
      <c r="C13387" s="129"/>
      <c r="D13387" s="129"/>
      <c r="E13387" s="129"/>
      <c r="F13387" s="129"/>
    </row>
    <row r="13388" spans="3:6" s="119" customFormat="1" x14ac:dyDescent="0.3">
      <c r="C13388" s="129"/>
      <c r="D13388" s="129"/>
      <c r="E13388" s="129"/>
      <c r="F13388" s="129"/>
    </row>
    <row r="13389" spans="3:6" s="119" customFormat="1" x14ac:dyDescent="0.3">
      <c r="C13389" s="129"/>
      <c r="D13389" s="129"/>
      <c r="E13389" s="129"/>
      <c r="F13389" s="129"/>
    </row>
    <row r="13390" spans="3:6" s="119" customFormat="1" x14ac:dyDescent="0.3">
      <c r="C13390" s="129"/>
      <c r="D13390" s="129"/>
      <c r="E13390" s="129"/>
      <c r="F13390" s="129"/>
    </row>
    <row r="13391" spans="3:6" s="119" customFormat="1" x14ac:dyDescent="0.3">
      <c r="C13391" s="129"/>
      <c r="D13391" s="129"/>
      <c r="E13391" s="129"/>
      <c r="F13391" s="129"/>
    </row>
    <row r="13392" spans="3:6" s="119" customFormat="1" x14ac:dyDescent="0.3">
      <c r="C13392" s="129"/>
      <c r="D13392" s="129"/>
      <c r="E13392" s="129"/>
      <c r="F13392" s="129"/>
    </row>
    <row r="13393" spans="3:6" s="119" customFormat="1" x14ac:dyDescent="0.3">
      <c r="C13393" s="129"/>
      <c r="D13393" s="129"/>
      <c r="E13393" s="129"/>
      <c r="F13393" s="129"/>
    </row>
    <row r="13394" spans="3:6" s="119" customFormat="1" x14ac:dyDescent="0.3">
      <c r="C13394" s="129"/>
      <c r="D13394" s="129"/>
      <c r="E13394" s="129"/>
      <c r="F13394" s="129"/>
    </row>
    <row r="13395" spans="3:6" s="119" customFormat="1" x14ac:dyDescent="0.3">
      <c r="C13395" s="129"/>
      <c r="D13395" s="129"/>
      <c r="E13395" s="129"/>
      <c r="F13395" s="129"/>
    </row>
    <row r="13396" spans="3:6" s="119" customFormat="1" x14ac:dyDescent="0.3">
      <c r="C13396" s="129"/>
      <c r="D13396" s="129"/>
      <c r="E13396" s="129"/>
      <c r="F13396" s="129"/>
    </row>
    <row r="13397" spans="3:6" s="119" customFormat="1" x14ac:dyDescent="0.3">
      <c r="C13397" s="129"/>
      <c r="D13397" s="129"/>
      <c r="E13397" s="129"/>
      <c r="F13397" s="129"/>
    </row>
    <row r="13398" spans="3:6" s="119" customFormat="1" x14ac:dyDescent="0.3">
      <c r="C13398" s="129"/>
      <c r="D13398" s="129"/>
      <c r="E13398" s="129"/>
      <c r="F13398" s="129"/>
    </row>
    <row r="13399" spans="3:6" s="119" customFormat="1" x14ac:dyDescent="0.3">
      <c r="C13399" s="129"/>
      <c r="D13399" s="129"/>
      <c r="E13399" s="129"/>
      <c r="F13399" s="129"/>
    </row>
    <row r="13400" spans="3:6" s="119" customFormat="1" x14ac:dyDescent="0.3">
      <c r="C13400" s="129"/>
      <c r="D13400" s="129"/>
      <c r="E13400" s="129"/>
      <c r="F13400" s="129"/>
    </row>
    <row r="13401" spans="3:6" s="119" customFormat="1" x14ac:dyDescent="0.3">
      <c r="C13401" s="129"/>
      <c r="D13401" s="129"/>
      <c r="E13401" s="129"/>
      <c r="F13401" s="129"/>
    </row>
    <row r="13402" spans="3:6" s="119" customFormat="1" x14ac:dyDescent="0.3">
      <c r="C13402" s="129"/>
      <c r="D13402" s="129"/>
      <c r="E13402" s="129"/>
      <c r="F13402" s="129"/>
    </row>
    <row r="13403" spans="3:6" s="119" customFormat="1" x14ac:dyDescent="0.3">
      <c r="C13403" s="129"/>
      <c r="D13403" s="129"/>
      <c r="E13403" s="129"/>
      <c r="F13403" s="129"/>
    </row>
    <row r="13404" spans="3:6" s="119" customFormat="1" x14ac:dyDescent="0.3">
      <c r="C13404" s="129"/>
      <c r="D13404" s="129"/>
      <c r="E13404" s="129"/>
      <c r="F13404" s="129"/>
    </row>
    <row r="13405" spans="3:6" s="119" customFormat="1" x14ac:dyDescent="0.3">
      <c r="C13405" s="129"/>
      <c r="D13405" s="129"/>
      <c r="E13405" s="129"/>
      <c r="F13405" s="129"/>
    </row>
    <row r="13406" spans="3:6" s="119" customFormat="1" x14ac:dyDescent="0.3">
      <c r="C13406" s="129"/>
      <c r="D13406" s="129"/>
      <c r="E13406" s="129"/>
      <c r="F13406" s="129"/>
    </row>
    <row r="13407" spans="3:6" s="119" customFormat="1" x14ac:dyDescent="0.3">
      <c r="C13407" s="129"/>
      <c r="D13407" s="129"/>
      <c r="E13407" s="129"/>
      <c r="F13407" s="129"/>
    </row>
    <row r="13408" spans="3:6" s="119" customFormat="1" x14ac:dyDescent="0.3">
      <c r="C13408" s="129"/>
      <c r="D13408" s="129"/>
      <c r="E13408" s="129"/>
      <c r="F13408" s="129"/>
    </row>
    <row r="13409" spans="3:6" s="119" customFormat="1" x14ac:dyDescent="0.3">
      <c r="C13409" s="129"/>
      <c r="D13409" s="129"/>
      <c r="E13409" s="129"/>
      <c r="F13409" s="129"/>
    </row>
    <row r="13410" spans="3:6" s="119" customFormat="1" x14ac:dyDescent="0.3">
      <c r="C13410" s="129"/>
      <c r="D13410" s="129"/>
      <c r="E13410" s="129"/>
      <c r="F13410" s="129"/>
    </row>
    <row r="13411" spans="3:6" s="119" customFormat="1" x14ac:dyDescent="0.3">
      <c r="C13411" s="129"/>
      <c r="D13411" s="129"/>
      <c r="E13411" s="129"/>
      <c r="F13411" s="129"/>
    </row>
    <row r="13412" spans="3:6" s="119" customFormat="1" x14ac:dyDescent="0.3">
      <c r="C13412" s="129"/>
      <c r="D13412" s="129"/>
      <c r="E13412" s="129"/>
      <c r="F13412" s="129"/>
    </row>
    <row r="13413" spans="3:6" s="119" customFormat="1" x14ac:dyDescent="0.3">
      <c r="C13413" s="129"/>
      <c r="D13413" s="129"/>
      <c r="E13413" s="129"/>
      <c r="F13413" s="129"/>
    </row>
    <row r="13414" spans="3:6" s="119" customFormat="1" x14ac:dyDescent="0.3">
      <c r="C13414" s="129"/>
      <c r="D13414" s="129"/>
      <c r="E13414" s="129"/>
      <c r="F13414" s="129"/>
    </row>
    <row r="13415" spans="3:6" s="119" customFormat="1" x14ac:dyDescent="0.3">
      <c r="C13415" s="129"/>
      <c r="D13415" s="129"/>
      <c r="E13415" s="129"/>
      <c r="F13415" s="129"/>
    </row>
    <row r="13416" spans="3:6" s="119" customFormat="1" x14ac:dyDescent="0.3">
      <c r="C13416" s="129"/>
      <c r="D13416" s="129"/>
      <c r="E13416" s="129"/>
      <c r="F13416" s="129"/>
    </row>
    <row r="13417" spans="3:6" s="119" customFormat="1" x14ac:dyDescent="0.3">
      <c r="C13417" s="129"/>
      <c r="D13417" s="129"/>
      <c r="E13417" s="129"/>
      <c r="F13417" s="129"/>
    </row>
    <row r="13418" spans="3:6" s="119" customFormat="1" x14ac:dyDescent="0.3">
      <c r="C13418" s="129"/>
      <c r="D13418" s="129"/>
      <c r="E13418" s="129"/>
      <c r="F13418" s="129"/>
    </row>
    <row r="13419" spans="3:6" s="119" customFormat="1" x14ac:dyDescent="0.3">
      <c r="C13419" s="129"/>
      <c r="D13419" s="129"/>
      <c r="E13419" s="129"/>
      <c r="F13419" s="129"/>
    </row>
    <row r="13420" spans="3:6" s="119" customFormat="1" x14ac:dyDescent="0.3">
      <c r="C13420" s="129"/>
      <c r="D13420" s="129"/>
      <c r="E13420" s="129"/>
      <c r="F13420" s="129"/>
    </row>
    <row r="13421" spans="3:6" s="119" customFormat="1" x14ac:dyDescent="0.3">
      <c r="C13421" s="129"/>
      <c r="D13421" s="129"/>
      <c r="E13421" s="129"/>
      <c r="F13421" s="129"/>
    </row>
    <row r="13422" spans="3:6" s="119" customFormat="1" x14ac:dyDescent="0.3">
      <c r="C13422" s="129"/>
      <c r="D13422" s="129"/>
      <c r="E13422" s="129"/>
      <c r="F13422" s="129"/>
    </row>
    <row r="13423" spans="3:6" s="119" customFormat="1" x14ac:dyDescent="0.3">
      <c r="C13423" s="129"/>
      <c r="D13423" s="129"/>
      <c r="E13423" s="129"/>
      <c r="F13423" s="129"/>
    </row>
    <row r="13424" spans="3:6" s="119" customFormat="1" x14ac:dyDescent="0.3">
      <c r="C13424" s="129"/>
      <c r="D13424" s="129"/>
      <c r="E13424" s="129"/>
      <c r="F13424" s="129"/>
    </row>
    <row r="13425" spans="3:6" s="119" customFormat="1" x14ac:dyDescent="0.3">
      <c r="C13425" s="129"/>
      <c r="D13425" s="129"/>
      <c r="E13425" s="129"/>
      <c r="F13425" s="129"/>
    </row>
    <row r="13426" spans="3:6" s="119" customFormat="1" x14ac:dyDescent="0.3">
      <c r="C13426" s="129"/>
      <c r="D13426" s="129"/>
      <c r="E13426" s="129"/>
      <c r="F13426" s="129"/>
    </row>
    <row r="13427" spans="3:6" s="119" customFormat="1" x14ac:dyDescent="0.3">
      <c r="C13427" s="129"/>
      <c r="D13427" s="129"/>
      <c r="E13427" s="129"/>
      <c r="F13427" s="129"/>
    </row>
    <row r="13428" spans="3:6" s="119" customFormat="1" x14ac:dyDescent="0.3">
      <c r="C13428" s="129"/>
      <c r="D13428" s="129"/>
      <c r="E13428" s="129"/>
      <c r="F13428" s="129"/>
    </row>
    <row r="13429" spans="3:6" s="119" customFormat="1" x14ac:dyDescent="0.3">
      <c r="C13429" s="129"/>
      <c r="D13429" s="129"/>
      <c r="E13429" s="129"/>
      <c r="F13429" s="129"/>
    </row>
    <row r="13430" spans="3:6" s="119" customFormat="1" x14ac:dyDescent="0.3">
      <c r="C13430" s="129"/>
      <c r="D13430" s="129"/>
      <c r="E13430" s="129"/>
      <c r="F13430" s="129"/>
    </row>
    <row r="13431" spans="3:6" s="119" customFormat="1" x14ac:dyDescent="0.3">
      <c r="C13431" s="129"/>
      <c r="D13431" s="129"/>
      <c r="E13431" s="129"/>
      <c r="F13431" s="129"/>
    </row>
    <row r="13432" spans="3:6" s="119" customFormat="1" x14ac:dyDescent="0.3">
      <c r="C13432" s="129"/>
      <c r="D13432" s="129"/>
      <c r="E13432" s="129"/>
      <c r="F13432" s="129"/>
    </row>
    <row r="13433" spans="3:6" s="119" customFormat="1" x14ac:dyDescent="0.3">
      <c r="C13433" s="129"/>
      <c r="D13433" s="129"/>
      <c r="E13433" s="129"/>
      <c r="F13433" s="129"/>
    </row>
    <row r="13434" spans="3:6" s="119" customFormat="1" x14ac:dyDescent="0.3">
      <c r="C13434" s="129"/>
      <c r="D13434" s="129"/>
      <c r="E13434" s="129"/>
      <c r="F13434" s="129"/>
    </row>
    <row r="13435" spans="3:6" s="119" customFormat="1" x14ac:dyDescent="0.3">
      <c r="C13435" s="129"/>
      <c r="D13435" s="129"/>
      <c r="E13435" s="129"/>
      <c r="F13435" s="129"/>
    </row>
    <row r="13436" spans="3:6" s="119" customFormat="1" x14ac:dyDescent="0.3">
      <c r="C13436" s="129"/>
      <c r="D13436" s="129"/>
      <c r="E13436" s="129"/>
      <c r="F13436" s="129"/>
    </row>
    <row r="13437" spans="3:6" s="119" customFormat="1" x14ac:dyDescent="0.3">
      <c r="C13437" s="129"/>
      <c r="D13437" s="129"/>
      <c r="E13437" s="129"/>
      <c r="F13437" s="129"/>
    </row>
    <row r="13438" spans="3:6" s="119" customFormat="1" x14ac:dyDescent="0.3">
      <c r="C13438" s="129"/>
      <c r="D13438" s="129"/>
      <c r="E13438" s="129"/>
      <c r="F13438" s="129"/>
    </row>
    <row r="13439" spans="3:6" s="119" customFormat="1" x14ac:dyDescent="0.3">
      <c r="C13439" s="129"/>
      <c r="D13439" s="129"/>
      <c r="E13439" s="129"/>
      <c r="F13439" s="129"/>
    </row>
    <row r="13440" spans="3:6" s="119" customFormat="1" x14ac:dyDescent="0.3">
      <c r="C13440" s="129"/>
      <c r="D13440" s="129"/>
      <c r="E13440" s="129"/>
      <c r="F13440" s="129"/>
    </row>
    <row r="13441" spans="3:6" s="119" customFormat="1" x14ac:dyDescent="0.3">
      <c r="C13441" s="129"/>
      <c r="D13441" s="129"/>
      <c r="E13441" s="129"/>
      <c r="F13441" s="129"/>
    </row>
    <row r="13442" spans="3:6" s="119" customFormat="1" x14ac:dyDescent="0.3">
      <c r="C13442" s="129"/>
      <c r="D13442" s="129"/>
      <c r="E13442" s="129"/>
      <c r="F13442" s="129"/>
    </row>
    <row r="13443" spans="3:6" s="119" customFormat="1" x14ac:dyDescent="0.3">
      <c r="C13443" s="129"/>
      <c r="D13443" s="129"/>
      <c r="E13443" s="129"/>
      <c r="F13443" s="129"/>
    </row>
    <row r="13444" spans="3:6" s="119" customFormat="1" x14ac:dyDescent="0.3">
      <c r="C13444" s="129"/>
      <c r="D13444" s="129"/>
      <c r="E13444" s="129"/>
      <c r="F13444" s="129"/>
    </row>
    <row r="13445" spans="3:6" s="119" customFormat="1" x14ac:dyDescent="0.3">
      <c r="C13445" s="129"/>
      <c r="D13445" s="129"/>
      <c r="E13445" s="129"/>
      <c r="F13445" s="129"/>
    </row>
    <row r="13446" spans="3:6" s="119" customFormat="1" x14ac:dyDescent="0.3">
      <c r="C13446" s="129"/>
      <c r="D13446" s="129"/>
      <c r="E13446" s="129"/>
      <c r="F13446" s="129"/>
    </row>
    <row r="13447" spans="3:6" s="119" customFormat="1" x14ac:dyDescent="0.3">
      <c r="C13447" s="129"/>
      <c r="D13447" s="129"/>
      <c r="E13447" s="129"/>
      <c r="F13447" s="129"/>
    </row>
    <row r="13448" spans="3:6" s="119" customFormat="1" x14ac:dyDescent="0.3">
      <c r="C13448" s="129"/>
      <c r="D13448" s="129"/>
      <c r="E13448" s="129"/>
      <c r="F13448" s="129"/>
    </row>
    <row r="13449" spans="3:6" s="119" customFormat="1" x14ac:dyDescent="0.3">
      <c r="C13449" s="129"/>
      <c r="D13449" s="129"/>
      <c r="E13449" s="129"/>
      <c r="F13449" s="129"/>
    </row>
    <row r="13450" spans="3:6" s="119" customFormat="1" x14ac:dyDescent="0.3">
      <c r="C13450" s="129"/>
      <c r="D13450" s="129"/>
      <c r="E13450" s="129"/>
      <c r="F13450" s="129"/>
    </row>
    <row r="13451" spans="3:6" s="119" customFormat="1" x14ac:dyDescent="0.3">
      <c r="C13451" s="129"/>
      <c r="D13451" s="129"/>
      <c r="E13451" s="129"/>
      <c r="F13451" s="129"/>
    </row>
    <row r="13452" spans="3:6" s="119" customFormat="1" x14ac:dyDescent="0.3">
      <c r="C13452" s="129"/>
      <c r="D13452" s="129"/>
      <c r="E13452" s="129"/>
      <c r="F13452" s="129"/>
    </row>
    <row r="13453" spans="3:6" s="119" customFormat="1" x14ac:dyDescent="0.3">
      <c r="C13453" s="129"/>
      <c r="D13453" s="129"/>
      <c r="E13453" s="129"/>
      <c r="F13453" s="129"/>
    </row>
    <row r="13454" spans="3:6" s="119" customFormat="1" x14ac:dyDescent="0.3">
      <c r="C13454" s="129"/>
      <c r="D13454" s="129"/>
      <c r="E13454" s="129"/>
      <c r="F13454" s="129"/>
    </row>
    <row r="13455" spans="3:6" s="119" customFormat="1" x14ac:dyDescent="0.3">
      <c r="C13455" s="129"/>
      <c r="D13455" s="129"/>
      <c r="E13455" s="129"/>
      <c r="F13455" s="129"/>
    </row>
    <row r="13456" spans="3:6" s="119" customFormat="1" x14ac:dyDescent="0.3">
      <c r="C13456" s="129"/>
      <c r="D13456" s="129"/>
      <c r="E13456" s="129"/>
      <c r="F13456" s="129"/>
    </row>
    <row r="13457" spans="3:6" s="119" customFormat="1" x14ac:dyDescent="0.3">
      <c r="C13457" s="129"/>
      <c r="D13457" s="129"/>
      <c r="E13457" s="129"/>
      <c r="F13457" s="129"/>
    </row>
    <row r="13458" spans="3:6" s="119" customFormat="1" x14ac:dyDescent="0.3">
      <c r="C13458" s="129"/>
      <c r="D13458" s="129"/>
      <c r="E13458" s="129"/>
      <c r="F13458" s="129"/>
    </row>
    <row r="13459" spans="3:6" s="119" customFormat="1" x14ac:dyDescent="0.3">
      <c r="C13459" s="129"/>
      <c r="D13459" s="129"/>
      <c r="E13459" s="129"/>
      <c r="F13459" s="129"/>
    </row>
    <row r="13460" spans="3:6" s="119" customFormat="1" x14ac:dyDescent="0.3">
      <c r="C13460" s="129"/>
      <c r="D13460" s="129"/>
      <c r="E13460" s="129"/>
      <c r="F13460" s="129"/>
    </row>
    <row r="13461" spans="3:6" s="119" customFormat="1" x14ac:dyDescent="0.3">
      <c r="C13461" s="129"/>
      <c r="D13461" s="129"/>
      <c r="E13461" s="129"/>
      <c r="F13461" s="129"/>
    </row>
    <row r="13462" spans="3:6" s="119" customFormat="1" x14ac:dyDescent="0.3">
      <c r="C13462" s="129"/>
      <c r="D13462" s="129"/>
      <c r="E13462" s="129"/>
      <c r="F13462" s="129"/>
    </row>
    <row r="13463" spans="3:6" s="119" customFormat="1" x14ac:dyDescent="0.3">
      <c r="C13463" s="129"/>
      <c r="D13463" s="129"/>
      <c r="E13463" s="129"/>
      <c r="F13463" s="129"/>
    </row>
    <row r="13464" spans="3:6" s="119" customFormat="1" x14ac:dyDescent="0.3">
      <c r="C13464" s="129"/>
      <c r="D13464" s="129"/>
      <c r="E13464" s="129"/>
      <c r="F13464" s="129"/>
    </row>
    <row r="13465" spans="3:6" s="119" customFormat="1" x14ac:dyDescent="0.3">
      <c r="C13465" s="129"/>
      <c r="D13465" s="129"/>
      <c r="E13465" s="129"/>
      <c r="F13465" s="129"/>
    </row>
    <row r="13466" spans="3:6" s="119" customFormat="1" x14ac:dyDescent="0.3">
      <c r="C13466" s="129"/>
      <c r="D13466" s="129"/>
      <c r="E13466" s="129"/>
      <c r="F13466" s="129"/>
    </row>
    <row r="13467" spans="3:6" s="119" customFormat="1" x14ac:dyDescent="0.3">
      <c r="C13467" s="129"/>
      <c r="D13467" s="129"/>
      <c r="E13467" s="129"/>
      <c r="F13467" s="129"/>
    </row>
    <row r="13468" spans="3:6" s="119" customFormat="1" x14ac:dyDescent="0.3">
      <c r="C13468" s="129"/>
      <c r="D13468" s="129"/>
      <c r="E13468" s="129"/>
      <c r="F13468" s="129"/>
    </row>
    <row r="13469" spans="3:6" s="119" customFormat="1" x14ac:dyDescent="0.3">
      <c r="C13469" s="129"/>
      <c r="D13469" s="129"/>
      <c r="E13469" s="129"/>
      <c r="F13469" s="129"/>
    </row>
    <row r="13470" spans="3:6" s="119" customFormat="1" x14ac:dyDescent="0.3">
      <c r="C13470" s="129"/>
      <c r="D13470" s="129"/>
      <c r="E13470" s="129"/>
      <c r="F13470" s="129"/>
    </row>
    <row r="13471" spans="3:6" s="119" customFormat="1" x14ac:dyDescent="0.3">
      <c r="C13471" s="129"/>
      <c r="D13471" s="129"/>
      <c r="E13471" s="129"/>
      <c r="F13471" s="129"/>
    </row>
    <row r="13472" spans="3:6" s="119" customFormat="1" x14ac:dyDescent="0.3">
      <c r="C13472" s="129"/>
      <c r="D13472" s="129"/>
      <c r="E13472" s="129"/>
      <c r="F13472" s="129"/>
    </row>
    <row r="13473" spans="3:6" s="119" customFormat="1" x14ac:dyDescent="0.3">
      <c r="C13473" s="129"/>
      <c r="D13473" s="129"/>
      <c r="E13473" s="129"/>
      <c r="F13473" s="129"/>
    </row>
    <row r="13474" spans="3:6" s="119" customFormat="1" x14ac:dyDescent="0.3">
      <c r="C13474" s="129"/>
      <c r="D13474" s="129"/>
      <c r="E13474" s="129"/>
      <c r="F13474" s="129"/>
    </row>
    <row r="13475" spans="3:6" s="119" customFormat="1" x14ac:dyDescent="0.3">
      <c r="C13475" s="129"/>
      <c r="D13475" s="129"/>
      <c r="E13475" s="129"/>
      <c r="F13475" s="129"/>
    </row>
    <row r="13476" spans="3:6" s="119" customFormat="1" x14ac:dyDescent="0.3">
      <c r="C13476" s="129"/>
      <c r="D13476" s="129"/>
      <c r="E13476" s="129"/>
      <c r="F13476" s="129"/>
    </row>
    <row r="13477" spans="3:6" s="119" customFormat="1" x14ac:dyDescent="0.3">
      <c r="C13477" s="129"/>
      <c r="D13477" s="129"/>
      <c r="E13477" s="129"/>
      <c r="F13477" s="129"/>
    </row>
    <row r="13478" spans="3:6" s="119" customFormat="1" x14ac:dyDescent="0.3">
      <c r="C13478" s="129"/>
      <c r="D13478" s="129"/>
      <c r="E13478" s="129"/>
      <c r="F13478" s="129"/>
    </row>
    <row r="13479" spans="3:6" s="119" customFormat="1" x14ac:dyDescent="0.3">
      <c r="C13479" s="129"/>
      <c r="D13479" s="129"/>
      <c r="E13479" s="129"/>
      <c r="F13479" s="129"/>
    </row>
    <row r="13480" spans="3:6" s="119" customFormat="1" x14ac:dyDescent="0.3">
      <c r="C13480" s="129"/>
      <c r="D13480" s="129"/>
      <c r="E13480" s="129"/>
      <c r="F13480" s="129"/>
    </row>
    <row r="13481" spans="3:6" s="119" customFormat="1" x14ac:dyDescent="0.3">
      <c r="C13481" s="129"/>
      <c r="D13481" s="129"/>
      <c r="E13481" s="129"/>
      <c r="F13481" s="129"/>
    </row>
    <row r="13482" spans="3:6" s="119" customFormat="1" x14ac:dyDescent="0.3">
      <c r="C13482" s="129"/>
      <c r="D13482" s="129"/>
      <c r="E13482" s="129"/>
      <c r="F13482" s="129"/>
    </row>
    <row r="13483" spans="3:6" s="119" customFormat="1" x14ac:dyDescent="0.3">
      <c r="C13483" s="129"/>
      <c r="D13483" s="129"/>
      <c r="E13483" s="129"/>
      <c r="F13483" s="129"/>
    </row>
    <row r="13484" spans="3:6" s="119" customFormat="1" x14ac:dyDescent="0.3">
      <c r="C13484" s="129"/>
      <c r="D13484" s="129"/>
      <c r="E13484" s="129"/>
      <c r="F13484" s="129"/>
    </row>
    <row r="13485" spans="3:6" s="119" customFormat="1" x14ac:dyDescent="0.3">
      <c r="C13485" s="129"/>
      <c r="D13485" s="129"/>
      <c r="E13485" s="129"/>
      <c r="F13485" s="129"/>
    </row>
    <row r="13486" spans="3:6" s="119" customFormat="1" x14ac:dyDescent="0.3">
      <c r="C13486" s="129"/>
      <c r="D13486" s="129"/>
      <c r="E13486" s="129"/>
      <c r="F13486" s="129"/>
    </row>
    <row r="13487" spans="3:6" s="119" customFormat="1" x14ac:dyDescent="0.3">
      <c r="C13487" s="129"/>
      <c r="D13487" s="129"/>
      <c r="E13487" s="129"/>
      <c r="F13487" s="129"/>
    </row>
    <row r="13488" spans="3:6" s="119" customFormat="1" x14ac:dyDescent="0.3">
      <c r="C13488" s="129"/>
      <c r="D13488" s="129"/>
      <c r="E13488" s="129"/>
      <c r="F13488" s="129"/>
    </row>
    <row r="13489" spans="3:6" s="119" customFormat="1" x14ac:dyDescent="0.3">
      <c r="C13489" s="129"/>
      <c r="D13489" s="129"/>
      <c r="E13489" s="129"/>
      <c r="F13489" s="129"/>
    </row>
    <row r="13490" spans="3:6" s="119" customFormat="1" x14ac:dyDescent="0.3">
      <c r="C13490" s="129"/>
      <c r="D13490" s="129"/>
      <c r="E13490" s="129"/>
      <c r="F13490" s="129"/>
    </row>
    <row r="13491" spans="3:6" s="119" customFormat="1" x14ac:dyDescent="0.3">
      <c r="C13491" s="129"/>
      <c r="D13491" s="129"/>
      <c r="E13491" s="129"/>
      <c r="F13491" s="129"/>
    </row>
    <row r="13492" spans="3:6" s="119" customFormat="1" x14ac:dyDescent="0.3">
      <c r="C13492" s="129"/>
      <c r="D13492" s="129"/>
      <c r="E13492" s="129"/>
      <c r="F13492" s="129"/>
    </row>
    <row r="13493" spans="3:6" s="119" customFormat="1" x14ac:dyDescent="0.3">
      <c r="C13493" s="129"/>
      <c r="D13493" s="129"/>
      <c r="E13493" s="129"/>
      <c r="F13493" s="129"/>
    </row>
    <row r="13494" spans="3:6" s="119" customFormat="1" x14ac:dyDescent="0.3">
      <c r="C13494" s="129"/>
      <c r="D13494" s="129"/>
      <c r="E13494" s="129"/>
      <c r="F13494" s="129"/>
    </row>
    <row r="13495" spans="3:6" s="119" customFormat="1" x14ac:dyDescent="0.3">
      <c r="C13495" s="129"/>
      <c r="D13495" s="129"/>
      <c r="E13495" s="129"/>
      <c r="F13495" s="129"/>
    </row>
    <row r="13496" spans="3:6" s="119" customFormat="1" x14ac:dyDescent="0.3">
      <c r="C13496" s="129"/>
      <c r="D13496" s="129"/>
      <c r="E13496" s="129"/>
      <c r="F13496" s="129"/>
    </row>
    <row r="13497" spans="3:6" s="119" customFormat="1" x14ac:dyDescent="0.3">
      <c r="C13497" s="129"/>
      <c r="D13497" s="129"/>
      <c r="E13497" s="129"/>
      <c r="F13497" s="129"/>
    </row>
    <row r="13498" spans="3:6" s="119" customFormat="1" x14ac:dyDescent="0.3">
      <c r="C13498" s="129"/>
      <c r="D13498" s="129"/>
      <c r="E13498" s="129"/>
      <c r="F13498" s="129"/>
    </row>
    <row r="13499" spans="3:6" s="119" customFormat="1" x14ac:dyDescent="0.3">
      <c r="C13499" s="129"/>
      <c r="D13499" s="129"/>
      <c r="E13499" s="129"/>
      <c r="F13499" s="129"/>
    </row>
    <row r="13500" spans="3:6" s="119" customFormat="1" x14ac:dyDescent="0.3">
      <c r="C13500" s="129"/>
      <c r="D13500" s="129"/>
      <c r="E13500" s="129"/>
      <c r="F13500" s="129"/>
    </row>
    <row r="13501" spans="3:6" s="119" customFormat="1" x14ac:dyDescent="0.3">
      <c r="C13501" s="129"/>
      <c r="D13501" s="129"/>
      <c r="E13501" s="129"/>
      <c r="F13501" s="129"/>
    </row>
    <row r="13502" spans="3:6" s="119" customFormat="1" x14ac:dyDescent="0.3">
      <c r="C13502" s="129"/>
      <c r="D13502" s="129"/>
      <c r="E13502" s="129"/>
      <c r="F13502" s="129"/>
    </row>
    <row r="13503" spans="3:6" s="119" customFormat="1" x14ac:dyDescent="0.3">
      <c r="C13503" s="129"/>
      <c r="D13503" s="129"/>
      <c r="E13503" s="129"/>
      <c r="F13503" s="129"/>
    </row>
    <row r="13504" spans="3:6" s="119" customFormat="1" x14ac:dyDescent="0.3">
      <c r="C13504" s="129"/>
      <c r="D13504" s="129"/>
      <c r="E13504" s="129"/>
      <c r="F13504" s="129"/>
    </row>
    <row r="13505" spans="3:6" s="119" customFormat="1" x14ac:dyDescent="0.3">
      <c r="C13505" s="129"/>
      <c r="D13505" s="129"/>
      <c r="E13505" s="129"/>
      <c r="F13505" s="129"/>
    </row>
    <row r="13506" spans="3:6" s="119" customFormat="1" x14ac:dyDescent="0.3">
      <c r="C13506" s="129"/>
      <c r="D13506" s="129"/>
      <c r="E13506" s="129"/>
      <c r="F13506" s="129"/>
    </row>
    <row r="13507" spans="3:6" s="119" customFormat="1" x14ac:dyDescent="0.3">
      <c r="C13507" s="129"/>
      <c r="D13507" s="129"/>
      <c r="E13507" s="129"/>
      <c r="F13507" s="129"/>
    </row>
    <row r="13508" spans="3:6" s="119" customFormat="1" x14ac:dyDescent="0.3">
      <c r="C13508" s="129"/>
      <c r="D13508" s="129"/>
      <c r="E13508" s="129"/>
      <c r="F13508" s="129"/>
    </row>
    <row r="13509" spans="3:6" s="119" customFormat="1" x14ac:dyDescent="0.3">
      <c r="C13509" s="129"/>
      <c r="D13509" s="129"/>
      <c r="E13509" s="129"/>
      <c r="F13509" s="129"/>
    </row>
    <row r="13510" spans="3:6" s="119" customFormat="1" x14ac:dyDescent="0.3">
      <c r="C13510" s="129"/>
      <c r="D13510" s="129"/>
      <c r="E13510" s="129"/>
      <c r="F13510" s="129"/>
    </row>
    <row r="13511" spans="3:6" s="119" customFormat="1" x14ac:dyDescent="0.3">
      <c r="C13511" s="129"/>
      <c r="D13511" s="129"/>
      <c r="E13511" s="129"/>
      <c r="F13511" s="129"/>
    </row>
    <row r="13512" spans="3:6" s="119" customFormat="1" x14ac:dyDescent="0.3">
      <c r="C13512" s="129"/>
      <c r="D13512" s="129"/>
      <c r="E13512" s="129"/>
      <c r="F13512" s="129"/>
    </row>
    <row r="13513" spans="3:6" s="119" customFormat="1" x14ac:dyDescent="0.3">
      <c r="C13513" s="129"/>
      <c r="D13513" s="129"/>
      <c r="E13513" s="129"/>
      <c r="F13513" s="129"/>
    </row>
    <row r="13514" spans="3:6" s="119" customFormat="1" x14ac:dyDescent="0.3">
      <c r="C13514" s="129"/>
      <c r="D13514" s="129"/>
      <c r="E13514" s="129"/>
      <c r="F13514" s="129"/>
    </row>
    <row r="13515" spans="3:6" s="119" customFormat="1" x14ac:dyDescent="0.3">
      <c r="C13515" s="129"/>
      <c r="D13515" s="129"/>
      <c r="E13515" s="129"/>
      <c r="F13515" s="129"/>
    </row>
    <row r="13516" spans="3:6" s="119" customFormat="1" x14ac:dyDescent="0.3">
      <c r="C13516" s="129"/>
      <c r="D13516" s="129"/>
      <c r="E13516" s="129"/>
      <c r="F13516" s="129"/>
    </row>
    <row r="13517" spans="3:6" s="119" customFormat="1" x14ac:dyDescent="0.3">
      <c r="C13517" s="129"/>
      <c r="D13517" s="129"/>
      <c r="E13517" s="129"/>
      <c r="F13517" s="129"/>
    </row>
    <row r="13518" spans="3:6" s="119" customFormat="1" x14ac:dyDescent="0.3">
      <c r="C13518" s="129"/>
      <c r="D13518" s="129"/>
      <c r="E13518" s="129"/>
      <c r="F13518" s="129"/>
    </row>
    <row r="13519" spans="3:6" s="119" customFormat="1" x14ac:dyDescent="0.3">
      <c r="C13519" s="129"/>
      <c r="D13519" s="129"/>
      <c r="E13519" s="129"/>
      <c r="F13519" s="129"/>
    </row>
    <row r="13520" spans="3:6" s="119" customFormat="1" x14ac:dyDescent="0.3">
      <c r="C13520" s="129"/>
      <c r="D13520" s="129"/>
      <c r="E13520" s="129"/>
      <c r="F13520" s="129"/>
    </row>
    <row r="13521" spans="3:6" s="119" customFormat="1" x14ac:dyDescent="0.3">
      <c r="C13521" s="129"/>
      <c r="D13521" s="129"/>
      <c r="E13521" s="129"/>
      <c r="F13521" s="129"/>
    </row>
    <row r="13522" spans="3:6" s="119" customFormat="1" x14ac:dyDescent="0.3">
      <c r="C13522" s="129"/>
      <c r="D13522" s="129"/>
      <c r="E13522" s="129"/>
      <c r="F13522" s="129"/>
    </row>
    <row r="13523" spans="3:6" s="119" customFormat="1" x14ac:dyDescent="0.3">
      <c r="C13523" s="129"/>
      <c r="D13523" s="129"/>
      <c r="E13523" s="129"/>
      <c r="F13523" s="129"/>
    </row>
    <row r="13524" spans="3:6" s="119" customFormat="1" x14ac:dyDescent="0.3">
      <c r="C13524" s="129"/>
      <c r="D13524" s="129"/>
      <c r="E13524" s="129"/>
      <c r="F13524" s="129"/>
    </row>
    <row r="13525" spans="3:6" s="119" customFormat="1" x14ac:dyDescent="0.3">
      <c r="C13525" s="129"/>
      <c r="D13525" s="129"/>
      <c r="E13525" s="129"/>
      <c r="F13525" s="129"/>
    </row>
    <row r="13526" spans="3:6" s="119" customFormat="1" x14ac:dyDescent="0.3">
      <c r="C13526" s="129"/>
      <c r="D13526" s="129"/>
      <c r="E13526" s="129"/>
      <c r="F13526" s="129"/>
    </row>
    <row r="13527" spans="3:6" s="119" customFormat="1" x14ac:dyDescent="0.3">
      <c r="C13527" s="129"/>
      <c r="D13527" s="129"/>
      <c r="E13527" s="129"/>
      <c r="F13527" s="129"/>
    </row>
    <row r="13528" spans="3:6" s="119" customFormat="1" x14ac:dyDescent="0.3">
      <c r="C13528" s="129"/>
      <c r="D13528" s="129"/>
      <c r="E13528" s="129"/>
      <c r="F13528" s="129"/>
    </row>
    <row r="13529" spans="3:6" s="119" customFormat="1" x14ac:dyDescent="0.3">
      <c r="C13529" s="129"/>
      <c r="D13529" s="129"/>
      <c r="E13529" s="129"/>
      <c r="F13529" s="129"/>
    </row>
    <row r="13530" spans="3:6" s="119" customFormat="1" x14ac:dyDescent="0.3">
      <c r="C13530" s="129"/>
      <c r="D13530" s="129"/>
      <c r="E13530" s="129"/>
      <c r="F13530" s="129"/>
    </row>
    <row r="13531" spans="3:6" s="119" customFormat="1" x14ac:dyDescent="0.3">
      <c r="C13531" s="129"/>
      <c r="D13531" s="129"/>
      <c r="E13531" s="129"/>
      <c r="F13531" s="129"/>
    </row>
    <row r="13532" spans="3:6" s="119" customFormat="1" x14ac:dyDescent="0.3">
      <c r="C13532" s="129"/>
      <c r="D13532" s="129"/>
      <c r="E13532" s="129"/>
      <c r="F13532" s="129"/>
    </row>
    <row r="13533" spans="3:6" s="119" customFormat="1" x14ac:dyDescent="0.3">
      <c r="C13533" s="129"/>
      <c r="D13533" s="129"/>
      <c r="E13533" s="129"/>
      <c r="F13533" s="129"/>
    </row>
    <row r="13534" spans="3:6" s="119" customFormat="1" x14ac:dyDescent="0.3">
      <c r="C13534" s="129"/>
      <c r="D13534" s="129"/>
      <c r="E13534" s="129"/>
      <c r="F13534" s="129"/>
    </row>
    <row r="13535" spans="3:6" s="119" customFormat="1" x14ac:dyDescent="0.3">
      <c r="C13535" s="129"/>
      <c r="D13535" s="129"/>
      <c r="E13535" s="129"/>
      <c r="F13535" s="129"/>
    </row>
    <row r="13536" spans="3:6" s="119" customFormat="1" x14ac:dyDescent="0.3">
      <c r="C13536" s="129"/>
      <c r="D13536" s="129"/>
      <c r="E13536" s="129"/>
      <c r="F13536" s="129"/>
    </row>
    <row r="13537" spans="3:6" s="119" customFormat="1" x14ac:dyDescent="0.3">
      <c r="C13537" s="129"/>
      <c r="D13537" s="129"/>
      <c r="E13537" s="129"/>
      <c r="F13537" s="129"/>
    </row>
    <row r="13538" spans="3:6" s="119" customFormat="1" x14ac:dyDescent="0.3">
      <c r="C13538" s="129"/>
      <c r="D13538" s="129"/>
      <c r="E13538" s="129"/>
      <c r="F13538" s="129"/>
    </row>
    <row r="13539" spans="3:6" s="119" customFormat="1" x14ac:dyDescent="0.3">
      <c r="C13539" s="129"/>
      <c r="D13539" s="129"/>
      <c r="E13539" s="129"/>
      <c r="F13539" s="129"/>
    </row>
    <row r="13540" spans="3:6" s="119" customFormat="1" x14ac:dyDescent="0.3">
      <c r="C13540" s="129"/>
      <c r="D13540" s="129"/>
      <c r="E13540" s="129"/>
      <c r="F13540" s="129"/>
    </row>
    <row r="13541" spans="3:6" s="119" customFormat="1" x14ac:dyDescent="0.3">
      <c r="C13541" s="129"/>
      <c r="D13541" s="129"/>
      <c r="E13541" s="129"/>
      <c r="F13541" s="129"/>
    </row>
    <row r="13542" spans="3:6" s="119" customFormat="1" x14ac:dyDescent="0.3">
      <c r="C13542" s="129"/>
      <c r="D13542" s="129"/>
      <c r="E13542" s="129"/>
      <c r="F13542" s="129"/>
    </row>
    <row r="13543" spans="3:6" s="119" customFormat="1" x14ac:dyDescent="0.3">
      <c r="C13543" s="129"/>
      <c r="D13543" s="129"/>
      <c r="E13543" s="129"/>
      <c r="F13543" s="129"/>
    </row>
    <row r="13544" spans="3:6" s="119" customFormat="1" x14ac:dyDescent="0.3">
      <c r="C13544" s="129"/>
      <c r="D13544" s="129"/>
      <c r="E13544" s="129"/>
      <c r="F13544" s="129"/>
    </row>
    <row r="13545" spans="3:6" s="119" customFormat="1" x14ac:dyDescent="0.3">
      <c r="C13545" s="129"/>
      <c r="D13545" s="129"/>
      <c r="E13545" s="129"/>
      <c r="F13545" s="129"/>
    </row>
    <row r="13546" spans="3:6" s="119" customFormat="1" x14ac:dyDescent="0.3">
      <c r="C13546" s="129"/>
      <c r="D13546" s="129"/>
      <c r="E13546" s="129"/>
      <c r="F13546" s="129"/>
    </row>
    <row r="13547" spans="3:6" s="119" customFormat="1" x14ac:dyDescent="0.3">
      <c r="C13547" s="129"/>
      <c r="D13547" s="129"/>
      <c r="E13547" s="129"/>
      <c r="F13547" s="129"/>
    </row>
    <row r="13548" spans="3:6" s="119" customFormat="1" x14ac:dyDescent="0.3">
      <c r="C13548" s="129"/>
      <c r="D13548" s="129"/>
      <c r="E13548" s="129"/>
      <c r="F13548" s="129"/>
    </row>
    <row r="13549" spans="3:6" s="119" customFormat="1" x14ac:dyDescent="0.3">
      <c r="C13549" s="129"/>
      <c r="D13549" s="129"/>
      <c r="E13549" s="129"/>
      <c r="F13549" s="129"/>
    </row>
    <row r="13550" spans="3:6" s="119" customFormat="1" x14ac:dyDescent="0.3">
      <c r="C13550" s="129"/>
      <c r="D13550" s="129"/>
      <c r="E13550" s="129"/>
      <c r="F13550" s="129"/>
    </row>
    <row r="13551" spans="3:6" s="119" customFormat="1" x14ac:dyDescent="0.3">
      <c r="C13551" s="129"/>
      <c r="D13551" s="129"/>
      <c r="E13551" s="129"/>
      <c r="F13551" s="129"/>
    </row>
    <row r="13552" spans="3:6" s="119" customFormat="1" x14ac:dyDescent="0.3">
      <c r="C13552" s="129"/>
      <c r="D13552" s="129"/>
      <c r="E13552" s="129"/>
      <c r="F13552" s="129"/>
    </row>
    <row r="13553" spans="3:6" s="119" customFormat="1" x14ac:dyDescent="0.3">
      <c r="C13553" s="129"/>
      <c r="D13553" s="129"/>
      <c r="E13553" s="129"/>
      <c r="F13553" s="129"/>
    </row>
    <row r="13554" spans="3:6" s="119" customFormat="1" x14ac:dyDescent="0.3">
      <c r="C13554" s="129"/>
      <c r="D13554" s="129"/>
      <c r="E13554" s="129"/>
      <c r="F13554" s="129"/>
    </row>
    <row r="13555" spans="3:6" s="119" customFormat="1" x14ac:dyDescent="0.3">
      <c r="C13555" s="129"/>
      <c r="D13555" s="129"/>
      <c r="E13555" s="129"/>
      <c r="F13555" s="129"/>
    </row>
    <row r="13556" spans="3:6" s="119" customFormat="1" x14ac:dyDescent="0.3">
      <c r="C13556" s="129"/>
      <c r="D13556" s="129"/>
      <c r="E13556" s="129"/>
      <c r="F13556" s="129"/>
    </row>
    <row r="13557" spans="3:6" s="119" customFormat="1" x14ac:dyDescent="0.3">
      <c r="C13557" s="129"/>
      <c r="D13557" s="129"/>
      <c r="E13557" s="129"/>
      <c r="F13557" s="129"/>
    </row>
    <row r="13558" spans="3:6" s="119" customFormat="1" x14ac:dyDescent="0.3">
      <c r="C13558" s="129"/>
      <c r="D13558" s="129"/>
      <c r="E13558" s="129"/>
      <c r="F13558" s="129"/>
    </row>
    <row r="13559" spans="3:6" s="119" customFormat="1" x14ac:dyDescent="0.3">
      <c r="C13559" s="129"/>
      <c r="D13559" s="129"/>
      <c r="E13559" s="129"/>
      <c r="F13559" s="129"/>
    </row>
    <row r="13560" spans="3:6" s="119" customFormat="1" x14ac:dyDescent="0.3">
      <c r="C13560" s="129"/>
      <c r="D13560" s="129"/>
      <c r="E13560" s="129"/>
      <c r="F13560" s="129"/>
    </row>
    <row r="13561" spans="3:6" s="119" customFormat="1" x14ac:dyDescent="0.3">
      <c r="C13561" s="129"/>
      <c r="D13561" s="129"/>
      <c r="E13561" s="129"/>
      <c r="F13561" s="129"/>
    </row>
    <row r="13562" spans="3:6" s="119" customFormat="1" x14ac:dyDescent="0.3">
      <c r="C13562" s="129"/>
      <c r="D13562" s="129"/>
      <c r="E13562" s="129"/>
      <c r="F13562" s="129"/>
    </row>
    <row r="13563" spans="3:6" s="119" customFormat="1" x14ac:dyDescent="0.3">
      <c r="C13563" s="129"/>
      <c r="D13563" s="129"/>
      <c r="E13563" s="129"/>
      <c r="F13563" s="129"/>
    </row>
    <row r="13564" spans="3:6" s="119" customFormat="1" x14ac:dyDescent="0.3">
      <c r="C13564" s="129"/>
      <c r="D13564" s="129"/>
      <c r="E13564" s="129"/>
      <c r="F13564" s="129"/>
    </row>
    <row r="13565" spans="3:6" s="119" customFormat="1" x14ac:dyDescent="0.3">
      <c r="C13565" s="129"/>
      <c r="D13565" s="129"/>
      <c r="E13565" s="129"/>
      <c r="F13565" s="129"/>
    </row>
    <row r="13566" spans="3:6" s="119" customFormat="1" x14ac:dyDescent="0.3">
      <c r="C13566" s="129"/>
      <c r="D13566" s="129"/>
      <c r="E13566" s="129"/>
      <c r="F13566" s="129"/>
    </row>
    <row r="13567" spans="3:6" s="119" customFormat="1" x14ac:dyDescent="0.3">
      <c r="C13567" s="129"/>
      <c r="D13567" s="129"/>
      <c r="E13567" s="129"/>
      <c r="F13567" s="129"/>
    </row>
    <row r="13568" spans="3:6" s="119" customFormat="1" x14ac:dyDescent="0.3">
      <c r="C13568" s="129"/>
      <c r="D13568" s="129"/>
      <c r="E13568" s="129"/>
      <c r="F13568" s="129"/>
    </row>
    <row r="13569" spans="3:6" s="119" customFormat="1" x14ac:dyDescent="0.3">
      <c r="C13569" s="129"/>
      <c r="D13569" s="129"/>
      <c r="E13569" s="129"/>
      <c r="F13569" s="129"/>
    </row>
    <row r="13570" spans="3:6" s="119" customFormat="1" x14ac:dyDescent="0.3">
      <c r="C13570" s="129"/>
      <c r="D13570" s="129"/>
      <c r="E13570" s="129"/>
      <c r="F13570" s="129"/>
    </row>
    <row r="13571" spans="3:6" s="119" customFormat="1" x14ac:dyDescent="0.3">
      <c r="C13571" s="129"/>
      <c r="D13571" s="129"/>
      <c r="E13571" s="129"/>
      <c r="F13571" s="129"/>
    </row>
    <row r="13572" spans="3:6" s="119" customFormat="1" x14ac:dyDescent="0.3">
      <c r="C13572" s="129"/>
      <c r="D13572" s="129"/>
      <c r="E13572" s="129"/>
      <c r="F13572" s="129"/>
    </row>
    <row r="13573" spans="3:6" s="119" customFormat="1" x14ac:dyDescent="0.3">
      <c r="C13573" s="129"/>
      <c r="D13573" s="129"/>
      <c r="E13573" s="129"/>
      <c r="F13573" s="129"/>
    </row>
    <row r="13574" spans="3:6" s="119" customFormat="1" x14ac:dyDescent="0.3">
      <c r="C13574" s="129"/>
      <c r="D13574" s="129"/>
      <c r="E13574" s="129"/>
      <c r="F13574" s="129"/>
    </row>
    <row r="13575" spans="3:6" s="119" customFormat="1" x14ac:dyDescent="0.3">
      <c r="C13575" s="129"/>
      <c r="D13575" s="129"/>
      <c r="E13575" s="129"/>
      <c r="F13575" s="129"/>
    </row>
    <row r="13576" spans="3:6" s="119" customFormat="1" x14ac:dyDescent="0.3">
      <c r="C13576" s="129"/>
      <c r="D13576" s="129"/>
      <c r="E13576" s="129"/>
      <c r="F13576" s="129"/>
    </row>
    <row r="13577" spans="3:6" s="119" customFormat="1" x14ac:dyDescent="0.3">
      <c r="C13577" s="129"/>
      <c r="D13577" s="129"/>
      <c r="E13577" s="129"/>
      <c r="F13577" s="129"/>
    </row>
    <row r="13578" spans="3:6" s="119" customFormat="1" x14ac:dyDescent="0.3">
      <c r="C13578" s="129"/>
      <c r="D13578" s="129"/>
      <c r="E13578" s="129"/>
      <c r="F13578" s="129"/>
    </row>
    <row r="13579" spans="3:6" s="119" customFormat="1" x14ac:dyDescent="0.3">
      <c r="C13579" s="129"/>
      <c r="D13579" s="129"/>
      <c r="E13579" s="129"/>
      <c r="F13579" s="129"/>
    </row>
    <row r="13580" spans="3:6" s="119" customFormat="1" x14ac:dyDescent="0.3">
      <c r="C13580" s="129"/>
      <c r="D13580" s="129"/>
      <c r="E13580" s="129"/>
      <c r="F13580" s="129"/>
    </row>
    <row r="13581" spans="3:6" s="119" customFormat="1" x14ac:dyDescent="0.3">
      <c r="C13581" s="129"/>
      <c r="D13581" s="129"/>
      <c r="E13581" s="129"/>
      <c r="F13581" s="129"/>
    </row>
    <row r="13582" spans="3:6" s="119" customFormat="1" x14ac:dyDescent="0.3">
      <c r="C13582" s="129"/>
      <c r="D13582" s="129"/>
      <c r="E13582" s="129"/>
      <c r="F13582" s="129"/>
    </row>
    <row r="13583" spans="3:6" s="119" customFormat="1" x14ac:dyDescent="0.3">
      <c r="C13583" s="129"/>
      <c r="D13583" s="129"/>
      <c r="E13583" s="129"/>
      <c r="F13583" s="129"/>
    </row>
    <row r="13584" spans="3:6" s="119" customFormat="1" x14ac:dyDescent="0.3">
      <c r="C13584" s="129"/>
      <c r="D13584" s="129"/>
      <c r="E13584" s="129"/>
      <c r="F13584" s="129"/>
    </row>
    <row r="13585" spans="3:6" s="119" customFormat="1" x14ac:dyDescent="0.3">
      <c r="C13585" s="129"/>
      <c r="D13585" s="129"/>
      <c r="E13585" s="129"/>
      <c r="F13585" s="129"/>
    </row>
    <row r="13586" spans="3:6" s="119" customFormat="1" x14ac:dyDescent="0.3">
      <c r="C13586" s="129"/>
      <c r="D13586" s="129"/>
      <c r="E13586" s="129"/>
      <c r="F13586" s="129"/>
    </row>
    <row r="13587" spans="3:6" s="119" customFormat="1" x14ac:dyDescent="0.3">
      <c r="C13587" s="129"/>
      <c r="D13587" s="129"/>
      <c r="E13587" s="129"/>
      <c r="F13587" s="129"/>
    </row>
    <row r="13588" spans="3:6" s="119" customFormat="1" x14ac:dyDescent="0.3">
      <c r="C13588" s="129"/>
      <c r="D13588" s="129"/>
      <c r="E13588" s="129"/>
      <c r="F13588" s="129"/>
    </row>
    <row r="13589" spans="3:6" s="119" customFormat="1" x14ac:dyDescent="0.3">
      <c r="C13589" s="129"/>
      <c r="D13589" s="129"/>
      <c r="E13589" s="129"/>
      <c r="F13589" s="129"/>
    </row>
    <row r="13590" spans="3:6" s="119" customFormat="1" x14ac:dyDescent="0.3">
      <c r="C13590" s="129"/>
      <c r="D13590" s="129"/>
      <c r="E13590" s="129"/>
      <c r="F13590" s="129"/>
    </row>
    <row r="13591" spans="3:6" s="119" customFormat="1" x14ac:dyDescent="0.3">
      <c r="C13591" s="129"/>
      <c r="D13591" s="129"/>
      <c r="E13591" s="129"/>
      <c r="F13591" s="129"/>
    </row>
    <row r="13592" spans="3:6" s="119" customFormat="1" x14ac:dyDescent="0.3">
      <c r="C13592" s="129"/>
      <c r="D13592" s="129"/>
      <c r="E13592" s="129"/>
      <c r="F13592" s="129"/>
    </row>
    <row r="13593" spans="3:6" s="119" customFormat="1" x14ac:dyDescent="0.3">
      <c r="C13593" s="129"/>
      <c r="D13593" s="129"/>
      <c r="E13593" s="129"/>
      <c r="F13593" s="129"/>
    </row>
    <row r="13594" spans="3:6" s="119" customFormat="1" x14ac:dyDescent="0.3">
      <c r="C13594" s="129"/>
      <c r="D13594" s="129"/>
      <c r="E13594" s="129"/>
      <c r="F13594" s="129"/>
    </row>
    <row r="13595" spans="3:6" s="119" customFormat="1" x14ac:dyDescent="0.3">
      <c r="C13595" s="129"/>
      <c r="D13595" s="129"/>
      <c r="E13595" s="129"/>
      <c r="F13595" s="129"/>
    </row>
    <row r="13596" spans="3:6" s="119" customFormat="1" x14ac:dyDescent="0.3">
      <c r="C13596" s="129"/>
      <c r="D13596" s="129"/>
      <c r="E13596" s="129"/>
      <c r="F13596" s="129"/>
    </row>
    <row r="13597" spans="3:6" s="119" customFormat="1" x14ac:dyDescent="0.3">
      <c r="C13597" s="129"/>
      <c r="D13597" s="129"/>
      <c r="E13597" s="129"/>
      <c r="F13597" s="129"/>
    </row>
    <row r="13598" spans="3:6" s="119" customFormat="1" x14ac:dyDescent="0.3">
      <c r="C13598" s="129"/>
      <c r="D13598" s="129"/>
      <c r="E13598" s="129"/>
      <c r="F13598" s="129"/>
    </row>
    <row r="13599" spans="3:6" s="119" customFormat="1" x14ac:dyDescent="0.3">
      <c r="C13599" s="129"/>
      <c r="D13599" s="129"/>
      <c r="E13599" s="129"/>
      <c r="F13599" s="129"/>
    </row>
    <row r="13600" spans="3:6" s="119" customFormat="1" x14ac:dyDescent="0.3">
      <c r="C13600" s="129"/>
      <c r="D13600" s="129"/>
      <c r="E13600" s="129"/>
      <c r="F13600" s="129"/>
    </row>
    <row r="13601" spans="3:6" s="119" customFormat="1" x14ac:dyDescent="0.3">
      <c r="C13601" s="129"/>
      <c r="D13601" s="129"/>
      <c r="E13601" s="129"/>
      <c r="F13601" s="129"/>
    </row>
    <row r="13602" spans="3:6" s="119" customFormat="1" x14ac:dyDescent="0.3">
      <c r="C13602" s="129"/>
      <c r="D13602" s="129"/>
      <c r="E13602" s="129"/>
      <c r="F13602" s="129"/>
    </row>
    <row r="13603" spans="3:6" s="119" customFormat="1" x14ac:dyDescent="0.3">
      <c r="C13603" s="129"/>
      <c r="D13603" s="129"/>
      <c r="E13603" s="129"/>
      <c r="F13603" s="129"/>
    </row>
    <row r="13604" spans="3:6" s="119" customFormat="1" x14ac:dyDescent="0.3">
      <c r="C13604" s="129"/>
      <c r="D13604" s="129"/>
      <c r="E13604" s="129"/>
      <c r="F13604" s="129"/>
    </row>
    <row r="13605" spans="3:6" s="119" customFormat="1" x14ac:dyDescent="0.3">
      <c r="C13605" s="129"/>
      <c r="D13605" s="129"/>
      <c r="E13605" s="129"/>
      <c r="F13605" s="129"/>
    </row>
    <row r="13606" spans="3:6" s="119" customFormat="1" x14ac:dyDescent="0.3">
      <c r="C13606" s="129"/>
      <c r="D13606" s="129"/>
      <c r="E13606" s="129"/>
      <c r="F13606" s="129"/>
    </row>
    <row r="13607" spans="3:6" s="119" customFormat="1" x14ac:dyDescent="0.3">
      <c r="C13607" s="129"/>
      <c r="D13607" s="129"/>
      <c r="E13607" s="129"/>
      <c r="F13607" s="129"/>
    </row>
    <row r="13608" spans="3:6" s="119" customFormat="1" x14ac:dyDescent="0.3">
      <c r="C13608" s="129"/>
      <c r="D13608" s="129"/>
      <c r="E13608" s="129"/>
      <c r="F13608" s="129"/>
    </row>
    <row r="13609" spans="3:6" s="119" customFormat="1" x14ac:dyDescent="0.3">
      <c r="C13609" s="129"/>
      <c r="D13609" s="129"/>
      <c r="E13609" s="129"/>
      <c r="F13609" s="129"/>
    </row>
    <row r="13610" spans="3:6" s="119" customFormat="1" x14ac:dyDescent="0.3">
      <c r="C13610" s="129"/>
      <c r="D13610" s="129"/>
      <c r="E13610" s="129"/>
      <c r="F13610" s="129"/>
    </row>
    <row r="13611" spans="3:6" s="119" customFormat="1" x14ac:dyDescent="0.3">
      <c r="C13611" s="129"/>
      <c r="D13611" s="129"/>
      <c r="E13611" s="129"/>
      <c r="F13611" s="129"/>
    </row>
    <row r="13612" spans="3:6" s="119" customFormat="1" x14ac:dyDescent="0.3">
      <c r="C13612" s="129"/>
      <c r="D13612" s="129"/>
      <c r="E13612" s="129"/>
      <c r="F13612" s="129"/>
    </row>
    <row r="13613" spans="3:6" s="119" customFormat="1" x14ac:dyDescent="0.3">
      <c r="C13613" s="129"/>
      <c r="D13613" s="129"/>
      <c r="E13613" s="129"/>
      <c r="F13613" s="129"/>
    </row>
    <row r="13614" spans="3:6" s="119" customFormat="1" x14ac:dyDescent="0.3">
      <c r="C13614" s="129"/>
      <c r="D13614" s="129"/>
      <c r="E13614" s="129"/>
      <c r="F13614" s="129"/>
    </row>
    <row r="13615" spans="3:6" s="119" customFormat="1" x14ac:dyDescent="0.3">
      <c r="C13615" s="129"/>
      <c r="D13615" s="129"/>
      <c r="E13615" s="129"/>
      <c r="F13615" s="129"/>
    </row>
    <row r="13616" spans="3:6" s="119" customFormat="1" x14ac:dyDescent="0.3">
      <c r="C13616" s="129"/>
      <c r="D13616" s="129"/>
      <c r="E13616" s="129"/>
      <c r="F13616" s="129"/>
    </row>
    <row r="13617" spans="3:6" s="119" customFormat="1" x14ac:dyDescent="0.3">
      <c r="C13617" s="129"/>
      <c r="D13617" s="129"/>
      <c r="E13617" s="129"/>
      <c r="F13617" s="129"/>
    </row>
    <row r="13618" spans="3:6" s="119" customFormat="1" x14ac:dyDescent="0.3">
      <c r="C13618" s="129"/>
      <c r="D13618" s="129"/>
      <c r="E13618" s="129"/>
      <c r="F13618" s="129"/>
    </row>
    <row r="13619" spans="3:6" s="119" customFormat="1" x14ac:dyDescent="0.3">
      <c r="C13619" s="129"/>
      <c r="D13619" s="129"/>
      <c r="E13619" s="129"/>
      <c r="F13619" s="129"/>
    </row>
    <row r="13620" spans="3:6" s="119" customFormat="1" x14ac:dyDescent="0.3">
      <c r="C13620" s="129"/>
      <c r="D13620" s="129"/>
      <c r="E13620" s="129"/>
      <c r="F13620" s="129"/>
    </row>
    <row r="13621" spans="3:6" s="119" customFormat="1" x14ac:dyDescent="0.3">
      <c r="C13621" s="129"/>
      <c r="D13621" s="129"/>
      <c r="E13621" s="129"/>
      <c r="F13621" s="129"/>
    </row>
    <row r="13622" spans="3:6" s="119" customFormat="1" x14ac:dyDescent="0.3">
      <c r="C13622" s="129"/>
      <c r="D13622" s="129"/>
      <c r="E13622" s="129"/>
      <c r="F13622" s="129"/>
    </row>
    <row r="13623" spans="3:6" s="119" customFormat="1" x14ac:dyDescent="0.3">
      <c r="C13623" s="129"/>
      <c r="D13623" s="129"/>
      <c r="E13623" s="129"/>
      <c r="F13623" s="129"/>
    </row>
    <row r="13624" spans="3:6" s="119" customFormat="1" x14ac:dyDescent="0.3">
      <c r="C13624" s="129"/>
      <c r="D13624" s="129"/>
      <c r="E13624" s="129"/>
      <c r="F13624" s="129"/>
    </row>
    <row r="13625" spans="3:6" s="119" customFormat="1" x14ac:dyDescent="0.3">
      <c r="C13625" s="129"/>
      <c r="D13625" s="129"/>
      <c r="E13625" s="129"/>
      <c r="F13625" s="129"/>
    </row>
    <row r="13626" spans="3:6" s="119" customFormat="1" x14ac:dyDescent="0.3">
      <c r="C13626" s="129"/>
      <c r="D13626" s="129"/>
      <c r="E13626" s="129"/>
      <c r="F13626" s="129"/>
    </row>
    <row r="13627" spans="3:6" s="119" customFormat="1" x14ac:dyDescent="0.3">
      <c r="C13627" s="129"/>
      <c r="D13627" s="129"/>
      <c r="E13627" s="129"/>
      <c r="F13627" s="129"/>
    </row>
    <row r="13628" spans="3:6" s="119" customFormat="1" x14ac:dyDescent="0.3">
      <c r="C13628" s="129"/>
      <c r="D13628" s="129"/>
      <c r="E13628" s="129"/>
      <c r="F13628" s="129"/>
    </row>
    <row r="13629" spans="3:6" s="119" customFormat="1" x14ac:dyDescent="0.3">
      <c r="C13629" s="129"/>
      <c r="D13629" s="129"/>
      <c r="E13629" s="129"/>
      <c r="F13629" s="129"/>
    </row>
    <row r="13630" spans="3:6" s="119" customFormat="1" x14ac:dyDescent="0.3">
      <c r="C13630" s="129"/>
      <c r="D13630" s="129"/>
      <c r="E13630" s="129"/>
      <c r="F13630" s="129"/>
    </row>
    <row r="13631" spans="3:6" s="119" customFormat="1" x14ac:dyDescent="0.3">
      <c r="C13631" s="129"/>
      <c r="D13631" s="129"/>
      <c r="E13631" s="129"/>
      <c r="F13631" s="129"/>
    </row>
    <row r="13632" spans="3:6" s="119" customFormat="1" x14ac:dyDescent="0.3">
      <c r="C13632" s="129"/>
      <c r="D13632" s="129"/>
      <c r="E13632" s="129"/>
      <c r="F13632" s="129"/>
    </row>
    <row r="13633" spans="3:6" s="119" customFormat="1" x14ac:dyDescent="0.3">
      <c r="C13633" s="129"/>
      <c r="D13633" s="129"/>
      <c r="E13633" s="129"/>
      <c r="F13633" s="129"/>
    </row>
    <row r="13634" spans="3:6" s="119" customFormat="1" x14ac:dyDescent="0.3">
      <c r="C13634" s="129"/>
      <c r="D13634" s="129"/>
      <c r="E13634" s="129"/>
      <c r="F13634" s="129"/>
    </row>
    <row r="13635" spans="3:6" s="119" customFormat="1" x14ac:dyDescent="0.3">
      <c r="C13635" s="129"/>
      <c r="D13635" s="129"/>
      <c r="E13635" s="129"/>
      <c r="F13635" s="129"/>
    </row>
    <row r="13636" spans="3:6" s="119" customFormat="1" x14ac:dyDescent="0.3">
      <c r="C13636" s="129"/>
      <c r="D13636" s="129"/>
      <c r="E13636" s="129"/>
      <c r="F13636" s="129"/>
    </row>
    <row r="13637" spans="3:6" s="119" customFormat="1" x14ac:dyDescent="0.3">
      <c r="C13637" s="129"/>
      <c r="D13637" s="129"/>
      <c r="E13637" s="129"/>
      <c r="F13637" s="129"/>
    </row>
    <row r="13638" spans="3:6" s="119" customFormat="1" x14ac:dyDescent="0.3">
      <c r="C13638" s="129"/>
      <c r="D13638" s="129"/>
      <c r="E13638" s="129"/>
      <c r="F13638" s="129"/>
    </row>
    <row r="13639" spans="3:6" s="119" customFormat="1" x14ac:dyDescent="0.3">
      <c r="C13639" s="129"/>
      <c r="D13639" s="129"/>
      <c r="E13639" s="129"/>
      <c r="F13639" s="129"/>
    </row>
    <row r="13640" spans="3:6" s="119" customFormat="1" x14ac:dyDescent="0.3">
      <c r="C13640" s="129"/>
      <c r="D13640" s="129"/>
      <c r="E13640" s="129"/>
      <c r="F13640" s="129"/>
    </row>
    <row r="13641" spans="3:6" s="119" customFormat="1" x14ac:dyDescent="0.3">
      <c r="C13641" s="129"/>
      <c r="D13641" s="129"/>
      <c r="E13641" s="129"/>
      <c r="F13641" s="129"/>
    </row>
    <row r="13642" spans="3:6" s="119" customFormat="1" x14ac:dyDescent="0.3">
      <c r="C13642" s="129"/>
      <c r="D13642" s="129"/>
      <c r="E13642" s="129"/>
      <c r="F13642" s="129"/>
    </row>
    <row r="13643" spans="3:6" s="119" customFormat="1" x14ac:dyDescent="0.3">
      <c r="C13643" s="129"/>
      <c r="D13643" s="129"/>
      <c r="E13643" s="129"/>
      <c r="F13643" s="129"/>
    </row>
    <row r="13644" spans="3:6" s="119" customFormat="1" x14ac:dyDescent="0.3">
      <c r="C13644" s="129"/>
      <c r="D13644" s="129"/>
      <c r="E13644" s="129"/>
      <c r="F13644" s="129"/>
    </row>
    <row r="13645" spans="3:6" s="119" customFormat="1" x14ac:dyDescent="0.3">
      <c r="C13645" s="129"/>
      <c r="D13645" s="129"/>
      <c r="E13645" s="129"/>
      <c r="F13645" s="129"/>
    </row>
    <row r="13646" spans="3:6" s="119" customFormat="1" x14ac:dyDescent="0.3">
      <c r="C13646" s="129"/>
      <c r="D13646" s="129"/>
      <c r="E13646" s="129"/>
      <c r="F13646" s="129"/>
    </row>
    <row r="13647" spans="3:6" s="119" customFormat="1" x14ac:dyDescent="0.3">
      <c r="C13647" s="129"/>
      <c r="D13647" s="129"/>
      <c r="E13647" s="129"/>
      <c r="F13647" s="129"/>
    </row>
    <row r="13648" spans="3:6" s="119" customFormat="1" x14ac:dyDescent="0.3">
      <c r="C13648" s="129"/>
      <c r="D13648" s="129"/>
      <c r="E13648" s="129"/>
      <c r="F13648" s="129"/>
    </row>
    <row r="13649" spans="3:6" s="119" customFormat="1" x14ac:dyDescent="0.3">
      <c r="C13649" s="129"/>
      <c r="D13649" s="129"/>
      <c r="E13649" s="129"/>
      <c r="F13649" s="129"/>
    </row>
    <row r="13650" spans="3:6" s="119" customFormat="1" x14ac:dyDescent="0.3">
      <c r="C13650" s="129"/>
      <c r="D13650" s="129"/>
      <c r="E13650" s="129"/>
      <c r="F13650" s="129"/>
    </row>
    <row r="13651" spans="3:6" s="119" customFormat="1" x14ac:dyDescent="0.3">
      <c r="C13651" s="129"/>
      <c r="D13651" s="129"/>
      <c r="E13651" s="129"/>
      <c r="F13651" s="129"/>
    </row>
    <row r="13652" spans="3:6" s="119" customFormat="1" x14ac:dyDescent="0.3">
      <c r="C13652" s="129"/>
      <c r="D13652" s="129"/>
      <c r="E13652" s="129"/>
      <c r="F13652" s="129"/>
    </row>
    <row r="13653" spans="3:6" s="119" customFormat="1" x14ac:dyDescent="0.3">
      <c r="C13653" s="129"/>
      <c r="D13653" s="129"/>
      <c r="E13653" s="129"/>
      <c r="F13653" s="129"/>
    </row>
    <row r="13654" spans="3:6" s="119" customFormat="1" x14ac:dyDescent="0.3">
      <c r="C13654" s="129"/>
      <c r="D13654" s="129"/>
      <c r="E13654" s="129"/>
      <c r="F13654" s="129"/>
    </row>
    <row r="13655" spans="3:6" s="119" customFormat="1" x14ac:dyDescent="0.3">
      <c r="C13655" s="129"/>
      <c r="D13655" s="129"/>
      <c r="E13655" s="129"/>
      <c r="F13655" s="129"/>
    </row>
    <row r="13656" spans="3:6" s="119" customFormat="1" x14ac:dyDescent="0.3">
      <c r="C13656" s="129"/>
      <c r="D13656" s="129"/>
      <c r="E13656" s="129"/>
      <c r="F13656" s="129"/>
    </row>
    <row r="13657" spans="3:6" s="119" customFormat="1" x14ac:dyDescent="0.3">
      <c r="C13657" s="129"/>
      <c r="D13657" s="129"/>
      <c r="E13657" s="129"/>
      <c r="F13657" s="129"/>
    </row>
    <row r="13658" spans="3:6" s="119" customFormat="1" x14ac:dyDescent="0.3">
      <c r="C13658" s="129"/>
      <c r="D13658" s="129"/>
      <c r="E13658" s="129"/>
      <c r="F13658" s="129"/>
    </row>
    <row r="13659" spans="3:6" s="119" customFormat="1" x14ac:dyDescent="0.3">
      <c r="C13659" s="129"/>
      <c r="D13659" s="129"/>
      <c r="E13659" s="129"/>
      <c r="F13659" s="129"/>
    </row>
    <row r="13660" spans="3:6" s="119" customFormat="1" x14ac:dyDescent="0.3">
      <c r="C13660" s="129"/>
      <c r="D13660" s="129"/>
      <c r="E13660" s="129"/>
      <c r="F13660" s="129"/>
    </row>
    <row r="13661" spans="3:6" s="119" customFormat="1" x14ac:dyDescent="0.3">
      <c r="C13661" s="129"/>
      <c r="D13661" s="129"/>
      <c r="E13661" s="129"/>
      <c r="F13661" s="129"/>
    </row>
    <row r="13662" spans="3:6" s="119" customFormat="1" x14ac:dyDescent="0.3">
      <c r="C13662" s="129"/>
      <c r="D13662" s="129"/>
      <c r="E13662" s="129"/>
      <c r="F13662" s="129"/>
    </row>
    <row r="13663" spans="3:6" s="119" customFormat="1" x14ac:dyDescent="0.3">
      <c r="C13663" s="129"/>
      <c r="D13663" s="129"/>
      <c r="E13663" s="129"/>
      <c r="F13663" s="129"/>
    </row>
    <row r="13664" spans="3:6" s="119" customFormat="1" x14ac:dyDescent="0.3">
      <c r="C13664" s="129"/>
      <c r="D13664" s="129"/>
      <c r="E13664" s="129"/>
      <c r="F13664" s="129"/>
    </row>
    <row r="13665" spans="3:6" s="119" customFormat="1" x14ac:dyDescent="0.3">
      <c r="C13665" s="129"/>
      <c r="D13665" s="129"/>
      <c r="E13665" s="129"/>
      <c r="F13665" s="129"/>
    </row>
    <row r="13666" spans="3:6" s="119" customFormat="1" x14ac:dyDescent="0.3">
      <c r="C13666" s="129"/>
      <c r="D13666" s="129"/>
      <c r="E13666" s="129"/>
      <c r="F13666" s="129"/>
    </row>
    <row r="13667" spans="3:6" s="119" customFormat="1" x14ac:dyDescent="0.3">
      <c r="C13667" s="129"/>
      <c r="D13667" s="129"/>
      <c r="E13667" s="129"/>
      <c r="F13667" s="129"/>
    </row>
    <row r="13668" spans="3:6" s="119" customFormat="1" x14ac:dyDescent="0.3">
      <c r="C13668" s="129"/>
      <c r="D13668" s="129"/>
      <c r="E13668" s="129"/>
      <c r="F13668" s="129"/>
    </row>
    <row r="13669" spans="3:6" s="119" customFormat="1" x14ac:dyDescent="0.3">
      <c r="C13669" s="129"/>
      <c r="D13669" s="129"/>
      <c r="E13669" s="129"/>
      <c r="F13669" s="129"/>
    </row>
    <row r="13670" spans="3:6" s="119" customFormat="1" x14ac:dyDescent="0.3">
      <c r="C13670" s="129"/>
      <c r="D13670" s="129"/>
      <c r="E13670" s="129"/>
      <c r="F13670" s="129"/>
    </row>
    <row r="13671" spans="3:6" s="119" customFormat="1" x14ac:dyDescent="0.3">
      <c r="C13671" s="129"/>
      <c r="D13671" s="129"/>
      <c r="E13671" s="129"/>
      <c r="F13671" s="129"/>
    </row>
    <row r="13672" spans="3:6" s="119" customFormat="1" x14ac:dyDescent="0.3">
      <c r="C13672" s="129"/>
      <c r="D13672" s="129"/>
      <c r="E13672" s="129"/>
      <c r="F13672" s="129"/>
    </row>
    <row r="13673" spans="3:6" s="119" customFormat="1" x14ac:dyDescent="0.3">
      <c r="C13673" s="129"/>
      <c r="D13673" s="129"/>
      <c r="E13673" s="129"/>
      <c r="F13673" s="129"/>
    </row>
    <row r="13674" spans="3:6" s="119" customFormat="1" x14ac:dyDescent="0.3">
      <c r="C13674" s="129"/>
      <c r="D13674" s="129"/>
      <c r="E13674" s="129"/>
      <c r="F13674" s="129"/>
    </row>
    <row r="13675" spans="3:6" s="119" customFormat="1" x14ac:dyDescent="0.3">
      <c r="C13675" s="129"/>
      <c r="D13675" s="129"/>
      <c r="E13675" s="129"/>
      <c r="F13675" s="129"/>
    </row>
    <row r="13676" spans="3:6" s="119" customFormat="1" x14ac:dyDescent="0.3">
      <c r="C13676" s="129"/>
      <c r="D13676" s="129"/>
      <c r="E13676" s="129"/>
      <c r="F13676" s="129"/>
    </row>
    <row r="13677" spans="3:6" s="119" customFormat="1" x14ac:dyDescent="0.3">
      <c r="C13677" s="129"/>
      <c r="D13677" s="129"/>
      <c r="E13677" s="129"/>
      <c r="F13677" s="129"/>
    </row>
    <row r="13678" spans="3:6" s="119" customFormat="1" x14ac:dyDescent="0.3">
      <c r="C13678" s="129"/>
      <c r="D13678" s="129"/>
      <c r="E13678" s="129"/>
      <c r="F13678" s="129"/>
    </row>
    <row r="13679" spans="3:6" s="119" customFormat="1" x14ac:dyDescent="0.3">
      <c r="C13679" s="129"/>
      <c r="D13679" s="129"/>
      <c r="E13679" s="129"/>
      <c r="F13679" s="129"/>
    </row>
    <row r="13680" spans="3:6" s="119" customFormat="1" x14ac:dyDescent="0.3">
      <c r="C13680" s="129"/>
      <c r="D13680" s="129"/>
      <c r="E13680" s="129"/>
      <c r="F13680" s="129"/>
    </row>
    <row r="13681" spans="3:6" s="119" customFormat="1" x14ac:dyDescent="0.3">
      <c r="C13681" s="129"/>
      <c r="D13681" s="129"/>
      <c r="E13681" s="129"/>
      <c r="F13681" s="129"/>
    </row>
    <row r="13682" spans="3:6" s="119" customFormat="1" x14ac:dyDescent="0.3">
      <c r="C13682" s="129"/>
      <c r="D13682" s="129"/>
      <c r="E13682" s="129"/>
      <c r="F13682" s="129"/>
    </row>
    <row r="13683" spans="3:6" s="119" customFormat="1" x14ac:dyDescent="0.3">
      <c r="C13683" s="129"/>
      <c r="D13683" s="129"/>
      <c r="E13683" s="129"/>
      <c r="F13683" s="129"/>
    </row>
    <row r="13684" spans="3:6" s="119" customFormat="1" x14ac:dyDescent="0.3">
      <c r="C13684" s="129"/>
      <c r="D13684" s="129"/>
      <c r="E13684" s="129"/>
      <c r="F13684" s="129"/>
    </row>
    <row r="13685" spans="3:6" s="119" customFormat="1" x14ac:dyDescent="0.3">
      <c r="C13685" s="129"/>
      <c r="D13685" s="129"/>
      <c r="E13685" s="129"/>
      <c r="F13685" s="129"/>
    </row>
    <row r="13686" spans="3:6" s="119" customFormat="1" x14ac:dyDescent="0.3">
      <c r="C13686" s="129"/>
      <c r="D13686" s="129"/>
      <c r="E13686" s="129"/>
      <c r="F13686" s="129"/>
    </row>
    <row r="13687" spans="3:6" s="119" customFormat="1" x14ac:dyDescent="0.3">
      <c r="C13687" s="129"/>
      <c r="D13687" s="129"/>
      <c r="E13687" s="129"/>
      <c r="F13687" s="129"/>
    </row>
    <row r="13688" spans="3:6" s="119" customFormat="1" x14ac:dyDescent="0.3">
      <c r="C13688" s="129"/>
      <c r="D13688" s="129"/>
      <c r="E13688" s="129"/>
      <c r="F13688" s="129"/>
    </row>
    <row r="13689" spans="3:6" s="119" customFormat="1" x14ac:dyDescent="0.3">
      <c r="C13689" s="129"/>
      <c r="D13689" s="129"/>
      <c r="E13689" s="129"/>
      <c r="F13689" s="129"/>
    </row>
    <row r="13690" spans="3:6" s="119" customFormat="1" x14ac:dyDescent="0.3">
      <c r="C13690" s="129"/>
      <c r="D13690" s="129"/>
      <c r="E13690" s="129"/>
      <c r="F13690" s="129"/>
    </row>
    <row r="13691" spans="3:6" s="119" customFormat="1" x14ac:dyDescent="0.3">
      <c r="C13691" s="129"/>
      <c r="D13691" s="129"/>
      <c r="E13691" s="129"/>
      <c r="F13691" s="129"/>
    </row>
    <row r="13692" spans="3:6" s="119" customFormat="1" x14ac:dyDescent="0.3">
      <c r="C13692" s="129"/>
      <c r="D13692" s="129"/>
      <c r="E13692" s="129"/>
      <c r="F13692" s="129"/>
    </row>
    <row r="13693" spans="3:6" s="119" customFormat="1" x14ac:dyDescent="0.3">
      <c r="C13693" s="129"/>
      <c r="D13693" s="129"/>
      <c r="E13693" s="129"/>
      <c r="F13693" s="129"/>
    </row>
    <row r="13694" spans="3:6" s="119" customFormat="1" x14ac:dyDescent="0.3">
      <c r="C13694" s="129"/>
      <c r="D13694" s="129"/>
      <c r="E13694" s="129"/>
      <c r="F13694" s="129"/>
    </row>
    <row r="13695" spans="3:6" s="119" customFormat="1" x14ac:dyDescent="0.3">
      <c r="C13695" s="129"/>
      <c r="D13695" s="129"/>
      <c r="E13695" s="129"/>
      <c r="F13695" s="129"/>
    </row>
    <row r="13696" spans="3:6" s="119" customFormat="1" x14ac:dyDescent="0.3">
      <c r="C13696" s="129"/>
      <c r="D13696" s="129"/>
      <c r="E13696" s="129"/>
      <c r="F13696" s="129"/>
    </row>
    <row r="13697" spans="3:6" s="119" customFormat="1" x14ac:dyDescent="0.3">
      <c r="C13697" s="129"/>
      <c r="D13697" s="129"/>
      <c r="E13697" s="129"/>
      <c r="F13697" s="129"/>
    </row>
    <row r="13698" spans="3:6" s="119" customFormat="1" x14ac:dyDescent="0.3">
      <c r="C13698" s="129"/>
      <c r="D13698" s="129"/>
      <c r="E13698" s="129"/>
      <c r="F13698" s="129"/>
    </row>
    <row r="13699" spans="3:6" s="119" customFormat="1" x14ac:dyDescent="0.3">
      <c r="C13699" s="129"/>
      <c r="D13699" s="129"/>
      <c r="E13699" s="129"/>
      <c r="F13699" s="129"/>
    </row>
    <row r="13700" spans="3:6" s="119" customFormat="1" x14ac:dyDescent="0.3">
      <c r="C13700" s="129"/>
      <c r="D13700" s="129"/>
      <c r="E13700" s="129"/>
      <c r="F13700" s="129"/>
    </row>
    <row r="13701" spans="3:6" s="119" customFormat="1" x14ac:dyDescent="0.3">
      <c r="C13701" s="129"/>
      <c r="D13701" s="129"/>
      <c r="E13701" s="129"/>
      <c r="F13701" s="129"/>
    </row>
    <row r="13702" spans="3:6" s="119" customFormat="1" x14ac:dyDescent="0.3">
      <c r="C13702" s="129"/>
      <c r="D13702" s="129"/>
      <c r="E13702" s="129"/>
      <c r="F13702" s="129"/>
    </row>
    <row r="13703" spans="3:6" s="119" customFormat="1" x14ac:dyDescent="0.3">
      <c r="C13703" s="129"/>
      <c r="D13703" s="129"/>
      <c r="E13703" s="129"/>
      <c r="F13703" s="129"/>
    </row>
    <row r="13704" spans="3:6" s="119" customFormat="1" x14ac:dyDescent="0.3">
      <c r="C13704" s="129"/>
      <c r="D13704" s="129"/>
      <c r="E13704" s="129"/>
      <c r="F13704" s="129"/>
    </row>
    <row r="13705" spans="3:6" s="119" customFormat="1" x14ac:dyDescent="0.3">
      <c r="C13705" s="129"/>
      <c r="D13705" s="129"/>
      <c r="E13705" s="129"/>
      <c r="F13705" s="129"/>
    </row>
    <row r="13706" spans="3:6" s="119" customFormat="1" x14ac:dyDescent="0.3">
      <c r="C13706" s="129"/>
      <c r="D13706" s="129"/>
      <c r="E13706" s="129"/>
      <c r="F13706" s="129"/>
    </row>
    <row r="13707" spans="3:6" s="119" customFormat="1" x14ac:dyDescent="0.3">
      <c r="C13707" s="129"/>
      <c r="D13707" s="129"/>
      <c r="E13707" s="129"/>
      <c r="F13707" s="129"/>
    </row>
    <row r="13708" spans="3:6" s="119" customFormat="1" x14ac:dyDescent="0.3">
      <c r="C13708" s="129"/>
      <c r="D13708" s="129"/>
      <c r="E13708" s="129"/>
      <c r="F13708" s="129"/>
    </row>
    <row r="13709" spans="3:6" s="119" customFormat="1" x14ac:dyDescent="0.3">
      <c r="C13709" s="129"/>
      <c r="D13709" s="129"/>
      <c r="E13709" s="129"/>
      <c r="F13709" s="129"/>
    </row>
    <row r="13710" spans="3:6" s="119" customFormat="1" x14ac:dyDescent="0.3">
      <c r="C13710" s="129"/>
      <c r="D13710" s="129"/>
      <c r="E13710" s="129"/>
      <c r="F13710" s="129"/>
    </row>
    <row r="13711" spans="3:6" s="119" customFormat="1" x14ac:dyDescent="0.3">
      <c r="C13711" s="129"/>
      <c r="D13711" s="129"/>
      <c r="E13711" s="129"/>
      <c r="F13711" s="129"/>
    </row>
    <row r="13712" spans="3:6" s="119" customFormat="1" x14ac:dyDescent="0.3">
      <c r="C13712" s="129"/>
      <c r="D13712" s="129"/>
      <c r="E13712" s="129"/>
      <c r="F13712" s="129"/>
    </row>
    <row r="13713" spans="3:6" s="119" customFormat="1" x14ac:dyDescent="0.3">
      <c r="C13713" s="129"/>
      <c r="D13713" s="129"/>
      <c r="E13713" s="129"/>
      <c r="F13713" s="129"/>
    </row>
    <row r="13714" spans="3:6" s="119" customFormat="1" x14ac:dyDescent="0.3">
      <c r="C13714" s="129"/>
      <c r="D13714" s="129"/>
      <c r="E13714" s="129"/>
      <c r="F13714" s="129"/>
    </row>
    <row r="13715" spans="3:6" s="119" customFormat="1" x14ac:dyDescent="0.3">
      <c r="C13715" s="129"/>
      <c r="D13715" s="129"/>
      <c r="E13715" s="129"/>
      <c r="F13715" s="129"/>
    </row>
    <row r="13716" spans="3:6" s="119" customFormat="1" x14ac:dyDescent="0.3">
      <c r="C13716" s="129"/>
      <c r="D13716" s="129"/>
      <c r="E13716" s="129"/>
      <c r="F13716" s="129"/>
    </row>
    <row r="13717" spans="3:6" s="119" customFormat="1" x14ac:dyDescent="0.3">
      <c r="C13717" s="129"/>
      <c r="D13717" s="129"/>
      <c r="E13717" s="129"/>
      <c r="F13717" s="129"/>
    </row>
    <row r="13718" spans="3:6" s="119" customFormat="1" x14ac:dyDescent="0.3">
      <c r="C13718" s="129"/>
      <c r="D13718" s="129"/>
      <c r="E13718" s="129"/>
      <c r="F13718" s="129"/>
    </row>
    <row r="13719" spans="3:6" s="119" customFormat="1" x14ac:dyDescent="0.3">
      <c r="C13719" s="129"/>
      <c r="D13719" s="129"/>
      <c r="E13719" s="129"/>
      <c r="F13719" s="129"/>
    </row>
    <row r="13720" spans="3:6" s="119" customFormat="1" x14ac:dyDescent="0.3">
      <c r="C13720" s="129"/>
      <c r="D13720" s="129"/>
      <c r="E13720" s="129"/>
      <c r="F13720" s="129"/>
    </row>
    <row r="13721" spans="3:6" s="119" customFormat="1" x14ac:dyDescent="0.3">
      <c r="C13721" s="129"/>
      <c r="D13721" s="129"/>
      <c r="E13721" s="129"/>
      <c r="F13721" s="129"/>
    </row>
    <row r="13722" spans="3:6" s="119" customFormat="1" x14ac:dyDescent="0.3">
      <c r="C13722" s="129"/>
      <c r="D13722" s="129"/>
      <c r="E13722" s="129"/>
      <c r="F13722" s="129"/>
    </row>
    <row r="13723" spans="3:6" s="119" customFormat="1" x14ac:dyDescent="0.3">
      <c r="C13723" s="129"/>
      <c r="D13723" s="129"/>
      <c r="E13723" s="129"/>
      <c r="F13723" s="129"/>
    </row>
    <row r="13724" spans="3:6" s="119" customFormat="1" x14ac:dyDescent="0.3">
      <c r="C13724" s="129"/>
      <c r="D13724" s="129"/>
      <c r="E13724" s="129"/>
      <c r="F13724" s="129"/>
    </row>
    <row r="13725" spans="3:6" s="119" customFormat="1" x14ac:dyDescent="0.3">
      <c r="C13725" s="129"/>
      <c r="D13725" s="129"/>
      <c r="E13725" s="129"/>
      <c r="F13725" s="129"/>
    </row>
    <row r="13726" spans="3:6" s="119" customFormat="1" x14ac:dyDescent="0.3">
      <c r="C13726" s="129"/>
      <c r="D13726" s="129"/>
      <c r="E13726" s="129"/>
      <c r="F13726" s="129"/>
    </row>
    <row r="13727" spans="3:6" s="119" customFormat="1" x14ac:dyDescent="0.3">
      <c r="C13727" s="129"/>
      <c r="D13727" s="129"/>
      <c r="E13727" s="129"/>
      <c r="F13727" s="129"/>
    </row>
    <row r="13728" spans="3:6" s="119" customFormat="1" x14ac:dyDescent="0.3">
      <c r="C13728" s="129"/>
      <c r="D13728" s="129"/>
      <c r="E13728" s="129"/>
      <c r="F13728" s="129"/>
    </row>
    <row r="13729" spans="3:6" s="119" customFormat="1" x14ac:dyDescent="0.3">
      <c r="C13729" s="129"/>
      <c r="D13729" s="129"/>
      <c r="E13729" s="129"/>
      <c r="F13729" s="129"/>
    </row>
    <row r="13730" spans="3:6" s="119" customFormat="1" x14ac:dyDescent="0.3">
      <c r="C13730" s="129"/>
      <c r="D13730" s="129"/>
      <c r="E13730" s="129"/>
      <c r="F13730" s="129"/>
    </row>
    <row r="13731" spans="3:6" s="119" customFormat="1" x14ac:dyDescent="0.3">
      <c r="C13731" s="129"/>
      <c r="D13731" s="129"/>
      <c r="E13731" s="129"/>
      <c r="F13731" s="129"/>
    </row>
    <row r="13732" spans="3:6" s="119" customFormat="1" x14ac:dyDescent="0.3">
      <c r="C13732" s="129"/>
      <c r="D13732" s="129"/>
      <c r="E13732" s="129"/>
      <c r="F13732" s="129"/>
    </row>
    <row r="13733" spans="3:6" s="119" customFormat="1" x14ac:dyDescent="0.3">
      <c r="C13733" s="129"/>
      <c r="D13733" s="129"/>
      <c r="E13733" s="129"/>
      <c r="F13733" s="129"/>
    </row>
    <row r="13734" spans="3:6" s="119" customFormat="1" x14ac:dyDescent="0.3">
      <c r="C13734" s="129"/>
      <c r="D13734" s="129"/>
      <c r="E13734" s="129"/>
      <c r="F13734" s="129"/>
    </row>
    <row r="13735" spans="3:6" s="119" customFormat="1" x14ac:dyDescent="0.3">
      <c r="C13735" s="129"/>
      <c r="D13735" s="129"/>
      <c r="E13735" s="129"/>
      <c r="F13735" s="129"/>
    </row>
    <row r="13736" spans="3:6" s="119" customFormat="1" x14ac:dyDescent="0.3">
      <c r="C13736" s="129"/>
      <c r="D13736" s="129"/>
      <c r="E13736" s="129"/>
      <c r="F13736" s="129"/>
    </row>
    <row r="13737" spans="3:6" s="119" customFormat="1" x14ac:dyDescent="0.3">
      <c r="C13737" s="129"/>
      <c r="D13737" s="129"/>
      <c r="E13737" s="129"/>
      <c r="F13737" s="129"/>
    </row>
    <row r="13738" spans="3:6" s="119" customFormat="1" x14ac:dyDescent="0.3">
      <c r="C13738" s="129"/>
      <c r="D13738" s="129"/>
      <c r="E13738" s="129"/>
      <c r="F13738" s="129"/>
    </row>
    <row r="13739" spans="3:6" s="119" customFormat="1" x14ac:dyDescent="0.3">
      <c r="C13739" s="129"/>
      <c r="D13739" s="129"/>
      <c r="E13739" s="129"/>
      <c r="F13739" s="129"/>
    </row>
    <row r="13740" spans="3:6" s="119" customFormat="1" x14ac:dyDescent="0.3">
      <c r="C13740" s="129"/>
      <c r="D13740" s="129"/>
      <c r="E13740" s="129"/>
      <c r="F13740" s="129"/>
    </row>
    <row r="13741" spans="3:6" s="119" customFormat="1" x14ac:dyDescent="0.3">
      <c r="C13741" s="129"/>
      <c r="D13741" s="129"/>
      <c r="E13741" s="129"/>
      <c r="F13741" s="129"/>
    </row>
    <row r="13742" spans="3:6" s="119" customFormat="1" x14ac:dyDescent="0.3">
      <c r="C13742" s="129"/>
      <c r="D13742" s="129"/>
      <c r="E13742" s="129"/>
      <c r="F13742" s="129"/>
    </row>
    <row r="13743" spans="3:6" s="119" customFormat="1" x14ac:dyDescent="0.3">
      <c r="C13743" s="129"/>
      <c r="D13743" s="129"/>
      <c r="E13743" s="129"/>
      <c r="F13743" s="129"/>
    </row>
    <row r="13744" spans="3:6" s="119" customFormat="1" x14ac:dyDescent="0.3">
      <c r="C13744" s="129"/>
      <c r="D13744" s="129"/>
      <c r="E13744" s="129"/>
      <c r="F13744" s="129"/>
    </row>
    <row r="13745" spans="3:6" s="119" customFormat="1" x14ac:dyDescent="0.3">
      <c r="C13745" s="129"/>
      <c r="D13745" s="129"/>
      <c r="E13745" s="129"/>
      <c r="F13745" s="129"/>
    </row>
    <row r="13746" spans="3:6" s="119" customFormat="1" x14ac:dyDescent="0.3">
      <c r="C13746" s="129"/>
      <c r="D13746" s="129"/>
      <c r="E13746" s="129"/>
      <c r="F13746" s="129"/>
    </row>
    <row r="13747" spans="3:6" s="119" customFormat="1" x14ac:dyDescent="0.3">
      <c r="C13747" s="129"/>
      <c r="D13747" s="129"/>
      <c r="E13747" s="129"/>
      <c r="F13747" s="129"/>
    </row>
    <row r="13748" spans="3:6" s="119" customFormat="1" x14ac:dyDescent="0.3">
      <c r="C13748" s="129"/>
      <c r="D13748" s="129"/>
      <c r="E13748" s="129"/>
      <c r="F13748" s="129"/>
    </row>
    <row r="13749" spans="3:6" s="119" customFormat="1" x14ac:dyDescent="0.3">
      <c r="C13749" s="129"/>
      <c r="D13749" s="129"/>
      <c r="E13749" s="129"/>
      <c r="F13749" s="129"/>
    </row>
    <row r="13750" spans="3:6" s="119" customFormat="1" x14ac:dyDescent="0.3">
      <c r="C13750" s="129"/>
      <c r="D13750" s="129"/>
      <c r="E13750" s="129"/>
      <c r="F13750" s="129"/>
    </row>
    <row r="13751" spans="3:6" s="119" customFormat="1" x14ac:dyDescent="0.3">
      <c r="C13751" s="129"/>
      <c r="D13751" s="129"/>
      <c r="E13751" s="129"/>
      <c r="F13751" s="129"/>
    </row>
    <row r="13752" spans="3:6" s="119" customFormat="1" x14ac:dyDescent="0.3">
      <c r="C13752" s="129"/>
      <c r="D13752" s="129"/>
      <c r="E13752" s="129"/>
      <c r="F13752" s="129"/>
    </row>
    <row r="13753" spans="3:6" s="119" customFormat="1" x14ac:dyDescent="0.3">
      <c r="C13753" s="129"/>
      <c r="D13753" s="129"/>
      <c r="E13753" s="129"/>
      <c r="F13753" s="129"/>
    </row>
    <row r="13754" spans="3:6" s="119" customFormat="1" x14ac:dyDescent="0.3">
      <c r="C13754" s="129"/>
      <c r="D13754" s="129"/>
      <c r="E13754" s="129"/>
      <c r="F13754" s="129"/>
    </row>
    <row r="13755" spans="3:6" s="119" customFormat="1" x14ac:dyDescent="0.3">
      <c r="C13755" s="129"/>
      <c r="D13755" s="129"/>
      <c r="E13755" s="129"/>
      <c r="F13755" s="129"/>
    </row>
    <row r="13756" spans="3:6" s="119" customFormat="1" x14ac:dyDescent="0.3">
      <c r="C13756" s="129"/>
      <c r="D13756" s="129"/>
      <c r="E13756" s="129"/>
      <c r="F13756" s="129"/>
    </row>
    <row r="13757" spans="3:6" s="119" customFormat="1" x14ac:dyDescent="0.3">
      <c r="C13757" s="129"/>
      <c r="D13757" s="129"/>
      <c r="E13757" s="129"/>
      <c r="F13757" s="129"/>
    </row>
    <row r="13758" spans="3:6" s="119" customFormat="1" x14ac:dyDescent="0.3">
      <c r="C13758" s="129"/>
      <c r="D13758" s="129"/>
      <c r="E13758" s="129"/>
      <c r="F13758" s="129"/>
    </row>
    <row r="13759" spans="3:6" s="119" customFormat="1" x14ac:dyDescent="0.3">
      <c r="C13759" s="129"/>
      <c r="D13759" s="129"/>
      <c r="E13759" s="129"/>
      <c r="F13759" s="129"/>
    </row>
    <row r="13760" spans="3:6" s="119" customFormat="1" x14ac:dyDescent="0.3">
      <c r="C13760" s="129"/>
      <c r="D13760" s="129"/>
      <c r="E13760" s="129"/>
      <c r="F13760" s="129"/>
    </row>
    <row r="13761" spans="3:6" s="119" customFormat="1" x14ac:dyDescent="0.3">
      <c r="C13761" s="129"/>
      <c r="D13761" s="129"/>
      <c r="E13761" s="129"/>
      <c r="F13761" s="129"/>
    </row>
    <row r="13762" spans="3:6" s="119" customFormat="1" x14ac:dyDescent="0.3">
      <c r="C13762" s="129"/>
      <c r="D13762" s="129"/>
      <c r="E13762" s="129"/>
      <c r="F13762" s="129"/>
    </row>
    <row r="13763" spans="3:6" s="119" customFormat="1" x14ac:dyDescent="0.3">
      <c r="C13763" s="129"/>
      <c r="D13763" s="129"/>
      <c r="E13763" s="129"/>
      <c r="F13763" s="129"/>
    </row>
    <row r="13764" spans="3:6" s="119" customFormat="1" x14ac:dyDescent="0.3">
      <c r="C13764" s="129"/>
      <c r="D13764" s="129"/>
      <c r="E13764" s="129"/>
      <c r="F13764" s="129"/>
    </row>
    <row r="13765" spans="3:6" s="119" customFormat="1" x14ac:dyDescent="0.3">
      <c r="C13765" s="129"/>
      <c r="D13765" s="129"/>
      <c r="E13765" s="129"/>
      <c r="F13765" s="129"/>
    </row>
    <row r="13766" spans="3:6" s="119" customFormat="1" x14ac:dyDescent="0.3">
      <c r="C13766" s="129"/>
      <c r="D13766" s="129"/>
      <c r="E13766" s="129"/>
      <c r="F13766" s="129"/>
    </row>
    <row r="13767" spans="3:6" s="119" customFormat="1" x14ac:dyDescent="0.3">
      <c r="C13767" s="129"/>
      <c r="D13767" s="129"/>
      <c r="E13767" s="129"/>
      <c r="F13767" s="129"/>
    </row>
    <row r="13768" spans="3:6" s="119" customFormat="1" x14ac:dyDescent="0.3">
      <c r="C13768" s="129"/>
      <c r="D13768" s="129"/>
      <c r="E13768" s="129"/>
      <c r="F13768" s="129"/>
    </row>
    <row r="13769" spans="3:6" s="119" customFormat="1" x14ac:dyDescent="0.3">
      <c r="C13769" s="129"/>
      <c r="D13769" s="129"/>
      <c r="E13769" s="129"/>
      <c r="F13769" s="129"/>
    </row>
    <row r="13770" spans="3:6" s="119" customFormat="1" x14ac:dyDescent="0.3">
      <c r="C13770" s="129"/>
      <c r="D13770" s="129"/>
      <c r="E13770" s="129"/>
      <c r="F13770" s="129"/>
    </row>
    <row r="13771" spans="3:6" s="119" customFormat="1" x14ac:dyDescent="0.3">
      <c r="C13771" s="129"/>
      <c r="D13771" s="129"/>
      <c r="E13771" s="129"/>
      <c r="F13771" s="129"/>
    </row>
    <row r="13772" spans="3:6" s="119" customFormat="1" x14ac:dyDescent="0.3">
      <c r="C13772" s="129"/>
      <c r="D13772" s="129"/>
      <c r="E13772" s="129"/>
      <c r="F13772" s="129"/>
    </row>
    <row r="13773" spans="3:6" s="119" customFormat="1" x14ac:dyDescent="0.3">
      <c r="C13773" s="129"/>
      <c r="D13773" s="129"/>
      <c r="E13773" s="129"/>
      <c r="F13773" s="129"/>
    </row>
    <row r="13774" spans="3:6" s="119" customFormat="1" x14ac:dyDescent="0.3">
      <c r="C13774" s="129"/>
      <c r="D13774" s="129"/>
      <c r="E13774" s="129"/>
      <c r="F13774" s="129"/>
    </row>
    <row r="13775" spans="3:6" s="119" customFormat="1" x14ac:dyDescent="0.3">
      <c r="C13775" s="129"/>
      <c r="D13775" s="129"/>
      <c r="E13775" s="129"/>
      <c r="F13775" s="129"/>
    </row>
    <row r="13776" spans="3:6" s="119" customFormat="1" x14ac:dyDescent="0.3">
      <c r="C13776" s="129"/>
      <c r="D13776" s="129"/>
      <c r="E13776" s="129"/>
      <c r="F13776" s="129"/>
    </row>
    <row r="13777" spans="3:6" s="119" customFormat="1" x14ac:dyDescent="0.3">
      <c r="C13777" s="129"/>
      <c r="D13777" s="129"/>
      <c r="E13777" s="129"/>
      <c r="F13777" s="129"/>
    </row>
    <row r="13778" spans="3:6" s="119" customFormat="1" x14ac:dyDescent="0.3">
      <c r="C13778" s="129"/>
      <c r="D13778" s="129"/>
      <c r="E13778" s="129"/>
      <c r="F13778" s="129"/>
    </row>
    <row r="13779" spans="3:6" s="119" customFormat="1" x14ac:dyDescent="0.3">
      <c r="C13779" s="129"/>
      <c r="D13779" s="129"/>
      <c r="E13779" s="129"/>
      <c r="F13779" s="129"/>
    </row>
    <row r="13780" spans="3:6" s="119" customFormat="1" x14ac:dyDescent="0.3">
      <c r="C13780" s="129"/>
      <c r="D13780" s="129"/>
      <c r="E13780" s="129"/>
      <c r="F13780" s="129"/>
    </row>
    <row r="13781" spans="3:6" s="119" customFormat="1" x14ac:dyDescent="0.3">
      <c r="C13781" s="129"/>
      <c r="D13781" s="129"/>
      <c r="E13781" s="129"/>
      <c r="F13781" s="129"/>
    </row>
    <row r="13782" spans="3:6" s="119" customFormat="1" x14ac:dyDescent="0.3">
      <c r="C13782" s="129"/>
      <c r="D13782" s="129"/>
      <c r="E13782" s="129"/>
      <c r="F13782" s="129"/>
    </row>
    <row r="13783" spans="3:6" s="119" customFormat="1" x14ac:dyDescent="0.3">
      <c r="C13783" s="129"/>
      <c r="D13783" s="129"/>
      <c r="E13783" s="129"/>
      <c r="F13783" s="129"/>
    </row>
    <row r="13784" spans="3:6" s="119" customFormat="1" x14ac:dyDescent="0.3">
      <c r="C13784" s="129"/>
      <c r="D13784" s="129"/>
      <c r="E13784" s="129"/>
      <c r="F13784" s="129"/>
    </row>
    <row r="13785" spans="3:6" s="119" customFormat="1" x14ac:dyDescent="0.3">
      <c r="C13785" s="129"/>
      <c r="D13785" s="129"/>
      <c r="E13785" s="129"/>
      <c r="F13785" s="129"/>
    </row>
    <row r="13786" spans="3:6" s="119" customFormat="1" x14ac:dyDescent="0.3">
      <c r="C13786" s="129"/>
      <c r="D13786" s="129"/>
      <c r="E13786" s="129"/>
      <c r="F13786" s="129"/>
    </row>
    <row r="13787" spans="3:6" s="119" customFormat="1" x14ac:dyDescent="0.3">
      <c r="C13787" s="129"/>
      <c r="D13787" s="129"/>
      <c r="E13787" s="129"/>
      <c r="F13787" s="129"/>
    </row>
    <row r="13788" spans="3:6" s="119" customFormat="1" x14ac:dyDescent="0.3">
      <c r="C13788" s="129"/>
      <c r="D13788" s="129"/>
      <c r="E13788" s="129"/>
      <c r="F13788" s="129"/>
    </row>
    <row r="13789" spans="3:6" s="119" customFormat="1" x14ac:dyDescent="0.3">
      <c r="C13789" s="129"/>
      <c r="D13789" s="129"/>
      <c r="E13789" s="129"/>
      <c r="F13789" s="129"/>
    </row>
    <row r="13790" spans="3:6" s="119" customFormat="1" x14ac:dyDescent="0.3">
      <c r="C13790" s="129"/>
      <c r="D13790" s="129"/>
      <c r="E13790" s="129"/>
      <c r="F13790" s="129"/>
    </row>
    <row r="13791" spans="3:6" s="119" customFormat="1" x14ac:dyDescent="0.3">
      <c r="C13791" s="129"/>
      <c r="D13791" s="129"/>
      <c r="E13791" s="129"/>
      <c r="F13791" s="129"/>
    </row>
    <row r="13792" spans="3:6" s="119" customFormat="1" x14ac:dyDescent="0.3">
      <c r="C13792" s="129"/>
      <c r="D13792" s="129"/>
      <c r="E13792" s="129"/>
      <c r="F13792" s="129"/>
    </row>
    <row r="13793" spans="3:6" s="119" customFormat="1" x14ac:dyDescent="0.3">
      <c r="C13793" s="129"/>
      <c r="D13793" s="129"/>
      <c r="E13793" s="129"/>
      <c r="F13793" s="129"/>
    </row>
    <row r="13794" spans="3:6" s="119" customFormat="1" x14ac:dyDescent="0.3">
      <c r="C13794" s="129"/>
      <c r="D13794" s="129"/>
      <c r="E13794" s="129"/>
      <c r="F13794" s="129"/>
    </row>
    <row r="13795" spans="3:6" s="119" customFormat="1" x14ac:dyDescent="0.3">
      <c r="C13795" s="129"/>
      <c r="D13795" s="129"/>
      <c r="E13795" s="129"/>
      <c r="F13795" s="129"/>
    </row>
    <row r="13796" spans="3:6" s="119" customFormat="1" x14ac:dyDescent="0.3">
      <c r="C13796" s="129"/>
      <c r="D13796" s="129"/>
      <c r="E13796" s="129"/>
      <c r="F13796" s="129"/>
    </row>
    <row r="13797" spans="3:6" s="119" customFormat="1" x14ac:dyDescent="0.3">
      <c r="C13797" s="129"/>
      <c r="D13797" s="129"/>
      <c r="E13797" s="129"/>
      <c r="F13797" s="129"/>
    </row>
    <row r="13798" spans="3:6" s="119" customFormat="1" x14ac:dyDescent="0.3">
      <c r="C13798" s="129"/>
      <c r="D13798" s="129"/>
      <c r="E13798" s="129"/>
      <c r="F13798" s="129"/>
    </row>
    <row r="13799" spans="3:6" s="119" customFormat="1" x14ac:dyDescent="0.3">
      <c r="C13799" s="129"/>
      <c r="D13799" s="129"/>
      <c r="E13799" s="129"/>
      <c r="F13799" s="129"/>
    </row>
    <row r="13800" spans="3:6" s="119" customFormat="1" x14ac:dyDescent="0.3">
      <c r="C13800" s="129"/>
      <c r="D13800" s="129"/>
      <c r="E13800" s="129"/>
      <c r="F13800" s="129"/>
    </row>
    <row r="13801" spans="3:6" s="119" customFormat="1" x14ac:dyDescent="0.3">
      <c r="C13801" s="129"/>
      <c r="D13801" s="129"/>
      <c r="E13801" s="129"/>
      <c r="F13801" s="129"/>
    </row>
    <row r="13802" spans="3:6" s="119" customFormat="1" x14ac:dyDescent="0.3">
      <c r="C13802" s="129"/>
      <c r="D13802" s="129"/>
      <c r="E13802" s="129"/>
      <c r="F13802" s="129"/>
    </row>
    <row r="13803" spans="3:6" s="119" customFormat="1" x14ac:dyDescent="0.3">
      <c r="C13803" s="129"/>
      <c r="D13803" s="129"/>
      <c r="E13803" s="129"/>
      <c r="F13803" s="129"/>
    </row>
    <row r="13804" spans="3:6" s="119" customFormat="1" x14ac:dyDescent="0.3">
      <c r="C13804" s="129"/>
      <c r="D13804" s="129"/>
      <c r="E13804" s="129"/>
      <c r="F13804" s="129"/>
    </row>
    <row r="13805" spans="3:6" s="119" customFormat="1" x14ac:dyDescent="0.3">
      <c r="C13805" s="129"/>
      <c r="D13805" s="129"/>
      <c r="E13805" s="129"/>
      <c r="F13805" s="129"/>
    </row>
    <row r="13806" spans="3:6" s="119" customFormat="1" x14ac:dyDescent="0.3">
      <c r="C13806" s="129"/>
      <c r="D13806" s="129"/>
      <c r="E13806" s="129"/>
      <c r="F13806" s="129"/>
    </row>
    <row r="13807" spans="3:6" s="119" customFormat="1" x14ac:dyDescent="0.3">
      <c r="C13807" s="129"/>
      <c r="D13807" s="129"/>
      <c r="E13807" s="129"/>
      <c r="F13807" s="129"/>
    </row>
    <row r="13808" spans="3:6" s="119" customFormat="1" x14ac:dyDescent="0.3">
      <c r="C13808" s="129"/>
      <c r="D13808" s="129"/>
      <c r="E13808" s="129"/>
      <c r="F13808" s="129"/>
    </row>
    <row r="13809" spans="3:6" s="119" customFormat="1" x14ac:dyDescent="0.3">
      <c r="C13809" s="129"/>
      <c r="D13809" s="129"/>
      <c r="E13809" s="129"/>
      <c r="F13809" s="129"/>
    </row>
    <row r="13810" spans="3:6" s="119" customFormat="1" x14ac:dyDescent="0.3">
      <c r="C13810" s="129"/>
      <c r="D13810" s="129"/>
      <c r="E13810" s="129"/>
      <c r="F13810" s="129"/>
    </row>
    <row r="13811" spans="3:6" s="119" customFormat="1" x14ac:dyDescent="0.3">
      <c r="C13811" s="129"/>
      <c r="D13811" s="129"/>
      <c r="E13811" s="129"/>
      <c r="F13811" s="129"/>
    </row>
    <row r="13812" spans="3:6" s="119" customFormat="1" x14ac:dyDescent="0.3">
      <c r="C13812" s="129"/>
      <c r="D13812" s="129"/>
      <c r="E13812" s="129"/>
      <c r="F13812" s="129"/>
    </row>
    <row r="13813" spans="3:6" s="119" customFormat="1" x14ac:dyDescent="0.3">
      <c r="C13813" s="129"/>
      <c r="D13813" s="129"/>
      <c r="E13813" s="129"/>
      <c r="F13813" s="129"/>
    </row>
    <row r="13814" spans="3:6" s="119" customFormat="1" x14ac:dyDescent="0.3">
      <c r="C13814" s="129"/>
      <c r="D13814" s="129"/>
      <c r="E13814" s="129"/>
      <c r="F13814" s="129"/>
    </row>
    <row r="13815" spans="3:6" s="119" customFormat="1" x14ac:dyDescent="0.3">
      <c r="C13815" s="129"/>
      <c r="D13815" s="129"/>
      <c r="E13815" s="129"/>
      <c r="F13815" s="129"/>
    </row>
    <row r="13816" spans="3:6" s="119" customFormat="1" x14ac:dyDescent="0.3">
      <c r="C13816" s="129"/>
      <c r="D13816" s="129"/>
      <c r="E13816" s="129"/>
      <c r="F13816" s="129"/>
    </row>
    <row r="13817" spans="3:6" s="119" customFormat="1" x14ac:dyDescent="0.3">
      <c r="C13817" s="129"/>
      <c r="D13817" s="129"/>
      <c r="E13817" s="129"/>
      <c r="F13817" s="129"/>
    </row>
    <row r="13818" spans="3:6" s="119" customFormat="1" x14ac:dyDescent="0.3">
      <c r="C13818" s="129"/>
      <c r="D13818" s="129"/>
      <c r="E13818" s="129"/>
      <c r="F13818" s="129"/>
    </row>
    <row r="13819" spans="3:6" s="119" customFormat="1" x14ac:dyDescent="0.3">
      <c r="C13819" s="129"/>
      <c r="D13819" s="129"/>
      <c r="E13819" s="129"/>
      <c r="F13819" s="129"/>
    </row>
    <row r="13820" spans="3:6" s="119" customFormat="1" x14ac:dyDescent="0.3">
      <c r="C13820" s="129"/>
      <c r="D13820" s="129"/>
      <c r="E13820" s="129"/>
      <c r="F13820" s="129"/>
    </row>
    <row r="13821" spans="3:6" s="119" customFormat="1" x14ac:dyDescent="0.3">
      <c r="C13821" s="129"/>
      <c r="D13821" s="129"/>
      <c r="E13821" s="129"/>
      <c r="F13821" s="129"/>
    </row>
    <row r="13822" spans="3:6" s="119" customFormat="1" x14ac:dyDescent="0.3">
      <c r="C13822" s="129"/>
      <c r="D13822" s="129"/>
      <c r="E13822" s="129"/>
      <c r="F13822" s="129"/>
    </row>
    <row r="13823" spans="3:6" s="119" customFormat="1" x14ac:dyDescent="0.3">
      <c r="C13823" s="129"/>
      <c r="D13823" s="129"/>
      <c r="E13823" s="129"/>
      <c r="F13823" s="129"/>
    </row>
    <row r="13824" spans="3:6" s="119" customFormat="1" x14ac:dyDescent="0.3">
      <c r="C13824" s="129"/>
      <c r="D13824" s="129"/>
      <c r="E13824" s="129"/>
      <c r="F13824" s="129"/>
    </row>
    <row r="13825" spans="3:6" s="119" customFormat="1" x14ac:dyDescent="0.3">
      <c r="C13825" s="129"/>
      <c r="D13825" s="129"/>
      <c r="E13825" s="129"/>
      <c r="F13825" s="129"/>
    </row>
    <row r="13826" spans="3:6" s="119" customFormat="1" x14ac:dyDescent="0.3">
      <c r="C13826" s="129"/>
      <c r="D13826" s="129"/>
      <c r="E13826" s="129"/>
      <c r="F13826" s="129"/>
    </row>
    <row r="13827" spans="3:6" s="119" customFormat="1" x14ac:dyDescent="0.3">
      <c r="C13827" s="129"/>
      <c r="D13827" s="129"/>
      <c r="E13827" s="129"/>
      <c r="F13827" s="129"/>
    </row>
    <row r="13828" spans="3:6" s="119" customFormat="1" x14ac:dyDescent="0.3">
      <c r="C13828" s="129"/>
      <c r="D13828" s="129"/>
      <c r="E13828" s="129"/>
      <c r="F13828" s="129"/>
    </row>
    <row r="13829" spans="3:6" s="119" customFormat="1" x14ac:dyDescent="0.3">
      <c r="C13829" s="129"/>
      <c r="D13829" s="129"/>
      <c r="E13829" s="129"/>
      <c r="F13829" s="129"/>
    </row>
    <row r="13830" spans="3:6" s="119" customFormat="1" x14ac:dyDescent="0.3">
      <c r="C13830" s="129"/>
      <c r="D13830" s="129"/>
      <c r="E13830" s="129"/>
      <c r="F13830" s="129"/>
    </row>
    <row r="13831" spans="3:6" s="119" customFormat="1" x14ac:dyDescent="0.3">
      <c r="C13831" s="129"/>
      <c r="D13831" s="129"/>
      <c r="E13831" s="129"/>
      <c r="F13831" s="129"/>
    </row>
    <row r="13832" spans="3:6" s="119" customFormat="1" x14ac:dyDescent="0.3">
      <c r="C13832" s="129"/>
      <c r="D13832" s="129"/>
      <c r="E13832" s="129"/>
      <c r="F13832" s="129"/>
    </row>
    <row r="13833" spans="3:6" s="119" customFormat="1" x14ac:dyDescent="0.3">
      <c r="C13833" s="129"/>
      <c r="D13833" s="129"/>
      <c r="E13833" s="129"/>
      <c r="F13833" s="129"/>
    </row>
    <row r="13834" spans="3:6" s="119" customFormat="1" x14ac:dyDescent="0.3">
      <c r="C13834" s="129"/>
      <c r="D13834" s="129"/>
      <c r="E13834" s="129"/>
      <c r="F13834" s="129"/>
    </row>
    <row r="13835" spans="3:6" s="119" customFormat="1" x14ac:dyDescent="0.3">
      <c r="C13835" s="129"/>
      <c r="D13835" s="129"/>
      <c r="E13835" s="129"/>
      <c r="F13835" s="129"/>
    </row>
    <row r="13836" spans="3:6" s="119" customFormat="1" x14ac:dyDescent="0.3">
      <c r="C13836" s="129"/>
      <c r="D13836" s="129"/>
      <c r="E13836" s="129"/>
      <c r="F13836" s="129"/>
    </row>
    <row r="13837" spans="3:6" s="119" customFormat="1" x14ac:dyDescent="0.3">
      <c r="C13837" s="129"/>
      <c r="D13837" s="129"/>
      <c r="E13837" s="129"/>
      <c r="F13837" s="129"/>
    </row>
    <row r="13838" spans="3:6" s="119" customFormat="1" x14ac:dyDescent="0.3">
      <c r="C13838" s="129"/>
      <c r="D13838" s="129"/>
      <c r="E13838" s="129"/>
      <c r="F13838" s="129"/>
    </row>
    <row r="13839" spans="3:6" s="119" customFormat="1" x14ac:dyDescent="0.3">
      <c r="C13839" s="129"/>
      <c r="D13839" s="129"/>
      <c r="E13839" s="129"/>
      <c r="F13839" s="129"/>
    </row>
    <row r="13840" spans="3:6" s="119" customFormat="1" x14ac:dyDescent="0.3">
      <c r="C13840" s="129"/>
      <c r="D13840" s="129"/>
      <c r="E13840" s="129"/>
      <c r="F13840" s="129"/>
    </row>
    <row r="13841" spans="3:6" s="119" customFormat="1" x14ac:dyDescent="0.3">
      <c r="C13841" s="129"/>
      <c r="D13841" s="129"/>
      <c r="E13841" s="129"/>
      <c r="F13841" s="129"/>
    </row>
    <row r="13842" spans="3:6" s="119" customFormat="1" x14ac:dyDescent="0.3">
      <c r="C13842" s="129"/>
      <c r="D13842" s="129"/>
      <c r="E13842" s="129"/>
      <c r="F13842" s="129"/>
    </row>
    <row r="13843" spans="3:6" s="119" customFormat="1" x14ac:dyDescent="0.3">
      <c r="C13843" s="129"/>
      <c r="D13843" s="129"/>
      <c r="E13843" s="129"/>
      <c r="F13843" s="129"/>
    </row>
    <row r="13844" spans="3:6" s="119" customFormat="1" x14ac:dyDescent="0.3">
      <c r="C13844" s="129"/>
      <c r="D13844" s="129"/>
      <c r="E13844" s="129"/>
      <c r="F13844" s="129"/>
    </row>
    <row r="13845" spans="3:6" s="119" customFormat="1" x14ac:dyDescent="0.3">
      <c r="C13845" s="129"/>
      <c r="D13845" s="129"/>
      <c r="E13845" s="129"/>
      <c r="F13845" s="129"/>
    </row>
    <row r="13846" spans="3:6" s="119" customFormat="1" x14ac:dyDescent="0.3">
      <c r="C13846" s="129"/>
      <c r="D13846" s="129"/>
      <c r="E13846" s="129"/>
      <c r="F13846" s="129"/>
    </row>
    <row r="13847" spans="3:6" s="119" customFormat="1" x14ac:dyDescent="0.3">
      <c r="C13847" s="129"/>
      <c r="D13847" s="129"/>
      <c r="E13847" s="129"/>
      <c r="F13847" s="129"/>
    </row>
    <row r="13848" spans="3:6" s="119" customFormat="1" x14ac:dyDescent="0.3">
      <c r="C13848" s="129"/>
      <c r="D13848" s="129"/>
      <c r="E13848" s="129"/>
      <c r="F13848" s="129"/>
    </row>
    <row r="13849" spans="3:6" s="119" customFormat="1" x14ac:dyDescent="0.3">
      <c r="C13849" s="129"/>
      <c r="D13849" s="129"/>
      <c r="E13849" s="129"/>
      <c r="F13849" s="129"/>
    </row>
    <row r="13850" spans="3:6" s="119" customFormat="1" x14ac:dyDescent="0.3">
      <c r="C13850" s="129"/>
      <c r="D13850" s="129"/>
      <c r="E13850" s="129"/>
      <c r="F13850" s="129"/>
    </row>
    <row r="13851" spans="3:6" s="119" customFormat="1" x14ac:dyDescent="0.3">
      <c r="C13851" s="129"/>
      <c r="D13851" s="129"/>
      <c r="E13851" s="129"/>
      <c r="F13851" s="129"/>
    </row>
    <row r="13852" spans="3:6" s="119" customFormat="1" x14ac:dyDescent="0.3">
      <c r="C13852" s="129"/>
      <c r="D13852" s="129"/>
      <c r="E13852" s="129"/>
      <c r="F13852" s="129"/>
    </row>
    <row r="13853" spans="3:6" s="119" customFormat="1" x14ac:dyDescent="0.3">
      <c r="C13853" s="129"/>
      <c r="D13853" s="129"/>
      <c r="E13853" s="129"/>
      <c r="F13853" s="129"/>
    </row>
    <row r="13854" spans="3:6" s="119" customFormat="1" x14ac:dyDescent="0.3">
      <c r="C13854" s="129"/>
      <c r="D13854" s="129"/>
      <c r="E13854" s="129"/>
      <c r="F13854" s="129"/>
    </row>
    <row r="13855" spans="3:6" s="119" customFormat="1" x14ac:dyDescent="0.3">
      <c r="C13855" s="129"/>
      <c r="D13855" s="129"/>
      <c r="E13855" s="129"/>
      <c r="F13855" s="129"/>
    </row>
    <row r="13856" spans="3:6" s="119" customFormat="1" x14ac:dyDescent="0.3">
      <c r="C13856" s="129"/>
      <c r="D13856" s="129"/>
      <c r="E13856" s="129"/>
      <c r="F13856" s="129"/>
    </row>
    <row r="13857" spans="3:6" s="119" customFormat="1" x14ac:dyDescent="0.3">
      <c r="C13857" s="129"/>
      <c r="D13857" s="129"/>
      <c r="E13857" s="129"/>
      <c r="F13857" s="129"/>
    </row>
    <row r="13858" spans="3:6" s="119" customFormat="1" x14ac:dyDescent="0.3">
      <c r="C13858" s="129"/>
      <c r="D13858" s="129"/>
      <c r="E13858" s="129"/>
      <c r="F13858" s="129"/>
    </row>
    <row r="13859" spans="3:6" s="119" customFormat="1" x14ac:dyDescent="0.3">
      <c r="C13859" s="129"/>
      <c r="D13859" s="129"/>
      <c r="E13859" s="129"/>
      <c r="F13859" s="129"/>
    </row>
    <row r="13860" spans="3:6" s="119" customFormat="1" x14ac:dyDescent="0.3">
      <c r="C13860" s="129"/>
      <c r="D13860" s="129"/>
      <c r="E13860" s="129"/>
      <c r="F13860" s="129"/>
    </row>
    <row r="13861" spans="3:6" s="119" customFormat="1" x14ac:dyDescent="0.3">
      <c r="C13861" s="129"/>
      <c r="D13861" s="129"/>
      <c r="E13861" s="129"/>
      <c r="F13861" s="129"/>
    </row>
    <row r="13862" spans="3:6" s="119" customFormat="1" x14ac:dyDescent="0.3">
      <c r="C13862" s="129"/>
      <c r="D13862" s="129"/>
      <c r="E13862" s="129"/>
      <c r="F13862" s="129"/>
    </row>
    <row r="13863" spans="3:6" s="119" customFormat="1" x14ac:dyDescent="0.3">
      <c r="C13863" s="129"/>
      <c r="D13863" s="129"/>
      <c r="E13863" s="129"/>
      <c r="F13863" s="129"/>
    </row>
    <row r="13864" spans="3:6" s="119" customFormat="1" x14ac:dyDescent="0.3">
      <c r="C13864" s="129"/>
      <c r="D13864" s="129"/>
      <c r="E13864" s="129"/>
      <c r="F13864" s="129"/>
    </row>
    <row r="13865" spans="3:6" s="119" customFormat="1" x14ac:dyDescent="0.3">
      <c r="C13865" s="129"/>
      <c r="D13865" s="129"/>
      <c r="E13865" s="129"/>
      <c r="F13865" s="129"/>
    </row>
    <row r="13866" spans="3:6" s="119" customFormat="1" x14ac:dyDescent="0.3">
      <c r="C13866" s="129"/>
      <c r="D13866" s="129"/>
      <c r="E13866" s="129"/>
      <c r="F13866" s="129"/>
    </row>
    <row r="13867" spans="3:6" s="119" customFormat="1" x14ac:dyDescent="0.3">
      <c r="C13867" s="129"/>
      <c r="D13867" s="129"/>
      <c r="E13867" s="129"/>
      <c r="F13867" s="129"/>
    </row>
    <row r="13868" spans="3:6" s="119" customFormat="1" x14ac:dyDescent="0.3">
      <c r="C13868" s="129"/>
      <c r="D13868" s="129"/>
      <c r="E13868" s="129"/>
      <c r="F13868" s="129"/>
    </row>
    <row r="13869" spans="3:6" s="119" customFormat="1" x14ac:dyDescent="0.3">
      <c r="C13869" s="129"/>
      <c r="D13869" s="129"/>
      <c r="E13869" s="129"/>
      <c r="F13869" s="129"/>
    </row>
    <row r="13870" spans="3:6" s="119" customFormat="1" x14ac:dyDescent="0.3">
      <c r="C13870" s="129"/>
      <c r="D13870" s="129"/>
      <c r="E13870" s="129"/>
      <c r="F13870" s="129"/>
    </row>
    <row r="13871" spans="3:6" s="119" customFormat="1" x14ac:dyDescent="0.3">
      <c r="C13871" s="129"/>
      <c r="D13871" s="129"/>
      <c r="E13871" s="129"/>
      <c r="F13871" s="129"/>
    </row>
    <row r="13872" spans="3:6" s="119" customFormat="1" x14ac:dyDescent="0.3">
      <c r="C13872" s="129"/>
      <c r="D13872" s="129"/>
      <c r="E13872" s="129"/>
      <c r="F13872" s="129"/>
    </row>
    <row r="13873" spans="3:6" s="119" customFormat="1" x14ac:dyDescent="0.3">
      <c r="C13873" s="129"/>
      <c r="D13873" s="129"/>
      <c r="E13873" s="129"/>
      <c r="F13873" s="129"/>
    </row>
    <row r="13874" spans="3:6" s="119" customFormat="1" x14ac:dyDescent="0.3">
      <c r="C13874" s="129"/>
      <c r="D13874" s="129"/>
      <c r="E13874" s="129"/>
      <c r="F13874" s="129"/>
    </row>
    <row r="13875" spans="3:6" s="119" customFormat="1" x14ac:dyDescent="0.3">
      <c r="C13875" s="129"/>
      <c r="D13875" s="129"/>
      <c r="E13875" s="129"/>
      <c r="F13875" s="129"/>
    </row>
    <row r="13876" spans="3:6" s="119" customFormat="1" x14ac:dyDescent="0.3">
      <c r="C13876" s="129"/>
      <c r="D13876" s="129"/>
      <c r="E13876" s="129"/>
      <c r="F13876" s="129"/>
    </row>
    <row r="13877" spans="3:6" s="119" customFormat="1" x14ac:dyDescent="0.3">
      <c r="C13877" s="129"/>
      <c r="D13877" s="129"/>
      <c r="E13877" s="129"/>
      <c r="F13877" s="129"/>
    </row>
    <row r="13878" spans="3:6" s="119" customFormat="1" x14ac:dyDescent="0.3">
      <c r="C13878" s="129"/>
      <c r="D13878" s="129"/>
      <c r="E13878" s="129"/>
      <c r="F13878" s="129"/>
    </row>
    <row r="13879" spans="3:6" s="119" customFormat="1" x14ac:dyDescent="0.3">
      <c r="C13879" s="129"/>
      <c r="D13879" s="129"/>
      <c r="E13879" s="129"/>
      <c r="F13879" s="129"/>
    </row>
    <row r="13880" spans="3:6" s="119" customFormat="1" x14ac:dyDescent="0.3">
      <c r="C13880" s="129"/>
      <c r="D13880" s="129"/>
      <c r="E13880" s="129"/>
      <c r="F13880" s="129"/>
    </row>
    <row r="13881" spans="3:6" s="119" customFormat="1" x14ac:dyDescent="0.3">
      <c r="C13881" s="129"/>
      <c r="D13881" s="129"/>
      <c r="E13881" s="129"/>
      <c r="F13881" s="129"/>
    </row>
    <row r="13882" spans="3:6" s="119" customFormat="1" x14ac:dyDescent="0.3">
      <c r="C13882" s="129"/>
      <c r="D13882" s="129"/>
      <c r="E13882" s="129"/>
      <c r="F13882" s="129"/>
    </row>
    <row r="13883" spans="3:6" s="119" customFormat="1" x14ac:dyDescent="0.3">
      <c r="C13883" s="129"/>
      <c r="D13883" s="129"/>
      <c r="E13883" s="129"/>
      <c r="F13883" s="129"/>
    </row>
    <row r="13884" spans="3:6" s="119" customFormat="1" x14ac:dyDescent="0.3">
      <c r="C13884" s="129"/>
      <c r="D13884" s="129"/>
      <c r="E13884" s="129"/>
      <c r="F13884" s="129"/>
    </row>
    <row r="13885" spans="3:6" s="119" customFormat="1" x14ac:dyDescent="0.3">
      <c r="C13885" s="129"/>
      <c r="D13885" s="129"/>
      <c r="E13885" s="129"/>
      <c r="F13885" s="129"/>
    </row>
    <row r="13886" spans="3:6" s="119" customFormat="1" x14ac:dyDescent="0.3">
      <c r="C13886" s="129"/>
      <c r="D13886" s="129"/>
      <c r="E13886" s="129"/>
      <c r="F13886" s="129"/>
    </row>
    <row r="13887" spans="3:6" s="119" customFormat="1" x14ac:dyDescent="0.3">
      <c r="C13887" s="129"/>
      <c r="D13887" s="129"/>
      <c r="E13887" s="129"/>
      <c r="F13887" s="129"/>
    </row>
    <row r="13888" spans="3:6" s="119" customFormat="1" x14ac:dyDescent="0.3">
      <c r="C13888" s="129"/>
      <c r="D13888" s="129"/>
      <c r="E13888" s="129"/>
      <c r="F13888" s="129"/>
    </row>
    <row r="13889" spans="3:6" s="119" customFormat="1" x14ac:dyDescent="0.3">
      <c r="C13889" s="129"/>
      <c r="D13889" s="129"/>
      <c r="E13889" s="129"/>
      <c r="F13889" s="129"/>
    </row>
    <row r="13890" spans="3:6" s="119" customFormat="1" x14ac:dyDescent="0.3">
      <c r="C13890" s="129"/>
      <c r="D13890" s="129"/>
      <c r="E13890" s="129"/>
      <c r="F13890" s="129"/>
    </row>
    <row r="13891" spans="3:6" s="119" customFormat="1" x14ac:dyDescent="0.3">
      <c r="C13891" s="129"/>
      <c r="D13891" s="129"/>
      <c r="E13891" s="129"/>
      <c r="F13891" s="129"/>
    </row>
    <row r="13892" spans="3:6" s="119" customFormat="1" x14ac:dyDescent="0.3">
      <c r="C13892" s="129"/>
      <c r="D13892" s="129"/>
      <c r="E13892" s="129"/>
      <c r="F13892" s="129"/>
    </row>
    <row r="13893" spans="3:6" s="119" customFormat="1" x14ac:dyDescent="0.3">
      <c r="C13893" s="129"/>
      <c r="D13893" s="129"/>
      <c r="E13893" s="129"/>
      <c r="F13893" s="129"/>
    </row>
    <row r="13894" spans="3:6" s="119" customFormat="1" x14ac:dyDescent="0.3">
      <c r="C13894" s="129"/>
      <c r="D13894" s="129"/>
      <c r="E13894" s="129"/>
      <c r="F13894" s="129"/>
    </row>
    <row r="13895" spans="3:6" s="119" customFormat="1" x14ac:dyDescent="0.3">
      <c r="C13895" s="129"/>
      <c r="D13895" s="129"/>
      <c r="E13895" s="129"/>
      <c r="F13895" s="129"/>
    </row>
    <row r="13896" spans="3:6" s="119" customFormat="1" x14ac:dyDescent="0.3">
      <c r="C13896" s="129"/>
      <c r="D13896" s="129"/>
      <c r="E13896" s="129"/>
      <c r="F13896" s="129"/>
    </row>
    <row r="13897" spans="3:6" s="119" customFormat="1" x14ac:dyDescent="0.3">
      <c r="C13897" s="129"/>
      <c r="D13897" s="129"/>
      <c r="E13897" s="129"/>
      <c r="F13897" s="129"/>
    </row>
    <row r="13898" spans="3:6" s="119" customFormat="1" x14ac:dyDescent="0.3">
      <c r="C13898" s="129"/>
      <c r="D13898" s="129"/>
      <c r="E13898" s="129"/>
      <c r="F13898" s="129"/>
    </row>
    <row r="13899" spans="3:6" s="119" customFormat="1" x14ac:dyDescent="0.3">
      <c r="C13899" s="129"/>
      <c r="D13899" s="129"/>
      <c r="E13899" s="129"/>
      <c r="F13899" s="129"/>
    </row>
    <row r="13900" spans="3:6" s="119" customFormat="1" x14ac:dyDescent="0.3">
      <c r="C13900" s="129"/>
      <c r="D13900" s="129"/>
      <c r="E13900" s="129"/>
      <c r="F13900" s="129"/>
    </row>
    <row r="13901" spans="3:6" s="119" customFormat="1" x14ac:dyDescent="0.3">
      <c r="C13901" s="129"/>
      <c r="D13901" s="129"/>
      <c r="E13901" s="129"/>
      <c r="F13901" s="129"/>
    </row>
    <row r="13902" spans="3:6" s="119" customFormat="1" x14ac:dyDescent="0.3">
      <c r="C13902" s="129"/>
      <c r="D13902" s="129"/>
      <c r="E13902" s="129"/>
      <c r="F13902" s="129"/>
    </row>
    <row r="13903" spans="3:6" s="119" customFormat="1" x14ac:dyDescent="0.3">
      <c r="C13903" s="129"/>
      <c r="D13903" s="129"/>
      <c r="E13903" s="129"/>
      <c r="F13903" s="129"/>
    </row>
    <row r="13904" spans="3:6" s="119" customFormat="1" x14ac:dyDescent="0.3">
      <c r="C13904" s="129"/>
      <c r="D13904" s="129"/>
      <c r="E13904" s="129"/>
      <c r="F13904" s="129"/>
    </row>
    <row r="13905" spans="3:6" s="119" customFormat="1" x14ac:dyDescent="0.3">
      <c r="C13905" s="129"/>
      <c r="D13905" s="129"/>
      <c r="E13905" s="129"/>
      <c r="F13905" s="129"/>
    </row>
    <row r="13906" spans="3:6" s="119" customFormat="1" x14ac:dyDescent="0.3">
      <c r="C13906" s="129"/>
      <c r="D13906" s="129"/>
      <c r="E13906" s="129"/>
      <c r="F13906" s="129"/>
    </row>
    <row r="13907" spans="3:6" s="119" customFormat="1" x14ac:dyDescent="0.3">
      <c r="C13907" s="129"/>
      <c r="D13907" s="129"/>
      <c r="E13907" s="129"/>
      <c r="F13907" s="129"/>
    </row>
    <row r="13908" spans="3:6" s="119" customFormat="1" x14ac:dyDescent="0.3">
      <c r="C13908" s="129"/>
      <c r="D13908" s="129"/>
      <c r="E13908" s="129"/>
      <c r="F13908" s="129"/>
    </row>
    <row r="13909" spans="3:6" s="119" customFormat="1" x14ac:dyDescent="0.3">
      <c r="C13909" s="129"/>
      <c r="D13909" s="129"/>
      <c r="E13909" s="129"/>
      <c r="F13909" s="129"/>
    </row>
    <row r="13910" spans="3:6" s="119" customFormat="1" x14ac:dyDescent="0.3">
      <c r="C13910" s="129"/>
      <c r="D13910" s="129"/>
      <c r="E13910" s="129"/>
      <c r="F13910" s="129"/>
    </row>
    <row r="13911" spans="3:6" s="119" customFormat="1" x14ac:dyDescent="0.3">
      <c r="C13911" s="129"/>
      <c r="D13911" s="129"/>
      <c r="E13911" s="129"/>
      <c r="F13911" s="129"/>
    </row>
    <row r="13912" spans="3:6" s="119" customFormat="1" x14ac:dyDescent="0.3">
      <c r="C13912" s="129"/>
      <c r="D13912" s="129"/>
      <c r="E13912" s="129"/>
      <c r="F13912" s="129"/>
    </row>
    <row r="13913" spans="3:6" s="119" customFormat="1" x14ac:dyDescent="0.3">
      <c r="C13913" s="129"/>
      <c r="D13913" s="129"/>
      <c r="E13913" s="129"/>
      <c r="F13913" s="129"/>
    </row>
    <row r="13914" spans="3:6" s="119" customFormat="1" x14ac:dyDescent="0.3">
      <c r="C13914" s="129"/>
      <c r="D13914" s="129"/>
      <c r="E13914" s="129"/>
      <c r="F13914" s="129"/>
    </row>
    <row r="13915" spans="3:6" s="119" customFormat="1" x14ac:dyDescent="0.3">
      <c r="C13915" s="129"/>
      <c r="D13915" s="129"/>
      <c r="E13915" s="129"/>
      <c r="F13915" s="129"/>
    </row>
    <row r="13916" spans="3:6" s="119" customFormat="1" x14ac:dyDescent="0.3">
      <c r="C13916" s="129"/>
      <c r="D13916" s="129"/>
      <c r="E13916" s="129"/>
      <c r="F13916" s="129"/>
    </row>
    <row r="13917" spans="3:6" s="119" customFormat="1" x14ac:dyDescent="0.3">
      <c r="C13917" s="129"/>
      <c r="D13917" s="129"/>
      <c r="E13917" s="129"/>
      <c r="F13917" s="129"/>
    </row>
    <row r="13918" spans="3:6" s="119" customFormat="1" x14ac:dyDescent="0.3">
      <c r="C13918" s="129"/>
      <c r="D13918" s="129"/>
      <c r="E13918" s="129"/>
      <c r="F13918" s="129"/>
    </row>
    <row r="13919" spans="3:6" s="119" customFormat="1" x14ac:dyDescent="0.3">
      <c r="C13919" s="129"/>
      <c r="D13919" s="129"/>
      <c r="E13919" s="129"/>
      <c r="F13919" s="129"/>
    </row>
    <row r="13920" spans="3:6" s="119" customFormat="1" x14ac:dyDescent="0.3">
      <c r="C13920" s="129"/>
      <c r="D13920" s="129"/>
      <c r="E13920" s="129"/>
      <c r="F13920" s="129"/>
    </row>
    <row r="13921" spans="3:6" s="119" customFormat="1" x14ac:dyDescent="0.3">
      <c r="C13921" s="129"/>
      <c r="D13921" s="129"/>
      <c r="E13921" s="129"/>
      <c r="F13921" s="129"/>
    </row>
    <row r="13922" spans="3:6" s="119" customFormat="1" x14ac:dyDescent="0.3">
      <c r="C13922" s="129"/>
      <c r="D13922" s="129"/>
      <c r="E13922" s="129"/>
      <c r="F13922" s="129"/>
    </row>
    <row r="13923" spans="3:6" s="119" customFormat="1" x14ac:dyDescent="0.3">
      <c r="C13923" s="129"/>
      <c r="D13923" s="129"/>
      <c r="E13923" s="129"/>
      <c r="F13923" s="129"/>
    </row>
    <row r="13924" spans="3:6" s="119" customFormat="1" x14ac:dyDescent="0.3">
      <c r="C13924" s="129"/>
      <c r="D13924" s="129"/>
      <c r="E13924" s="129"/>
      <c r="F13924" s="129"/>
    </row>
    <row r="13925" spans="3:6" s="119" customFormat="1" x14ac:dyDescent="0.3">
      <c r="C13925" s="129"/>
      <c r="D13925" s="129"/>
      <c r="E13925" s="129"/>
      <c r="F13925" s="129"/>
    </row>
    <row r="13926" spans="3:6" s="119" customFormat="1" x14ac:dyDescent="0.3">
      <c r="C13926" s="129"/>
      <c r="D13926" s="129"/>
      <c r="E13926" s="129"/>
      <c r="F13926" s="129"/>
    </row>
    <row r="13927" spans="3:6" s="119" customFormat="1" x14ac:dyDescent="0.3">
      <c r="C13927" s="129"/>
      <c r="D13927" s="129"/>
      <c r="E13927" s="129"/>
      <c r="F13927" s="129"/>
    </row>
    <row r="13928" spans="3:6" s="119" customFormat="1" x14ac:dyDescent="0.3">
      <c r="C13928" s="129"/>
      <c r="D13928" s="129"/>
      <c r="E13928" s="129"/>
      <c r="F13928" s="129"/>
    </row>
    <row r="13929" spans="3:6" s="119" customFormat="1" x14ac:dyDescent="0.3">
      <c r="C13929" s="129"/>
      <c r="D13929" s="129"/>
      <c r="E13929" s="129"/>
      <c r="F13929" s="129"/>
    </row>
    <row r="13930" spans="3:6" s="119" customFormat="1" x14ac:dyDescent="0.3">
      <c r="C13930" s="129"/>
      <c r="D13930" s="129"/>
      <c r="E13930" s="129"/>
      <c r="F13930" s="129"/>
    </row>
    <row r="13931" spans="3:6" s="119" customFormat="1" x14ac:dyDescent="0.3">
      <c r="C13931" s="129"/>
      <c r="D13931" s="129"/>
      <c r="E13931" s="129"/>
      <c r="F13931" s="129"/>
    </row>
    <row r="13932" spans="3:6" s="119" customFormat="1" x14ac:dyDescent="0.3">
      <c r="C13932" s="129"/>
      <c r="D13932" s="129"/>
      <c r="E13932" s="129"/>
      <c r="F13932" s="129"/>
    </row>
    <row r="13933" spans="3:6" s="119" customFormat="1" x14ac:dyDescent="0.3">
      <c r="C13933" s="129"/>
      <c r="D13933" s="129"/>
      <c r="E13933" s="129"/>
      <c r="F13933" s="129"/>
    </row>
    <row r="13934" spans="3:6" s="119" customFormat="1" x14ac:dyDescent="0.3">
      <c r="C13934" s="129"/>
      <c r="D13934" s="129"/>
      <c r="E13934" s="129"/>
      <c r="F13934" s="129"/>
    </row>
    <row r="13935" spans="3:6" s="119" customFormat="1" x14ac:dyDescent="0.3">
      <c r="C13935" s="129"/>
      <c r="D13935" s="129"/>
      <c r="E13935" s="129"/>
      <c r="F13935" s="129"/>
    </row>
    <row r="13936" spans="3:6" s="119" customFormat="1" x14ac:dyDescent="0.3">
      <c r="C13936" s="129"/>
      <c r="D13936" s="129"/>
      <c r="E13936" s="129"/>
      <c r="F13936" s="129"/>
    </row>
    <row r="13937" spans="3:6" s="119" customFormat="1" x14ac:dyDescent="0.3">
      <c r="C13937" s="129"/>
      <c r="D13937" s="129"/>
      <c r="E13937" s="129"/>
      <c r="F13937" s="129"/>
    </row>
    <row r="13938" spans="3:6" s="119" customFormat="1" x14ac:dyDescent="0.3">
      <c r="C13938" s="129"/>
      <c r="D13938" s="129"/>
      <c r="E13938" s="129"/>
      <c r="F13938" s="129"/>
    </row>
    <row r="13939" spans="3:6" s="119" customFormat="1" x14ac:dyDescent="0.3">
      <c r="C13939" s="129"/>
      <c r="D13939" s="129"/>
      <c r="E13939" s="129"/>
      <c r="F13939" s="129"/>
    </row>
    <row r="13940" spans="3:6" s="119" customFormat="1" x14ac:dyDescent="0.3">
      <c r="C13940" s="129"/>
      <c r="D13940" s="129"/>
      <c r="E13940" s="129"/>
      <c r="F13940" s="129"/>
    </row>
    <row r="13941" spans="3:6" s="119" customFormat="1" x14ac:dyDescent="0.3">
      <c r="C13941" s="129"/>
      <c r="D13941" s="129"/>
      <c r="E13941" s="129"/>
      <c r="F13941" s="129"/>
    </row>
    <row r="13942" spans="3:6" s="119" customFormat="1" x14ac:dyDescent="0.3">
      <c r="C13942" s="129"/>
      <c r="D13942" s="129"/>
      <c r="E13942" s="129"/>
      <c r="F13942" s="129"/>
    </row>
    <row r="13943" spans="3:6" s="119" customFormat="1" x14ac:dyDescent="0.3">
      <c r="C13943" s="129"/>
      <c r="D13943" s="129"/>
      <c r="E13943" s="129"/>
      <c r="F13943" s="129"/>
    </row>
    <row r="13944" spans="3:6" s="119" customFormat="1" x14ac:dyDescent="0.3">
      <c r="C13944" s="129"/>
      <c r="D13944" s="129"/>
      <c r="E13944" s="129"/>
      <c r="F13944" s="129"/>
    </row>
    <row r="13945" spans="3:6" s="119" customFormat="1" x14ac:dyDescent="0.3">
      <c r="C13945" s="129"/>
      <c r="D13945" s="129"/>
      <c r="E13945" s="129"/>
      <c r="F13945" s="129"/>
    </row>
    <row r="13946" spans="3:6" s="119" customFormat="1" x14ac:dyDescent="0.3">
      <c r="C13946" s="129"/>
      <c r="D13946" s="129"/>
      <c r="E13946" s="129"/>
      <c r="F13946" s="129"/>
    </row>
    <row r="13947" spans="3:6" s="119" customFormat="1" x14ac:dyDescent="0.3">
      <c r="C13947" s="129"/>
      <c r="D13947" s="129"/>
      <c r="E13947" s="129"/>
      <c r="F13947" s="129"/>
    </row>
    <row r="13948" spans="3:6" s="119" customFormat="1" x14ac:dyDescent="0.3">
      <c r="C13948" s="129"/>
      <c r="D13948" s="129"/>
      <c r="E13948" s="129"/>
      <c r="F13948" s="129"/>
    </row>
    <row r="13949" spans="3:6" s="119" customFormat="1" x14ac:dyDescent="0.3">
      <c r="C13949" s="129"/>
      <c r="D13949" s="129"/>
      <c r="E13949" s="129"/>
      <c r="F13949" s="129"/>
    </row>
    <row r="13950" spans="3:6" s="119" customFormat="1" x14ac:dyDescent="0.3">
      <c r="C13950" s="129"/>
      <c r="D13950" s="129"/>
      <c r="E13950" s="129"/>
      <c r="F13950" s="129"/>
    </row>
    <row r="13951" spans="3:6" s="119" customFormat="1" x14ac:dyDescent="0.3">
      <c r="C13951" s="129"/>
      <c r="D13951" s="129"/>
      <c r="E13951" s="129"/>
      <c r="F13951" s="129"/>
    </row>
    <row r="13952" spans="3:6" s="119" customFormat="1" x14ac:dyDescent="0.3">
      <c r="C13952" s="129"/>
      <c r="D13952" s="129"/>
      <c r="E13952" s="129"/>
      <c r="F13952" s="129"/>
    </row>
    <row r="13953" spans="3:6" s="119" customFormat="1" x14ac:dyDescent="0.3">
      <c r="C13953" s="129"/>
      <c r="D13953" s="129"/>
      <c r="E13953" s="129"/>
      <c r="F13953" s="129"/>
    </row>
    <row r="13954" spans="3:6" s="119" customFormat="1" x14ac:dyDescent="0.3">
      <c r="C13954" s="129"/>
      <c r="D13954" s="129"/>
      <c r="E13954" s="129"/>
      <c r="F13954" s="129"/>
    </row>
    <row r="13955" spans="3:6" s="119" customFormat="1" x14ac:dyDescent="0.3">
      <c r="C13955" s="129"/>
      <c r="D13955" s="129"/>
      <c r="E13955" s="129"/>
      <c r="F13955" s="129"/>
    </row>
    <row r="13956" spans="3:6" s="119" customFormat="1" x14ac:dyDescent="0.3">
      <c r="C13956" s="129"/>
      <c r="D13956" s="129"/>
      <c r="E13956" s="129"/>
      <c r="F13956" s="129"/>
    </row>
    <row r="13957" spans="3:6" s="119" customFormat="1" x14ac:dyDescent="0.3">
      <c r="C13957" s="129"/>
      <c r="D13957" s="129"/>
      <c r="E13957" s="129"/>
      <c r="F13957" s="129"/>
    </row>
    <row r="13958" spans="3:6" s="119" customFormat="1" x14ac:dyDescent="0.3">
      <c r="C13958" s="129"/>
      <c r="D13958" s="129"/>
      <c r="E13958" s="129"/>
      <c r="F13958" s="129"/>
    </row>
    <row r="13959" spans="3:6" s="119" customFormat="1" x14ac:dyDescent="0.3">
      <c r="C13959" s="129"/>
      <c r="D13959" s="129"/>
      <c r="E13959" s="129"/>
      <c r="F13959" s="129"/>
    </row>
    <row r="13960" spans="3:6" s="119" customFormat="1" x14ac:dyDescent="0.3">
      <c r="C13960" s="129"/>
      <c r="D13960" s="129"/>
      <c r="E13960" s="129"/>
      <c r="F13960" s="129"/>
    </row>
    <row r="13961" spans="3:6" s="119" customFormat="1" x14ac:dyDescent="0.3">
      <c r="C13961" s="129"/>
      <c r="D13961" s="129"/>
      <c r="E13961" s="129"/>
      <c r="F13961" s="129"/>
    </row>
    <row r="13962" spans="3:6" s="119" customFormat="1" x14ac:dyDescent="0.3">
      <c r="C13962" s="129"/>
      <c r="D13962" s="129"/>
      <c r="E13962" s="129"/>
      <c r="F13962" s="129"/>
    </row>
    <row r="13963" spans="3:6" s="119" customFormat="1" x14ac:dyDescent="0.3">
      <c r="C13963" s="129"/>
      <c r="D13963" s="129"/>
      <c r="E13963" s="129"/>
      <c r="F13963" s="129"/>
    </row>
    <row r="13964" spans="3:6" s="119" customFormat="1" x14ac:dyDescent="0.3">
      <c r="C13964" s="129"/>
      <c r="D13964" s="129"/>
      <c r="E13964" s="129"/>
      <c r="F13964" s="129"/>
    </row>
    <row r="13965" spans="3:6" s="119" customFormat="1" x14ac:dyDescent="0.3">
      <c r="C13965" s="129"/>
      <c r="D13965" s="129"/>
      <c r="E13965" s="129"/>
      <c r="F13965" s="129"/>
    </row>
    <row r="13966" spans="3:6" s="119" customFormat="1" x14ac:dyDescent="0.3">
      <c r="C13966" s="129"/>
      <c r="D13966" s="129"/>
      <c r="E13966" s="129"/>
      <c r="F13966" s="129"/>
    </row>
    <row r="13967" spans="3:6" s="119" customFormat="1" x14ac:dyDescent="0.3">
      <c r="C13967" s="129"/>
      <c r="D13967" s="129"/>
      <c r="E13967" s="129"/>
      <c r="F13967" s="129"/>
    </row>
    <row r="13968" spans="3:6" s="119" customFormat="1" x14ac:dyDescent="0.3">
      <c r="C13968" s="129"/>
      <c r="D13968" s="129"/>
      <c r="E13968" s="129"/>
      <c r="F13968" s="129"/>
    </row>
    <row r="13969" spans="3:6" s="119" customFormat="1" x14ac:dyDescent="0.3">
      <c r="C13969" s="129"/>
      <c r="D13969" s="129"/>
      <c r="E13969" s="129"/>
      <c r="F13969" s="129"/>
    </row>
    <row r="13970" spans="3:6" s="119" customFormat="1" x14ac:dyDescent="0.3">
      <c r="C13970" s="129"/>
      <c r="D13970" s="129"/>
      <c r="E13970" s="129"/>
      <c r="F13970" s="129"/>
    </row>
    <row r="13971" spans="3:6" s="119" customFormat="1" x14ac:dyDescent="0.3">
      <c r="C13971" s="129"/>
      <c r="D13971" s="129"/>
      <c r="E13971" s="129"/>
      <c r="F13971" s="129"/>
    </row>
    <row r="13972" spans="3:6" s="119" customFormat="1" x14ac:dyDescent="0.3">
      <c r="C13972" s="129"/>
      <c r="D13972" s="129"/>
      <c r="E13972" s="129"/>
      <c r="F13972" s="129"/>
    </row>
    <row r="13973" spans="3:6" s="119" customFormat="1" x14ac:dyDescent="0.3">
      <c r="C13973" s="129"/>
      <c r="D13973" s="129"/>
      <c r="E13973" s="129"/>
      <c r="F13973" s="129"/>
    </row>
    <row r="13974" spans="3:6" s="119" customFormat="1" x14ac:dyDescent="0.3">
      <c r="C13974" s="129"/>
      <c r="D13974" s="129"/>
      <c r="E13974" s="129"/>
      <c r="F13974" s="129"/>
    </row>
    <row r="13975" spans="3:6" s="119" customFormat="1" x14ac:dyDescent="0.3">
      <c r="C13975" s="129"/>
      <c r="D13975" s="129"/>
      <c r="E13975" s="129"/>
      <c r="F13975" s="129"/>
    </row>
    <row r="13976" spans="3:6" s="119" customFormat="1" x14ac:dyDescent="0.3">
      <c r="C13976" s="129"/>
      <c r="D13976" s="129"/>
      <c r="E13976" s="129"/>
      <c r="F13976" s="129"/>
    </row>
    <row r="13977" spans="3:6" s="119" customFormat="1" x14ac:dyDescent="0.3">
      <c r="C13977" s="129"/>
      <c r="D13977" s="129"/>
      <c r="E13977" s="129"/>
      <c r="F13977" s="129"/>
    </row>
    <row r="13978" spans="3:6" s="119" customFormat="1" x14ac:dyDescent="0.3">
      <c r="C13978" s="129"/>
      <c r="D13978" s="129"/>
      <c r="E13978" s="129"/>
      <c r="F13978" s="129"/>
    </row>
    <row r="13979" spans="3:6" s="119" customFormat="1" x14ac:dyDescent="0.3">
      <c r="C13979" s="129"/>
      <c r="D13979" s="129"/>
      <c r="E13979" s="129"/>
      <c r="F13979" s="129"/>
    </row>
    <row r="13980" spans="3:6" s="119" customFormat="1" x14ac:dyDescent="0.3">
      <c r="C13980" s="129"/>
      <c r="D13980" s="129"/>
      <c r="E13980" s="129"/>
      <c r="F13980" s="129"/>
    </row>
    <row r="13981" spans="3:6" s="119" customFormat="1" x14ac:dyDescent="0.3">
      <c r="C13981" s="129"/>
      <c r="D13981" s="129"/>
      <c r="E13981" s="129"/>
      <c r="F13981" s="129"/>
    </row>
    <row r="13982" spans="3:6" s="119" customFormat="1" x14ac:dyDescent="0.3">
      <c r="C13982" s="129"/>
      <c r="D13982" s="129"/>
      <c r="E13982" s="129"/>
      <c r="F13982" s="129"/>
    </row>
    <row r="13983" spans="3:6" s="119" customFormat="1" x14ac:dyDescent="0.3">
      <c r="C13983" s="129"/>
      <c r="D13983" s="129"/>
      <c r="E13983" s="129"/>
      <c r="F13983" s="129"/>
    </row>
    <row r="13984" spans="3:6" s="119" customFormat="1" x14ac:dyDescent="0.3">
      <c r="C13984" s="129"/>
      <c r="D13984" s="129"/>
      <c r="E13984" s="129"/>
      <c r="F13984" s="129"/>
    </row>
    <row r="13985" spans="3:6" s="119" customFormat="1" x14ac:dyDescent="0.3">
      <c r="C13985" s="129"/>
      <c r="D13985" s="129"/>
      <c r="E13985" s="129"/>
      <c r="F13985" s="129"/>
    </row>
    <row r="13986" spans="3:6" s="119" customFormat="1" x14ac:dyDescent="0.3">
      <c r="C13986" s="129"/>
      <c r="D13986" s="129"/>
      <c r="E13986" s="129"/>
      <c r="F13986" s="129"/>
    </row>
    <row r="13987" spans="3:6" s="119" customFormat="1" x14ac:dyDescent="0.3">
      <c r="C13987" s="129"/>
      <c r="D13987" s="129"/>
      <c r="E13987" s="129"/>
      <c r="F13987" s="129"/>
    </row>
    <row r="13988" spans="3:6" s="119" customFormat="1" x14ac:dyDescent="0.3">
      <c r="C13988" s="129"/>
      <c r="D13988" s="129"/>
      <c r="E13988" s="129"/>
      <c r="F13988" s="129"/>
    </row>
    <row r="13989" spans="3:6" s="119" customFormat="1" x14ac:dyDescent="0.3">
      <c r="C13989" s="129"/>
      <c r="D13989" s="129"/>
      <c r="E13989" s="129"/>
      <c r="F13989" s="129"/>
    </row>
    <row r="13990" spans="3:6" s="119" customFormat="1" x14ac:dyDescent="0.3">
      <c r="C13990" s="129"/>
      <c r="D13990" s="129"/>
      <c r="E13990" s="129"/>
      <c r="F13990" s="129"/>
    </row>
    <row r="13991" spans="3:6" s="119" customFormat="1" x14ac:dyDescent="0.3">
      <c r="C13991" s="129"/>
      <c r="D13991" s="129"/>
      <c r="E13991" s="129"/>
      <c r="F13991" s="129"/>
    </row>
    <row r="13992" spans="3:6" s="119" customFormat="1" x14ac:dyDescent="0.3">
      <c r="C13992" s="129"/>
      <c r="D13992" s="129"/>
      <c r="E13992" s="129"/>
      <c r="F13992" s="129"/>
    </row>
    <row r="13993" spans="3:6" s="119" customFormat="1" x14ac:dyDescent="0.3">
      <c r="C13993" s="129"/>
      <c r="D13993" s="129"/>
      <c r="E13993" s="129"/>
      <c r="F13993" s="129"/>
    </row>
    <row r="13994" spans="3:6" s="119" customFormat="1" x14ac:dyDescent="0.3">
      <c r="C13994" s="129"/>
      <c r="D13994" s="129"/>
      <c r="E13994" s="129"/>
      <c r="F13994" s="129"/>
    </row>
    <row r="13995" spans="3:6" s="119" customFormat="1" x14ac:dyDescent="0.3">
      <c r="C13995" s="129"/>
      <c r="D13995" s="129"/>
      <c r="E13995" s="129"/>
      <c r="F13995" s="129"/>
    </row>
    <row r="13996" spans="3:6" s="119" customFormat="1" x14ac:dyDescent="0.3">
      <c r="C13996" s="129"/>
      <c r="D13996" s="129"/>
      <c r="E13996" s="129"/>
      <c r="F13996" s="129"/>
    </row>
    <row r="13997" spans="3:6" s="119" customFormat="1" x14ac:dyDescent="0.3">
      <c r="C13997" s="129"/>
      <c r="D13997" s="129"/>
      <c r="E13997" s="129"/>
      <c r="F13997" s="129"/>
    </row>
    <row r="13998" spans="3:6" s="119" customFormat="1" x14ac:dyDescent="0.3">
      <c r="C13998" s="129"/>
      <c r="D13998" s="129"/>
      <c r="E13998" s="129"/>
      <c r="F13998" s="129"/>
    </row>
    <row r="13999" spans="3:6" s="119" customFormat="1" x14ac:dyDescent="0.3">
      <c r="C13999" s="129"/>
      <c r="D13999" s="129"/>
      <c r="E13999" s="129"/>
      <c r="F13999" s="129"/>
    </row>
    <row r="14000" spans="3:6" s="119" customFormat="1" x14ac:dyDescent="0.3">
      <c r="C14000" s="129"/>
      <c r="D14000" s="129"/>
      <c r="E14000" s="129"/>
      <c r="F14000" s="129"/>
    </row>
    <row r="14001" spans="3:6" s="119" customFormat="1" x14ac:dyDescent="0.3">
      <c r="C14001" s="129"/>
      <c r="D14001" s="129"/>
      <c r="E14001" s="129"/>
      <c r="F14001" s="129"/>
    </row>
    <row r="14002" spans="3:6" s="119" customFormat="1" x14ac:dyDescent="0.3">
      <c r="C14002" s="129"/>
      <c r="D14002" s="129"/>
      <c r="E14002" s="129"/>
      <c r="F14002" s="129"/>
    </row>
    <row r="14003" spans="3:6" s="119" customFormat="1" x14ac:dyDescent="0.3">
      <c r="C14003" s="129"/>
      <c r="D14003" s="129"/>
      <c r="E14003" s="129"/>
      <c r="F14003" s="129"/>
    </row>
    <row r="14004" spans="3:6" s="119" customFormat="1" x14ac:dyDescent="0.3">
      <c r="C14004" s="129"/>
      <c r="D14004" s="129"/>
      <c r="E14004" s="129"/>
      <c r="F14004" s="129"/>
    </row>
    <row r="14005" spans="3:6" s="119" customFormat="1" x14ac:dyDescent="0.3">
      <c r="C14005" s="129"/>
      <c r="D14005" s="129"/>
      <c r="E14005" s="129"/>
      <c r="F14005" s="129"/>
    </row>
    <row r="14006" spans="3:6" s="119" customFormat="1" x14ac:dyDescent="0.3">
      <c r="C14006" s="129"/>
      <c r="D14006" s="129"/>
      <c r="E14006" s="129"/>
      <c r="F14006" s="129"/>
    </row>
    <row r="14007" spans="3:6" s="119" customFormat="1" x14ac:dyDescent="0.3">
      <c r="C14007" s="129"/>
      <c r="D14007" s="129"/>
      <c r="E14007" s="129"/>
      <c r="F14007" s="129"/>
    </row>
    <row r="14008" spans="3:6" s="119" customFormat="1" x14ac:dyDescent="0.3">
      <c r="C14008" s="129"/>
      <c r="D14008" s="129"/>
      <c r="E14008" s="129"/>
      <c r="F14008" s="129"/>
    </row>
    <row r="14009" spans="3:6" s="119" customFormat="1" x14ac:dyDescent="0.3">
      <c r="C14009" s="129"/>
      <c r="D14009" s="129"/>
      <c r="E14009" s="129"/>
      <c r="F14009" s="129"/>
    </row>
    <row r="14010" spans="3:6" s="119" customFormat="1" x14ac:dyDescent="0.3">
      <c r="C14010" s="129"/>
      <c r="D14010" s="129"/>
      <c r="E14010" s="129"/>
      <c r="F14010" s="129"/>
    </row>
    <row r="14011" spans="3:6" s="119" customFormat="1" x14ac:dyDescent="0.3">
      <c r="C14011" s="129"/>
      <c r="D14011" s="129"/>
      <c r="E14011" s="129"/>
      <c r="F14011" s="129"/>
    </row>
    <row r="14012" spans="3:6" s="119" customFormat="1" x14ac:dyDescent="0.3">
      <c r="C14012" s="129"/>
      <c r="D14012" s="129"/>
      <c r="E14012" s="129"/>
      <c r="F14012" s="129"/>
    </row>
    <row r="14013" spans="3:6" s="119" customFormat="1" x14ac:dyDescent="0.3">
      <c r="C14013" s="129"/>
      <c r="D14013" s="129"/>
      <c r="E14013" s="129"/>
      <c r="F14013" s="129"/>
    </row>
    <row r="14014" spans="3:6" s="119" customFormat="1" x14ac:dyDescent="0.3">
      <c r="C14014" s="129"/>
      <c r="D14014" s="129"/>
      <c r="E14014" s="129"/>
      <c r="F14014" s="129"/>
    </row>
    <row r="14015" spans="3:6" s="119" customFormat="1" x14ac:dyDescent="0.3">
      <c r="C14015" s="129"/>
      <c r="D14015" s="129"/>
      <c r="E14015" s="129"/>
      <c r="F14015" s="129"/>
    </row>
    <row r="14016" spans="3:6" s="119" customFormat="1" x14ac:dyDescent="0.3">
      <c r="C14016" s="129"/>
      <c r="D14016" s="129"/>
      <c r="E14016" s="129"/>
      <c r="F14016" s="129"/>
    </row>
    <row r="14017" spans="3:6" s="119" customFormat="1" x14ac:dyDescent="0.3">
      <c r="C14017" s="129"/>
      <c r="D14017" s="129"/>
      <c r="E14017" s="129"/>
      <c r="F14017" s="129"/>
    </row>
    <row r="14018" spans="3:6" s="119" customFormat="1" x14ac:dyDescent="0.3">
      <c r="C14018" s="129"/>
      <c r="D14018" s="129"/>
      <c r="E14018" s="129"/>
      <c r="F14018" s="129"/>
    </row>
    <row r="14019" spans="3:6" s="119" customFormat="1" x14ac:dyDescent="0.3">
      <c r="C14019" s="129"/>
      <c r="D14019" s="129"/>
      <c r="E14019" s="129"/>
      <c r="F14019" s="129"/>
    </row>
    <row r="14020" spans="3:6" s="119" customFormat="1" x14ac:dyDescent="0.3">
      <c r="C14020" s="129"/>
      <c r="D14020" s="129"/>
      <c r="E14020" s="129"/>
      <c r="F14020" s="129"/>
    </row>
    <row r="14021" spans="3:6" s="119" customFormat="1" x14ac:dyDescent="0.3">
      <c r="C14021" s="129"/>
      <c r="D14021" s="129"/>
      <c r="E14021" s="129"/>
      <c r="F14021" s="129"/>
    </row>
    <row r="14022" spans="3:6" s="119" customFormat="1" x14ac:dyDescent="0.3">
      <c r="C14022" s="129"/>
      <c r="D14022" s="129"/>
      <c r="E14022" s="129"/>
      <c r="F14022" s="129"/>
    </row>
    <row r="14023" spans="3:6" s="119" customFormat="1" x14ac:dyDescent="0.3">
      <c r="C14023" s="129"/>
      <c r="D14023" s="129"/>
      <c r="E14023" s="129"/>
      <c r="F14023" s="129"/>
    </row>
    <row r="14024" spans="3:6" s="119" customFormat="1" x14ac:dyDescent="0.3">
      <c r="C14024" s="129"/>
      <c r="D14024" s="129"/>
      <c r="E14024" s="129"/>
      <c r="F14024" s="129"/>
    </row>
    <row r="14025" spans="3:6" s="119" customFormat="1" x14ac:dyDescent="0.3">
      <c r="C14025" s="129"/>
      <c r="D14025" s="129"/>
      <c r="E14025" s="129"/>
      <c r="F14025" s="129"/>
    </row>
    <row r="14026" spans="3:6" s="119" customFormat="1" x14ac:dyDescent="0.3">
      <c r="C14026" s="129"/>
      <c r="D14026" s="129"/>
      <c r="E14026" s="129"/>
      <c r="F14026" s="129"/>
    </row>
    <row r="14027" spans="3:6" s="119" customFormat="1" x14ac:dyDescent="0.3">
      <c r="C14027" s="129"/>
      <c r="D14027" s="129"/>
      <c r="E14027" s="129"/>
      <c r="F14027" s="129"/>
    </row>
    <row r="14028" spans="3:6" s="119" customFormat="1" x14ac:dyDescent="0.3">
      <c r="C14028" s="129"/>
      <c r="D14028" s="129"/>
      <c r="E14028" s="129"/>
      <c r="F14028" s="129"/>
    </row>
    <row r="14029" spans="3:6" s="119" customFormat="1" x14ac:dyDescent="0.3">
      <c r="C14029" s="129"/>
      <c r="D14029" s="129"/>
      <c r="E14029" s="129"/>
      <c r="F14029" s="129"/>
    </row>
    <row r="14030" spans="3:6" s="119" customFormat="1" x14ac:dyDescent="0.3">
      <c r="C14030" s="129"/>
      <c r="D14030" s="129"/>
      <c r="E14030" s="129"/>
      <c r="F14030" s="129"/>
    </row>
    <row r="14031" spans="3:6" s="119" customFormat="1" x14ac:dyDescent="0.3">
      <c r="C14031" s="129"/>
      <c r="D14031" s="129"/>
      <c r="E14031" s="129"/>
      <c r="F14031" s="129"/>
    </row>
    <row r="14032" spans="3:6" s="119" customFormat="1" x14ac:dyDescent="0.3">
      <c r="C14032" s="129"/>
      <c r="D14032" s="129"/>
      <c r="E14032" s="129"/>
      <c r="F14032" s="129"/>
    </row>
    <row r="14033" spans="3:6" s="119" customFormat="1" x14ac:dyDescent="0.3">
      <c r="C14033" s="129"/>
      <c r="D14033" s="129"/>
      <c r="E14033" s="129"/>
      <c r="F14033" s="129"/>
    </row>
    <row r="14034" spans="3:6" s="119" customFormat="1" x14ac:dyDescent="0.3">
      <c r="C14034" s="129"/>
      <c r="D14034" s="129"/>
      <c r="E14034" s="129"/>
      <c r="F14034" s="129"/>
    </row>
    <row r="14035" spans="3:6" s="119" customFormat="1" x14ac:dyDescent="0.3">
      <c r="C14035" s="129"/>
      <c r="D14035" s="129"/>
      <c r="E14035" s="129"/>
      <c r="F14035" s="129"/>
    </row>
    <row r="14036" spans="3:6" s="119" customFormat="1" x14ac:dyDescent="0.3">
      <c r="C14036" s="129"/>
      <c r="D14036" s="129"/>
      <c r="E14036" s="129"/>
      <c r="F14036" s="129"/>
    </row>
    <row r="14037" spans="3:6" s="119" customFormat="1" x14ac:dyDescent="0.3">
      <c r="C14037" s="129"/>
      <c r="D14037" s="129"/>
      <c r="E14037" s="129"/>
      <c r="F14037" s="129"/>
    </row>
    <row r="14038" spans="3:6" s="119" customFormat="1" x14ac:dyDescent="0.3">
      <c r="C14038" s="129"/>
      <c r="D14038" s="129"/>
      <c r="E14038" s="129"/>
      <c r="F14038" s="129"/>
    </row>
    <row r="14039" spans="3:6" s="119" customFormat="1" x14ac:dyDescent="0.3">
      <c r="C14039" s="129"/>
      <c r="D14039" s="129"/>
      <c r="E14039" s="129"/>
      <c r="F14039" s="129"/>
    </row>
    <row r="14040" spans="3:6" s="119" customFormat="1" x14ac:dyDescent="0.3">
      <c r="C14040" s="129"/>
      <c r="D14040" s="129"/>
      <c r="E14040" s="129"/>
      <c r="F14040" s="129"/>
    </row>
    <row r="14041" spans="3:6" s="119" customFormat="1" x14ac:dyDescent="0.3">
      <c r="C14041" s="129"/>
      <c r="D14041" s="129"/>
      <c r="E14041" s="129"/>
      <c r="F14041" s="129"/>
    </row>
    <row r="14042" spans="3:6" s="119" customFormat="1" x14ac:dyDescent="0.3">
      <c r="C14042" s="129"/>
      <c r="D14042" s="129"/>
      <c r="E14042" s="129"/>
      <c r="F14042" s="129"/>
    </row>
    <row r="14043" spans="3:6" s="119" customFormat="1" x14ac:dyDescent="0.3">
      <c r="C14043" s="129"/>
      <c r="D14043" s="129"/>
      <c r="E14043" s="129"/>
      <c r="F14043" s="129"/>
    </row>
    <row r="14044" spans="3:6" s="119" customFormat="1" x14ac:dyDescent="0.3">
      <c r="C14044" s="129"/>
      <c r="D14044" s="129"/>
      <c r="E14044" s="129"/>
      <c r="F14044" s="129"/>
    </row>
    <row r="14045" spans="3:6" s="119" customFormat="1" x14ac:dyDescent="0.3">
      <c r="C14045" s="129"/>
      <c r="D14045" s="129"/>
      <c r="E14045" s="129"/>
      <c r="F14045" s="129"/>
    </row>
    <row r="14046" spans="3:6" s="119" customFormat="1" x14ac:dyDescent="0.3">
      <c r="C14046" s="129"/>
      <c r="D14046" s="129"/>
      <c r="E14046" s="129"/>
      <c r="F14046" s="129"/>
    </row>
    <row r="14047" spans="3:6" s="119" customFormat="1" x14ac:dyDescent="0.3">
      <c r="C14047" s="129"/>
      <c r="D14047" s="129"/>
      <c r="E14047" s="129"/>
      <c r="F14047" s="129"/>
    </row>
    <row r="14048" spans="3:6" s="119" customFormat="1" x14ac:dyDescent="0.3">
      <c r="C14048" s="129"/>
      <c r="D14048" s="129"/>
      <c r="E14048" s="129"/>
      <c r="F14048" s="129"/>
    </row>
    <row r="14049" spans="3:6" s="119" customFormat="1" x14ac:dyDescent="0.3">
      <c r="C14049" s="129"/>
      <c r="D14049" s="129"/>
      <c r="E14049" s="129"/>
      <c r="F14049" s="129"/>
    </row>
    <row r="14050" spans="3:6" s="119" customFormat="1" x14ac:dyDescent="0.3">
      <c r="C14050" s="129"/>
      <c r="D14050" s="129"/>
      <c r="E14050" s="129"/>
      <c r="F14050" s="129"/>
    </row>
    <row r="14051" spans="3:6" s="119" customFormat="1" x14ac:dyDescent="0.3">
      <c r="C14051" s="129"/>
      <c r="D14051" s="129"/>
      <c r="E14051" s="129"/>
      <c r="F14051" s="129"/>
    </row>
    <row r="14052" spans="3:6" s="119" customFormat="1" x14ac:dyDescent="0.3">
      <c r="C14052" s="129"/>
      <c r="D14052" s="129"/>
      <c r="E14052" s="129"/>
      <c r="F14052" s="129"/>
    </row>
    <row r="14053" spans="3:6" s="119" customFormat="1" x14ac:dyDescent="0.3">
      <c r="C14053" s="129"/>
      <c r="D14053" s="129"/>
      <c r="E14053" s="129"/>
      <c r="F14053" s="129"/>
    </row>
    <row r="14054" spans="3:6" s="119" customFormat="1" x14ac:dyDescent="0.3">
      <c r="C14054" s="129"/>
      <c r="D14054" s="129"/>
      <c r="E14054" s="129"/>
      <c r="F14054" s="129"/>
    </row>
    <row r="14055" spans="3:6" s="119" customFormat="1" x14ac:dyDescent="0.3">
      <c r="C14055" s="129"/>
      <c r="D14055" s="129"/>
      <c r="E14055" s="129"/>
      <c r="F14055" s="129"/>
    </row>
    <row r="14056" spans="3:6" s="119" customFormat="1" x14ac:dyDescent="0.3">
      <c r="C14056" s="129"/>
      <c r="D14056" s="129"/>
      <c r="E14056" s="129"/>
      <c r="F14056" s="129"/>
    </row>
    <row r="14057" spans="3:6" s="119" customFormat="1" x14ac:dyDescent="0.3">
      <c r="C14057" s="129"/>
      <c r="D14057" s="129"/>
      <c r="E14057" s="129"/>
      <c r="F14057" s="129"/>
    </row>
    <row r="14058" spans="3:6" s="119" customFormat="1" x14ac:dyDescent="0.3">
      <c r="C14058" s="129"/>
      <c r="D14058" s="129"/>
      <c r="E14058" s="129"/>
      <c r="F14058" s="129"/>
    </row>
    <row r="14059" spans="3:6" s="119" customFormat="1" x14ac:dyDescent="0.3">
      <c r="C14059" s="129"/>
      <c r="D14059" s="129"/>
      <c r="E14059" s="129"/>
      <c r="F14059" s="129"/>
    </row>
    <row r="14060" spans="3:6" s="119" customFormat="1" x14ac:dyDescent="0.3">
      <c r="C14060" s="129"/>
      <c r="D14060" s="129"/>
      <c r="E14060" s="129"/>
      <c r="F14060" s="129"/>
    </row>
    <row r="14061" spans="3:6" s="119" customFormat="1" x14ac:dyDescent="0.3">
      <c r="C14061" s="129"/>
      <c r="D14061" s="129"/>
      <c r="E14061" s="129"/>
      <c r="F14061" s="129"/>
    </row>
    <row r="14062" spans="3:6" s="119" customFormat="1" x14ac:dyDescent="0.3">
      <c r="C14062" s="129"/>
      <c r="D14062" s="129"/>
      <c r="E14062" s="129"/>
      <c r="F14062" s="129"/>
    </row>
    <row r="14063" spans="3:6" s="119" customFormat="1" x14ac:dyDescent="0.3">
      <c r="C14063" s="129"/>
      <c r="D14063" s="129"/>
      <c r="E14063" s="129"/>
      <c r="F14063" s="129"/>
    </row>
    <row r="14064" spans="3:6" s="119" customFormat="1" x14ac:dyDescent="0.3">
      <c r="C14064" s="129"/>
      <c r="D14064" s="129"/>
      <c r="E14064" s="129"/>
      <c r="F14064" s="129"/>
    </row>
    <row r="14065" spans="3:6" s="119" customFormat="1" x14ac:dyDescent="0.3">
      <c r="C14065" s="129"/>
      <c r="D14065" s="129"/>
      <c r="E14065" s="129"/>
      <c r="F14065" s="129"/>
    </row>
    <row r="14066" spans="3:6" s="119" customFormat="1" x14ac:dyDescent="0.3">
      <c r="C14066" s="129"/>
      <c r="D14066" s="129"/>
      <c r="E14066" s="129"/>
      <c r="F14066" s="129"/>
    </row>
    <row r="14067" spans="3:6" s="119" customFormat="1" x14ac:dyDescent="0.3">
      <c r="C14067" s="129"/>
      <c r="D14067" s="129"/>
      <c r="E14067" s="129"/>
      <c r="F14067" s="129"/>
    </row>
    <row r="14068" spans="3:6" s="119" customFormat="1" x14ac:dyDescent="0.3">
      <c r="C14068" s="129"/>
      <c r="D14068" s="129"/>
      <c r="E14068" s="129"/>
      <c r="F14068" s="129"/>
    </row>
    <row r="14069" spans="3:6" s="119" customFormat="1" x14ac:dyDescent="0.3">
      <c r="C14069" s="129"/>
      <c r="D14069" s="129"/>
      <c r="E14069" s="129"/>
      <c r="F14069" s="129"/>
    </row>
    <row r="14070" spans="3:6" s="119" customFormat="1" x14ac:dyDescent="0.3">
      <c r="C14070" s="129"/>
      <c r="D14070" s="129"/>
      <c r="E14070" s="129"/>
      <c r="F14070" s="129"/>
    </row>
    <row r="14071" spans="3:6" s="119" customFormat="1" x14ac:dyDescent="0.3">
      <c r="C14071" s="129"/>
      <c r="D14071" s="129"/>
      <c r="E14071" s="129"/>
      <c r="F14071" s="129"/>
    </row>
    <row r="14072" spans="3:6" s="119" customFormat="1" x14ac:dyDescent="0.3">
      <c r="C14072" s="129"/>
      <c r="D14072" s="129"/>
      <c r="E14072" s="129"/>
      <c r="F14072" s="129"/>
    </row>
    <row r="14073" spans="3:6" s="119" customFormat="1" x14ac:dyDescent="0.3">
      <c r="C14073" s="129"/>
      <c r="D14073" s="129"/>
      <c r="E14073" s="129"/>
      <c r="F14073" s="129"/>
    </row>
    <row r="14074" spans="3:6" s="119" customFormat="1" x14ac:dyDescent="0.3">
      <c r="C14074" s="129"/>
      <c r="D14074" s="129"/>
      <c r="E14074" s="129"/>
      <c r="F14074" s="129"/>
    </row>
    <row r="14075" spans="3:6" s="119" customFormat="1" x14ac:dyDescent="0.3">
      <c r="C14075" s="129"/>
      <c r="D14075" s="129"/>
      <c r="E14075" s="129"/>
      <c r="F14075" s="129"/>
    </row>
    <row r="14076" spans="3:6" s="119" customFormat="1" x14ac:dyDescent="0.3">
      <c r="C14076" s="129"/>
      <c r="D14076" s="129"/>
      <c r="E14076" s="129"/>
      <c r="F14076" s="129"/>
    </row>
    <row r="14077" spans="3:6" s="119" customFormat="1" x14ac:dyDescent="0.3">
      <c r="C14077" s="129"/>
      <c r="D14077" s="129"/>
      <c r="E14077" s="129"/>
      <c r="F14077" s="129"/>
    </row>
    <row r="14078" spans="3:6" s="119" customFormat="1" x14ac:dyDescent="0.3">
      <c r="C14078" s="129"/>
      <c r="D14078" s="129"/>
      <c r="E14078" s="129"/>
      <c r="F14078" s="129"/>
    </row>
    <row r="14079" spans="3:6" s="119" customFormat="1" x14ac:dyDescent="0.3">
      <c r="C14079" s="129"/>
      <c r="D14079" s="129"/>
      <c r="E14079" s="129"/>
      <c r="F14079" s="129"/>
    </row>
    <row r="14080" spans="3:6" s="119" customFormat="1" x14ac:dyDescent="0.3">
      <c r="C14080" s="129"/>
      <c r="D14080" s="129"/>
      <c r="E14080" s="129"/>
      <c r="F14080" s="129"/>
    </row>
    <row r="14081" spans="3:6" s="119" customFormat="1" x14ac:dyDescent="0.3">
      <c r="C14081" s="129"/>
      <c r="D14081" s="129"/>
      <c r="E14081" s="129"/>
      <c r="F14081" s="129"/>
    </row>
    <row r="14082" spans="3:6" s="119" customFormat="1" x14ac:dyDescent="0.3">
      <c r="C14082" s="129"/>
      <c r="D14082" s="129"/>
      <c r="E14082" s="129"/>
      <c r="F14082" s="129"/>
    </row>
    <row r="14083" spans="3:6" s="119" customFormat="1" x14ac:dyDescent="0.3">
      <c r="C14083" s="129"/>
      <c r="D14083" s="129"/>
      <c r="E14083" s="129"/>
      <c r="F14083" s="129"/>
    </row>
    <row r="14084" spans="3:6" s="119" customFormat="1" x14ac:dyDescent="0.3">
      <c r="C14084" s="129"/>
      <c r="D14084" s="129"/>
      <c r="E14084" s="129"/>
      <c r="F14084" s="129"/>
    </row>
    <row r="14085" spans="3:6" s="119" customFormat="1" x14ac:dyDescent="0.3">
      <c r="C14085" s="129"/>
      <c r="D14085" s="129"/>
      <c r="E14085" s="129"/>
      <c r="F14085" s="129"/>
    </row>
    <row r="14086" spans="3:6" s="119" customFormat="1" x14ac:dyDescent="0.3">
      <c r="C14086" s="129"/>
      <c r="D14086" s="129"/>
      <c r="E14086" s="129"/>
      <c r="F14086" s="129"/>
    </row>
    <row r="14087" spans="3:6" s="119" customFormat="1" x14ac:dyDescent="0.3">
      <c r="C14087" s="129"/>
      <c r="D14087" s="129"/>
      <c r="E14087" s="129"/>
      <c r="F14087" s="129"/>
    </row>
    <row r="14088" spans="3:6" s="119" customFormat="1" x14ac:dyDescent="0.3">
      <c r="C14088" s="129"/>
      <c r="D14088" s="129"/>
      <c r="E14088" s="129"/>
      <c r="F14088" s="129"/>
    </row>
    <row r="14089" spans="3:6" s="119" customFormat="1" x14ac:dyDescent="0.3">
      <c r="C14089" s="129"/>
      <c r="D14089" s="129"/>
      <c r="E14089" s="129"/>
      <c r="F14089" s="129"/>
    </row>
    <row r="14090" spans="3:6" s="119" customFormat="1" x14ac:dyDescent="0.3">
      <c r="C14090" s="129"/>
      <c r="D14090" s="129"/>
      <c r="E14090" s="129"/>
      <c r="F14090" s="129"/>
    </row>
    <row r="14091" spans="3:6" s="119" customFormat="1" x14ac:dyDescent="0.3">
      <c r="C14091" s="129"/>
      <c r="D14091" s="129"/>
      <c r="E14091" s="129"/>
      <c r="F14091" s="129"/>
    </row>
    <row r="14092" spans="3:6" s="119" customFormat="1" x14ac:dyDescent="0.3">
      <c r="C14092" s="129"/>
      <c r="D14092" s="129"/>
      <c r="E14092" s="129"/>
      <c r="F14092" s="129"/>
    </row>
    <row r="14093" spans="3:6" s="119" customFormat="1" x14ac:dyDescent="0.3">
      <c r="C14093" s="129"/>
      <c r="D14093" s="129"/>
      <c r="E14093" s="129"/>
      <c r="F14093" s="129"/>
    </row>
    <row r="14094" spans="3:6" s="119" customFormat="1" x14ac:dyDescent="0.3">
      <c r="C14094" s="129"/>
      <c r="D14094" s="129"/>
      <c r="E14094" s="129"/>
      <c r="F14094" s="129"/>
    </row>
    <row r="14095" spans="3:6" s="119" customFormat="1" x14ac:dyDescent="0.3">
      <c r="C14095" s="129"/>
      <c r="D14095" s="129"/>
      <c r="E14095" s="129"/>
      <c r="F14095" s="129"/>
    </row>
    <row r="14096" spans="3:6" s="119" customFormat="1" x14ac:dyDescent="0.3">
      <c r="C14096" s="129"/>
      <c r="D14096" s="129"/>
      <c r="E14096" s="129"/>
      <c r="F14096" s="129"/>
    </row>
    <row r="14097" spans="3:6" s="119" customFormat="1" x14ac:dyDescent="0.3">
      <c r="C14097" s="129"/>
      <c r="D14097" s="129"/>
      <c r="E14097" s="129"/>
      <c r="F14097" s="129"/>
    </row>
    <row r="14098" spans="3:6" s="119" customFormat="1" x14ac:dyDescent="0.3">
      <c r="C14098" s="129"/>
      <c r="D14098" s="129"/>
      <c r="E14098" s="129"/>
      <c r="F14098" s="129"/>
    </row>
    <row r="14099" spans="3:6" s="119" customFormat="1" x14ac:dyDescent="0.3">
      <c r="C14099" s="129"/>
      <c r="D14099" s="129"/>
      <c r="E14099" s="129"/>
      <c r="F14099" s="129"/>
    </row>
    <row r="14100" spans="3:6" s="119" customFormat="1" x14ac:dyDescent="0.3">
      <c r="C14100" s="129"/>
      <c r="D14100" s="129"/>
      <c r="E14100" s="129"/>
      <c r="F14100" s="129"/>
    </row>
    <row r="14101" spans="3:6" s="119" customFormat="1" x14ac:dyDescent="0.3">
      <c r="C14101" s="129"/>
      <c r="D14101" s="129"/>
      <c r="E14101" s="129"/>
      <c r="F14101" s="129"/>
    </row>
    <row r="14102" spans="3:6" s="119" customFormat="1" x14ac:dyDescent="0.3">
      <c r="C14102" s="129"/>
      <c r="D14102" s="129"/>
      <c r="E14102" s="129"/>
      <c r="F14102" s="129"/>
    </row>
    <row r="14103" spans="3:6" s="119" customFormat="1" x14ac:dyDescent="0.3">
      <c r="C14103" s="129"/>
      <c r="D14103" s="129"/>
      <c r="E14103" s="129"/>
      <c r="F14103" s="129"/>
    </row>
    <row r="14104" spans="3:6" s="119" customFormat="1" x14ac:dyDescent="0.3">
      <c r="C14104" s="129"/>
      <c r="D14104" s="129"/>
      <c r="E14104" s="129"/>
      <c r="F14104" s="129"/>
    </row>
    <row r="14105" spans="3:6" s="119" customFormat="1" x14ac:dyDescent="0.3">
      <c r="C14105" s="129"/>
      <c r="D14105" s="129"/>
      <c r="E14105" s="129"/>
      <c r="F14105" s="129"/>
    </row>
    <row r="14106" spans="3:6" s="119" customFormat="1" x14ac:dyDescent="0.3">
      <c r="C14106" s="129"/>
      <c r="D14106" s="129"/>
      <c r="E14106" s="129"/>
      <c r="F14106" s="129"/>
    </row>
    <row r="14107" spans="3:6" s="119" customFormat="1" x14ac:dyDescent="0.3">
      <c r="C14107" s="129"/>
      <c r="D14107" s="129"/>
      <c r="E14107" s="129"/>
      <c r="F14107" s="129"/>
    </row>
    <row r="14108" spans="3:6" s="119" customFormat="1" x14ac:dyDescent="0.3">
      <c r="C14108" s="129"/>
      <c r="D14108" s="129"/>
      <c r="E14108" s="129"/>
      <c r="F14108" s="129"/>
    </row>
    <row r="14109" spans="3:6" s="119" customFormat="1" x14ac:dyDescent="0.3">
      <c r="C14109" s="129"/>
      <c r="D14109" s="129"/>
      <c r="E14109" s="129"/>
      <c r="F14109" s="129"/>
    </row>
    <row r="14110" spans="3:6" s="119" customFormat="1" x14ac:dyDescent="0.3">
      <c r="C14110" s="129"/>
      <c r="D14110" s="129"/>
      <c r="E14110" s="129"/>
      <c r="F14110" s="129"/>
    </row>
    <row r="14111" spans="3:6" s="119" customFormat="1" x14ac:dyDescent="0.3">
      <c r="C14111" s="129"/>
      <c r="D14111" s="129"/>
      <c r="E14111" s="129"/>
      <c r="F14111" s="129"/>
    </row>
    <row r="14112" spans="3:6" s="119" customFormat="1" x14ac:dyDescent="0.3">
      <c r="C14112" s="129"/>
      <c r="D14112" s="129"/>
      <c r="E14112" s="129"/>
      <c r="F14112" s="129"/>
    </row>
    <row r="14113" spans="3:6" s="119" customFormat="1" x14ac:dyDescent="0.3">
      <c r="C14113" s="129"/>
      <c r="D14113" s="129"/>
      <c r="E14113" s="129"/>
      <c r="F14113" s="129"/>
    </row>
    <row r="14114" spans="3:6" s="119" customFormat="1" x14ac:dyDescent="0.3">
      <c r="C14114" s="129"/>
      <c r="D14114" s="129"/>
      <c r="E14114" s="129"/>
      <c r="F14114" s="129"/>
    </row>
    <row r="14115" spans="3:6" s="119" customFormat="1" x14ac:dyDescent="0.3">
      <c r="C14115" s="129"/>
      <c r="D14115" s="129"/>
      <c r="E14115" s="129"/>
      <c r="F14115" s="129"/>
    </row>
    <row r="14116" spans="3:6" s="119" customFormat="1" x14ac:dyDescent="0.3">
      <c r="C14116" s="129"/>
      <c r="D14116" s="129"/>
      <c r="E14116" s="129"/>
      <c r="F14116" s="129"/>
    </row>
    <row r="14117" spans="3:6" s="119" customFormat="1" x14ac:dyDescent="0.3">
      <c r="C14117" s="129"/>
      <c r="D14117" s="129"/>
      <c r="E14117" s="129"/>
      <c r="F14117" s="129"/>
    </row>
    <row r="14118" spans="3:6" s="119" customFormat="1" x14ac:dyDescent="0.3">
      <c r="C14118" s="129"/>
      <c r="D14118" s="129"/>
      <c r="E14118" s="129"/>
      <c r="F14118" s="129"/>
    </row>
    <row r="14119" spans="3:6" s="119" customFormat="1" x14ac:dyDescent="0.3">
      <c r="C14119" s="129"/>
      <c r="D14119" s="129"/>
      <c r="E14119" s="129"/>
      <c r="F14119" s="129"/>
    </row>
    <row r="14120" spans="3:6" s="119" customFormat="1" x14ac:dyDescent="0.3">
      <c r="C14120" s="129"/>
      <c r="D14120" s="129"/>
      <c r="E14120" s="129"/>
      <c r="F14120" s="129"/>
    </row>
    <row r="14121" spans="3:6" s="119" customFormat="1" x14ac:dyDescent="0.3">
      <c r="C14121" s="129"/>
      <c r="D14121" s="129"/>
      <c r="E14121" s="129"/>
      <c r="F14121" s="129"/>
    </row>
    <row r="14122" spans="3:6" s="119" customFormat="1" x14ac:dyDescent="0.3">
      <c r="C14122" s="129"/>
      <c r="D14122" s="129"/>
      <c r="E14122" s="129"/>
      <c r="F14122" s="129"/>
    </row>
    <row r="14123" spans="3:6" s="119" customFormat="1" x14ac:dyDescent="0.3">
      <c r="C14123" s="129"/>
      <c r="D14123" s="129"/>
      <c r="E14123" s="129"/>
      <c r="F14123" s="129"/>
    </row>
    <row r="14124" spans="3:6" s="119" customFormat="1" x14ac:dyDescent="0.3">
      <c r="C14124" s="129"/>
      <c r="D14124" s="129"/>
      <c r="E14124" s="129"/>
      <c r="F14124" s="129"/>
    </row>
    <row r="14125" spans="3:6" s="119" customFormat="1" x14ac:dyDescent="0.3">
      <c r="C14125" s="129"/>
      <c r="D14125" s="129"/>
      <c r="E14125" s="129"/>
      <c r="F14125" s="129"/>
    </row>
    <row r="14126" spans="3:6" s="119" customFormat="1" x14ac:dyDescent="0.3">
      <c r="C14126" s="129"/>
      <c r="D14126" s="129"/>
      <c r="E14126" s="129"/>
      <c r="F14126" s="129"/>
    </row>
    <row r="14127" spans="3:6" s="119" customFormat="1" x14ac:dyDescent="0.3">
      <c r="C14127" s="129"/>
      <c r="D14127" s="129"/>
      <c r="E14127" s="129"/>
      <c r="F14127" s="129"/>
    </row>
    <row r="14128" spans="3:6" s="119" customFormat="1" x14ac:dyDescent="0.3">
      <c r="C14128" s="129"/>
      <c r="D14128" s="129"/>
      <c r="E14128" s="129"/>
      <c r="F14128" s="129"/>
    </row>
    <row r="14129" spans="3:6" s="119" customFormat="1" x14ac:dyDescent="0.3">
      <c r="C14129" s="129"/>
      <c r="D14129" s="129"/>
      <c r="E14129" s="129"/>
      <c r="F14129" s="129"/>
    </row>
    <row r="14130" spans="3:6" s="119" customFormat="1" x14ac:dyDescent="0.3">
      <c r="C14130" s="129"/>
      <c r="D14130" s="129"/>
      <c r="E14130" s="129"/>
      <c r="F14130" s="129"/>
    </row>
    <row r="14131" spans="3:6" s="119" customFormat="1" x14ac:dyDescent="0.3">
      <c r="C14131" s="129"/>
      <c r="D14131" s="129"/>
      <c r="E14131" s="129"/>
      <c r="F14131" s="129"/>
    </row>
    <row r="14132" spans="3:6" s="119" customFormat="1" x14ac:dyDescent="0.3">
      <c r="C14132" s="129"/>
      <c r="D14132" s="129"/>
      <c r="E14132" s="129"/>
      <c r="F14132" s="129"/>
    </row>
    <row r="14133" spans="3:6" s="119" customFormat="1" x14ac:dyDescent="0.3">
      <c r="C14133" s="129"/>
      <c r="D14133" s="129"/>
      <c r="E14133" s="129"/>
      <c r="F14133" s="129"/>
    </row>
    <row r="14134" spans="3:6" s="119" customFormat="1" x14ac:dyDescent="0.3">
      <c r="C14134" s="129"/>
      <c r="D14134" s="129"/>
      <c r="E14134" s="129"/>
      <c r="F14134" s="129"/>
    </row>
    <row r="14135" spans="3:6" s="119" customFormat="1" x14ac:dyDescent="0.3">
      <c r="C14135" s="129"/>
      <c r="D14135" s="129"/>
      <c r="E14135" s="129"/>
      <c r="F14135" s="129"/>
    </row>
    <row r="14136" spans="3:6" s="119" customFormat="1" x14ac:dyDescent="0.3">
      <c r="C14136" s="129"/>
      <c r="D14136" s="129"/>
      <c r="E14136" s="129"/>
      <c r="F14136" s="129"/>
    </row>
    <row r="14137" spans="3:6" s="119" customFormat="1" x14ac:dyDescent="0.3">
      <c r="C14137" s="129"/>
      <c r="D14137" s="129"/>
      <c r="E14137" s="129"/>
      <c r="F14137" s="129"/>
    </row>
    <row r="14138" spans="3:6" s="119" customFormat="1" x14ac:dyDescent="0.3">
      <c r="C14138" s="129"/>
      <c r="D14138" s="129"/>
      <c r="E14138" s="129"/>
      <c r="F14138" s="129"/>
    </row>
    <row r="14139" spans="3:6" s="119" customFormat="1" x14ac:dyDescent="0.3">
      <c r="C14139" s="129"/>
      <c r="D14139" s="129"/>
      <c r="E14139" s="129"/>
      <c r="F14139" s="129"/>
    </row>
    <row r="14140" spans="3:6" s="119" customFormat="1" x14ac:dyDescent="0.3">
      <c r="C14140" s="129"/>
      <c r="D14140" s="129"/>
      <c r="E14140" s="129"/>
      <c r="F14140" s="129"/>
    </row>
    <row r="14141" spans="3:6" s="119" customFormat="1" x14ac:dyDescent="0.3">
      <c r="C14141" s="129"/>
      <c r="D14141" s="129"/>
      <c r="E14141" s="129"/>
      <c r="F14141" s="129"/>
    </row>
    <row r="14142" spans="3:6" s="119" customFormat="1" x14ac:dyDescent="0.3">
      <c r="C14142" s="129"/>
      <c r="D14142" s="129"/>
      <c r="E14142" s="129"/>
      <c r="F14142" s="129"/>
    </row>
    <row r="14143" spans="3:6" s="119" customFormat="1" x14ac:dyDescent="0.3">
      <c r="C14143" s="129"/>
      <c r="D14143" s="129"/>
      <c r="E14143" s="129"/>
      <c r="F14143" s="129"/>
    </row>
    <row r="14144" spans="3:6" s="119" customFormat="1" x14ac:dyDescent="0.3">
      <c r="C14144" s="129"/>
      <c r="D14144" s="129"/>
      <c r="E14144" s="129"/>
      <c r="F14144" s="129"/>
    </row>
    <row r="14145" spans="3:6" s="119" customFormat="1" x14ac:dyDescent="0.3">
      <c r="C14145" s="129"/>
      <c r="D14145" s="129"/>
      <c r="E14145" s="129"/>
      <c r="F14145" s="129"/>
    </row>
    <row r="14146" spans="3:6" s="119" customFormat="1" x14ac:dyDescent="0.3">
      <c r="C14146" s="129"/>
      <c r="D14146" s="129"/>
      <c r="E14146" s="129"/>
      <c r="F14146" s="129"/>
    </row>
    <row r="14147" spans="3:6" s="119" customFormat="1" x14ac:dyDescent="0.3">
      <c r="C14147" s="129"/>
      <c r="D14147" s="129"/>
      <c r="E14147" s="129"/>
      <c r="F14147" s="129"/>
    </row>
    <row r="14148" spans="3:6" s="119" customFormat="1" x14ac:dyDescent="0.3">
      <c r="C14148" s="129"/>
      <c r="D14148" s="129"/>
      <c r="E14148" s="129"/>
      <c r="F14148" s="129"/>
    </row>
    <row r="14149" spans="3:6" s="119" customFormat="1" x14ac:dyDescent="0.3">
      <c r="C14149" s="129"/>
      <c r="D14149" s="129"/>
      <c r="E14149" s="129"/>
      <c r="F14149" s="129"/>
    </row>
    <row r="14150" spans="3:6" s="119" customFormat="1" x14ac:dyDescent="0.3">
      <c r="C14150" s="129"/>
      <c r="D14150" s="129"/>
      <c r="E14150" s="129"/>
      <c r="F14150" s="129"/>
    </row>
    <row r="14151" spans="3:6" s="119" customFormat="1" x14ac:dyDescent="0.3">
      <c r="C14151" s="129"/>
      <c r="D14151" s="129"/>
      <c r="E14151" s="129"/>
      <c r="F14151" s="129"/>
    </row>
    <row r="14152" spans="3:6" s="119" customFormat="1" x14ac:dyDescent="0.3">
      <c r="C14152" s="129"/>
      <c r="D14152" s="129"/>
      <c r="E14152" s="129"/>
      <c r="F14152" s="129"/>
    </row>
    <row r="14153" spans="3:6" s="119" customFormat="1" x14ac:dyDescent="0.3">
      <c r="C14153" s="129"/>
      <c r="D14153" s="129"/>
      <c r="E14153" s="129"/>
      <c r="F14153" s="129"/>
    </row>
    <row r="14154" spans="3:6" s="119" customFormat="1" x14ac:dyDescent="0.3">
      <c r="C14154" s="129"/>
      <c r="D14154" s="129"/>
      <c r="E14154" s="129"/>
      <c r="F14154" s="129"/>
    </row>
    <row r="14155" spans="3:6" s="119" customFormat="1" x14ac:dyDescent="0.3">
      <c r="C14155" s="129"/>
      <c r="D14155" s="129"/>
      <c r="E14155" s="129"/>
      <c r="F14155" s="129"/>
    </row>
    <row r="14156" spans="3:6" s="119" customFormat="1" x14ac:dyDescent="0.3">
      <c r="C14156" s="129"/>
      <c r="D14156" s="129"/>
      <c r="E14156" s="129"/>
      <c r="F14156" s="129"/>
    </row>
    <row r="14157" spans="3:6" s="119" customFormat="1" x14ac:dyDescent="0.3">
      <c r="C14157" s="129"/>
      <c r="D14157" s="129"/>
      <c r="E14157" s="129"/>
      <c r="F14157" s="129"/>
    </row>
    <row r="14158" spans="3:6" s="119" customFormat="1" x14ac:dyDescent="0.3">
      <c r="C14158" s="129"/>
      <c r="D14158" s="129"/>
      <c r="E14158" s="129"/>
      <c r="F14158" s="129"/>
    </row>
    <row r="14159" spans="3:6" s="119" customFormat="1" x14ac:dyDescent="0.3">
      <c r="C14159" s="129"/>
      <c r="D14159" s="129"/>
      <c r="E14159" s="129"/>
      <c r="F14159" s="129"/>
    </row>
    <row r="14160" spans="3:6" s="119" customFormat="1" x14ac:dyDescent="0.3">
      <c r="C14160" s="129"/>
      <c r="D14160" s="129"/>
      <c r="E14160" s="129"/>
      <c r="F14160" s="129"/>
    </row>
    <row r="14161" spans="3:6" s="119" customFormat="1" x14ac:dyDescent="0.3">
      <c r="C14161" s="129"/>
      <c r="D14161" s="129"/>
      <c r="E14161" s="129"/>
      <c r="F14161" s="129"/>
    </row>
    <row r="14162" spans="3:6" s="119" customFormat="1" x14ac:dyDescent="0.3">
      <c r="C14162" s="129"/>
      <c r="D14162" s="129"/>
      <c r="E14162" s="129"/>
      <c r="F14162" s="129"/>
    </row>
    <row r="14163" spans="3:6" s="119" customFormat="1" x14ac:dyDescent="0.3">
      <c r="C14163" s="129"/>
      <c r="D14163" s="129"/>
      <c r="E14163" s="129"/>
      <c r="F14163" s="129"/>
    </row>
    <row r="14164" spans="3:6" s="119" customFormat="1" x14ac:dyDescent="0.3">
      <c r="C14164" s="129"/>
      <c r="D14164" s="129"/>
      <c r="E14164" s="129"/>
      <c r="F14164" s="129"/>
    </row>
    <row r="14165" spans="3:6" s="119" customFormat="1" x14ac:dyDescent="0.3">
      <c r="C14165" s="129"/>
      <c r="D14165" s="129"/>
      <c r="E14165" s="129"/>
      <c r="F14165" s="129"/>
    </row>
    <row r="14166" spans="3:6" s="119" customFormat="1" x14ac:dyDescent="0.3">
      <c r="C14166" s="129"/>
      <c r="D14166" s="129"/>
      <c r="E14166" s="129"/>
      <c r="F14166" s="129"/>
    </row>
    <row r="14167" spans="3:6" s="119" customFormat="1" x14ac:dyDescent="0.3">
      <c r="C14167" s="129"/>
      <c r="D14167" s="129"/>
      <c r="E14167" s="129"/>
      <c r="F14167" s="129"/>
    </row>
    <row r="14168" spans="3:6" s="119" customFormat="1" x14ac:dyDescent="0.3">
      <c r="C14168" s="129"/>
      <c r="D14168" s="129"/>
      <c r="E14168" s="129"/>
      <c r="F14168" s="129"/>
    </row>
    <row r="14169" spans="3:6" s="119" customFormat="1" x14ac:dyDescent="0.3">
      <c r="C14169" s="129"/>
      <c r="D14169" s="129"/>
      <c r="E14169" s="129"/>
      <c r="F14169" s="129"/>
    </row>
    <row r="14170" spans="3:6" s="119" customFormat="1" x14ac:dyDescent="0.3">
      <c r="C14170" s="129"/>
      <c r="D14170" s="129"/>
      <c r="E14170" s="129"/>
      <c r="F14170" s="129"/>
    </row>
    <row r="14171" spans="3:6" s="119" customFormat="1" x14ac:dyDescent="0.3">
      <c r="C14171" s="129"/>
      <c r="D14171" s="129"/>
      <c r="E14171" s="129"/>
      <c r="F14171" s="129"/>
    </row>
    <row r="14172" spans="3:6" s="119" customFormat="1" x14ac:dyDescent="0.3">
      <c r="C14172" s="129"/>
      <c r="D14172" s="129"/>
      <c r="E14172" s="129"/>
      <c r="F14172" s="129"/>
    </row>
    <row r="14173" spans="3:6" s="119" customFormat="1" x14ac:dyDescent="0.3">
      <c r="C14173" s="129"/>
      <c r="D14173" s="129"/>
      <c r="E14173" s="129"/>
      <c r="F14173" s="129"/>
    </row>
    <row r="14174" spans="3:6" s="119" customFormat="1" x14ac:dyDescent="0.3">
      <c r="C14174" s="129"/>
      <c r="D14174" s="129"/>
      <c r="E14174" s="129"/>
      <c r="F14174" s="129"/>
    </row>
    <row r="14175" spans="3:6" s="119" customFormat="1" x14ac:dyDescent="0.3">
      <c r="C14175" s="129"/>
      <c r="D14175" s="129"/>
      <c r="E14175" s="129"/>
      <c r="F14175" s="129"/>
    </row>
    <row r="14176" spans="3:6" s="119" customFormat="1" x14ac:dyDescent="0.3">
      <c r="C14176" s="129"/>
      <c r="D14176" s="129"/>
      <c r="E14176" s="129"/>
      <c r="F14176" s="129"/>
    </row>
    <row r="14177" spans="3:6" s="119" customFormat="1" x14ac:dyDescent="0.3">
      <c r="C14177" s="129"/>
      <c r="D14177" s="129"/>
      <c r="E14177" s="129"/>
      <c r="F14177" s="129"/>
    </row>
    <row r="14178" spans="3:6" s="119" customFormat="1" x14ac:dyDescent="0.3">
      <c r="C14178" s="129"/>
      <c r="D14178" s="129"/>
      <c r="E14178" s="129"/>
      <c r="F14178" s="129"/>
    </row>
    <row r="14179" spans="3:6" s="119" customFormat="1" x14ac:dyDescent="0.3">
      <c r="C14179" s="129"/>
      <c r="D14179" s="129"/>
      <c r="E14179" s="129"/>
      <c r="F14179" s="129"/>
    </row>
    <row r="14180" spans="3:6" s="119" customFormat="1" x14ac:dyDescent="0.3">
      <c r="C14180" s="129"/>
      <c r="D14180" s="129"/>
      <c r="E14180" s="129"/>
      <c r="F14180" s="129"/>
    </row>
    <row r="14181" spans="3:6" s="119" customFormat="1" x14ac:dyDescent="0.3">
      <c r="C14181" s="129"/>
      <c r="D14181" s="129"/>
      <c r="E14181" s="129"/>
      <c r="F14181" s="129"/>
    </row>
    <row r="14182" spans="3:6" s="119" customFormat="1" x14ac:dyDescent="0.3">
      <c r="C14182" s="129"/>
      <c r="D14182" s="129"/>
      <c r="E14182" s="129"/>
      <c r="F14182" s="129"/>
    </row>
    <row r="14183" spans="3:6" s="119" customFormat="1" x14ac:dyDescent="0.3">
      <c r="C14183" s="129"/>
      <c r="D14183" s="129"/>
      <c r="E14183" s="129"/>
      <c r="F14183" s="129"/>
    </row>
    <row r="14184" spans="3:6" s="119" customFormat="1" x14ac:dyDescent="0.3">
      <c r="C14184" s="129"/>
      <c r="D14184" s="129"/>
      <c r="E14184" s="129"/>
      <c r="F14184" s="129"/>
    </row>
    <row r="14185" spans="3:6" s="119" customFormat="1" x14ac:dyDescent="0.3">
      <c r="C14185" s="129"/>
      <c r="D14185" s="129"/>
      <c r="E14185" s="129"/>
      <c r="F14185" s="129"/>
    </row>
    <row r="14186" spans="3:6" s="119" customFormat="1" x14ac:dyDescent="0.3">
      <c r="C14186" s="129"/>
      <c r="D14186" s="129"/>
      <c r="E14186" s="129"/>
      <c r="F14186" s="129"/>
    </row>
    <row r="14187" spans="3:6" s="119" customFormat="1" x14ac:dyDescent="0.3">
      <c r="C14187" s="129"/>
      <c r="D14187" s="129"/>
      <c r="E14187" s="129"/>
      <c r="F14187" s="129"/>
    </row>
    <row r="14188" spans="3:6" s="119" customFormat="1" x14ac:dyDescent="0.3">
      <c r="C14188" s="129"/>
      <c r="D14188" s="129"/>
      <c r="E14188" s="129"/>
      <c r="F14188" s="129"/>
    </row>
    <row r="14189" spans="3:6" s="119" customFormat="1" x14ac:dyDescent="0.3">
      <c r="C14189" s="129"/>
      <c r="D14189" s="129"/>
      <c r="E14189" s="129"/>
      <c r="F14189" s="129"/>
    </row>
    <row r="14190" spans="3:6" s="119" customFormat="1" x14ac:dyDescent="0.3">
      <c r="C14190" s="129"/>
      <c r="D14190" s="129"/>
      <c r="E14190" s="129"/>
      <c r="F14190" s="129"/>
    </row>
    <row r="14191" spans="3:6" s="119" customFormat="1" x14ac:dyDescent="0.3">
      <c r="C14191" s="129"/>
      <c r="D14191" s="129"/>
      <c r="E14191" s="129"/>
      <c r="F14191" s="129"/>
    </row>
    <row r="14192" spans="3:6" s="119" customFormat="1" x14ac:dyDescent="0.3">
      <c r="C14192" s="129"/>
      <c r="D14192" s="129"/>
      <c r="E14192" s="129"/>
      <c r="F14192" s="129"/>
    </row>
    <row r="14193" spans="3:6" s="119" customFormat="1" x14ac:dyDescent="0.3">
      <c r="C14193" s="129"/>
      <c r="D14193" s="129"/>
      <c r="E14193" s="129"/>
      <c r="F14193" s="129"/>
    </row>
    <row r="14194" spans="3:6" s="119" customFormat="1" x14ac:dyDescent="0.3">
      <c r="C14194" s="129"/>
      <c r="D14194" s="129"/>
      <c r="E14194" s="129"/>
      <c r="F14194" s="129"/>
    </row>
    <row r="14195" spans="3:6" s="119" customFormat="1" x14ac:dyDescent="0.3">
      <c r="C14195" s="129"/>
      <c r="D14195" s="129"/>
      <c r="E14195" s="129"/>
      <c r="F14195" s="129"/>
    </row>
    <row r="14196" spans="3:6" s="119" customFormat="1" x14ac:dyDescent="0.3">
      <c r="C14196" s="129"/>
      <c r="D14196" s="129"/>
      <c r="E14196" s="129"/>
      <c r="F14196" s="129"/>
    </row>
    <row r="14197" spans="3:6" s="119" customFormat="1" x14ac:dyDescent="0.3">
      <c r="C14197" s="129"/>
      <c r="D14197" s="129"/>
      <c r="E14197" s="129"/>
      <c r="F14197" s="129"/>
    </row>
    <row r="14198" spans="3:6" s="119" customFormat="1" x14ac:dyDescent="0.3">
      <c r="C14198" s="129"/>
      <c r="D14198" s="129"/>
      <c r="E14198" s="129"/>
      <c r="F14198" s="129"/>
    </row>
    <row r="14199" spans="3:6" s="119" customFormat="1" x14ac:dyDescent="0.3">
      <c r="C14199" s="129"/>
      <c r="D14199" s="129"/>
      <c r="E14199" s="129"/>
      <c r="F14199" s="129"/>
    </row>
    <row r="14200" spans="3:6" s="119" customFormat="1" x14ac:dyDescent="0.3">
      <c r="C14200" s="129"/>
      <c r="D14200" s="129"/>
      <c r="E14200" s="129"/>
      <c r="F14200" s="129"/>
    </row>
    <row r="14201" spans="3:6" s="119" customFormat="1" x14ac:dyDescent="0.3">
      <c r="C14201" s="129"/>
      <c r="D14201" s="129"/>
      <c r="E14201" s="129"/>
      <c r="F14201" s="129"/>
    </row>
    <row r="14202" spans="3:6" s="119" customFormat="1" x14ac:dyDescent="0.3">
      <c r="C14202" s="129"/>
      <c r="D14202" s="129"/>
      <c r="E14202" s="129"/>
      <c r="F14202" s="129"/>
    </row>
    <row r="14203" spans="3:6" s="119" customFormat="1" x14ac:dyDescent="0.3">
      <c r="C14203" s="129"/>
      <c r="D14203" s="129"/>
      <c r="E14203" s="129"/>
      <c r="F14203" s="129"/>
    </row>
    <row r="14204" spans="3:6" s="119" customFormat="1" x14ac:dyDescent="0.3">
      <c r="C14204" s="129"/>
      <c r="D14204" s="129"/>
      <c r="E14204" s="129"/>
      <c r="F14204" s="129"/>
    </row>
    <row r="14205" spans="3:6" s="119" customFormat="1" x14ac:dyDescent="0.3">
      <c r="C14205" s="129"/>
      <c r="D14205" s="129"/>
      <c r="E14205" s="129"/>
      <c r="F14205" s="129"/>
    </row>
    <row r="14206" spans="3:6" s="119" customFormat="1" x14ac:dyDescent="0.3">
      <c r="C14206" s="129"/>
      <c r="D14206" s="129"/>
      <c r="E14206" s="129"/>
      <c r="F14206" s="129"/>
    </row>
    <row r="14207" spans="3:6" s="119" customFormat="1" x14ac:dyDescent="0.3">
      <c r="C14207" s="129"/>
      <c r="D14207" s="129"/>
      <c r="E14207" s="129"/>
      <c r="F14207" s="129"/>
    </row>
    <row r="14208" spans="3:6" s="119" customFormat="1" x14ac:dyDescent="0.3">
      <c r="C14208" s="129"/>
      <c r="D14208" s="129"/>
      <c r="E14208" s="129"/>
      <c r="F14208" s="129"/>
    </row>
    <row r="14209" spans="3:6" s="119" customFormat="1" x14ac:dyDescent="0.3">
      <c r="C14209" s="129"/>
      <c r="D14209" s="129"/>
      <c r="E14209" s="129"/>
      <c r="F14209" s="129"/>
    </row>
    <row r="14210" spans="3:6" s="119" customFormat="1" x14ac:dyDescent="0.3">
      <c r="C14210" s="129"/>
      <c r="D14210" s="129"/>
      <c r="E14210" s="129"/>
      <c r="F14210" s="129"/>
    </row>
    <row r="14211" spans="3:6" s="119" customFormat="1" x14ac:dyDescent="0.3">
      <c r="C14211" s="129"/>
      <c r="D14211" s="129"/>
      <c r="E14211" s="129"/>
      <c r="F14211" s="129"/>
    </row>
    <row r="14212" spans="3:6" s="119" customFormat="1" x14ac:dyDescent="0.3">
      <c r="C14212" s="129"/>
      <c r="D14212" s="129"/>
      <c r="E14212" s="129"/>
      <c r="F14212" s="129"/>
    </row>
    <row r="14213" spans="3:6" s="119" customFormat="1" x14ac:dyDescent="0.3">
      <c r="C14213" s="129"/>
      <c r="D14213" s="129"/>
      <c r="E14213" s="129"/>
      <c r="F14213" s="129"/>
    </row>
    <row r="14214" spans="3:6" s="119" customFormat="1" x14ac:dyDescent="0.3">
      <c r="C14214" s="129"/>
      <c r="D14214" s="129"/>
      <c r="E14214" s="129"/>
      <c r="F14214" s="129"/>
    </row>
    <row r="14215" spans="3:6" s="119" customFormat="1" x14ac:dyDescent="0.3">
      <c r="C14215" s="129"/>
      <c r="D14215" s="129"/>
      <c r="E14215" s="129"/>
      <c r="F14215" s="129"/>
    </row>
    <row r="14216" spans="3:6" s="119" customFormat="1" x14ac:dyDescent="0.3">
      <c r="C14216" s="129"/>
      <c r="D14216" s="129"/>
      <c r="E14216" s="129"/>
      <c r="F14216" s="129"/>
    </row>
    <row r="14217" spans="3:6" s="119" customFormat="1" x14ac:dyDescent="0.3">
      <c r="C14217" s="129"/>
      <c r="D14217" s="129"/>
      <c r="E14217" s="129"/>
      <c r="F14217" s="129"/>
    </row>
    <row r="14218" spans="3:6" s="119" customFormat="1" x14ac:dyDescent="0.3">
      <c r="C14218" s="129"/>
      <c r="D14218" s="129"/>
      <c r="E14218" s="129"/>
      <c r="F14218" s="129"/>
    </row>
    <row r="14219" spans="3:6" s="119" customFormat="1" x14ac:dyDescent="0.3">
      <c r="C14219" s="129"/>
      <c r="D14219" s="129"/>
      <c r="E14219" s="129"/>
      <c r="F14219" s="129"/>
    </row>
    <row r="14220" spans="3:6" s="119" customFormat="1" x14ac:dyDescent="0.3">
      <c r="C14220" s="129"/>
      <c r="D14220" s="129"/>
      <c r="E14220" s="129"/>
      <c r="F14220" s="129"/>
    </row>
    <row r="14221" spans="3:6" s="119" customFormat="1" x14ac:dyDescent="0.3">
      <c r="C14221" s="129"/>
      <c r="D14221" s="129"/>
      <c r="E14221" s="129"/>
      <c r="F14221" s="129"/>
    </row>
    <row r="14222" spans="3:6" s="119" customFormat="1" x14ac:dyDescent="0.3">
      <c r="C14222" s="129"/>
      <c r="D14222" s="129"/>
      <c r="E14222" s="129"/>
      <c r="F14222" s="129"/>
    </row>
    <row r="14223" spans="3:6" s="119" customFormat="1" x14ac:dyDescent="0.3">
      <c r="C14223" s="129"/>
      <c r="D14223" s="129"/>
      <c r="E14223" s="129"/>
      <c r="F14223" s="129"/>
    </row>
    <row r="14224" spans="3:6" s="119" customFormat="1" x14ac:dyDescent="0.3">
      <c r="C14224" s="129"/>
      <c r="D14224" s="129"/>
      <c r="E14224" s="129"/>
      <c r="F14224" s="129"/>
    </row>
    <row r="14225" spans="3:6" s="119" customFormat="1" x14ac:dyDescent="0.3">
      <c r="C14225" s="129"/>
      <c r="D14225" s="129"/>
      <c r="E14225" s="129"/>
      <c r="F14225" s="129"/>
    </row>
    <row r="14226" spans="3:6" s="119" customFormat="1" x14ac:dyDescent="0.3">
      <c r="C14226" s="129"/>
      <c r="D14226" s="129"/>
      <c r="E14226" s="129"/>
      <c r="F14226" s="129"/>
    </row>
    <row r="14227" spans="3:6" s="119" customFormat="1" x14ac:dyDescent="0.3">
      <c r="C14227" s="129"/>
      <c r="D14227" s="129"/>
      <c r="E14227" s="129"/>
      <c r="F14227" s="129"/>
    </row>
    <row r="14228" spans="3:6" s="119" customFormat="1" x14ac:dyDescent="0.3">
      <c r="C14228" s="129"/>
      <c r="D14228" s="129"/>
      <c r="E14228" s="129"/>
      <c r="F14228" s="129"/>
    </row>
    <row r="14229" spans="3:6" s="119" customFormat="1" x14ac:dyDescent="0.3">
      <c r="C14229" s="129"/>
      <c r="D14229" s="129"/>
      <c r="E14229" s="129"/>
      <c r="F14229" s="129"/>
    </row>
    <row r="14230" spans="3:6" s="119" customFormat="1" x14ac:dyDescent="0.3">
      <c r="C14230" s="129"/>
      <c r="D14230" s="129"/>
      <c r="E14230" s="129"/>
      <c r="F14230" s="129"/>
    </row>
    <row r="14231" spans="3:6" s="119" customFormat="1" x14ac:dyDescent="0.3">
      <c r="C14231" s="129"/>
      <c r="D14231" s="129"/>
      <c r="E14231" s="129"/>
      <c r="F14231" s="129"/>
    </row>
    <row r="14232" spans="3:6" s="119" customFormat="1" x14ac:dyDescent="0.3">
      <c r="C14232" s="129"/>
      <c r="D14232" s="129"/>
      <c r="E14232" s="129"/>
      <c r="F14232" s="129"/>
    </row>
    <row r="14233" spans="3:6" s="119" customFormat="1" x14ac:dyDescent="0.3">
      <c r="C14233" s="129"/>
      <c r="D14233" s="129"/>
      <c r="E14233" s="129"/>
      <c r="F14233" s="129"/>
    </row>
    <row r="14234" spans="3:6" s="119" customFormat="1" x14ac:dyDescent="0.3">
      <c r="C14234" s="129"/>
      <c r="D14234" s="129"/>
      <c r="E14234" s="129"/>
      <c r="F14234" s="129"/>
    </row>
    <row r="14235" spans="3:6" s="119" customFormat="1" x14ac:dyDescent="0.3">
      <c r="C14235" s="129"/>
      <c r="D14235" s="129"/>
      <c r="E14235" s="129"/>
      <c r="F14235" s="129"/>
    </row>
    <row r="14236" spans="3:6" s="119" customFormat="1" x14ac:dyDescent="0.3">
      <c r="C14236" s="129"/>
      <c r="D14236" s="129"/>
      <c r="E14236" s="129"/>
      <c r="F14236" s="129"/>
    </row>
    <row r="14237" spans="3:6" s="119" customFormat="1" x14ac:dyDescent="0.3">
      <c r="C14237" s="129"/>
      <c r="D14237" s="129"/>
      <c r="E14237" s="129"/>
      <c r="F14237" s="129"/>
    </row>
    <row r="14238" spans="3:6" s="119" customFormat="1" x14ac:dyDescent="0.3">
      <c r="C14238" s="129"/>
      <c r="D14238" s="129"/>
      <c r="E14238" s="129"/>
      <c r="F14238" s="129"/>
    </row>
    <row r="14239" spans="3:6" s="119" customFormat="1" x14ac:dyDescent="0.3">
      <c r="C14239" s="129"/>
      <c r="D14239" s="129"/>
      <c r="E14239" s="129"/>
      <c r="F14239" s="129"/>
    </row>
    <row r="14240" spans="3:6" s="119" customFormat="1" x14ac:dyDescent="0.3">
      <c r="C14240" s="129"/>
      <c r="D14240" s="129"/>
      <c r="E14240" s="129"/>
      <c r="F14240" s="129"/>
    </row>
    <row r="14241" spans="3:6" s="119" customFormat="1" x14ac:dyDescent="0.3">
      <c r="C14241" s="129"/>
      <c r="D14241" s="129"/>
      <c r="E14241" s="129"/>
      <c r="F14241" s="129"/>
    </row>
    <row r="14242" spans="3:6" s="119" customFormat="1" x14ac:dyDescent="0.3">
      <c r="C14242" s="129"/>
      <c r="D14242" s="129"/>
      <c r="E14242" s="129"/>
      <c r="F14242" s="129"/>
    </row>
    <row r="14243" spans="3:6" s="119" customFormat="1" x14ac:dyDescent="0.3">
      <c r="C14243" s="129"/>
      <c r="D14243" s="129"/>
      <c r="E14243" s="129"/>
      <c r="F14243" s="129"/>
    </row>
    <row r="14244" spans="3:6" s="119" customFormat="1" x14ac:dyDescent="0.3">
      <c r="C14244" s="129"/>
      <c r="D14244" s="129"/>
      <c r="E14244" s="129"/>
      <c r="F14244" s="129"/>
    </row>
    <row r="14245" spans="3:6" s="119" customFormat="1" x14ac:dyDescent="0.3">
      <c r="C14245" s="129"/>
      <c r="D14245" s="129"/>
      <c r="E14245" s="129"/>
      <c r="F14245" s="129"/>
    </row>
    <row r="14246" spans="3:6" s="119" customFormat="1" x14ac:dyDescent="0.3">
      <c r="C14246" s="129"/>
      <c r="D14246" s="129"/>
      <c r="E14246" s="129"/>
      <c r="F14246" s="129"/>
    </row>
    <row r="14247" spans="3:6" s="119" customFormat="1" x14ac:dyDescent="0.3">
      <c r="C14247" s="129"/>
      <c r="D14247" s="129"/>
      <c r="E14247" s="129"/>
      <c r="F14247" s="129"/>
    </row>
    <row r="14248" spans="3:6" s="119" customFormat="1" x14ac:dyDescent="0.3">
      <c r="C14248" s="129"/>
      <c r="D14248" s="129"/>
      <c r="E14248" s="129"/>
      <c r="F14248" s="129"/>
    </row>
    <row r="14249" spans="3:6" s="119" customFormat="1" x14ac:dyDescent="0.3">
      <c r="C14249" s="129"/>
      <c r="D14249" s="129"/>
      <c r="E14249" s="129"/>
      <c r="F14249" s="129"/>
    </row>
    <row r="14250" spans="3:6" s="119" customFormat="1" x14ac:dyDescent="0.3">
      <c r="C14250" s="129"/>
      <c r="D14250" s="129"/>
      <c r="E14250" s="129"/>
      <c r="F14250" s="129"/>
    </row>
    <row r="14251" spans="3:6" s="119" customFormat="1" x14ac:dyDescent="0.3">
      <c r="C14251" s="129"/>
      <c r="D14251" s="129"/>
      <c r="E14251" s="129"/>
      <c r="F14251" s="129"/>
    </row>
    <row r="14252" spans="3:6" s="119" customFormat="1" x14ac:dyDescent="0.3">
      <c r="C14252" s="129"/>
      <c r="D14252" s="129"/>
      <c r="E14252" s="129"/>
      <c r="F14252" s="129"/>
    </row>
    <row r="14253" spans="3:6" s="119" customFormat="1" x14ac:dyDescent="0.3">
      <c r="C14253" s="129"/>
      <c r="D14253" s="129"/>
      <c r="E14253" s="129"/>
      <c r="F14253" s="129"/>
    </row>
    <row r="14254" spans="3:6" s="119" customFormat="1" x14ac:dyDescent="0.3">
      <c r="C14254" s="129"/>
      <c r="D14254" s="129"/>
      <c r="E14254" s="129"/>
      <c r="F14254" s="129"/>
    </row>
    <row r="14255" spans="3:6" s="119" customFormat="1" x14ac:dyDescent="0.3">
      <c r="C14255" s="129"/>
      <c r="D14255" s="129"/>
      <c r="E14255" s="129"/>
      <c r="F14255" s="129"/>
    </row>
    <row r="14256" spans="3:6" s="119" customFormat="1" x14ac:dyDescent="0.3">
      <c r="C14256" s="129"/>
      <c r="D14256" s="129"/>
      <c r="E14256" s="129"/>
      <c r="F14256" s="129"/>
    </row>
    <row r="14257" spans="3:6" s="119" customFormat="1" x14ac:dyDescent="0.3">
      <c r="C14257" s="129"/>
      <c r="D14257" s="129"/>
      <c r="E14257" s="129"/>
      <c r="F14257" s="129"/>
    </row>
    <row r="14258" spans="3:6" s="119" customFormat="1" x14ac:dyDescent="0.3">
      <c r="C14258" s="129"/>
      <c r="D14258" s="129"/>
      <c r="E14258" s="129"/>
      <c r="F14258" s="129"/>
    </row>
    <row r="14259" spans="3:6" s="119" customFormat="1" x14ac:dyDescent="0.3">
      <c r="C14259" s="129"/>
      <c r="D14259" s="129"/>
      <c r="E14259" s="129"/>
      <c r="F14259" s="129"/>
    </row>
    <row r="14260" spans="3:6" s="119" customFormat="1" x14ac:dyDescent="0.3">
      <c r="C14260" s="129"/>
      <c r="D14260" s="129"/>
      <c r="E14260" s="129"/>
      <c r="F14260" s="129"/>
    </row>
    <row r="14261" spans="3:6" s="119" customFormat="1" x14ac:dyDescent="0.3">
      <c r="C14261" s="129"/>
      <c r="D14261" s="129"/>
      <c r="E14261" s="129"/>
      <c r="F14261" s="129"/>
    </row>
    <row r="14262" spans="3:6" s="119" customFormat="1" x14ac:dyDescent="0.3">
      <c r="C14262" s="129"/>
      <c r="D14262" s="129"/>
      <c r="E14262" s="129"/>
      <c r="F14262" s="129"/>
    </row>
    <row r="14263" spans="3:6" s="119" customFormat="1" x14ac:dyDescent="0.3">
      <c r="C14263" s="129"/>
      <c r="D14263" s="129"/>
      <c r="E14263" s="129"/>
      <c r="F14263" s="129"/>
    </row>
    <row r="14264" spans="3:6" s="119" customFormat="1" x14ac:dyDescent="0.3">
      <c r="C14264" s="129"/>
      <c r="D14264" s="129"/>
      <c r="E14264" s="129"/>
      <c r="F14264" s="129"/>
    </row>
    <row r="14265" spans="3:6" s="119" customFormat="1" x14ac:dyDescent="0.3">
      <c r="C14265" s="129"/>
      <c r="D14265" s="129"/>
      <c r="E14265" s="129"/>
      <c r="F14265" s="129"/>
    </row>
    <row r="14266" spans="3:6" s="119" customFormat="1" x14ac:dyDescent="0.3">
      <c r="C14266" s="129"/>
      <c r="D14266" s="129"/>
      <c r="E14266" s="129"/>
      <c r="F14266" s="129"/>
    </row>
    <row r="14267" spans="3:6" s="119" customFormat="1" x14ac:dyDescent="0.3">
      <c r="C14267" s="129"/>
      <c r="D14267" s="129"/>
      <c r="E14267" s="129"/>
      <c r="F14267" s="129"/>
    </row>
    <row r="14268" spans="3:6" s="119" customFormat="1" x14ac:dyDescent="0.3">
      <c r="C14268" s="129"/>
      <c r="D14268" s="129"/>
      <c r="E14268" s="129"/>
      <c r="F14268" s="129"/>
    </row>
    <row r="14269" spans="3:6" s="119" customFormat="1" x14ac:dyDescent="0.3">
      <c r="C14269" s="129"/>
      <c r="D14269" s="129"/>
      <c r="E14269" s="129"/>
      <c r="F14269" s="129"/>
    </row>
    <row r="14270" spans="3:6" s="119" customFormat="1" x14ac:dyDescent="0.3">
      <c r="C14270" s="129"/>
      <c r="D14270" s="129"/>
      <c r="E14270" s="129"/>
      <c r="F14270" s="129"/>
    </row>
    <row r="14271" spans="3:6" s="119" customFormat="1" x14ac:dyDescent="0.3">
      <c r="C14271" s="129"/>
      <c r="D14271" s="129"/>
      <c r="E14271" s="129"/>
      <c r="F14271" s="129"/>
    </row>
    <row r="14272" spans="3:6" s="119" customFormat="1" x14ac:dyDescent="0.3">
      <c r="C14272" s="129"/>
      <c r="D14272" s="129"/>
      <c r="E14272" s="129"/>
      <c r="F14272" s="129"/>
    </row>
    <row r="14273" spans="3:6" s="119" customFormat="1" x14ac:dyDescent="0.3">
      <c r="C14273" s="129"/>
      <c r="D14273" s="129"/>
      <c r="E14273" s="129"/>
      <c r="F14273" s="129"/>
    </row>
    <row r="14274" spans="3:6" s="119" customFormat="1" x14ac:dyDescent="0.3">
      <c r="C14274" s="129"/>
      <c r="D14274" s="129"/>
      <c r="E14274" s="129"/>
      <c r="F14274" s="129"/>
    </row>
    <row r="14275" spans="3:6" s="119" customFormat="1" x14ac:dyDescent="0.3">
      <c r="C14275" s="129"/>
      <c r="D14275" s="129"/>
      <c r="E14275" s="129"/>
      <c r="F14275" s="129"/>
    </row>
    <row r="14276" spans="3:6" s="119" customFormat="1" x14ac:dyDescent="0.3">
      <c r="C14276" s="129"/>
      <c r="D14276" s="129"/>
      <c r="E14276" s="129"/>
      <c r="F14276" s="129"/>
    </row>
    <row r="14277" spans="3:6" s="119" customFormat="1" x14ac:dyDescent="0.3">
      <c r="C14277" s="129"/>
      <c r="D14277" s="129"/>
      <c r="E14277" s="129"/>
      <c r="F14277" s="129"/>
    </row>
    <row r="14278" spans="3:6" s="119" customFormat="1" x14ac:dyDescent="0.3">
      <c r="C14278" s="129"/>
      <c r="D14278" s="129"/>
      <c r="E14278" s="129"/>
      <c r="F14278" s="129"/>
    </row>
    <row r="14279" spans="3:6" s="119" customFormat="1" x14ac:dyDescent="0.3">
      <c r="C14279" s="129"/>
      <c r="D14279" s="129"/>
      <c r="E14279" s="129"/>
      <c r="F14279" s="129"/>
    </row>
    <row r="14280" spans="3:6" s="119" customFormat="1" x14ac:dyDescent="0.3">
      <c r="C14280" s="129"/>
      <c r="D14280" s="129"/>
      <c r="E14280" s="129"/>
      <c r="F14280" s="129"/>
    </row>
    <row r="14281" spans="3:6" s="119" customFormat="1" x14ac:dyDescent="0.3">
      <c r="C14281" s="129"/>
      <c r="D14281" s="129"/>
      <c r="E14281" s="129"/>
      <c r="F14281" s="129"/>
    </row>
    <row r="14282" spans="3:6" s="119" customFormat="1" x14ac:dyDescent="0.3">
      <c r="C14282" s="129"/>
      <c r="D14282" s="129"/>
      <c r="E14282" s="129"/>
      <c r="F14282" s="129"/>
    </row>
    <row r="14283" spans="3:6" s="119" customFormat="1" x14ac:dyDescent="0.3">
      <c r="C14283" s="129"/>
      <c r="D14283" s="129"/>
      <c r="E14283" s="129"/>
      <c r="F14283" s="129"/>
    </row>
    <row r="14284" spans="3:6" s="119" customFormat="1" x14ac:dyDescent="0.3">
      <c r="C14284" s="129"/>
      <c r="D14284" s="129"/>
      <c r="E14284" s="129"/>
      <c r="F14284" s="129"/>
    </row>
    <row r="14285" spans="3:6" s="119" customFormat="1" x14ac:dyDescent="0.3">
      <c r="C14285" s="129"/>
      <c r="D14285" s="129"/>
      <c r="E14285" s="129"/>
      <c r="F14285" s="129"/>
    </row>
    <row r="14286" spans="3:6" s="119" customFormat="1" x14ac:dyDescent="0.3">
      <c r="C14286" s="129"/>
      <c r="D14286" s="129"/>
      <c r="E14286" s="129"/>
      <c r="F14286" s="129"/>
    </row>
    <row r="14287" spans="3:6" s="119" customFormat="1" x14ac:dyDescent="0.3">
      <c r="C14287" s="129"/>
      <c r="D14287" s="129"/>
      <c r="E14287" s="129"/>
      <c r="F14287" s="129"/>
    </row>
    <row r="14288" spans="3:6" s="119" customFormat="1" x14ac:dyDescent="0.3">
      <c r="C14288" s="129"/>
      <c r="D14288" s="129"/>
      <c r="E14288" s="129"/>
      <c r="F14288" s="129"/>
    </row>
    <row r="14289" spans="3:6" s="119" customFormat="1" x14ac:dyDescent="0.3">
      <c r="C14289" s="129"/>
      <c r="D14289" s="129"/>
      <c r="E14289" s="129"/>
      <c r="F14289" s="129"/>
    </row>
    <row r="14290" spans="3:6" s="119" customFormat="1" x14ac:dyDescent="0.3">
      <c r="C14290" s="129"/>
      <c r="D14290" s="129"/>
      <c r="E14290" s="129"/>
      <c r="F14290" s="129"/>
    </row>
    <row r="14291" spans="3:6" s="119" customFormat="1" x14ac:dyDescent="0.3">
      <c r="C14291" s="129"/>
      <c r="D14291" s="129"/>
      <c r="E14291" s="129"/>
      <c r="F14291" s="129"/>
    </row>
    <row r="14292" spans="3:6" s="119" customFormat="1" x14ac:dyDescent="0.3">
      <c r="C14292" s="129"/>
      <c r="D14292" s="129"/>
      <c r="E14292" s="129"/>
      <c r="F14292" s="129"/>
    </row>
    <row r="14293" spans="3:6" s="119" customFormat="1" x14ac:dyDescent="0.3">
      <c r="C14293" s="129"/>
      <c r="D14293" s="129"/>
      <c r="E14293" s="129"/>
      <c r="F14293" s="129"/>
    </row>
    <row r="14294" spans="3:6" s="119" customFormat="1" x14ac:dyDescent="0.3">
      <c r="C14294" s="129"/>
      <c r="D14294" s="129"/>
      <c r="E14294" s="129"/>
      <c r="F14294" s="129"/>
    </row>
    <row r="14295" spans="3:6" s="119" customFormat="1" x14ac:dyDescent="0.3">
      <c r="C14295" s="129"/>
      <c r="D14295" s="129"/>
      <c r="E14295" s="129"/>
      <c r="F14295" s="129"/>
    </row>
    <row r="14296" spans="3:6" s="119" customFormat="1" x14ac:dyDescent="0.3">
      <c r="C14296" s="129"/>
      <c r="D14296" s="129"/>
      <c r="E14296" s="129"/>
      <c r="F14296" s="129"/>
    </row>
    <row r="14297" spans="3:6" s="119" customFormat="1" x14ac:dyDescent="0.3">
      <c r="C14297" s="129"/>
      <c r="D14297" s="129"/>
      <c r="E14297" s="129"/>
      <c r="F14297" s="129"/>
    </row>
    <row r="14298" spans="3:6" s="119" customFormat="1" x14ac:dyDescent="0.3">
      <c r="C14298" s="129"/>
      <c r="D14298" s="129"/>
      <c r="E14298" s="129"/>
      <c r="F14298" s="129"/>
    </row>
    <row r="14299" spans="3:6" s="119" customFormat="1" x14ac:dyDescent="0.3">
      <c r="C14299" s="129"/>
      <c r="D14299" s="129"/>
      <c r="E14299" s="129"/>
      <c r="F14299" s="129"/>
    </row>
    <row r="14300" spans="3:6" s="119" customFormat="1" x14ac:dyDescent="0.3">
      <c r="C14300" s="129"/>
      <c r="D14300" s="129"/>
      <c r="E14300" s="129"/>
      <c r="F14300" s="129"/>
    </row>
    <row r="14301" spans="3:6" s="119" customFormat="1" x14ac:dyDescent="0.3">
      <c r="C14301" s="129"/>
      <c r="D14301" s="129"/>
      <c r="E14301" s="129"/>
      <c r="F14301" s="129"/>
    </row>
    <row r="14302" spans="3:6" s="119" customFormat="1" x14ac:dyDescent="0.3">
      <c r="C14302" s="129"/>
      <c r="D14302" s="129"/>
      <c r="E14302" s="129"/>
      <c r="F14302" s="129"/>
    </row>
    <row r="14303" spans="3:6" s="119" customFormat="1" x14ac:dyDescent="0.3">
      <c r="C14303" s="129"/>
      <c r="D14303" s="129"/>
      <c r="E14303" s="129"/>
      <c r="F14303" s="129"/>
    </row>
    <row r="14304" spans="3:6" s="119" customFormat="1" x14ac:dyDescent="0.3">
      <c r="C14304" s="129"/>
      <c r="D14304" s="129"/>
      <c r="E14304" s="129"/>
      <c r="F14304" s="129"/>
    </row>
    <row r="14305" spans="3:6" s="119" customFormat="1" x14ac:dyDescent="0.3">
      <c r="C14305" s="129"/>
      <c r="D14305" s="129"/>
      <c r="E14305" s="129"/>
      <c r="F14305" s="129"/>
    </row>
    <row r="14306" spans="3:6" s="119" customFormat="1" x14ac:dyDescent="0.3">
      <c r="C14306" s="129"/>
      <c r="D14306" s="129"/>
      <c r="E14306" s="129"/>
      <c r="F14306" s="129"/>
    </row>
    <row r="14307" spans="3:6" s="119" customFormat="1" x14ac:dyDescent="0.3">
      <c r="C14307" s="129"/>
      <c r="D14307" s="129"/>
      <c r="E14307" s="129"/>
      <c r="F14307" s="129"/>
    </row>
    <row r="14308" spans="3:6" s="119" customFormat="1" x14ac:dyDescent="0.3">
      <c r="C14308" s="129"/>
      <c r="D14308" s="129"/>
      <c r="E14308" s="129"/>
      <c r="F14308" s="129"/>
    </row>
    <row r="14309" spans="3:6" s="119" customFormat="1" x14ac:dyDescent="0.3">
      <c r="C14309" s="129"/>
      <c r="D14309" s="129"/>
      <c r="E14309" s="129"/>
      <c r="F14309" s="129"/>
    </row>
    <row r="14310" spans="3:6" s="119" customFormat="1" x14ac:dyDescent="0.3">
      <c r="C14310" s="129"/>
      <c r="D14310" s="129"/>
      <c r="E14310" s="129"/>
      <c r="F14310" s="129"/>
    </row>
    <row r="14311" spans="3:6" s="119" customFormat="1" x14ac:dyDescent="0.3">
      <c r="C14311" s="129"/>
      <c r="D14311" s="129"/>
      <c r="E14311" s="129"/>
      <c r="F14311" s="129"/>
    </row>
    <row r="14312" spans="3:6" s="119" customFormat="1" x14ac:dyDescent="0.3">
      <c r="C14312" s="129"/>
      <c r="D14312" s="129"/>
      <c r="E14312" s="129"/>
      <c r="F14312" s="129"/>
    </row>
    <row r="14313" spans="3:6" s="119" customFormat="1" x14ac:dyDescent="0.3">
      <c r="C14313" s="129"/>
      <c r="D14313" s="129"/>
      <c r="E14313" s="129"/>
      <c r="F14313" s="129"/>
    </row>
    <row r="14314" spans="3:6" s="119" customFormat="1" x14ac:dyDescent="0.3">
      <c r="C14314" s="129"/>
      <c r="D14314" s="129"/>
      <c r="E14314" s="129"/>
      <c r="F14314" s="129"/>
    </row>
    <row r="14315" spans="3:6" s="119" customFormat="1" x14ac:dyDescent="0.3">
      <c r="C14315" s="129"/>
      <c r="D14315" s="129"/>
      <c r="E14315" s="129"/>
      <c r="F14315" s="129"/>
    </row>
    <row r="14316" spans="3:6" s="119" customFormat="1" x14ac:dyDescent="0.3">
      <c r="C14316" s="129"/>
      <c r="D14316" s="129"/>
      <c r="E14316" s="129"/>
      <c r="F14316" s="129"/>
    </row>
    <row r="14317" spans="3:6" s="119" customFormat="1" x14ac:dyDescent="0.3">
      <c r="C14317" s="129"/>
      <c r="D14317" s="129"/>
      <c r="E14317" s="129"/>
      <c r="F14317" s="129"/>
    </row>
    <row r="14318" spans="3:6" s="119" customFormat="1" x14ac:dyDescent="0.3">
      <c r="C14318" s="129"/>
      <c r="D14318" s="129"/>
      <c r="E14318" s="129"/>
      <c r="F14318" s="129"/>
    </row>
    <row r="14319" spans="3:6" s="119" customFormat="1" x14ac:dyDescent="0.3">
      <c r="C14319" s="129"/>
      <c r="D14319" s="129"/>
      <c r="E14319" s="129"/>
      <c r="F14319" s="129"/>
    </row>
    <row r="14320" spans="3:6" s="119" customFormat="1" x14ac:dyDescent="0.3">
      <c r="C14320" s="129"/>
      <c r="D14320" s="129"/>
      <c r="E14320" s="129"/>
      <c r="F14320" s="129"/>
    </row>
    <row r="14321" spans="3:6" s="119" customFormat="1" x14ac:dyDescent="0.3">
      <c r="C14321" s="129"/>
      <c r="D14321" s="129"/>
      <c r="E14321" s="129"/>
      <c r="F14321" s="129"/>
    </row>
    <row r="14322" spans="3:6" s="119" customFormat="1" x14ac:dyDescent="0.3">
      <c r="C14322" s="129"/>
      <c r="D14322" s="129"/>
      <c r="E14322" s="129"/>
      <c r="F14322" s="129"/>
    </row>
    <row r="14323" spans="3:6" s="119" customFormat="1" x14ac:dyDescent="0.3">
      <c r="C14323" s="129"/>
      <c r="D14323" s="129"/>
      <c r="E14323" s="129"/>
      <c r="F14323" s="129"/>
    </row>
    <row r="14324" spans="3:6" s="119" customFormat="1" x14ac:dyDescent="0.3">
      <c r="C14324" s="129"/>
      <c r="D14324" s="129"/>
      <c r="E14324" s="129"/>
      <c r="F14324" s="129"/>
    </row>
    <row r="14325" spans="3:6" s="119" customFormat="1" x14ac:dyDescent="0.3">
      <c r="C14325" s="129"/>
      <c r="D14325" s="129"/>
      <c r="E14325" s="129"/>
      <c r="F14325" s="129"/>
    </row>
    <row r="14326" spans="3:6" s="119" customFormat="1" x14ac:dyDescent="0.3">
      <c r="C14326" s="129"/>
      <c r="D14326" s="129"/>
      <c r="E14326" s="129"/>
      <c r="F14326" s="129"/>
    </row>
    <row r="14327" spans="3:6" s="119" customFormat="1" x14ac:dyDescent="0.3">
      <c r="C14327" s="129"/>
      <c r="D14327" s="129"/>
      <c r="E14327" s="129"/>
      <c r="F14327" s="129"/>
    </row>
    <row r="14328" spans="3:6" s="119" customFormat="1" x14ac:dyDescent="0.3">
      <c r="C14328" s="129"/>
      <c r="D14328" s="129"/>
      <c r="E14328" s="129"/>
      <c r="F14328" s="129"/>
    </row>
    <row r="14329" spans="3:6" s="119" customFormat="1" x14ac:dyDescent="0.3">
      <c r="C14329" s="129"/>
      <c r="D14329" s="129"/>
      <c r="E14329" s="129"/>
      <c r="F14329" s="129"/>
    </row>
    <row r="14330" spans="3:6" s="119" customFormat="1" x14ac:dyDescent="0.3">
      <c r="C14330" s="129"/>
      <c r="D14330" s="129"/>
      <c r="E14330" s="129"/>
      <c r="F14330" s="129"/>
    </row>
    <row r="14331" spans="3:6" s="119" customFormat="1" x14ac:dyDescent="0.3">
      <c r="C14331" s="129"/>
      <c r="D14331" s="129"/>
      <c r="E14331" s="129"/>
      <c r="F14331" s="129"/>
    </row>
    <row r="14332" spans="3:6" s="119" customFormat="1" x14ac:dyDescent="0.3">
      <c r="C14332" s="129"/>
      <c r="D14332" s="129"/>
      <c r="E14332" s="129"/>
      <c r="F14332" s="129"/>
    </row>
    <row r="14333" spans="3:6" s="119" customFormat="1" x14ac:dyDescent="0.3">
      <c r="C14333" s="129"/>
      <c r="D14333" s="129"/>
      <c r="E14333" s="129"/>
      <c r="F14333" s="129"/>
    </row>
    <row r="14334" spans="3:6" s="119" customFormat="1" x14ac:dyDescent="0.3">
      <c r="C14334" s="129"/>
      <c r="D14334" s="129"/>
      <c r="E14334" s="129"/>
      <c r="F14334" s="129"/>
    </row>
    <row r="14335" spans="3:6" s="119" customFormat="1" x14ac:dyDescent="0.3">
      <c r="C14335" s="129"/>
      <c r="D14335" s="129"/>
      <c r="E14335" s="129"/>
      <c r="F14335" s="129"/>
    </row>
    <row r="14336" spans="3:6" s="119" customFormat="1" x14ac:dyDescent="0.3">
      <c r="C14336" s="129"/>
      <c r="D14336" s="129"/>
      <c r="E14336" s="129"/>
      <c r="F14336" s="129"/>
    </row>
    <row r="14337" spans="3:6" s="119" customFormat="1" x14ac:dyDescent="0.3">
      <c r="C14337" s="129"/>
      <c r="D14337" s="129"/>
      <c r="E14337" s="129"/>
      <c r="F14337" s="129"/>
    </row>
    <row r="14338" spans="3:6" s="119" customFormat="1" x14ac:dyDescent="0.3">
      <c r="C14338" s="129"/>
      <c r="D14338" s="129"/>
      <c r="E14338" s="129"/>
      <c r="F14338" s="129"/>
    </row>
    <row r="14339" spans="3:6" s="119" customFormat="1" x14ac:dyDescent="0.3">
      <c r="C14339" s="129"/>
      <c r="D14339" s="129"/>
      <c r="E14339" s="129"/>
      <c r="F14339" s="129"/>
    </row>
    <row r="14340" spans="3:6" s="119" customFormat="1" x14ac:dyDescent="0.3">
      <c r="C14340" s="129"/>
      <c r="D14340" s="129"/>
      <c r="E14340" s="129"/>
      <c r="F14340" s="129"/>
    </row>
    <row r="14341" spans="3:6" s="119" customFormat="1" x14ac:dyDescent="0.3">
      <c r="C14341" s="129"/>
      <c r="D14341" s="129"/>
      <c r="E14341" s="129"/>
      <c r="F14341" s="129"/>
    </row>
    <row r="14342" spans="3:6" s="119" customFormat="1" x14ac:dyDescent="0.3">
      <c r="C14342" s="129"/>
      <c r="D14342" s="129"/>
      <c r="E14342" s="129"/>
      <c r="F14342" s="129"/>
    </row>
    <row r="14343" spans="3:6" s="119" customFormat="1" x14ac:dyDescent="0.3">
      <c r="C14343" s="129"/>
      <c r="D14343" s="129"/>
      <c r="E14343" s="129"/>
      <c r="F14343" s="129"/>
    </row>
    <row r="14344" spans="3:6" s="119" customFormat="1" x14ac:dyDescent="0.3">
      <c r="C14344" s="129"/>
      <c r="D14344" s="129"/>
      <c r="E14344" s="129"/>
      <c r="F14344" s="129"/>
    </row>
    <row r="14345" spans="3:6" s="119" customFormat="1" x14ac:dyDescent="0.3">
      <c r="C14345" s="129"/>
      <c r="D14345" s="129"/>
      <c r="E14345" s="129"/>
      <c r="F14345" s="129"/>
    </row>
    <row r="14346" spans="3:6" s="119" customFormat="1" x14ac:dyDescent="0.3">
      <c r="C14346" s="129"/>
      <c r="D14346" s="129"/>
      <c r="E14346" s="129"/>
      <c r="F14346" s="129"/>
    </row>
    <row r="14347" spans="3:6" s="119" customFormat="1" x14ac:dyDescent="0.3">
      <c r="C14347" s="129"/>
      <c r="D14347" s="129"/>
      <c r="E14347" s="129"/>
      <c r="F14347" s="129"/>
    </row>
    <row r="14348" spans="3:6" s="119" customFormat="1" x14ac:dyDescent="0.3">
      <c r="C14348" s="129"/>
      <c r="D14348" s="129"/>
      <c r="E14348" s="129"/>
      <c r="F14348" s="129"/>
    </row>
    <row r="14349" spans="3:6" s="119" customFormat="1" x14ac:dyDescent="0.3">
      <c r="C14349" s="129"/>
      <c r="D14349" s="129"/>
      <c r="E14349" s="129"/>
      <c r="F14349" s="129"/>
    </row>
    <row r="14350" spans="3:6" s="119" customFormat="1" x14ac:dyDescent="0.3">
      <c r="C14350" s="129"/>
      <c r="D14350" s="129"/>
      <c r="E14350" s="129"/>
      <c r="F14350" s="129"/>
    </row>
    <row r="14351" spans="3:6" s="119" customFormat="1" x14ac:dyDescent="0.3">
      <c r="C14351" s="129"/>
      <c r="D14351" s="129"/>
      <c r="E14351" s="129"/>
      <c r="F14351" s="129"/>
    </row>
    <row r="14352" spans="3:6" s="119" customFormat="1" x14ac:dyDescent="0.3">
      <c r="C14352" s="129"/>
      <c r="D14352" s="129"/>
      <c r="E14352" s="129"/>
      <c r="F14352" s="129"/>
    </row>
    <row r="14353" spans="3:6" s="119" customFormat="1" x14ac:dyDescent="0.3">
      <c r="C14353" s="129"/>
      <c r="D14353" s="129"/>
      <c r="E14353" s="129"/>
      <c r="F14353" s="129"/>
    </row>
    <row r="14354" spans="3:6" s="119" customFormat="1" x14ac:dyDescent="0.3">
      <c r="C14354" s="129"/>
      <c r="D14354" s="129"/>
      <c r="E14354" s="129"/>
      <c r="F14354" s="129"/>
    </row>
    <row r="14355" spans="3:6" s="119" customFormat="1" x14ac:dyDescent="0.3">
      <c r="C14355" s="129"/>
      <c r="D14355" s="129"/>
      <c r="E14355" s="129"/>
      <c r="F14355" s="129"/>
    </row>
    <row r="14356" spans="3:6" s="119" customFormat="1" x14ac:dyDescent="0.3">
      <c r="C14356" s="129"/>
      <c r="D14356" s="129"/>
      <c r="E14356" s="129"/>
      <c r="F14356" s="129"/>
    </row>
    <row r="14357" spans="3:6" s="119" customFormat="1" x14ac:dyDescent="0.3">
      <c r="C14357" s="129"/>
      <c r="D14357" s="129"/>
      <c r="E14357" s="129"/>
      <c r="F14357" s="129"/>
    </row>
    <row r="14358" spans="3:6" s="119" customFormat="1" x14ac:dyDescent="0.3">
      <c r="C14358" s="129"/>
      <c r="D14358" s="129"/>
      <c r="E14358" s="129"/>
      <c r="F14358" s="129"/>
    </row>
    <row r="14359" spans="3:6" s="119" customFormat="1" x14ac:dyDescent="0.3">
      <c r="C14359" s="129"/>
      <c r="D14359" s="129"/>
      <c r="E14359" s="129"/>
      <c r="F14359" s="129"/>
    </row>
    <row r="14360" spans="3:6" s="119" customFormat="1" x14ac:dyDescent="0.3">
      <c r="C14360" s="129"/>
      <c r="D14360" s="129"/>
      <c r="E14360" s="129"/>
      <c r="F14360" s="129"/>
    </row>
    <row r="14361" spans="3:6" s="119" customFormat="1" x14ac:dyDescent="0.3">
      <c r="C14361" s="129"/>
      <c r="D14361" s="129"/>
      <c r="E14361" s="129"/>
      <c r="F14361" s="129"/>
    </row>
    <row r="14362" spans="3:6" s="119" customFormat="1" x14ac:dyDescent="0.3">
      <c r="C14362" s="129"/>
      <c r="D14362" s="129"/>
      <c r="E14362" s="129"/>
      <c r="F14362" s="129"/>
    </row>
    <row r="14363" spans="3:6" s="119" customFormat="1" x14ac:dyDescent="0.3">
      <c r="C14363" s="129"/>
      <c r="D14363" s="129"/>
      <c r="E14363" s="129"/>
      <c r="F14363" s="129"/>
    </row>
    <row r="14364" spans="3:6" s="119" customFormat="1" x14ac:dyDescent="0.3">
      <c r="C14364" s="129"/>
      <c r="D14364" s="129"/>
      <c r="E14364" s="129"/>
      <c r="F14364" s="129"/>
    </row>
    <row r="14365" spans="3:6" s="119" customFormat="1" x14ac:dyDescent="0.3">
      <c r="C14365" s="129"/>
      <c r="D14365" s="129"/>
      <c r="E14365" s="129"/>
      <c r="F14365" s="129"/>
    </row>
    <row r="14366" spans="3:6" s="119" customFormat="1" x14ac:dyDescent="0.3">
      <c r="C14366" s="129"/>
      <c r="D14366" s="129"/>
      <c r="E14366" s="129"/>
      <c r="F14366" s="129"/>
    </row>
    <row r="14367" spans="3:6" s="119" customFormat="1" x14ac:dyDescent="0.3">
      <c r="C14367" s="129"/>
      <c r="D14367" s="129"/>
      <c r="E14367" s="129"/>
      <c r="F14367" s="129"/>
    </row>
    <row r="14368" spans="3:6" s="119" customFormat="1" x14ac:dyDescent="0.3">
      <c r="C14368" s="129"/>
      <c r="D14368" s="129"/>
      <c r="E14368" s="129"/>
      <c r="F14368" s="129"/>
    </row>
    <row r="14369" spans="3:6" s="119" customFormat="1" x14ac:dyDescent="0.3">
      <c r="C14369" s="129"/>
      <c r="D14369" s="129"/>
      <c r="E14369" s="129"/>
      <c r="F14369" s="129"/>
    </row>
    <row r="14370" spans="3:6" s="119" customFormat="1" x14ac:dyDescent="0.3">
      <c r="C14370" s="129"/>
      <c r="D14370" s="129"/>
      <c r="E14370" s="129"/>
      <c r="F14370" s="129"/>
    </row>
    <row r="14371" spans="3:6" s="119" customFormat="1" x14ac:dyDescent="0.3">
      <c r="C14371" s="129"/>
      <c r="D14371" s="129"/>
      <c r="E14371" s="129"/>
      <c r="F14371" s="129"/>
    </row>
    <row r="14372" spans="3:6" s="119" customFormat="1" x14ac:dyDescent="0.3">
      <c r="C14372" s="129"/>
      <c r="D14372" s="129"/>
      <c r="E14372" s="129"/>
      <c r="F14372" s="129"/>
    </row>
    <row r="14373" spans="3:6" s="119" customFormat="1" x14ac:dyDescent="0.3">
      <c r="C14373" s="129"/>
      <c r="D14373" s="129"/>
      <c r="E14373" s="129"/>
      <c r="F14373" s="129"/>
    </row>
    <row r="14374" spans="3:6" s="119" customFormat="1" x14ac:dyDescent="0.3">
      <c r="C14374" s="129"/>
      <c r="D14374" s="129"/>
      <c r="E14374" s="129"/>
      <c r="F14374" s="129"/>
    </row>
    <row r="14375" spans="3:6" s="119" customFormat="1" x14ac:dyDescent="0.3">
      <c r="C14375" s="129"/>
      <c r="D14375" s="129"/>
      <c r="E14375" s="129"/>
      <c r="F14375" s="129"/>
    </row>
    <row r="14376" spans="3:6" s="119" customFormat="1" x14ac:dyDescent="0.3">
      <c r="C14376" s="129"/>
      <c r="D14376" s="129"/>
      <c r="E14376" s="129"/>
      <c r="F14376" s="129"/>
    </row>
    <row r="14377" spans="3:6" s="119" customFormat="1" x14ac:dyDescent="0.3">
      <c r="C14377" s="129"/>
      <c r="D14377" s="129"/>
      <c r="E14377" s="129"/>
      <c r="F14377" s="129"/>
    </row>
    <row r="14378" spans="3:6" s="119" customFormat="1" x14ac:dyDescent="0.3">
      <c r="C14378" s="129"/>
      <c r="D14378" s="129"/>
      <c r="E14378" s="129"/>
      <c r="F14378" s="129"/>
    </row>
    <row r="14379" spans="3:6" s="119" customFormat="1" x14ac:dyDescent="0.3">
      <c r="C14379" s="129"/>
      <c r="D14379" s="129"/>
      <c r="E14379" s="129"/>
      <c r="F14379" s="129"/>
    </row>
    <row r="14380" spans="3:6" s="119" customFormat="1" x14ac:dyDescent="0.3">
      <c r="C14380" s="129"/>
      <c r="D14380" s="129"/>
      <c r="E14380" s="129"/>
      <c r="F14380" s="129"/>
    </row>
    <row r="14381" spans="3:6" s="119" customFormat="1" x14ac:dyDescent="0.3">
      <c r="C14381" s="129"/>
      <c r="D14381" s="129"/>
      <c r="E14381" s="129"/>
      <c r="F14381" s="129"/>
    </row>
    <row r="14382" spans="3:6" s="119" customFormat="1" x14ac:dyDescent="0.3">
      <c r="C14382" s="129"/>
      <c r="D14382" s="129"/>
      <c r="E14382" s="129"/>
      <c r="F14382" s="129"/>
    </row>
    <row r="14383" spans="3:6" s="119" customFormat="1" x14ac:dyDescent="0.3">
      <c r="C14383" s="129"/>
      <c r="D14383" s="129"/>
      <c r="E14383" s="129"/>
      <c r="F14383" s="129"/>
    </row>
    <row r="14384" spans="3:6" s="119" customFormat="1" x14ac:dyDescent="0.3">
      <c r="C14384" s="129"/>
      <c r="D14384" s="129"/>
      <c r="E14384" s="129"/>
      <c r="F14384" s="129"/>
    </row>
    <row r="14385" spans="3:6" s="119" customFormat="1" x14ac:dyDescent="0.3">
      <c r="C14385" s="129"/>
      <c r="D14385" s="129"/>
      <c r="E14385" s="129"/>
      <c r="F14385" s="129"/>
    </row>
    <row r="14386" spans="3:6" s="119" customFormat="1" x14ac:dyDescent="0.3">
      <c r="C14386" s="129"/>
      <c r="D14386" s="129"/>
      <c r="E14386" s="129"/>
      <c r="F14386" s="129"/>
    </row>
    <row r="14387" spans="3:6" s="119" customFormat="1" x14ac:dyDescent="0.3">
      <c r="C14387" s="129"/>
      <c r="D14387" s="129"/>
      <c r="E14387" s="129"/>
      <c r="F14387" s="129"/>
    </row>
    <row r="14388" spans="3:6" s="119" customFormat="1" x14ac:dyDescent="0.3">
      <c r="C14388" s="129"/>
      <c r="D14388" s="129"/>
      <c r="E14388" s="129"/>
      <c r="F14388" s="129"/>
    </row>
    <row r="14389" spans="3:6" s="119" customFormat="1" x14ac:dyDescent="0.3">
      <c r="C14389" s="129"/>
      <c r="D14389" s="129"/>
      <c r="E14389" s="129"/>
      <c r="F14389" s="129"/>
    </row>
    <row r="14390" spans="3:6" s="119" customFormat="1" x14ac:dyDescent="0.3">
      <c r="C14390" s="129"/>
      <c r="D14390" s="129"/>
      <c r="E14390" s="129"/>
      <c r="F14390" s="129"/>
    </row>
    <row r="14391" spans="3:6" s="119" customFormat="1" x14ac:dyDescent="0.3">
      <c r="C14391" s="129"/>
      <c r="D14391" s="129"/>
      <c r="E14391" s="129"/>
      <c r="F14391" s="129"/>
    </row>
    <row r="14392" spans="3:6" s="119" customFormat="1" x14ac:dyDescent="0.3">
      <c r="C14392" s="129"/>
      <c r="D14392" s="129"/>
      <c r="E14392" s="129"/>
      <c r="F14392" s="129"/>
    </row>
    <row r="14393" spans="3:6" s="119" customFormat="1" x14ac:dyDescent="0.3">
      <c r="C14393" s="129"/>
      <c r="D14393" s="129"/>
      <c r="E14393" s="129"/>
      <c r="F14393" s="129"/>
    </row>
    <row r="14394" spans="3:6" s="119" customFormat="1" x14ac:dyDescent="0.3">
      <c r="C14394" s="129"/>
      <c r="D14394" s="129"/>
      <c r="E14394" s="129"/>
      <c r="F14394" s="129"/>
    </row>
    <row r="14395" spans="3:6" s="119" customFormat="1" x14ac:dyDescent="0.3">
      <c r="C14395" s="129"/>
      <c r="D14395" s="129"/>
      <c r="E14395" s="129"/>
      <c r="F14395" s="129"/>
    </row>
    <row r="14396" spans="3:6" s="119" customFormat="1" x14ac:dyDescent="0.3">
      <c r="C14396" s="129"/>
      <c r="D14396" s="129"/>
      <c r="E14396" s="129"/>
      <c r="F14396" s="129"/>
    </row>
    <row r="14397" spans="3:6" s="119" customFormat="1" x14ac:dyDescent="0.3">
      <c r="C14397" s="129"/>
      <c r="D14397" s="129"/>
      <c r="E14397" s="129"/>
      <c r="F14397" s="129"/>
    </row>
    <row r="14398" spans="3:6" s="119" customFormat="1" x14ac:dyDescent="0.3">
      <c r="C14398" s="129"/>
      <c r="D14398" s="129"/>
      <c r="E14398" s="129"/>
      <c r="F14398" s="129"/>
    </row>
    <row r="14399" spans="3:6" s="119" customFormat="1" x14ac:dyDescent="0.3">
      <c r="C14399" s="129"/>
      <c r="D14399" s="129"/>
      <c r="E14399" s="129"/>
      <c r="F14399" s="129"/>
    </row>
    <row r="14400" spans="3:6" s="119" customFormat="1" x14ac:dyDescent="0.3">
      <c r="C14400" s="129"/>
      <c r="D14400" s="129"/>
      <c r="E14400" s="129"/>
      <c r="F14400" s="129"/>
    </row>
    <row r="14401" spans="3:6" s="119" customFormat="1" x14ac:dyDescent="0.3">
      <c r="C14401" s="129"/>
      <c r="D14401" s="129"/>
      <c r="E14401" s="129"/>
      <c r="F14401" s="129"/>
    </row>
    <row r="14402" spans="3:6" s="119" customFormat="1" x14ac:dyDescent="0.3">
      <c r="C14402" s="129"/>
      <c r="D14402" s="129"/>
      <c r="E14402" s="129"/>
      <c r="F14402" s="129"/>
    </row>
    <row r="14403" spans="3:6" s="119" customFormat="1" x14ac:dyDescent="0.3">
      <c r="C14403" s="129"/>
      <c r="D14403" s="129"/>
      <c r="E14403" s="129"/>
      <c r="F14403" s="129"/>
    </row>
    <row r="14404" spans="3:6" s="119" customFormat="1" x14ac:dyDescent="0.3">
      <c r="C14404" s="129"/>
      <c r="D14404" s="129"/>
      <c r="E14404" s="129"/>
      <c r="F14404" s="129"/>
    </row>
    <row r="14405" spans="3:6" s="119" customFormat="1" x14ac:dyDescent="0.3">
      <c r="C14405" s="129"/>
      <c r="D14405" s="129"/>
      <c r="E14405" s="129"/>
      <c r="F14405" s="129"/>
    </row>
    <row r="14406" spans="3:6" s="119" customFormat="1" x14ac:dyDescent="0.3">
      <c r="C14406" s="129"/>
      <c r="D14406" s="129"/>
      <c r="E14406" s="129"/>
      <c r="F14406" s="129"/>
    </row>
    <row r="14407" spans="3:6" s="119" customFormat="1" x14ac:dyDescent="0.3">
      <c r="C14407" s="129"/>
      <c r="D14407" s="129"/>
      <c r="E14407" s="129"/>
      <c r="F14407" s="129"/>
    </row>
    <row r="14408" spans="3:6" s="119" customFormat="1" x14ac:dyDescent="0.3">
      <c r="C14408" s="129"/>
      <c r="D14408" s="129"/>
      <c r="E14408" s="129"/>
      <c r="F14408" s="129"/>
    </row>
    <row r="14409" spans="3:6" s="119" customFormat="1" x14ac:dyDescent="0.3">
      <c r="C14409" s="129"/>
      <c r="D14409" s="129"/>
      <c r="E14409" s="129"/>
      <c r="F14409" s="129"/>
    </row>
    <row r="14410" spans="3:6" s="119" customFormat="1" x14ac:dyDescent="0.3">
      <c r="C14410" s="129"/>
      <c r="D14410" s="129"/>
      <c r="E14410" s="129"/>
      <c r="F14410" s="129"/>
    </row>
    <row r="14411" spans="3:6" s="119" customFormat="1" x14ac:dyDescent="0.3">
      <c r="C14411" s="129"/>
      <c r="D14411" s="129"/>
      <c r="E14411" s="129"/>
      <c r="F14411" s="129"/>
    </row>
    <row r="14412" spans="3:6" s="119" customFormat="1" x14ac:dyDescent="0.3">
      <c r="C14412" s="129"/>
      <c r="D14412" s="129"/>
      <c r="E14412" s="129"/>
      <c r="F14412" s="129"/>
    </row>
    <row r="14413" spans="3:6" s="119" customFormat="1" x14ac:dyDescent="0.3">
      <c r="C14413" s="129"/>
      <c r="D14413" s="129"/>
      <c r="E14413" s="129"/>
      <c r="F14413" s="129"/>
    </row>
    <row r="14414" spans="3:6" s="119" customFormat="1" x14ac:dyDescent="0.3">
      <c r="C14414" s="129"/>
      <c r="D14414" s="129"/>
      <c r="E14414" s="129"/>
      <c r="F14414" s="129"/>
    </row>
    <row r="14415" spans="3:6" s="119" customFormat="1" x14ac:dyDescent="0.3">
      <c r="C14415" s="129"/>
      <c r="D14415" s="129"/>
      <c r="E14415" s="129"/>
      <c r="F14415" s="129"/>
    </row>
    <row r="14416" spans="3:6" s="119" customFormat="1" x14ac:dyDescent="0.3">
      <c r="C14416" s="129"/>
      <c r="D14416" s="129"/>
      <c r="E14416" s="129"/>
      <c r="F14416" s="129"/>
    </row>
    <row r="14417" spans="3:6" s="119" customFormat="1" x14ac:dyDescent="0.3">
      <c r="C14417" s="129"/>
      <c r="D14417" s="129"/>
      <c r="E14417" s="129"/>
      <c r="F14417" s="129"/>
    </row>
    <row r="14418" spans="3:6" s="119" customFormat="1" x14ac:dyDescent="0.3">
      <c r="C14418" s="129"/>
      <c r="D14418" s="129"/>
      <c r="E14418" s="129"/>
      <c r="F14418" s="129"/>
    </row>
    <row r="14419" spans="3:6" s="119" customFormat="1" x14ac:dyDescent="0.3">
      <c r="C14419" s="129"/>
      <c r="D14419" s="129"/>
      <c r="E14419" s="129"/>
      <c r="F14419" s="129"/>
    </row>
    <row r="14420" spans="3:6" s="119" customFormat="1" x14ac:dyDescent="0.3">
      <c r="C14420" s="129"/>
      <c r="D14420" s="129"/>
      <c r="E14420" s="129"/>
      <c r="F14420" s="129"/>
    </row>
    <row r="14421" spans="3:6" s="119" customFormat="1" x14ac:dyDescent="0.3">
      <c r="C14421" s="129"/>
      <c r="D14421" s="129"/>
      <c r="E14421" s="129"/>
      <c r="F14421" s="129"/>
    </row>
    <row r="14422" spans="3:6" s="119" customFormat="1" x14ac:dyDescent="0.3">
      <c r="C14422" s="129"/>
      <c r="D14422" s="129"/>
      <c r="E14422" s="129"/>
      <c r="F14422" s="129"/>
    </row>
    <row r="14423" spans="3:6" s="119" customFormat="1" x14ac:dyDescent="0.3">
      <c r="C14423" s="129"/>
      <c r="D14423" s="129"/>
      <c r="E14423" s="129"/>
      <c r="F14423" s="129"/>
    </row>
    <row r="14424" spans="3:6" s="119" customFormat="1" x14ac:dyDescent="0.3">
      <c r="C14424" s="129"/>
      <c r="D14424" s="129"/>
      <c r="E14424" s="129"/>
      <c r="F14424" s="129"/>
    </row>
    <row r="14425" spans="3:6" s="119" customFormat="1" x14ac:dyDescent="0.3">
      <c r="C14425" s="129"/>
      <c r="D14425" s="129"/>
      <c r="E14425" s="129"/>
      <c r="F14425" s="129"/>
    </row>
    <row r="14426" spans="3:6" s="119" customFormat="1" x14ac:dyDescent="0.3">
      <c r="C14426" s="129"/>
      <c r="D14426" s="129"/>
      <c r="E14426" s="129"/>
      <c r="F14426" s="129"/>
    </row>
    <row r="14427" spans="3:6" s="119" customFormat="1" x14ac:dyDescent="0.3">
      <c r="C14427" s="129"/>
      <c r="D14427" s="129"/>
      <c r="E14427" s="129"/>
      <c r="F14427" s="129"/>
    </row>
    <row r="14428" spans="3:6" s="119" customFormat="1" x14ac:dyDescent="0.3">
      <c r="C14428" s="129"/>
      <c r="D14428" s="129"/>
      <c r="E14428" s="129"/>
      <c r="F14428" s="129"/>
    </row>
    <row r="14429" spans="3:6" s="119" customFormat="1" x14ac:dyDescent="0.3">
      <c r="C14429" s="129"/>
      <c r="D14429" s="129"/>
      <c r="E14429" s="129"/>
      <c r="F14429" s="129"/>
    </row>
    <row r="14430" spans="3:6" s="119" customFormat="1" x14ac:dyDescent="0.3">
      <c r="C14430" s="129"/>
      <c r="D14430" s="129"/>
      <c r="E14430" s="129"/>
      <c r="F14430" s="129"/>
    </row>
    <row r="14431" spans="3:6" s="119" customFormat="1" x14ac:dyDescent="0.3">
      <c r="C14431" s="129"/>
      <c r="D14431" s="129"/>
      <c r="E14431" s="129"/>
      <c r="F14431" s="129"/>
    </row>
    <row r="14432" spans="3:6" s="119" customFormat="1" x14ac:dyDescent="0.3">
      <c r="C14432" s="129"/>
      <c r="D14432" s="129"/>
      <c r="E14432" s="129"/>
      <c r="F14432" s="129"/>
    </row>
    <row r="14433" spans="3:6" s="119" customFormat="1" x14ac:dyDescent="0.3">
      <c r="C14433" s="129"/>
      <c r="D14433" s="129"/>
      <c r="E14433" s="129"/>
      <c r="F14433" s="129"/>
    </row>
    <row r="14434" spans="3:6" s="119" customFormat="1" x14ac:dyDescent="0.3">
      <c r="C14434" s="129"/>
      <c r="D14434" s="129"/>
      <c r="E14434" s="129"/>
      <c r="F14434" s="129"/>
    </row>
    <row r="14435" spans="3:6" s="119" customFormat="1" x14ac:dyDescent="0.3">
      <c r="C14435" s="129"/>
      <c r="D14435" s="129"/>
      <c r="E14435" s="129"/>
      <c r="F14435" s="129"/>
    </row>
    <row r="14436" spans="3:6" s="119" customFormat="1" x14ac:dyDescent="0.3">
      <c r="C14436" s="129"/>
      <c r="D14436" s="129"/>
      <c r="E14436" s="129"/>
      <c r="F14436" s="129"/>
    </row>
    <row r="14437" spans="3:6" s="119" customFormat="1" x14ac:dyDescent="0.3">
      <c r="C14437" s="129"/>
      <c r="D14437" s="129"/>
      <c r="E14437" s="129"/>
      <c r="F14437" s="129"/>
    </row>
    <row r="14438" spans="3:6" s="119" customFormat="1" x14ac:dyDescent="0.3">
      <c r="C14438" s="129"/>
      <c r="D14438" s="129"/>
      <c r="E14438" s="129"/>
      <c r="F14438" s="129"/>
    </row>
    <row r="14439" spans="3:6" s="119" customFormat="1" x14ac:dyDescent="0.3">
      <c r="C14439" s="129"/>
      <c r="D14439" s="129"/>
      <c r="E14439" s="129"/>
      <c r="F14439" s="129"/>
    </row>
    <row r="14440" spans="3:6" s="119" customFormat="1" x14ac:dyDescent="0.3">
      <c r="C14440" s="129"/>
      <c r="D14440" s="129"/>
      <c r="E14440" s="129"/>
      <c r="F14440" s="129"/>
    </row>
    <row r="14441" spans="3:6" s="119" customFormat="1" x14ac:dyDescent="0.3">
      <c r="C14441" s="129"/>
      <c r="D14441" s="129"/>
      <c r="E14441" s="129"/>
      <c r="F14441" s="129"/>
    </row>
    <row r="14442" spans="3:6" s="119" customFormat="1" x14ac:dyDescent="0.3">
      <c r="C14442" s="129"/>
      <c r="D14442" s="129"/>
      <c r="E14442" s="129"/>
      <c r="F14442" s="129"/>
    </row>
    <row r="14443" spans="3:6" s="119" customFormat="1" x14ac:dyDescent="0.3">
      <c r="C14443" s="129"/>
      <c r="D14443" s="129"/>
      <c r="E14443" s="129"/>
      <c r="F14443" s="129"/>
    </row>
    <row r="14444" spans="3:6" s="119" customFormat="1" x14ac:dyDescent="0.3">
      <c r="C14444" s="129"/>
      <c r="D14444" s="129"/>
      <c r="E14444" s="129"/>
      <c r="F14444" s="129"/>
    </row>
    <row r="14445" spans="3:6" s="119" customFormat="1" x14ac:dyDescent="0.3">
      <c r="C14445" s="129"/>
      <c r="D14445" s="129"/>
      <c r="E14445" s="129"/>
      <c r="F14445" s="129"/>
    </row>
    <row r="14446" spans="3:6" s="119" customFormat="1" x14ac:dyDescent="0.3">
      <c r="C14446" s="129"/>
      <c r="D14446" s="129"/>
      <c r="E14446" s="129"/>
      <c r="F14446" s="129"/>
    </row>
    <row r="14447" spans="3:6" s="119" customFormat="1" x14ac:dyDescent="0.3">
      <c r="C14447" s="129"/>
      <c r="D14447" s="129"/>
      <c r="E14447" s="129"/>
      <c r="F14447" s="129"/>
    </row>
    <row r="14448" spans="3:6" s="119" customFormat="1" x14ac:dyDescent="0.3">
      <c r="C14448" s="129"/>
      <c r="D14448" s="129"/>
      <c r="E14448" s="129"/>
      <c r="F14448" s="129"/>
    </row>
    <row r="14449" spans="3:6" s="119" customFormat="1" x14ac:dyDescent="0.3">
      <c r="C14449" s="129"/>
      <c r="D14449" s="129"/>
      <c r="E14449" s="129"/>
      <c r="F14449" s="129"/>
    </row>
    <row r="14450" spans="3:6" s="119" customFormat="1" x14ac:dyDescent="0.3">
      <c r="C14450" s="129"/>
      <c r="D14450" s="129"/>
      <c r="E14450" s="129"/>
      <c r="F14450" s="129"/>
    </row>
    <row r="14451" spans="3:6" s="119" customFormat="1" x14ac:dyDescent="0.3">
      <c r="C14451" s="129"/>
      <c r="D14451" s="129"/>
      <c r="E14451" s="129"/>
      <c r="F14451" s="129"/>
    </row>
    <row r="14452" spans="3:6" s="119" customFormat="1" x14ac:dyDescent="0.3">
      <c r="C14452" s="129"/>
      <c r="D14452" s="129"/>
      <c r="E14452" s="129"/>
      <c r="F14452" s="129"/>
    </row>
    <row r="14453" spans="3:6" s="119" customFormat="1" x14ac:dyDescent="0.3">
      <c r="C14453" s="129"/>
      <c r="D14453" s="129"/>
      <c r="E14453" s="129"/>
      <c r="F14453" s="129"/>
    </row>
    <row r="14454" spans="3:6" s="119" customFormat="1" x14ac:dyDescent="0.3">
      <c r="C14454" s="129"/>
      <c r="D14454" s="129"/>
      <c r="E14454" s="129"/>
      <c r="F14454" s="129"/>
    </row>
    <row r="14455" spans="3:6" s="119" customFormat="1" x14ac:dyDescent="0.3">
      <c r="C14455" s="129"/>
      <c r="D14455" s="129"/>
      <c r="E14455" s="129"/>
      <c r="F14455" s="129"/>
    </row>
    <row r="14456" spans="3:6" s="119" customFormat="1" x14ac:dyDescent="0.3">
      <c r="C14456" s="129"/>
      <c r="D14456" s="129"/>
      <c r="E14456" s="129"/>
      <c r="F14456" s="129"/>
    </row>
    <row r="14457" spans="3:6" s="119" customFormat="1" x14ac:dyDescent="0.3">
      <c r="C14457" s="129"/>
      <c r="D14457" s="129"/>
      <c r="E14457" s="129"/>
      <c r="F14457" s="129"/>
    </row>
    <row r="14458" spans="3:6" s="119" customFormat="1" x14ac:dyDescent="0.3">
      <c r="C14458" s="129"/>
      <c r="D14458" s="129"/>
      <c r="E14458" s="129"/>
      <c r="F14458" s="129"/>
    </row>
    <row r="14459" spans="3:6" s="119" customFormat="1" x14ac:dyDescent="0.3">
      <c r="C14459" s="129"/>
      <c r="D14459" s="129"/>
      <c r="E14459" s="129"/>
      <c r="F14459" s="129"/>
    </row>
    <row r="14460" spans="3:6" s="119" customFormat="1" x14ac:dyDescent="0.3">
      <c r="C14460" s="129"/>
      <c r="D14460" s="129"/>
      <c r="E14460" s="129"/>
      <c r="F14460" s="129"/>
    </row>
    <row r="14461" spans="3:6" s="119" customFormat="1" x14ac:dyDescent="0.3">
      <c r="C14461" s="129"/>
      <c r="D14461" s="129"/>
      <c r="E14461" s="129"/>
      <c r="F14461" s="129"/>
    </row>
    <row r="14462" spans="3:6" s="119" customFormat="1" x14ac:dyDescent="0.3">
      <c r="C14462" s="129"/>
      <c r="D14462" s="129"/>
      <c r="E14462" s="129"/>
      <c r="F14462" s="129"/>
    </row>
    <row r="14463" spans="3:6" s="119" customFormat="1" x14ac:dyDescent="0.3">
      <c r="C14463" s="129"/>
      <c r="D14463" s="129"/>
      <c r="E14463" s="129"/>
      <c r="F14463" s="129"/>
    </row>
    <row r="14464" spans="3:6" s="119" customFormat="1" x14ac:dyDescent="0.3">
      <c r="C14464" s="129"/>
      <c r="D14464" s="129"/>
      <c r="E14464" s="129"/>
      <c r="F14464" s="129"/>
    </row>
    <row r="14465" spans="3:6" s="119" customFormat="1" x14ac:dyDescent="0.3">
      <c r="C14465" s="129"/>
      <c r="D14465" s="129"/>
      <c r="E14465" s="129"/>
      <c r="F14465" s="129"/>
    </row>
    <row r="14466" spans="3:6" s="119" customFormat="1" x14ac:dyDescent="0.3">
      <c r="C14466" s="129"/>
      <c r="D14466" s="129"/>
      <c r="E14466" s="129"/>
      <c r="F14466" s="129"/>
    </row>
    <row r="14467" spans="3:6" s="119" customFormat="1" x14ac:dyDescent="0.3">
      <c r="C14467" s="129"/>
      <c r="D14467" s="129"/>
      <c r="E14467" s="129"/>
      <c r="F14467" s="129"/>
    </row>
    <row r="14468" spans="3:6" s="119" customFormat="1" x14ac:dyDescent="0.3">
      <c r="C14468" s="129"/>
      <c r="D14468" s="129"/>
      <c r="E14468" s="129"/>
      <c r="F14468" s="129"/>
    </row>
    <row r="14469" spans="3:6" s="119" customFormat="1" x14ac:dyDescent="0.3">
      <c r="C14469" s="129"/>
      <c r="D14469" s="129"/>
      <c r="E14469" s="129"/>
      <c r="F14469" s="129"/>
    </row>
    <row r="14470" spans="3:6" s="119" customFormat="1" x14ac:dyDescent="0.3">
      <c r="C14470" s="129"/>
      <c r="D14470" s="129"/>
      <c r="E14470" s="129"/>
      <c r="F14470" s="129"/>
    </row>
    <row r="14471" spans="3:6" s="119" customFormat="1" x14ac:dyDescent="0.3">
      <c r="C14471" s="129"/>
      <c r="D14471" s="129"/>
      <c r="E14471" s="129"/>
      <c r="F14471" s="129"/>
    </row>
    <row r="14472" spans="3:6" s="119" customFormat="1" x14ac:dyDescent="0.3">
      <c r="C14472" s="129"/>
      <c r="D14472" s="129"/>
      <c r="E14472" s="129"/>
      <c r="F14472" s="129"/>
    </row>
    <row r="14473" spans="3:6" s="119" customFormat="1" x14ac:dyDescent="0.3">
      <c r="C14473" s="129"/>
      <c r="D14473" s="129"/>
      <c r="E14473" s="129"/>
      <c r="F14473" s="129"/>
    </row>
    <row r="14474" spans="3:6" s="119" customFormat="1" x14ac:dyDescent="0.3">
      <c r="C14474" s="129"/>
      <c r="D14474" s="129"/>
      <c r="E14474" s="129"/>
      <c r="F14474" s="129"/>
    </row>
    <row r="14475" spans="3:6" s="119" customFormat="1" x14ac:dyDescent="0.3">
      <c r="C14475" s="129"/>
      <c r="D14475" s="129"/>
      <c r="E14475" s="129"/>
      <c r="F14475" s="129"/>
    </row>
    <row r="14476" spans="3:6" s="119" customFormat="1" x14ac:dyDescent="0.3">
      <c r="C14476" s="129"/>
      <c r="D14476" s="129"/>
      <c r="E14476" s="129"/>
      <c r="F14476" s="129"/>
    </row>
    <row r="14477" spans="3:6" s="119" customFormat="1" x14ac:dyDescent="0.3">
      <c r="C14477" s="129"/>
      <c r="D14477" s="129"/>
      <c r="E14477" s="129"/>
      <c r="F14477" s="129"/>
    </row>
    <row r="14478" spans="3:6" s="119" customFormat="1" x14ac:dyDescent="0.3">
      <c r="C14478" s="129"/>
      <c r="D14478" s="129"/>
      <c r="E14478" s="129"/>
      <c r="F14478" s="129"/>
    </row>
    <row r="14479" spans="3:6" s="119" customFormat="1" x14ac:dyDescent="0.3">
      <c r="C14479" s="129"/>
      <c r="D14479" s="129"/>
      <c r="E14479" s="129"/>
      <c r="F14479" s="129"/>
    </row>
    <row r="14480" spans="3:6" s="119" customFormat="1" x14ac:dyDescent="0.3">
      <c r="C14480" s="129"/>
      <c r="D14480" s="129"/>
      <c r="E14480" s="129"/>
      <c r="F14480" s="129"/>
    </row>
    <row r="14481" spans="3:6" s="119" customFormat="1" x14ac:dyDescent="0.3">
      <c r="C14481" s="129"/>
      <c r="D14481" s="129"/>
      <c r="E14481" s="129"/>
      <c r="F14481" s="129"/>
    </row>
    <row r="14482" spans="3:6" s="119" customFormat="1" x14ac:dyDescent="0.3">
      <c r="C14482" s="129"/>
      <c r="D14482" s="129"/>
      <c r="E14482" s="129"/>
      <c r="F14482" s="129"/>
    </row>
    <row r="14483" spans="3:6" s="119" customFormat="1" x14ac:dyDescent="0.3">
      <c r="C14483" s="129"/>
      <c r="D14483" s="129"/>
      <c r="E14483" s="129"/>
      <c r="F14483" s="129"/>
    </row>
    <row r="14484" spans="3:6" s="119" customFormat="1" x14ac:dyDescent="0.3">
      <c r="C14484" s="129"/>
      <c r="D14484" s="129"/>
      <c r="E14484" s="129"/>
      <c r="F14484" s="129"/>
    </row>
    <row r="14485" spans="3:6" s="119" customFormat="1" x14ac:dyDescent="0.3">
      <c r="C14485" s="129"/>
      <c r="D14485" s="129"/>
      <c r="E14485" s="129"/>
      <c r="F14485" s="129"/>
    </row>
    <row r="14486" spans="3:6" s="119" customFormat="1" x14ac:dyDescent="0.3">
      <c r="C14486" s="129"/>
      <c r="D14486" s="129"/>
      <c r="E14486" s="129"/>
      <c r="F14486" s="129"/>
    </row>
    <row r="14487" spans="3:6" s="119" customFormat="1" x14ac:dyDescent="0.3">
      <c r="C14487" s="129"/>
      <c r="D14487" s="129"/>
      <c r="E14487" s="129"/>
      <c r="F14487" s="129"/>
    </row>
    <row r="14488" spans="3:6" s="119" customFormat="1" x14ac:dyDescent="0.3">
      <c r="C14488" s="129"/>
      <c r="D14488" s="129"/>
      <c r="E14488" s="129"/>
      <c r="F14488" s="129"/>
    </row>
    <row r="14489" spans="3:6" s="119" customFormat="1" x14ac:dyDescent="0.3">
      <c r="C14489" s="129"/>
      <c r="D14489" s="129"/>
      <c r="E14489" s="129"/>
      <c r="F14489" s="129"/>
    </row>
    <row r="14490" spans="3:6" s="119" customFormat="1" x14ac:dyDescent="0.3">
      <c r="C14490" s="129"/>
      <c r="D14490" s="129"/>
      <c r="E14490" s="129"/>
      <c r="F14490" s="129"/>
    </row>
    <row r="14491" spans="3:6" s="119" customFormat="1" x14ac:dyDescent="0.3">
      <c r="C14491" s="129"/>
      <c r="D14491" s="129"/>
      <c r="E14491" s="129"/>
      <c r="F14491" s="129"/>
    </row>
    <row r="14492" spans="3:6" s="119" customFormat="1" x14ac:dyDescent="0.3">
      <c r="C14492" s="129"/>
      <c r="D14492" s="129"/>
      <c r="E14492" s="129"/>
      <c r="F14492" s="129"/>
    </row>
    <row r="14493" spans="3:6" s="119" customFormat="1" x14ac:dyDescent="0.3">
      <c r="C14493" s="129"/>
      <c r="D14493" s="129"/>
      <c r="E14493" s="129"/>
      <c r="F14493" s="129"/>
    </row>
    <row r="14494" spans="3:6" s="119" customFormat="1" x14ac:dyDescent="0.3">
      <c r="C14494" s="129"/>
      <c r="D14494" s="129"/>
      <c r="E14494" s="129"/>
      <c r="F14494" s="129"/>
    </row>
    <row r="14495" spans="3:6" s="119" customFormat="1" x14ac:dyDescent="0.3">
      <c r="C14495" s="129"/>
      <c r="D14495" s="129"/>
      <c r="E14495" s="129"/>
      <c r="F14495" s="129"/>
    </row>
    <row r="14496" spans="3:6" s="119" customFormat="1" x14ac:dyDescent="0.3">
      <c r="C14496" s="129"/>
      <c r="D14496" s="129"/>
      <c r="E14496" s="129"/>
      <c r="F14496" s="129"/>
    </row>
    <row r="14497" spans="3:6" s="119" customFormat="1" x14ac:dyDescent="0.3">
      <c r="C14497" s="129"/>
      <c r="D14497" s="129"/>
      <c r="E14497" s="129"/>
      <c r="F14497" s="129"/>
    </row>
    <row r="14498" spans="3:6" s="119" customFormat="1" x14ac:dyDescent="0.3">
      <c r="C14498" s="129"/>
      <c r="D14498" s="129"/>
      <c r="E14498" s="129"/>
      <c r="F14498" s="129"/>
    </row>
    <row r="14499" spans="3:6" s="119" customFormat="1" x14ac:dyDescent="0.3">
      <c r="C14499" s="129"/>
      <c r="D14499" s="129"/>
      <c r="E14499" s="129"/>
      <c r="F14499" s="129"/>
    </row>
    <row r="14500" spans="3:6" s="119" customFormat="1" x14ac:dyDescent="0.3">
      <c r="C14500" s="129"/>
      <c r="D14500" s="129"/>
      <c r="E14500" s="129"/>
      <c r="F14500" s="129"/>
    </row>
    <row r="14501" spans="3:6" s="119" customFormat="1" x14ac:dyDescent="0.3">
      <c r="C14501" s="129"/>
      <c r="D14501" s="129"/>
      <c r="E14501" s="129"/>
      <c r="F14501" s="129"/>
    </row>
    <row r="14502" spans="3:6" s="119" customFormat="1" x14ac:dyDescent="0.3">
      <c r="C14502" s="129"/>
      <c r="D14502" s="129"/>
      <c r="E14502" s="129"/>
      <c r="F14502" s="129"/>
    </row>
    <row r="14503" spans="3:6" s="119" customFormat="1" x14ac:dyDescent="0.3">
      <c r="C14503" s="129"/>
      <c r="D14503" s="129"/>
      <c r="E14503" s="129"/>
      <c r="F14503" s="129"/>
    </row>
    <row r="14504" spans="3:6" s="119" customFormat="1" x14ac:dyDescent="0.3">
      <c r="C14504" s="129"/>
      <c r="D14504" s="129"/>
      <c r="E14504" s="129"/>
      <c r="F14504" s="129"/>
    </row>
    <row r="14505" spans="3:6" s="119" customFormat="1" x14ac:dyDescent="0.3">
      <c r="C14505" s="129"/>
      <c r="D14505" s="129"/>
      <c r="E14505" s="129"/>
      <c r="F14505" s="129"/>
    </row>
    <row r="14506" spans="3:6" s="119" customFormat="1" x14ac:dyDescent="0.3">
      <c r="C14506" s="129"/>
      <c r="D14506" s="129"/>
      <c r="E14506" s="129"/>
      <c r="F14506" s="129"/>
    </row>
    <row r="14507" spans="3:6" s="119" customFormat="1" x14ac:dyDescent="0.3">
      <c r="C14507" s="129"/>
      <c r="D14507" s="129"/>
      <c r="E14507" s="129"/>
      <c r="F14507" s="129"/>
    </row>
    <row r="14508" spans="3:6" s="119" customFormat="1" x14ac:dyDescent="0.3">
      <c r="C14508" s="129"/>
      <c r="D14508" s="129"/>
      <c r="E14508" s="129"/>
      <c r="F14508" s="129"/>
    </row>
    <row r="14509" spans="3:6" s="119" customFormat="1" x14ac:dyDescent="0.3">
      <c r="C14509" s="129"/>
      <c r="D14509" s="129"/>
      <c r="E14509" s="129"/>
      <c r="F14509" s="129"/>
    </row>
    <row r="14510" spans="3:6" s="119" customFormat="1" x14ac:dyDescent="0.3">
      <c r="C14510" s="129"/>
      <c r="D14510" s="129"/>
      <c r="E14510" s="129"/>
      <c r="F14510" s="129"/>
    </row>
    <row r="14511" spans="3:6" s="119" customFormat="1" x14ac:dyDescent="0.3">
      <c r="C14511" s="129"/>
      <c r="D14511" s="129"/>
      <c r="E14511" s="129"/>
      <c r="F14511" s="129"/>
    </row>
    <row r="14512" spans="3:6" s="119" customFormat="1" x14ac:dyDescent="0.3">
      <c r="C14512" s="129"/>
      <c r="D14512" s="129"/>
      <c r="E14512" s="129"/>
      <c r="F14512" s="129"/>
    </row>
    <row r="14513" spans="3:6" s="119" customFormat="1" x14ac:dyDescent="0.3">
      <c r="C14513" s="129"/>
      <c r="D14513" s="129"/>
      <c r="E14513" s="129"/>
      <c r="F14513" s="129"/>
    </row>
    <row r="14514" spans="3:6" s="119" customFormat="1" x14ac:dyDescent="0.3">
      <c r="C14514" s="129"/>
      <c r="D14514" s="129"/>
      <c r="E14514" s="129"/>
      <c r="F14514" s="129"/>
    </row>
    <row r="14515" spans="3:6" s="119" customFormat="1" x14ac:dyDescent="0.3">
      <c r="C14515" s="129"/>
      <c r="D14515" s="129"/>
      <c r="E14515" s="129"/>
      <c r="F14515" s="129"/>
    </row>
    <row r="14516" spans="3:6" s="119" customFormat="1" x14ac:dyDescent="0.3">
      <c r="C14516" s="129"/>
      <c r="D14516" s="129"/>
      <c r="E14516" s="129"/>
      <c r="F14516" s="129"/>
    </row>
    <row r="14517" spans="3:6" s="119" customFormat="1" x14ac:dyDescent="0.3">
      <c r="C14517" s="129"/>
      <c r="D14517" s="129"/>
      <c r="E14517" s="129"/>
      <c r="F14517" s="129"/>
    </row>
    <row r="14518" spans="3:6" s="119" customFormat="1" x14ac:dyDescent="0.3">
      <c r="C14518" s="129"/>
      <c r="D14518" s="129"/>
      <c r="E14518" s="129"/>
      <c r="F14518" s="129"/>
    </row>
    <row r="14519" spans="3:6" s="119" customFormat="1" x14ac:dyDescent="0.3">
      <c r="C14519" s="129"/>
      <c r="D14519" s="129"/>
      <c r="E14519" s="129"/>
      <c r="F14519" s="129"/>
    </row>
    <row r="14520" spans="3:6" s="119" customFormat="1" x14ac:dyDescent="0.3">
      <c r="C14520" s="129"/>
      <c r="D14520" s="129"/>
      <c r="E14520" s="129"/>
      <c r="F14520" s="129"/>
    </row>
    <row r="14521" spans="3:6" s="119" customFormat="1" x14ac:dyDescent="0.3">
      <c r="C14521" s="129"/>
      <c r="D14521" s="129"/>
      <c r="E14521" s="129"/>
      <c r="F14521" s="129"/>
    </row>
    <row r="14522" spans="3:6" s="119" customFormat="1" x14ac:dyDescent="0.3">
      <c r="C14522" s="129"/>
      <c r="D14522" s="129"/>
      <c r="E14522" s="129"/>
      <c r="F14522" s="129"/>
    </row>
    <row r="14523" spans="3:6" s="119" customFormat="1" x14ac:dyDescent="0.3">
      <c r="C14523" s="129"/>
      <c r="D14523" s="129"/>
      <c r="E14523" s="129"/>
      <c r="F14523" s="129"/>
    </row>
    <row r="14524" spans="3:6" s="119" customFormat="1" x14ac:dyDescent="0.3">
      <c r="C14524" s="129"/>
      <c r="D14524" s="129"/>
      <c r="E14524" s="129"/>
      <c r="F14524" s="129"/>
    </row>
    <row r="14525" spans="3:6" s="119" customFormat="1" x14ac:dyDescent="0.3">
      <c r="C14525" s="129"/>
      <c r="D14525" s="129"/>
      <c r="E14525" s="129"/>
      <c r="F14525" s="129"/>
    </row>
    <row r="14526" spans="3:6" s="119" customFormat="1" x14ac:dyDescent="0.3">
      <c r="C14526" s="129"/>
      <c r="D14526" s="129"/>
      <c r="E14526" s="129"/>
      <c r="F14526" s="129"/>
    </row>
    <row r="14527" spans="3:6" s="119" customFormat="1" x14ac:dyDescent="0.3">
      <c r="C14527" s="129"/>
      <c r="D14527" s="129"/>
      <c r="E14527" s="129"/>
      <c r="F14527" s="129"/>
    </row>
    <row r="14528" spans="3:6" s="119" customFormat="1" x14ac:dyDescent="0.3">
      <c r="C14528" s="129"/>
      <c r="D14528" s="129"/>
      <c r="E14528" s="129"/>
      <c r="F14528" s="129"/>
    </row>
    <row r="14529" spans="3:6" s="119" customFormat="1" x14ac:dyDescent="0.3">
      <c r="C14529" s="129"/>
      <c r="D14529" s="129"/>
      <c r="E14529" s="129"/>
      <c r="F14529" s="129"/>
    </row>
    <row r="14530" spans="3:6" s="119" customFormat="1" x14ac:dyDescent="0.3">
      <c r="C14530" s="129"/>
      <c r="D14530" s="129"/>
      <c r="E14530" s="129"/>
      <c r="F14530" s="129"/>
    </row>
    <row r="14531" spans="3:6" s="119" customFormat="1" x14ac:dyDescent="0.3">
      <c r="C14531" s="129"/>
      <c r="D14531" s="129"/>
      <c r="E14531" s="129"/>
      <c r="F14531" s="129"/>
    </row>
    <row r="14532" spans="3:6" s="119" customFormat="1" x14ac:dyDescent="0.3">
      <c r="C14532" s="129"/>
      <c r="D14532" s="129"/>
      <c r="E14532" s="129"/>
      <c r="F14532" s="129"/>
    </row>
    <row r="14533" spans="3:6" s="119" customFormat="1" x14ac:dyDescent="0.3">
      <c r="C14533" s="129"/>
      <c r="D14533" s="129"/>
      <c r="E14533" s="129"/>
      <c r="F14533" s="129"/>
    </row>
    <row r="14534" spans="3:6" s="119" customFormat="1" x14ac:dyDescent="0.3">
      <c r="C14534" s="129"/>
      <c r="D14534" s="129"/>
      <c r="E14534" s="129"/>
      <c r="F14534" s="129"/>
    </row>
    <row r="14535" spans="3:6" s="119" customFormat="1" x14ac:dyDescent="0.3">
      <c r="C14535" s="129"/>
      <c r="D14535" s="129"/>
      <c r="E14535" s="129"/>
      <c r="F14535" s="129"/>
    </row>
    <row r="14536" spans="3:6" s="119" customFormat="1" x14ac:dyDescent="0.3">
      <c r="C14536" s="129"/>
      <c r="D14536" s="129"/>
      <c r="E14536" s="129"/>
      <c r="F14536" s="129"/>
    </row>
    <row r="14537" spans="3:6" s="119" customFormat="1" x14ac:dyDescent="0.3">
      <c r="C14537" s="129"/>
      <c r="D14537" s="129"/>
      <c r="E14537" s="129"/>
      <c r="F14537" s="129"/>
    </row>
    <row r="14538" spans="3:6" s="119" customFormat="1" x14ac:dyDescent="0.3">
      <c r="C14538" s="129"/>
      <c r="D14538" s="129"/>
      <c r="E14538" s="129"/>
      <c r="F14538" s="129"/>
    </row>
    <row r="14539" spans="3:6" s="119" customFormat="1" x14ac:dyDescent="0.3">
      <c r="C14539" s="129"/>
      <c r="D14539" s="129"/>
      <c r="E14539" s="129"/>
      <c r="F14539" s="129"/>
    </row>
    <row r="14540" spans="3:6" s="119" customFormat="1" x14ac:dyDescent="0.3">
      <c r="C14540" s="129"/>
      <c r="D14540" s="129"/>
      <c r="E14540" s="129"/>
      <c r="F14540" s="129"/>
    </row>
    <row r="14541" spans="3:6" s="119" customFormat="1" x14ac:dyDescent="0.3">
      <c r="C14541" s="129"/>
      <c r="D14541" s="129"/>
      <c r="E14541" s="129"/>
      <c r="F14541" s="129"/>
    </row>
    <row r="14542" spans="3:6" s="119" customFormat="1" x14ac:dyDescent="0.3">
      <c r="C14542" s="129"/>
      <c r="D14542" s="129"/>
      <c r="E14542" s="129"/>
      <c r="F14542" s="129"/>
    </row>
    <row r="14543" spans="3:6" s="119" customFormat="1" x14ac:dyDescent="0.3">
      <c r="C14543" s="129"/>
      <c r="D14543" s="129"/>
      <c r="E14543" s="129"/>
      <c r="F14543" s="129"/>
    </row>
    <row r="14544" spans="3:6" s="119" customFormat="1" x14ac:dyDescent="0.3">
      <c r="C14544" s="129"/>
      <c r="D14544" s="129"/>
      <c r="E14544" s="129"/>
      <c r="F14544" s="129"/>
    </row>
    <row r="14545" spans="3:6" s="119" customFormat="1" x14ac:dyDescent="0.3">
      <c r="C14545" s="129"/>
      <c r="D14545" s="129"/>
      <c r="E14545" s="129"/>
      <c r="F14545" s="129"/>
    </row>
    <row r="14546" spans="3:6" s="119" customFormat="1" x14ac:dyDescent="0.3">
      <c r="C14546" s="129"/>
      <c r="D14546" s="129"/>
      <c r="E14546" s="129"/>
      <c r="F14546" s="129"/>
    </row>
    <row r="14547" spans="3:6" s="119" customFormat="1" x14ac:dyDescent="0.3">
      <c r="C14547" s="129"/>
      <c r="D14547" s="129"/>
      <c r="E14547" s="129"/>
      <c r="F14547" s="129"/>
    </row>
    <row r="14548" spans="3:6" s="119" customFormat="1" x14ac:dyDescent="0.3">
      <c r="C14548" s="129"/>
      <c r="D14548" s="129"/>
      <c r="E14548" s="129"/>
      <c r="F14548" s="129"/>
    </row>
    <row r="14549" spans="3:6" s="119" customFormat="1" x14ac:dyDescent="0.3">
      <c r="C14549" s="129"/>
      <c r="D14549" s="129"/>
      <c r="E14549" s="129"/>
      <c r="F14549" s="129"/>
    </row>
    <row r="14550" spans="3:6" s="119" customFormat="1" x14ac:dyDescent="0.3">
      <c r="C14550" s="129"/>
      <c r="D14550" s="129"/>
      <c r="E14550" s="129"/>
      <c r="F14550" s="129"/>
    </row>
    <row r="14551" spans="3:6" s="119" customFormat="1" x14ac:dyDescent="0.3">
      <c r="C14551" s="129"/>
      <c r="D14551" s="129"/>
      <c r="E14551" s="129"/>
      <c r="F14551" s="129"/>
    </row>
    <row r="14552" spans="3:6" s="119" customFormat="1" x14ac:dyDescent="0.3">
      <c r="C14552" s="129"/>
      <c r="D14552" s="129"/>
      <c r="E14552" s="129"/>
      <c r="F14552" s="129"/>
    </row>
    <row r="14553" spans="3:6" s="119" customFormat="1" x14ac:dyDescent="0.3">
      <c r="C14553" s="129"/>
      <c r="D14553" s="129"/>
      <c r="E14553" s="129"/>
      <c r="F14553" s="129"/>
    </row>
    <row r="14554" spans="3:6" s="119" customFormat="1" x14ac:dyDescent="0.3">
      <c r="C14554" s="129"/>
      <c r="D14554" s="129"/>
      <c r="E14554" s="129"/>
      <c r="F14554" s="129"/>
    </row>
    <row r="14555" spans="3:6" s="119" customFormat="1" x14ac:dyDescent="0.3">
      <c r="C14555" s="129"/>
      <c r="D14555" s="129"/>
      <c r="E14555" s="129"/>
      <c r="F14555" s="129"/>
    </row>
    <row r="14556" spans="3:6" s="119" customFormat="1" x14ac:dyDescent="0.3">
      <c r="C14556" s="129"/>
      <c r="D14556" s="129"/>
      <c r="E14556" s="129"/>
      <c r="F14556" s="129"/>
    </row>
    <row r="14557" spans="3:6" s="119" customFormat="1" x14ac:dyDescent="0.3">
      <c r="C14557" s="129"/>
      <c r="D14557" s="129"/>
      <c r="E14557" s="129"/>
      <c r="F14557" s="129"/>
    </row>
    <row r="14558" spans="3:6" s="119" customFormat="1" x14ac:dyDescent="0.3">
      <c r="C14558" s="129"/>
      <c r="D14558" s="129"/>
      <c r="E14558" s="129"/>
      <c r="F14558" s="129"/>
    </row>
    <row r="14559" spans="3:6" s="119" customFormat="1" x14ac:dyDescent="0.3">
      <c r="C14559" s="129"/>
      <c r="D14559" s="129"/>
      <c r="E14559" s="129"/>
      <c r="F14559" s="129"/>
    </row>
    <row r="14560" spans="3:6" s="119" customFormat="1" x14ac:dyDescent="0.3">
      <c r="C14560" s="129"/>
      <c r="D14560" s="129"/>
      <c r="E14560" s="129"/>
      <c r="F14560" s="129"/>
    </row>
    <row r="14561" spans="3:6" s="119" customFormat="1" x14ac:dyDescent="0.3">
      <c r="C14561" s="129"/>
      <c r="D14561" s="129"/>
      <c r="E14561" s="129"/>
      <c r="F14561" s="129"/>
    </row>
    <row r="14562" spans="3:6" s="119" customFormat="1" x14ac:dyDescent="0.3">
      <c r="C14562" s="129"/>
      <c r="D14562" s="129"/>
      <c r="E14562" s="129"/>
      <c r="F14562" s="129"/>
    </row>
    <row r="14563" spans="3:6" s="119" customFormat="1" x14ac:dyDescent="0.3">
      <c r="C14563" s="129"/>
      <c r="D14563" s="129"/>
      <c r="E14563" s="129"/>
      <c r="F14563" s="129"/>
    </row>
    <row r="14564" spans="3:6" s="119" customFormat="1" x14ac:dyDescent="0.3">
      <c r="C14564" s="129"/>
      <c r="D14564" s="129"/>
      <c r="E14564" s="129"/>
      <c r="F14564" s="129"/>
    </row>
    <row r="14565" spans="3:6" s="119" customFormat="1" x14ac:dyDescent="0.3">
      <c r="C14565" s="129"/>
      <c r="D14565" s="129"/>
      <c r="E14565" s="129"/>
      <c r="F14565" s="129"/>
    </row>
    <row r="14566" spans="3:6" s="119" customFormat="1" x14ac:dyDescent="0.3">
      <c r="C14566" s="129"/>
      <c r="D14566" s="129"/>
      <c r="E14566" s="129"/>
      <c r="F14566" s="129"/>
    </row>
    <row r="14567" spans="3:6" s="119" customFormat="1" x14ac:dyDescent="0.3">
      <c r="C14567" s="129"/>
      <c r="D14567" s="129"/>
      <c r="E14567" s="129"/>
      <c r="F14567" s="129"/>
    </row>
    <row r="14568" spans="3:6" s="119" customFormat="1" x14ac:dyDescent="0.3">
      <c r="C14568" s="129"/>
      <c r="D14568" s="129"/>
      <c r="E14568" s="129"/>
      <c r="F14568" s="129"/>
    </row>
    <row r="14569" spans="3:6" s="119" customFormat="1" x14ac:dyDescent="0.3">
      <c r="C14569" s="129"/>
      <c r="D14569" s="129"/>
      <c r="E14569" s="129"/>
      <c r="F14569" s="129"/>
    </row>
    <row r="14570" spans="3:6" s="119" customFormat="1" x14ac:dyDescent="0.3">
      <c r="C14570" s="129"/>
      <c r="D14570" s="129"/>
      <c r="E14570" s="129"/>
      <c r="F14570" s="129"/>
    </row>
    <row r="14571" spans="3:6" s="119" customFormat="1" x14ac:dyDescent="0.3">
      <c r="C14571" s="129"/>
      <c r="D14571" s="129"/>
      <c r="E14571" s="129"/>
      <c r="F14571" s="129"/>
    </row>
    <row r="14572" spans="3:6" s="119" customFormat="1" x14ac:dyDescent="0.3">
      <c r="C14572" s="129"/>
      <c r="D14572" s="129"/>
      <c r="E14572" s="129"/>
      <c r="F14572" s="129"/>
    </row>
    <row r="14573" spans="3:6" s="119" customFormat="1" x14ac:dyDescent="0.3">
      <c r="C14573" s="129"/>
      <c r="D14573" s="129"/>
      <c r="E14573" s="129"/>
      <c r="F14573" s="129"/>
    </row>
    <row r="14574" spans="3:6" s="119" customFormat="1" x14ac:dyDescent="0.3">
      <c r="C14574" s="129"/>
      <c r="D14574" s="129"/>
      <c r="E14574" s="129"/>
      <c r="F14574" s="129"/>
    </row>
    <row r="14575" spans="3:6" s="119" customFormat="1" x14ac:dyDescent="0.3">
      <c r="C14575" s="129"/>
      <c r="D14575" s="129"/>
      <c r="E14575" s="129"/>
      <c r="F14575" s="129"/>
    </row>
    <row r="14576" spans="3:6" s="119" customFormat="1" x14ac:dyDescent="0.3">
      <c r="C14576" s="129"/>
      <c r="D14576" s="129"/>
      <c r="E14576" s="129"/>
      <c r="F14576" s="129"/>
    </row>
    <row r="14577" spans="3:6" s="119" customFormat="1" x14ac:dyDescent="0.3">
      <c r="C14577" s="129"/>
      <c r="D14577" s="129"/>
      <c r="E14577" s="129"/>
      <c r="F14577" s="129"/>
    </row>
    <row r="14578" spans="3:6" s="119" customFormat="1" x14ac:dyDescent="0.3">
      <c r="C14578" s="129"/>
      <c r="D14578" s="129"/>
      <c r="E14578" s="129"/>
      <c r="F14578" s="129"/>
    </row>
    <row r="14579" spans="3:6" s="119" customFormat="1" x14ac:dyDescent="0.3">
      <c r="C14579" s="129"/>
      <c r="D14579" s="129"/>
      <c r="E14579" s="129"/>
      <c r="F14579" s="129"/>
    </row>
    <row r="14580" spans="3:6" s="119" customFormat="1" x14ac:dyDescent="0.3">
      <c r="C14580" s="129"/>
      <c r="D14580" s="129"/>
      <c r="E14580" s="129"/>
      <c r="F14580" s="129"/>
    </row>
    <row r="14581" spans="3:6" s="119" customFormat="1" x14ac:dyDescent="0.3">
      <c r="C14581" s="129"/>
      <c r="D14581" s="129"/>
      <c r="E14581" s="129"/>
      <c r="F14581" s="129"/>
    </row>
    <row r="14582" spans="3:6" s="119" customFormat="1" x14ac:dyDescent="0.3">
      <c r="C14582" s="129"/>
      <c r="D14582" s="129"/>
      <c r="E14582" s="129"/>
      <c r="F14582" s="129"/>
    </row>
    <row r="14583" spans="3:6" s="119" customFormat="1" x14ac:dyDescent="0.3">
      <c r="C14583" s="129"/>
      <c r="D14583" s="129"/>
      <c r="E14583" s="129"/>
      <c r="F14583" s="129"/>
    </row>
    <row r="14584" spans="3:6" s="119" customFormat="1" x14ac:dyDescent="0.3">
      <c r="C14584" s="129"/>
      <c r="D14584" s="129"/>
      <c r="E14584" s="129"/>
      <c r="F14584" s="129"/>
    </row>
    <row r="14585" spans="3:6" s="119" customFormat="1" x14ac:dyDescent="0.3">
      <c r="C14585" s="129"/>
      <c r="D14585" s="129"/>
      <c r="E14585" s="129"/>
      <c r="F14585" s="129"/>
    </row>
    <row r="14586" spans="3:6" s="119" customFormat="1" x14ac:dyDescent="0.3">
      <c r="C14586" s="129"/>
      <c r="D14586" s="129"/>
      <c r="E14586" s="129"/>
      <c r="F14586" s="129"/>
    </row>
    <row r="14587" spans="3:6" s="119" customFormat="1" x14ac:dyDescent="0.3">
      <c r="C14587" s="129"/>
      <c r="D14587" s="129"/>
      <c r="E14587" s="129"/>
      <c r="F14587" s="129"/>
    </row>
    <row r="14588" spans="3:6" s="119" customFormat="1" x14ac:dyDescent="0.3">
      <c r="C14588" s="129"/>
      <c r="D14588" s="129"/>
      <c r="E14588" s="129"/>
      <c r="F14588" s="129"/>
    </row>
    <row r="14589" spans="3:6" s="119" customFormat="1" x14ac:dyDescent="0.3">
      <c r="C14589" s="129"/>
      <c r="D14589" s="129"/>
      <c r="E14589" s="129"/>
      <c r="F14589" s="129"/>
    </row>
    <row r="14590" spans="3:6" s="119" customFormat="1" x14ac:dyDescent="0.3">
      <c r="C14590" s="129"/>
      <c r="D14590" s="129"/>
      <c r="E14590" s="129"/>
      <c r="F14590" s="129"/>
    </row>
    <row r="14591" spans="3:6" s="119" customFormat="1" x14ac:dyDescent="0.3">
      <c r="C14591" s="129"/>
      <c r="D14591" s="129"/>
      <c r="E14591" s="129"/>
      <c r="F14591" s="129"/>
    </row>
    <row r="14592" spans="3:6" s="119" customFormat="1" x14ac:dyDescent="0.3">
      <c r="C14592" s="129"/>
      <c r="D14592" s="129"/>
      <c r="E14592" s="129"/>
      <c r="F14592" s="129"/>
    </row>
    <row r="14593" spans="3:6" s="119" customFormat="1" x14ac:dyDescent="0.3">
      <c r="C14593" s="129"/>
      <c r="D14593" s="129"/>
      <c r="E14593" s="129"/>
      <c r="F14593" s="129"/>
    </row>
    <row r="14594" spans="3:6" s="119" customFormat="1" x14ac:dyDescent="0.3">
      <c r="C14594" s="129"/>
      <c r="D14594" s="129"/>
      <c r="E14594" s="129"/>
      <c r="F14594" s="129"/>
    </row>
    <row r="14595" spans="3:6" s="119" customFormat="1" x14ac:dyDescent="0.3">
      <c r="C14595" s="129"/>
      <c r="D14595" s="129"/>
      <c r="E14595" s="129"/>
      <c r="F14595" s="129"/>
    </row>
    <row r="14596" spans="3:6" s="119" customFormat="1" x14ac:dyDescent="0.3">
      <c r="C14596" s="129"/>
      <c r="D14596" s="129"/>
      <c r="E14596" s="129"/>
      <c r="F14596" s="129"/>
    </row>
    <row r="14597" spans="3:6" s="119" customFormat="1" x14ac:dyDescent="0.3">
      <c r="C14597" s="129"/>
      <c r="D14597" s="129"/>
      <c r="E14597" s="129"/>
      <c r="F14597" s="129"/>
    </row>
    <row r="14598" spans="3:6" s="119" customFormat="1" x14ac:dyDescent="0.3">
      <c r="C14598" s="129"/>
      <c r="D14598" s="129"/>
      <c r="E14598" s="129"/>
      <c r="F14598" s="129"/>
    </row>
    <row r="14599" spans="3:6" s="119" customFormat="1" x14ac:dyDescent="0.3">
      <c r="C14599" s="129"/>
      <c r="D14599" s="129"/>
      <c r="E14599" s="129"/>
      <c r="F14599" s="129"/>
    </row>
    <row r="14600" spans="3:6" s="119" customFormat="1" x14ac:dyDescent="0.3">
      <c r="C14600" s="129"/>
      <c r="D14600" s="129"/>
      <c r="E14600" s="129"/>
      <c r="F14600" s="129"/>
    </row>
    <row r="14601" spans="3:6" s="119" customFormat="1" x14ac:dyDescent="0.3">
      <c r="C14601" s="129"/>
      <c r="D14601" s="129"/>
      <c r="E14601" s="129"/>
      <c r="F14601" s="129"/>
    </row>
    <row r="14602" spans="3:6" s="119" customFormat="1" x14ac:dyDescent="0.3">
      <c r="C14602" s="129"/>
      <c r="D14602" s="129"/>
      <c r="E14602" s="129"/>
      <c r="F14602" s="129"/>
    </row>
    <row r="14603" spans="3:6" s="119" customFormat="1" x14ac:dyDescent="0.3">
      <c r="C14603" s="129"/>
      <c r="D14603" s="129"/>
      <c r="E14603" s="129"/>
      <c r="F14603" s="129"/>
    </row>
    <row r="14604" spans="3:6" s="119" customFormat="1" x14ac:dyDescent="0.3">
      <c r="C14604" s="129"/>
      <c r="D14604" s="129"/>
      <c r="E14604" s="129"/>
      <c r="F14604" s="129"/>
    </row>
    <row r="14605" spans="3:6" s="119" customFormat="1" x14ac:dyDescent="0.3">
      <c r="C14605" s="129"/>
      <c r="D14605" s="129"/>
      <c r="E14605" s="129"/>
      <c r="F14605" s="129"/>
    </row>
    <row r="14606" spans="3:6" s="119" customFormat="1" x14ac:dyDescent="0.3">
      <c r="C14606" s="129"/>
      <c r="D14606" s="129"/>
      <c r="E14606" s="129"/>
      <c r="F14606" s="129"/>
    </row>
    <row r="14607" spans="3:6" s="119" customFormat="1" x14ac:dyDescent="0.3">
      <c r="C14607" s="129"/>
      <c r="D14607" s="129"/>
      <c r="E14607" s="129"/>
      <c r="F14607" s="129"/>
    </row>
    <row r="14608" spans="3:6" s="119" customFormat="1" x14ac:dyDescent="0.3">
      <c r="C14608" s="129"/>
      <c r="D14608" s="129"/>
      <c r="E14608" s="129"/>
      <c r="F14608" s="129"/>
    </row>
    <row r="14609" spans="3:6" s="119" customFormat="1" x14ac:dyDescent="0.3">
      <c r="C14609" s="129"/>
      <c r="D14609" s="129"/>
      <c r="E14609" s="129"/>
      <c r="F14609" s="129"/>
    </row>
    <row r="14610" spans="3:6" s="119" customFormat="1" x14ac:dyDescent="0.3">
      <c r="C14610" s="129"/>
      <c r="D14610" s="129"/>
      <c r="E14610" s="129"/>
      <c r="F14610" s="129"/>
    </row>
    <row r="14611" spans="3:6" s="119" customFormat="1" x14ac:dyDescent="0.3">
      <c r="C14611" s="129"/>
      <c r="D14611" s="129"/>
      <c r="E14611" s="129"/>
      <c r="F14611" s="129"/>
    </row>
    <row r="14612" spans="3:6" s="119" customFormat="1" x14ac:dyDescent="0.3">
      <c r="C14612" s="129"/>
      <c r="D14612" s="129"/>
      <c r="E14612" s="129"/>
      <c r="F14612" s="129"/>
    </row>
    <row r="14613" spans="3:6" s="119" customFormat="1" x14ac:dyDescent="0.3">
      <c r="C14613" s="129"/>
      <c r="D14613" s="129"/>
      <c r="E14613" s="129"/>
      <c r="F14613" s="129"/>
    </row>
    <row r="14614" spans="3:6" s="119" customFormat="1" x14ac:dyDescent="0.3">
      <c r="C14614" s="129"/>
      <c r="D14614" s="129"/>
      <c r="E14614" s="129"/>
      <c r="F14614" s="129"/>
    </row>
    <row r="14615" spans="3:6" s="119" customFormat="1" x14ac:dyDescent="0.3">
      <c r="C14615" s="129"/>
      <c r="D14615" s="129"/>
      <c r="E14615" s="129"/>
      <c r="F14615" s="129"/>
    </row>
    <row r="14616" spans="3:6" s="119" customFormat="1" x14ac:dyDescent="0.3">
      <c r="C14616" s="129"/>
      <c r="D14616" s="129"/>
      <c r="E14616" s="129"/>
      <c r="F14616" s="129"/>
    </row>
    <row r="14617" spans="3:6" s="119" customFormat="1" x14ac:dyDescent="0.3">
      <c r="C14617" s="129"/>
      <c r="D14617" s="129"/>
      <c r="E14617" s="129"/>
      <c r="F14617" s="129"/>
    </row>
    <row r="14618" spans="3:6" s="119" customFormat="1" x14ac:dyDescent="0.3">
      <c r="C14618" s="129"/>
      <c r="D14618" s="129"/>
      <c r="E14618" s="129"/>
      <c r="F14618" s="129"/>
    </row>
    <row r="14619" spans="3:6" s="119" customFormat="1" x14ac:dyDescent="0.3">
      <c r="C14619" s="129"/>
      <c r="D14619" s="129"/>
      <c r="E14619" s="129"/>
      <c r="F14619" s="129"/>
    </row>
    <row r="14620" spans="3:6" s="119" customFormat="1" x14ac:dyDescent="0.3">
      <c r="C14620" s="129"/>
      <c r="D14620" s="129"/>
      <c r="E14620" s="129"/>
      <c r="F14620" s="129"/>
    </row>
    <row r="14621" spans="3:6" s="119" customFormat="1" x14ac:dyDescent="0.3">
      <c r="C14621" s="129"/>
      <c r="D14621" s="129"/>
      <c r="E14621" s="129"/>
      <c r="F14621" s="129"/>
    </row>
    <row r="14622" spans="3:6" s="119" customFormat="1" x14ac:dyDescent="0.3">
      <c r="C14622" s="129"/>
      <c r="D14622" s="129"/>
      <c r="E14622" s="129"/>
      <c r="F14622" s="129"/>
    </row>
    <row r="14623" spans="3:6" s="119" customFormat="1" x14ac:dyDescent="0.3">
      <c r="C14623" s="129"/>
      <c r="D14623" s="129"/>
      <c r="E14623" s="129"/>
      <c r="F14623" s="129"/>
    </row>
    <row r="14624" spans="3:6" s="119" customFormat="1" x14ac:dyDescent="0.3">
      <c r="C14624" s="129"/>
      <c r="D14624" s="129"/>
      <c r="E14624" s="129"/>
      <c r="F14624" s="129"/>
    </row>
    <row r="14625" spans="3:6" s="119" customFormat="1" x14ac:dyDescent="0.3">
      <c r="C14625" s="129"/>
      <c r="D14625" s="129"/>
      <c r="E14625" s="129"/>
      <c r="F14625" s="129"/>
    </row>
    <row r="14626" spans="3:6" s="119" customFormat="1" x14ac:dyDescent="0.3">
      <c r="C14626" s="129"/>
      <c r="D14626" s="129"/>
      <c r="E14626" s="129"/>
      <c r="F14626" s="129"/>
    </row>
    <row r="14627" spans="3:6" s="119" customFormat="1" x14ac:dyDescent="0.3">
      <c r="C14627" s="129"/>
      <c r="D14627" s="129"/>
      <c r="E14627" s="129"/>
      <c r="F14627" s="129"/>
    </row>
    <row r="14628" spans="3:6" s="119" customFormat="1" x14ac:dyDescent="0.3">
      <c r="C14628" s="129"/>
      <c r="D14628" s="129"/>
      <c r="E14628" s="129"/>
      <c r="F14628" s="129"/>
    </row>
    <row r="14629" spans="3:6" s="119" customFormat="1" x14ac:dyDescent="0.3">
      <c r="C14629" s="129"/>
      <c r="D14629" s="129"/>
      <c r="E14629" s="129"/>
      <c r="F14629" s="129"/>
    </row>
    <row r="14630" spans="3:6" s="119" customFormat="1" x14ac:dyDescent="0.3">
      <c r="C14630" s="129"/>
      <c r="D14630" s="129"/>
      <c r="E14630" s="129"/>
      <c r="F14630" s="129"/>
    </row>
    <row r="14631" spans="3:6" s="119" customFormat="1" x14ac:dyDescent="0.3">
      <c r="C14631" s="129"/>
      <c r="D14631" s="129"/>
      <c r="E14631" s="129"/>
      <c r="F14631" s="129"/>
    </row>
    <row r="14632" spans="3:6" s="119" customFormat="1" x14ac:dyDescent="0.3">
      <c r="C14632" s="129"/>
      <c r="D14632" s="129"/>
      <c r="E14632" s="129"/>
      <c r="F14632" s="129"/>
    </row>
    <row r="14633" spans="3:6" s="119" customFormat="1" x14ac:dyDescent="0.3">
      <c r="C14633" s="129"/>
      <c r="D14633" s="129"/>
      <c r="E14633" s="129"/>
      <c r="F14633" s="129"/>
    </row>
    <row r="14634" spans="3:6" s="119" customFormat="1" x14ac:dyDescent="0.3">
      <c r="C14634" s="129"/>
      <c r="D14634" s="129"/>
      <c r="E14634" s="129"/>
      <c r="F14634" s="129"/>
    </row>
    <row r="14635" spans="3:6" s="119" customFormat="1" x14ac:dyDescent="0.3">
      <c r="C14635" s="129"/>
      <c r="D14635" s="129"/>
      <c r="E14635" s="129"/>
      <c r="F14635" s="129"/>
    </row>
    <row r="14636" spans="3:6" s="119" customFormat="1" x14ac:dyDescent="0.3">
      <c r="C14636" s="129"/>
      <c r="D14636" s="129"/>
      <c r="E14636" s="129"/>
      <c r="F14636" s="129"/>
    </row>
    <row r="14637" spans="3:6" s="119" customFormat="1" x14ac:dyDescent="0.3">
      <c r="C14637" s="129"/>
      <c r="D14637" s="129"/>
      <c r="E14637" s="129"/>
      <c r="F14637" s="129"/>
    </row>
    <row r="14638" spans="3:6" s="119" customFormat="1" x14ac:dyDescent="0.3">
      <c r="C14638" s="129"/>
      <c r="D14638" s="129"/>
      <c r="E14638" s="129"/>
      <c r="F14638" s="129"/>
    </row>
    <row r="14639" spans="3:6" s="119" customFormat="1" x14ac:dyDescent="0.3">
      <c r="C14639" s="129"/>
      <c r="D14639" s="129"/>
      <c r="E14639" s="129"/>
      <c r="F14639" s="129"/>
    </row>
    <row r="14640" spans="3:6" s="119" customFormat="1" x14ac:dyDescent="0.3">
      <c r="C14640" s="129"/>
      <c r="D14640" s="129"/>
      <c r="E14640" s="129"/>
      <c r="F14640" s="129"/>
    </row>
    <row r="14641" spans="3:6" s="119" customFormat="1" x14ac:dyDescent="0.3">
      <c r="C14641" s="129"/>
      <c r="D14641" s="129"/>
      <c r="E14641" s="129"/>
      <c r="F14641" s="129"/>
    </row>
    <row r="14642" spans="3:6" s="119" customFormat="1" x14ac:dyDescent="0.3">
      <c r="C14642" s="129"/>
      <c r="D14642" s="129"/>
      <c r="E14642" s="129"/>
      <c r="F14642" s="129"/>
    </row>
    <row r="14643" spans="3:6" s="119" customFormat="1" x14ac:dyDescent="0.3">
      <c r="C14643" s="129"/>
      <c r="D14643" s="129"/>
      <c r="E14643" s="129"/>
      <c r="F14643" s="129"/>
    </row>
    <row r="14644" spans="3:6" s="119" customFormat="1" x14ac:dyDescent="0.3">
      <c r="C14644" s="129"/>
      <c r="D14644" s="129"/>
      <c r="E14644" s="129"/>
      <c r="F14644" s="129"/>
    </row>
    <row r="14645" spans="3:6" s="119" customFormat="1" x14ac:dyDescent="0.3">
      <c r="C14645" s="129"/>
      <c r="D14645" s="129"/>
      <c r="E14645" s="129"/>
      <c r="F14645" s="129"/>
    </row>
    <row r="14646" spans="3:6" s="119" customFormat="1" x14ac:dyDescent="0.3">
      <c r="C14646" s="129"/>
      <c r="D14646" s="129"/>
      <c r="E14646" s="129"/>
      <c r="F14646" s="129"/>
    </row>
    <row r="14647" spans="3:6" s="119" customFormat="1" x14ac:dyDescent="0.3">
      <c r="C14647" s="129"/>
      <c r="D14647" s="129"/>
      <c r="E14647" s="129"/>
      <c r="F14647" s="129"/>
    </row>
    <row r="14648" spans="3:6" s="119" customFormat="1" x14ac:dyDescent="0.3">
      <c r="C14648" s="129"/>
      <c r="D14648" s="129"/>
      <c r="E14648" s="129"/>
      <c r="F14648" s="129"/>
    </row>
    <row r="14649" spans="3:6" s="119" customFormat="1" x14ac:dyDescent="0.3">
      <c r="C14649" s="129"/>
      <c r="D14649" s="129"/>
      <c r="E14649" s="129"/>
      <c r="F14649" s="129"/>
    </row>
    <row r="14650" spans="3:6" s="119" customFormat="1" x14ac:dyDescent="0.3">
      <c r="C14650" s="129"/>
      <c r="D14650" s="129"/>
      <c r="E14650" s="129"/>
      <c r="F14650" s="129"/>
    </row>
    <row r="14651" spans="3:6" s="119" customFormat="1" x14ac:dyDescent="0.3">
      <c r="C14651" s="129"/>
      <c r="D14651" s="129"/>
      <c r="E14651" s="129"/>
      <c r="F14651" s="129"/>
    </row>
    <row r="14652" spans="3:6" s="119" customFormat="1" x14ac:dyDescent="0.3">
      <c r="C14652" s="129"/>
      <c r="D14652" s="129"/>
      <c r="E14652" s="129"/>
      <c r="F14652" s="129"/>
    </row>
    <row r="14653" spans="3:6" s="119" customFormat="1" x14ac:dyDescent="0.3">
      <c r="C14653" s="129"/>
      <c r="D14653" s="129"/>
      <c r="E14653" s="129"/>
      <c r="F14653" s="129"/>
    </row>
    <row r="14654" spans="3:6" s="119" customFormat="1" x14ac:dyDescent="0.3">
      <c r="C14654" s="129"/>
      <c r="D14654" s="129"/>
      <c r="E14654" s="129"/>
      <c r="F14654" s="129"/>
    </row>
    <row r="14655" spans="3:6" s="119" customFormat="1" x14ac:dyDescent="0.3">
      <c r="C14655" s="129"/>
      <c r="D14655" s="129"/>
      <c r="E14655" s="129"/>
      <c r="F14655" s="129"/>
    </row>
    <row r="14656" spans="3:6" s="119" customFormat="1" x14ac:dyDescent="0.3">
      <c r="C14656" s="129"/>
      <c r="D14656" s="129"/>
      <c r="E14656" s="129"/>
      <c r="F14656" s="129"/>
    </row>
    <row r="14657" spans="3:6" s="119" customFormat="1" x14ac:dyDescent="0.3">
      <c r="C14657" s="129"/>
      <c r="D14657" s="129"/>
      <c r="E14657" s="129"/>
      <c r="F14657" s="129"/>
    </row>
    <row r="14658" spans="3:6" s="119" customFormat="1" x14ac:dyDescent="0.3">
      <c r="C14658" s="129"/>
      <c r="D14658" s="129"/>
      <c r="E14658" s="129"/>
      <c r="F14658" s="129"/>
    </row>
    <row r="14659" spans="3:6" s="119" customFormat="1" x14ac:dyDescent="0.3">
      <c r="C14659" s="129"/>
      <c r="D14659" s="129"/>
      <c r="E14659" s="129"/>
      <c r="F14659" s="129"/>
    </row>
    <row r="14660" spans="3:6" s="119" customFormat="1" x14ac:dyDescent="0.3">
      <c r="C14660" s="129"/>
      <c r="D14660" s="129"/>
      <c r="E14660" s="129"/>
      <c r="F14660" s="129"/>
    </row>
    <row r="14661" spans="3:6" s="119" customFormat="1" x14ac:dyDescent="0.3">
      <c r="C14661" s="129"/>
      <c r="D14661" s="129"/>
      <c r="E14661" s="129"/>
      <c r="F14661" s="129"/>
    </row>
    <row r="14662" spans="3:6" s="119" customFormat="1" x14ac:dyDescent="0.3">
      <c r="C14662" s="129"/>
      <c r="D14662" s="129"/>
      <c r="E14662" s="129"/>
      <c r="F14662" s="129"/>
    </row>
    <row r="14663" spans="3:6" s="119" customFormat="1" x14ac:dyDescent="0.3">
      <c r="C14663" s="129"/>
      <c r="D14663" s="129"/>
      <c r="E14663" s="129"/>
      <c r="F14663" s="129"/>
    </row>
    <row r="14664" spans="3:6" s="119" customFormat="1" x14ac:dyDescent="0.3">
      <c r="C14664" s="129"/>
      <c r="D14664" s="129"/>
      <c r="E14664" s="129"/>
      <c r="F14664" s="129"/>
    </row>
    <row r="14665" spans="3:6" s="119" customFormat="1" x14ac:dyDescent="0.3">
      <c r="C14665" s="129"/>
      <c r="D14665" s="129"/>
      <c r="E14665" s="129"/>
      <c r="F14665" s="129"/>
    </row>
    <row r="14666" spans="3:6" s="119" customFormat="1" x14ac:dyDescent="0.3">
      <c r="C14666" s="129"/>
      <c r="D14666" s="129"/>
      <c r="E14666" s="129"/>
      <c r="F14666" s="129"/>
    </row>
    <row r="14667" spans="3:6" s="119" customFormat="1" x14ac:dyDescent="0.3">
      <c r="C14667" s="129"/>
      <c r="D14667" s="129"/>
      <c r="E14667" s="129"/>
      <c r="F14667" s="129"/>
    </row>
    <row r="14668" spans="3:6" s="119" customFormat="1" x14ac:dyDescent="0.3">
      <c r="C14668" s="129"/>
      <c r="D14668" s="129"/>
      <c r="E14668" s="129"/>
      <c r="F14668" s="129"/>
    </row>
    <row r="14669" spans="3:6" s="119" customFormat="1" x14ac:dyDescent="0.3">
      <c r="C14669" s="129"/>
      <c r="D14669" s="129"/>
      <c r="E14669" s="129"/>
      <c r="F14669" s="129"/>
    </row>
    <row r="14670" spans="3:6" s="119" customFormat="1" x14ac:dyDescent="0.3">
      <c r="C14670" s="129"/>
      <c r="D14670" s="129"/>
      <c r="E14670" s="129"/>
      <c r="F14670" s="129"/>
    </row>
    <row r="14671" spans="3:6" s="119" customFormat="1" x14ac:dyDescent="0.3">
      <c r="C14671" s="129"/>
      <c r="D14671" s="129"/>
      <c r="E14671" s="129"/>
      <c r="F14671" s="129"/>
    </row>
    <row r="14672" spans="3:6" s="119" customFormat="1" x14ac:dyDescent="0.3">
      <c r="C14672" s="129"/>
      <c r="D14672" s="129"/>
      <c r="E14672" s="129"/>
      <c r="F14672" s="129"/>
    </row>
    <row r="14673" spans="3:6" s="119" customFormat="1" x14ac:dyDescent="0.3">
      <c r="C14673" s="129"/>
      <c r="D14673" s="129"/>
      <c r="E14673" s="129"/>
      <c r="F14673" s="129"/>
    </row>
    <row r="14674" spans="3:6" s="119" customFormat="1" x14ac:dyDescent="0.3">
      <c r="C14674" s="129"/>
      <c r="D14674" s="129"/>
      <c r="E14674" s="129"/>
      <c r="F14674" s="129"/>
    </row>
    <row r="14675" spans="3:6" s="119" customFormat="1" x14ac:dyDescent="0.3">
      <c r="C14675" s="129"/>
      <c r="D14675" s="129"/>
      <c r="E14675" s="129"/>
      <c r="F14675" s="129"/>
    </row>
    <row r="14676" spans="3:6" s="119" customFormat="1" x14ac:dyDescent="0.3">
      <c r="C14676" s="129"/>
      <c r="D14676" s="129"/>
      <c r="E14676" s="129"/>
      <c r="F14676" s="129"/>
    </row>
    <row r="14677" spans="3:6" s="119" customFormat="1" x14ac:dyDescent="0.3">
      <c r="C14677" s="129"/>
      <c r="D14677" s="129"/>
      <c r="E14677" s="129"/>
      <c r="F14677" s="129"/>
    </row>
    <row r="14678" spans="3:6" s="119" customFormat="1" x14ac:dyDescent="0.3">
      <c r="C14678" s="129"/>
      <c r="D14678" s="129"/>
      <c r="E14678" s="129"/>
      <c r="F14678" s="129"/>
    </row>
    <row r="14679" spans="3:6" s="119" customFormat="1" x14ac:dyDescent="0.3">
      <c r="C14679" s="129"/>
      <c r="D14679" s="129"/>
      <c r="E14679" s="129"/>
      <c r="F14679" s="129"/>
    </row>
    <row r="14680" spans="3:6" s="119" customFormat="1" x14ac:dyDescent="0.3">
      <c r="C14680" s="129"/>
      <c r="D14680" s="129"/>
      <c r="E14680" s="129"/>
      <c r="F14680" s="129"/>
    </row>
    <row r="14681" spans="3:6" s="119" customFormat="1" x14ac:dyDescent="0.3">
      <c r="C14681" s="129"/>
      <c r="D14681" s="129"/>
      <c r="E14681" s="129"/>
      <c r="F14681" s="129"/>
    </row>
    <row r="14682" spans="3:6" s="119" customFormat="1" x14ac:dyDescent="0.3">
      <c r="C14682" s="129"/>
      <c r="D14682" s="129"/>
      <c r="E14682" s="129"/>
      <c r="F14682" s="129"/>
    </row>
    <row r="14683" spans="3:6" s="119" customFormat="1" x14ac:dyDescent="0.3">
      <c r="C14683" s="129"/>
      <c r="D14683" s="129"/>
      <c r="E14683" s="129"/>
      <c r="F14683" s="129"/>
    </row>
    <row r="14684" spans="3:6" s="119" customFormat="1" x14ac:dyDescent="0.3">
      <c r="C14684" s="129"/>
      <c r="D14684" s="129"/>
      <c r="E14684" s="129"/>
      <c r="F14684" s="129"/>
    </row>
    <row r="14685" spans="3:6" s="119" customFormat="1" x14ac:dyDescent="0.3">
      <c r="C14685" s="129"/>
      <c r="D14685" s="129"/>
      <c r="E14685" s="129"/>
      <c r="F14685" s="129"/>
    </row>
    <row r="14686" spans="3:6" s="119" customFormat="1" x14ac:dyDescent="0.3">
      <c r="C14686" s="129"/>
      <c r="D14686" s="129"/>
      <c r="E14686" s="129"/>
      <c r="F14686" s="129"/>
    </row>
    <row r="14687" spans="3:6" s="119" customFormat="1" x14ac:dyDescent="0.3">
      <c r="C14687" s="129"/>
      <c r="D14687" s="129"/>
      <c r="E14687" s="129"/>
      <c r="F14687" s="129"/>
    </row>
    <row r="14688" spans="3:6" s="119" customFormat="1" x14ac:dyDescent="0.3">
      <c r="C14688" s="129"/>
      <c r="D14688" s="129"/>
      <c r="E14688" s="129"/>
      <c r="F14688" s="129"/>
    </row>
    <row r="14689" spans="3:6" s="119" customFormat="1" x14ac:dyDescent="0.3">
      <c r="C14689" s="129"/>
      <c r="D14689" s="129"/>
      <c r="E14689" s="129"/>
      <c r="F14689" s="129"/>
    </row>
    <row r="14690" spans="3:6" s="119" customFormat="1" x14ac:dyDescent="0.3">
      <c r="C14690" s="129"/>
      <c r="D14690" s="129"/>
      <c r="E14690" s="129"/>
      <c r="F14690" s="129"/>
    </row>
    <row r="14691" spans="3:6" s="119" customFormat="1" x14ac:dyDescent="0.3">
      <c r="C14691" s="129"/>
      <c r="D14691" s="129"/>
      <c r="E14691" s="129"/>
      <c r="F14691" s="129"/>
    </row>
    <row r="14692" spans="3:6" s="119" customFormat="1" x14ac:dyDescent="0.3">
      <c r="C14692" s="129"/>
      <c r="D14692" s="129"/>
      <c r="E14692" s="129"/>
      <c r="F14692" s="129"/>
    </row>
    <row r="14693" spans="3:6" s="119" customFormat="1" x14ac:dyDescent="0.3">
      <c r="C14693" s="129"/>
      <c r="D14693" s="129"/>
      <c r="E14693" s="129"/>
      <c r="F14693" s="129"/>
    </row>
    <row r="14694" spans="3:6" s="119" customFormat="1" x14ac:dyDescent="0.3">
      <c r="C14694" s="129"/>
      <c r="D14694" s="129"/>
      <c r="E14694" s="129"/>
      <c r="F14694" s="129"/>
    </row>
    <row r="14695" spans="3:6" s="119" customFormat="1" x14ac:dyDescent="0.3">
      <c r="C14695" s="129"/>
      <c r="D14695" s="129"/>
      <c r="E14695" s="129"/>
      <c r="F14695" s="129"/>
    </row>
    <row r="14696" spans="3:6" s="119" customFormat="1" x14ac:dyDescent="0.3">
      <c r="C14696" s="129"/>
      <c r="D14696" s="129"/>
      <c r="E14696" s="129"/>
      <c r="F14696" s="129"/>
    </row>
    <row r="14697" spans="3:6" s="119" customFormat="1" x14ac:dyDescent="0.3">
      <c r="C14697" s="129"/>
      <c r="D14697" s="129"/>
      <c r="E14697" s="129"/>
      <c r="F14697" s="129"/>
    </row>
    <row r="14698" spans="3:6" s="119" customFormat="1" x14ac:dyDescent="0.3">
      <c r="C14698" s="129"/>
      <c r="D14698" s="129"/>
      <c r="E14698" s="129"/>
      <c r="F14698" s="129"/>
    </row>
    <row r="14699" spans="3:6" s="119" customFormat="1" x14ac:dyDescent="0.3">
      <c r="C14699" s="129"/>
      <c r="D14699" s="129"/>
      <c r="E14699" s="129"/>
      <c r="F14699" s="129"/>
    </row>
    <row r="14700" spans="3:6" s="119" customFormat="1" x14ac:dyDescent="0.3">
      <c r="C14700" s="129"/>
      <c r="D14700" s="129"/>
      <c r="E14700" s="129"/>
      <c r="F14700" s="129"/>
    </row>
    <row r="14701" spans="3:6" s="119" customFormat="1" x14ac:dyDescent="0.3">
      <c r="C14701" s="129"/>
      <c r="D14701" s="129"/>
      <c r="E14701" s="129"/>
      <c r="F14701" s="129"/>
    </row>
    <row r="14702" spans="3:6" s="119" customFormat="1" x14ac:dyDescent="0.3">
      <c r="C14702" s="129"/>
      <c r="D14702" s="129"/>
      <c r="E14702" s="129"/>
      <c r="F14702" s="129"/>
    </row>
    <row r="14703" spans="3:6" s="119" customFormat="1" x14ac:dyDescent="0.3">
      <c r="C14703" s="129"/>
      <c r="D14703" s="129"/>
      <c r="E14703" s="129"/>
      <c r="F14703" s="129"/>
    </row>
    <row r="14704" spans="3:6" s="119" customFormat="1" x14ac:dyDescent="0.3">
      <c r="C14704" s="129"/>
      <c r="D14704" s="129"/>
      <c r="E14704" s="129"/>
      <c r="F14704" s="129"/>
    </row>
    <row r="14705" spans="3:6" s="119" customFormat="1" x14ac:dyDescent="0.3">
      <c r="C14705" s="129"/>
      <c r="D14705" s="129"/>
      <c r="E14705" s="129"/>
      <c r="F14705" s="129"/>
    </row>
    <row r="14706" spans="3:6" s="119" customFormat="1" x14ac:dyDescent="0.3">
      <c r="C14706" s="129"/>
      <c r="D14706" s="129"/>
      <c r="E14706" s="129"/>
      <c r="F14706" s="129"/>
    </row>
    <row r="14707" spans="3:6" s="119" customFormat="1" x14ac:dyDescent="0.3">
      <c r="C14707" s="129"/>
      <c r="D14707" s="129"/>
      <c r="E14707" s="129"/>
      <c r="F14707" s="129"/>
    </row>
    <row r="14708" spans="3:6" s="119" customFormat="1" x14ac:dyDescent="0.3">
      <c r="C14708" s="129"/>
      <c r="D14708" s="129"/>
      <c r="E14708" s="129"/>
      <c r="F14708" s="129"/>
    </row>
    <row r="14709" spans="3:6" s="119" customFormat="1" x14ac:dyDescent="0.3">
      <c r="C14709" s="129"/>
      <c r="D14709" s="129"/>
      <c r="E14709" s="129"/>
      <c r="F14709" s="129"/>
    </row>
    <row r="14710" spans="3:6" s="119" customFormat="1" x14ac:dyDescent="0.3">
      <c r="C14710" s="129"/>
      <c r="D14710" s="129"/>
      <c r="E14710" s="129"/>
      <c r="F14710" s="129"/>
    </row>
    <row r="14711" spans="3:6" s="119" customFormat="1" x14ac:dyDescent="0.3">
      <c r="C14711" s="129"/>
      <c r="D14711" s="129"/>
      <c r="E14711" s="129"/>
      <c r="F14711" s="129"/>
    </row>
    <row r="14712" spans="3:6" s="119" customFormat="1" x14ac:dyDescent="0.3">
      <c r="C14712" s="129"/>
      <c r="D14712" s="129"/>
      <c r="E14712" s="129"/>
      <c r="F14712" s="129"/>
    </row>
    <row r="14713" spans="3:6" s="119" customFormat="1" x14ac:dyDescent="0.3">
      <c r="C14713" s="129"/>
      <c r="D14713" s="129"/>
      <c r="E14713" s="129"/>
      <c r="F14713" s="129"/>
    </row>
    <row r="14714" spans="3:6" s="119" customFormat="1" x14ac:dyDescent="0.3">
      <c r="C14714" s="129"/>
      <c r="D14714" s="129"/>
      <c r="E14714" s="129"/>
      <c r="F14714" s="129"/>
    </row>
    <row r="14715" spans="3:6" s="119" customFormat="1" x14ac:dyDescent="0.3">
      <c r="C14715" s="129"/>
      <c r="D14715" s="129"/>
      <c r="E14715" s="129"/>
      <c r="F14715" s="129"/>
    </row>
    <row r="14716" spans="3:6" s="119" customFormat="1" x14ac:dyDescent="0.3">
      <c r="C14716" s="129"/>
      <c r="D14716" s="129"/>
      <c r="E14716" s="129"/>
      <c r="F14716" s="129"/>
    </row>
    <row r="14717" spans="3:6" s="119" customFormat="1" x14ac:dyDescent="0.3">
      <c r="C14717" s="129"/>
      <c r="D14717" s="129"/>
      <c r="E14717" s="129"/>
      <c r="F14717" s="129"/>
    </row>
    <row r="14718" spans="3:6" s="119" customFormat="1" x14ac:dyDescent="0.3">
      <c r="C14718" s="129"/>
      <c r="D14718" s="129"/>
      <c r="E14718" s="129"/>
      <c r="F14718" s="129"/>
    </row>
    <row r="14719" spans="3:6" s="119" customFormat="1" x14ac:dyDescent="0.3">
      <c r="C14719" s="129"/>
      <c r="D14719" s="129"/>
      <c r="E14719" s="129"/>
      <c r="F14719" s="129"/>
    </row>
    <row r="14720" spans="3:6" s="119" customFormat="1" x14ac:dyDescent="0.3">
      <c r="C14720" s="129"/>
      <c r="D14720" s="129"/>
      <c r="E14720" s="129"/>
      <c r="F14720" s="129"/>
    </row>
    <row r="14721" spans="3:6" s="119" customFormat="1" x14ac:dyDescent="0.3">
      <c r="C14721" s="129"/>
      <c r="D14721" s="129"/>
      <c r="E14721" s="129"/>
      <c r="F14721" s="129"/>
    </row>
    <row r="14722" spans="3:6" s="119" customFormat="1" x14ac:dyDescent="0.3">
      <c r="C14722" s="129"/>
      <c r="D14722" s="129"/>
      <c r="E14722" s="129"/>
      <c r="F14722" s="129"/>
    </row>
    <row r="14723" spans="3:6" s="119" customFormat="1" x14ac:dyDescent="0.3">
      <c r="C14723" s="129"/>
      <c r="D14723" s="129"/>
      <c r="E14723" s="129"/>
      <c r="F14723" s="129"/>
    </row>
    <row r="14724" spans="3:6" s="119" customFormat="1" x14ac:dyDescent="0.3">
      <c r="C14724" s="129"/>
      <c r="D14724" s="129"/>
      <c r="E14724" s="129"/>
      <c r="F14724" s="129"/>
    </row>
    <row r="14725" spans="3:6" s="119" customFormat="1" x14ac:dyDescent="0.3">
      <c r="C14725" s="129"/>
      <c r="D14725" s="129"/>
      <c r="E14725" s="129"/>
      <c r="F14725" s="129"/>
    </row>
    <row r="14726" spans="3:6" s="119" customFormat="1" x14ac:dyDescent="0.3">
      <c r="C14726" s="129"/>
      <c r="D14726" s="129"/>
      <c r="E14726" s="129"/>
      <c r="F14726" s="129"/>
    </row>
    <row r="14727" spans="3:6" s="119" customFormat="1" x14ac:dyDescent="0.3">
      <c r="C14727" s="129"/>
      <c r="D14727" s="129"/>
      <c r="E14727" s="129"/>
      <c r="F14727" s="129"/>
    </row>
    <row r="14728" spans="3:6" s="119" customFormat="1" x14ac:dyDescent="0.3">
      <c r="C14728" s="129"/>
      <c r="D14728" s="129"/>
      <c r="E14728" s="129"/>
      <c r="F14728" s="129"/>
    </row>
    <row r="14729" spans="3:6" s="119" customFormat="1" x14ac:dyDescent="0.3">
      <c r="C14729" s="129"/>
      <c r="D14729" s="129"/>
      <c r="E14729" s="129"/>
      <c r="F14729" s="129"/>
    </row>
    <row r="14730" spans="3:6" s="119" customFormat="1" x14ac:dyDescent="0.3">
      <c r="C14730" s="129"/>
      <c r="D14730" s="129"/>
      <c r="E14730" s="129"/>
      <c r="F14730" s="129"/>
    </row>
    <row r="14731" spans="3:6" s="119" customFormat="1" x14ac:dyDescent="0.3">
      <c r="C14731" s="129"/>
      <c r="D14731" s="129"/>
      <c r="E14731" s="129"/>
      <c r="F14731" s="129"/>
    </row>
    <row r="14732" spans="3:6" s="119" customFormat="1" x14ac:dyDescent="0.3">
      <c r="C14732" s="129"/>
      <c r="D14732" s="129"/>
      <c r="E14732" s="129"/>
      <c r="F14732" s="129"/>
    </row>
    <row r="14733" spans="3:6" s="119" customFormat="1" x14ac:dyDescent="0.3">
      <c r="C14733" s="129"/>
      <c r="D14733" s="129"/>
      <c r="E14733" s="129"/>
      <c r="F14733" s="129"/>
    </row>
    <row r="14734" spans="3:6" s="119" customFormat="1" x14ac:dyDescent="0.3">
      <c r="C14734" s="129"/>
      <c r="D14734" s="129"/>
      <c r="E14734" s="129"/>
      <c r="F14734" s="129"/>
    </row>
    <row r="14735" spans="3:6" s="119" customFormat="1" x14ac:dyDescent="0.3">
      <c r="C14735" s="129"/>
      <c r="D14735" s="129"/>
      <c r="E14735" s="129"/>
      <c r="F14735" s="129"/>
    </row>
    <row r="14736" spans="3:6" s="119" customFormat="1" x14ac:dyDescent="0.3">
      <c r="C14736" s="129"/>
      <c r="D14736" s="129"/>
      <c r="E14736" s="129"/>
      <c r="F14736" s="129"/>
    </row>
    <row r="14737" spans="3:6" s="119" customFormat="1" x14ac:dyDescent="0.3">
      <c r="C14737" s="129"/>
      <c r="D14737" s="129"/>
      <c r="E14737" s="129"/>
      <c r="F14737" s="129"/>
    </row>
    <row r="14738" spans="3:6" s="119" customFormat="1" x14ac:dyDescent="0.3">
      <c r="C14738" s="129"/>
      <c r="D14738" s="129"/>
      <c r="E14738" s="129"/>
      <c r="F14738" s="129"/>
    </row>
    <row r="14739" spans="3:6" s="119" customFormat="1" x14ac:dyDescent="0.3">
      <c r="C14739" s="129"/>
      <c r="D14739" s="129"/>
      <c r="E14739" s="129"/>
      <c r="F14739" s="129"/>
    </row>
    <row r="14740" spans="3:6" s="119" customFormat="1" x14ac:dyDescent="0.3">
      <c r="C14740" s="129"/>
      <c r="D14740" s="129"/>
      <c r="E14740" s="129"/>
      <c r="F14740" s="129"/>
    </row>
    <row r="14741" spans="3:6" s="119" customFormat="1" x14ac:dyDescent="0.3">
      <c r="C14741" s="129"/>
      <c r="D14741" s="129"/>
      <c r="E14741" s="129"/>
      <c r="F14741" s="129"/>
    </row>
    <row r="14742" spans="3:6" s="119" customFormat="1" x14ac:dyDescent="0.3">
      <c r="C14742" s="129"/>
      <c r="D14742" s="129"/>
      <c r="E14742" s="129"/>
      <c r="F14742" s="129"/>
    </row>
    <row r="14743" spans="3:6" s="119" customFormat="1" x14ac:dyDescent="0.3">
      <c r="C14743" s="129"/>
      <c r="D14743" s="129"/>
      <c r="E14743" s="129"/>
      <c r="F14743" s="129"/>
    </row>
    <row r="14744" spans="3:6" s="119" customFormat="1" x14ac:dyDescent="0.3">
      <c r="C14744" s="129"/>
      <c r="D14744" s="129"/>
      <c r="E14744" s="129"/>
      <c r="F14744" s="129"/>
    </row>
    <row r="14745" spans="3:6" s="119" customFormat="1" x14ac:dyDescent="0.3">
      <c r="C14745" s="129"/>
      <c r="D14745" s="129"/>
      <c r="E14745" s="129"/>
      <c r="F14745" s="129"/>
    </row>
    <row r="14746" spans="3:6" s="119" customFormat="1" x14ac:dyDescent="0.3">
      <c r="C14746" s="129"/>
      <c r="D14746" s="129"/>
      <c r="E14746" s="129"/>
      <c r="F14746" s="129"/>
    </row>
    <row r="14747" spans="3:6" s="119" customFormat="1" x14ac:dyDescent="0.3">
      <c r="C14747" s="129"/>
      <c r="D14747" s="129"/>
      <c r="E14747" s="129"/>
      <c r="F14747" s="129"/>
    </row>
    <row r="14748" spans="3:6" s="119" customFormat="1" x14ac:dyDescent="0.3">
      <c r="C14748" s="129"/>
      <c r="D14748" s="129"/>
      <c r="E14748" s="129"/>
      <c r="F14748" s="129"/>
    </row>
    <row r="14749" spans="3:6" s="119" customFormat="1" x14ac:dyDescent="0.3">
      <c r="C14749" s="129"/>
      <c r="D14749" s="129"/>
      <c r="E14749" s="129"/>
      <c r="F14749" s="129"/>
    </row>
    <row r="14750" spans="3:6" s="119" customFormat="1" x14ac:dyDescent="0.3">
      <c r="C14750" s="129"/>
      <c r="D14750" s="129"/>
      <c r="E14750" s="129"/>
      <c r="F14750" s="129"/>
    </row>
    <row r="14751" spans="3:6" s="119" customFormat="1" x14ac:dyDescent="0.3">
      <c r="C14751" s="129"/>
      <c r="D14751" s="129"/>
      <c r="E14751" s="129"/>
      <c r="F14751" s="129"/>
    </row>
    <row r="14752" spans="3:6" s="119" customFormat="1" x14ac:dyDescent="0.3">
      <c r="C14752" s="129"/>
      <c r="D14752" s="129"/>
      <c r="E14752" s="129"/>
      <c r="F14752" s="129"/>
    </row>
    <row r="14753" spans="3:6" s="119" customFormat="1" x14ac:dyDescent="0.3">
      <c r="C14753" s="129"/>
      <c r="D14753" s="129"/>
      <c r="E14753" s="129"/>
      <c r="F14753" s="129"/>
    </row>
    <row r="14754" spans="3:6" s="119" customFormat="1" x14ac:dyDescent="0.3">
      <c r="C14754" s="129"/>
      <c r="D14754" s="129"/>
      <c r="E14754" s="129"/>
      <c r="F14754" s="129"/>
    </row>
    <row r="14755" spans="3:6" s="119" customFormat="1" x14ac:dyDescent="0.3">
      <c r="C14755" s="129"/>
      <c r="D14755" s="129"/>
      <c r="E14755" s="129"/>
      <c r="F14755" s="129"/>
    </row>
    <row r="14756" spans="3:6" s="119" customFormat="1" x14ac:dyDescent="0.3">
      <c r="C14756" s="129"/>
      <c r="D14756" s="129"/>
      <c r="E14756" s="129"/>
      <c r="F14756" s="129"/>
    </row>
    <row r="14757" spans="3:6" s="119" customFormat="1" x14ac:dyDescent="0.3">
      <c r="C14757" s="129"/>
      <c r="D14757" s="129"/>
      <c r="E14757" s="129"/>
      <c r="F14757" s="129"/>
    </row>
    <row r="14758" spans="3:6" s="119" customFormat="1" x14ac:dyDescent="0.3">
      <c r="C14758" s="129"/>
      <c r="D14758" s="129"/>
      <c r="E14758" s="129"/>
      <c r="F14758" s="129"/>
    </row>
    <row r="14759" spans="3:6" s="119" customFormat="1" x14ac:dyDescent="0.3">
      <c r="C14759" s="129"/>
      <c r="D14759" s="129"/>
      <c r="E14759" s="129"/>
      <c r="F14759" s="129"/>
    </row>
    <row r="14760" spans="3:6" s="119" customFormat="1" x14ac:dyDescent="0.3">
      <c r="C14760" s="129"/>
      <c r="D14760" s="129"/>
      <c r="E14760" s="129"/>
      <c r="F14760" s="129"/>
    </row>
    <row r="14761" spans="3:6" s="119" customFormat="1" x14ac:dyDescent="0.3">
      <c r="C14761" s="129"/>
      <c r="D14761" s="129"/>
      <c r="E14761" s="129"/>
      <c r="F14761" s="129"/>
    </row>
    <row r="14762" spans="3:6" s="119" customFormat="1" x14ac:dyDescent="0.3">
      <c r="C14762" s="129"/>
      <c r="D14762" s="129"/>
      <c r="E14762" s="129"/>
      <c r="F14762" s="129"/>
    </row>
    <row r="14763" spans="3:6" s="119" customFormat="1" x14ac:dyDescent="0.3">
      <c r="C14763" s="129"/>
      <c r="D14763" s="129"/>
      <c r="E14763" s="129"/>
      <c r="F14763" s="129"/>
    </row>
    <row r="14764" spans="3:6" s="119" customFormat="1" x14ac:dyDescent="0.3">
      <c r="C14764" s="129"/>
      <c r="D14764" s="129"/>
      <c r="E14764" s="129"/>
      <c r="F14764" s="129"/>
    </row>
    <row r="14765" spans="3:6" s="119" customFormat="1" x14ac:dyDescent="0.3">
      <c r="C14765" s="129"/>
      <c r="D14765" s="129"/>
      <c r="E14765" s="129"/>
      <c r="F14765" s="129"/>
    </row>
    <row r="14766" spans="3:6" s="119" customFormat="1" x14ac:dyDescent="0.3">
      <c r="C14766" s="129"/>
      <c r="D14766" s="129"/>
      <c r="E14766" s="129"/>
      <c r="F14766" s="129"/>
    </row>
    <row r="14767" spans="3:6" s="119" customFormat="1" x14ac:dyDescent="0.3">
      <c r="C14767" s="129"/>
      <c r="D14767" s="129"/>
      <c r="E14767" s="129"/>
      <c r="F14767" s="129"/>
    </row>
    <row r="14768" spans="3:6" s="119" customFormat="1" x14ac:dyDescent="0.3">
      <c r="C14768" s="129"/>
      <c r="D14768" s="129"/>
      <c r="E14768" s="129"/>
      <c r="F14768" s="129"/>
    </row>
    <row r="14769" spans="3:6" s="119" customFormat="1" x14ac:dyDescent="0.3">
      <c r="C14769" s="129"/>
      <c r="D14769" s="129"/>
      <c r="E14769" s="129"/>
      <c r="F14769" s="129"/>
    </row>
    <row r="14770" spans="3:6" s="119" customFormat="1" x14ac:dyDescent="0.3">
      <c r="C14770" s="129"/>
      <c r="D14770" s="129"/>
      <c r="E14770" s="129"/>
      <c r="F14770" s="129"/>
    </row>
    <row r="14771" spans="3:6" s="119" customFormat="1" x14ac:dyDescent="0.3">
      <c r="C14771" s="129"/>
      <c r="D14771" s="129"/>
      <c r="E14771" s="129"/>
      <c r="F14771" s="129"/>
    </row>
    <row r="14772" spans="3:6" s="119" customFormat="1" x14ac:dyDescent="0.3">
      <c r="C14772" s="129"/>
      <c r="D14772" s="129"/>
      <c r="E14772" s="129"/>
      <c r="F14772" s="129"/>
    </row>
    <row r="14773" spans="3:6" s="119" customFormat="1" x14ac:dyDescent="0.3">
      <c r="C14773" s="129"/>
      <c r="D14773" s="129"/>
      <c r="E14773" s="129"/>
      <c r="F14773" s="129"/>
    </row>
    <row r="14774" spans="3:6" s="119" customFormat="1" x14ac:dyDescent="0.3">
      <c r="C14774" s="129"/>
      <c r="D14774" s="129"/>
      <c r="E14774" s="129"/>
      <c r="F14774" s="129"/>
    </row>
    <row r="14775" spans="3:6" s="119" customFormat="1" x14ac:dyDescent="0.3">
      <c r="C14775" s="129"/>
      <c r="D14775" s="129"/>
      <c r="E14775" s="129"/>
      <c r="F14775" s="129"/>
    </row>
    <row r="14776" spans="3:6" s="119" customFormat="1" x14ac:dyDescent="0.3">
      <c r="C14776" s="129"/>
      <c r="D14776" s="129"/>
      <c r="E14776" s="129"/>
      <c r="F14776" s="129"/>
    </row>
    <row r="14777" spans="3:6" s="119" customFormat="1" x14ac:dyDescent="0.3">
      <c r="C14777" s="129"/>
      <c r="D14777" s="129"/>
      <c r="E14777" s="129"/>
      <c r="F14777" s="129"/>
    </row>
    <row r="14778" spans="3:6" s="119" customFormat="1" x14ac:dyDescent="0.3">
      <c r="C14778" s="129"/>
      <c r="D14778" s="129"/>
      <c r="E14778" s="129"/>
      <c r="F14778" s="129"/>
    </row>
    <row r="14779" spans="3:6" s="119" customFormat="1" x14ac:dyDescent="0.3">
      <c r="C14779" s="129"/>
      <c r="D14779" s="129"/>
      <c r="E14779" s="129"/>
      <c r="F14779" s="129"/>
    </row>
    <row r="14780" spans="3:6" s="119" customFormat="1" x14ac:dyDescent="0.3">
      <c r="C14780" s="129"/>
      <c r="D14780" s="129"/>
      <c r="E14780" s="129"/>
      <c r="F14780" s="129"/>
    </row>
    <row r="14781" spans="3:6" s="119" customFormat="1" x14ac:dyDescent="0.3">
      <c r="C14781" s="129"/>
      <c r="D14781" s="129"/>
      <c r="E14781" s="129"/>
      <c r="F14781" s="129"/>
    </row>
    <row r="14782" spans="3:6" s="119" customFormat="1" x14ac:dyDescent="0.3">
      <c r="C14782" s="129"/>
      <c r="D14782" s="129"/>
      <c r="E14782" s="129"/>
      <c r="F14782" s="129"/>
    </row>
    <row r="14783" spans="3:6" s="119" customFormat="1" x14ac:dyDescent="0.3">
      <c r="C14783" s="129"/>
      <c r="D14783" s="129"/>
      <c r="E14783" s="129"/>
      <c r="F14783" s="129"/>
    </row>
    <row r="14784" spans="3:6" s="119" customFormat="1" x14ac:dyDescent="0.3">
      <c r="C14784" s="129"/>
      <c r="D14784" s="129"/>
      <c r="E14784" s="129"/>
      <c r="F14784" s="129"/>
    </row>
    <row r="14785" spans="3:6" s="119" customFormat="1" x14ac:dyDescent="0.3">
      <c r="C14785" s="129"/>
      <c r="D14785" s="129"/>
      <c r="E14785" s="129"/>
      <c r="F14785" s="129"/>
    </row>
    <row r="14786" spans="3:6" s="119" customFormat="1" x14ac:dyDescent="0.3">
      <c r="C14786" s="129"/>
      <c r="D14786" s="129"/>
      <c r="E14786" s="129"/>
      <c r="F14786" s="129"/>
    </row>
    <row r="14787" spans="3:6" s="119" customFormat="1" x14ac:dyDescent="0.3">
      <c r="C14787" s="129"/>
      <c r="D14787" s="129"/>
      <c r="E14787" s="129"/>
      <c r="F14787" s="129"/>
    </row>
    <row r="14788" spans="3:6" s="119" customFormat="1" x14ac:dyDescent="0.3">
      <c r="C14788" s="129"/>
      <c r="D14788" s="129"/>
      <c r="E14788" s="129"/>
      <c r="F14788" s="129"/>
    </row>
    <row r="14789" spans="3:6" s="119" customFormat="1" x14ac:dyDescent="0.3">
      <c r="C14789" s="129"/>
      <c r="D14789" s="129"/>
      <c r="E14789" s="129"/>
      <c r="F14789" s="129"/>
    </row>
    <row r="14790" spans="3:6" s="119" customFormat="1" x14ac:dyDescent="0.3">
      <c r="C14790" s="129"/>
      <c r="D14790" s="129"/>
      <c r="E14790" s="129"/>
      <c r="F14790" s="129"/>
    </row>
    <row r="14791" spans="3:6" s="119" customFormat="1" x14ac:dyDescent="0.3">
      <c r="C14791" s="129"/>
      <c r="D14791" s="129"/>
      <c r="E14791" s="129"/>
      <c r="F14791" s="129"/>
    </row>
    <row r="14792" spans="3:6" s="119" customFormat="1" x14ac:dyDescent="0.3">
      <c r="C14792" s="129"/>
      <c r="D14792" s="129"/>
      <c r="E14792" s="129"/>
      <c r="F14792" s="129"/>
    </row>
    <row r="14793" spans="3:6" s="119" customFormat="1" x14ac:dyDescent="0.3">
      <c r="C14793" s="129"/>
      <c r="D14793" s="129"/>
      <c r="E14793" s="129"/>
      <c r="F14793" s="129"/>
    </row>
    <row r="14794" spans="3:6" s="119" customFormat="1" x14ac:dyDescent="0.3">
      <c r="C14794" s="129"/>
      <c r="D14794" s="129"/>
      <c r="E14794" s="129"/>
      <c r="F14794" s="129"/>
    </row>
    <row r="14795" spans="3:6" s="119" customFormat="1" x14ac:dyDescent="0.3">
      <c r="C14795" s="129"/>
      <c r="D14795" s="129"/>
      <c r="E14795" s="129"/>
      <c r="F14795" s="129"/>
    </row>
    <row r="14796" spans="3:6" s="119" customFormat="1" x14ac:dyDescent="0.3">
      <c r="C14796" s="129"/>
      <c r="D14796" s="129"/>
      <c r="E14796" s="129"/>
      <c r="F14796" s="129"/>
    </row>
    <row r="14797" spans="3:6" s="119" customFormat="1" x14ac:dyDescent="0.3">
      <c r="C14797" s="129"/>
      <c r="D14797" s="129"/>
      <c r="E14797" s="129"/>
      <c r="F14797" s="129"/>
    </row>
    <row r="14798" spans="3:6" s="119" customFormat="1" x14ac:dyDescent="0.3">
      <c r="C14798" s="129"/>
      <c r="D14798" s="129"/>
      <c r="E14798" s="129"/>
      <c r="F14798" s="129"/>
    </row>
    <row r="14799" spans="3:6" s="119" customFormat="1" x14ac:dyDescent="0.3">
      <c r="C14799" s="129"/>
      <c r="D14799" s="129"/>
      <c r="E14799" s="129"/>
      <c r="F14799" s="129"/>
    </row>
    <row r="14800" spans="3:6" s="119" customFormat="1" x14ac:dyDescent="0.3">
      <c r="C14800" s="129"/>
      <c r="D14800" s="129"/>
      <c r="E14800" s="129"/>
      <c r="F14800" s="129"/>
    </row>
    <row r="14801" spans="3:6" s="119" customFormat="1" x14ac:dyDescent="0.3">
      <c r="C14801" s="129"/>
      <c r="D14801" s="129"/>
      <c r="E14801" s="129"/>
      <c r="F14801" s="129"/>
    </row>
    <row r="14802" spans="3:6" s="119" customFormat="1" x14ac:dyDescent="0.3">
      <c r="C14802" s="129"/>
      <c r="D14802" s="129"/>
      <c r="E14802" s="129"/>
      <c r="F14802" s="129"/>
    </row>
    <row r="14803" spans="3:6" s="119" customFormat="1" x14ac:dyDescent="0.3">
      <c r="C14803" s="129"/>
      <c r="D14803" s="129"/>
      <c r="E14803" s="129"/>
      <c r="F14803" s="129"/>
    </row>
    <row r="14804" spans="3:6" s="119" customFormat="1" x14ac:dyDescent="0.3">
      <c r="C14804" s="129"/>
      <c r="D14804" s="129"/>
      <c r="E14804" s="129"/>
      <c r="F14804" s="129"/>
    </row>
    <row r="14805" spans="3:6" s="119" customFormat="1" x14ac:dyDescent="0.3">
      <c r="C14805" s="129"/>
      <c r="D14805" s="129"/>
      <c r="E14805" s="129"/>
      <c r="F14805" s="129"/>
    </row>
    <row r="14806" spans="3:6" s="119" customFormat="1" x14ac:dyDescent="0.3">
      <c r="C14806" s="129"/>
      <c r="D14806" s="129"/>
      <c r="E14806" s="129"/>
      <c r="F14806" s="129"/>
    </row>
    <row r="14807" spans="3:6" s="119" customFormat="1" x14ac:dyDescent="0.3">
      <c r="C14807" s="129"/>
      <c r="D14807" s="129"/>
      <c r="E14807" s="129"/>
      <c r="F14807" s="129"/>
    </row>
    <row r="14808" spans="3:6" s="119" customFormat="1" x14ac:dyDescent="0.3">
      <c r="C14808" s="129"/>
      <c r="D14808" s="129"/>
      <c r="E14808" s="129"/>
      <c r="F14808" s="129"/>
    </row>
    <row r="14809" spans="3:6" s="119" customFormat="1" x14ac:dyDescent="0.3">
      <c r="C14809" s="129"/>
      <c r="D14809" s="129"/>
      <c r="E14809" s="129"/>
      <c r="F14809" s="129"/>
    </row>
    <row r="14810" spans="3:6" s="119" customFormat="1" x14ac:dyDescent="0.3">
      <c r="C14810" s="129"/>
      <c r="D14810" s="129"/>
      <c r="E14810" s="129"/>
      <c r="F14810" s="129"/>
    </row>
    <row r="14811" spans="3:6" s="119" customFormat="1" x14ac:dyDescent="0.3">
      <c r="C14811" s="129"/>
      <c r="D14811" s="129"/>
      <c r="E14811" s="129"/>
      <c r="F14811" s="129"/>
    </row>
    <row r="14812" spans="3:6" s="119" customFormat="1" x14ac:dyDescent="0.3">
      <c r="C14812" s="129"/>
      <c r="D14812" s="129"/>
      <c r="E14812" s="129"/>
      <c r="F14812" s="129"/>
    </row>
    <row r="14813" spans="3:6" s="119" customFormat="1" x14ac:dyDescent="0.3">
      <c r="C14813" s="129"/>
      <c r="D14813" s="129"/>
      <c r="E14813" s="129"/>
      <c r="F14813" s="129"/>
    </row>
    <row r="14814" spans="3:6" s="119" customFormat="1" x14ac:dyDescent="0.3">
      <c r="C14814" s="129"/>
      <c r="D14814" s="129"/>
      <c r="E14814" s="129"/>
      <c r="F14814" s="129"/>
    </row>
    <row r="14815" spans="3:6" s="119" customFormat="1" x14ac:dyDescent="0.3">
      <c r="C14815" s="129"/>
      <c r="D14815" s="129"/>
      <c r="E14815" s="129"/>
      <c r="F14815" s="129"/>
    </row>
    <row r="14816" spans="3:6" s="119" customFormat="1" x14ac:dyDescent="0.3">
      <c r="C14816" s="129"/>
      <c r="D14816" s="129"/>
      <c r="E14816" s="129"/>
      <c r="F14816" s="129"/>
    </row>
    <row r="14817" spans="3:6" s="119" customFormat="1" x14ac:dyDescent="0.3">
      <c r="C14817" s="129"/>
      <c r="D14817" s="129"/>
      <c r="E14817" s="129"/>
      <c r="F14817" s="129"/>
    </row>
    <row r="14818" spans="3:6" s="119" customFormat="1" x14ac:dyDescent="0.3">
      <c r="C14818" s="129"/>
      <c r="D14818" s="129"/>
      <c r="E14818" s="129"/>
      <c r="F14818" s="129"/>
    </row>
    <row r="14819" spans="3:6" s="119" customFormat="1" x14ac:dyDescent="0.3">
      <c r="C14819" s="129"/>
      <c r="D14819" s="129"/>
      <c r="E14819" s="129"/>
      <c r="F14819" s="129"/>
    </row>
    <row r="14820" spans="3:6" s="119" customFormat="1" x14ac:dyDescent="0.3">
      <c r="C14820" s="129"/>
      <c r="D14820" s="129"/>
      <c r="E14820" s="129"/>
      <c r="F14820" s="129"/>
    </row>
    <row r="14821" spans="3:6" s="119" customFormat="1" x14ac:dyDescent="0.3">
      <c r="C14821" s="129"/>
      <c r="D14821" s="129"/>
      <c r="E14821" s="129"/>
      <c r="F14821" s="129"/>
    </row>
    <row r="14822" spans="3:6" s="119" customFormat="1" x14ac:dyDescent="0.3">
      <c r="C14822" s="129"/>
      <c r="D14822" s="129"/>
      <c r="E14822" s="129"/>
      <c r="F14822" s="129"/>
    </row>
    <row r="14823" spans="3:6" s="119" customFormat="1" x14ac:dyDescent="0.3">
      <c r="C14823" s="129"/>
      <c r="D14823" s="129"/>
      <c r="E14823" s="129"/>
      <c r="F14823" s="129"/>
    </row>
    <row r="14824" spans="3:6" s="119" customFormat="1" x14ac:dyDescent="0.3">
      <c r="C14824" s="129"/>
      <c r="D14824" s="129"/>
      <c r="E14824" s="129"/>
      <c r="F14824" s="129"/>
    </row>
    <row r="14825" spans="3:6" s="119" customFormat="1" x14ac:dyDescent="0.3">
      <c r="C14825" s="129"/>
      <c r="D14825" s="129"/>
      <c r="E14825" s="129"/>
      <c r="F14825" s="129"/>
    </row>
    <row r="14826" spans="3:6" s="119" customFormat="1" x14ac:dyDescent="0.3">
      <c r="C14826" s="129"/>
      <c r="D14826" s="129"/>
      <c r="E14826" s="129"/>
      <c r="F14826" s="129"/>
    </row>
    <row r="14827" spans="3:6" s="119" customFormat="1" x14ac:dyDescent="0.3">
      <c r="C14827" s="129"/>
      <c r="D14827" s="129"/>
      <c r="E14827" s="129"/>
      <c r="F14827" s="129"/>
    </row>
    <row r="14828" spans="3:6" s="119" customFormat="1" x14ac:dyDescent="0.3">
      <c r="C14828" s="129"/>
      <c r="D14828" s="129"/>
      <c r="E14828" s="129"/>
      <c r="F14828" s="129"/>
    </row>
    <row r="14829" spans="3:6" s="119" customFormat="1" x14ac:dyDescent="0.3">
      <c r="C14829" s="129"/>
      <c r="D14829" s="129"/>
      <c r="E14829" s="129"/>
      <c r="F14829" s="129"/>
    </row>
    <row r="14830" spans="3:6" s="119" customFormat="1" x14ac:dyDescent="0.3">
      <c r="C14830" s="129"/>
      <c r="D14830" s="129"/>
      <c r="E14830" s="129"/>
      <c r="F14830" s="129"/>
    </row>
    <row r="14831" spans="3:6" s="119" customFormat="1" x14ac:dyDescent="0.3">
      <c r="C14831" s="129"/>
      <c r="D14831" s="129"/>
      <c r="E14831" s="129"/>
      <c r="F14831" s="129"/>
    </row>
    <row r="14832" spans="3:6" s="119" customFormat="1" x14ac:dyDescent="0.3">
      <c r="C14832" s="129"/>
      <c r="D14832" s="129"/>
      <c r="E14832" s="129"/>
      <c r="F14832" s="129"/>
    </row>
    <row r="14833" spans="3:6" s="119" customFormat="1" x14ac:dyDescent="0.3">
      <c r="C14833" s="129"/>
      <c r="D14833" s="129"/>
      <c r="E14833" s="129"/>
      <c r="F14833" s="129"/>
    </row>
    <row r="14834" spans="3:6" s="119" customFormat="1" x14ac:dyDescent="0.3">
      <c r="C14834" s="129"/>
      <c r="D14834" s="129"/>
      <c r="E14834" s="129"/>
      <c r="F14834" s="129"/>
    </row>
    <row r="14835" spans="3:6" s="119" customFormat="1" x14ac:dyDescent="0.3">
      <c r="C14835" s="129"/>
      <c r="D14835" s="129"/>
      <c r="E14835" s="129"/>
      <c r="F14835" s="129"/>
    </row>
    <row r="14836" spans="3:6" s="119" customFormat="1" x14ac:dyDescent="0.3">
      <c r="C14836" s="129"/>
      <c r="D14836" s="129"/>
      <c r="E14836" s="129"/>
      <c r="F14836" s="129"/>
    </row>
    <row r="14837" spans="3:6" s="119" customFormat="1" x14ac:dyDescent="0.3">
      <c r="C14837" s="129"/>
      <c r="D14837" s="129"/>
      <c r="E14837" s="129"/>
      <c r="F14837" s="129"/>
    </row>
    <row r="14838" spans="3:6" s="119" customFormat="1" x14ac:dyDescent="0.3">
      <c r="C14838" s="129"/>
      <c r="D14838" s="129"/>
      <c r="E14838" s="129"/>
      <c r="F14838" s="129"/>
    </row>
    <row r="14839" spans="3:6" s="119" customFormat="1" x14ac:dyDescent="0.3">
      <c r="C14839" s="129"/>
      <c r="D14839" s="129"/>
      <c r="E14839" s="129"/>
      <c r="F14839" s="129"/>
    </row>
    <row r="14840" spans="3:6" s="119" customFormat="1" x14ac:dyDescent="0.3">
      <c r="C14840" s="129"/>
      <c r="D14840" s="129"/>
      <c r="E14840" s="129"/>
      <c r="F14840" s="129"/>
    </row>
    <row r="14841" spans="3:6" s="119" customFormat="1" x14ac:dyDescent="0.3">
      <c r="C14841" s="129"/>
      <c r="D14841" s="129"/>
      <c r="E14841" s="129"/>
      <c r="F14841" s="129"/>
    </row>
    <row r="14842" spans="3:6" s="119" customFormat="1" x14ac:dyDescent="0.3">
      <c r="C14842" s="129"/>
      <c r="D14842" s="129"/>
      <c r="E14842" s="129"/>
      <c r="F14842" s="129"/>
    </row>
    <row r="14843" spans="3:6" s="119" customFormat="1" x14ac:dyDescent="0.3">
      <c r="C14843" s="129"/>
      <c r="D14843" s="129"/>
      <c r="E14843" s="129"/>
      <c r="F14843" s="129"/>
    </row>
    <row r="14844" spans="3:6" s="119" customFormat="1" x14ac:dyDescent="0.3">
      <c r="C14844" s="129"/>
      <c r="D14844" s="129"/>
      <c r="E14844" s="129"/>
      <c r="F14844" s="129"/>
    </row>
    <row r="14845" spans="3:6" s="119" customFormat="1" x14ac:dyDescent="0.3">
      <c r="C14845" s="129"/>
      <c r="D14845" s="129"/>
      <c r="E14845" s="129"/>
      <c r="F14845" s="129"/>
    </row>
    <row r="14846" spans="3:6" s="119" customFormat="1" x14ac:dyDescent="0.3">
      <c r="C14846" s="129"/>
      <c r="D14846" s="129"/>
      <c r="E14846" s="129"/>
      <c r="F14846" s="129"/>
    </row>
    <row r="14847" spans="3:6" s="119" customFormat="1" x14ac:dyDescent="0.3">
      <c r="C14847" s="129"/>
      <c r="D14847" s="129"/>
      <c r="E14847" s="129"/>
      <c r="F14847" s="129"/>
    </row>
    <row r="14848" spans="3:6" s="119" customFormat="1" x14ac:dyDescent="0.3">
      <c r="C14848" s="129"/>
      <c r="D14848" s="129"/>
      <c r="E14848" s="129"/>
      <c r="F14848" s="129"/>
    </row>
    <row r="14849" spans="3:6" s="119" customFormat="1" x14ac:dyDescent="0.3">
      <c r="C14849" s="129"/>
      <c r="D14849" s="129"/>
      <c r="E14849" s="129"/>
      <c r="F14849" s="129"/>
    </row>
    <row r="14850" spans="3:6" s="119" customFormat="1" x14ac:dyDescent="0.3">
      <c r="C14850" s="129"/>
      <c r="D14850" s="129"/>
      <c r="E14850" s="129"/>
      <c r="F14850" s="129"/>
    </row>
    <row r="14851" spans="3:6" s="119" customFormat="1" x14ac:dyDescent="0.3">
      <c r="C14851" s="129"/>
      <c r="D14851" s="129"/>
      <c r="E14851" s="129"/>
      <c r="F14851" s="129"/>
    </row>
    <row r="14852" spans="3:6" s="119" customFormat="1" x14ac:dyDescent="0.3">
      <c r="C14852" s="129"/>
      <c r="D14852" s="129"/>
      <c r="E14852" s="129"/>
      <c r="F14852" s="129"/>
    </row>
    <row r="14853" spans="3:6" s="119" customFormat="1" x14ac:dyDescent="0.3">
      <c r="C14853" s="129"/>
      <c r="D14853" s="129"/>
      <c r="E14853" s="129"/>
      <c r="F14853" s="129"/>
    </row>
    <row r="14854" spans="3:6" s="119" customFormat="1" x14ac:dyDescent="0.3">
      <c r="C14854" s="129"/>
      <c r="D14854" s="129"/>
      <c r="E14854" s="129"/>
      <c r="F14854" s="129"/>
    </row>
    <row r="14855" spans="3:6" s="119" customFormat="1" x14ac:dyDescent="0.3">
      <c r="C14855" s="129"/>
      <c r="D14855" s="129"/>
      <c r="E14855" s="129"/>
      <c r="F14855" s="129"/>
    </row>
    <row r="14856" spans="3:6" s="119" customFormat="1" x14ac:dyDescent="0.3">
      <c r="C14856" s="129"/>
      <c r="D14856" s="129"/>
      <c r="E14856" s="129"/>
      <c r="F14856" s="129"/>
    </row>
    <row r="14857" spans="3:6" s="119" customFormat="1" x14ac:dyDescent="0.3">
      <c r="C14857" s="129"/>
      <c r="D14857" s="129"/>
      <c r="E14857" s="129"/>
      <c r="F14857" s="129"/>
    </row>
    <row r="14858" spans="3:6" s="119" customFormat="1" x14ac:dyDescent="0.3">
      <c r="C14858" s="129"/>
      <c r="D14858" s="129"/>
      <c r="E14858" s="129"/>
      <c r="F14858" s="129"/>
    </row>
    <row r="14859" spans="3:6" s="119" customFormat="1" x14ac:dyDescent="0.3">
      <c r="C14859" s="129"/>
      <c r="D14859" s="129"/>
      <c r="E14859" s="129"/>
      <c r="F14859" s="129"/>
    </row>
    <row r="14860" spans="3:6" s="119" customFormat="1" x14ac:dyDescent="0.3">
      <c r="C14860" s="129"/>
      <c r="D14860" s="129"/>
      <c r="E14860" s="129"/>
      <c r="F14860" s="129"/>
    </row>
    <row r="14861" spans="3:6" s="119" customFormat="1" x14ac:dyDescent="0.3">
      <c r="C14861" s="129"/>
      <c r="D14861" s="129"/>
      <c r="E14861" s="129"/>
      <c r="F14861" s="129"/>
    </row>
    <row r="14862" spans="3:6" s="119" customFormat="1" x14ac:dyDescent="0.3">
      <c r="C14862" s="129"/>
      <c r="D14862" s="129"/>
      <c r="E14862" s="129"/>
      <c r="F14862" s="129"/>
    </row>
    <row r="14863" spans="3:6" s="119" customFormat="1" x14ac:dyDescent="0.3">
      <c r="C14863" s="129"/>
      <c r="D14863" s="129"/>
      <c r="E14863" s="129"/>
      <c r="F14863" s="129"/>
    </row>
    <row r="14864" spans="3:6" s="119" customFormat="1" x14ac:dyDescent="0.3">
      <c r="C14864" s="129"/>
      <c r="D14864" s="129"/>
      <c r="E14864" s="129"/>
      <c r="F14864" s="129"/>
    </row>
    <row r="14865" spans="3:6" s="119" customFormat="1" x14ac:dyDescent="0.3">
      <c r="C14865" s="129"/>
      <c r="D14865" s="129"/>
      <c r="E14865" s="129"/>
      <c r="F14865" s="129"/>
    </row>
    <row r="14866" spans="3:6" s="119" customFormat="1" x14ac:dyDescent="0.3">
      <c r="C14866" s="129"/>
      <c r="D14866" s="129"/>
      <c r="E14866" s="129"/>
      <c r="F14866" s="129"/>
    </row>
    <row r="14867" spans="3:6" s="119" customFormat="1" x14ac:dyDescent="0.3">
      <c r="C14867" s="129"/>
      <c r="D14867" s="129"/>
      <c r="E14867" s="129"/>
      <c r="F14867" s="129"/>
    </row>
    <row r="14868" spans="3:6" s="119" customFormat="1" x14ac:dyDescent="0.3">
      <c r="C14868" s="129"/>
      <c r="D14868" s="129"/>
      <c r="E14868" s="129"/>
      <c r="F14868" s="129"/>
    </row>
    <row r="14869" spans="3:6" s="119" customFormat="1" x14ac:dyDescent="0.3">
      <c r="C14869" s="129"/>
      <c r="D14869" s="129"/>
      <c r="E14869" s="129"/>
      <c r="F14869" s="129"/>
    </row>
    <row r="14870" spans="3:6" s="119" customFormat="1" x14ac:dyDescent="0.3">
      <c r="C14870" s="129"/>
      <c r="D14870" s="129"/>
      <c r="E14870" s="129"/>
      <c r="F14870" s="129"/>
    </row>
    <row r="14871" spans="3:6" s="119" customFormat="1" x14ac:dyDescent="0.3">
      <c r="C14871" s="129"/>
      <c r="D14871" s="129"/>
      <c r="E14871" s="129"/>
      <c r="F14871" s="129"/>
    </row>
    <row r="14872" spans="3:6" s="119" customFormat="1" x14ac:dyDescent="0.3">
      <c r="C14872" s="129"/>
      <c r="D14872" s="129"/>
      <c r="E14872" s="129"/>
      <c r="F14872" s="129"/>
    </row>
    <row r="14873" spans="3:6" s="119" customFormat="1" x14ac:dyDescent="0.3">
      <c r="C14873" s="129"/>
      <c r="D14873" s="129"/>
      <c r="E14873" s="129"/>
      <c r="F14873" s="129"/>
    </row>
    <row r="14874" spans="3:6" s="119" customFormat="1" x14ac:dyDescent="0.3">
      <c r="C14874" s="129"/>
      <c r="D14874" s="129"/>
      <c r="E14874" s="129"/>
      <c r="F14874" s="129"/>
    </row>
    <row r="14875" spans="3:6" s="119" customFormat="1" x14ac:dyDescent="0.3">
      <c r="C14875" s="129"/>
      <c r="D14875" s="129"/>
      <c r="E14875" s="129"/>
      <c r="F14875" s="129"/>
    </row>
    <row r="14876" spans="3:6" s="119" customFormat="1" x14ac:dyDescent="0.3">
      <c r="C14876" s="129"/>
      <c r="D14876" s="129"/>
      <c r="E14876" s="129"/>
      <c r="F14876" s="129"/>
    </row>
    <row r="14877" spans="3:6" s="119" customFormat="1" x14ac:dyDescent="0.3">
      <c r="C14877" s="129"/>
      <c r="D14877" s="129"/>
      <c r="E14877" s="129"/>
      <c r="F14877" s="129"/>
    </row>
    <row r="14878" spans="3:6" s="119" customFormat="1" x14ac:dyDescent="0.3">
      <c r="C14878" s="129"/>
      <c r="D14878" s="129"/>
      <c r="E14878" s="129"/>
      <c r="F14878" s="129"/>
    </row>
    <row r="14879" spans="3:6" s="119" customFormat="1" x14ac:dyDescent="0.3">
      <c r="C14879" s="129"/>
      <c r="D14879" s="129"/>
      <c r="E14879" s="129"/>
      <c r="F14879" s="129"/>
    </row>
    <row r="14880" spans="3:6" s="119" customFormat="1" x14ac:dyDescent="0.3">
      <c r="C14880" s="129"/>
      <c r="D14880" s="129"/>
      <c r="E14880" s="129"/>
      <c r="F14880" s="129"/>
    </row>
    <row r="14881" spans="3:6" s="119" customFormat="1" x14ac:dyDescent="0.3">
      <c r="C14881" s="129"/>
      <c r="D14881" s="129"/>
      <c r="E14881" s="129"/>
      <c r="F14881" s="129"/>
    </row>
    <row r="14882" spans="3:6" s="119" customFormat="1" x14ac:dyDescent="0.3">
      <c r="C14882" s="129"/>
      <c r="D14882" s="129"/>
      <c r="E14882" s="129"/>
      <c r="F14882" s="129"/>
    </row>
    <row r="14883" spans="3:6" s="119" customFormat="1" x14ac:dyDescent="0.3">
      <c r="C14883" s="129"/>
      <c r="D14883" s="129"/>
      <c r="E14883" s="129"/>
      <c r="F14883" s="129"/>
    </row>
    <row r="14884" spans="3:6" s="119" customFormat="1" x14ac:dyDescent="0.3">
      <c r="C14884" s="129"/>
      <c r="D14884" s="129"/>
      <c r="E14884" s="129"/>
      <c r="F14884" s="129"/>
    </row>
    <row r="14885" spans="3:6" s="119" customFormat="1" x14ac:dyDescent="0.3">
      <c r="C14885" s="129"/>
      <c r="D14885" s="129"/>
      <c r="E14885" s="129"/>
      <c r="F14885" s="129"/>
    </row>
    <row r="14886" spans="3:6" s="119" customFormat="1" x14ac:dyDescent="0.3">
      <c r="C14886" s="129"/>
      <c r="D14886" s="129"/>
      <c r="E14886" s="129"/>
      <c r="F14886" s="129"/>
    </row>
    <row r="14887" spans="3:6" s="119" customFormat="1" x14ac:dyDescent="0.3">
      <c r="C14887" s="129"/>
      <c r="D14887" s="129"/>
      <c r="E14887" s="129"/>
      <c r="F14887" s="129"/>
    </row>
    <row r="14888" spans="3:6" s="119" customFormat="1" x14ac:dyDescent="0.3">
      <c r="C14888" s="129"/>
      <c r="D14888" s="129"/>
      <c r="E14888" s="129"/>
      <c r="F14888" s="129"/>
    </row>
    <row r="14889" spans="3:6" s="119" customFormat="1" x14ac:dyDescent="0.3">
      <c r="C14889" s="129"/>
      <c r="D14889" s="129"/>
      <c r="E14889" s="129"/>
      <c r="F14889" s="129"/>
    </row>
    <row r="14890" spans="3:6" s="119" customFormat="1" x14ac:dyDescent="0.3">
      <c r="C14890" s="129"/>
      <c r="D14890" s="129"/>
      <c r="E14890" s="129"/>
      <c r="F14890" s="129"/>
    </row>
    <row r="14891" spans="3:6" s="119" customFormat="1" x14ac:dyDescent="0.3">
      <c r="C14891" s="129"/>
      <c r="D14891" s="129"/>
      <c r="E14891" s="129"/>
      <c r="F14891" s="129"/>
    </row>
    <row r="14892" spans="3:6" s="119" customFormat="1" x14ac:dyDescent="0.3">
      <c r="C14892" s="129"/>
      <c r="D14892" s="129"/>
      <c r="E14892" s="129"/>
      <c r="F14892" s="129"/>
    </row>
    <row r="14893" spans="3:6" s="119" customFormat="1" x14ac:dyDescent="0.3">
      <c r="C14893" s="129"/>
      <c r="D14893" s="129"/>
      <c r="E14893" s="129"/>
      <c r="F14893" s="129"/>
    </row>
    <row r="14894" spans="3:6" s="119" customFormat="1" x14ac:dyDescent="0.3">
      <c r="C14894" s="129"/>
      <c r="D14894" s="129"/>
      <c r="E14894" s="129"/>
      <c r="F14894" s="129"/>
    </row>
    <row r="14895" spans="3:6" s="119" customFormat="1" x14ac:dyDescent="0.3">
      <c r="C14895" s="129"/>
      <c r="D14895" s="129"/>
      <c r="E14895" s="129"/>
      <c r="F14895" s="129"/>
    </row>
    <row r="14896" spans="3:6" s="119" customFormat="1" x14ac:dyDescent="0.3">
      <c r="C14896" s="129"/>
      <c r="D14896" s="129"/>
      <c r="E14896" s="129"/>
      <c r="F14896" s="129"/>
    </row>
    <row r="14897" spans="3:6" s="119" customFormat="1" x14ac:dyDescent="0.3">
      <c r="C14897" s="129"/>
      <c r="D14897" s="129"/>
      <c r="E14897" s="129"/>
      <c r="F14897" s="129"/>
    </row>
    <row r="14898" spans="3:6" s="119" customFormat="1" x14ac:dyDescent="0.3">
      <c r="C14898" s="129"/>
      <c r="D14898" s="129"/>
      <c r="E14898" s="129"/>
      <c r="F14898" s="129"/>
    </row>
    <row r="14899" spans="3:6" s="119" customFormat="1" x14ac:dyDescent="0.3">
      <c r="C14899" s="129"/>
      <c r="D14899" s="129"/>
      <c r="E14899" s="129"/>
      <c r="F14899" s="129"/>
    </row>
    <row r="14900" spans="3:6" s="119" customFormat="1" x14ac:dyDescent="0.3">
      <c r="C14900" s="129"/>
      <c r="D14900" s="129"/>
      <c r="E14900" s="129"/>
      <c r="F14900" s="129"/>
    </row>
    <row r="14901" spans="3:6" s="119" customFormat="1" x14ac:dyDescent="0.3">
      <c r="C14901" s="129"/>
      <c r="D14901" s="129"/>
      <c r="E14901" s="129"/>
      <c r="F14901" s="129"/>
    </row>
    <row r="14902" spans="3:6" s="119" customFormat="1" x14ac:dyDescent="0.3">
      <c r="C14902" s="129"/>
      <c r="D14902" s="129"/>
      <c r="E14902" s="129"/>
      <c r="F14902" s="129"/>
    </row>
    <row r="14903" spans="3:6" s="119" customFormat="1" x14ac:dyDescent="0.3">
      <c r="C14903" s="129"/>
      <c r="D14903" s="129"/>
      <c r="E14903" s="129"/>
      <c r="F14903" s="129"/>
    </row>
    <row r="14904" spans="3:6" s="119" customFormat="1" x14ac:dyDescent="0.3">
      <c r="C14904" s="129"/>
      <c r="D14904" s="129"/>
      <c r="E14904" s="129"/>
      <c r="F14904" s="129"/>
    </row>
    <row r="14905" spans="3:6" s="119" customFormat="1" x14ac:dyDescent="0.3">
      <c r="C14905" s="129"/>
      <c r="D14905" s="129"/>
      <c r="E14905" s="129"/>
      <c r="F14905" s="129"/>
    </row>
    <row r="14906" spans="3:6" s="119" customFormat="1" x14ac:dyDescent="0.3">
      <c r="C14906" s="129"/>
      <c r="D14906" s="129"/>
      <c r="E14906" s="129"/>
      <c r="F14906" s="129"/>
    </row>
    <row r="14907" spans="3:6" s="119" customFormat="1" x14ac:dyDescent="0.3">
      <c r="C14907" s="129"/>
      <c r="D14907" s="129"/>
      <c r="E14907" s="129"/>
      <c r="F14907" s="129"/>
    </row>
    <row r="14908" spans="3:6" s="119" customFormat="1" x14ac:dyDescent="0.3">
      <c r="C14908" s="129"/>
      <c r="D14908" s="129"/>
      <c r="E14908" s="129"/>
      <c r="F14908" s="129"/>
    </row>
    <row r="14909" spans="3:6" s="119" customFormat="1" x14ac:dyDescent="0.3">
      <c r="C14909" s="129"/>
      <c r="D14909" s="129"/>
      <c r="E14909" s="129"/>
      <c r="F14909" s="129"/>
    </row>
    <row r="14910" spans="3:6" s="119" customFormat="1" x14ac:dyDescent="0.3">
      <c r="C14910" s="129"/>
      <c r="D14910" s="129"/>
      <c r="E14910" s="129"/>
      <c r="F14910" s="129"/>
    </row>
    <row r="14911" spans="3:6" s="119" customFormat="1" x14ac:dyDescent="0.3">
      <c r="C14911" s="129"/>
      <c r="D14911" s="129"/>
      <c r="E14911" s="129"/>
      <c r="F14911" s="129"/>
    </row>
    <row r="14912" spans="3:6" s="119" customFormat="1" x14ac:dyDescent="0.3">
      <c r="C14912" s="129"/>
      <c r="D14912" s="129"/>
      <c r="E14912" s="129"/>
      <c r="F14912" s="129"/>
    </row>
    <row r="14913" spans="3:6" s="119" customFormat="1" x14ac:dyDescent="0.3">
      <c r="C14913" s="129"/>
      <c r="D14913" s="129"/>
      <c r="E14913" s="129"/>
      <c r="F14913" s="129"/>
    </row>
    <row r="14914" spans="3:6" s="119" customFormat="1" x14ac:dyDescent="0.3">
      <c r="C14914" s="129"/>
      <c r="D14914" s="129"/>
      <c r="E14914" s="129"/>
      <c r="F14914" s="129"/>
    </row>
    <row r="14915" spans="3:6" s="119" customFormat="1" x14ac:dyDescent="0.3">
      <c r="C14915" s="129"/>
      <c r="D14915" s="129"/>
      <c r="E14915" s="129"/>
      <c r="F14915" s="129"/>
    </row>
    <row r="14916" spans="3:6" s="119" customFormat="1" x14ac:dyDescent="0.3">
      <c r="C14916" s="129"/>
      <c r="D14916" s="129"/>
      <c r="E14916" s="129"/>
      <c r="F14916" s="129"/>
    </row>
    <row r="14917" spans="3:6" s="119" customFormat="1" x14ac:dyDescent="0.3">
      <c r="C14917" s="129"/>
      <c r="D14917" s="129"/>
      <c r="E14917" s="129"/>
      <c r="F14917" s="129"/>
    </row>
    <row r="14918" spans="3:6" s="119" customFormat="1" x14ac:dyDescent="0.3">
      <c r="C14918" s="129"/>
      <c r="D14918" s="129"/>
      <c r="E14918" s="129"/>
      <c r="F14918" s="129"/>
    </row>
    <row r="14919" spans="3:6" s="119" customFormat="1" x14ac:dyDescent="0.3">
      <c r="C14919" s="129"/>
      <c r="D14919" s="129"/>
      <c r="E14919" s="129"/>
      <c r="F14919" s="129"/>
    </row>
    <row r="14920" spans="3:6" s="119" customFormat="1" x14ac:dyDescent="0.3">
      <c r="C14920" s="129"/>
      <c r="D14920" s="129"/>
      <c r="E14920" s="129"/>
      <c r="F14920" s="129"/>
    </row>
    <row r="14921" spans="3:6" s="119" customFormat="1" x14ac:dyDescent="0.3">
      <c r="C14921" s="129"/>
      <c r="D14921" s="129"/>
      <c r="E14921" s="129"/>
      <c r="F14921" s="129"/>
    </row>
    <row r="14922" spans="3:6" s="119" customFormat="1" x14ac:dyDescent="0.3">
      <c r="C14922" s="129"/>
      <c r="D14922" s="129"/>
      <c r="E14922" s="129"/>
      <c r="F14922" s="129"/>
    </row>
    <row r="14923" spans="3:6" s="119" customFormat="1" x14ac:dyDescent="0.3">
      <c r="C14923" s="129"/>
      <c r="D14923" s="129"/>
      <c r="E14923" s="129"/>
      <c r="F14923" s="129"/>
    </row>
    <row r="14924" spans="3:6" s="119" customFormat="1" x14ac:dyDescent="0.3">
      <c r="C14924" s="129"/>
      <c r="D14924" s="129"/>
      <c r="E14924" s="129"/>
      <c r="F14924" s="129"/>
    </row>
    <row r="14925" spans="3:6" s="119" customFormat="1" x14ac:dyDescent="0.3">
      <c r="C14925" s="129"/>
      <c r="D14925" s="129"/>
      <c r="E14925" s="129"/>
      <c r="F14925" s="129"/>
    </row>
    <row r="14926" spans="3:6" s="119" customFormat="1" x14ac:dyDescent="0.3">
      <c r="C14926" s="129"/>
      <c r="D14926" s="129"/>
      <c r="E14926" s="129"/>
      <c r="F14926" s="129"/>
    </row>
    <row r="14927" spans="3:6" s="119" customFormat="1" x14ac:dyDescent="0.3">
      <c r="C14927" s="129"/>
      <c r="D14927" s="129"/>
      <c r="E14927" s="129"/>
      <c r="F14927" s="129"/>
    </row>
    <row r="14928" spans="3:6" s="119" customFormat="1" x14ac:dyDescent="0.3">
      <c r="C14928" s="129"/>
      <c r="D14928" s="129"/>
      <c r="E14928" s="129"/>
      <c r="F14928" s="129"/>
    </row>
    <row r="14929" spans="3:6" s="119" customFormat="1" x14ac:dyDescent="0.3">
      <c r="C14929" s="129"/>
      <c r="D14929" s="129"/>
      <c r="E14929" s="129"/>
      <c r="F14929" s="129"/>
    </row>
    <row r="14930" spans="3:6" s="119" customFormat="1" x14ac:dyDescent="0.3">
      <c r="C14930" s="129"/>
      <c r="D14930" s="129"/>
      <c r="E14930" s="129"/>
      <c r="F14930" s="129"/>
    </row>
    <row r="14931" spans="3:6" s="119" customFormat="1" x14ac:dyDescent="0.3">
      <c r="C14931" s="129"/>
      <c r="D14931" s="129"/>
      <c r="E14931" s="129"/>
      <c r="F14931" s="129"/>
    </row>
    <row r="14932" spans="3:6" s="119" customFormat="1" x14ac:dyDescent="0.3">
      <c r="C14932" s="129"/>
      <c r="D14932" s="129"/>
      <c r="E14932" s="129"/>
      <c r="F14932" s="129"/>
    </row>
    <row r="14933" spans="3:6" s="119" customFormat="1" x14ac:dyDescent="0.3">
      <c r="C14933" s="129"/>
      <c r="D14933" s="129"/>
      <c r="E14933" s="129"/>
      <c r="F14933" s="129"/>
    </row>
    <row r="14934" spans="3:6" s="119" customFormat="1" x14ac:dyDescent="0.3">
      <c r="C14934" s="129"/>
      <c r="D14934" s="129"/>
      <c r="E14934" s="129"/>
      <c r="F14934" s="129"/>
    </row>
    <row r="14935" spans="3:6" s="119" customFormat="1" x14ac:dyDescent="0.3">
      <c r="C14935" s="129"/>
      <c r="D14935" s="129"/>
      <c r="E14935" s="129"/>
      <c r="F14935" s="129"/>
    </row>
    <row r="14936" spans="3:6" s="119" customFormat="1" x14ac:dyDescent="0.3">
      <c r="C14936" s="129"/>
      <c r="D14936" s="129"/>
      <c r="E14936" s="129"/>
      <c r="F14936" s="129"/>
    </row>
    <row r="14937" spans="3:6" s="119" customFormat="1" x14ac:dyDescent="0.3">
      <c r="C14937" s="129"/>
      <c r="D14937" s="129"/>
      <c r="E14937" s="129"/>
      <c r="F14937" s="129"/>
    </row>
    <row r="14938" spans="3:6" s="119" customFormat="1" x14ac:dyDescent="0.3">
      <c r="C14938" s="129"/>
      <c r="D14938" s="129"/>
      <c r="E14938" s="129"/>
      <c r="F14938" s="129"/>
    </row>
    <row r="14939" spans="3:6" s="119" customFormat="1" x14ac:dyDescent="0.3">
      <c r="C14939" s="129"/>
      <c r="D14939" s="129"/>
      <c r="E14939" s="129"/>
      <c r="F14939" s="129"/>
    </row>
    <row r="14940" spans="3:6" s="119" customFormat="1" x14ac:dyDescent="0.3">
      <c r="C14940" s="129"/>
      <c r="D14940" s="129"/>
      <c r="E14940" s="129"/>
      <c r="F14940" s="129"/>
    </row>
    <row r="14941" spans="3:6" s="119" customFormat="1" x14ac:dyDescent="0.3">
      <c r="C14941" s="129"/>
      <c r="D14941" s="129"/>
      <c r="E14941" s="129"/>
      <c r="F14941" s="129"/>
    </row>
    <row r="14942" spans="3:6" s="119" customFormat="1" x14ac:dyDescent="0.3">
      <c r="C14942" s="129"/>
      <c r="D14942" s="129"/>
      <c r="E14942" s="129"/>
      <c r="F14942" s="129"/>
    </row>
    <row r="14943" spans="3:6" s="119" customFormat="1" x14ac:dyDescent="0.3">
      <c r="C14943" s="129"/>
      <c r="D14943" s="129"/>
      <c r="E14943" s="129"/>
      <c r="F14943" s="129"/>
    </row>
    <row r="14944" spans="3:6" s="119" customFormat="1" x14ac:dyDescent="0.3">
      <c r="C14944" s="129"/>
      <c r="D14944" s="129"/>
      <c r="E14944" s="129"/>
      <c r="F14944" s="129"/>
    </row>
    <row r="14945" spans="3:6" s="119" customFormat="1" x14ac:dyDescent="0.3">
      <c r="C14945" s="129"/>
      <c r="D14945" s="129"/>
      <c r="E14945" s="129"/>
      <c r="F14945" s="129"/>
    </row>
    <row r="14946" spans="3:6" s="119" customFormat="1" x14ac:dyDescent="0.3">
      <c r="C14946" s="129"/>
      <c r="D14946" s="129"/>
      <c r="E14946" s="129"/>
      <c r="F14946" s="129"/>
    </row>
    <row r="14947" spans="3:6" s="119" customFormat="1" x14ac:dyDescent="0.3">
      <c r="C14947" s="129"/>
      <c r="D14947" s="129"/>
      <c r="E14947" s="129"/>
      <c r="F14947" s="129"/>
    </row>
    <row r="14948" spans="3:6" s="119" customFormat="1" x14ac:dyDescent="0.3">
      <c r="C14948" s="129"/>
      <c r="D14948" s="129"/>
      <c r="E14948" s="129"/>
      <c r="F14948" s="129"/>
    </row>
    <row r="14949" spans="3:6" s="119" customFormat="1" x14ac:dyDescent="0.3">
      <c r="C14949" s="129"/>
      <c r="D14949" s="129"/>
      <c r="E14949" s="129"/>
      <c r="F14949" s="129"/>
    </row>
    <row r="14950" spans="3:6" s="119" customFormat="1" x14ac:dyDescent="0.3">
      <c r="C14950" s="129"/>
      <c r="D14950" s="129"/>
      <c r="E14950" s="129"/>
      <c r="F14950" s="129"/>
    </row>
    <row r="14951" spans="3:6" s="119" customFormat="1" x14ac:dyDescent="0.3">
      <c r="C14951" s="129"/>
      <c r="D14951" s="129"/>
      <c r="E14951" s="129"/>
      <c r="F14951" s="129"/>
    </row>
    <row r="14952" spans="3:6" s="119" customFormat="1" x14ac:dyDescent="0.3">
      <c r="C14952" s="129"/>
      <c r="D14952" s="129"/>
      <c r="E14952" s="129"/>
      <c r="F14952" s="129"/>
    </row>
    <row r="14953" spans="3:6" s="119" customFormat="1" x14ac:dyDescent="0.3">
      <c r="C14953" s="129"/>
      <c r="D14953" s="129"/>
      <c r="E14953" s="129"/>
      <c r="F14953" s="129"/>
    </row>
    <row r="14954" spans="3:6" s="119" customFormat="1" x14ac:dyDescent="0.3">
      <c r="C14954" s="129"/>
      <c r="D14954" s="129"/>
      <c r="E14954" s="129"/>
      <c r="F14954" s="129"/>
    </row>
    <row r="14955" spans="3:6" s="119" customFormat="1" x14ac:dyDescent="0.3">
      <c r="C14955" s="129"/>
      <c r="D14955" s="129"/>
      <c r="E14955" s="129"/>
      <c r="F14955" s="129"/>
    </row>
    <row r="14956" spans="3:6" s="119" customFormat="1" x14ac:dyDescent="0.3">
      <c r="C14956" s="129"/>
      <c r="D14956" s="129"/>
      <c r="E14956" s="129"/>
      <c r="F14956" s="129"/>
    </row>
    <row r="14957" spans="3:6" s="119" customFormat="1" x14ac:dyDescent="0.3">
      <c r="C14957" s="129"/>
      <c r="D14957" s="129"/>
      <c r="E14957" s="129"/>
      <c r="F14957" s="129"/>
    </row>
    <row r="14958" spans="3:6" s="119" customFormat="1" x14ac:dyDescent="0.3">
      <c r="C14958" s="129"/>
      <c r="D14958" s="129"/>
      <c r="E14958" s="129"/>
      <c r="F14958" s="129"/>
    </row>
    <row r="14959" spans="3:6" s="119" customFormat="1" x14ac:dyDescent="0.3">
      <c r="C14959" s="129"/>
      <c r="D14959" s="129"/>
      <c r="E14959" s="129"/>
      <c r="F14959" s="129"/>
    </row>
    <row r="14960" spans="3:6" s="119" customFormat="1" x14ac:dyDescent="0.3">
      <c r="C14960" s="129"/>
      <c r="D14960" s="129"/>
      <c r="E14960" s="129"/>
      <c r="F14960" s="129"/>
    </row>
    <row r="14961" spans="3:6" s="119" customFormat="1" x14ac:dyDescent="0.3">
      <c r="C14961" s="129"/>
      <c r="D14961" s="129"/>
      <c r="E14961" s="129"/>
      <c r="F14961" s="129"/>
    </row>
    <row r="14962" spans="3:6" s="119" customFormat="1" x14ac:dyDescent="0.3">
      <c r="C14962" s="129"/>
      <c r="D14962" s="129"/>
      <c r="E14962" s="129"/>
      <c r="F14962" s="129"/>
    </row>
    <row r="14963" spans="3:6" s="119" customFormat="1" x14ac:dyDescent="0.3">
      <c r="C14963" s="129"/>
      <c r="D14963" s="129"/>
      <c r="E14963" s="129"/>
      <c r="F14963" s="129"/>
    </row>
    <row r="14964" spans="3:6" s="119" customFormat="1" x14ac:dyDescent="0.3">
      <c r="C14964" s="129"/>
      <c r="D14964" s="129"/>
      <c r="E14964" s="129"/>
      <c r="F14964" s="129"/>
    </row>
    <row r="14965" spans="3:6" s="119" customFormat="1" x14ac:dyDescent="0.3">
      <c r="C14965" s="129"/>
      <c r="D14965" s="129"/>
      <c r="E14965" s="129"/>
      <c r="F14965" s="129"/>
    </row>
    <row r="14966" spans="3:6" s="119" customFormat="1" x14ac:dyDescent="0.3">
      <c r="C14966" s="129"/>
      <c r="D14966" s="129"/>
      <c r="E14966" s="129"/>
      <c r="F14966" s="129"/>
    </row>
    <row r="14967" spans="3:6" s="119" customFormat="1" x14ac:dyDescent="0.3">
      <c r="C14967" s="129"/>
      <c r="D14967" s="129"/>
      <c r="E14967" s="129"/>
      <c r="F14967" s="129"/>
    </row>
    <row r="14968" spans="3:6" s="119" customFormat="1" x14ac:dyDescent="0.3">
      <c r="C14968" s="129"/>
      <c r="D14968" s="129"/>
      <c r="E14968" s="129"/>
      <c r="F14968" s="129"/>
    </row>
    <row r="14969" spans="3:6" s="119" customFormat="1" x14ac:dyDescent="0.3">
      <c r="C14969" s="129"/>
      <c r="D14969" s="129"/>
      <c r="E14969" s="129"/>
      <c r="F14969" s="129"/>
    </row>
    <row r="14970" spans="3:6" s="119" customFormat="1" x14ac:dyDescent="0.3">
      <c r="C14970" s="129"/>
      <c r="D14970" s="129"/>
      <c r="E14970" s="129"/>
      <c r="F14970" s="129"/>
    </row>
    <row r="14971" spans="3:6" s="119" customFormat="1" x14ac:dyDescent="0.3">
      <c r="C14971" s="129"/>
      <c r="D14971" s="129"/>
      <c r="E14971" s="129"/>
      <c r="F14971" s="129"/>
    </row>
    <row r="14972" spans="3:6" s="119" customFormat="1" x14ac:dyDescent="0.3">
      <c r="C14972" s="129"/>
      <c r="D14972" s="129"/>
      <c r="E14972" s="129"/>
      <c r="F14972" s="129"/>
    </row>
    <row r="14973" spans="3:6" s="119" customFormat="1" x14ac:dyDescent="0.3">
      <c r="C14973" s="129"/>
      <c r="D14973" s="129"/>
      <c r="E14973" s="129"/>
      <c r="F14973" s="129"/>
    </row>
    <row r="14974" spans="3:6" s="119" customFormat="1" x14ac:dyDescent="0.3">
      <c r="C14974" s="129"/>
      <c r="D14974" s="129"/>
      <c r="E14974" s="129"/>
      <c r="F14974" s="129"/>
    </row>
    <row r="14975" spans="3:6" s="119" customFormat="1" x14ac:dyDescent="0.3">
      <c r="C14975" s="129"/>
      <c r="D14975" s="129"/>
      <c r="E14975" s="129"/>
      <c r="F14975" s="129"/>
    </row>
    <row r="14976" spans="3:6" s="119" customFormat="1" x14ac:dyDescent="0.3">
      <c r="C14976" s="129"/>
      <c r="D14976" s="129"/>
      <c r="E14976" s="129"/>
      <c r="F14976" s="129"/>
    </row>
    <row r="14977" spans="3:6" s="119" customFormat="1" x14ac:dyDescent="0.3">
      <c r="C14977" s="129"/>
      <c r="D14977" s="129"/>
      <c r="E14977" s="129"/>
      <c r="F14977" s="129"/>
    </row>
    <row r="14978" spans="3:6" s="119" customFormat="1" x14ac:dyDescent="0.3">
      <c r="C14978" s="129"/>
      <c r="D14978" s="129"/>
      <c r="E14978" s="129"/>
      <c r="F14978" s="129"/>
    </row>
    <row r="14979" spans="3:6" s="119" customFormat="1" x14ac:dyDescent="0.3">
      <c r="C14979" s="129"/>
      <c r="D14979" s="129"/>
      <c r="E14979" s="129"/>
      <c r="F14979" s="129"/>
    </row>
    <row r="14980" spans="3:6" s="119" customFormat="1" x14ac:dyDescent="0.3">
      <c r="C14980" s="129"/>
      <c r="D14980" s="129"/>
      <c r="E14980" s="129"/>
      <c r="F14980" s="129"/>
    </row>
    <row r="14981" spans="3:6" s="119" customFormat="1" x14ac:dyDescent="0.3">
      <c r="C14981" s="129"/>
      <c r="D14981" s="129"/>
      <c r="E14981" s="129"/>
      <c r="F14981" s="129"/>
    </row>
    <row r="14982" spans="3:6" s="119" customFormat="1" x14ac:dyDescent="0.3">
      <c r="C14982" s="129"/>
      <c r="D14982" s="129"/>
      <c r="E14982" s="129"/>
      <c r="F14982" s="129"/>
    </row>
    <row r="14983" spans="3:6" s="119" customFormat="1" x14ac:dyDescent="0.3">
      <c r="C14983" s="129"/>
      <c r="D14983" s="129"/>
      <c r="E14983" s="129"/>
      <c r="F14983" s="129"/>
    </row>
    <row r="14984" spans="3:6" s="119" customFormat="1" x14ac:dyDescent="0.3">
      <c r="C14984" s="129"/>
      <c r="D14984" s="129"/>
      <c r="E14984" s="129"/>
      <c r="F14984" s="129"/>
    </row>
    <row r="14985" spans="3:6" s="119" customFormat="1" x14ac:dyDescent="0.3">
      <c r="C14985" s="129"/>
      <c r="D14985" s="129"/>
      <c r="E14985" s="129"/>
      <c r="F14985" s="129"/>
    </row>
    <row r="14986" spans="3:6" s="119" customFormat="1" x14ac:dyDescent="0.3">
      <c r="C14986" s="129"/>
      <c r="D14986" s="129"/>
      <c r="E14986" s="129"/>
      <c r="F14986" s="129"/>
    </row>
    <row r="14987" spans="3:6" s="119" customFormat="1" x14ac:dyDescent="0.3">
      <c r="C14987" s="129"/>
      <c r="D14987" s="129"/>
      <c r="E14987" s="129"/>
      <c r="F14987" s="129"/>
    </row>
    <row r="14988" spans="3:6" s="119" customFormat="1" x14ac:dyDescent="0.3">
      <c r="C14988" s="129"/>
      <c r="D14988" s="129"/>
      <c r="E14988" s="129"/>
      <c r="F14988" s="129"/>
    </row>
    <row r="14989" spans="3:6" s="119" customFormat="1" x14ac:dyDescent="0.3">
      <c r="C14989" s="129"/>
      <c r="D14989" s="129"/>
      <c r="E14989" s="129"/>
      <c r="F14989" s="129"/>
    </row>
    <row r="14990" spans="3:6" s="119" customFormat="1" x14ac:dyDescent="0.3">
      <c r="C14990" s="129"/>
      <c r="D14990" s="129"/>
      <c r="E14990" s="129"/>
      <c r="F14990" s="129"/>
    </row>
    <row r="14991" spans="3:6" s="119" customFormat="1" x14ac:dyDescent="0.3">
      <c r="C14991" s="129"/>
      <c r="D14991" s="129"/>
      <c r="E14991" s="129"/>
      <c r="F14991" s="129"/>
    </row>
    <row r="14992" spans="3:6" s="119" customFormat="1" x14ac:dyDescent="0.3">
      <c r="C14992" s="129"/>
      <c r="D14992" s="129"/>
      <c r="E14992" s="129"/>
      <c r="F14992" s="129"/>
    </row>
    <row r="14993" spans="3:6" s="119" customFormat="1" x14ac:dyDescent="0.3">
      <c r="C14993" s="129"/>
      <c r="D14993" s="129"/>
      <c r="E14993" s="129"/>
      <c r="F14993" s="129"/>
    </row>
    <row r="14994" spans="3:6" s="119" customFormat="1" x14ac:dyDescent="0.3">
      <c r="C14994" s="129"/>
      <c r="D14994" s="129"/>
      <c r="E14994" s="129"/>
      <c r="F14994" s="129"/>
    </row>
    <row r="14995" spans="3:6" s="119" customFormat="1" x14ac:dyDescent="0.3">
      <c r="C14995" s="129"/>
      <c r="D14995" s="129"/>
      <c r="E14995" s="129"/>
      <c r="F14995" s="129"/>
    </row>
    <row r="14996" spans="3:6" s="119" customFormat="1" x14ac:dyDescent="0.3">
      <c r="C14996" s="129"/>
      <c r="D14996" s="129"/>
      <c r="E14996" s="129"/>
      <c r="F14996" s="129"/>
    </row>
    <row r="14997" spans="3:6" s="119" customFormat="1" x14ac:dyDescent="0.3">
      <c r="C14997" s="129"/>
      <c r="D14997" s="129"/>
      <c r="E14997" s="129"/>
      <c r="F14997" s="129"/>
    </row>
    <row r="14998" spans="3:6" s="119" customFormat="1" x14ac:dyDescent="0.3">
      <c r="C14998" s="129"/>
      <c r="D14998" s="129"/>
      <c r="E14998" s="129"/>
      <c r="F14998" s="129"/>
    </row>
    <row r="14999" spans="3:6" s="119" customFormat="1" x14ac:dyDescent="0.3">
      <c r="C14999" s="129"/>
      <c r="D14999" s="129"/>
      <c r="E14999" s="129"/>
      <c r="F14999" s="129"/>
    </row>
    <row r="15000" spans="3:6" s="119" customFormat="1" x14ac:dyDescent="0.3">
      <c r="C15000" s="129"/>
      <c r="D15000" s="129"/>
      <c r="E15000" s="129"/>
      <c r="F15000" s="129"/>
    </row>
    <row r="15001" spans="3:6" s="119" customFormat="1" x14ac:dyDescent="0.3">
      <c r="C15001" s="129"/>
      <c r="D15001" s="129"/>
      <c r="E15001" s="129"/>
      <c r="F15001" s="129"/>
    </row>
    <row r="15002" spans="3:6" s="119" customFormat="1" x14ac:dyDescent="0.3">
      <c r="C15002" s="129"/>
      <c r="D15002" s="129"/>
      <c r="E15002" s="129"/>
      <c r="F15002" s="129"/>
    </row>
    <row r="15003" spans="3:6" s="119" customFormat="1" x14ac:dyDescent="0.3">
      <c r="C15003" s="129"/>
      <c r="D15003" s="129"/>
      <c r="E15003" s="129"/>
      <c r="F15003" s="129"/>
    </row>
    <row r="15004" spans="3:6" s="119" customFormat="1" x14ac:dyDescent="0.3">
      <c r="C15004" s="129"/>
      <c r="D15004" s="129"/>
      <c r="E15004" s="129"/>
      <c r="F15004" s="129"/>
    </row>
    <row r="15005" spans="3:6" s="119" customFormat="1" x14ac:dyDescent="0.3">
      <c r="C15005" s="129"/>
      <c r="D15005" s="129"/>
      <c r="E15005" s="129"/>
      <c r="F15005" s="129"/>
    </row>
    <row r="15006" spans="3:6" s="119" customFormat="1" x14ac:dyDescent="0.3">
      <c r="C15006" s="129"/>
      <c r="D15006" s="129"/>
      <c r="E15006" s="129"/>
      <c r="F15006" s="129"/>
    </row>
    <row r="15007" spans="3:6" s="119" customFormat="1" x14ac:dyDescent="0.3">
      <c r="C15007" s="129"/>
      <c r="D15007" s="129"/>
      <c r="E15007" s="129"/>
      <c r="F15007" s="129"/>
    </row>
    <row r="15008" spans="3:6" s="119" customFormat="1" x14ac:dyDescent="0.3">
      <c r="C15008" s="129"/>
      <c r="D15008" s="129"/>
      <c r="E15008" s="129"/>
      <c r="F15008" s="129"/>
    </row>
    <row r="15009" spans="3:6" s="119" customFormat="1" x14ac:dyDescent="0.3">
      <c r="C15009" s="129"/>
      <c r="D15009" s="129"/>
      <c r="E15009" s="129"/>
      <c r="F15009" s="129"/>
    </row>
    <row r="15010" spans="3:6" s="119" customFormat="1" x14ac:dyDescent="0.3">
      <c r="C15010" s="129"/>
      <c r="D15010" s="129"/>
      <c r="E15010" s="129"/>
      <c r="F15010" s="129"/>
    </row>
    <row r="15011" spans="3:6" s="119" customFormat="1" x14ac:dyDescent="0.3">
      <c r="C15011" s="129"/>
      <c r="D15011" s="129"/>
      <c r="E15011" s="129"/>
      <c r="F15011" s="129"/>
    </row>
    <row r="15012" spans="3:6" s="119" customFormat="1" x14ac:dyDescent="0.3">
      <c r="C15012" s="129"/>
      <c r="D15012" s="129"/>
      <c r="E15012" s="129"/>
      <c r="F15012" s="129"/>
    </row>
    <row r="15013" spans="3:6" s="119" customFormat="1" x14ac:dyDescent="0.3">
      <c r="C15013" s="129"/>
      <c r="D15013" s="129"/>
      <c r="E15013" s="129"/>
      <c r="F15013" s="129"/>
    </row>
    <row r="15014" spans="3:6" s="119" customFormat="1" x14ac:dyDescent="0.3">
      <c r="C15014" s="129"/>
      <c r="D15014" s="129"/>
      <c r="E15014" s="129"/>
      <c r="F15014" s="129"/>
    </row>
    <row r="15015" spans="3:6" s="119" customFormat="1" x14ac:dyDescent="0.3">
      <c r="C15015" s="129"/>
      <c r="D15015" s="129"/>
      <c r="E15015" s="129"/>
      <c r="F15015" s="129"/>
    </row>
    <row r="15016" spans="3:6" s="119" customFormat="1" x14ac:dyDescent="0.3">
      <c r="C15016" s="129"/>
      <c r="D15016" s="129"/>
      <c r="E15016" s="129"/>
      <c r="F15016" s="129"/>
    </row>
    <row r="15017" spans="3:6" s="119" customFormat="1" x14ac:dyDescent="0.3">
      <c r="C15017" s="129"/>
      <c r="D15017" s="129"/>
      <c r="E15017" s="129"/>
      <c r="F15017" s="129"/>
    </row>
    <row r="15018" spans="3:6" s="119" customFormat="1" x14ac:dyDescent="0.3">
      <c r="C15018" s="129"/>
      <c r="D15018" s="129"/>
      <c r="E15018" s="129"/>
      <c r="F15018" s="129"/>
    </row>
    <row r="15019" spans="3:6" s="119" customFormat="1" x14ac:dyDescent="0.3">
      <c r="C15019" s="129"/>
      <c r="D15019" s="129"/>
      <c r="E15019" s="129"/>
      <c r="F15019" s="129"/>
    </row>
    <row r="15020" spans="3:6" s="119" customFormat="1" x14ac:dyDescent="0.3">
      <c r="C15020" s="129"/>
      <c r="D15020" s="129"/>
      <c r="E15020" s="129"/>
      <c r="F15020" s="129"/>
    </row>
    <row r="15021" spans="3:6" s="119" customFormat="1" x14ac:dyDescent="0.3">
      <c r="C15021" s="129"/>
      <c r="D15021" s="129"/>
      <c r="E15021" s="129"/>
      <c r="F15021" s="129"/>
    </row>
    <row r="15022" spans="3:6" s="119" customFormat="1" x14ac:dyDescent="0.3">
      <c r="C15022" s="129"/>
      <c r="D15022" s="129"/>
      <c r="E15022" s="129"/>
      <c r="F15022" s="129"/>
    </row>
    <row r="15023" spans="3:6" s="119" customFormat="1" x14ac:dyDescent="0.3">
      <c r="C15023" s="129"/>
      <c r="D15023" s="129"/>
      <c r="E15023" s="129"/>
      <c r="F15023" s="129"/>
    </row>
    <row r="15024" spans="3:6" s="119" customFormat="1" x14ac:dyDescent="0.3">
      <c r="C15024" s="129"/>
      <c r="D15024" s="129"/>
      <c r="E15024" s="129"/>
      <c r="F15024" s="129"/>
    </row>
    <row r="15025" spans="3:6" s="119" customFormat="1" x14ac:dyDescent="0.3">
      <c r="C15025" s="129"/>
      <c r="D15025" s="129"/>
      <c r="E15025" s="129"/>
      <c r="F15025" s="129"/>
    </row>
    <row r="15026" spans="3:6" s="119" customFormat="1" x14ac:dyDescent="0.3">
      <c r="C15026" s="129"/>
      <c r="D15026" s="129"/>
      <c r="E15026" s="129"/>
      <c r="F15026" s="129"/>
    </row>
    <row r="15027" spans="3:6" s="119" customFormat="1" x14ac:dyDescent="0.3">
      <c r="C15027" s="129"/>
      <c r="D15027" s="129"/>
      <c r="E15027" s="129"/>
      <c r="F15027" s="129"/>
    </row>
    <row r="15028" spans="3:6" s="119" customFormat="1" x14ac:dyDescent="0.3">
      <c r="C15028" s="129"/>
      <c r="D15028" s="129"/>
      <c r="E15028" s="129"/>
      <c r="F15028" s="129"/>
    </row>
    <row r="15029" spans="3:6" s="119" customFormat="1" x14ac:dyDescent="0.3">
      <c r="C15029" s="129"/>
      <c r="D15029" s="129"/>
      <c r="E15029" s="129"/>
      <c r="F15029" s="129"/>
    </row>
    <row r="15030" spans="3:6" s="119" customFormat="1" x14ac:dyDescent="0.3">
      <c r="C15030" s="129"/>
      <c r="D15030" s="129"/>
      <c r="E15030" s="129"/>
      <c r="F15030" s="129"/>
    </row>
    <row r="15031" spans="3:6" s="119" customFormat="1" x14ac:dyDescent="0.3">
      <c r="C15031" s="129"/>
      <c r="D15031" s="129"/>
      <c r="E15031" s="129"/>
      <c r="F15031" s="129"/>
    </row>
    <row r="15032" spans="3:6" s="119" customFormat="1" x14ac:dyDescent="0.3">
      <c r="C15032" s="129"/>
      <c r="D15032" s="129"/>
      <c r="E15032" s="129"/>
      <c r="F15032" s="129"/>
    </row>
    <row r="15033" spans="3:6" s="119" customFormat="1" x14ac:dyDescent="0.3">
      <c r="C15033" s="129"/>
      <c r="D15033" s="129"/>
      <c r="E15033" s="129"/>
      <c r="F15033" s="129"/>
    </row>
    <row r="15034" spans="3:6" s="119" customFormat="1" x14ac:dyDescent="0.3">
      <c r="C15034" s="129"/>
      <c r="D15034" s="129"/>
      <c r="E15034" s="129"/>
      <c r="F15034" s="129"/>
    </row>
    <row r="15035" spans="3:6" s="119" customFormat="1" x14ac:dyDescent="0.3">
      <c r="C15035" s="129"/>
      <c r="D15035" s="129"/>
      <c r="E15035" s="129"/>
      <c r="F15035" s="129"/>
    </row>
    <row r="15036" spans="3:6" s="119" customFormat="1" x14ac:dyDescent="0.3">
      <c r="C15036" s="129"/>
      <c r="D15036" s="129"/>
      <c r="E15036" s="129"/>
      <c r="F15036" s="129"/>
    </row>
    <row r="15037" spans="3:6" s="119" customFormat="1" x14ac:dyDescent="0.3">
      <c r="C15037" s="129"/>
      <c r="D15037" s="129"/>
      <c r="E15037" s="129"/>
      <c r="F15037" s="129"/>
    </row>
    <row r="15038" spans="3:6" s="119" customFormat="1" x14ac:dyDescent="0.3">
      <c r="C15038" s="129"/>
      <c r="D15038" s="129"/>
      <c r="E15038" s="129"/>
      <c r="F15038" s="129"/>
    </row>
    <row r="15039" spans="3:6" s="119" customFormat="1" x14ac:dyDescent="0.3">
      <c r="C15039" s="129"/>
      <c r="D15039" s="129"/>
      <c r="E15039" s="129"/>
      <c r="F15039" s="129"/>
    </row>
    <row r="15040" spans="3:6" s="119" customFormat="1" x14ac:dyDescent="0.3">
      <c r="C15040" s="129"/>
      <c r="D15040" s="129"/>
      <c r="E15040" s="129"/>
      <c r="F15040" s="129"/>
    </row>
    <row r="15041" spans="3:6" s="119" customFormat="1" x14ac:dyDescent="0.3">
      <c r="C15041" s="129"/>
      <c r="D15041" s="129"/>
      <c r="E15041" s="129"/>
      <c r="F15041" s="129"/>
    </row>
    <row r="15042" spans="3:6" s="119" customFormat="1" x14ac:dyDescent="0.3">
      <c r="C15042" s="129"/>
      <c r="D15042" s="129"/>
      <c r="E15042" s="129"/>
      <c r="F15042" s="129"/>
    </row>
    <row r="15043" spans="3:6" s="119" customFormat="1" x14ac:dyDescent="0.3">
      <c r="C15043" s="129"/>
      <c r="D15043" s="129"/>
      <c r="E15043" s="129"/>
      <c r="F15043" s="129"/>
    </row>
    <row r="15044" spans="3:6" s="119" customFormat="1" x14ac:dyDescent="0.3">
      <c r="C15044" s="129"/>
      <c r="D15044" s="129"/>
      <c r="E15044" s="129"/>
      <c r="F15044" s="129"/>
    </row>
    <row r="15045" spans="3:6" s="119" customFormat="1" x14ac:dyDescent="0.3">
      <c r="C15045" s="129"/>
      <c r="D15045" s="129"/>
      <c r="E15045" s="129"/>
      <c r="F15045" s="129"/>
    </row>
    <row r="15046" spans="3:6" s="119" customFormat="1" x14ac:dyDescent="0.3">
      <c r="C15046" s="129"/>
      <c r="D15046" s="129"/>
      <c r="E15046" s="129"/>
      <c r="F15046" s="129"/>
    </row>
    <row r="15047" spans="3:6" s="119" customFormat="1" x14ac:dyDescent="0.3">
      <c r="C15047" s="129"/>
      <c r="D15047" s="129"/>
      <c r="E15047" s="129"/>
      <c r="F15047" s="129"/>
    </row>
    <row r="15048" spans="3:6" s="119" customFormat="1" x14ac:dyDescent="0.3">
      <c r="C15048" s="129"/>
      <c r="D15048" s="129"/>
      <c r="E15048" s="129"/>
      <c r="F15048" s="129"/>
    </row>
    <row r="15049" spans="3:6" s="119" customFormat="1" x14ac:dyDescent="0.3">
      <c r="C15049" s="129"/>
      <c r="D15049" s="129"/>
      <c r="E15049" s="129"/>
      <c r="F15049" s="129"/>
    </row>
    <row r="15050" spans="3:6" s="119" customFormat="1" x14ac:dyDescent="0.3">
      <c r="C15050" s="129"/>
      <c r="D15050" s="129"/>
      <c r="E15050" s="129"/>
      <c r="F15050" s="129"/>
    </row>
    <row r="15051" spans="3:6" s="119" customFormat="1" x14ac:dyDescent="0.3">
      <c r="C15051" s="129"/>
      <c r="D15051" s="129"/>
      <c r="E15051" s="129"/>
      <c r="F15051" s="129"/>
    </row>
    <row r="15052" spans="3:6" s="119" customFormat="1" x14ac:dyDescent="0.3">
      <c r="C15052" s="129"/>
      <c r="D15052" s="129"/>
      <c r="E15052" s="129"/>
      <c r="F15052" s="129"/>
    </row>
    <row r="15053" spans="3:6" s="119" customFormat="1" x14ac:dyDescent="0.3">
      <c r="C15053" s="129"/>
      <c r="D15053" s="129"/>
      <c r="E15053" s="129"/>
      <c r="F15053" s="129"/>
    </row>
    <row r="15054" spans="3:6" s="119" customFormat="1" x14ac:dyDescent="0.3">
      <c r="C15054" s="129"/>
      <c r="D15054" s="129"/>
      <c r="E15054" s="129"/>
      <c r="F15054" s="129"/>
    </row>
    <row r="15055" spans="3:6" s="119" customFormat="1" x14ac:dyDescent="0.3">
      <c r="C15055" s="129"/>
      <c r="D15055" s="129"/>
      <c r="E15055" s="129"/>
      <c r="F15055" s="129"/>
    </row>
    <row r="15056" spans="3:6" s="119" customFormat="1" x14ac:dyDescent="0.3">
      <c r="C15056" s="129"/>
      <c r="D15056" s="129"/>
      <c r="E15056" s="129"/>
      <c r="F15056" s="129"/>
    </row>
    <row r="15057" spans="3:6" s="119" customFormat="1" x14ac:dyDescent="0.3">
      <c r="C15057" s="129"/>
      <c r="D15057" s="129"/>
      <c r="E15057" s="129"/>
      <c r="F15057" s="129"/>
    </row>
    <row r="15058" spans="3:6" s="119" customFormat="1" x14ac:dyDescent="0.3">
      <c r="C15058" s="129"/>
      <c r="D15058" s="129"/>
      <c r="E15058" s="129"/>
      <c r="F15058" s="129"/>
    </row>
    <row r="15059" spans="3:6" s="119" customFormat="1" x14ac:dyDescent="0.3">
      <c r="C15059" s="129"/>
      <c r="D15059" s="129"/>
      <c r="E15059" s="129"/>
      <c r="F15059" s="129"/>
    </row>
    <row r="15060" spans="3:6" s="119" customFormat="1" x14ac:dyDescent="0.3">
      <c r="C15060" s="129"/>
      <c r="D15060" s="129"/>
      <c r="E15060" s="129"/>
      <c r="F15060" s="129"/>
    </row>
    <row r="15061" spans="3:6" s="119" customFormat="1" x14ac:dyDescent="0.3">
      <c r="C15061" s="129"/>
      <c r="D15061" s="129"/>
      <c r="E15061" s="129"/>
      <c r="F15061" s="129"/>
    </row>
    <row r="15062" spans="3:6" s="119" customFormat="1" x14ac:dyDescent="0.3">
      <c r="C15062" s="129"/>
      <c r="D15062" s="129"/>
      <c r="E15062" s="129"/>
      <c r="F15062" s="129"/>
    </row>
    <row r="15063" spans="3:6" s="119" customFormat="1" x14ac:dyDescent="0.3">
      <c r="C15063" s="129"/>
      <c r="D15063" s="129"/>
      <c r="E15063" s="129"/>
      <c r="F15063" s="129"/>
    </row>
    <row r="15064" spans="3:6" s="119" customFormat="1" x14ac:dyDescent="0.3">
      <c r="C15064" s="129"/>
      <c r="D15064" s="129"/>
      <c r="E15064" s="129"/>
      <c r="F15064" s="129"/>
    </row>
    <row r="15065" spans="3:6" s="119" customFormat="1" x14ac:dyDescent="0.3">
      <c r="C15065" s="129"/>
      <c r="D15065" s="129"/>
      <c r="E15065" s="129"/>
      <c r="F15065" s="129"/>
    </row>
    <row r="15066" spans="3:6" s="119" customFormat="1" x14ac:dyDescent="0.3">
      <c r="C15066" s="129"/>
      <c r="D15066" s="129"/>
      <c r="E15066" s="129"/>
      <c r="F15066" s="129"/>
    </row>
    <row r="15067" spans="3:6" s="119" customFormat="1" x14ac:dyDescent="0.3">
      <c r="C15067" s="129"/>
      <c r="D15067" s="129"/>
      <c r="E15067" s="129"/>
      <c r="F15067" s="129"/>
    </row>
    <row r="15068" spans="3:6" s="119" customFormat="1" x14ac:dyDescent="0.3">
      <c r="C15068" s="129"/>
      <c r="D15068" s="129"/>
      <c r="E15068" s="129"/>
      <c r="F15068" s="129"/>
    </row>
    <row r="15069" spans="3:6" s="119" customFormat="1" x14ac:dyDescent="0.3">
      <c r="C15069" s="129"/>
      <c r="D15069" s="129"/>
      <c r="E15069" s="129"/>
      <c r="F15069" s="129"/>
    </row>
    <row r="15070" spans="3:6" s="119" customFormat="1" x14ac:dyDescent="0.3">
      <c r="C15070" s="129"/>
      <c r="D15070" s="129"/>
      <c r="E15070" s="129"/>
      <c r="F15070" s="129"/>
    </row>
    <row r="15071" spans="3:6" s="119" customFormat="1" x14ac:dyDescent="0.3">
      <c r="C15071" s="129"/>
      <c r="D15071" s="129"/>
      <c r="E15071" s="129"/>
      <c r="F15071" s="129"/>
    </row>
    <row r="15072" spans="3:6" s="119" customFormat="1" x14ac:dyDescent="0.3">
      <c r="C15072" s="129"/>
      <c r="D15072" s="129"/>
      <c r="E15072" s="129"/>
      <c r="F15072" s="129"/>
    </row>
    <row r="15073" spans="3:6" s="119" customFormat="1" x14ac:dyDescent="0.3">
      <c r="C15073" s="129"/>
      <c r="D15073" s="129"/>
      <c r="E15073" s="129"/>
      <c r="F15073" s="129"/>
    </row>
    <row r="15074" spans="3:6" s="119" customFormat="1" x14ac:dyDescent="0.3">
      <c r="C15074" s="129"/>
      <c r="D15074" s="129"/>
      <c r="E15074" s="129"/>
      <c r="F15074" s="129"/>
    </row>
    <row r="15075" spans="3:6" s="119" customFormat="1" x14ac:dyDescent="0.3">
      <c r="C15075" s="129"/>
      <c r="D15075" s="129"/>
      <c r="E15075" s="129"/>
      <c r="F15075" s="129"/>
    </row>
    <row r="15076" spans="3:6" s="119" customFormat="1" x14ac:dyDescent="0.3">
      <c r="C15076" s="129"/>
      <c r="D15076" s="129"/>
      <c r="E15076" s="129"/>
      <c r="F15076" s="129"/>
    </row>
    <row r="15077" spans="3:6" s="119" customFormat="1" x14ac:dyDescent="0.3">
      <c r="C15077" s="129"/>
      <c r="D15077" s="129"/>
      <c r="E15077" s="129"/>
      <c r="F15077" s="129"/>
    </row>
    <row r="15078" spans="3:6" s="119" customFormat="1" x14ac:dyDescent="0.3">
      <c r="C15078" s="129"/>
      <c r="D15078" s="129"/>
      <c r="E15078" s="129"/>
      <c r="F15078" s="129"/>
    </row>
    <row r="15079" spans="3:6" s="119" customFormat="1" x14ac:dyDescent="0.3">
      <c r="C15079" s="129"/>
      <c r="D15079" s="129"/>
      <c r="E15079" s="129"/>
      <c r="F15079" s="129"/>
    </row>
    <row r="15080" spans="3:6" s="119" customFormat="1" x14ac:dyDescent="0.3">
      <c r="C15080" s="129"/>
      <c r="D15080" s="129"/>
      <c r="E15080" s="129"/>
      <c r="F15080" s="129"/>
    </row>
    <row r="15081" spans="3:6" s="119" customFormat="1" x14ac:dyDescent="0.3">
      <c r="C15081" s="129"/>
      <c r="D15081" s="129"/>
      <c r="E15081" s="129"/>
      <c r="F15081" s="129"/>
    </row>
    <row r="15082" spans="3:6" s="119" customFormat="1" x14ac:dyDescent="0.3">
      <c r="C15082" s="129"/>
      <c r="D15082" s="129"/>
      <c r="E15082" s="129"/>
      <c r="F15082" s="129"/>
    </row>
    <row r="15083" spans="3:6" s="119" customFormat="1" x14ac:dyDescent="0.3">
      <c r="C15083" s="129"/>
      <c r="D15083" s="129"/>
      <c r="E15083" s="129"/>
      <c r="F15083" s="129"/>
    </row>
    <row r="15084" spans="3:6" s="119" customFormat="1" x14ac:dyDescent="0.3">
      <c r="C15084" s="129"/>
      <c r="D15084" s="129"/>
      <c r="E15084" s="129"/>
      <c r="F15084" s="129"/>
    </row>
    <row r="15085" spans="3:6" s="119" customFormat="1" x14ac:dyDescent="0.3">
      <c r="C15085" s="129"/>
      <c r="D15085" s="129"/>
      <c r="E15085" s="129"/>
      <c r="F15085" s="129"/>
    </row>
    <row r="15086" spans="3:6" s="119" customFormat="1" x14ac:dyDescent="0.3">
      <c r="C15086" s="129"/>
      <c r="D15086" s="129"/>
      <c r="E15086" s="129"/>
      <c r="F15086" s="129"/>
    </row>
    <row r="15087" spans="3:6" s="119" customFormat="1" x14ac:dyDescent="0.3">
      <c r="C15087" s="129"/>
      <c r="D15087" s="129"/>
      <c r="E15087" s="129"/>
      <c r="F15087" s="129"/>
    </row>
    <row r="15088" spans="3:6" s="119" customFormat="1" x14ac:dyDescent="0.3">
      <c r="C15088" s="129"/>
      <c r="D15088" s="129"/>
      <c r="E15088" s="129"/>
      <c r="F15088" s="129"/>
    </row>
    <row r="15089" spans="3:6" s="119" customFormat="1" x14ac:dyDescent="0.3">
      <c r="C15089" s="129"/>
      <c r="D15089" s="129"/>
      <c r="E15089" s="129"/>
      <c r="F15089" s="129"/>
    </row>
    <row r="15090" spans="3:6" s="119" customFormat="1" x14ac:dyDescent="0.3">
      <c r="C15090" s="129"/>
      <c r="D15090" s="129"/>
      <c r="E15090" s="129"/>
      <c r="F15090" s="129"/>
    </row>
    <row r="15091" spans="3:6" s="119" customFormat="1" x14ac:dyDescent="0.3">
      <c r="C15091" s="129"/>
      <c r="D15091" s="129"/>
      <c r="E15091" s="129"/>
      <c r="F15091" s="129"/>
    </row>
    <row r="15092" spans="3:6" s="119" customFormat="1" x14ac:dyDescent="0.3">
      <c r="C15092" s="129"/>
      <c r="D15092" s="129"/>
      <c r="E15092" s="129"/>
      <c r="F15092" s="129"/>
    </row>
    <row r="15093" spans="3:6" s="119" customFormat="1" x14ac:dyDescent="0.3">
      <c r="C15093" s="129"/>
      <c r="D15093" s="129"/>
      <c r="E15093" s="129"/>
      <c r="F15093" s="129"/>
    </row>
    <row r="15094" spans="3:6" s="119" customFormat="1" x14ac:dyDescent="0.3">
      <c r="C15094" s="129"/>
      <c r="D15094" s="129"/>
      <c r="E15094" s="129"/>
      <c r="F15094" s="129"/>
    </row>
    <row r="15095" spans="3:6" s="119" customFormat="1" x14ac:dyDescent="0.3">
      <c r="C15095" s="129"/>
      <c r="D15095" s="129"/>
      <c r="E15095" s="129"/>
      <c r="F15095" s="129"/>
    </row>
    <row r="15096" spans="3:6" s="119" customFormat="1" x14ac:dyDescent="0.3">
      <c r="C15096" s="129"/>
      <c r="D15096" s="129"/>
      <c r="E15096" s="129"/>
      <c r="F15096" s="129"/>
    </row>
    <row r="15097" spans="3:6" s="119" customFormat="1" x14ac:dyDescent="0.3">
      <c r="C15097" s="129"/>
      <c r="D15097" s="129"/>
      <c r="E15097" s="129"/>
      <c r="F15097" s="129"/>
    </row>
    <row r="15098" spans="3:6" s="119" customFormat="1" x14ac:dyDescent="0.3">
      <c r="C15098" s="129"/>
      <c r="D15098" s="129"/>
      <c r="E15098" s="129"/>
      <c r="F15098" s="129"/>
    </row>
    <row r="15099" spans="3:6" s="119" customFormat="1" x14ac:dyDescent="0.3">
      <c r="C15099" s="129"/>
      <c r="D15099" s="129"/>
      <c r="E15099" s="129"/>
      <c r="F15099" s="129"/>
    </row>
    <row r="15100" spans="3:6" s="119" customFormat="1" x14ac:dyDescent="0.3">
      <c r="C15100" s="129"/>
      <c r="D15100" s="129"/>
      <c r="E15100" s="129"/>
      <c r="F15100" s="129"/>
    </row>
    <row r="15101" spans="3:6" s="119" customFormat="1" x14ac:dyDescent="0.3">
      <c r="C15101" s="129"/>
      <c r="D15101" s="129"/>
      <c r="E15101" s="129"/>
      <c r="F15101" s="129"/>
    </row>
    <row r="15102" spans="3:6" s="119" customFormat="1" x14ac:dyDescent="0.3">
      <c r="C15102" s="129"/>
      <c r="D15102" s="129"/>
      <c r="E15102" s="129"/>
      <c r="F15102" s="129"/>
    </row>
    <row r="15103" spans="3:6" s="119" customFormat="1" x14ac:dyDescent="0.3">
      <c r="C15103" s="129"/>
      <c r="D15103" s="129"/>
      <c r="E15103" s="129"/>
      <c r="F15103" s="129"/>
    </row>
    <row r="15104" spans="3:6" s="119" customFormat="1" x14ac:dyDescent="0.3">
      <c r="C15104" s="129"/>
      <c r="D15104" s="129"/>
      <c r="E15104" s="129"/>
      <c r="F15104" s="129"/>
    </row>
    <row r="15105" spans="3:6" s="119" customFormat="1" x14ac:dyDescent="0.3">
      <c r="C15105" s="129"/>
      <c r="D15105" s="129"/>
      <c r="E15105" s="129"/>
      <c r="F15105" s="129"/>
    </row>
    <row r="15106" spans="3:6" s="119" customFormat="1" x14ac:dyDescent="0.3">
      <c r="C15106" s="129"/>
      <c r="D15106" s="129"/>
      <c r="E15106" s="129"/>
      <c r="F15106" s="129"/>
    </row>
    <row r="15107" spans="3:6" s="119" customFormat="1" x14ac:dyDescent="0.3">
      <c r="C15107" s="129"/>
      <c r="D15107" s="129"/>
      <c r="E15107" s="129"/>
      <c r="F15107" s="129"/>
    </row>
    <row r="15108" spans="3:6" s="119" customFormat="1" x14ac:dyDescent="0.3">
      <c r="C15108" s="129"/>
      <c r="D15108" s="129"/>
      <c r="E15108" s="129"/>
      <c r="F15108" s="129"/>
    </row>
    <row r="15109" spans="3:6" s="119" customFormat="1" x14ac:dyDescent="0.3">
      <c r="C15109" s="129"/>
      <c r="D15109" s="129"/>
      <c r="E15109" s="129"/>
      <c r="F15109" s="129"/>
    </row>
    <row r="15110" spans="3:6" s="119" customFormat="1" x14ac:dyDescent="0.3">
      <c r="C15110" s="129"/>
      <c r="D15110" s="129"/>
      <c r="E15110" s="129"/>
      <c r="F15110" s="129"/>
    </row>
    <row r="15111" spans="3:6" s="119" customFormat="1" x14ac:dyDescent="0.3">
      <c r="C15111" s="129"/>
      <c r="D15111" s="129"/>
      <c r="E15111" s="129"/>
      <c r="F15111" s="129"/>
    </row>
    <row r="15112" spans="3:6" s="119" customFormat="1" x14ac:dyDescent="0.3">
      <c r="C15112" s="129"/>
      <c r="D15112" s="129"/>
      <c r="E15112" s="129"/>
      <c r="F15112" s="129"/>
    </row>
    <row r="15113" spans="3:6" s="119" customFormat="1" x14ac:dyDescent="0.3">
      <c r="C15113" s="129"/>
      <c r="D15113" s="129"/>
      <c r="E15113" s="129"/>
      <c r="F15113" s="129"/>
    </row>
    <row r="15114" spans="3:6" s="119" customFormat="1" x14ac:dyDescent="0.3">
      <c r="C15114" s="129"/>
      <c r="D15114" s="129"/>
      <c r="E15114" s="129"/>
      <c r="F15114" s="129"/>
    </row>
    <row r="15115" spans="3:6" s="119" customFormat="1" x14ac:dyDescent="0.3">
      <c r="C15115" s="129"/>
      <c r="D15115" s="129"/>
      <c r="E15115" s="129"/>
      <c r="F15115" s="129"/>
    </row>
    <row r="15116" spans="3:6" s="119" customFormat="1" x14ac:dyDescent="0.3">
      <c r="C15116" s="129"/>
      <c r="D15116" s="129"/>
      <c r="E15116" s="129"/>
      <c r="F15116" s="129"/>
    </row>
    <row r="15117" spans="3:6" s="119" customFormat="1" x14ac:dyDescent="0.3">
      <c r="C15117" s="129"/>
      <c r="D15117" s="129"/>
      <c r="E15117" s="129"/>
      <c r="F15117" s="129"/>
    </row>
    <row r="15118" spans="3:6" s="119" customFormat="1" x14ac:dyDescent="0.3">
      <c r="C15118" s="129"/>
      <c r="D15118" s="129"/>
      <c r="E15118" s="129"/>
      <c r="F15118" s="129"/>
    </row>
    <row r="15119" spans="3:6" s="119" customFormat="1" x14ac:dyDescent="0.3">
      <c r="C15119" s="129"/>
      <c r="D15119" s="129"/>
      <c r="E15119" s="129"/>
      <c r="F15119" s="129"/>
    </row>
    <row r="15120" spans="3:6" s="119" customFormat="1" x14ac:dyDescent="0.3">
      <c r="C15120" s="129"/>
      <c r="D15120" s="129"/>
      <c r="E15120" s="129"/>
      <c r="F15120" s="129"/>
    </row>
    <row r="15121" spans="3:6" s="119" customFormat="1" x14ac:dyDescent="0.3">
      <c r="C15121" s="129"/>
      <c r="D15121" s="129"/>
      <c r="E15121" s="129"/>
      <c r="F15121" s="129"/>
    </row>
    <row r="15122" spans="3:6" s="119" customFormat="1" x14ac:dyDescent="0.3">
      <c r="C15122" s="129"/>
      <c r="D15122" s="129"/>
      <c r="E15122" s="129"/>
      <c r="F15122" s="129"/>
    </row>
    <row r="15123" spans="3:6" s="119" customFormat="1" x14ac:dyDescent="0.3">
      <c r="C15123" s="129"/>
      <c r="D15123" s="129"/>
      <c r="E15123" s="129"/>
      <c r="F15123" s="129"/>
    </row>
    <row r="15124" spans="3:6" s="119" customFormat="1" x14ac:dyDescent="0.3">
      <c r="C15124" s="129"/>
      <c r="D15124" s="129"/>
      <c r="E15124" s="129"/>
      <c r="F15124" s="129"/>
    </row>
    <row r="15125" spans="3:6" s="119" customFormat="1" x14ac:dyDescent="0.3">
      <c r="C15125" s="129"/>
      <c r="D15125" s="129"/>
      <c r="E15125" s="129"/>
      <c r="F15125" s="129"/>
    </row>
    <row r="15126" spans="3:6" s="119" customFormat="1" x14ac:dyDescent="0.3">
      <c r="C15126" s="129"/>
      <c r="D15126" s="129"/>
      <c r="E15126" s="129"/>
      <c r="F15126" s="129"/>
    </row>
    <row r="15127" spans="3:6" s="119" customFormat="1" x14ac:dyDescent="0.3">
      <c r="C15127" s="129"/>
      <c r="D15127" s="129"/>
      <c r="E15127" s="129"/>
      <c r="F15127" s="129"/>
    </row>
    <row r="15128" spans="3:6" s="119" customFormat="1" x14ac:dyDescent="0.3">
      <c r="C15128" s="129"/>
      <c r="D15128" s="129"/>
      <c r="E15128" s="129"/>
      <c r="F15128" s="129"/>
    </row>
    <row r="15129" spans="3:6" s="119" customFormat="1" x14ac:dyDescent="0.3">
      <c r="C15129" s="129"/>
      <c r="D15129" s="129"/>
      <c r="E15129" s="129"/>
      <c r="F15129" s="129"/>
    </row>
    <row r="15130" spans="3:6" s="119" customFormat="1" x14ac:dyDescent="0.3">
      <c r="C15130" s="129"/>
      <c r="D15130" s="129"/>
      <c r="E15130" s="129"/>
      <c r="F15130" s="129"/>
    </row>
    <row r="15131" spans="3:6" s="119" customFormat="1" x14ac:dyDescent="0.3">
      <c r="C15131" s="129"/>
      <c r="D15131" s="129"/>
      <c r="E15131" s="129"/>
      <c r="F15131" s="129"/>
    </row>
    <row r="15132" spans="3:6" s="119" customFormat="1" x14ac:dyDescent="0.3">
      <c r="C15132" s="129"/>
      <c r="D15132" s="129"/>
      <c r="E15132" s="129"/>
      <c r="F15132" s="129"/>
    </row>
    <row r="15133" spans="3:6" s="119" customFormat="1" x14ac:dyDescent="0.3">
      <c r="C15133" s="129"/>
      <c r="D15133" s="129"/>
      <c r="E15133" s="129"/>
      <c r="F15133" s="129"/>
    </row>
    <row r="15134" spans="3:6" s="119" customFormat="1" x14ac:dyDescent="0.3">
      <c r="C15134" s="129"/>
      <c r="D15134" s="129"/>
      <c r="E15134" s="129"/>
      <c r="F15134" s="129"/>
    </row>
    <row r="15135" spans="3:6" s="119" customFormat="1" x14ac:dyDescent="0.3">
      <c r="C15135" s="129"/>
      <c r="D15135" s="129"/>
      <c r="E15135" s="129"/>
      <c r="F15135" s="129"/>
    </row>
    <row r="15136" spans="3:6" s="119" customFormat="1" x14ac:dyDescent="0.3">
      <c r="C15136" s="129"/>
      <c r="D15136" s="129"/>
      <c r="E15136" s="129"/>
      <c r="F15136" s="129"/>
    </row>
    <row r="15137" spans="3:6" s="119" customFormat="1" x14ac:dyDescent="0.3">
      <c r="C15137" s="129"/>
      <c r="D15137" s="129"/>
      <c r="E15137" s="129"/>
      <c r="F15137" s="129"/>
    </row>
    <row r="15138" spans="3:6" s="119" customFormat="1" x14ac:dyDescent="0.3">
      <c r="C15138" s="129"/>
      <c r="D15138" s="129"/>
      <c r="E15138" s="129"/>
      <c r="F15138" s="129"/>
    </row>
    <row r="15139" spans="3:6" s="119" customFormat="1" x14ac:dyDescent="0.3">
      <c r="C15139" s="129"/>
      <c r="D15139" s="129"/>
      <c r="E15139" s="129"/>
      <c r="F15139" s="129"/>
    </row>
    <row r="15140" spans="3:6" s="119" customFormat="1" x14ac:dyDescent="0.3">
      <c r="C15140" s="129"/>
      <c r="D15140" s="129"/>
      <c r="E15140" s="129"/>
      <c r="F15140" s="129"/>
    </row>
    <row r="15141" spans="3:6" s="119" customFormat="1" x14ac:dyDescent="0.3">
      <c r="C15141" s="129"/>
      <c r="D15141" s="129"/>
      <c r="E15141" s="129"/>
      <c r="F15141" s="129"/>
    </row>
    <row r="15142" spans="3:6" s="119" customFormat="1" x14ac:dyDescent="0.3">
      <c r="C15142" s="129"/>
      <c r="D15142" s="129"/>
      <c r="E15142" s="129"/>
      <c r="F15142" s="129"/>
    </row>
    <row r="15143" spans="3:6" s="119" customFormat="1" x14ac:dyDescent="0.3">
      <c r="C15143" s="129"/>
      <c r="D15143" s="129"/>
      <c r="E15143" s="129"/>
      <c r="F15143" s="129"/>
    </row>
    <row r="15144" spans="3:6" s="119" customFormat="1" x14ac:dyDescent="0.3">
      <c r="C15144" s="129"/>
      <c r="D15144" s="129"/>
      <c r="E15144" s="129"/>
      <c r="F15144" s="129"/>
    </row>
    <row r="15145" spans="3:6" s="119" customFormat="1" x14ac:dyDescent="0.3">
      <c r="C15145" s="129"/>
      <c r="D15145" s="129"/>
      <c r="E15145" s="129"/>
      <c r="F15145" s="129"/>
    </row>
    <row r="15146" spans="3:6" s="119" customFormat="1" x14ac:dyDescent="0.3">
      <c r="C15146" s="129"/>
      <c r="D15146" s="129"/>
      <c r="E15146" s="129"/>
      <c r="F15146" s="129"/>
    </row>
    <row r="15147" spans="3:6" s="119" customFormat="1" x14ac:dyDescent="0.3">
      <c r="C15147" s="129"/>
      <c r="D15147" s="129"/>
      <c r="E15147" s="129"/>
      <c r="F15147" s="129"/>
    </row>
    <row r="15148" spans="3:6" s="119" customFormat="1" x14ac:dyDescent="0.3">
      <c r="C15148" s="129"/>
      <c r="D15148" s="129"/>
      <c r="E15148" s="129"/>
      <c r="F15148" s="129"/>
    </row>
    <row r="15149" spans="3:6" s="119" customFormat="1" x14ac:dyDescent="0.3">
      <c r="C15149" s="129"/>
      <c r="D15149" s="129"/>
      <c r="E15149" s="129"/>
      <c r="F15149" s="129"/>
    </row>
    <row r="15150" spans="3:6" s="119" customFormat="1" x14ac:dyDescent="0.3">
      <c r="C15150" s="129"/>
      <c r="D15150" s="129"/>
      <c r="E15150" s="129"/>
      <c r="F15150" s="129"/>
    </row>
    <row r="15151" spans="3:6" s="119" customFormat="1" x14ac:dyDescent="0.3">
      <c r="C15151" s="129"/>
      <c r="D15151" s="129"/>
      <c r="E15151" s="129"/>
      <c r="F15151" s="129"/>
    </row>
    <row r="15152" spans="3:6" s="119" customFormat="1" x14ac:dyDescent="0.3">
      <c r="C15152" s="129"/>
      <c r="D15152" s="129"/>
      <c r="E15152" s="129"/>
      <c r="F15152" s="129"/>
    </row>
    <row r="15153" spans="3:6" s="119" customFormat="1" x14ac:dyDescent="0.3">
      <c r="C15153" s="129"/>
      <c r="D15153" s="129"/>
      <c r="E15153" s="129"/>
      <c r="F15153" s="129"/>
    </row>
    <row r="15154" spans="3:6" s="119" customFormat="1" x14ac:dyDescent="0.3">
      <c r="C15154" s="129"/>
      <c r="D15154" s="129"/>
      <c r="E15154" s="129"/>
      <c r="F15154" s="129"/>
    </row>
    <row r="15155" spans="3:6" s="119" customFormat="1" x14ac:dyDescent="0.3">
      <c r="C15155" s="129"/>
      <c r="D15155" s="129"/>
      <c r="E15155" s="129"/>
      <c r="F15155" s="129"/>
    </row>
    <row r="15156" spans="3:6" s="119" customFormat="1" x14ac:dyDescent="0.3">
      <c r="C15156" s="129"/>
      <c r="D15156" s="129"/>
      <c r="E15156" s="129"/>
      <c r="F15156" s="129"/>
    </row>
    <row r="15157" spans="3:6" s="119" customFormat="1" x14ac:dyDescent="0.3">
      <c r="C15157" s="129"/>
      <c r="D15157" s="129"/>
      <c r="E15157" s="129"/>
      <c r="F15157" s="129"/>
    </row>
    <row r="15158" spans="3:6" s="119" customFormat="1" x14ac:dyDescent="0.3">
      <c r="C15158" s="129"/>
      <c r="D15158" s="129"/>
      <c r="E15158" s="129"/>
      <c r="F15158" s="129"/>
    </row>
    <row r="15159" spans="3:6" s="119" customFormat="1" x14ac:dyDescent="0.3">
      <c r="C15159" s="129"/>
      <c r="D15159" s="129"/>
      <c r="E15159" s="129"/>
      <c r="F15159" s="129"/>
    </row>
    <row r="15160" spans="3:6" s="119" customFormat="1" x14ac:dyDescent="0.3">
      <c r="C15160" s="129"/>
      <c r="D15160" s="129"/>
      <c r="E15160" s="129"/>
      <c r="F15160" s="129"/>
    </row>
    <row r="15161" spans="3:6" s="119" customFormat="1" x14ac:dyDescent="0.3">
      <c r="C15161" s="129"/>
      <c r="D15161" s="129"/>
      <c r="E15161" s="129"/>
      <c r="F15161" s="129"/>
    </row>
    <row r="15162" spans="3:6" s="119" customFormat="1" x14ac:dyDescent="0.3">
      <c r="C15162" s="129"/>
      <c r="D15162" s="129"/>
      <c r="E15162" s="129"/>
      <c r="F15162" s="129"/>
    </row>
    <row r="15163" spans="3:6" s="119" customFormat="1" x14ac:dyDescent="0.3">
      <c r="C15163" s="129"/>
      <c r="D15163" s="129"/>
      <c r="E15163" s="129"/>
      <c r="F15163" s="129"/>
    </row>
    <row r="15164" spans="3:6" s="119" customFormat="1" x14ac:dyDescent="0.3">
      <c r="C15164" s="129"/>
      <c r="D15164" s="129"/>
      <c r="E15164" s="129"/>
      <c r="F15164" s="129"/>
    </row>
    <row r="15165" spans="3:6" s="119" customFormat="1" x14ac:dyDescent="0.3">
      <c r="C15165" s="129"/>
      <c r="D15165" s="129"/>
      <c r="E15165" s="129"/>
      <c r="F15165" s="129"/>
    </row>
    <row r="15166" spans="3:6" s="119" customFormat="1" x14ac:dyDescent="0.3">
      <c r="C15166" s="129"/>
      <c r="D15166" s="129"/>
      <c r="E15166" s="129"/>
      <c r="F15166" s="129"/>
    </row>
    <row r="15167" spans="3:6" s="119" customFormat="1" x14ac:dyDescent="0.3">
      <c r="C15167" s="129"/>
      <c r="D15167" s="129"/>
      <c r="E15167" s="129"/>
      <c r="F15167" s="129"/>
    </row>
    <row r="15168" spans="3:6" s="119" customFormat="1" x14ac:dyDescent="0.3">
      <c r="C15168" s="129"/>
      <c r="D15168" s="129"/>
      <c r="E15168" s="129"/>
      <c r="F15168" s="129"/>
    </row>
    <row r="15169" spans="3:6" s="119" customFormat="1" x14ac:dyDescent="0.3">
      <c r="C15169" s="129"/>
      <c r="D15169" s="129"/>
      <c r="E15169" s="129"/>
      <c r="F15169" s="129"/>
    </row>
    <row r="15170" spans="3:6" s="119" customFormat="1" x14ac:dyDescent="0.3">
      <c r="C15170" s="129"/>
      <c r="D15170" s="129"/>
      <c r="E15170" s="129"/>
      <c r="F15170" s="129"/>
    </row>
    <row r="15171" spans="3:6" s="119" customFormat="1" x14ac:dyDescent="0.3">
      <c r="C15171" s="129"/>
      <c r="D15171" s="129"/>
      <c r="E15171" s="129"/>
      <c r="F15171" s="129"/>
    </row>
    <row r="15172" spans="3:6" s="119" customFormat="1" x14ac:dyDescent="0.3">
      <c r="C15172" s="129"/>
      <c r="D15172" s="129"/>
      <c r="E15172" s="129"/>
      <c r="F15172" s="129"/>
    </row>
    <row r="15173" spans="3:6" s="119" customFormat="1" x14ac:dyDescent="0.3">
      <c r="C15173" s="129"/>
      <c r="D15173" s="129"/>
      <c r="E15173" s="129"/>
      <c r="F15173" s="129"/>
    </row>
    <row r="15174" spans="3:6" s="119" customFormat="1" x14ac:dyDescent="0.3">
      <c r="C15174" s="129"/>
      <c r="D15174" s="129"/>
      <c r="E15174" s="129"/>
      <c r="F15174" s="129"/>
    </row>
    <row r="15175" spans="3:6" s="119" customFormat="1" x14ac:dyDescent="0.3">
      <c r="C15175" s="129"/>
      <c r="D15175" s="129"/>
      <c r="E15175" s="129"/>
      <c r="F15175" s="129"/>
    </row>
    <row r="15176" spans="3:6" s="119" customFormat="1" x14ac:dyDescent="0.3">
      <c r="C15176" s="129"/>
      <c r="D15176" s="129"/>
      <c r="E15176" s="129"/>
      <c r="F15176" s="129"/>
    </row>
    <row r="15177" spans="3:6" s="119" customFormat="1" x14ac:dyDescent="0.3">
      <c r="C15177" s="129"/>
      <c r="D15177" s="129"/>
      <c r="E15177" s="129"/>
      <c r="F15177" s="129"/>
    </row>
    <row r="15178" spans="3:6" s="119" customFormat="1" x14ac:dyDescent="0.3">
      <c r="C15178" s="129"/>
      <c r="D15178" s="129"/>
      <c r="E15178" s="129"/>
      <c r="F15178" s="129"/>
    </row>
    <row r="15179" spans="3:6" s="119" customFormat="1" x14ac:dyDescent="0.3">
      <c r="C15179" s="129"/>
      <c r="D15179" s="129"/>
      <c r="E15179" s="129"/>
      <c r="F15179" s="129"/>
    </row>
    <row r="15180" spans="3:6" s="119" customFormat="1" x14ac:dyDescent="0.3">
      <c r="C15180" s="129"/>
      <c r="D15180" s="129"/>
      <c r="E15180" s="129"/>
      <c r="F15180" s="129"/>
    </row>
    <row r="15181" spans="3:6" s="119" customFormat="1" x14ac:dyDescent="0.3">
      <c r="C15181" s="129"/>
      <c r="D15181" s="129"/>
      <c r="E15181" s="129"/>
      <c r="F15181" s="129"/>
    </row>
    <row r="15182" spans="3:6" s="119" customFormat="1" x14ac:dyDescent="0.3">
      <c r="C15182" s="129"/>
      <c r="D15182" s="129"/>
      <c r="E15182" s="129"/>
      <c r="F15182" s="129"/>
    </row>
    <row r="15183" spans="3:6" s="119" customFormat="1" x14ac:dyDescent="0.3">
      <c r="C15183" s="129"/>
      <c r="D15183" s="129"/>
      <c r="E15183" s="129"/>
      <c r="F15183" s="129"/>
    </row>
    <row r="15184" spans="3:6" s="119" customFormat="1" x14ac:dyDescent="0.3">
      <c r="C15184" s="129"/>
      <c r="D15184" s="129"/>
      <c r="E15184" s="129"/>
      <c r="F15184" s="129"/>
    </row>
    <row r="15185" spans="3:6" s="119" customFormat="1" x14ac:dyDescent="0.3">
      <c r="C15185" s="129"/>
      <c r="D15185" s="129"/>
      <c r="E15185" s="129"/>
      <c r="F15185" s="129"/>
    </row>
    <row r="15186" spans="3:6" s="119" customFormat="1" x14ac:dyDescent="0.3">
      <c r="C15186" s="129"/>
      <c r="D15186" s="129"/>
      <c r="E15186" s="129"/>
      <c r="F15186" s="129"/>
    </row>
    <row r="15187" spans="3:6" s="119" customFormat="1" x14ac:dyDescent="0.3">
      <c r="C15187" s="129"/>
      <c r="D15187" s="129"/>
      <c r="E15187" s="129"/>
      <c r="F15187" s="129"/>
    </row>
    <row r="15188" spans="3:6" s="119" customFormat="1" x14ac:dyDescent="0.3">
      <c r="C15188" s="129"/>
      <c r="D15188" s="129"/>
      <c r="E15188" s="129"/>
      <c r="F15188" s="129"/>
    </row>
    <row r="15189" spans="3:6" s="119" customFormat="1" x14ac:dyDescent="0.3">
      <c r="C15189" s="129"/>
      <c r="D15189" s="129"/>
      <c r="E15189" s="129"/>
      <c r="F15189" s="129"/>
    </row>
    <row r="15190" spans="3:6" s="119" customFormat="1" x14ac:dyDescent="0.3">
      <c r="C15190" s="129"/>
      <c r="D15190" s="129"/>
      <c r="E15190" s="129"/>
      <c r="F15190" s="129"/>
    </row>
    <row r="15191" spans="3:6" s="119" customFormat="1" x14ac:dyDescent="0.3">
      <c r="C15191" s="129"/>
      <c r="D15191" s="129"/>
      <c r="E15191" s="129"/>
      <c r="F15191" s="129"/>
    </row>
    <row r="15192" spans="3:6" s="119" customFormat="1" x14ac:dyDescent="0.3">
      <c r="C15192" s="129"/>
      <c r="D15192" s="129"/>
      <c r="E15192" s="129"/>
      <c r="F15192" s="129"/>
    </row>
    <row r="15193" spans="3:6" s="119" customFormat="1" x14ac:dyDescent="0.3">
      <c r="C15193" s="129"/>
      <c r="D15193" s="129"/>
      <c r="E15193" s="129"/>
      <c r="F15193" s="129"/>
    </row>
    <row r="15194" spans="3:6" s="119" customFormat="1" x14ac:dyDescent="0.3">
      <c r="C15194" s="129"/>
      <c r="D15194" s="129"/>
      <c r="E15194" s="129"/>
      <c r="F15194" s="129"/>
    </row>
    <row r="15195" spans="3:6" s="119" customFormat="1" x14ac:dyDescent="0.3">
      <c r="C15195" s="129"/>
      <c r="D15195" s="129"/>
      <c r="E15195" s="129"/>
      <c r="F15195" s="129"/>
    </row>
    <row r="15196" spans="3:6" s="119" customFormat="1" x14ac:dyDescent="0.3">
      <c r="C15196" s="129"/>
      <c r="D15196" s="129"/>
      <c r="E15196" s="129"/>
      <c r="F15196" s="129"/>
    </row>
    <row r="15197" spans="3:6" s="119" customFormat="1" x14ac:dyDescent="0.3">
      <c r="C15197" s="129"/>
      <c r="D15197" s="129"/>
      <c r="E15197" s="129"/>
      <c r="F15197" s="129"/>
    </row>
    <row r="15198" spans="3:6" s="119" customFormat="1" x14ac:dyDescent="0.3">
      <c r="C15198" s="129"/>
      <c r="D15198" s="129"/>
      <c r="E15198" s="129"/>
      <c r="F15198" s="129"/>
    </row>
    <row r="15199" spans="3:6" s="119" customFormat="1" x14ac:dyDescent="0.3">
      <c r="C15199" s="129"/>
      <c r="D15199" s="129"/>
      <c r="E15199" s="129"/>
      <c r="F15199" s="129"/>
    </row>
    <row r="15200" spans="3:6" s="119" customFormat="1" x14ac:dyDescent="0.3">
      <c r="C15200" s="129"/>
      <c r="D15200" s="129"/>
      <c r="E15200" s="129"/>
      <c r="F15200" s="129"/>
    </row>
    <row r="15201" spans="3:6" s="119" customFormat="1" x14ac:dyDescent="0.3">
      <c r="C15201" s="129"/>
      <c r="D15201" s="129"/>
      <c r="E15201" s="129"/>
      <c r="F15201" s="129"/>
    </row>
    <row r="15202" spans="3:6" s="119" customFormat="1" x14ac:dyDescent="0.3">
      <c r="C15202" s="129"/>
      <c r="D15202" s="129"/>
      <c r="E15202" s="129"/>
      <c r="F15202" s="129"/>
    </row>
    <row r="15203" spans="3:6" s="119" customFormat="1" x14ac:dyDescent="0.3">
      <c r="C15203" s="129"/>
      <c r="D15203" s="129"/>
      <c r="E15203" s="129"/>
      <c r="F15203" s="129"/>
    </row>
    <row r="15204" spans="3:6" s="119" customFormat="1" x14ac:dyDescent="0.3">
      <c r="C15204" s="129"/>
      <c r="D15204" s="129"/>
      <c r="E15204" s="129"/>
      <c r="F15204" s="129"/>
    </row>
    <row r="15205" spans="3:6" s="119" customFormat="1" x14ac:dyDescent="0.3">
      <c r="C15205" s="129"/>
      <c r="D15205" s="129"/>
      <c r="E15205" s="129"/>
      <c r="F15205" s="129"/>
    </row>
    <row r="15206" spans="3:6" s="119" customFormat="1" x14ac:dyDescent="0.3">
      <c r="C15206" s="129"/>
      <c r="D15206" s="129"/>
      <c r="E15206" s="129"/>
      <c r="F15206" s="129"/>
    </row>
    <row r="15207" spans="3:6" s="119" customFormat="1" x14ac:dyDescent="0.3">
      <c r="C15207" s="129"/>
      <c r="D15207" s="129"/>
      <c r="E15207" s="129"/>
      <c r="F15207" s="129"/>
    </row>
    <row r="15208" spans="3:6" s="119" customFormat="1" x14ac:dyDescent="0.3">
      <c r="C15208" s="129"/>
      <c r="D15208" s="129"/>
      <c r="E15208" s="129"/>
      <c r="F15208" s="129"/>
    </row>
    <row r="15209" spans="3:6" s="119" customFormat="1" x14ac:dyDescent="0.3">
      <c r="C15209" s="129"/>
      <c r="D15209" s="129"/>
      <c r="E15209" s="129"/>
      <c r="F15209" s="129"/>
    </row>
    <row r="15210" spans="3:6" s="119" customFormat="1" x14ac:dyDescent="0.3">
      <c r="C15210" s="129"/>
      <c r="D15210" s="129"/>
      <c r="E15210" s="129"/>
      <c r="F15210" s="129"/>
    </row>
    <row r="15211" spans="3:6" s="119" customFormat="1" x14ac:dyDescent="0.3">
      <c r="C15211" s="129"/>
      <c r="D15211" s="129"/>
      <c r="E15211" s="129"/>
      <c r="F15211" s="129"/>
    </row>
    <row r="15212" spans="3:6" s="119" customFormat="1" x14ac:dyDescent="0.3">
      <c r="C15212" s="129"/>
      <c r="D15212" s="129"/>
      <c r="E15212" s="129"/>
      <c r="F15212" s="129"/>
    </row>
    <row r="15213" spans="3:6" s="119" customFormat="1" x14ac:dyDescent="0.3">
      <c r="C15213" s="129"/>
      <c r="D15213" s="129"/>
      <c r="E15213" s="129"/>
      <c r="F15213" s="129"/>
    </row>
    <row r="15214" spans="3:6" s="119" customFormat="1" x14ac:dyDescent="0.3">
      <c r="C15214" s="129"/>
      <c r="D15214" s="129"/>
      <c r="E15214" s="129"/>
      <c r="F15214" s="129"/>
    </row>
    <row r="15215" spans="3:6" s="119" customFormat="1" x14ac:dyDescent="0.3">
      <c r="C15215" s="129"/>
      <c r="D15215" s="129"/>
      <c r="E15215" s="129"/>
      <c r="F15215" s="129"/>
    </row>
    <row r="15216" spans="3:6" s="119" customFormat="1" x14ac:dyDescent="0.3">
      <c r="C15216" s="129"/>
      <c r="D15216" s="129"/>
      <c r="E15216" s="129"/>
      <c r="F15216" s="129"/>
    </row>
    <row r="15217" spans="3:6" s="119" customFormat="1" x14ac:dyDescent="0.3">
      <c r="C15217" s="129"/>
      <c r="D15217" s="129"/>
      <c r="E15217" s="129"/>
      <c r="F15217" s="129"/>
    </row>
    <row r="15218" spans="3:6" s="119" customFormat="1" x14ac:dyDescent="0.3">
      <c r="C15218" s="129"/>
      <c r="D15218" s="129"/>
      <c r="E15218" s="129"/>
      <c r="F15218" s="129"/>
    </row>
    <row r="15219" spans="3:6" s="119" customFormat="1" x14ac:dyDescent="0.3">
      <c r="C15219" s="129"/>
      <c r="D15219" s="129"/>
      <c r="E15219" s="129"/>
      <c r="F15219" s="129"/>
    </row>
    <row r="15220" spans="3:6" s="119" customFormat="1" x14ac:dyDescent="0.3">
      <c r="C15220" s="129"/>
      <c r="D15220" s="129"/>
      <c r="E15220" s="129"/>
      <c r="F15220" s="129"/>
    </row>
    <row r="15221" spans="3:6" s="119" customFormat="1" x14ac:dyDescent="0.3">
      <c r="C15221" s="129"/>
      <c r="D15221" s="129"/>
      <c r="E15221" s="129"/>
      <c r="F15221" s="129"/>
    </row>
    <row r="15222" spans="3:6" s="119" customFormat="1" x14ac:dyDescent="0.3">
      <c r="C15222" s="129"/>
      <c r="D15222" s="129"/>
      <c r="E15222" s="129"/>
      <c r="F15222" s="129"/>
    </row>
    <row r="15223" spans="3:6" s="119" customFormat="1" x14ac:dyDescent="0.3">
      <c r="C15223" s="129"/>
      <c r="D15223" s="129"/>
      <c r="E15223" s="129"/>
      <c r="F15223" s="129"/>
    </row>
    <row r="15224" spans="3:6" s="119" customFormat="1" x14ac:dyDescent="0.3">
      <c r="C15224" s="129"/>
      <c r="D15224" s="129"/>
      <c r="E15224" s="129"/>
      <c r="F15224" s="129"/>
    </row>
    <row r="15225" spans="3:6" s="119" customFormat="1" x14ac:dyDescent="0.3">
      <c r="C15225" s="129"/>
      <c r="D15225" s="129"/>
      <c r="E15225" s="129"/>
      <c r="F15225" s="129"/>
    </row>
    <row r="15226" spans="3:6" s="119" customFormat="1" x14ac:dyDescent="0.3">
      <c r="C15226" s="129"/>
      <c r="D15226" s="129"/>
      <c r="E15226" s="129"/>
      <c r="F15226" s="129"/>
    </row>
    <row r="15227" spans="3:6" s="119" customFormat="1" x14ac:dyDescent="0.3">
      <c r="C15227" s="129"/>
      <c r="D15227" s="129"/>
      <c r="E15227" s="129"/>
      <c r="F15227" s="129"/>
    </row>
    <row r="15228" spans="3:6" s="119" customFormat="1" x14ac:dyDescent="0.3">
      <c r="C15228" s="129"/>
      <c r="D15228" s="129"/>
      <c r="E15228" s="129"/>
      <c r="F15228" s="129"/>
    </row>
    <row r="15229" spans="3:6" s="119" customFormat="1" x14ac:dyDescent="0.3">
      <c r="C15229" s="129"/>
      <c r="D15229" s="129"/>
      <c r="E15229" s="129"/>
      <c r="F15229" s="129"/>
    </row>
    <row r="15230" spans="3:6" s="119" customFormat="1" x14ac:dyDescent="0.3">
      <c r="C15230" s="129"/>
      <c r="D15230" s="129"/>
      <c r="E15230" s="129"/>
      <c r="F15230" s="129"/>
    </row>
    <row r="15231" spans="3:6" s="119" customFormat="1" x14ac:dyDescent="0.3">
      <c r="C15231" s="129"/>
      <c r="D15231" s="129"/>
      <c r="E15231" s="129"/>
      <c r="F15231" s="129"/>
    </row>
    <row r="15232" spans="3:6" s="119" customFormat="1" x14ac:dyDescent="0.3">
      <c r="C15232" s="129"/>
      <c r="D15232" s="129"/>
      <c r="E15232" s="129"/>
      <c r="F15232" s="129"/>
    </row>
    <row r="15233" spans="3:6" s="119" customFormat="1" x14ac:dyDescent="0.3">
      <c r="C15233" s="129"/>
      <c r="D15233" s="129"/>
      <c r="E15233" s="129"/>
      <c r="F15233" s="129"/>
    </row>
    <row r="15234" spans="3:6" s="119" customFormat="1" x14ac:dyDescent="0.3">
      <c r="C15234" s="129"/>
      <c r="D15234" s="129"/>
      <c r="E15234" s="129"/>
      <c r="F15234" s="129"/>
    </row>
    <row r="15235" spans="3:6" s="119" customFormat="1" x14ac:dyDescent="0.3">
      <c r="C15235" s="129"/>
      <c r="D15235" s="129"/>
      <c r="E15235" s="129"/>
      <c r="F15235" s="129"/>
    </row>
    <row r="15236" spans="3:6" s="119" customFormat="1" x14ac:dyDescent="0.3">
      <c r="C15236" s="129"/>
      <c r="D15236" s="129"/>
      <c r="E15236" s="129"/>
      <c r="F15236" s="129"/>
    </row>
    <row r="15237" spans="3:6" s="119" customFormat="1" x14ac:dyDescent="0.3">
      <c r="C15237" s="129"/>
      <c r="D15237" s="129"/>
      <c r="E15237" s="129"/>
      <c r="F15237" s="129"/>
    </row>
    <row r="15238" spans="3:6" s="119" customFormat="1" x14ac:dyDescent="0.3">
      <c r="C15238" s="129"/>
      <c r="D15238" s="129"/>
      <c r="E15238" s="129"/>
      <c r="F15238" s="129"/>
    </row>
    <row r="15239" spans="3:6" s="119" customFormat="1" x14ac:dyDescent="0.3">
      <c r="C15239" s="129"/>
      <c r="D15239" s="129"/>
      <c r="E15239" s="129"/>
      <c r="F15239" s="129"/>
    </row>
    <row r="15240" spans="3:6" s="119" customFormat="1" x14ac:dyDescent="0.3">
      <c r="C15240" s="129"/>
      <c r="D15240" s="129"/>
      <c r="E15240" s="129"/>
      <c r="F15240" s="129"/>
    </row>
    <row r="15241" spans="3:6" s="119" customFormat="1" x14ac:dyDescent="0.3">
      <c r="C15241" s="129"/>
      <c r="D15241" s="129"/>
      <c r="E15241" s="129"/>
      <c r="F15241" s="129"/>
    </row>
    <row r="15242" spans="3:6" s="119" customFormat="1" x14ac:dyDescent="0.3">
      <c r="C15242" s="129"/>
      <c r="D15242" s="129"/>
      <c r="E15242" s="129"/>
      <c r="F15242" s="129"/>
    </row>
    <row r="15243" spans="3:6" s="119" customFormat="1" x14ac:dyDescent="0.3">
      <c r="C15243" s="129"/>
      <c r="D15243" s="129"/>
      <c r="E15243" s="129"/>
      <c r="F15243" s="129"/>
    </row>
    <row r="15244" spans="3:6" s="119" customFormat="1" x14ac:dyDescent="0.3">
      <c r="C15244" s="129"/>
      <c r="D15244" s="129"/>
      <c r="E15244" s="129"/>
      <c r="F15244" s="129"/>
    </row>
    <row r="15245" spans="3:6" s="119" customFormat="1" x14ac:dyDescent="0.3">
      <c r="C15245" s="129"/>
      <c r="D15245" s="129"/>
      <c r="E15245" s="129"/>
      <c r="F15245" s="129"/>
    </row>
    <row r="15246" spans="3:6" s="119" customFormat="1" x14ac:dyDescent="0.3">
      <c r="C15246" s="129"/>
      <c r="D15246" s="129"/>
      <c r="E15246" s="129"/>
      <c r="F15246" s="129"/>
    </row>
    <row r="15247" spans="3:6" s="119" customFormat="1" x14ac:dyDescent="0.3">
      <c r="C15247" s="129"/>
      <c r="D15247" s="129"/>
      <c r="E15247" s="129"/>
      <c r="F15247" s="129"/>
    </row>
    <row r="15248" spans="3:6" s="119" customFormat="1" x14ac:dyDescent="0.3">
      <c r="C15248" s="129"/>
      <c r="D15248" s="129"/>
      <c r="E15248" s="129"/>
      <c r="F15248" s="129"/>
    </row>
    <row r="15249" spans="3:6" s="119" customFormat="1" x14ac:dyDescent="0.3">
      <c r="C15249" s="129"/>
      <c r="D15249" s="129"/>
      <c r="E15249" s="129"/>
      <c r="F15249" s="129"/>
    </row>
    <row r="15250" spans="3:6" s="119" customFormat="1" x14ac:dyDescent="0.3">
      <c r="C15250" s="129"/>
      <c r="D15250" s="129"/>
      <c r="E15250" s="129"/>
      <c r="F15250" s="129"/>
    </row>
    <row r="15251" spans="3:6" s="119" customFormat="1" x14ac:dyDescent="0.3">
      <c r="C15251" s="129"/>
      <c r="D15251" s="129"/>
      <c r="E15251" s="129"/>
      <c r="F15251" s="129"/>
    </row>
    <row r="15252" spans="3:6" s="119" customFormat="1" x14ac:dyDescent="0.3">
      <c r="C15252" s="129"/>
      <c r="D15252" s="129"/>
      <c r="E15252" s="129"/>
      <c r="F15252" s="129"/>
    </row>
    <row r="15253" spans="3:6" s="119" customFormat="1" x14ac:dyDescent="0.3">
      <c r="C15253" s="129"/>
      <c r="D15253" s="129"/>
      <c r="E15253" s="129"/>
      <c r="F15253" s="129"/>
    </row>
    <row r="15254" spans="3:6" s="119" customFormat="1" x14ac:dyDescent="0.3">
      <c r="C15254" s="129"/>
      <c r="D15254" s="129"/>
      <c r="E15254" s="129"/>
      <c r="F15254" s="129"/>
    </row>
    <row r="15255" spans="3:6" s="119" customFormat="1" x14ac:dyDescent="0.3">
      <c r="C15255" s="129"/>
      <c r="D15255" s="129"/>
      <c r="E15255" s="129"/>
      <c r="F15255" s="129"/>
    </row>
    <row r="15256" spans="3:6" s="119" customFormat="1" x14ac:dyDescent="0.3">
      <c r="C15256" s="129"/>
      <c r="D15256" s="129"/>
      <c r="E15256" s="129"/>
      <c r="F15256" s="129"/>
    </row>
    <row r="15257" spans="3:6" s="119" customFormat="1" x14ac:dyDescent="0.3">
      <c r="C15257" s="129"/>
      <c r="D15257" s="129"/>
      <c r="E15257" s="129"/>
      <c r="F15257" s="129"/>
    </row>
    <row r="15258" spans="3:6" s="119" customFormat="1" x14ac:dyDescent="0.3">
      <c r="C15258" s="129"/>
      <c r="D15258" s="129"/>
      <c r="E15258" s="129"/>
      <c r="F15258" s="129"/>
    </row>
    <row r="15259" spans="3:6" s="119" customFormat="1" x14ac:dyDescent="0.3">
      <c r="C15259" s="129"/>
      <c r="D15259" s="129"/>
      <c r="E15259" s="129"/>
      <c r="F15259" s="129"/>
    </row>
    <row r="15260" spans="3:6" s="119" customFormat="1" x14ac:dyDescent="0.3">
      <c r="C15260" s="129"/>
      <c r="D15260" s="129"/>
      <c r="E15260" s="129"/>
      <c r="F15260" s="129"/>
    </row>
    <row r="15261" spans="3:6" s="119" customFormat="1" x14ac:dyDescent="0.3">
      <c r="C15261" s="129"/>
      <c r="D15261" s="129"/>
      <c r="E15261" s="129"/>
      <c r="F15261" s="129"/>
    </row>
    <row r="15262" spans="3:6" s="119" customFormat="1" x14ac:dyDescent="0.3">
      <c r="C15262" s="129"/>
      <c r="D15262" s="129"/>
      <c r="E15262" s="129"/>
      <c r="F15262" s="129"/>
    </row>
    <row r="15263" spans="3:6" s="119" customFormat="1" x14ac:dyDescent="0.3">
      <c r="C15263" s="129"/>
      <c r="D15263" s="129"/>
      <c r="E15263" s="129"/>
      <c r="F15263" s="129"/>
    </row>
    <row r="15264" spans="3:6" s="119" customFormat="1" x14ac:dyDescent="0.3">
      <c r="C15264" s="129"/>
      <c r="D15264" s="129"/>
      <c r="E15264" s="129"/>
      <c r="F15264" s="129"/>
    </row>
    <row r="15265" spans="3:6" s="119" customFormat="1" x14ac:dyDescent="0.3">
      <c r="C15265" s="129"/>
      <c r="D15265" s="129"/>
      <c r="E15265" s="129"/>
      <c r="F15265" s="129"/>
    </row>
    <row r="15266" spans="3:6" s="119" customFormat="1" x14ac:dyDescent="0.3">
      <c r="C15266" s="129"/>
      <c r="D15266" s="129"/>
      <c r="E15266" s="129"/>
      <c r="F15266" s="129"/>
    </row>
    <row r="15267" spans="3:6" s="119" customFormat="1" x14ac:dyDescent="0.3">
      <c r="C15267" s="129"/>
      <c r="D15267" s="129"/>
      <c r="E15267" s="129"/>
      <c r="F15267" s="129"/>
    </row>
    <row r="15268" spans="3:6" s="119" customFormat="1" x14ac:dyDescent="0.3">
      <c r="C15268" s="129"/>
      <c r="D15268" s="129"/>
      <c r="E15268" s="129"/>
      <c r="F15268" s="129"/>
    </row>
    <row r="15269" spans="3:6" s="119" customFormat="1" x14ac:dyDescent="0.3">
      <c r="C15269" s="129"/>
      <c r="D15269" s="129"/>
      <c r="E15269" s="129"/>
      <c r="F15269" s="129"/>
    </row>
    <row r="15270" spans="3:6" s="119" customFormat="1" x14ac:dyDescent="0.3">
      <c r="C15270" s="129"/>
      <c r="D15270" s="129"/>
      <c r="E15270" s="129"/>
      <c r="F15270" s="129"/>
    </row>
    <row r="15271" spans="3:6" s="119" customFormat="1" x14ac:dyDescent="0.3">
      <c r="C15271" s="129"/>
      <c r="D15271" s="129"/>
      <c r="E15271" s="129"/>
      <c r="F15271" s="129"/>
    </row>
    <row r="15272" spans="3:6" s="119" customFormat="1" x14ac:dyDescent="0.3">
      <c r="C15272" s="129"/>
      <c r="D15272" s="129"/>
      <c r="E15272" s="129"/>
      <c r="F15272" s="129"/>
    </row>
    <row r="15273" spans="3:6" s="119" customFormat="1" x14ac:dyDescent="0.3">
      <c r="C15273" s="129"/>
      <c r="D15273" s="129"/>
      <c r="E15273" s="129"/>
      <c r="F15273" s="129"/>
    </row>
    <row r="15274" spans="3:6" s="119" customFormat="1" x14ac:dyDescent="0.3">
      <c r="C15274" s="129"/>
      <c r="D15274" s="129"/>
      <c r="E15274" s="129"/>
      <c r="F15274" s="129"/>
    </row>
    <row r="15275" spans="3:6" s="119" customFormat="1" x14ac:dyDescent="0.3">
      <c r="C15275" s="129"/>
      <c r="D15275" s="129"/>
      <c r="E15275" s="129"/>
      <c r="F15275" s="129"/>
    </row>
    <row r="15276" spans="3:6" s="119" customFormat="1" x14ac:dyDescent="0.3">
      <c r="C15276" s="129"/>
      <c r="D15276" s="129"/>
      <c r="E15276" s="129"/>
      <c r="F15276" s="129"/>
    </row>
    <row r="15277" spans="3:6" s="119" customFormat="1" x14ac:dyDescent="0.3">
      <c r="C15277" s="129"/>
      <c r="D15277" s="129"/>
      <c r="E15277" s="129"/>
      <c r="F15277" s="129"/>
    </row>
    <row r="15278" spans="3:6" s="119" customFormat="1" x14ac:dyDescent="0.3">
      <c r="C15278" s="129"/>
      <c r="D15278" s="129"/>
      <c r="E15278" s="129"/>
      <c r="F15278" s="129"/>
    </row>
    <row r="15279" spans="3:6" s="119" customFormat="1" x14ac:dyDescent="0.3">
      <c r="C15279" s="129"/>
      <c r="D15279" s="129"/>
      <c r="E15279" s="129"/>
      <c r="F15279" s="129"/>
    </row>
    <row r="15280" spans="3:6" s="119" customFormat="1" x14ac:dyDescent="0.3">
      <c r="C15280" s="129"/>
      <c r="D15280" s="129"/>
      <c r="E15280" s="129"/>
      <c r="F15280" s="129"/>
    </row>
    <row r="15281" spans="3:6" s="119" customFormat="1" x14ac:dyDescent="0.3">
      <c r="C15281" s="129"/>
      <c r="D15281" s="129"/>
      <c r="E15281" s="129"/>
      <c r="F15281" s="129"/>
    </row>
    <row r="15282" spans="3:6" s="119" customFormat="1" x14ac:dyDescent="0.3">
      <c r="C15282" s="129"/>
      <c r="D15282" s="129"/>
      <c r="E15282" s="129"/>
      <c r="F15282" s="129"/>
    </row>
    <row r="15283" spans="3:6" s="119" customFormat="1" x14ac:dyDescent="0.3">
      <c r="C15283" s="129"/>
      <c r="D15283" s="129"/>
      <c r="E15283" s="129"/>
      <c r="F15283" s="129"/>
    </row>
    <row r="15284" spans="3:6" s="119" customFormat="1" x14ac:dyDescent="0.3">
      <c r="C15284" s="129"/>
      <c r="D15284" s="129"/>
      <c r="E15284" s="129"/>
      <c r="F15284" s="129"/>
    </row>
    <row r="15285" spans="3:6" s="119" customFormat="1" x14ac:dyDescent="0.3">
      <c r="C15285" s="129"/>
      <c r="D15285" s="129"/>
      <c r="E15285" s="129"/>
      <c r="F15285" s="129"/>
    </row>
    <row r="15286" spans="3:6" s="119" customFormat="1" x14ac:dyDescent="0.3">
      <c r="C15286" s="129"/>
      <c r="D15286" s="129"/>
      <c r="E15286" s="129"/>
      <c r="F15286" s="129"/>
    </row>
    <row r="15287" spans="3:6" s="119" customFormat="1" x14ac:dyDescent="0.3">
      <c r="C15287" s="129"/>
      <c r="D15287" s="129"/>
      <c r="E15287" s="129"/>
      <c r="F15287" s="129"/>
    </row>
    <row r="15288" spans="3:6" s="119" customFormat="1" x14ac:dyDescent="0.3">
      <c r="C15288" s="129"/>
      <c r="D15288" s="129"/>
      <c r="E15288" s="129"/>
      <c r="F15288" s="129"/>
    </row>
    <row r="15289" spans="3:6" s="119" customFormat="1" x14ac:dyDescent="0.3">
      <c r="C15289" s="129"/>
      <c r="D15289" s="129"/>
      <c r="E15289" s="129"/>
      <c r="F15289" s="129"/>
    </row>
    <row r="15290" spans="3:6" s="119" customFormat="1" x14ac:dyDescent="0.3">
      <c r="C15290" s="129"/>
      <c r="D15290" s="129"/>
      <c r="E15290" s="129"/>
      <c r="F15290" s="129"/>
    </row>
    <row r="15291" spans="3:6" s="119" customFormat="1" x14ac:dyDescent="0.3">
      <c r="C15291" s="129"/>
      <c r="D15291" s="129"/>
      <c r="E15291" s="129"/>
      <c r="F15291" s="129"/>
    </row>
    <row r="15292" spans="3:6" s="119" customFormat="1" x14ac:dyDescent="0.3">
      <c r="C15292" s="129"/>
      <c r="D15292" s="129"/>
      <c r="E15292" s="129"/>
      <c r="F15292" s="129"/>
    </row>
    <row r="15293" spans="3:6" s="119" customFormat="1" x14ac:dyDescent="0.3">
      <c r="C15293" s="129"/>
      <c r="D15293" s="129"/>
      <c r="E15293" s="129"/>
      <c r="F15293" s="129"/>
    </row>
    <row r="15294" spans="3:6" s="119" customFormat="1" x14ac:dyDescent="0.3">
      <c r="C15294" s="129"/>
      <c r="D15294" s="129"/>
      <c r="E15294" s="129"/>
      <c r="F15294" s="129"/>
    </row>
    <row r="15295" spans="3:6" s="119" customFormat="1" x14ac:dyDescent="0.3">
      <c r="C15295" s="129"/>
      <c r="D15295" s="129"/>
      <c r="E15295" s="129"/>
      <c r="F15295" s="129"/>
    </row>
    <row r="15296" spans="3:6" s="119" customFormat="1" x14ac:dyDescent="0.3">
      <c r="C15296" s="129"/>
      <c r="D15296" s="129"/>
      <c r="E15296" s="129"/>
      <c r="F15296" s="129"/>
    </row>
    <row r="15297" spans="3:6" s="119" customFormat="1" x14ac:dyDescent="0.3">
      <c r="C15297" s="129"/>
      <c r="D15297" s="129"/>
      <c r="E15297" s="129"/>
      <c r="F15297" s="129"/>
    </row>
    <row r="15298" spans="3:6" s="119" customFormat="1" x14ac:dyDescent="0.3">
      <c r="C15298" s="129"/>
      <c r="D15298" s="129"/>
      <c r="E15298" s="129"/>
      <c r="F15298" s="129"/>
    </row>
    <row r="15299" spans="3:6" s="119" customFormat="1" x14ac:dyDescent="0.3">
      <c r="C15299" s="129"/>
      <c r="D15299" s="129"/>
      <c r="E15299" s="129"/>
      <c r="F15299" s="129"/>
    </row>
    <row r="15300" spans="3:6" s="119" customFormat="1" x14ac:dyDescent="0.3">
      <c r="C15300" s="129"/>
      <c r="D15300" s="129"/>
      <c r="E15300" s="129"/>
      <c r="F15300" s="129"/>
    </row>
    <row r="15301" spans="3:6" s="119" customFormat="1" x14ac:dyDescent="0.3">
      <c r="C15301" s="129"/>
      <c r="D15301" s="129"/>
      <c r="E15301" s="129"/>
      <c r="F15301" s="129"/>
    </row>
    <row r="15302" spans="3:6" s="119" customFormat="1" x14ac:dyDescent="0.3">
      <c r="C15302" s="129"/>
      <c r="D15302" s="129"/>
      <c r="E15302" s="129"/>
      <c r="F15302" s="129"/>
    </row>
    <row r="15303" spans="3:6" s="119" customFormat="1" x14ac:dyDescent="0.3">
      <c r="C15303" s="129"/>
      <c r="D15303" s="129"/>
      <c r="E15303" s="129"/>
      <c r="F15303" s="129"/>
    </row>
    <row r="15304" spans="3:6" s="119" customFormat="1" x14ac:dyDescent="0.3">
      <c r="C15304" s="129"/>
      <c r="D15304" s="129"/>
      <c r="E15304" s="129"/>
      <c r="F15304" s="129"/>
    </row>
    <row r="15305" spans="3:6" s="119" customFormat="1" x14ac:dyDescent="0.3">
      <c r="C15305" s="129"/>
      <c r="D15305" s="129"/>
      <c r="E15305" s="129"/>
      <c r="F15305" s="129"/>
    </row>
    <row r="15306" spans="3:6" s="119" customFormat="1" x14ac:dyDescent="0.3">
      <c r="C15306" s="129"/>
      <c r="D15306" s="129"/>
      <c r="E15306" s="129"/>
      <c r="F15306" s="129"/>
    </row>
    <row r="15307" spans="3:6" s="119" customFormat="1" x14ac:dyDescent="0.3">
      <c r="C15307" s="129"/>
      <c r="D15307" s="129"/>
      <c r="E15307" s="129"/>
      <c r="F15307" s="129"/>
    </row>
    <row r="15308" spans="3:6" s="119" customFormat="1" x14ac:dyDescent="0.3">
      <c r="C15308" s="129"/>
      <c r="D15308" s="129"/>
      <c r="E15308" s="129"/>
      <c r="F15308" s="129"/>
    </row>
    <row r="15309" spans="3:6" s="119" customFormat="1" x14ac:dyDescent="0.3">
      <c r="C15309" s="129"/>
      <c r="D15309" s="129"/>
      <c r="E15309" s="129"/>
      <c r="F15309" s="129"/>
    </row>
    <row r="15310" spans="3:6" s="119" customFormat="1" x14ac:dyDescent="0.3">
      <c r="C15310" s="129"/>
      <c r="D15310" s="129"/>
      <c r="E15310" s="129"/>
      <c r="F15310" s="129"/>
    </row>
    <row r="15311" spans="3:6" s="119" customFormat="1" x14ac:dyDescent="0.3">
      <c r="C15311" s="129"/>
      <c r="D15311" s="129"/>
      <c r="E15311" s="129"/>
      <c r="F15311" s="129"/>
    </row>
    <row r="15312" spans="3:6" s="119" customFormat="1" x14ac:dyDescent="0.3">
      <c r="C15312" s="129"/>
      <c r="D15312" s="129"/>
      <c r="E15312" s="129"/>
      <c r="F15312" s="129"/>
    </row>
    <row r="15313" spans="3:6" s="119" customFormat="1" x14ac:dyDescent="0.3">
      <c r="C15313" s="129"/>
      <c r="D15313" s="129"/>
      <c r="E15313" s="129"/>
      <c r="F15313" s="129"/>
    </row>
    <row r="15314" spans="3:6" s="119" customFormat="1" x14ac:dyDescent="0.3">
      <c r="C15314" s="129"/>
      <c r="D15314" s="129"/>
      <c r="E15314" s="129"/>
      <c r="F15314" s="129"/>
    </row>
    <row r="15315" spans="3:6" s="119" customFormat="1" x14ac:dyDescent="0.3">
      <c r="C15315" s="129"/>
      <c r="D15315" s="129"/>
      <c r="E15315" s="129"/>
      <c r="F15315" s="129"/>
    </row>
    <row r="15316" spans="3:6" s="119" customFormat="1" x14ac:dyDescent="0.3">
      <c r="C15316" s="129"/>
      <c r="D15316" s="129"/>
      <c r="E15316" s="129"/>
      <c r="F15316" s="129"/>
    </row>
    <row r="15317" spans="3:6" s="119" customFormat="1" x14ac:dyDescent="0.3">
      <c r="C15317" s="129"/>
      <c r="D15317" s="129"/>
      <c r="E15317" s="129"/>
      <c r="F15317" s="129"/>
    </row>
    <row r="15318" spans="3:6" s="119" customFormat="1" x14ac:dyDescent="0.3">
      <c r="C15318" s="129"/>
      <c r="D15318" s="129"/>
      <c r="E15318" s="129"/>
      <c r="F15318" s="129"/>
    </row>
    <row r="15319" spans="3:6" s="119" customFormat="1" x14ac:dyDescent="0.3">
      <c r="C15319" s="129"/>
      <c r="D15319" s="129"/>
      <c r="E15319" s="129"/>
      <c r="F15319" s="129"/>
    </row>
    <row r="15320" spans="3:6" s="119" customFormat="1" x14ac:dyDescent="0.3">
      <c r="C15320" s="129"/>
      <c r="D15320" s="129"/>
      <c r="E15320" s="129"/>
      <c r="F15320" s="129"/>
    </row>
    <row r="15321" spans="3:6" s="119" customFormat="1" x14ac:dyDescent="0.3">
      <c r="C15321" s="129"/>
      <c r="D15321" s="129"/>
      <c r="E15321" s="129"/>
      <c r="F15321" s="129"/>
    </row>
    <row r="15322" spans="3:6" s="119" customFormat="1" x14ac:dyDescent="0.3">
      <c r="C15322" s="129"/>
      <c r="D15322" s="129"/>
      <c r="E15322" s="129"/>
      <c r="F15322" s="129"/>
    </row>
    <row r="15323" spans="3:6" s="119" customFormat="1" x14ac:dyDescent="0.3">
      <c r="C15323" s="129"/>
      <c r="D15323" s="129"/>
      <c r="E15323" s="129"/>
      <c r="F15323" s="129"/>
    </row>
    <row r="15324" spans="3:6" s="119" customFormat="1" x14ac:dyDescent="0.3">
      <c r="C15324" s="129"/>
      <c r="D15324" s="129"/>
      <c r="E15324" s="129"/>
      <c r="F15324" s="129"/>
    </row>
    <row r="15325" spans="3:6" s="119" customFormat="1" x14ac:dyDescent="0.3">
      <c r="C15325" s="129"/>
      <c r="D15325" s="129"/>
      <c r="E15325" s="129"/>
      <c r="F15325" s="129"/>
    </row>
    <row r="15326" spans="3:6" s="119" customFormat="1" x14ac:dyDescent="0.3">
      <c r="C15326" s="129"/>
      <c r="D15326" s="129"/>
      <c r="E15326" s="129"/>
      <c r="F15326" s="129"/>
    </row>
    <row r="15327" spans="3:6" s="119" customFormat="1" x14ac:dyDescent="0.3">
      <c r="C15327" s="129"/>
      <c r="D15327" s="129"/>
      <c r="E15327" s="129"/>
      <c r="F15327" s="129"/>
    </row>
    <row r="15328" spans="3:6" s="119" customFormat="1" x14ac:dyDescent="0.3">
      <c r="C15328" s="129"/>
      <c r="D15328" s="129"/>
      <c r="E15328" s="129"/>
      <c r="F15328" s="129"/>
    </row>
    <row r="15329" spans="3:6" s="119" customFormat="1" x14ac:dyDescent="0.3">
      <c r="C15329" s="129"/>
      <c r="D15329" s="129"/>
      <c r="E15329" s="129"/>
      <c r="F15329" s="129"/>
    </row>
    <row r="15330" spans="3:6" s="119" customFormat="1" x14ac:dyDescent="0.3">
      <c r="C15330" s="129"/>
      <c r="D15330" s="129"/>
      <c r="E15330" s="129"/>
      <c r="F15330" s="129"/>
    </row>
    <row r="15331" spans="3:6" s="119" customFormat="1" x14ac:dyDescent="0.3">
      <c r="C15331" s="129"/>
      <c r="D15331" s="129"/>
      <c r="E15331" s="129"/>
      <c r="F15331" s="129"/>
    </row>
    <row r="15332" spans="3:6" s="119" customFormat="1" x14ac:dyDescent="0.3">
      <c r="C15332" s="129"/>
      <c r="D15332" s="129"/>
      <c r="E15332" s="129"/>
      <c r="F15332" s="129"/>
    </row>
    <row r="15333" spans="3:6" s="119" customFormat="1" x14ac:dyDescent="0.3">
      <c r="C15333" s="129"/>
      <c r="D15333" s="129"/>
      <c r="E15333" s="129"/>
      <c r="F15333" s="129"/>
    </row>
    <row r="15334" spans="3:6" s="119" customFormat="1" x14ac:dyDescent="0.3">
      <c r="C15334" s="129"/>
      <c r="D15334" s="129"/>
      <c r="E15334" s="129"/>
      <c r="F15334" s="129"/>
    </row>
    <row r="15335" spans="3:6" s="119" customFormat="1" x14ac:dyDescent="0.3">
      <c r="C15335" s="129"/>
      <c r="D15335" s="129"/>
      <c r="E15335" s="129"/>
      <c r="F15335" s="129"/>
    </row>
    <row r="15336" spans="3:6" s="119" customFormat="1" x14ac:dyDescent="0.3">
      <c r="C15336" s="129"/>
      <c r="D15336" s="129"/>
      <c r="E15336" s="129"/>
      <c r="F15336" s="129"/>
    </row>
    <row r="15337" spans="3:6" s="119" customFormat="1" x14ac:dyDescent="0.3">
      <c r="C15337" s="129"/>
      <c r="D15337" s="129"/>
      <c r="E15337" s="129"/>
      <c r="F15337" s="129"/>
    </row>
    <row r="15338" spans="3:6" s="119" customFormat="1" x14ac:dyDescent="0.3">
      <c r="C15338" s="129"/>
      <c r="D15338" s="129"/>
      <c r="E15338" s="129"/>
      <c r="F15338" s="129"/>
    </row>
    <row r="15339" spans="3:6" s="119" customFormat="1" x14ac:dyDescent="0.3">
      <c r="C15339" s="129"/>
      <c r="D15339" s="129"/>
      <c r="E15339" s="129"/>
      <c r="F15339" s="129"/>
    </row>
    <row r="15340" spans="3:6" s="119" customFormat="1" x14ac:dyDescent="0.3">
      <c r="C15340" s="129"/>
      <c r="D15340" s="129"/>
      <c r="E15340" s="129"/>
      <c r="F15340" s="129"/>
    </row>
    <row r="15341" spans="3:6" s="119" customFormat="1" x14ac:dyDescent="0.3">
      <c r="C15341" s="129"/>
      <c r="D15341" s="129"/>
      <c r="E15341" s="129"/>
      <c r="F15341" s="129"/>
    </row>
    <row r="15342" spans="3:6" s="119" customFormat="1" x14ac:dyDescent="0.3">
      <c r="C15342" s="129"/>
      <c r="D15342" s="129"/>
      <c r="E15342" s="129"/>
      <c r="F15342" s="129"/>
    </row>
    <row r="15343" spans="3:6" s="119" customFormat="1" x14ac:dyDescent="0.3">
      <c r="C15343" s="129"/>
      <c r="D15343" s="129"/>
      <c r="E15343" s="129"/>
      <c r="F15343" s="129"/>
    </row>
    <row r="15344" spans="3:6" s="119" customFormat="1" x14ac:dyDescent="0.3">
      <c r="C15344" s="129"/>
      <c r="D15344" s="129"/>
      <c r="E15344" s="129"/>
      <c r="F15344" s="129"/>
    </row>
    <row r="15345" spans="3:6" s="119" customFormat="1" x14ac:dyDescent="0.3">
      <c r="C15345" s="129"/>
      <c r="D15345" s="129"/>
      <c r="E15345" s="129"/>
      <c r="F15345" s="129"/>
    </row>
    <row r="15346" spans="3:6" s="119" customFormat="1" x14ac:dyDescent="0.3">
      <c r="C15346" s="129"/>
      <c r="D15346" s="129"/>
      <c r="E15346" s="129"/>
      <c r="F15346" s="129"/>
    </row>
    <row r="15347" spans="3:6" s="119" customFormat="1" x14ac:dyDescent="0.3">
      <c r="C15347" s="129"/>
      <c r="D15347" s="129"/>
      <c r="E15347" s="129"/>
      <c r="F15347" s="129"/>
    </row>
    <row r="15348" spans="3:6" s="119" customFormat="1" x14ac:dyDescent="0.3">
      <c r="C15348" s="129"/>
      <c r="D15348" s="129"/>
      <c r="E15348" s="129"/>
      <c r="F15348" s="129"/>
    </row>
    <row r="15349" spans="3:6" s="119" customFormat="1" x14ac:dyDescent="0.3">
      <c r="C15349" s="129"/>
      <c r="D15349" s="129"/>
      <c r="E15349" s="129"/>
      <c r="F15349" s="129"/>
    </row>
    <row r="15350" spans="3:6" s="119" customFormat="1" x14ac:dyDescent="0.3">
      <c r="C15350" s="129"/>
      <c r="D15350" s="129"/>
      <c r="E15350" s="129"/>
      <c r="F15350" s="129"/>
    </row>
    <row r="15351" spans="3:6" s="119" customFormat="1" x14ac:dyDescent="0.3">
      <c r="C15351" s="129"/>
      <c r="D15351" s="129"/>
      <c r="E15351" s="129"/>
      <c r="F15351" s="129"/>
    </row>
    <row r="15352" spans="3:6" s="119" customFormat="1" x14ac:dyDescent="0.3">
      <c r="C15352" s="129"/>
      <c r="D15352" s="129"/>
      <c r="E15352" s="129"/>
      <c r="F15352" s="129"/>
    </row>
    <row r="15353" spans="3:6" s="119" customFormat="1" x14ac:dyDescent="0.3">
      <c r="C15353" s="129"/>
      <c r="D15353" s="129"/>
      <c r="E15353" s="129"/>
      <c r="F15353" s="129"/>
    </row>
    <row r="15354" spans="3:6" s="119" customFormat="1" x14ac:dyDescent="0.3">
      <c r="C15354" s="129"/>
      <c r="D15354" s="129"/>
      <c r="E15354" s="129"/>
      <c r="F15354" s="129"/>
    </row>
    <row r="15355" spans="3:6" s="119" customFormat="1" x14ac:dyDescent="0.3">
      <c r="C15355" s="129"/>
      <c r="D15355" s="129"/>
      <c r="E15355" s="129"/>
      <c r="F15355" s="129"/>
    </row>
    <row r="15356" spans="3:6" s="119" customFormat="1" x14ac:dyDescent="0.3">
      <c r="C15356" s="129"/>
      <c r="D15356" s="129"/>
      <c r="E15356" s="129"/>
      <c r="F15356" s="129"/>
    </row>
    <row r="15357" spans="3:6" s="119" customFormat="1" x14ac:dyDescent="0.3">
      <c r="C15357" s="129"/>
      <c r="D15357" s="129"/>
      <c r="E15357" s="129"/>
      <c r="F15357" s="129"/>
    </row>
    <row r="15358" spans="3:6" s="119" customFormat="1" x14ac:dyDescent="0.3">
      <c r="C15358" s="129"/>
      <c r="D15358" s="129"/>
      <c r="E15358" s="129"/>
      <c r="F15358" s="129"/>
    </row>
    <row r="15359" spans="3:6" s="119" customFormat="1" x14ac:dyDescent="0.3">
      <c r="C15359" s="129"/>
      <c r="D15359" s="129"/>
      <c r="E15359" s="129"/>
      <c r="F15359" s="129"/>
    </row>
    <row r="15360" spans="3:6" s="119" customFormat="1" x14ac:dyDescent="0.3">
      <c r="C15360" s="129"/>
      <c r="D15360" s="129"/>
      <c r="E15360" s="129"/>
      <c r="F15360" s="129"/>
    </row>
    <row r="15361" spans="3:6" s="119" customFormat="1" x14ac:dyDescent="0.3">
      <c r="C15361" s="129"/>
      <c r="D15361" s="129"/>
      <c r="E15361" s="129"/>
      <c r="F15361" s="129"/>
    </row>
    <row r="15362" spans="3:6" s="119" customFormat="1" x14ac:dyDescent="0.3">
      <c r="C15362" s="129"/>
      <c r="D15362" s="129"/>
      <c r="E15362" s="129"/>
      <c r="F15362" s="129"/>
    </row>
    <row r="15363" spans="3:6" s="119" customFormat="1" x14ac:dyDescent="0.3">
      <c r="C15363" s="129"/>
      <c r="D15363" s="129"/>
      <c r="E15363" s="129"/>
      <c r="F15363" s="129"/>
    </row>
    <row r="15364" spans="3:6" s="119" customFormat="1" x14ac:dyDescent="0.3">
      <c r="C15364" s="129"/>
      <c r="D15364" s="129"/>
      <c r="E15364" s="129"/>
      <c r="F15364" s="129"/>
    </row>
    <row r="15365" spans="3:6" s="119" customFormat="1" x14ac:dyDescent="0.3">
      <c r="C15365" s="129"/>
      <c r="D15365" s="129"/>
      <c r="E15365" s="129"/>
      <c r="F15365" s="129"/>
    </row>
    <row r="15366" spans="3:6" s="119" customFormat="1" x14ac:dyDescent="0.3">
      <c r="C15366" s="129"/>
      <c r="D15366" s="129"/>
      <c r="E15366" s="129"/>
      <c r="F15366" s="129"/>
    </row>
    <row r="15367" spans="3:6" s="119" customFormat="1" x14ac:dyDescent="0.3">
      <c r="C15367" s="129"/>
      <c r="D15367" s="129"/>
      <c r="E15367" s="129"/>
      <c r="F15367" s="129"/>
    </row>
    <row r="15368" spans="3:6" s="119" customFormat="1" x14ac:dyDescent="0.3">
      <c r="C15368" s="129"/>
      <c r="D15368" s="129"/>
      <c r="E15368" s="129"/>
      <c r="F15368" s="129"/>
    </row>
    <row r="15369" spans="3:6" s="119" customFormat="1" x14ac:dyDescent="0.3">
      <c r="C15369" s="129"/>
      <c r="D15369" s="129"/>
      <c r="E15369" s="129"/>
      <c r="F15369" s="129"/>
    </row>
    <row r="15370" spans="3:6" s="119" customFormat="1" x14ac:dyDescent="0.3">
      <c r="C15370" s="129"/>
      <c r="D15370" s="129"/>
      <c r="E15370" s="129"/>
      <c r="F15370" s="129"/>
    </row>
    <row r="15371" spans="3:6" s="119" customFormat="1" x14ac:dyDescent="0.3">
      <c r="C15371" s="129"/>
      <c r="D15371" s="129"/>
      <c r="E15371" s="129"/>
      <c r="F15371" s="129"/>
    </row>
    <row r="15372" spans="3:6" s="119" customFormat="1" x14ac:dyDescent="0.3">
      <c r="C15372" s="129"/>
      <c r="D15372" s="129"/>
      <c r="E15372" s="129"/>
      <c r="F15372" s="129"/>
    </row>
    <row r="15373" spans="3:6" s="119" customFormat="1" x14ac:dyDescent="0.3">
      <c r="C15373" s="129"/>
      <c r="D15373" s="129"/>
      <c r="E15373" s="129"/>
      <c r="F15373" s="129"/>
    </row>
    <row r="15374" spans="3:6" s="119" customFormat="1" x14ac:dyDescent="0.3">
      <c r="C15374" s="129"/>
      <c r="D15374" s="129"/>
      <c r="E15374" s="129"/>
      <c r="F15374" s="129"/>
    </row>
    <row r="15375" spans="3:6" s="119" customFormat="1" x14ac:dyDescent="0.3">
      <c r="C15375" s="129"/>
      <c r="D15375" s="129"/>
      <c r="E15375" s="129"/>
      <c r="F15375" s="129"/>
    </row>
    <row r="15376" spans="3:6" s="119" customFormat="1" x14ac:dyDescent="0.3">
      <c r="C15376" s="129"/>
      <c r="D15376" s="129"/>
      <c r="E15376" s="129"/>
      <c r="F15376" s="129"/>
    </row>
    <row r="15377" spans="3:6" s="119" customFormat="1" x14ac:dyDescent="0.3">
      <c r="C15377" s="129"/>
      <c r="D15377" s="129"/>
      <c r="E15377" s="129"/>
      <c r="F15377" s="129"/>
    </row>
    <row r="15378" spans="3:6" s="119" customFormat="1" x14ac:dyDescent="0.3">
      <c r="C15378" s="129"/>
      <c r="D15378" s="129"/>
      <c r="E15378" s="129"/>
      <c r="F15378" s="129"/>
    </row>
    <row r="15379" spans="3:6" s="119" customFormat="1" x14ac:dyDescent="0.3">
      <c r="C15379" s="129"/>
      <c r="D15379" s="129"/>
      <c r="E15379" s="129"/>
      <c r="F15379" s="129"/>
    </row>
    <row r="15380" spans="3:6" s="119" customFormat="1" x14ac:dyDescent="0.3">
      <c r="C15380" s="129"/>
      <c r="D15380" s="129"/>
      <c r="E15380" s="129"/>
      <c r="F15380" s="129"/>
    </row>
    <row r="15381" spans="3:6" s="119" customFormat="1" x14ac:dyDescent="0.3">
      <c r="C15381" s="129"/>
      <c r="D15381" s="129"/>
      <c r="E15381" s="129"/>
      <c r="F15381" s="129"/>
    </row>
    <row r="15382" spans="3:6" s="119" customFormat="1" x14ac:dyDescent="0.3">
      <c r="C15382" s="129"/>
      <c r="D15382" s="129"/>
      <c r="E15382" s="129"/>
      <c r="F15382" s="129"/>
    </row>
    <row r="15383" spans="3:6" s="119" customFormat="1" x14ac:dyDescent="0.3">
      <c r="C15383" s="129"/>
      <c r="D15383" s="129"/>
      <c r="E15383" s="129"/>
      <c r="F15383" s="129"/>
    </row>
    <row r="15384" spans="3:6" s="119" customFormat="1" x14ac:dyDescent="0.3">
      <c r="C15384" s="129"/>
      <c r="D15384" s="129"/>
      <c r="E15384" s="129"/>
      <c r="F15384" s="129"/>
    </row>
    <row r="15385" spans="3:6" s="119" customFormat="1" x14ac:dyDescent="0.3">
      <c r="C15385" s="129"/>
      <c r="D15385" s="129"/>
      <c r="E15385" s="129"/>
      <c r="F15385" s="129"/>
    </row>
    <row r="15386" spans="3:6" s="119" customFormat="1" x14ac:dyDescent="0.3">
      <c r="C15386" s="129"/>
      <c r="D15386" s="129"/>
      <c r="E15386" s="129"/>
      <c r="F15386" s="129"/>
    </row>
    <row r="15387" spans="3:6" s="119" customFormat="1" x14ac:dyDescent="0.3">
      <c r="C15387" s="129"/>
      <c r="D15387" s="129"/>
      <c r="E15387" s="129"/>
      <c r="F15387" s="129"/>
    </row>
    <row r="15388" spans="3:6" s="119" customFormat="1" x14ac:dyDescent="0.3">
      <c r="C15388" s="129"/>
      <c r="D15388" s="129"/>
      <c r="E15388" s="129"/>
      <c r="F15388" s="129"/>
    </row>
    <row r="15389" spans="3:6" s="119" customFormat="1" x14ac:dyDescent="0.3">
      <c r="C15389" s="129"/>
      <c r="D15389" s="129"/>
      <c r="E15389" s="129"/>
      <c r="F15389" s="129"/>
    </row>
    <row r="15390" spans="3:6" s="119" customFormat="1" x14ac:dyDescent="0.3">
      <c r="C15390" s="129"/>
      <c r="D15390" s="129"/>
      <c r="E15390" s="129"/>
      <c r="F15390" s="129"/>
    </row>
    <row r="15391" spans="3:6" s="119" customFormat="1" x14ac:dyDescent="0.3">
      <c r="C15391" s="129"/>
      <c r="D15391" s="129"/>
      <c r="E15391" s="129"/>
      <c r="F15391" s="129"/>
    </row>
    <row r="15392" spans="3:6" s="119" customFormat="1" x14ac:dyDescent="0.3">
      <c r="C15392" s="129"/>
      <c r="D15392" s="129"/>
      <c r="E15392" s="129"/>
      <c r="F15392" s="129"/>
    </row>
    <row r="15393" spans="3:6" s="119" customFormat="1" x14ac:dyDescent="0.3">
      <c r="C15393" s="129"/>
      <c r="D15393" s="129"/>
      <c r="E15393" s="129"/>
      <c r="F15393" s="129"/>
    </row>
    <row r="15394" spans="3:6" s="119" customFormat="1" x14ac:dyDescent="0.3">
      <c r="C15394" s="129"/>
      <c r="D15394" s="129"/>
      <c r="E15394" s="129"/>
      <c r="F15394" s="129"/>
    </row>
    <row r="15395" spans="3:6" s="119" customFormat="1" x14ac:dyDescent="0.3">
      <c r="C15395" s="129"/>
      <c r="D15395" s="129"/>
      <c r="E15395" s="129"/>
      <c r="F15395" s="129"/>
    </row>
    <row r="15396" spans="3:6" s="119" customFormat="1" x14ac:dyDescent="0.3">
      <c r="C15396" s="129"/>
      <c r="D15396" s="129"/>
      <c r="E15396" s="129"/>
      <c r="F15396" s="129"/>
    </row>
    <row r="15397" spans="3:6" s="119" customFormat="1" x14ac:dyDescent="0.3">
      <c r="C15397" s="129"/>
      <c r="D15397" s="129"/>
      <c r="E15397" s="129"/>
      <c r="F15397" s="129"/>
    </row>
    <row r="15398" spans="3:6" s="119" customFormat="1" x14ac:dyDescent="0.3">
      <c r="C15398" s="129"/>
      <c r="D15398" s="129"/>
      <c r="E15398" s="129"/>
      <c r="F15398" s="129"/>
    </row>
    <row r="15399" spans="3:6" s="119" customFormat="1" x14ac:dyDescent="0.3">
      <c r="C15399" s="129"/>
      <c r="D15399" s="129"/>
      <c r="E15399" s="129"/>
      <c r="F15399" s="129"/>
    </row>
    <row r="15400" spans="3:6" s="119" customFormat="1" x14ac:dyDescent="0.3">
      <c r="C15400" s="129"/>
      <c r="D15400" s="129"/>
      <c r="E15400" s="129"/>
      <c r="F15400" s="129"/>
    </row>
    <row r="15401" spans="3:6" s="119" customFormat="1" x14ac:dyDescent="0.3">
      <c r="C15401" s="129"/>
      <c r="D15401" s="129"/>
      <c r="E15401" s="129"/>
      <c r="F15401" s="129"/>
    </row>
    <row r="15402" spans="3:6" s="119" customFormat="1" x14ac:dyDescent="0.3">
      <c r="C15402" s="129"/>
      <c r="D15402" s="129"/>
      <c r="E15402" s="129"/>
      <c r="F15402" s="129"/>
    </row>
    <row r="15403" spans="3:6" s="119" customFormat="1" x14ac:dyDescent="0.3">
      <c r="C15403" s="129"/>
      <c r="D15403" s="129"/>
      <c r="E15403" s="129"/>
      <c r="F15403" s="129"/>
    </row>
    <row r="15404" spans="3:6" s="119" customFormat="1" x14ac:dyDescent="0.3">
      <c r="C15404" s="129"/>
      <c r="D15404" s="129"/>
      <c r="E15404" s="129"/>
      <c r="F15404" s="129"/>
    </row>
    <row r="15405" spans="3:6" s="119" customFormat="1" x14ac:dyDescent="0.3">
      <c r="C15405" s="129"/>
      <c r="D15405" s="129"/>
      <c r="E15405" s="129"/>
      <c r="F15405" s="129"/>
    </row>
    <row r="15406" spans="3:6" s="119" customFormat="1" x14ac:dyDescent="0.3">
      <c r="C15406" s="129"/>
      <c r="D15406" s="129"/>
      <c r="E15406" s="129"/>
      <c r="F15406" s="129"/>
    </row>
    <row r="15407" spans="3:6" s="119" customFormat="1" x14ac:dyDescent="0.3">
      <c r="C15407" s="129"/>
      <c r="D15407" s="129"/>
      <c r="E15407" s="129"/>
      <c r="F15407" s="129"/>
    </row>
    <row r="15408" spans="3:6" s="119" customFormat="1" x14ac:dyDescent="0.3">
      <c r="C15408" s="129"/>
      <c r="D15408" s="129"/>
      <c r="E15408" s="129"/>
      <c r="F15408" s="129"/>
    </row>
    <row r="15409" spans="3:6" s="119" customFormat="1" x14ac:dyDescent="0.3">
      <c r="C15409" s="129"/>
      <c r="D15409" s="129"/>
      <c r="E15409" s="129"/>
      <c r="F15409" s="129"/>
    </row>
    <row r="15410" spans="3:6" s="119" customFormat="1" x14ac:dyDescent="0.3">
      <c r="C15410" s="129"/>
      <c r="D15410" s="129"/>
      <c r="E15410" s="129"/>
      <c r="F15410" s="129"/>
    </row>
    <row r="15411" spans="3:6" s="119" customFormat="1" x14ac:dyDescent="0.3">
      <c r="C15411" s="129"/>
      <c r="D15411" s="129"/>
      <c r="E15411" s="129"/>
      <c r="F15411" s="129"/>
    </row>
    <row r="15412" spans="3:6" s="119" customFormat="1" x14ac:dyDescent="0.3">
      <c r="C15412" s="129"/>
      <c r="D15412" s="129"/>
      <c r="E15412" s="129"/>
      <c r="F15412" s="129"/>
    </row>
    <row r="15413" spans="3:6" s="119" customFormat="1" x14ac:dyDescent="0.3">
      <c r="C15413" s="129"/>
      <c r="D15413" s="129"/>
      <c r="E15413" s="129"/>
      <c r="F15413" s="129"/>
    </row>
    <row r="15414" spans="3:6" s="119" customFormat="1" x14ac:dyDescent="0.3">
      <c r="C15414" s="129"/>
      <c r="D15414" s="129"/>
      <c r="E15414" s="129"/>
      <c r="F15414" s="129"/>
    </row>
    <row r="15415" spans="3:6" s="119" customFormat="1" x14ac:dyDescent="0.3">
      <c r="C15415" s="129"/>
      <c r="D15415" s="129"/>
      <c r="E15415" s="129"/>
      <c r="F15415" s="129"/>
    </row>
    <row r="15416" spans="3:6" s="119" customFormat="1" x14ac:dyDescent="0.3">
      <c r="C15416" s="129"/>
      <c r="D15416" s="129"/>
      <c r="E15416" s="129"/>
      <c r="F15416" s="129"/>
    </row>
    <row r="15417" spans="3:6" s="119" customFormat="1" x14ac:dyDescent="0.3">
      <c r="C15417" s="129"/>
      <c r="D15417" s="129"/>
      <c r="E15417" s="129"/>
      <c r="F15417" s="129"/>
    </row>
    <row r="15418" spans="3:6" s="119" customFormat="1" x14ac:dyDescent="0.3">
      <c r="C15418" s="129"/>
      <c r="D15418" s="129"/>
      <c r="E15418" s="129"/>
      <c r="F15418" s="129"/>
    </row>
    <row r="15419" spans="3:6" s="119" customFormat="1" x14ac:dyDescent="0.3">
      <c r="C15419" s="129"/>
      <c r="D15419" s="129"/>
      <c r="E15419" s="129"/>
      <c r="F15419" s="129"/>
    </row>
    <row r="15420" spans="3:6" s="119" customFormat="1" x14ac:dyDescent="0.3">
      <c r="C15420" s="129"/>
      <c r="D15420" s="129"/>
      <c r="E15420" s="129"/>
      <c r="F15420" s="129"/>
    </row>
    <row r="15421" spans="3:6" s="119" customFormat="1" x14ac:dyDescent="0.3">
      <c r="C15421" s="129"/>
      <c r="D15421" s="129"/>
      <c r="E15421" s="129"/>
      <c r="F15421" s="129"/>
    </row>
    <row r="15422" spans="3:6" s="119" customFormat="1" x14ac:dyDescent="0.3">
      <c r="C15422" s="129"/>
      <c r="D15422" s="129"/>
      <c r="E15422" s="129"/>
      <c r="F15422" s="129"/>
    </row>
    <row r="15423" spans="3:6" s="119" customFormat="1" x14ac:dyDescent="0.3">
      <c r="C15423" s="129"/>
      <c r="D15423" s="129"/>
      <c r="E15423" s="129"/>
      <c r="F15423" s="129"/>
    </row>
    <row r="15424" spans="3:6" s="119" customFormat="1" x14ac:dyDescent="0.3">
      <c r="C15424" s="129"/>
      <c r="D15424" s="129"/>
      <c r="E15424" s="129"/>
      <c r="F15424" s="129"/>
    </row>
    <row r="15425" spans="3:6" s="119" customFormat="1" x14ac:dyDescent="0.3">
      <c r="C15425" s="129"/>
      <c r="D15425" s="129"/>
      <c r="E15425" s="129"/>
      <c r="F15425" s="129"/>
    </row>
    <row r="15426" spans="3:6" s="119" customFormat="1" x14ac:dyDescent="0.3">
      <c r="C15426" s="129"/>
      <c r="D15426" s="129"/>
      <c r="E15426" s="129"/>
      <c r="F15426" s="129"/>
    </row>
    <row r="15427" spans="3:6" s="119" customFormat="1" x14ac:dyDescent="0.3">
      <c r="C15427" s="129"/>
      <c r="D15427" s="129"/>
      <c r="E15427" s="129"/>
      <c r="F15427" s="129"/>
    </row>
    <row r="15428" spans="3:6" s="119" customFormat="1" x14ac:dyDescent="0.3">
      <c r="C15428" s="129"/>
      <c r="D15428" s="129"/>
      <c r="E15428" s="129"/>
      <c r="F15428" s="129"/>
    </row>
    <row r="15429" spans="3:6" s="119" customFormat="1" x14ac:dyDescent="0.3">
      <c r="C15429" s="129"/>
      <c r="D15429" s="129"/>
      <c r="E15429" s="129"/>
      <c r="F15429" s="129"/>
    </row>
    <row r="15430" spans="3:6" s="119" customFormat="1" x14ac:dyDescent="0.3">
      <c r="C15430" s="129"/>
      <c r="D15430" s="129"/>
      <c r="E15430" s="129"/>
      <c r="F15430" s="129"/>
    </row>
    <row r="15431" spans="3:6" s="119" customFormat="1" x14ac:dyDescent="0.3">
      <c r="C15431" s="129"/>
      <c r="D15431" s="129"/>
      <c r="E15431" s="129"/>
      <c r="F15431" s="129"/>
    </row>
    <row r="15432" spans="3:6" s="119" customFormat="1" x14ac:dyDescent="0.3">
      <c r="C15432" s="129"/>
      <c r="D15432" s="129"/>
      <c r="E15432" s="129"/>
      <c r="F15432" s="129"/>
    </row>
    <row r="15433" spans="3:6" s="119" customFormat="1" x14ac:dyDescent="0.3">
      <c r="C15433" s="129"/>
      <c r="D15433" s="129"/>
      <c r="E15433" s="129"/>
      <c r="F15433" s="129"/>
    </row>
    <row r="15434" spans="3:6" s="119" customFormat="1" x14ac:dyDescent="0.3">
      <c r="C15434" s="129"/>
      <c r="D15434" s="129"/>
      <c r="E15434" s="129"/>
      <c r="F15434" s="129"/>
    </row>
    <row r="15435" spans="3:6" s="119" customFormat="1" x14ac:dyDescent="0.3">
      <c r="C15435" s="129"/>
      <c r="D15435" s="129"/>
      <c r="E15435" s="129"/>
      <c r="F15435" s="129"/>
    </row>
    <row r="15436" spans="3:6" s="119" customFormat="1" x14ac:dyDescent="0.3">
      <c r="C15436" s="129"/>
      <c r="D15436" s="129"/>
      <c r="E15436" s="129"/>
      <c r="F15436" s="129"/>
    </row>
    <row r="15437" spans="3:6" s="119" customFormat="1" x14ac:dyDescent="0.3">
      <c r="C15437" s="129"/>
      <c r="D15437" s="129"/>
      <c r="E15437" s="129"/>
      <c r="F15437" s="129"/>
    </row>
    <row r="15438" spans="3:6" s="119" customFormat="1" x14ac:dyDescent="0.3">
      <c r="C15438" s="129"/>
      <c r="D15438" s="129"/>
      <c r="E15438" s="129"/>
      <c r="F15438" s="129"/>
    </row>
    <row r="15439" spans="3:6" s="119" customFormat="1" x14ac:dyDescent="0.3">
      <c r="C15439" s="129"/>
      <c r="D15439" s="129"/>
      <c r="E15439" s="129"/>
      <c r="F15439" s="129"/>
    </row>
    <row r="15440" spans="3:6" s="119" customFormat="1" x14ac:dyDescent="0.3">
      <c r="C15440" s="129"/>
      <c r="D15440" s="129"/>
      <c r="E15440" s="129"/>
      <c r="F15440" s="129"/>
    </row>
    <row r="15441" spans="3:6" s="119" customFormat="1" x14ac:dyDescent="0.3">
      <c r="C15441" s="129"/>
      <c r="D15441" s="129"/>
      <c r="E15441" s="129"/>
      <c r="F15441" s="129"/>
    </row>
    <row r="15442" spans="3:6" s="119" customFormat="1" x14ac:dyDescent="0.3">
      <c r="C15442" s="129"/>
      <c r="D15442" s="129"/>
      <c r="E15442" s="129"/>
      <c r="F15442" s="129"/>
    </row>
    <row r="15443" spans="3:6" s="119" customFormat="1" x14ac:dyDescent="0.3">
      <c r="C15443" s="129"/>
      <c r="D15443" s="129"/>
      <c r="E15443" s="129"/>
      <c r="F15443" s="129"/>
    </row>
    <row r="15444" spans="3:6" s="119" customFormat="1" x14ac:dyDescent="0.3">
      <c r="C15444" s="129"/>
      <c r="D15444" s="129"/>
      <c r="E15444" s="129"/>
      <c r="F15444" s="129"/>
    </row>
    <row r="15445" spans="3:6" s="119" customFormat="1" x14ac:dyDescent="0.3">
      <c r="C15445" s="129"/>
      <c r="D15445" s="129"/>
      <c r="E15445" s="129"/>
      <c r="F15445" s="129"/>
    </row>
    <row r="15446" spans="3:6" s="119" customFormat="1" x14ac:dyDescent="0.3">
      <c r="C15446" s="129"/>
      <c r="D15446" s="129"/>
      <c r="E15446" s="129"/>
      <c r="F15446" s="129"/>
    </row>
    <row r="15447" spans="3:6" s="119" customFormat="1" x14ac:dyDescent="0.3">
      <c r="C15447" s="129"/>
      <c r="D15447" s="129"/>
      <c r="E15447" s="129"/>
      <c r="F15447" s="129"/>
    </row>
    <row r="15448" spans="3:6" s="119" customFormat="1" x14ac:dyDescent="0.3">
      <c r="C15448" s="129"/>
      <c r="D15448" s="129"/>
      <c r="E15448" s="129"/>
      <c r="F15448" s="129"/>
    </row>
    <row r="15449" spans="3:6" s="119" customFormat="1" x14ac:dyDescent="0.3">
      <c r="C15449" s="129"/>
      <c r="D15449" s="129"/>
      <c r="E15449" s="129"/>
      <c r="F15449" s="129"/>
    </row>
    <row r="15450" spans="3:6" s="119" customFormat="1" x14ac:dyDescent="0.3">
      <c r="C15450" s="129"/>
      <c r="D15450" s="129"/>
      <c r="E15450" s="129"/>
      <c r="F15450" s="129"/>
    </row>
    <row r="15451" spans="3:6" s="119" customFormat="1" x14ac:dyDescent="0.3">
      <c r="C15451" s="129"/>
      <c r="D15451" s="129"/>
      <c r="E15451" s="129"/>
      <c r="F15451" s="129"/>
    </row>
    <row r="15452" spans="3:6" s="119" customFormat="1" x14ac:dyDescent="0.3">
      <c r="C15452" s="129"/>
      <c r="D15452" s="129"/>
      <c r="E15452" s="129"/>
      <c r="F15452" s="129"/>
    </row>
    <row r="15453" spans="3:6" s="119" customFormat="1" x14ac:dyDescent="0.3">
      <c r="C15453" s="129"/>
      <c r="D15453" s="129"/>
      <c r="E15453" s="129"/>
      <c r="F15453" s="129"/>
    </row>
    <row r="15454" spans="3:6" s="119" customFormat="1" x14ac:dyDescent="0.3">
      <c r="C15454" s="129"/>
      <c r="D15454" s="129"/>
      <c r="E15454" s="129"/>
      <c r="F15454" s="129"/>
    </row>
    <row r="15455" spans="3:6" s="119" customFormat="1" x14ac:dyDescent="0.3">
      <c r="C15455" s="129"/>
      <c r="D15455" s="129"/>
      <c r="E15455" s="129"/>
      <c r="F15455" s="129"/>
    </row>
    <row r="15456" spans="3:6" s="119" customFormat="1" x14ac:dyDescent="0.3">
      <c r="C15456" s="129"/>
      <c r="D15456" s="129"/>
      <c r="E15456" s="129"/>
      <c r="F15456" s="129"/>
    </row>
    <row r="15457" spans="3:6" s="119" customFormat="1" x14ac:dyDescent="0.3">
      <c r="C15457" s="129"/>
      <c r="D15457" s="129"/>
      <c r="E15457" s="129"/>
      <c r="F15457" s="129"/>
    </row>
    <row r="15458" spans="3:6" s="119" customFormat="1" x14ac:dyDescent="0.3">
      <c r="C15458" s="129"/>
      <c r="D15458" s="129"/>
      <c r="E15458" s="129"/>
      <c r="F15458" s="129"/>
    </row>
    <row r="15459" spans="3:6" s="119" customFormat="1" x14ac:dyDescent="0.3">
      <c r="C15459" s="129"/>
      <c r="D15459" s="129"/>
      <c r="E15459" s="129"/>
      <c r="F15459" s="129"/>
    </row>
    <row r="15460" spans="3:6" s="119" customFormat="1" x14ac:dyDescent="0.3">
      <c r="C15460" s="129"/>
      <c r="D15460" s="129"/>
      <c r="E15460" s="129"/>
      <c r="F15460" s="129"/>
    </row>
    <row r="15461" spans="3:6" s="119" customFormat="1" x14ac:dyDescent="0.3">
      <c r="C15461" s="129"/>
      <c r="D15461" s="129"/>
      <c r="E15461" s="129"/>
      <c r="F15461" s="129"/>
    </row>
    <row r="15462" spans="3:6" s="119" customFormat="1" x14ac:dyDescent="0.3">
      <c r="C15462" s="129"/>
      <c r="D15462" s="129"/>
      <c r="E15462" s="129"/>
      <c r="F15462" s="129"/>
    </row>
    <row r="15463" spans="3:6" s="119" customFormat="1" x14ac:dyDescent="0.3">
      <c r="C15463" s="129"/>
      <c r="D15463" s="129"/>
      <c r="E15463" s="129"/>
      <c r="F15463" s="129"/>
    </row>
    <row r="15464" spans="3:6" s="119" customFormat="1" x14ac:dyDescent="0.3">
      <c r="C15464" s="129"/>
      <c r="D15464" s="129"/>
      <c r="E15464" s="129"/>
      <c r="F15464" s="129"/>
    </row>
    <row r="15465" spans="3:6" s="119" customFormat="1" x14ac:dyDescent="0.3">
      <c r="C15465" s="129"/>
      <c r="D15465" s="129"/>
      <c r="E15465" s="129"/>
      <c r="F15465" s="129"/>
    </row>
    <row r="15466" spans="3:6" s="119" customFormat="1" x14ac:dyDescent="0.3">
      <c r="C15466" s="129"/>
      <c r="D15466" s="129"/>
      <c r="E15466" s="129"/>
      <c r="F15466" s="129"/>
    </row>
    <row r="15467" spans="3:6" s="119" customFormat="1" x14ac:dyDescent="0.3">
      <c r="C15467" s="129"/>
      <c r="D15467" s="129"/>
      <c r="E15467" s="129"/>
      <c r="F15467" s="129"/>
    </row>
    <row r="15468" spans="3:6" s="119" customFormat="1" x14ac:dyDescent="0.3">
      <c r="C15468" s="129"/>
      <c r="D15468" s="129"/>
      <c r="E15468" s="129"/>
      <c r="F15468" s="129"/>
    </row>
    <row r="15469" spans="3:6" s="119" customFormat="1" x14ac:dyDescent="0.3">
      <c r="C15469" s="129"/>
      <c r="D15469" s="129"/>
      <c r="E15469" s="129"/>
      <c r="F15469" s="129"/>
    </row>
    <row r="15470" spans="3:6" s="119" customFormat="1" x14ac:dyDescent="0.3">
      <c r="C15470" s="129"/>
      <c r="D15470" s="129"/>
      <c r="E15470" s="129"/>
      <c r="F15470" s="129"/>
    </row>
    <row r="15471" spans="3:6" s="119" customFormat="1" x14ac:dyDescent="0.3">
      <c r="C15471" s="129"/>
      <c r="D15471" s="129"/>
      <c r="E15471" s="129"/>
      <c r="F15471" s="129"/>
    </row>
    <row r="15472" spans="3:6" s="119" customFormat="1" x14ac:dyDescent="0.3">
      <c r="C15472" s="129"/>
      <c r="D15472" s="129"/>
      <c r="E15472" s="129"/>
      <c r="F15472" s="129"/>
    </row>
    <row r="15473" spans="3:6" s="119" customFormat="1" x14ac:dyDescent="0.3">
      <c r="C15473" s="129"/>
      <c r="D15473" s="129"/>
      <c r="E15473" s="129"/>
      <c r="F15473" s="129"/>
    </row>
    <row r="15474" spans="3:6" s="119" customFormat="1" x14ac:dyDescent="0.3">
      <c r="C15474" s="129"/>
      <c r="D15474" s="129"/>
      <c r="E15474" s="129"/>
      <c r="F15474" s="129"/>
    </row>
    <row r="15475" spans="3:6" s="119" customFormat="1" x14ac:dyDescent="0.3">
      <c r="C15475" s="129"/>
      <c r="D15475" s="129"/>
      <c r="E15475" s="129"/>
      <c r="F15475" s="129"/>
    </row>
    <row r="15476" spans="3:6" s="119" customFormat="1" x14ac:dyDescent="0.3">
      <c r="C15476" s="129"/>
      <c r="D15476" s="129"/>
      <c r="E15476" s="129"/>
      <c r="F15476" s="129"/>
    </row>
    <row r="15477" spans="3:6" s="119" customFormat="1" x14ac:dyDescent="0.3">
      <c r="C15477" s="129"/>
      <c r="D15477" s="129"/>
      <c r="E15477" s="129"/>
      <c r="F15477" s="129"/>
    </row>
    <row r="15478" spans="3:6" s="119" customFormat="1" x14ac:dyDescent="0.3">
      <c r="C15478" s="129"/>
      <c r="D15478" s="129"/>
      <c r="E15478" s="129"/>
      <c r="F15478" s="129"/>
    </row>
    <row r="15479" spans="3:6" s="119" customFormat="1" x14ac:dyDescent="0.3">
      <c r="C15479" s="129"/>
      <c r="D15479" s="129"/>
      <c r="E15479" s="129"/>
      <c r="F15479" s="129"/>
    </row>
    <row r="15480" spans="3:6" s="119" customFormat="1" x14ac:dyDescent="0.3">
      <c r="C15480" s="129"/>
      <c r="D15480" s="129"/>
      <c r="E15480" s="129"/>
      <c r="F15480" s="129"/>
    </row>
    <row r="15481" spans="3:6" s="119" customFormat="1" x14ac:dyDescent="0.3">
      <c r="C15481" s="129"/>
      <c r="D15481" s="129"/>
      <c r="E15481" s="129"/>
      <c r="F15481" s="129"/>
    </row>
    <row r="15482" spans="3:6" s="119" customFormat="1" x14ac:dyDescent="0.3">
      <c r="C15482" s="129"/>
      <c r="D15482" s="129"/>
      <c r="E15482" s="129"/>
      <c r="F15482" s="129"/>
    </row>
    <row r="15483" spans="3:6" s="119" customFormat="1" x14ac:dyDescent="0.3">
      <c r="C15483" s="129"/>
      <c r="D15483" s="129"/>
      <c r="E15483" s="129"/>
      <c r="F15483" s="129"/>
    </row>
    <row r="15484" spans="3:6" s="119" customFormat="1" x14ac:dyDescent="0.3">
      <c r="C15484" s="129"/>
      <c r="D15484" s="129"/>
      <c r="E15484" s="129"/>
      <c r="F15484" s="129"/>
    </row>
    <row r="15485" spans="3:6" s="119" customFormat="1" x14ac:dyDescent="0.3">
      <c r="C15485" s="129"/>
      <c r="D15485" s="129"/>
      <c r="E15485" s="129"/>
      <c r="F15485" s="129"/>
    </row>
    <row r="15486" spans="3:6" s="119" customFormat="1" x14ac:dyDescent="0.3">
      <c r="C15486" s="129"/>
      <c r="D15486" s="129"/>
      <c r="E15486" s="129"/>
      <c r="F15486" s="129"/>
    </row>
    <row r="15487" spans="3:6" s="119" customFormat="1" x14ac:dyDescent="0.3">
      <c r="C15487" s="129"/>
      <c r="D15487" s="129"/>
      <c r="E15487" s="129"/>
      <c r="F15487" s="129"/>
    </row>
    <row r="15488" spans="3:6" s="119" customFormat="1" x14ac:dyDescent="0.3">
      <c r="C15488" s="129"/>
      <c r="D15488" s="129"/>
      <c r="E15488" s="129"/>
      <c r="F15488" s="129"/>
    </row>
    <row r="15489" spans="3:6" s="119" customFormat="1" x14ac:dyDescent="0.3">
      <c r="C15489" s="129"/>
      <c r="D15489" s="129"/>
      <c r="E15489" s="129"/>
      <c r="F15489" s="129"/>
    </row>
    <row r="15490" spans="3:6" s="119" customFormat="1" x14ac:dyDescent="0.3">
      <c r="C15490" s="129"/>
      <c r="D15490" s="129"/>
      <c r="E15490" s="129"/>
      <c r="F15490" s="129"/>
    </row>
    <row r="15491" spans="3:6" s="119" customFormat="1" x14ac:dyDescent="0.3">
      <c r="C15491" s="129"/>
      <c r="D15491" s="129"/>
      <c r="E15491" s="129"/>
      <c r="F15491" s="129"/>
    </row>
    <row r="15492" spans="3:6" s="119" customFormat="1" x14ac:dyDescent="0.3">
      <c r="C15492" s="129"/>
      <c r="D15492" s="129"/>
      <c r="E15492" s="129"/>
      <c r="F15492" s="129"/>
    </row>
    <row r="15493" spans="3:6" s="119" customFormat="1" x14ac:dyDescent="0.3">
      <c r="C15493" s="129"/>
      <c r="D15493" s="129"/>
      <c r="E15493" s="129"/>
      <c r="F15493" s="129"/>
    </row>
    <row r="15494" spans="3:6" s="119" customFormat="1" x14ac:dyDescent="0.3">
      <c r="C15494" s="129"/>
      <c r="D15494" s="129"/>
      <c r="E15494" s="129"/>
      <c r="F15494" s="129"/>
    </row>
    <row r="15495" spans="3:6" s="119" customFormat="1" x14ac:dyDescent="0.3">
      <c r="C15495" s="129"/>
      <c r="D15495" s="129"/>
      <c r="E15495" s="129"/>
      <c r="F15495" s="129"/>
    </row>
    <row r="15496" spans="3:6" s="119" customFormat="1" x14ac:dyDescent="0.3">
      <c r="C15496" s="129"/>
      <c r="D15496" s="129"/>
      <c r="E15496" s="129"/>
      <c r="F15496" s="129"/>
    </row>
    <row r="15497" spans="3:6" s="119" customFormat="1" x14ac:dyDescent="0.3">
      <c r="C15497" s="129"/>
      <c r="D15497" s="129"/>
      <c r="E15497" s="129"/>
      <c r="F15497" s="129"/>
    </row>
    <row r="15498" spans="3:6" s="119" customFormat="1" x14ac:dyDescent="0.3">
      <c r="C15498" s="129"/>
      <c r="D15498" s="129"/>
      <c r="E15498" s="129"/>
      <c r="F15498" s="129"/>
    </row>
    <row r="15499" spans="3:6" s="119" customFormat="1" x14ac:dyDescent="0.3">
      <c r="C15499" s="129"/>
      <c r="D15499" s="129"/>
      <c r="E15499" s="129"/>
      <c r="F15499" s="129"/>
    </row>
    <row r="15500" spans="3:6" s="119" customFormat="1" x14ac:dyDescent="0.3">
      <c r="C15500" s="129"/>
      <c r="D15500" s="129"/>
      <c r="E15500" s="129"/>
      <c r="F15500" s="129"/>
    </row>
    <row r="15501" spans="3:6" s="119" customFormat="1" x14ac:dyDescent="0.3">
      <c r="C15501" s="129"/>
      <c r="D15501" s="129"/>
      <c r="E15501" s="129"/>
      <c r="F15501" s="129"/>
    </row>
    <row r="15502" spans="3:6" s="119" customFormat="1" x14ac:dyDescent="0.3">
      <c r="C15502" s="129"/>
      <c r="D15502" s="129"/>
      <c r="E15502" s="129"/>
      <c r="F15502" s="129"/>
    </row>
    <row r="15503" spans="3:6" s="119" customFormat="1" x14ac:dyDescent="0.3">
      <c r="C15503" s="129"/>
      <c r="D15503" s="129"/>
      <c r="E15503" s="129"/>
      <c r="F15503" s="129"/>
    </row>
    <row r="15504" spans="3:6" s="119" customFormat="1" x14ac:dyDescent="0.3">
      <c r="C15504" s="129"/>
      <c r="D15504" s="129"/>
      <c r="E15504" s="129"/>
      <c r="F15504" s="129"/>
    </row>
    <row r="15505" spans="3:6" s="119" customFormat="1" x14ac:dyDescent="0.3">
      <c r="C15505" s="129"/>
      <c r="D15505" s="129"/>
      <c r="E15505" s="129"/>
      <c r="F15505" s="129"/>
    </row>
    <row r="15506" spans="3:6" s="119" customFormat="1" x14ac:dyDescent="0.3">
      <c r="C15506" s="129"/>
      <c r="D15506" s="129"/>
      <c r="E15506" s="129"/>
      <c r="F15506" s="129"/>
    </row>
    <row r="15507" spans="3:6" s="119" customFormat="1" x14ac:dyDescent="0.3">
      <c r="C15507" s="129"/>
      <c r="D15507" s="129"/>
      <c r="E15507" s="129"/>
      <c r="F15507" s="129"/>
    </row>
    <row r="15508" spans="3:6" s="119" customFormat="1" x14ac:dyDescent="0.3">
      <c r="C15508" s="129"/>
      <c r="D15508" s="129"/>
      <c r="E15508" s="129"/>
      <c r="F15508" s="129"/>
    </row>
    <row r="15509" spans="3:6" s="119" customFormat="1" x14ac:dyDescent="0.3">
      <c r="C15509" s="129"/>
      <c r="D15509" s="129"/>
      <c r="E15509" s="129"/>
      <c r="F15509" s="129"/>
    </row>
    <row r="15510" spans="3:6" s="119" customFormat="1" x14ac:dyDescent="0.3">
      <c r="C15510" s="129"/>
      <c r="D15510" s="129"/>
      <c r="E15510" s="129"/>
      <c r="F15510" s="129"/>
    </row>
    <row r="15511" spans="3:6" s="119" customFormat="1" x14ac:dyDescent="0.3">
      <c r="C15511" s="129"/>
      <c r="D15511" s="129"/>
      <c r="E15511" s="129"/>
      <c r="F15511" s="129"/>
    </row>
    <row r="15512" spans="3:6" s="119" customFormat="1" x14ac:dyDescent="0.3">
      <c r="C15512" s="129"/>
      <c r="D15512" s="129"/>
      <c r="E15512" s="129"/>
      <c r="F15512" s="129"/>
    </row>
    <row r="15513" spans="3:6" s="119" customFormat="1" x14ac:dyDescent="0.3">
      <c r="C15513" s="129"/>
      <c r="D15513" s="129"/>
      <c r="E15513" s="129"/>
      <c r="F15513" s="129"/>
    </row>
    <row r="15514" spans="3:6" s="119" customFormat="1" x14ac:dyDescent="0.3">
      <c r="C15514" s="129"/>
      <c r="D15514" s="129"/>
      <c r="E15514" s="129"/>
      <c r="F15514" s="129"/>
    </row>
    <row r="15515" spans="3:6" s="119" customFormat="1" x14ac:dyDescent="0.3">
      <c r="C15515" s="129"/>
      <c r="D15515" s="129"/>
      <c r="E15515" s="129"/>
      <c r="F15515" s="129"/>
    </row>
    <row r="15516" spans="3:6" s="119" customFormat="1" x14ac:dyDescent="0.3">
      <c r="C15516" s="129"/>
      <c r="D15516" s="129"/>
      <c r="E15516" s="129"/>
      <c r="F15516" s="129"/>
    </row>
    <row r="15517" spans="3:6" s="119" customFormat="1" x14ac:dyDescent="0.3">
      <c r="C15517" s="129"/>
      <c r="D15517" s="129"/>
      <c r="E15517" s="129"/>
      <c r="F15517" s="129"/>
    </row>
    <row r="15518" spans="3:6" s="119" customFormat="1" x14ac:dyDescent="0.3">
      <c r="C15518" s="129"/>
      <c r="D15518" s="129"/>
      <c r="E15518" s="129"/>
      <c r="F15518" s="129"/>
    </row>
    <row r="15519" spans="3:6" s="119" customFormat="1" x14ac:dyDescent="0.3">
      <c r="C15519" s="129"/>
      <c r="D15519" s="129"/>
      <c r="E15519" s="129"/>
      <c r="F15519" s="129"/>
    </row>
    <row r="15520" spans="3:6" s="119" customFormat="1" x14ac:dyDescent="0.3">
      <c r="C15520" s="129"/>
      <c r="D15520" s="129"/>
      <c r="E15520" s="129"/>
      <c r="F15520" s="129"/>
    </row>
    <row r="15521" spans="3:6" s="119" customFormat="1" x14ac:dyDescent="0.3">
      <c r="C15521" s="129"/>
      <c r="D15521" s="129"/>
      <c r="E15521" s="129"/>
      <c r="F15521" s="129"/>
    </row>
    <row r="15522" spans="3:6" s="119" customFormat="1" x14ac:dyDescent="0.3">
      <c r="C15522" s="129"/>
      <c r="D15522" s="129"/>
      <c r="E15522" s="129"/>
      <c r="F15522" s="129"/>
    </row>
    <row r="15523" spans="3:6" s="119" customFormat="1" x14ac:dyDescent="0.3">
      <c r="C15523" s="129"/>
      <c r="D15523" s="129"/>
      <c r="E15523" s="129"/>
      <c r="F15523" s="129"/>
    </row>
    <row r="15524" spans="3:6" s="119" customFormat="1" x14ac:dyDescent="0.3">
      <c r="C15524" s="129"/>
      <c r="D15524" s="129"/>
      <c r="E15524" s="129"/>
      <c r="F15524" s="129"/>
    </row>
    <row r="15525" spans="3:6" s="119" customFormat="1" x14ac:dyDescent="0.3">
      <c r="C15525" s="129"/>
      <c r="D15525" s="129"/>
      <c r="E15525" s="129"/>
      <c r="F15525" s="129"/>
    </row>
    <row r="15526" spans="3:6" s="119" customFormat="1" x14ac:dyDescent="0.3">
      <c r="C15526" s="129"/>
      <c r="D15526" s="129"/>
      <c r="E15526" s="129"/>
      <c r="F15526" s="129"/>
    </row>
    <row r="15527" spans="3:6" s="119" customFormat="1" x14ac:dyDescent="0.3">
      <c r="C15527" s="129"/>
      <c r="D15527" s="129"/>
      <c r="E15527" s="129"/>
      <c r="F15527" s="129"/>
    </row>
    <row r="15528" spans="3:6" s="119" customFormat="1" x14ac:dyDescent="0.3">
      <c r="C15528" s="129"/>
      <c r="D15528" s="129"/>
      <c r="E15528" s="129"/>
      <c r="F15528" s="129"/>
    </row>
    <row r="15529" spans="3:6" s="119" customFormat="1" x14ac:dyDescent="0.3">
      <c r="C15529" s="129"/>
      <c r="D15529" s="129"/>
      <c r="E15529" s="129"/>
      <c r="F15529" s="129"/>
    </row>
    <row r="15530" spans="3:6" s="119" customFormat="1" x14ac:dyDescent="0.3">
      <c r="C15530" s="129"/>
      <c r="D15530" s="129"/>
      <c r="E15530" s="129"/>
      <c r="F15530" s="129"/>
    </row>
    <row r="15531" spans="3:6" s="119" customFormat="1" x14ac:dyDescent="0.3">
      <c r="C15531" s="129"/>
      <c r="D15531" s="129"/>
      <c r="E15531" s="129"/>
      <c r="F15531" s="129"/>
    </row>
    <row r="15532" spans="3:6" s="119" customFormat="1" x14ac:dyDescent="0.3">
      <c r="C15532" s="129"/>
      <c r="D15532" s="129"/>
      <c r="E15532" s="129"/>
      <c r="F15532" s="129"/>
    </row>
    <row r="15533" spans="3:6" s="119" customFormat="1" x14ac:dyDescent="0.3">
      <c r="C15533" s="129"/>
      <c r="D15533" s="129"/>
      <c r="E15533" s="129"/>
      <c r="F15533" s="129"/>
    </row>
    <row r="15534" spans="3:6" s="119" customFormat="1" x14ac:dyDescent="0.3">
      <c r="C15534" s="129"/>
      <c r="D15534" s="129"/>
      <c r="E15534" s="129"/>
      <c r="F15534" s="129"/>
    </row>
    <row r="15535" spans="3:6" s="119" customFormat="1" x14ac:dyDescent="0.3">
      <c r="C15535" s="129"/>
      <c r="D15535" s="129"/>
      <c r="E15535" s="129"/>
      <c r="F15535" s="129"/>
    </row>
    <row r="15536" spans="3:6" s="119" customFormat="1" x14ac:dyDescent="0.3">
      <c r="C15536" s="129"/>
      <c r="D15536" s="129"/>
      <c r="E15536" s="129"/>
      <c r="F15536" s="129"/>
    </row>
    <row r="15537" spans="3:6" s="119" customFormat="1" x14ac:dyDescent="0.3">
      <c r="C15537" s="129"/>
      <c r="D15537" s="129"/>
      <c r="E15537" s="129"/>
      <c r="F15537" s="129"/>
    </row>
    <row r="15538" spans="3:6" s="119" customFormat="1" x14ac:dyDescent="0.3">
      <c r="C15538" s="129"/>
      <c r="D15538" s="129"/>
      <c r="E15538" s="129"/>
      <c r="F15538" s="129"/>
    </row>
    <row r="15539" spans="3:6" s="119" customFormat="1" x14ac:dyDescent="0.3">
      <c r="C15539" s="129"/>
      <c r="D15539" s="129"/>
      <c r="E15539" s="129"/>
      <c r="F15539" s="129"/>
    </row>
    <row r="15540" spans="3:6" s="119" customFormat="1" x14ac:dyDescent="0.3">
      <c r="C15540" s="129"/>
      <c r="D15540" s="129"/>
      <c r="E15540" s="129"/>
      <c r="F15540" s="129"/>
    </row>
    <row r="15541" spans="3:6" s="119" customFormat="1" x14ac:dyDescent="0.3">
      <c r="C15541" s="129"/>
      <c r="D15541" s="129"/>
      <c r="E15541" s="129"/>
      <c r="F15541" s="129"/>
    </row>
    <row r="15542" spans="3:6" s="119" customFormat="1" x14ac:dyDescent="0.3">
      <c r="C15542" s="129"/>
      <c r="D15542" s="129"/>
      <c r="E15542" s="129"/>
      <c r="F15542" s="129"/>
    </row>
    <row r="15543" spans="3:6" s="119" customFormat="1" x14ac:dyDescent="0.3">
      <c r="C15543" s="129"/>
      <c r="D15543" s="129"/>
      <c r="E15543" s="129"/>
      <c r="F15543" s="129"/>
    </row>
    <row r="15544" spans="3:6" s="119" customFormat="1" x14ac:dyDescent="0.3">
      <c r="C15544" s="129"/>
      <c r="D15544" s="129"/>
      <c r="E15544" s="129"/>
      <c r="F15544" s="129"/>
    </row>
    <row r="15545" spans="3:6" s="119" customFormat="1" x14ac:dyDescent="0.3">
      <c r="C15545" s="129"/>
      <c r="D15545" s="129"/>
      <c r="E15545" s="129"/>
      <c r="F15545" s="129"/>
    </row>
    <row r="15546" spans="3:6" s="119" customFormat="1" x14ac:dyDescent="0.3">
      <c r="C15546" s="129"/>
      <c r="D15546" s="129"/>
      <c r="E15546" s="129"/>
      <c r="F15546" s="129"/>
    </row>
    <row r="15547" spans="3:6" s="119" customFormat="1" x14ac:dyDescent="0.3">
      <c r="C15547" s="129"/>
      <c r="D15547" s="129"/>
      <c r="E15547" s="129"/>
      <c r="F15547" s="129"/>
    </row>
    <row r="15548" spans="3:6" s="119" customFormat="1" x14ac:dyDescent="0.3">
      <c r="C15548" s="129"/>
      <c r="D15548" s="129"/>
      <c r="E15548" s="129"/>
      <c r="F15548" s="129"/>
    </row>
    <row r="15549" spans="3:6" s="119" customFormat="1" x14ac:dyDescent="0.3">
      <c r="C15549" s="129"/>
      <c r="D15549" s="129"/>
      <c r="E15549" s="129"/>
      <c r="F15549" s="129"/>
    </row>
    <row r="15550" spans="3:6" s="119" customFormat="1" x14ac:dyDescent="0.3">
      <c r="C15550" s="129"/>
      <c r="D15550" s="129"/>
      <c r="E15550" s="129"/>
      <c r="F15550" s="129"/>
    </row>
    <row r="15551" spans="3:6" s="119" customFormat="1" x14ac:dyDescent="0.3">
      <c r="C15551" s="129"/>
      <c r="D15551" s="129"/>
      <c r="E15551" s="129"/>
      <c r="F15551" s="129"/>
    </row>
    <row r="15552" spans="3:6" s="119" customFormat="1" x14ac:dyDescent="0.3">
      <c r="C15552" s="129"/>
      <c r="D15552" s="129"/>
      <c r="E15552" s="129"/>
      <c r="F15552" s="129"/>
    </row>
    <row r="15553" spans="3:6" s="119" customFormat="1" x14ac:dyDescent="0.3">
      <c r="C15553" s="129"/>
      <c r="D15553" s="129"/>
      <c r="E15553" s="129"/>
      <c r="F15553" s="129"/>
    </row>
    <row r="15554" spans="3:6" s="119" customFormat="1" x14ac:dyDescent="0.3">
      <c r="C15554" s="129"/>
      <c r="D15554" s="129"/>
      <c r="E15554" s="129"/>
      <c r="F15554" s="129"/>
    </row>
    <row r="15555" spans="3:6" s="119" customFormat="1" x14ac:dyDescent="0.3">
      <c r="C15555" s="129"/>
      <c r="D15555" s="129"/>
      <c r="E15555" s="129"/>
      <c r="F15555" s="129"/>
    </row>
    <row r="15556" spans="3:6" s="119" customFormat="1" x14ac:dyDescent="0.3">
      <c r="C15556" s="129"/>
      <c r="D15556" s="129"/>
      <c r="E15556" s="129"/>
      <c r="F15556" s="129"/>
    </row>
    <row r="15557" spans="3:6" s="119" customFormat="1" x14ac:dyDescent="0.3">
      <c r="C15557" s="129"/>
      <c r="D15557" s="129"/>
      <c r="E15557" s="129"/>
      <c r="F15557" s="129"/>
    </row>
    <row r="15558" spans="3:6" s="119" customFormat="1" x14ac:dyDescent="0.3">
      <c r="C15558" s="129"/>
      <c r="D15558" s="129"/>
      <c r="E15558" s="129"/>
      <c r="F15558" s="129"/>
    </row>
    <row r="15559" spans="3:6" s="119" customFormat="1" x14ac:dyDescent="0.3">
      <c r="C15559" s="129"/>
      <c r="D15559" s="129"/>
      <c r="E15559" s="129"/>
      <c r="F15559" s="129"/>
    </row>
    <row r="15560" spans="3:6" s="119" customFormat="1" x14ac:dyDescent="0.3">
      <c r="C15560" s="129"/>
      <c r="D15560" s="129"/>
      <c r="E15560" s="129"/>
      <c r="F15560" s="129"/>
    </row>
    <row r="15561" spans="3:6" s="119" customFormat="1" x14ac:dyDescent="0.3">
      <c r="C15561" s="129"/>
      <c r="D15561" s="129"/>
      <c r="E15561" s="129"/>
      <c r="F15561" s="129"/>
    </row>
    <row r="15562" spans="3:6" s="119" customFormat="1" x14ac:dyDescent="0.3">
      <c r="C15562" s="129"/>
      <c r="D15562" s="129"/>
      <c r="E15562" s="129"/>
      <c r="F15562" s="129"/>
    </row>
    <row r="15563" spans="3:6" s="119" customFormat="1" x14ac:dyDescent="0.3">
      <c r="C15563" s="129"/>
      <c r="D15563" s="129"/>
      <c r="E15563" s="129"/>
      <c r="F15563" s="129"/>
    </row>
    <row r="15564" spans="3:6" s="119" customFormat="1" x14ac:dyDescent="0.3">
      <c r="C15564" s="129"/>
      <c r="D15564" s="129"/>
      <c r="E15564" s="129"/>
      <c r="F15564" s="129"/>
    </row>
    <row r="15565" spans="3:6" s="119" customFormat="1" x14ac:dyDescent="0.3">
      <c r="C15565" s="129"/>
      <c r="D15565" s="129"/>
      <c r="E15565" s="129"/>
      <c r="F15565" s="129"/>
    </row>
    <row r="15566" spans="3:6" s="119" customFormat="1" x14ac:dyDescent="0.3">
      <c r="C15566" s="129"/>
      <c r="D15566" s="129"/>
      <c r="E15566" s="129"/>
      <c r="F15566" s="129"/>
    </row>
    <row r="15567" spans="3:6" s="119" customFormat="1" x14ac:dyDescent="0.3">
      <c r="C15567" s="129"/>
      <c r="D15567" s="129"/>
      <c r="E15567" s="129"/>
      <c r="F15567" s="129"/>
    </row>
    <row r="15568" spans="3:6" s="119" customFormat="1" x14ac:dyDescent="0.3">
      <c r="C15568" s="129"/>
      <c r="D15568" s="129"/>
      <c r="E15568" s="129"/>
      <c r="F15568" s="129"/>
    </row>
    <row r="15569" spans="3:6" s="119" customFormat="1" x14ac:dyDescent="0.3">
      <c r="C15569" s="129"/>
      <c r="D15569" s="129"/>
      <c r="E15569" s="129"/>
      <c r="F15569" s="129"/>
    </row>
    <row r="15570" spans="3:6" s="119" customFormat="1" x14ac:dyDescent="0.3">
      <c r="C15570" s="129"/>
      <c r="D15570" s="129"/>
      <c r="E15570" s="129"/>
      <c r="F15570" s="129"/>
    </row>
    <row r="15571" spans="3:6" s="119" customFormat="1" x14ac:dyDescent="0.3">
      <c r="C15571" s="129"/>
      <c r="D15571" s="129"/>
      <c r="E15571" s="129"/>
      <c r="F15571" s="129"/>
    </row>
    <row r="15572" spans="3:6" s="119" customFormat="1" x14ac:dyDescent="0.3">
      <c r="C15572" s="129"/>
      <c r="D15572" s="129"/>
      <c r="E15572" s="129"/>
      <c r="F15572" s="129"/>
    </row>
    <row r="15573" spans="3:6" s="119" customFormat="1" x14ac:dyDescent="0.3">
      <c r="C15573" s="129"/>
      <c r="D15573" s="129"/>
      <c r="E15573" s="129"/>
      <c r="F15573" s="129"/>
    </row>
    <row r="15574" spans="3:6" s="119" customFormat="1" x14ac:dyDescent="0.3">
      <c r="C15574" s="129"/>
      <c r="D15574" s="129"/>
      <c r="E15574" s="129"/>
      <c r="F15574" s="129"/>
    </row>
    <row r="15575" spans="3:6" s="119" customFormat="1" x14ac:dyDescent="0.3">
      <c r="C15575" s="129"/>
      <c r="D15575" s="129"/>
      <c r="E15575" s="129"/>
      <c r="F15575" s="129"/>
    </row>
    <row r="15576" spans="3:6" s="119" customFormat="1" x14ac:dyDescent="0.3">
      <c r="C15576" s="129"/>
      <c r="D15576" s="129"/>
      <c r="E15576" s="129"/>
      <c r="F15576" s="129"/>
    </row>
    <row r="15577" spans="3:6" s="119" customFormat="1" x14ac:dyDescent="0.3">
      <c r="C15577" s="129"/>
      <c r="D15577" s="129"/>
      <c r="E15577" s="129"/>
      <c r="F15577" s="129"/>
    </row>
    <row r="15578" spans="3:6" s="119" customFormat="1" x14ac:dyDescent="0.3">
      <c r="C15578" s="129"/>
      <c r="D15578" s="129"/>
      <c r="E15578" s="129"/>
      <c r="F15578" s="129"/>
    </row>
    <row r="15579" spans="3:6" s="119" customFormat="1" x14ac:dyDescent="0.3">
      <c r="C15579" s="129"/>
      <c r="D15579" s="129"/>
      <c r="E15579" s="129"/>
      <c r="F15579" s="129"/>
    </row>
    <row r="15580" spans="3:6" s="119" customFormat="1" x14ac:dyDescent="0.3">
      <c r="C15580" s="129"/>
      <c r="D15580" s="129"/>
      <c r="E15580" s="129"/>
      <c r="F15580" s="129"/>
    </row>
    <row r="15581" spans="3:6" s="119" customFormat="1" x14ac:dyDescent="0.3">
      <c r="C15581" s="129"/>
      <c r="D15581" s="129"/>
      <c r="E15581" s="129"/>
      <c r="F15581" s="129"/>
    </row>
    <row r="15582" spans="3:6" s="119" customFormat="1" x14ac:dyDescent="0.3">
      <c r="C15582" s="129"/>
      <c r="D15582" s="129"/>
      <c r="E15582" s="129"/>
      <c r="F15582" s="129"/>
    </row>
    <row r="15583" spans="3:6" s="119" customFormat="1" x14ac:dyDescent="0.3">
      <c r="C15583" s="129"/>
      <c r="D15583" s="129"/>
      <c r="E15583" s="129"/>
      <c r="F15583" s="129"/>
    </row>
    <row r="15584" spans="3:6" s="119" customFormat="1" x14ac:dyDescent="0.3">
      <c r="C15584" s="129"/>
      <c r="D15584" s="129"/>
      <c r="E15584" s="129"/>
      <c r="F15584" s="129"/>
    </row>
    <row r="15585" spans="3:6" s="119" customFormat="1" x14ac:dyDescent="0.3">
      <c r="C15585" s="129"/>
      <c r="D15585" s="129"/>
      <c r="E15585" s="129"/>
      <c r="F15585" s="129"/>
    </row>
    <row r="15586" spans="3:6" s="119" customFormat="1" x14ac:dyDescent="0.3">
      <c r="C15586" s="129"/>
      <c r="D15586" s="129"/>
      <c r="E15586" s="129"/>
      <c r="F15586" s="129"/>
    </row>
    <row r="15587" spans="3:6" s="119" customFormat="1" x14ac:dyDescent="0.3">
      <c r="C15587" s="129"/>
      <c r="D15587" s="129"/>
      <c r="E15587" s="129"/>
      <c r="F15587" s="129"/>
    </row>
    <row r="15588" spans="3:6" s="119" customFormat="1" x14ac:dyDescent="0.3">
      <c r="C15588" s="129"/>
      <c r="D15588" s="129"/>
      <c r="E15588" s="129"/>
      <c r="F15588" s="129"/>
    </row>
    <row r="15589" spans="3:6" s="119" customFormat="1" x14ac:dyDescent="0.3">
      <c r="C15589" s="129"/>
      <c r="D15589" s="129"/>
      <c r="E15589" s="129"/>
      <c r="F15589" s="129"/>
    </row>
    <row r="15590" spans="3:6" s="119" customFormat="1" x14ac:dyDescent="0.3">
      <c r="C15590" s="129"/>
      <c r="D15590" s="129"/>
      <c r="E15590" s="129"/>
      <c r="F15590" s="129"/>
    </row>
    <row r="15591" spans="3:6" s="119" customFormat="1" x14ac:dyDescent="0.3">
      <c r="C15591" s="129"/>
      <c r="D15591" s="129"/>
      <c r="E15591" s="129"/>
      <c r="F15591" s="129"/>
    </row>
    <row r="15592" spans="3:6" s="119" customFormat="1" x14ac:dyDescent="0.3">
      <c r="C15592" s="129"/>
      <c r="D15592" s="129"/>
      <c r="E15592" s="129"/>
      <c r="F15592" s="129"/>
    </row>
    <row r="15593" spans="3:6" s="119" customFormat="1" x14ac:dyDescent="0.3">
      <c r="C15593" s="129"/>
      <c r="D15593" s="129"/>
      <c r="E15593" s="129"/>
      <c r="F15593" s="129"/>
    </row>
    <row r="15594" spans="3:6" s="119" customFormat="1" x14ac:dyDescent="0.3">
      <c r="C15594" s="129"/>
      <c r="D15594" s="129"/>
      <c r="E15594" s="129"/>
      <c r="F15594" s="129"/>
    </row>
    <row r="15595" spans="3:6" s="119" customFormat="1" x14ac:dyDescent="0.3">
      <c r="C15595" s="129"/>
      <c r="D15595" s="129"/>
      <c r="E15595" s="129"/>
      <c r="F15595" s="129"/>
    </row>
    <row r="15596" spans="3:6" s="119" customFormat="1" x14ac:dyDescent="0.3">
      <c r="C15596" s="129"/>
      <c r="D15596" s="129"/>
      <c r="E15596" s="129"/>
      <c r="F15596" s="129"/>
    </row>
    <row r="15597" spans="3:6" s="119" customFormat="1" x14ac:dyDescent="0.3">
      <c r="C15597" s="129"/>
      <c r="D15597" s="129"/>
      <c r="E15597" s="129"/>
      <c r="F15597" s="129"/>
    </row>
    <row r="15598" spans="3:6" s="119" customFormat="1" x14ac:dyDescent="0.3">
      <c r="C15598" s="129"/>
      <c r="D15598" s="129"/>
      <c r="E15598" s="129"/>
      <c r="F15598" s="129"/>
    </row>
    <row r="15599" spans="3:6" s="119" customFormat="1" x14ac:dyDescent="0.3">
      <c r="C15599" s="129"/>
      <c r="D15599" s="129"/>
      <c r="E15599" s="129"/>
      <c r="F15599" s="129"/>
    </row>
    <row r="15600" spans="3:6" s="119" customFormat="1" x14ac:dyDescent="0.3">
      <c r="C15600" s="129"/>
      <c r="D15600" s="129"/>
      <c r="E15600" s="129"/>
      <c r="F15600" s="129"/>
    </row>
    <row r="15601" spans="3:6" s="119" customFormat="1" x14ac:dyDescent="0.3">
      <c r="C15601" s="129"/>
      <c r="D15601" s="129"/>
      <c r="E15601" s="129"/>
      <c r="F15601" s="129"/>
    </row>
    <row r="15602" spans="3:6" s="119" customFormat="1" x14ac:dyDescent="0.3">
      <c r="C15602" s="129"/>
      <c r="D15602" s="129"/>
      <c r="E15602" s="129"/>
      <c r="F15602" s="129"/>
    </row>
    <row r="15603" spans="3:6" s="119" customFormat="1" x14ac:dyDescent="0.3">
      <c r="C15603" s="129"/>
      <c r="D15603" s="129"/>
      <c r="E15603" s="129"/>
      <c r="F15603" s="129"/>
    </row>
    <row r="15604" spans="3:6" s="119" customFormat="1" x14ac:dyDescent="0.3">
      <c r="C15604" s="129"/>
      <c r="D15604" s="129"/>
      <c r="E15604" s="129"/>
      <c r="F15604" s="129"/>
    </row>
    <row r="15605" spans="3:6" s="119" customFormat="1" x14ac:dyDescent="0.3">
      <c r="C15605" s="129"/>
      <c r="D15605" s="129"/>
      <c r="E15605" s="129"/>
      <c r="F15605" s="129"/>
    </row>
    <row r="15606" spans="3:6" s="119" customFormat="1" x14ac:dyDescent="0.3">
      <c r="C15606" s="129"/>
      <c r="D15606" s="129"/>
      <c r="E15606" s="129"/>
      <c r="F15606" s="129"/>
    </row>
    <row r="15607" spans="3:6" s="119" customFormat="1" x14ac:dyDescent="0.3">
      <c r="C15607" s="129"/>
      <c r="D15607" s="129"/>
      <c r="E15607" s="129"/>
      <c r="F15607" s="129"/>
    </row>
    <row r="15608" spans="3:6" s="119" customFormat="1" x14ac:dyDescent="0.3">
      <c r="C15608" s="129"/>
      <c r="D15608" s="129"/>
      <c r="E15608" s="129"/>
      <c r="F15608" s="129"/>
    </row>
    <row r="15609" spans="3:6" s="119" customFormat="1" x14ac:dyDescent="0.3">
      <c r="C15609" s="129"/>
      <c r="D15609" s="129"/>
      <c r="E15609" s="129"/>
      <c r="F15609" s="129"/>
    </row>
    <row r="15610" spans="3:6" s="119" customFormat="1" x14ac:dyDescent="0.3">
      <c r="C15610" s="129"/>
      <c r="D15610" s="129"/>
      <c r="E15610" s="129"/>
      <c r="F15610" s="129"/>
    </row>
    <row r="15611" spans="3:6" s="119" customFormat="1" x14ac:dyDescent="0.3">
      <c r="C15611" s="129"/>
      <c r="D15611" s="129"/>
      <c r="E15611" s="129"/>
      <c r="F15611" s="129"/>
    </row>
    <row r="15612" spans="3:6" s="119" customFormat="1" x14ac:dyDescent="0.3">
      <c r="C15612" s="129"/>
      <c r="D15612" s="129"/>
      <c r="E15612" s="129"/>
      <c r="F15612" s="129"/>
    </row>
    <row r="15613" spans="3:6" s="119" customFormat="1" x14ac:dyDescent="0.3">
      <c r="C15613" s="129"/>
      <c r="D15613" s="129"/>
      <c r="E15613" s="129"/>
      <c r="F15613" s="129"/>
    </row>
    <row r="15614" spans="3:6" s="119" customFormat="1" x14ac:dyDescent="0.3">
      <c r="C15614" s="129"/>
      <c r="D15614" s="129"/>
      <c r="E15614" s="129"/>
      <c r="F15614" s="129"/>
    </row>
    <row r="15615" spans="3:6" s="119" customFormat="1" x14ac:dyDescent="0.3">
      <c r="C15615" s="129"/>
      <c r="D15615" s="129"/>
      <c r="E15615" s="129"/>
      <c r="F15615" s="129"/>
    </row>
    <row r="15616" spans="3:6" s="119" customFormat="1" x14ac:dyDescent="0.3">
      <c r="C15616" s="129"/>
      <c r="D15616" s="129"/>
      <c r="E15616" s="129"/>
      <c r="F15616" s="129"/>
    </row>
    <row r="15617" spans="3:6" s="119" customFormat="1" x14ac:dyDescent="0.3">
      <c r="C15617" s="129"/>
      <c r="D15617" s="129"/>
      <c r="E15617" s="129"/>
      <c r="F15617" s="129"/>
    </row>
    <row r="15618" spans="3:6" s="119" customFormat="1" x14ac:dyDescent="0.3">
      <c r="C15618" s="129"/>
      <c r="D15618" s="129"/>
      <c r="E15618" s="129"/>
      <c r="F15618" s="129"/>
    </row>
    <row r="15619" spans="3:6" s="119" customFormat="1" x14ac:dyDescent="0.3">
      <c r="C15619" s="129"/>
      <c r="D15619" s="129"/>
      <c r="E15619" s="129"/>
      <c r="F15619" s="129"/>
    </row>
    <row r="15620" spans="3:6" s="119" customFormat="1" x14ac:dyDescent="0.3">
      <c r="C15620" s="129"/>
      <c r="D15620" s="129"/>
      <c r="E15620" s="129"/>
      <c r="F15620" s="129"/>
    </row>
    <row r="15621" spans="3:6" s="119" customFormat="1" x14ac:dyDescent="0.3">
      <c r="C15621" s="129"/>
      <c r="D15621" s="129"/>
      <c r="E15621" s="129"/>
      <c r="F15621" s="129"/>
    </row>
    <row r="15622" spans="3:6" s="119" customFormat="1" x14ac:dyDescent="0.3">
      <c r="C15622" s="129"/>
      <c r="D15622" s="129"/>
      <c r="E15622" s="129"/>
      <c r="F15622" s="129"/>
    </row>
    <row r="15623" spans="3:6" s="119" customFormat="1" x14ac:dyDescent="0.3">
      <c r="C15623" s="129"/>
      <c r="D15623" s="129"/>
      <c r="E15623" s="129"/>
      <c r="F15623" s="129"/>
    </row>
    <row r="15624" spans="3:6" s="119" customFormat="1" x14ac:dyDescent="0.3">
      <c r="C15624" s="129"/>
      <c r="D15624" s="129"/>
      <c r="E15624" s="129"/>
      <c r="F15624" s="129"/>
    </row>
    <row r="15625" spans="3:6" s="119" customFormat="1" x14ac:dyDescent="0.3">
      <c r="C15625" s="129"/>
      <c r="D15625" s="129"/>
      <c r="E15625" s="129"/>
      <c r="F15625" s="129"/>
    </row>
    <row r="15626" spans="3:6" s="119" customFormat="1" x14ac:dyDescent="0.3">
      <c r="C15626" s="129"/>
      <c r="D15626" s="129"/>
      <c r="E15626" s="129"/>
      <c r="F15626" s="129"/>
    </row>
    <row r="15627" spans="3:6" s="119" customFormat="1" x14ac:dyDescent="0.3">
      <c r="C15627" s="129"/>
      <c r="D15627" s="129"/>
      <c r="E15627" s="129"/>
      <c r="F15627" s="129"/>
    </row>
    <row r="15628" spans="3:6" s="119" customFormat="1" x14ac:dyDescent="0.3">
      <c r="C15628" s="129"/>
      <c r="D15628" s="129"/>
      <c r="E15628" s="129"/>
      <c r="F15628" s="129"/>
    </row>
    <row r="15629" spans="3:6" s="119" customFormat="1" x14ac:dyDescent="0.3">
      <c r="C15629" s="129"/>
      <c r="D15629" s="129"/>
      <c r="E15629" s="129"/>
      <c r="F15629" s="129"/>
    </row>
    <row r="15630" spans="3:6" s="119" customFormat="1" x14ac:dyDescent="0.3">
      <c r="C15630" s="129"/>
      <c r="D15630" s="129"/>
      <c r="E15630" s="129"/>
      <c r="F15630" s="129"/>
    </row>
    <row r="15631" spans="3:6" s="119" customFormat="1" x14ac:dyDescent="0.3">
      <c r="C15631" s="129"/>
      <c r="D15631" s="129"/>
      <c r="E15631" s="129"/>
      <c r="F15631" s="129"/>
    </row>
    <row r="15632" spans="3:6" s="119" customFormat="1" x14ac:dyDescent="0.3">
      <c r="C15632" s="129"/>
      <c r="D15632" s="129"/>
      <c r="E15632" s="129"/>
      <c r="F15632" s="129"/>
    </row>
    <row r="15633" spans="3:6" s="119" customFormat="1" x14ac:dyDescent="0.3">
      <c r="C15633" s="129"/>
      <c r="D15633" s="129"/>
      <c r="E15633" s="129"/>
      <c r="F15633" s="129"/>
    </row>
    <row r="15634" spans="3:6" s="119" customFormat="1" x14ac:dyDescent="0.3">
      <c r="C15634" s="129"/>
      <c r="D15634" s="129"/>
      <c r="E15634" s="129"/>
      <c r="F15634" s="129"/>
    </row>
    <row r="15635" spans="3:6" s="119" customFormat="1" x14ac:dyDescent="0.3">
      <c r="C15635" s="129"/>
      <c r="D15635" s="129"/>
      <c r="E15635" s="129"/>
      <c r="F15635" s="129"/>
    </row>
    <row r="15636" spans="3:6" s="119" customFormat="1" x14ac:dyDescent="0.3">
      <c r="C15636" s="129"/>
      <c r="D15636" s="129"/>
      <c r="E15636" s="129"/>
      <c r="F15636" s="129"/>
    </row>
    <row r="15637" spans="3:6" s="119" customFormat="1" x14ac:dyDescent="0.3">
      <c r="C15637" s="129"/>
      <c r="D15637" s="129"/>
      <c r="E15637" s="129"/>
      <c r="F15637" s="129"/>
    </row>
    <row r="15638" spans="3:6" s="119" customFormat="1" x14ac:dyDescent="0.3">
      <c r="C15638" s="129"/>
      <c r="D15638" s="129"/>
      <c r="E15638" s="129"/>
      <c r="F15638" s="129"/>
    </row>
    <row r="15639" spans="3:6" s="119" customFormat="1" x14ac:dyDescent="0.3">
      <c r="C15639" s="129"/>
      <c r="D15639" s="129"/>
      <c r="E15639" s="129"/>
      <c r="F15639" s="129"/>
    </row>
    <row r="15640" spans="3:6" s="119" customFormat="1" x14ac:dyDescent="0.3">
      <c r="C15640" s="129"/>
      <c r="D15640" s="129"/>
      <c r="E15640" s="129"/>
      <c r="F15640" s="129"/>
    </row>
    <row r="15641" spans="3:6" s="119" customFormat="1" x14ac:dyDescent="0.3">
      <c r="C15641" s="129"/>
      <c r="D15641" s="129"/>
      <c r="E15641" s="129"/>
      <c r="F15641" s="129"/>
    </row>
    <row r="15642" spans="3:6" s="119" customFormat="1" x14ac:dyDescent="0.3">
      <c r="C15642" s="129"/>
      <c r="D15642" s="129"/>
      <c r="E15642" s="129"/>
      <c r="F15642" s="129"/>
    </row>
    <row r="15643" spans="3:6" s="119" customFormat="1" x14ac:dyDescent="0.3">
      <c r="C15643" s="129"/>
      <c r="D15643" s="129"/>
      <c r="E15643" s="129"/>
      <c r="F15643" s="129"/>
    </row>
    <row r="15644" spans="3:6" s="119" customFormat="1" x14ac:dyDescent="0.3">
      <c r="C15644" s="129"/>
      <c r="D15644" s="129"/>
      <c r="E15644" s="129"/>
      <c r="F15644" s="129"/>
    </row>
    <row r="15645" spans="3:6" s="119" customFormat="1" x14ac:dyDescent="0.3">
      <c r="C15645" s="129"/>
      <c r="D15645" s="129"/>
      <c r="E15645" s="129"/>
      <c r="F15645" s="129"/>
    </row>
    <row r="15646" spans="3:6" s="119" customFormat="1" x14ac:dyDescent="0.3">
      <c r="C15646" s="129"/>
      <c r="D15646" s="129"/>
      <c r="E15646" s="129"/>
      <c r="F15646" s="129"/>
    </row>
    <row r="15647" spans="3:6" s="119" customFormat="1" x14ac:dyDescent="0.3">
      <c r="C15647" s="129"/>
      <c r="D15647" s="129"/>
      <c r="E15647" s="129"/>
      <c r="F15647" s="129"/>
    </row>
    <row r="15648" spans="3:6" s="119" customFormat="1" x14ac:dyDescent="0.3">
      <c r="C15648" s="129"/>
      <c r="D15648" s="129"/>
      <c r="E15648" s="129"/>
      <c r="F15648" s="129"/>
    </row>
    <row r="15649" spans="3:6" s="119" customFormat="1" x14ac:dyDescent="0.3">
      <c r="C15649" s="129"/>
      <c r="D15649" s="129"/>
      <c r="E15649" s="129"/>
      <c r="F15649" s="129"/>
    </row>
    <row r="15650" spans="3:6" s="119" customFormat="1" x14ac:dyDescent="0.3">
      <c r="C15650" s="129"/>
      <c r="D15650" s="129"/>
      <c r="E15650" s="129"/>
      <c r="F15650" s="129"/>
    </row>
    <row r="15651" spans="3:6" s="119" customFormat="1" x14ac:dyDescent="0.3">
      <c r="C15651" s="129"/>
      <c r="D15651" s="129"/>
      <c r="E15651" s="129"/>
      <c r="F15651" s="129"/>
    </row>
    <row r="15652" spans="3:6" s="119" customFormat="1" x14ac:dyDescent="0.3">
      <c r="C15652" s="129"/>
      <c r="D15652" s="129"/>
      <c r="E15652" s="129"/>
      <c r="F15652" s="129"/>
    </row>
    <row r="15653" spans="3:6" s="119" customFormat="1" x14ac:dyDescent="0.3">
      <c r="C15653" s="129"/>
      <c r="D15653" s="129"/>
      <c r="E15653" s="129"/>
      <c r="F15653" s="129"/>
    </row>
    <row r="15654" spans="3:6" s="119" customFormat="1" x14ac:dyDescent="0.3">
      <c r="C15654" s="129"/>
      <c r="D15654" s="129"/>
      <c r="E15654" s="129"/>
      <c r="F15654" s="129"/>
    </row>
    <row r="15655" spans="3:6" s="119" customFormat="1" x14ac:dyDescent="0.3">
      <c r="C15655" s="129"/>
      <c r="D15655" s="129"/>
      <c r="E15655" s="129"/>
      <c r="F15655" s="129"/>
    </row>
    <row r="15656" spans="3:6" s="119" customFormat="1" x14ac:dyDescent="0.3">
      <c r="C15656" s="129"/>
      <c r="D15656" s="129"/>
      <c r="E15656" s="129"/>
      <c r="F15656" s="129"/>
    </row>
    <row r="15657" spans="3:6" s="119" customFormat="1" x14ac:dyDescent="0.3">
      <c r="C15657" s="129"/>
      <c r="D15657" s="129"/>
      <c r="E15657" s="129"/>
      <c r="F15657" s="129"/>
    </row>
    <row r="15658" spans="3:6" s="119" customFormat="1" x14ac:dyDescent="0.3">
      <c r="C15658" s="129"/>
      <c r="D15658" s="129"/>
      <c r="E15658" s="129"/>
      <c r="F15658" s="129"/>
    </row>
    <row r="15659" spans="3:6" s="119" customFormat="1" x14ac:dyDescent="0.3">
      <c r="C15659" s="129"/>
      <c r="D15659" s="129"/>
      <c r="E15659" s="129"/>
      <c r="F15659" s="129"/>
    </row>
    <row r="15660" spans="3:6" s="119" customFormat="1" x14ac:dyDescent="0.3">
      <c r="C15660" s="129"/>
      <c r="D15660" s="129"/>
      <c r="E15660" s="129"/>
      <c r="F15660" s="129"/>
    </row>
    <row r="15661" spans="3:6" s="119" customFormat="1" x14ac:dyDescent="0.3">
      <c r="C15661" s="129"/>
      <c r="D15661" s="129"/>
      <c r="E15661" s="129"/>
      <c r="F15661" s="129"/>
    </row>
    <row r="15662" spans="3:6" s="119" customFormat="1" x14ac:dyDescent="0.3">
      <c r="C15662" s="129"/>
      <c r="D15662" s="129"/>
      <c r="E15662" s="129"/>
      <c r="F15662" s="129"/>
    </row>
    <row r="15663" spans="3:6" s="119" customFormat="1" x14ac:dyDescent="0.3">
      <c r="C15663" s="129"/>
      <c r="D15663" s="129"/>
      <c r="E15663" s="129"/>
      <c r="F15663" s="129"/>
    </row>
    <row r="15664" spans="3:6" s="119" customFormat="1" x14ac:dyDescent="0.3">
      <c r="C15664" s="129"/>
      <c r="D15664" s="129"/>
      <c r="E15664" s="129"/>
      <c r="F15664" s="129"/>
    </row>
    <row r="15665" spans="3:6" s="119" customFormat="1" x14ac:dyDescent="0.3">
      <c r="C15665" s="129"/>
      <c r="D15665" s="129"/>
      <c r="E15665" s="129"/>
      <c r="F15665" s="129"/>
    </row>
    <row r="15666" spans="3:6" s="119" customFormat="1" x14ac:dyDescent="0.3">
      <c r="C15666" s="129"/>
      <c r="D15666" s="129"/>
      <c r="E15666" s="129"/>
      <c r="F15666" s="129"/>
    </row>
    <row r="15667" spans="3:6" s="119" customFormat="1" x14ac:dyDescent="0.3">
      <c r="C15667" s="129"/>
      <c r="D15667" s="129"/>
      <c r="E15667" s="129"/>
      <c r="F15667" s="129"/>
    </row>
    <row r="15668" spans="3:6" s="119" customFormat="1" x14ac:dyDescent="0.3">
      <c r="C15668" s="129"/>
      <c r="D15668" s="129"/>
      <c r="E15668" s="129"/>
      <c r="F15668" s="129"/>
    </row>
    <row r="15669" spans="3:6" s="119" customFormat="1" x14ac:dyDescent="0.3">
      <c r="C15669" s="129"/>
      <c r="D15669" s="129"/>
      <c r="E15669" s="129"/>
      <c r="F15669" s="129"/>
    </row>
    <row r="15670" spans="3:6" s="119" customFormat="1" x14ac:dyDescent="0.3">
      <c r="C15670" s="129"/>
      <c r="D15670" s="129"/>
      <c r="E15670" s="129"/>
      <c r="F15670" s="129"/>
    </row>
    <row r="15671" spans="3:6" s="119" customFormat="1" x14ac:dyDescent="0.3">
      <c r="C15671" s="129"/>
      <c r="D15671" s="129"/>
      <c r="E15671" s="129"/>
      <c r="F15671" s="129"/>
    </row>
    <row r="15672" spans="3:6" s="119" customFormat="1" x14ac:dyDescent="0.3">
      <c r="C15672" s="129"/>
      <c r="D15672" s="129"/>
      <c r="E15672" s="129"/>
      <c r="F15672" s="129"/>
    </row>
    <row r="15673" spans="3:6" s="119" customFormat="1" x14ac:dyDescent="0.3">
      <c r="C15673" s="129"/>
      <c r="D15673" s="129"/>
      <c r="E15673" s="129"/>
      <c r="F15673" s="129"/>
    </row>
    <row r="15674" spans="3:6" s="119" customFormat="1" x14ac:dyDescent="0.3">
      <c r="C15674" s="129"/>
      <c r="D15674" s="129"/>
      <c r="E15674" s="129"/>
      <c r="F15674" s="129"/>
    </row>
    <row r="15675" spans="3:6" s="119" customFormat="1" x14ac:dyDescent="0.3">
      <c r="C15675" s="129"/>
      <c r="D15675" s="129"/>
      <c r="E15675" s="129"/>
      <c r="F15675" s="129"/>
    </row>
    <row r="15676" spans="3:6" s="119" customFormat="1" x14ac:dyDescent="0.3">
      <c r="C15676" s="129"/>
      <c r="D15676" s="129"/>
      <c r="E15676" s="129"/>
      <c r="F15676" s="129"/>
    </row>
    <row r="15677" spans="3:6" s="119" customFormat="1" x14ac:dyDescent="0.3">
      <c r="C15677" s="129"/>
      <c r="D15677" s="129"/>
      <c r="E15677" s="129"/>
      <c r="F15677" s="129"/>
    </row>
    <row r="15678" spans="3:6" s="119" customFormat="1" x14ac:dyDescent="0.3">
      <c r="C15678" s="129"/>
      <c r="D15678" s="129"/>
      <c r="E15678" s="129"/>
      <c r="F15678" s="129"/>
    </row>
    <row r="15679" spans="3:6" s="119" customFormat="1" x14ac:dyDescent="0.3">
      <c r="C15679" s="129"/>
      <c r="D15679" s="129"/>
      <c r="E15679" s="129"/>
      <c r="F15679" s="129"/>
    </row>
    <row r="15680" spans="3:6" s="119" customFormat="1" x14ac:dyDescent="0.3">
      <c r="C15680" s="129"/>
      <c r="D15680" s="129"/>
      <c r="E15680" s="129"/>
      <c r="F15680" s="129"/>
    </row>
    <row r="15681" spans="3:6" s="119" customFormat="1" x14ac:dyDescent="0.3">
      <c r="C15681" s="129"/>
      <c r="D15681" s="129"/>
      <c r="E15681" s="129"/>
      <c r="F15681" s="129"/>
    </row>
    <row r="15682" spans="3:6" s="119" customFormat="1" x14ac:dyDescent="0.3">
      <c r="C15682" s="129"/>
      <c r="D15682" s="129"/>
      <c r="E15682" s="129"/>
      <c r="F15682" s="129"/>
    </row>
    <row r="15683" spans="3:6" s="119" customFormat="1" x14ac:dyDescent="0.3">
      <c r="C15683" s="129"/>
      <c r="D15683" s="129"/>
      <c r="E15683" s="129"/>
      <c r="F15683" s="129"/>
    </row>
    <row r="15684" spans="3:6" s="119" customFormat="1" x14ac:dyDescent="0.3">
      <c r="C15684" s="129"/>
      <c r="D15684" s="129"/>
      <c r="E15684" s="129"/>
      <c r="F15684" s="129"/>
    </row>
    <row r="15685" spans="3:6" s="119" customFormat="1" x14ac:dyDescent="0.3">
      <c r="C15685" s="129"/>
      <c r="D15685" s="129"/>
      <c r="E15685" s="129"/>
      <c r="F15685" s="129"/>
    </row>
    <row r="15686" spans="3:6" s="119" customFormat="1" x14ac:dyDescent="0.3">
      <c r="C15686" s="129"/>
      <c r="D15686" s="129"/>
      <c r="E15686" s="129"/>
      <c r="F15686" s="129"/>
    </row>
    <row r="15687" spans="3:6" s="119" customFormat="1" x14ac:dyDescent="0.3">
      <c r="C15687" s="129"/>
      <c r="D15687" s="129"/>
      <c r="E15687" s="129"/>
      <c r="F15687" s="129"/>
    </row>
    <row r="15688" spans="3:6" s="119" customFormat="1" x14ac:dyDescent="0.3">
      <c r="C15688" s="129"/>
      <c r="D15688" s="129"/>
      <c r="E15688" s="129"/>
      <c r="F15688" s="129"/>
    </row>
    <row r="15689" spans="3:6" s="119" customFormat="1" x14ac:dyDescent="0.3">
      <c r="C15689" s="129"/>
      <c r="D15689" s="129"/>
      <c r="E15689" s="129"/>
      <c r="F15689" s="129"/>
    </row>
    <row r="15690" spans="3:6" s="119" customFormat="1" x14ac:dyDescent="0.3">
      <c r="C15690" s="129"/>
      <c r="D15690" s="129"/>
      <c r="E15690" s="129"/>
      <c r="F15690" s="129"/>
    </row>
    <row r="15691" spans="3:6" s="119" customFormat="1" x14ac:dyDescent="0.3">
      <c r="C15691" s="129"/>
      <c r="D15691" s="129"/>
      <c r="E15691" s="129"/>
      <c r="F15691" s="129"/>
    </row>
    <row r="15692" spans="3:6" s="119" customFormat="1" x14ac:dyDescent="0.3">
      <c r="C15692" s="129"/>
      <c r="D15692" s="129"/>
      <c r="E15692" s="129"/>
      <c r="F15692" s="129"/>
    </row>
    <row r="15693" spans="3:6" s="119" customFormat="1" x14ac:dyDescent="0.3">
      <c r="C15693" s="129"/>
      <c r="D15693" s="129"/>
      <c r="E15693" s="129"/>
      <c r="F15693" s="129"/>
    </row>
    <row r="15694" spans="3:6" s="119" customFormat="1" x14ac:dyDescent="0.3">
      <c r="C15694" s="129"/>
      <c r="D15694" s="129"/>
      <c r="E15694" s="129"/>
      <c r="F15694" s="129"/>
    </row>
    <row r="15695" spans="3:6" s="119" customFormat="1" x14ac:dyDescent="0.3">
      <c r="C15695" s="129"/>
      <c r="D15695" s="129"/>
      <c r="E15695" s="129"/>
      <c r="F15695" s="129"/>
    </row>
    <row r="15696" spans="3:6" s="119" customFormat="1" x14ac:dyDescent="0.3">
      <c r="C15696" s="129"/>
      <c r="D15696" s="129"/>
      <c r="E15696" s="129"/>
      <c r="F15696" s="129"/>
    </row>
    <row r="15697" spans="3:6" s="119" customFormat="1" x14ac:dyDescent="0.3">
      <c r="C15697" s="129"/>
      <c r="D15697" s="129"/>
      <c r="E15697" s="129"/>
      <c r="F15697" s="129"/>
    </row>
    <row r="15698" spans="3:6" s="119" customFormat="1" x14ac:dyDescent="0.3">
      <c r="C15698" s="129"/>
      <c r="D15698" s="129"/>
      <c r="E15698" s="129"/>
      <c r="F15698" s="129"/>
    </row>
    <row r="15699" spans="3:6" s="119" customFormat="1" x14ac:dyDescent="0.3">
      <c r="C15699" s="129"/>
      <c r="D15699" s="129"/>
      <c r="E15699" s="129"/>
      <c r="F15699" s="129"/>
    </row>
    <row r="15700" spans="3:6" s="119" customFormat="1" x14ac:dyDescent="0.3">
      <c r="C15700" s="129"/>
      <c r="D15700" s="129"/>
      <c r="E15700" s="129"/>
      <c r="F15700" s="129"/>
    </row>
    <row r="15701" spans="3:6" s="119" customFormat="1" x14ac:dyDescent="0.3">
      <c r="C15701" s="129"/>
      <c r="D15701" s="129"/>
      <c r="E15701" s="129"/>
      <c r="F15701" s="129"/>
    </row>
    <row r="15702" spans="3:6" s="119" customFormat="1" x14ac:dyDescent="0.3">
      <c r="C15702" s="129"/>
      <c r="D15702" s="129"/>
      <c r="E15702" s="129"/>
      <c r="F15702" s="129"/>
    </row>
    <row r="15703" spans="3:6" s="119" customFormat="1" x14ac:dyDescent="0.3">
      <c r="C15703" s="129"/>
      <c r="D15703" s="129"/>
      <c r="E15703" s="129"/>
      <c r="F15703" s="129"/>
    </row>
    <row r="15704" spans="3:6" s="119" customFormat="1" x14ac:dyDescent="0.3">
      <c r="C15704" s="129"/>
      <c r="D15704" s="129"/>
      <c r="E15704" s="129"/>
      <c r="F15704" s="129"/>
    </row>
    <row r="15705" spans="3:6" s="119" customFormat="1" x14ac:dyDescent="0.3">
      <c r="C15705" s="129"/>
      <c r="D15705" s="129"/>
      <c r="E15705" s="129"/>
      <c r="F15705" s="129"/>
    </row>
    <row r="15706" spans="3:6" s="119" customFormat="1" x14ac:dyDescent="0.3">
      <c r="C15706" s="129"/>
      <c r="D15706" s="129"/>
      <c r="E15706" s="129"/>
      <c r="F15706" s="129"/>
    </row>
    <row r="15707" spans="3:6" s="119" customFormat="1" x14ac:dyDescent="0.3">
      <c r="C15707" s="129"/>
      <c r="D15707" s="129"/>
      <c r="E15707" s="129"/>
      <c r="F15707" s="129"/>
    </row>
    <row r="15708" spans="3:6" s="119" customFormat="1" x14ac:dyDescent="0.3">
      <c r="C15708" s="129"/>
      <c r="D15708" s="129"/>
      <c r="E15708" s="129"/>
      <c r="F15708" s="129"/>
    </row>
    <row r="15709" spans="3:6" s="119" customFormat="1" x14ac:dyDescent="0.3">
      <c r="C15709" s="129"/>
      <c r="D15709" s="129"/>
      <c r="E15709" s="129"/>
      <c r="F15709" s="129"/>
    </row>
    <row r="15710" spans="3:6" s="119" customFormat="1" x14ac:dyDescent="0.3">
      <c r="C15710" s="129"/>
      <c r="D15710" s="129"/>
      <c r="E15710" s="129"/>
      <c r="F15710" s="129"/>
    </row>
    <row r="15711" spans="3:6" s="119" customFormat="1" x14ac:dyDescent="0.3">
      <c r="C15711" s="129"/>
      <c r="D15711" s="129"/>
      <c r="E15711" s="129"/>
      <c r="F15711" s="129"/>
    </row>
    <row r="15712" spans="3:6" s="119" customFormat="1" x14ac:dyDescent="0.3">
      <c r="C15712" s="129"/>
      <c r="D15712" s="129"/>
      <c r="E15712" s="129"/>
      <c r="F15712" s="129"/>
    </row>
    <row r="15713" spans="3:6" s="119" customFormat="1" x14ac:dyDescent="0.3">
      <c r="C15713" s="129"/>
      <c r="D15713" s="129"/>
      <c r="E15713" s="129"/>
      <c r="F15713" s="129"/>
    </row>
    <row r="15714" spans="3:6" s="119" customFormat="1" x14ac:dyDescent="0.3">
      <c r="C15714" s="129"/>
      <c r="D15714" s="129"/>
      <c r="E15714" s="129"/>
      <c r="F15714" s="129"/>
    </row>
    <row r="15715" spans="3:6" s="119" customFormat="1" x14ac:dyDescent="0.3">
      <c r="C15715" s="129"/>
      <c r="D15715" s="129"/>
      <c r="E15715" s="129"/>
      <c r="F15715" s="129"/>
    </row>
    <row r="15716" spans="3:6" s="119" customFormat="1" x14ac:dyDescent="0.3">
      <c r="C15716" s="129"/>
      <c r="D15716" s="129"/>
      <c r="E15716" s="129"/>
      <c r="F15716" s="129"/>
    </row>
    <row r="15717" spans="3:6" s="119" customFormat="1" x14ac:dyDescent="0.3">
      <c r="C15717" s="129"/>
      <c r="D15717" s="129"/>
      <c r="E15717" s="129"/>
      <c r="F15717" s="129"/>
    </row>
    <row r="15718" spans="3:6" s="119" customFormat="1" x14ac:dyDescent="0.3">
      <c r="C15718" s="129"/>
      <c r="D15718" s="129"/>
      <c r="E15718" s="129"/>
      <c r="F15718" s="129"/>
    </row>
    <row r="15719" spans="3:6" s="119" customFormat="1" x14ac:dyDescent="0.3">
      <c r="C15719" s="129"/>
      <c r="D15719" s="129"/>
      <c r="E15719" s="129"/>
      <c r="F15719" s="129"/>
    </row>
    <row r="15720" spans="3:6" s="119" customFormat="1" x14ac:dyDescent="0.3">
      <c r="C15720" s="129"/>
      <c r="D15720" s="129"/>
      <c r="E15720" s="129"/>
      <c r="F15720" s="129"/>
    </row>
    <row r="15721" spans="3:6" s="119" customFormat="1" x14ac:dyDescent="0.3">
      <c r="C15721" s="129"/>
      <c r="D15721" s="129"/>
      <c r="E15721" s="129"/>
      <c r="F15721" s="129"/>
    </row>
    <row r="15722" spans="3:6" s="119" customFormat="1" x14ac:dyDescent="0.3">
      <c r="C15722" s="129"/>
      <c r="D15722" s="129"/>
      <c r="E15722" s="129"/>
      <c r="F15722" s="129"/>
    </row>
    <row r="15723" spans="3:6" s="119" customFormat="1" x14ac:dyDescent="0.3">
      <c r="C15723" s="129"/>
      <c r="D15723" s="129"/>
      <c r="E15723" s="129"/>
      <c r="F15723" s="129"/>
    </row>
    <row r="15724" spans="3:6" s="119" customFormat="1" x14ac:dyDescent="0.3">
      <c r="C15724" s="129"/>
      <c r="D15724" s="129"/>
      <c r="E15724" s="129"/>
      <c r="F15724" s="129"/>
    </row>
    <row r="15725" spans="3:6" s="119" customFormat="1" x14ac:dyDescent="0.3">
      <c r="C15725" s="129"/>
      <c r="D15725" s="129"/>
      <c r="E15725" s="129"/>
      <c r="F15725" s="129"/>
    </row>
    <row r="15726" spans="3:6" s="119" customFormat="1" x14ac:dyDescent="0.3">
      <c r="C15726" s="129"/>
      <c r="D15726" s="129"/>
      <c r="E15726" s="129"/>
      <c r="F15726" s="129"/>
    </row>
    <row r="15727" spans="3:6" s="119" customFormat="1" x14ac:dyDescent="0.3">
      <c r="C15727" s="129"/>
      <c r="D15727" s="129"/>
      <c r="E15727" s="129"/>
      <c r="F15727" s="129"/>
    </row>
    <row r="15728" spans="3:6" s="119" customFormat="1" x14ac:dyDescent="0.3">
      <c r="C15728" s="129"/>
      <c r="D15728" s="129"/>
      <c r="E15728" s="129"/>
      <c r="F15728" s="129"/>
    </row>
    <row r="15729" spans="3:6" s="119" customFormat="1" x14ac:dyDescent="0.3">
      <c r="C15729" s="129"/>
      <c r="D15729" s="129"/>
      <c r="E15729" s="129"/>
      <c r="F15729" s="129"/>
    </row>
    <row r="15730" spans="3:6" s="119" customFormat="1" x14ac:dyDescent="0.3">
      <c r="C15730" s="129"/>
      <c r="D15730" s="129"/>
      <c r="E15730" s="129"/>
      <c r="F15730" s="129"/>
    </row>
    <row r="15731" spans="3:6" s="119" customFormat="1" x14ac:dyDescent="0.3">
      <c r="C15731" s="129"/>
      <c r="D15731" s="129"/>
      <c r="E15731" s="129"/>
      <c r="F15731" s="129"/>
    </row>
    <row r="15732" spans="3:6" s="119" customFormat="1" x14ac:dyDescent="0.3">
      <c r="C15732" s="129"/>
      <c r="D15732" s="129"/>
      <c r="E15732" s="129"/>
      <c r="F15732" s="129"/>
    </row>
    <row r="15733" spans="3:6" s="119" customFormat="1" x14ac:dyDescent="0.3">
      <c r="C15733" s="129"/>
      <c r="D15733" s="129"/>
      <c r="E15733" s="129"/>
      <c r="F15733" s="129"/>
    </row>
    <row r="15734" spans="3:6" s="119" customFormat="1" x14ac:dyDescent="0.3">
      <c r="C15734" s="129"/>
      <c r="D15734" s="129"/>
      <c r="E15734" s="129"/>
      <c r="F15734" s="129"/>
    </row>
    <row r="15735" spans="3:6" s="119" customFormat="1" x14ac:dyDescent="0.3">
      <c r="C15735" s="129"/>
      <c r="D15735" s="129"/>
      <c r="E15735" s="129"/>
      <c r="F15735" s="129"/>
    </row>
    <row r="15736" spans="3:6" s="119" customFormat="1" x14ac:dyDescent="0.3">
      <c r="C15736" s="129"/>
      <c r="D15736" s="129"/>
      <c r="E15736" s="129"/>
      <c r="F15736" s="129"/>
    </row>
    <row r="15737" spans="3:6" s="119" customFormat="1" x14ac:dyDescent="0.3">
      <c r="C15737" s="129"/>
      <c r="D15737" s="129"/>
      <c r="E15737" s="129"/>
      <c r="F15737" s="129"/>
    </row>
    <row r="15738" spans="3:6" s="119" customFormat="1" x14ac:dyDescent="0.3">
      <c r="C15738" s="129"/>
      <c r="D15738" s="129"/>
      <c r="E15738" s="129"/>
      <c r="F15738" s="129"/>
    </row>
    <row r="15739" spans="3:6" s="119" customFormat="1" x14ac:dyDescent="0.3">
      <c r="C15739" s="129"/>
      <c r="D15739" s="129"/>
      <c r="E15739" s="129"/>
      <c r="F15739" s="129"/>
    </row>
    <row r="15740" spans="3:6" s="119" customFormat="1" x14ac:dyDescent="0.3">
      <c r="C15740" s="129"/>
      <c r="D15740" s="129"/>
      <c r="E15740" s="129"/>
      <c r="F15740" s="129"/>
    </row>
    <row r="15741" spans="3:6" s="119" customFormat="1" x14ac:dyDescent="0.3">
      <c r="C15741" s="129"/>
      <c r="D15741" s="129"/>
      <c r="E15741" s="129"/>
      <c r="F15741" s="129"/>
    </row>
    <row r="15742" spans="3:6" s="119" customFormat="1" x14ac:dyDescent="0.3">
      <c r="C15742" s="129"/>
      <c r="D15742" s="129"/>
      <c r="E15742" s="129"/>
      <c r="F15742" s="129"/>
    </row>
    <row r="15743" spans="3:6" s="119" customFormat="1" x14ac:dyDescent="0.3">
      <c r="C15743" s="129"/>
      <c r="D15743" s="129"/>
      <c r="E15743" s="129"/>
      <c r="F15743" s="129"/>
    </row>
    <row r="15744" spans="3:6" s="119" customFormat="1" x14ac:dyDescent="0.3">
      <c r="C15744" s="129"/>
      <c r="D15744" s="129"/>
      <c r="E15744" s="129"/>
      <c r="F15744" s="129"/>
    </row>
    <row r="15745" spans="3:6" s="119" customFormat="1" x14ac:dyDescent="0.3">
      <c r="C15745" s="129"/>
      <c r="D15745" s="129"/>
      <c r="E15745" s="129"/>
      <c r="F15745" s="129"/>
    </row>
    <row r="15746" spans="3:6" s="119" customFormat="1" x14ac:dyDescent="0.3">
      <c r="C15746" s="129"/>
      <c r="D15746" s="129"/>
      <c r="E15746" s="129"/>
      <c r="F15746" s="129"/>
    </row>
    <row r="15747" spans="3:6" s="119" customFormat="1" x14ac:dyDescent="0.3">
      <c r="C15747" s="129"/>
      <c r="D15747" s="129"/>
      <c r="E15747" s="129"/>
      <c r="F15747" s="129"/>
    </row>
    <row r="15748" spans="3:6" s="119" customFormat="1" x14ac:dyDescent="0.3">
      <c r="C15748" s="129"/>
      <c r="D15748" s="129"/>
      <c r="E15748" s="129"/>
      <c r="F15748" s="129"/>
    </row>
    <row r="15749" spans="3:6" s="119" customFormat="1" x14ac:dyDescent="0.3">
      <c r="C15749" s="129"/>
      <c r="D15749" s="129"/>
      <c r="E15749" s="129"/>
      <c r="F15749" s="129"/>
    </row>
    <row r="15750" spans="3:6" s="119" customFormat="1" x14ac:dyDescent="0.3">
      <c r="C15750" s="129"/>
      <c r="D15750" s="129"/>
      <c r="E15750" s="129"/>
      <c r="F15750" s="129"/>
    </row>
    <row r="15751" spans="3:6" s="119" customFormat="1" x14ac:dyDescent="0.3">
      <c r="C15751" s="129"/>
      <c r="D15751" s="129"/>
      <c r="E15751" s="129"/>
      <c r="F15751" s="129"/>
    </row>
    <row r="15752" spans="3:6" s="119" customFormat="1" x14ac:dyDescent="0.3">
      <c r="C15752" s="129"/>
      <c r="D15752" s="129"/>
      <c r="E15752" s="129"/>
      <c r="F15752" s="129"/>
    </row>
    <row r="15753" spans="3:6" s="119" customFormat="1" x14ac:dyDescent="0.3">
      <c r="C15753" s="129"/>
      <c r="D15753" s="129"/>
      <c r="E15753" s="129"/>
      <c r="F15753" s="129"/>
    </row>
    <row r="15754" spans="3:6" s="119" customFormat="1" x14ac:dyDescent="0.3">
      <c r="C15754" s="129"/>
      <c r="D15754" s="129"/>
      <c r="E15754" s="129"/>
      <c r="F15754" s="129"/>
    </row>
    <row r="15755" spans="3:6" s="119" customFormat="1" x14ac:dyDescent="0.3">
      <c r="C15755" s="129"/>
      <c r="D15755" s="129"/>
      <c r="E15755" s="129"/>
      <c r="F15755" s="129"/>
    </row>
    <row r="15756" spans="3:6" s="119" customFormat="1" x14ac:dyDescent="0.3">
      <c r="C15756" s="129"/>
      <c r="D15756" s="129"/>
      <c r="E15756" s="129"/>
      <c r="F15756" s="129"/>
    </row>
    <row r="15757" spans="3:6" s="119" customFormat="1" x14ac:dyDescent="0.3">
      <c r="C15757" s="129"/>
      <c r="D15757" s="129"/>
      <c r="E15757" s="129"/>
      <c r="F15757" s="129"/>
    </row>
    <row r="15758" spans="3:6" s="119" customFormat="1" x14ac:dyDescent="0.3">
      <c r="C15758" s="129"/>
      <c r="D15758" s="129"/>
      <c r="E15758" s="129"/>
      <c r="F15758" s="129"/>
    </row>
    <row r="15759" spans="3:6" s="119" customFormat="1" x14ac:dyDescent="0.3">
      <c r="C15759" s="129"/>
      <c r="D15759" s="129"/>
      <c r="E15759" s="129"/>
      <c r="F15759" s="129"/>
    </row>
    <row r="15760" spans="3:6" s="119" customFormat="1" x14ac:dyDescent="0.3">
      <c r="C15760" s="129"/>
      <c r="D15760" s="129"/>
      <c r="E15760" s="129"/>
      <c r="F15760" s="129"/>
    </row>
    <row r="15761" spans="3:6" s="119" customFormat="1" x14ac:dyDescent="0.3">
      <c r="C15761" s="129"/>
      <c r="D15761" s="129"/>
      <c r="E15761" s="129"/>
      <c r="F15761" s="129"/>
    </row>
    <row r="15762" spans="3:6" s="119" customFormat="1" x14ac:dyDescent="0.3">
      <c r="C15762" s="129"/>
      <c r="D15762" s="129"/>
      <c r="E15762" s="129"/>
      <c r="F15762" s="129"/>
    </row>
    <row r="15763" spans="3:6" s="119" customFormat="1" x14ac:dyDescent="0.3">
      <c r="C15763" s="129"/>
      <c r="D15763" s="129"/>
      <c r="E15763" s="129"/>
      <c r="F15763" s="129"/>
    </row>
    <row r="15764" spans="3:6" s="119" customFormat="1" x14ac:dyDescent="0.3">
      <c r="C15764" s="129"/>
      <c r="D15764" s="129"/>
      <c r="E15764" s="129"/>
      <c r="F15764" s="129"/>
    </row>
    <row r="15765" spans="3:6" s="119" customFormat="1" x14ac:dyDescent="0.3">
      <c r="C15765" s="129"/>
      <c r="D15765" s="129"/>
      <c r="E15765" s="129"/>
      <c r="F15765" s="129"/>
    </row>
    <row r="15766" spans="3:6" s="119" customFormat="1" x14ac:dyDescent="0.3">
      <c r="C15766" s="129"/>
      <c r="D15766" s="129"/>
      <c r="E15766" s="129"/>
      <c r="F15766" s="129"/>
    </row>
    <row r="15767" spans="3:6" s="119" customFormat="1" x14ac:dyDescent="0.3">
      <c r="C15767" s="129"/>
      <c r="D15767" s="129"/>
      <c r="E15767" s="129"/>
      <c r="F15767" s="129"/>
    </row>
    <row r="15768" spans="3:6" s="119" customFormat="1" x14ac:dyDescent="0.3">
      <c r="C15768" s="129"/>
      <c r="D15768" s="129"/>
      <c r="E15768" s="129"/>
      <c r="F15768" s="129"/>
    </row>
    <row r="15769" spans="3:6" s="119" customFormat="1" x14ac:dyDescent="0.3">
      <c r="C15769" s="129"/>
      <c r="D15769" s="129"/>
      <c r="E15769" s="129"/>
      <c r="F15769" s="129"/>
    </row>
    <row r="15770" spans="3:6" s="119" customFormat="1" x14ac:dyDescent="0.3">
      <c r="C15770" s="129"/>
      <c r="D15770" s="129"/>
      <c r="E15770" s="129"/>
      <c r="F15770" s="129"/>
    </row>
    <row r="15771" spans="3:6" s="119" customFormat="1" x14ac:dyDescent="0.3">
      <c r="C15771" s="129"/>
      <c r="D15771" s="129"/>
      <c r="E15771" s="129"/>
      <c r="F15771" s="129"/>
    </row>
    <row r="15772" spans="3:6" s="119" customFormat="1" x14ac:dyDescent="0.3">
      <c r="C15772" s="129"/>
      <c r="D15772" s="129"/>
      <c r="E15772" s="129"/>
      <c r="F15772" s="129"/>
    </row>
    <row r="15773" spans="3:6" s="119" customFormat="1" x14ac:dyDescent="0.3">
      <c r="C15773" s="129"/>
      <c r="D15773" s="129"/>
      <c r="E15773" s="129"/>
      <c r="F15773" s="129"/>
    </row>
    <row r="15774" spans="3:6" s="119" customFormat="1" x14ac:dyDescent="0.3">
      <c r="C15774" s="129"/>
      <c r="D15774" s="129"/>
      <c r="E15774" s="129"/>
      <c r="F15774" s="129"/>
    </row>
    <row r="15775" spans="3:6" s="119" customFormat="1" x14ac:dyDescent="0.3">
      <c r="C15775" s="129"/>
      <c r="D15775" s="129"/>
      <c r="E15775" s="129"/>
      <c r="F15775" s="129"/>
    </row>
    <row r="15776" spans="3:6" s="119" customFormat="1" x14ac:dyDescent="0.3">
      <c r="C15776" s="129"/>
      <c r="D15776" s="129"/>
      <c r="E15776" s="129"/>
      <c r="F15776" s="129"/>
    </row>
    <row r="15777" spans="3:6" s="119" customFormat="1" x14ac:dyDescent="0.3">
      <c r="C15777" s="129"/>
      <c r="D15777" s="129"/>
      <c r="E15777" s="129"/>
      <c r="F15777" s="129"/>
    </row>
    <row r="15778" spans="3:6" s="119" customFormat="1" x14ac:dyDescent="0.3">
      <c r="C15778" s="129"/>
      <c r="D15778" s="129"/>
      <c r="E15778" s="129"/>
      <c r="F15778" s="129"/>
    </row>
    <row r="15779" spans="3:6" s="119" customFormat="1" x14ac:dyDescent="0.3">
      <c r="C15779" s="129"/>
      <c r="D15779" s="129"/>
      <c r="E15779" s="129"/>
      <c r="F15779" s="129"/>
    </row>
    <row r="15780" spans="3:6" s="119" customFormat="1" x14ac:dyDescent="0.3">
      <c r="C15780" s="129"/>
      <c r="D15780" s="129"/>
      <c r="E15780" s="129"/>
      <c r="F15780" s="129"/>
    </row>
    <row r="15781" spans="3:6" s="119" customFormat="1" x14ac:dyDescent="0.3">
      <c r="C15781" s="129"/>
      <c r="D15781" s="129"/>
      <c r="E15781" s="129"/>
      <c r="F15781" s="129"/>
    </row>
    <row r="15782" spans="3:6" s="119" customFormat="1" x14ac:dyDescent="0.3">
      <c r="C15782" s="129"/>
      <c r="D15782" s="129"/>
      <c r="E15782" s="129"/>
      <c r="F15782" s="129"/>
    </row>
    <row r="15783" spans="3:6" s="119" customFormat="1" x14ac:dyDescent="0.3">
      <c r="C15783" s="129"/>
      <c r="D15783" s="129"/>
      <c r="E15783" s="129"/>
      <c r="F15783" s="129"/>
    </row>
    <row r="15784" spans="3:6" s="119" customFormat="1" x14ac:dyDescent="0.3">
      <c r="C15784" s="129"/>
      <c r="D15784" s="129"/>
      <c r="E15784" s="129"/>
      <c r="F15784" s="129"/>
    </row>
    <row r="15785" spans="3:6" s="119" customFormat="1" x14ac:dyDescent="0.3">
      <c r="C15785" s="129"/>
      <c r="D15785" s="129"/>
      <c r="E15785" s="129"/>
      <c r="F15785" s="129"/>
    </row>
    <row r="15786" spans="3:6" s="119" customFormat="1" x14ac:dyDescent="0.3">
      <c r="C15786" s="129"/>
      <c r="D15786" s="129"/>
      <c r="E15786" s="129"/>
      <c r="F15786" s="129"/>
    </row>
    <row r="15787" spans="3:6" s="119" customFormat="1" x14ac:dyDescent="0.3">
      <c r="C15787" s="129"/>
      <c r="D15787" s="129"/>
      <c r="E15787" s="129"/>
      <c r="F15787" s="129"/>
    </row>
    <row r="15788" spans="3:6" s="119" customFormat="1" x14ac:dyDescent="0.3">
      <c r="C15788" s="129"/>
      <c r="D15788" s="129"/>
      <c r="E15788" s="129"/>
      <c r="F15788" s="129"/>
    </row>
    <row r="15789" spans="3:6" s="119" customFormat="1" x14ac:dyDescent="0.3">
      <c r="C15789" s="129"/>
      <c r="D15789" s="129"/>
      <c r="E15789" s="129"/>
      <c r="F15789" s="129"/>
    </row>
    <row r="15790" spans="3:6" s="119" customFormat="1" x14ac:dyDescent="0.3">
      <c r="C15790" s="129"/>
      <c r="D15790" s="129"/>
      <c r="E15790" s="129"/>
      <c r="F15790" s="129"/>
    </row>
    <row r="15791" spans="3:6" s="119" customFormat="1" x14ac:dyDescent="0.3">
      <c r="C15791" s="129"/>
      <c r="D15791" s="129"/>
      <c r="E15791" s="129"/>
      <c r="F15791" s="129"/>
    </row>
    <row r="15792" spans="3:6" s="119" customFormat="1" x14ac:dyDescent="0.3">
      <c r="C15792" s="129"/>
      <c r="D15792" s="129"/>
      <c r="E15792" s="129"/>
      <c r="F15792" s="129"/>
    </row>
    <row r="15793" spans="3:6" s="119" customFormat="1" x14ac:dyDescent="0.3">
      <c r="C15793" s="129"/>
      <c r="D15793" s="129"/>
      <c r="E15793" s="129"/>
      <c r="F15793" s="129"/>
    </row>
    <row r="15794" spans="3:6" s="119" customFormat="1" x14ac:dyDescent="0.3">
      <c r="C15794" s="129"/>
      <c r="D15794" s="129"/>
      <c r="E15794" s="129"/>
      <c r="F15794" s="129"/>
    </row>
    <row r="15795" spans="3:6" s="119" customFormat="1" x14ac:dyDescent="0.3">
      <c r="C15795" s="129"/>
      <c r="D15795" s="129"/>
      <c r="E15795" s="129"/>
      <c r="F15795" s="129"/>
    </row>
    <row r="15796" spans="3:6" s="119" customFormat="1" x14ac:dyDescent="0.3">
      <c r="C15796" s="129"/>
      <c r="D15796" s="129"/>
      <c r="E15796" s="129"/>
      <c r="F15796" s="129"/>
    </row>
    <row r="15797" spans="3:6" s="119" customFormat="1" x14ac:dyDescent="0.3">
      <c r="C15797" s="129"/>
      <c r="D15797" s="129"/>
      <c r="E15797" s="129"/>
      <c r="F15797" s="129"/>
    </row>
    <row r="15798" spans="3:6" s="119" customFormat="1" x14ac:dyDescent="0.3">
      <c r="C15798" s="129"/>
      <c r="D15798" s="129"/>
      <c r="E15798" s="129"/>
      <c r="F15798" s="129"/>
    </row>
    <row r="15799" spans="3:6" s="119" customFormat="1" x14ac:dyDescent="0.3">
      <c r="C15799" s="129"/>
      <c r="D15799" s="129"/>
      <c r="E15799" s="129"/>
      <c r="F15799" s="129"/>
    </row>
    <row r="15800" spans="3:6" s="119" customFormat="1" x14ac:dyDescent="0.3">
      <c r="C15800" s="129"/>
      <c r="D15800" s="129"/>
      <c r="E15800" s="129"/>
      <c r="F15800" s="129"/>
    </row>
    <row r="15801" spans="3:6" s="119" customFormat="1" x14ac:dyDescent="0.3">
      <c r="C15801" s="129"/>
      <c r="D15801" s="129"/>
      <c r="E15801" s="129"/>
      <c r="F15801" s="129"/>
    </row>
    <row r="15802" spans="3:6" s="119" customFormat="1" x14ac:dyDescent="0.3">
      <c r="C15802" s="129"/>
      <c r="D15802" s="129"/>
      <c r="E15802" s="129"/>
      <c r="F15802" s="129"/>
    </row>
    <row r="15803" spans="3:6" s="119" customFormat="1" x14ac:dyDescent="0.3">
      <c r="C15803" s="129"/>
      <c r="D15803" s="129"/>
      <c r="E15803" s="129"/>
      <c r="F15803" s="129"/>
    </row>
    <row r="15804" spans="3:6" s="119" customFormat="1" x14ac:dyDescent="0.3">
      <c r="C15804" s="129"/>
      <c r="D15804" s="129"/>
      <c r="E15804" s="129"/>
      <c r="F15804" s="129"/>
    </row>
    <row r="15805" spans="3:6" s="119" customFormat="1" x14ac:dyDescent="0.3">
      <c r="C15805" s="129"/>
      <c r="D15805" s="129"/>
      <c r="E15805" s="129"/>
      <c r="F15805" s="129"/>
    </row>
    <row r="15806" spans="3:6" s="119" customFormat="1" x14ac:dyDescent="0.3">
      <c r="C15806" s="129"/>
      <c r="D15806" s="129"/>
      <c r="E15806" s="129"/>
      <c r="F15806" s="129"/>
    </row>
    <row r="15807" spans="3:6" s="119" customFormat="1" x14ac:dyDescent="0.3">
      <c r="C15807" s="129"/>
      <c r="D15807" s="129"/>
      <c r="E15807" s="129"/>
      <c r="F15807" s="129"/>
    </row>
    <row r="15808" spans="3:6" s="119" customFormat="1" x14ac:dyDescent="0.3">
      <c r="C15808" s="129"/>
      <c r="D15808" s="129"/>
      <c r="E15808" s="129"/>
      <c r="F15808" s="129"/>
    </row>
    <row r="15809" spans="3:6" s="119" customFormat="1" x14ac:dyDescent="0.3">
      <c r="C15809" s="129"/>
      <c r="D15809" s="129"/>
      <c r="E15809" s="129"/>
      <c r="F15809" s="129"/>
    </row>
    <row r="15810" spans="3:6" s="119" customFormat="1" x14ac:dyDescent="0.3">
      <c r="C15810" s="129"/>
      <c r="D15810" s="129"/>
      <c r="E15810" s="129"/>
      <c r="F15810" s="129"/>
    </row>
    <row r="15811" spans="3:6" s="119" customFormat="1" x14ac:dyDescent="0.3">
      <c r="C15811" s="129"/>
      <c r="D15811" s="129"/>
      <c r="E15811" s="129"/>
      <c r="F15811" s="129"/>
    </row>
    <row r="15812" spans="3:6" s="119" customFormat="1" x14ac:dyDescent="0.3">
      <c r="C15812" s="129"/>
      <c r="D15812" s="129"/>
      <c r="E15812" s="129"/>
      <c r="F15812" s="129"/>
    </row>
    <row r="15813" spans="3:6" s="119" customFormat="1" x14ac:dyDescent="0.3">
      <c r="C15813" s="129"/>
      <c r="D15813" s="129"/>
      <c r="E15813" s="129"/>
      <c r="F15813" s="129"/>
    </row>
    <row r="15814" spans="3:6" s="119" customFormat="1" x14ac:dyDescent="0.3">
      <c r="C15814" s="129"/>
      <c r="D15814" s="129"/>
      <c r="E15814" s="129"/>
      <c r="F15814" s="129"/>
    </row>
    <row r="15815" spans="3:6" s="119" customFormat="1" x14ac:dyDescent="0.3">
      <c r="C15815" s="129"/>
      <c r="D15815" s="129"/>
      <c r="E15815" s="129"/>
      <c r="F15815" s="129"/>
    </row>
    <row r="15816" spans="3:6" s="119" customFormat="1" x14ac:dyDescent="0.3">
      <c r="C15816" s="129"/>
      <c r="D15816" s="129"/>
      <c r="E15816" s="129"/>
      <c r="F15816" s="129"/>
    </row>
    <row r="15817" spans="3:6" s="119" customFormat="1" x14ac:dyDescent="0.3">
      <c r="C15817" s="129"/>
      <c r="D15817" s="129"/>
      <c r="E15817" s="129"/>
      <c r="F15817" s="129"/>
    </row>
    <row r="15818" spans="3:6" s="119" customFormat="1" x14ac:dyDescent="0.3">
      <c r="C15818" s="129"/>
      <c r="D15818" s="129"/>
      <c r="E15818" s="129"/>
      <c r="F15818" s="129"/>
    </row>
    <row r="15819" spans="3:6" s="119" customFormat="1" x14ac:dyDescent="0.3">
      <c r="C15819" s="129"/>
      <c r="D15819" s="129"/>
      <c r="E15819" s="129"/>
      <c r="F15819" s="129"/>
    </row>
    <row r="15820" spans="3:6" s="119" customFormat="1" x14ac:dyDescent="0.3">
      <c r="C15820" s="129"/>
      <c r="D15820" s="129"/>
      <c r="E15820" s="129"/>
      <c r="F15820" s="129"/>
    </row>
    <row r="15821" spans="3:6" s="119" customFormat="1" x14ac:dyDescent="0.3">
      <c r="C15821" s="129"/>
      <c r="D15821" s="129"/>
      <c r="E15821" s="129"/>
      <c r="F15821" s="129"/>
    </row>
    <row r="15822" spans="3:6" s="119" customFormat="1" x14ac:dyDescent="0.3">
      <c r="C15822" s="129"/>
      <c r="D15822" s="129"/>
      <c r="E15822" s="129"/>
      <c r="F15822" s="129"/>
    </row>
    <row r="15823" spans="3:6" s="119" customFormat="1" x14ac:dyDescent="0.3">
      <c r="C15823" s="129"/>
      <c r="D15823" s="129"/>
      <c r="E15823" s="129"/>
      <c r="F15823" s="129"/>
    </row>
    <row r="15824" spans="3:6" s="119" customFormat="1" x14ac:dyDescent="0.3">
      <c r="C15824" s="129"/>
      <c r="D15824" s="129"/>
      <c r="E15824" s="129"/>
      <c r="F15824" s="129"/>
    </row>
    <row r="15825" spans="3:6" s="119" customFormat="1" x14ac:dyDescent="0.3">
      <c r="C15825" s="129"/>
      <c r="D15825" s="129"/>
      <c r="E15825" s="129"/>
      <c r="F15825" s="129"/>
    </row>
    <row r="15826" spans="3:6" s="119" customFormat="1" x14ac:dyDescent="0.3">
      <c r="C15826" s="129"/>
      <c r="D15826" s="129"/>
      <c r="E15826" s="129"/>
      <c r="F15826" s="129"/>
    </row>
    <row r="15827" spans="3:6" s="119" customFormat="1" x14ac:dyDescent="0.3">
      <c r="C15827" s="129"/>
      <c r="D15827" s="129"/>
      <c r="E15827" s="129"/>
      <c r="F15827" s="129"/>
    </row>
    <row r="15828" spans="3:6" s="119" customFormat="1" x14ac:dyDescent="0.3">
      <c r="C15828" s="129"/>
      <c r="D15828" s="129"/>
      <c r="E15828" s="129"/>
      <c r="F15828" s="129"/>
    </row>
    <row r="15829" spans="3:6" s="119" customFormat="1" x14ac:dyDescent="0.3">
      <c r="C15829" s="129"/>
      <c r="D15829" s="129"/>
      <c r="E15829" s="129"/>
      <c r="F15829" s="129"/>
    </row>
    <row r="15830" spans="3:6" s="119" customFormat="1" x14ac:dyDescent="0.3">
      <c r="C15830" s="129"/>
      <c r="D15830" s="129"/>
      <c r="E15830" s="129"/>
      <c r="F15830" s="129"/>
    </row>
    <row r="15831" spans="3:6" s="119" customFormat="1" x14ac:dyDescent="0.3">
      <c r="C15831" s="129"/>
      <c r="D15831" s="129"/>
      <c r="E15831" s="129"/>
      <c r="F15831" s="129"/>
    </row>
    <row r="15832" spans="3:6" s="119" customFormat="1" x14ac:dyDescent="0.3">
      <c r="C15832" s="129"/>
      <c r="D15832" s="129"/>
      <c r="E15832" s="129"/>
      <c r="F15832" s="129"/>
    </row>
    <row r="15833" spans="3:6" s="119" customFormat="1" x14ac:dyDescent="0.3">
      <c r="C15833" s="129"/>
      <c r="D15833" s="129"/>
      <c r="E15833" s="129"/>
      <c r="F15833" s="129"/>
    </row>
    <row r="15834" spans="3:6" s="119" customFormat="1" x14ac:dyDescent="0.3">
      <c r="C15834" s="129"/>
      <c r="D15834" s="129"/>
      <c r="E15834" s="129"/>
      <c r="F15834" s="129"/>
    </row>
    <row r="15835" spans="3:6" s="119" customFormat="1" x14ac:dyDescent="0.3">
      <c r="C15835" s="129"/>
      <c r="D15835" s="129"/>
      <c r="E15835" s="129"/>
      <c r="F15835" s="129"/>
    </row>
    <row r="15836" spans="3:6" s="119" customFormat="1" x14ac:dyDescent="0.3">
      <c r="C15836" s="129"/>
      <c r="D15836" s="129"/>
      <c r="E15836" s="129"/>
      <c r="F15836" s="129"/>
    </row>
    <row r="15837" spans="3:6" s="119" customFormat="1" x14ac:dyDescent="0.3">
      <c r="C15837" s="129"/>
      <c r="D15837" s="129"/>
      <c r="E15837" s="129"/>
      <c r="F15837" s="129"/>
    </row>
    <row r="15838" spans="3:6" s="119" customFormat="1" x14ac:dyDescent="0.3">
      <c r="C15838" s="129"/>
      <c r="D15838" s="129"/>
      <c r="E15838" s="129"/>
      <c r="F15838" s="129"/>
    </row>
    <row r="15839" spans="3:6" s="119" customFormat="1" x14ac:dyDescent="0.3">
      <c r="C15839" s="129"/>
      <c r="D15839" s="129"/>
      <c r="E15839" s="129"/>
      <c r="F15839" s="129"/>
    </row>
    <row r="15840" spans="3:6" s="119" customFormat="1" x14ac:dyDescent="0.3">
      <c r="C15840" s="129"/>
      <c r="D15840" s="129"/>
      <c r="E15840" s="129"/>
      <c r="F15840" s="129"/>
    </row>
    <row r="15841" spans="3:6" s="119" customFormat="1" x14ac:dyDescent="0.3">
      <c r="C15841" s="129"/>
      <c r="D15841" s="129"/>
      <c r="E15841" s="129"/>
      <c r="F15841" s="129"/>
    </row>
    <row r="15842" spans="3:6" s="119" customFormat="1" x14ac:dyDescent="0.3">
      <c r="C15842" s="129"/>
      <c r="D15842" s="129"/>
      <c r="E15842" s="129"/>
      <c r="F15842" s="129"/>
    </row>
    <row r="15843" spans="3:6" s="119" customFormat="1" x14ac:dyDescent="0.3">
      <c r="C15843" s="129"/>
      <c r="D15843" s="129"/>
      <c r="E15843" s="129"/>
      <c r="F15843" s="129"/>
    </row>
    <row r="15844" spans="3:6" s="119" customFormat="1" x14ac:dyDescent="0.3">
      <c r="C15844" s="129"/>
      <c r="D15844" s="129"/>
      <c r="E15844" s="129"/>
      <c r="F15844" s="129"/>
    </row>
    <row r="15845" spans="3:6" s="119" customFormat="1" x14ac:dyDescent="0.3">
      <c r="C15845" s="129"/>
      <c r="D15845" s="129"/>
      <c r="E15845" s="129"/>
      <c r="F15845" s="129"/>
    </row>
    <row r="15846" spans="3:6" s="119" customFormat="1" x14ac:dyDescent="0.3">
      <c r="C15846" s="129"/>
      <c r="D15846" s="129"/>
      <c r="E15846" s="129"/>
      <c r="F15846" s="129"/>
    </row>
    <row r="15847" spans="3:6" s="119" customFormat="1" x14ac:dyDescent="0.3">
      <c r="C15847" s="129"/>
      <c r="D15847" s="129"/>
      <c r="E15847" s="129"/>
      <c r="F15847" s="129"/>
    </row>
    <row r="15848" spans="3:6" s="119" customFormat="1" x14ac:dyDescent="0.3">
      <c r="C15848" s="129"/>
      <c r="D15848" s="129"/>
      <c r="E15848" s="129"/>
      <c r="F15848" s="129"/>
    </row>
    <row r="15849" spans="3:6" s="119" customFormat="1" x14ac:dyDescent="0.3">
      <c r="C15849" s="129"/>
      <c r="D15849" s="129"/>
      <c r="E15849" s="129"/>
      <c r="F15849" s="129"/>
    </row>
    <row r="15850" spans="3:6" s="119" customFormat="1" x14ac:dyDescent="0.3">
      <c r="C15850" s="129"/>
      <c r="D15850" s="129"/>
      <c r="E15850" s="129"/>
      <c r="F15850" s="129"/>
    </row>
    <row r="15851" spans="3:6" s="119" customFormat="1" x14ac:dyDescent="0.3">
      <c r="C15851" s="129"/>
      <c r="D15851" s="129"/>
      <c r="E15851" s="129"/>
      <c r="F15851" s="129"/>
    </row>
    <row r="15852" spans="3:6" s="119" customFormat="1" x14ac:dyDescent="0.3">
      <c r="C15852" s="129"/>
      <c r="D15852" s="129"/>
      <c r="E15852" s="129"/>
      <c r="F15852" s="129"/>
    </row>
    <row r="15853" spans="3:6" s="119" customFormat="1" x14ac:dyDescent="0.3">
      <c r="C15853" s="129"/>
      <c r="D15853" s="129"/>
      <c r="E15853" s="129"/>
      <c r="F15853" s="129"/>
    </row>
    <row r="15854" spans="3:6" s="119" customFormat="1" x14ac:dyDescent="0.3">
      <c r="C15854" s="129"/>
      <c r="D15854" s="129"/>
      <c r="E15854" s="129"/>
      <c r="F15854" s="129"/>
    </row>
    <row r="15855" spans="3:6" s="119" customFormat="1" x14ac:dyDescent="0.3">
      <c r="C15855" s="129"/>
      <c r="D15855" s="129"/>
      <c r="E15855" s="129"/>
      <c r="F15855" s="129"/>
    </row>
    <row r="15856" spans="3:6" s="119" customFormat="1" x14ac:dyDescent="0.3">
      <c r="C15856" s="129"/>
      <c r="D15856" s="129"/>
      <c r="E15856" s="129"/>
      <c r="F15856" s="129"/>
    </row>
    <row r="15857" spans="3:6" s="119" customFormat="1" x14ac:dyDescent="0.3">
      <c r="C15857" s="129"/>
      <c r="D15857" s="129"/>
      <c r="E15857" s="129"/>
      <c r="F15857" s="129"/>
    </row>
    <row r="15858" spans="3:6" s="119" customFormat="1" x14ac:dyDescent="0.3">
      <c r="C15858" s="129"/>
      <c r="D15858" s="129"/>
      <c r="E15858" s="129"/>
      <c r="F15858" s="129"/>
    </row>
    <row r="15859" spans="3:6" s="119" customFormat="1" x14ac:dyDescent="0.3">
      <c r="C15859" s="129"/>
      <c r="D15859" s="129"/>
      <c r="E15859" s="129"/>
      <c r="F15859" s="129"/>
    </row>
    <row r="15860" spans="3:6" s="119" customFormat="1" x14ac:dyDescent="0.3">
      <c r="C15860" s="129"/>
      <c r="D15860" s="129"/>
      <c r="E15860" s="129"/>
      <c r="F15860" s="129"/>
    </row>
    <row r="15861" spans="3:6" s="119" customFormat="1" x14ac:dyDescent="0.3">
      <c r="C15861" s="129"/>
      <c r="D15861" s="129"/>
      <c r="E15861" s="129"/>
      <c r="F15861" s="129"/>
    </row>
    <row r="15862" spans="3:6" s="119" customFormat="1" x14ac:dyDescent="0.3">
      <c r="C15862" s="129"/>
      <c r="D15862" s="129"/>
      <c r="E15862" s="129"/>
      <c r="F15862" s="129"/>
    </row>
    <row r="15863" spans="3:6" s="119" customFormat="1" x14ac:dyDescent="0.3">
      <c r="C15863" s="129"/>
      <c r="D15863" s="129"/>
      <c r="E15863" s="129"/>
      <c r="F15863" s="129"/>
    </row>
    <row r="15864" spans="3:6" s="119" customFormat="1" x14ac:dyDescent="0.3">
      <c r="C15864" s="129"/>
      <c r="D15864" s="129"/>
      <c r="E15864" s="129"/>
      <c r="F15864" s="129"/>
    </row>
    <row r="15865" spans="3:6" s="119" customFormat="1" x14ac:dyDescent="0.3">
      <c r="C15865" s="129"/>
      <c r="D15865" s="129"/>
      <c r="E15865" s="129"/>
      <c r="F15865" s="129"/>
    </row>
    <row r="15866" spans="3:6" s="119" customFormat="1" x14ac:dyDescent="0.3">
      <c r="C15866" s="129"/>
      <c r="D15866" s="129"/>
      <c r="E15866" s="129"/>
      <c r="F15866" s="129"/>
    </row>
    <row r="15867" spans="3:6" s="119" customFormat="1" x14ac:dyDescent="0.3">
      <c r="C15867" s="129"/>
      <c r="D15867" s="129"/>
      <c r="E15867" s="129"/>
      <c r="F15867" s="129"/>
    </row>
    <row r="15868" spans="3:6" s="119" customFormat="1" x14ac:dyDescent="0.3">
      <c r="C15868" s="129"/>
      <c r="D15868" s="129"/>
      <c r="E15868" s="129"/>
      <c r="F15868" s="129"/>
    </row>
    <row r="15869" spans="3:6" s="119" customFormat="1" x14ac:dyDescent="0.3">
      <c r="C15869" s="129"/>
      <c r="D15869" s="129"/>
      <c r="E15869" s="129"/>
      <c r="F15869" s="129"/>
    </row>
    <row r="15870" spans="3:6" s="119" customFormat="1" x14ac:dyDescent="0.3">
      <c r="C15870" s="129"/>
      <c r="D15870" s="129"/>
      <c r="E15870" s="129"/>
      <c r="F15870" s="129"/>
    </row>
    <row r="15871" spans="3:6" s="119" customFormat="1" x14ac:dyDescent="0.3">
      <c r="C15871" s="129"/>
      <c r="D15871" s="129"/>
      <c r="E15871" s="129"/>
      <c r="F15871" s="129"/>
    </row>
    <row r="15872" spans="3:6" s="119" customFormat="1" x14ac:dyDescent="0.3">
      <c r="C15872" s="129"/>
      <c r="D15872" s="129"/>
      <c r="E15872" s="129"/>
      <c r="F15872" s="129"/>
    </row>
    <row r="15873" spans="3:6" s="119" customFormat="1" x14ac:dyDescent="0.3">
      <c r="C15873" s="129"/>
      <c r="D15873" s="129"/>
      <c r="E15873" s="129"/>
      <c r="F15873" s="129"/>
    </row>
    <row r="15874" spans="3:6" s="119" customFormat="1" x14ac:dyDescent="0.3">
      <c r="C15874" s="129"/>
      <c r="D15874" s="129"/>
      <c r="E15874" s="129"/>
      <c r="F15874" s="129"/>
    </row>
    <row r="15875" spans="3:6" s="119" customFormat="1" x14ac:dyDescent="0.3">
      <c r="C15875" s="129"/>
      <c r="D15875" s="129"/>
      <c r="E15875" s="129"/>
      <c r="F15875" s="129"/>
    </row>
    <row r="15876" spans="3:6" s="119" customFormat="1" x14ac:dyDescent="0.3">
      <c r="C15876" s="129"/>
      <c r="D15876" s="129"/>
      <c r="E15876" s="129"/>
      <c r="F15876" s="129"/>
    </row>
    <row r="15877" spans="3:6" s="119" customFormat="1" x14ac:dyDescent="0.3">
      <c r="C15877" s="129"/>
      <c r="D15877" s="129"/>
      <c r="E15877" s="129"/>
      <c r="F15877" s="129"/>
    </row>
    <row r="15878" spans="3:6" s="119" customFormat="1" x14ac:dyDescent="0.3">
      <c r="C15878" s="129"/>
      <c r="D15878" s="129"/>
      <c r="E15878" s="129"/>
      <c r="F15878" s="129"/>
    </row>
    <row r="15879" spans="3:6" s="119" customFormat="1" x14ac:dyDescent="0.3">
      <c r="C15879" s="129"/>
      <c r="D15879" s="129"/>
      <c r="E15879" s="129"/>
      <c r="F15879" s="129"/>
    </row>
    <row r="15880" spans="3:6" s="119" customFormat="1" x14ac:dyDescent="0.3">
      <c r="C15880" s="129"/>
      <c r="D15880" s="129"/>
      <c r="E15880" s="129"/>
      <c r="F15880" s="129"/>
    </row>
    <row r="15881" spans="3:6" s="119" customFormat="1" x14ac:dyDescent="0.3">
      <c r="C15881" s="129"/>
      <c r="D15881" s="129"/>
      <c r="E15881" s="129"/>
      <c r="F15881" s="129"/>
    </row>
    <row r="15882" spans="3:6" s="119" customFormat="1" x14ac:dyDescent="0.3">
      <c r="C15882" s="129"/>
      <c r="D15882" s="129"/>
      <c r="E15882" s="129"/>
      <c r="F15882" s="129"/>
    </row>
    <row r="15883" spans="3:6" s="119" customFormat="1" x14ac:dyDescent="0.3">
      <c r="C15883" s="129"/>
      <c r="D15883" s="129"/>
      <c r="E15883" s="129"/>
      <c r="F15883" s="129"/>
    </row>
    <row r="15884" spans="3:6" s="119" customFormat="1" x14ac:dyDescent="0.3">
      <c r="C15884" s="129"/>
      <c r="D15884" s="129"/>
      <c r="E15884" s="129"/>
      <c r="F15884" s="129"/>
    </row>
    <row r="15885" spans="3:6" s="119" customFormat="1" x14ac:dyDescent="0.3">
      <c r="C15885" s="129"/>
      <c r="D15885" s="129"/>
      <c r="E15885" s="129"/>
      <c r="F15885" s="129"/>
    </row>
    <row r="15886" spans="3:6" s="119" customFormat="1" x14ac:dyDescent="0.3">
      <c r="C15886" s="129"/>
      <c r="D15886" s="129"/>
      <c r="E15886" s="129"/>
      <c r="F15886" s="129"/>
    </row>
    <row r="15887" spans="3:6" s="119" customFormat="1" x14ac:dyDescent="0.3">
      <c r="C15887" s="129"/>
      <c r="D15887" s="129"/>
      <c r="E15887" s="129"/>
      <c r="F15887" s="129"/>
    </row>
    <row r="15888" spans="3:6" s="119" customFormat="1" x14ac:dyDescent="0.3">
      <c r="C15888" s="129"/>
      <c r="D15888" s="129"/>
      <c r="E15888" s="129"/>
      <c r="F15888" s="129"/>
    </row>
    <row r="15889" spans="3:6" s="119" customFormat="1" x14ac:dyDescent="0.3">
      <c r="C15889" s="129"/>
      <c r="D15889" s="129"/>
      <c r="E15889" s="129"/>
      <c r="F15889" s="129"/>
    </row>
    <row r="15890" spans="3:6" s="119" customFormat="1" x14ac:dyDescent="0.3">
      <c r="C15890" s="129"/>
      <c r="D15890" s="129"/>
      <c r="E15890" s="129"/>
      <c r="F15890" s="129"/>
    </row>
    <row r="15891" spans="3:6" s="119" customFormat="1" x14ac:dyDescent="0.3">
      <c r="C15891" s="129"/>
      <c r="D15891" s="129"/>
      <c r="E15891" s="129"/>
      <c r="F15891" s="129"/>
    </row>
    <row r="15892" spans="3:6" s="119" customFormat="1" x14ac:dyDescent="0.3">
      <c r="C15892" s="129"/>
      <c r="D15892" s="129"/>
      <c r="E15892" s="129"/>
      <c r="F15892" s="129"/>
    </row>
    <row r="15893" spans="3:6" s="119" customFormat="1" x14ac:dyDescent="0.3">
      <c r="C15893" s="129"/>
      <c r="D15893" s="129"/>
      <c r="E15893" s="129"/>
      <c r="F15893" s="129"/>
    </row>
    <row r="15894" spans="3:6" s="119" customFormat="1" x14ac:dyDescent="0.3">
      <c r="C15894" s="129"/>
      <c r="D15894" s="129"/>
      <c r="E15894" s="129"/>
      <c r="F15894" s="129"/>
    </row>
    <row r="15895" spans="3:6" s="119" customFormat="1" x14ac:dyDescent="0.3">
      <c r="C15895" s="129"/>
      <c r="D15895" s="129"/>
      <c r="E15895" s="129"/>
      <c r="F15895" s="129"/>
    </row>
    <row r="15896" spans="3:6" s="119" customFormat="1" x14ac:dyDescent="0.3">
      <c r="C15896" s="129"/>
      <c r="D15896" s="129"/>
      <c r="E15896" s="129"/>
      <c r="F15896" s="129"/>
    </row>
    <row r="15897" spans="3:6" s="119" customFormat="1" x14ac:dyDescent="0.3">
      <c r="C15897" s="129"/>
      <c r="D15897" s="129"/>
      <c r="E15897" s="129"/>
      <c r="F15897" s="129"/>
    </row>
    <row r="15898" spans="3:6" s="119" customFormat="1" x14ac:dyDescent="0.3">
      <c r="C15898" s="129"/>
      <c r="D15898" s="129"/>
      <c r="E15898" s="129"/>
      <c r="F15898" s="129"/>
    </row>
    <row r="15899" spans="3:6" s="119" customFormat="1" x14ac:dyDescent="0.3">
      <c r="C15899" s="129"/>
      <c r="D15899" s="129"/>
      <c r="E15899" s="129"/>
      <c r="F15899" s="129"/>
    </row>
    <row r="15900" spans="3:6" s="119" customFormat="1" x14ac:dyDescent="0.3">
      <c r="C15900" s="129"/>
      <c r="D15900" s="129"/>
      <c r="E15900" s="129"/>
      <c r="F15900" s="129"/>
    </row>
    <row r="15901" spans="3:6" s="119" customFormat="1" x14ac:dyDescent="0.3">
      <c r="C15901" s="129"/>
      <c r="D15901" s="129"/>
      <c r="E15901" s="129"/>
      <c r="F15901" s="129"/>
    </row>
    <row r="15902" spans="3:6" s="119" customFormat="1" x14ac:dyDescent="0.3">
      <c r="C15902" s="129"/>
      <c r="D15902" s="129"/>
      <c r="E15902" s="129"/>
      <c r="F15902" s="129"/>
    </row>
    <row r="15903" spans="3:6" s="119" customFormat="1" x14ac:dyDescent="0.3">
      <c r="C15903" s="129"/>
      <c r="D15903" s="129"/>
      <c r="E15903" s="129"/>
      <c r="F15903" s="129"/>
    </row>
    <row r="15904" spans="3:6" s="119" customFormat="1" x14ac:dyDescent="0.3">
      <c r="C15904" s="129"/>
      <c r="D15904" s="129"/>
      <c r="E15904" s="129"/>
      <c r="F15904" s="129"/>
    </row>
    <row r="15905" spans="3:6" s="119" customFormat="1" x14ac:dyDescent="0.3">
      <c r="C15905" s="129"/>
      <c r="D15905" s="129"/>
      <c r="E15905" s="129"/>
      <c r="F15905" s="129"/>
    </row>
    <row r="15906" spans="3:6" s="119" customFormat="1" x14ac:dyDescent="0.3">
      <c r="C15906" s="129"/>
      <c r="D15906" s="129"/>
      <c r="E15906" s="129"/>
      <c r="F15906" s="129"/>
    </row>
    <row r="15907" spans="3:6" s="119" customFormat="1" x14ac:dyDescent="0.3">
      <c r="C15907" s="129"/>
      <c r="D15907" s="129"/>
      <c r="E15907" s="129"/>
      <c r="F15907" s="129"/>
    </row>
    <row r="15908" spans="3:6" s="119" customFormat="1" x14ac:dyDescent="0.3">
      <c r="C15908" s="129"/>
      <c r="D15908" s="129"/>
      <c r="E15908" s="129"/>
      <c r="F15908" s="129"/>
    </row>
    <row r="15909" spans="3:6" s="119" customFormat="1" x14ac:dyDescent="0.3">
      <c r="C15909" s="129"/>
      <c r="D15909" s="129"/>
      <c r="E15909" s="129"/>
      <c r="F15909" s="129"/>
    </row>
    <row r="15910" spans="3:6" s="119" customFormat="1" x14ac:dyDescent="0.3">
      <c r="C15910" s="129"/>
      <c r="D15910" s="129"/>
      <c r="E15910" s="129"/>
      <c r="F15910" s="129"/>
    </row>
    <row r="15911" spans="3:6" s="119" customFormat="1" x14ac:dyDescent="0.3">
      <c r="C15911" s="129"/>
      <c r="D15911" s="129"/>
      <c r="E15911" s="129"/>
      <c r="F15911" s="129"/>
    </row>
    <row r="15912" spans="3:6" s="119" customFormat="1" x14ac:dyDescent="0.3">
      <c r="C15912" s="129"/>
      <c r="D15912" s="129"/>
      <c r="E15912" s="129"/>
      <c r="F15912" s="129"/>
    </row>
    <row r="15913" spans="3:6" s="119" customFormat="1" x14ac:dyDescent="0.3">
      <c r="C15913" s="129"/>
      <c r="D15913" s="129"/>
      <c r="E15913" s="129"/>
      <c r="F15913" s="129"/>
    </row>
    <row r="15914" spans="3:6" s="119" customFormat="1" x14ac:dyDescent="0.3">
      <c r="C15914" s="129"/>
      <c r="D15914" s="129"/>
      <c r="E15914" s="129"/>
      <c r="F15914" s="129"/>
    </row>
    <row r="15915" spans="3:6" s="119" customFormat="1" x14ac:dyDescent="0.3">
      <c r="C15915" s="129"/>
      <c r="D15915" s="129"/>
      <c r="E15915" s="129"/>
      <c r="F15915" s="129"/>
    </row>
    <row r="15916" spans="3:6" s="119" customFormat="1" x14ac:dyDescent="0.3">
      <c r="C15916" s="129"/>
      <c r="D15916" s="129"/>
      <c r="E15916" s="129"/>
      <c r="F15916" s="129"/>
    </row>
    <row r="15917" spans="3:6" s="119" customFormat="1" x14ac:dyDescent="0.3">
      <c r="C15917" s="129"/>
      <c r="D15917" s="129"/>
      <c r="E15917" s="129"/>
      <c r="F15917" s="129"/>
    </row>
    <row r="15918" spans="3:6" s="119" customFormat="1" x14ac:dyDescent="0.3">
      <c r="C15918" s="129"/>
      <c r="D15918" s="129"/>
      <c r="E15918" s="129"/>
      <c r="F15918" s="129"/>
    </row>
    <row r="15919" spans="3:6" s="119" customFormat="1" x14ac:dyDescent="0.3">
      <c r="C15919" s="129"/>
      <c r="D15919" s="129"/>
      <c r="E15919" s="129"/>
      <c r="F15919" s="129"/>
    </row>
    <row r="15920" spans="3:6" s="119" customFormat="1" x14ac:dyDescent="0.3">
      <c r="C15920" s="129"/>
      <c r="D15920" s="129"/>
      <c r="E15920" s="129"/>
      <c r="F15920" s="129"/>
    </row>
    <row r="15921" spans="3:6" s="119" customFormat="1" x14ac:dyDescent="0.3">
      <c r="C15921" s="129"/>
      <c r="D15921" s="129"/>
      <c r="E15921" s="129"/>
      <c r="F15921" s="129"/>
    </row>
    <row r="15922" spans="3:6" s="119" customFormat="1" x14ac:dyDescent="0.3">
      <c r="C15922" s="129"/>
      <c r="D15922" s="129"/>
      <c r="E15922" s="129"/>
      <c r="F15922" s="129"/>
    </row>
    <row r="15923" spans="3:6" s="119" customFormat="1" x14ac:dyDescent="0.3">
      <c r="C15923" s="129"/>
      <c r="D15923" s="129"/>
      <c r="E15923" s="129"/>
      <c r="F15923" s="129"/>
    </row>
    <row r="15924" spans="3:6" s="119" customFormat="1" x14ac:dyDescent="0.3">
      <c r="C15924" s="129"/>
      <c r="D15924" s="129"/>
      <c r="E15924" s="129"/>
      <c r="F15924" s="129"/>
    </row>
    <row r="15925" spans="3:6" s="119" customFormat="1" x14ac:dyDescent="0.3">
      <c r="C15925" s="129"/>
      <c r="D15925" s="129"/>
      <c r="E15925" s="129"/>
      <c r="F15925" s="129"/>
    </row>
    <row r="15926" spans="3:6" s="119" customFormat="1" x14ac:dyDescent="0.3">
      <c r="C15926" s="129"/>
      <c r="D15926" s="129"/>
      <c r="E15926" s="129"/>
      <c r="F15926" s="129"/>
    </row>
    <row r="15927" spans="3:6" s="119" customFormat="1" x14ac:dyDescent="0.3">
      <c r="C15927" s="129"/>
      <c r="D15927" s="129"/>
      <c r="E15927" s="129"/>
      <c r="F15927" s="129"/>
    </row>
    <row r="15928" spans="3:6" s="119" customFormat="1" x14ac:dyDescent="0.3">
      <c r="C15928" s="129"/>
      <c r="D15928" s="129"/>
      <c r="E15928" s="129"/>
      <c r="F15928" s="129"/>
    </row>
    <row r="15929" spans="3:6" s="119" customFormat="1" x14ac:dyDescent="0.3">
      <c r="C15929" s="129"/>
      <c r="D15929" s="129"/>
      <c r="E15929" s="129"/>
      <c r="F15929" s="129"/>
    </row>
    <row r="15930" spans="3:6" s="119" customFormat="1" x14ac:dyDescent="0.3">
      <c r="C15930" s="129"/>
      <c r="D15930" s="129"/>
      <c r="E15930" s="129"/>
      <c r="F15930" s="129"/>
    </row>
    <row r="15931" spans="3:6" s="119" customFormat="1" x14ac:dyDescent="0.3">
      <c r="C15931" s="129"/>
      <c r="D15931" s="129"/>
      <c r="E15931" s="129"/>
      <c r="F15931" s="129"/>
    </row>
    <row r="15932" spans="3:6" s="119" customFormat="1" x14ac:dyDescent="0.3">
      <c r="C15932" s="129"/>
      <c r="D15932" s="129"/>
      <c r="E15932" s="129"/>
      <c r="F15932" s="129"/>
    </row>
    <row r="15933" spans="3:6" s="119" customFormat="1" x14ac:dyDescent="0.3">
      <c r="C15933" s="129"/>
      <c r="D15933" s="129"/>
      <c r="E15933" s="129"/>
      <c r="F15933" s="129"/>
    </row>
    <row r="15934" spans="3:6" s="119" customFormat="1" x14ac:dyDescent="0.3">
      <c r="C15934" s="129"/>
      <c r="D15934" s="129"/>
      <c r="E15934" s="129"/>
      <c r="F15934" s="129"/>
    </row>
    <row r="15935" spans="3:6" s="119" customFormat="1" x14ac:dyDescent="0.3">
      <c r="C15935" s="129"/>
      <c r="D15935" s="129"/>
      <c r="E15935" s="129"/>
      <c r="F15935" s="129"/>
    </row>
    <row r="15936" spans="3:6" s="119" customFormat="1" x14ac:dyDescent="0.3">
      <c r="C15936" s="129"/>
      <c r="D15936" s="129"/>
      <c r="E15936" s="129"/>
      <c r="F15936" s="129"/>
    </row>
    <row r="15937" spans="3:6" s="119" customFormat="1" x14ac:dyDescent="0.3">
      <c r="C15937" s="129"/>
      <c r="D15937" s="129"/>
      <c r="E15937" s="129"/>
      <c r="F15937" s="129"/>
    </row>
    <row r="15938" spans="3:6" s="119" customFormat="1" x14ac:dyDescent="0.3">
      <c r="C15938" s="129"/>
      <c r="D15938" s="129"/>
      <c r="E15938" s="129"/>
      <c r="F15938" s="129"/>
    </row>
    <row r="15939" spans="3:6" s="119" customFormat="1" x14ac:dyDescent="0.3">
      <c r="C15939" s="129"/>
      <c r="D15939" s="129"/>
      <c r="E15939" s="129"/>
      <c r="F15939" s="129"/>
    </row>
    <row r="15940" spans="3:6" s="119" customFormat="1" x14ac:dyDescent="0.3">
      <c r="C15940" s="129"/>
      <c r="D15940" s="129"/>
      <c r="E15940" s="129"/>
      <c r="F15940" s="129"/>
    </row>
    <row r="15941" spans="3:6" s="119" customFormat="1" x14ac:dyDescent="0.3">
      <c r="C15941" s="129"/>
      <c r="D15941" s="129"/>
      <c r="E15941" s="129"/>
      <c r="F15941" s="129"/>
    </row>
    <row r="15942" spans="3:6" s="119" customFormat="1" x14ac:dyDescent="0.3">
      <c r="C15942" s="129"/>
      <c r="D15942" s="129"/>
      <c r="E15942" s="129"/>
      <c r="F15942" s="129"/>
    </row>
    <row r="15943" spans="3:6" s="119" customFormat="1" x14ac:dyDescent="0.3">
      <c r="C15943" s="129"/>
      <c r="D15943" s="129"/>
      <c r="E15943" s="129"/>
      <c r="F15943" s="129"/>
    </row>
    <row r="15944" spans="3:6" s="119" customFormat="1" x14ac:dyDescent="0.3">
      <c r="C15944" s="129"/>
      <c r="D15944" s="129"/>
      <c r="E15944" s="129"/>
      <c r="F15944" s="129"/>
    </row>
    <row r="15945" spans="3:6" s="119" customFormat="1" x14ac:dyDescent="0.3">
      <c r="C15945" s="129"/>
      <c r="D15945" s="129"/>
      <c r="E15945" s="129"/>
      <c r="F15945" s="129"/>
    </row>
    <row r="15946" spans="3:6" s="119" customFormat="1" x14ac:dyDescent="0.3">
      <c r="C15946" s="129"/>
      <c r="D15946" s="129"/>
      <c r="E15946" s="129"/>
      <c r="F15946" s="129"/>
    </row>
    <row r="15947" spans="3:6" s="119" customFormat="1" x14ac:dyDescent="0.3">
      <c r="C15947" s="129"/>
      <c r="D15947" s="129"/>
      <c r="E15947" s="129"/>
      <c r="F15947" s="129"/>
    </row>
    <row r="15948" spans="3:6" s="119" customFormat="1" x14ac:dyDescent="0.3">
      <c r="C15948" s="129"/>
      <c r="D15948" s="129"/>
      <c r="E15948" s="129"/>
      <c r="F15948" s="129"/>
    </row>
    <row r="15949" spans="3:6" s="119" customFormat="1" x14ac:dyDescent="0.3">
      <c r="C15949" s="129"/>
      <c r="D15949" s="129"/>
      <c r="E15949" s="129"/>
      <c r="F15949" s="129"/>
    </row>
    <row r="15950" spans="3:6" s="119" customFormat="1" x14ac:dyDescent="0.3">
      <c r="C15950" s="129"/>
      <c r="D15950" s="129"/>
      <c r="E15950" s="129"/>
      <c r="F15950" s="129"/>
    </row>
    <row r="15951" spans="3:6" s="119" customFormat="1" x14ac:dyDescent="0.3">
      <c r="C15951" s="129"/>
      <c r="D15951" s="129"/>
      <c r="E15951" s="129"/>
      <c r="F15951" s="129"/>
    </row>
    <row r="15952" spans="3:6" s="119" customFormat="1" x14ac:dyDescent="0.3">
      <c r="C15952" s="129"/>
      <c r="D15952" s="129"/>
      <c r="E15952" s="129"/>
      <c r="F15952" s="129"/>
    </row>
    <row r="15953" spans="3:6" s="119" customFormat="1" x14ac:dyDescent="0.3">
      <c r="C15953" s="129"/>
      <c r="D15953" s="129"/>
      <c r="E15953" s="129"/>
      <c r="F15953" s="129"/>
    </row>
    <row r="15954" spans="3:6" s="119" customFormat="1" x14ac:dyDescent="0.3">
      <c r="C15954" s="129"/>
      <c r="D15954" s="129"/>
      <c r="E15954" s="129"/>
      <c r="F15954" s="129"/>
    </row>
    <row r="15955" spans="3:6" s="119" customFormat="1" x14ac:dyDescent="0.3">
      <c r="C15955" s="129"/>
      <c r="D15955" s="129"/>
      <c r="E15955" s="129"/>
      <c r="F15955" s="129"/>
    </row>
    <row r="15956" spans="3:6" s="119" customFormat="1" x14ac:dyDescent="0.3">
      <c r="C15956" s="129"/>
      <c r="D15956" s="129"/>
      <c r="E15956" s="129"/>
      <c r="F15956" s="129"/>
    </row>
    <row r="15957" spans="3:6" s="119" customFormat="1" x14ac:dyDescent="0.3">
      <c r="C15957" s="129"/>
      <c r="D15957" s="129"/>
      <c r="E15957" s="129"/>
      <c r="F15957" s="129"/>
    </row>
    <row r="15958" spans="3:6" s="119" customFormat="1" x14ac:dyDescent="0.3">
      <c r="C15958" s="129"/>
      <c r="D15958" s="129"/>
      <c r="E15958" s="129"/>
      <c r="F15958" s="129"/>
    </row>
    <row r="15959" spans="3:6" s="119" customFormat="1" x14ac:dyDescent="0.3">
      <c r="C15959" s="129"/>
      <c r="D15959" s="129"/>
      <c r="E15959" s="129"/>
      <c r="F15959" s="129"/>
    </row>
    <row r="15960" spans="3:6" s="119" customFormat="1" x14ac:dyDescent="0.3">
      <c r="C15960" s="129"/>
      <c r="D15960" s="129"/>
      <c r="E15960" s="129"/>
      <c r="F15960" s="129"/>
    </row>
    <row r="15961" spans="3:6" s="119" customFormat="1" x14ac:dyDescent="0.3">
      <c r="C15961" s="129"/>
      <c r="D15961" s="129"/>
      <c r="E15961" s="129"/>
      <c r="F15961" s="129"/>
    </row>
    <row r="15962" spans="3:6" s="119" customFormat="1" x14ac:dyDescent="0.3">
      <c r="C15962" s="129"/>
      <c r="D15962" s="129"/>
      <c r="E15962" s="129"/>
      <c r="F15962" s="129"/>
    </row>
    <row r="15963" spans="3:6" s="119" customFormat="1" x14ac:dyDescent="0.3">
      <c r="C15963" s="129"/>
      <c r="D15963" s="129"/>
      <c r="E15963" s="129"/>
      <c r="F15963" s="129"/>
    </row>
    <row r="15964" spans="3:6" s="119" customFormat="1" x14ac:dyDescent="0.3">
      <c r="C15964" s="129"/>
      <c r="D15964" s="129"/>
      <c r="E15964" s="129"/>
      <c r="F15964" s="129"/>
    </row>
    <row r="15965" spans="3:6" s="119" customFormat="1" x14ac:dyDescent="0.3">
      <c r="C15965" s="129"/>
      <c r="D15965" s="129"/>
      <c r="E15965" s="129"/>
      <c r="F15965" s="129"/>
    </row>
    <row r="15966" spans="3:6" s="119" customFormat="1" x14ac:dyDescent="0.3">
      <c r="C15966" s="129"/>
      <c r="D15966" s="129"/>
      <c r="E15966" s="129"/>
      <c r="F15966" s="129"/>
    </row>
    <row r="15967" spans="3:6" s="119" customFormat="1" x14ac:dyDescent="0.3">
      <c r="C15967" s="129"/>
      <c r="D15967" s="129"/>
      <c r="E15967" s="129"/>
      <c r="F15967" s="129"/>
    </row>
    <row r="15968" spans="3:6" s="119" customFormat="1" x14ac:dyDescent="0.3">
      <c r="C15968" s="129"/>
      <c r="D15968" s="129"/>
      <c r="E15968" s="129"/>
      <c r="F15968" s="129"/>
    </row>
    <row r="15969" spans="3:6" s="119" customFormat="1" x14ac:dyDescent="0.3">
      <c r="C15969" s="129"/>
      <c r="D15969" s="129"/>
      <c r="E15969" s="129"/>
      <c r="F15969" s="129"/>
    </row>
    <row r="15970" spans="3:6" s="119" customFormat="1" x14ac:dyDescent="0.3">
      <c r="C15970" s="129"/>
      <c r="D15970" s="129"/>
      <c r="E15970" s="129"/>
      <c r="F15970" s="129"/>
    </row>
    <row r="15971" spans="3:6" s="119" customFormat="1" x14ac:dyDescent="0.3">
      <c r="C15971" s="129"/>
      <c r="D15971" s="129"/>
      <c r="E15971" s="129"/>
      <c r="F15971" s="129"/>
    </row>
    <row r="15972" spans="3:6" s="119" customFormat="1" x14ac:dyDescent="0.3">
      <c r="C15972" s="129"/>
      <c r="D15972" s="129"/>
      <c r="E15972" s="129"/>
      <c r="F15972" s="129"/>
    </row>
    <row r="15973" spans="3:6" s="119" customFormat="1" x14ac:dyDescent="0.3">
      <c r="C15973" s="129"/>
      <c r="D15973" s="129"/>
      <c r="E15973" s="129"/>
      <c r="F15973" s="129"/>
    </row>
    <row r="15974" spans="3:6" s="119" customFormat="1" x14ac:dyDescent="0.3">
      <c r="C15974" s="129"/>
      <c r="D15974" s="129"/>
      <c r="E15974" s="129"/>
      <c r="F15974" s="129"/>
    </row>
    <row r="15975" spans="3:6" s="119" customFormat="1" x14ac:dyDescent="0.3">
      <c r="C15975" s="129"/>
      <c r="D15975" s="129"/>
      <c r="E15975" s="129"/>
      <c r="F15975" s="129"/>
    </row>
    <row r="15976" spans="3:6" s="119" customFormat="1" x14ac:dyDescent="0.3">
      <c r="C15976" s="129"/>
      <c r="D15976" s="129"/>
      <c r="E15976" s="129"/>
      <c r="F15976" s="129"/>
    </row>
    <row r="15977" spans="3:6" s="119" customFormat="1" x14ac:dyDescent="0.3">
      <c r="C15977" s="129"/>
      <c r="D15977" s="129"/>
      <c r="E15977" s="129"/>
      <c r="F15977" s="129"/>
    </row>
    <row r="15978" spans="3:6" s="119" customFormat="1" x14ac:dyDescent="0.3">
      <c r="C15978" s="129"/>
      <c r="D15978" s="129"/>
      <c r="E15978" s="129"/>
      <c r="F15978" s="129"/>
    </row>
    <row r="15979" spans="3:6" s="119" customFormat="1" x14ac:dyDescent="0.3">
      <c r="C15979" s="129"/>
      <c r="D15979" s="129"/>
      <c r="E15979" s="129"/>
      <c r="F15979" s="129"/>
    </row>
    <row r="15980" spans="3:6" s="119" customFormat="1" x14ac:dyDescent="0.3">
      <c r="C15980" s="129"/>
      <c r="D15980" s="129"/>
      <c r="E15980" s="129"/>
      <c r="F15980" s="129"/>
    </row>
    <row r="15981" spans="3:6" s="119" customFormat="1" x14ac:dyDescent="0.3">
      <c r="C15981" s="129"/>
      <c r="D15981" s="129"/>
      <c r="E15981" s="129"/>
      <c r="F15981" s="129"/>
    </row>
    <row r="15982" spans="3:6" s="119" customFormat="1" x14ac:dyDescent="0.3">
      <c r="C15982" s="129"/>
      <c r="D15982" s="129"/>
      <c r="E15982" s="129"/>
      <c r="F15982" s="129"/>
    </row>
    <row r="15983" spans="3:6" s="119" customFormat="1" x14ac:dyDescent="0.3">
      <c r="C15983" s="129"/>
      <c r="D15983" s="129"/>
      <c r="E15983" s="129"/>
      <c r="F15983" s="129"/>
    </row>
    <row r="15984" spans="3:6" s="119" customFormat="1" x14ac:dyDescent="0.3">
      <c r="C15984" s="129"/>
      <c r="D15984" s="129"/>
      <c r="E15984" s="129"/>
      <c r="F15984" s="129"/>
    </row>
    <row r="15985" spans="3:6" s="119" customFormat="1" x14ac:dyDescent="0.3">
      <c r="C15985" s="129"/>
      <c r="D15985" s="129"/>
      <c r="E15985" s="129"/>
      <c r="F15985" s="129"/>
    </row>
    <row r="15986" spans="3:6" s="119" customFormat="1" x14ac:dyDescent="0.3">
      <c r="C15986" s="129"/>
      <c r="D15986" s="129"/>
      <c r="E15986" s="129"/>
      <c r="F15986" s="129"/>
    </row>
    <row r="15987" spans="3:6" s="119" customFormat="1" x14ac:dyDescent="0.3">
      <c r="C15987" s="129"/>
      <c r="D15987" s="129"/>
      <c r="E15987" s="129"/>
      <c r="F15987" s="129"/>
    </row>
    <row r="15988" spans="3:6" s="119" customFormat="1" x14ac:dyDescent="0.3">
      <c r="C15988" s="129"/>
      <c r="D15988" s="129"/>
      <c r="E15988" s="129"/>
      <c r="F15988" s="129"/>
    </row>
    <row r="15989" spans="3:6" s="119" customFormat="1" x14ac:dyDescent="0.3">
      <c r="C15989" s="129"/>
      <c r="D15989" s="129"/>
      <c r="E15989" s="129"/>
      <c r="F15989" s="129"/>
    </row>
    <row r="15990" spans="3:6" s="119" customFormat="1" x14ac:dyDescent="0.3">
      <c r="C15990" s="129"/>
      <c r="D15990" s="129"/>
      <c r="E15990" s="129"/>
      <c r="F15990" s="129"/>
    </row>
    <row r="15991" spans="3:6" s="119" customFormat="1" x14ac:dyDescent="0.3">
      <c r="C15991" s="129"/>
      <c r="D15991" s="129"/>
      <c r="E15991" s="129"/>
      <c r="F15991" s="129"/>
    </row>
    <row r="15992" spans="3:6" s="119" customFormat="1" x14ac:dyDescent="0.3">
      <c r="C15992" s="129"/>
      <c r="D15992" s="129"/>
      <c r="E15992" s="129"/>
      <c r="F15992" s="129"/>
    </row>
    <row r="15993" spans="3:6" s="119" customFormat="1" x14ac:dyDescent="0.3">
      <c r="C15993" s="129"/>
      <c r="D15993" s="129"/>
      <c r="E15993" s="129"/>
      <c r="F15993" s="129"/>
    </row>
    <row r="15994" spans="3:6" s="119" customFormat="1" x14ac:dyDescent="0.3">
      <c r="C15994" s="129"/>
      <c r="D15994" s="129"/>
      <c r="E15994" s="129"/>
      <c r="F15994" s="129"/>
    </row>
    <row r="15995" spans="3:6" s="119" customFormat="1" x14ac:dyDescent="0.3">
      <c r="C15995" s="129"/>
      <c r="D15995" s="129"/>
      <c r="E15995" s="129"/>
      <c r="F15995" s="129"/>
    </row>
    <row r="15996" spans="3:6" s="119" customFormat="1" x14ac:dyDescent="0.3">
      <c r="C15996" s="129"/>
      <c r="D15996" s="129"/>
      <c r="E15996" s="129"/>
      <c r="F15996" s="129"/>
    </row>
    <row r="15997" spans="3:6" s="119" customFormat="1" x14ac:dyDescent="0.3">
      <c r="C15997" s="129"/>
      <c r="D15997" s="129"/>
      <c r="E15997" s="129"/>
      <c r="F15997" s="129"/>
    </row>
    <row r="15998" spans="3:6" s="119" customFormat="1" x14ac:dyDescent="0.3">
      <c r="C15998" s="129"/>
      <c r="D15998" s="129"/>
      <c r="E15998" s="129"/>
      <c r="F15998" s="129"/>
    </row>
    <row r="15999" spans="3:6" s="119" customFormat="1" x14ac:dyDescent="0.3">
      <c r="C15999" s="129"/>
      <c r="D15999" s="129"/>
      <c r="E15999" s="129"/>
      <c r="F15999" s="129"/>
    </row>
    <row r="16000" spans="3:6" s="119" customFormat="1" x14ac:dyDescent="0.3">
      <c r="C16000" s="129"/>
      <c r="D16000" s="129"/>
      <c r="E16000" s="129"/>
      <c r="F16000" s="129"/>
    </row>
    <row r="16001" spans="3:6" s="119" customFormat="1" x14ac:dyDescent="0.3">
      <c r="C16001" s="129"/>
      <c r="D16001" s="129"/>
      <c r="E16001" s="129"/>
      <c r="F16001" s="129"/>
    </row>
    <row r="16002" spans="3:6" s="119" customFormat="1" x14ac:dyDescent="0.3">
      <c r="C16002" s="129"/>
      <c r="D16002" s="129"/>
      <c r="E16002" s="129"/>
      <c r="F16002" s="129"/>
    </row>
    <row r="16003" spans="3:6" s="119" customFormat="1" x14ac:dyDescent="0.3">
      <c r="C16003" s="129"/>
      <c r="D16003" s="129"/>
      <c r="E16003" s="129"/>
      <c r="F16003" s="129"/>
    </row>
    <row r="16004" spans="3:6" s="119" customFormat="1" x14ac:dyDescent="0.3">
      <c r="C16004" s="129"/>
      <c r="D16004" s="129"/>
      <c r="E16004" s="129"/>
      <c r="F16004" s="129"/>
    </row>
    <row r="16005" spans="3:6" s="119" customFormat="1" x14ac:dyDescent="0.3">
      <c r="C16005" s="129"/>
      <c r="D16005" s="129"/>
      <c r="E16005" s="129"/>
      <c r="F16005" s="129"/>
    </row>
    <row r="16006" spans="3:6" s="119" customFormat="1" x14ac:dyDescent="0.3">
      <c r="C16006" s="129"/>
      <c r="D16006" s="129"/>
      <c r="E16006" s="129"/>
      <c r="F16006" s="129"/>
    </row>
    <row r="16007" spans="3:6" s="119" customFormat="1" x14ac:dyDescent="0.3">
      <c r="C16007" s="129"/>
      <c r="D16007" s="129"/>
      <c r="E16007" s="129"/>
      <c r="F16007" s="129"/>
    </row>
    <row r="16008" spans="3:6" s="119" customFormat="1" x14ac:dyDescent="0.3">
      <c r="C16008" s="129"/>
      <c r="D16008" s="129"/>
      <c r="E16008" s="129"/>
      <c r="F16008" s="129"/>
    </row>
    <row r="16009" spans="3:6" s="119" customFormat="1" x14ac:dyDescent="0.3">
      <c r="C16009" s="129"/>
      <c r="D16009" s="129"/>
      <c r="E16009" s="129"/>
      <c r="F16009" s="129"/>
    </row>
    <row r="16010" spans="3:6" s="119" customFormat="1" x14ac:dyDescent="0.3">
      <c r="C16010" s="129"/>
      <c r="D16010" s="129"/>
      <c r="E16010" s="129"/>
      <c r="F16010" s="129"/>
    </row>
    <row r="16011" spans="3:6" s="119" customFormat="1" x14ac:dyDescent="0.3">
      <c r="C16011" s="129"/>
      <c r="D16011" s="129"/>
      <c r="E16011" s="129"/>
      <c r="F16011" s="129"/>
    </row>
    <row r="16012" spans="3:6" s="119" customFormat="1" x14ac:dyDescent="0.3">
      <c r="C16012" s="129"/>
      <c r="D16012" s="129"/>
      <c r="E16012" s="129"/>
      <c r="F16012" s="129"/>
    </row>
    <row r="16013" spans="3:6" s="119" customFormat="1" x14ac:dyDescent="0.3">
      <c r="C16013" s="129"/>
      <c r="D16013" s="129"/>
      <c r="E16013" s="129"/>
      <c r="F16013" s="129"/>
    </row>
    <row r="16014" spans="3:6" s="119" customFormat="1" x14ac:dyDescent="0.3">
      <c r="C16014" s="129"/>
      <c r="D16014" s="129"/>
      <c r="E16014" s="129"/>
      <c r="F16014" s="129"/>
    </row>
    <row r="16015" spans="3:6" s="119" customFormat="1" x14ac:dyDescent="0.3">
      <c r="C16015" s="129"/>
      <c r="D16015" s="129"/>
      <c r="E16015" s="129"/>
      <c r="F16015" s="129"/>
    </row>
    <row r="16016" spans="3:6" s="119" customFormat="1" x14ac:dyDescent="0.3">
      <c r="C16016" s="129"/>
      <c r="D16016" s="129"/>
      <c r="E16016" s="129"/>
      <c r="F16016" s="129"/>
    </row>
    <row r="16017" spans="3:6" s="119" customFormat="1" x14ac:dyDescent="0.3">
      <c r="C16017" s="129"/>
      <c r="D16017" s="129"/>
      <c r="E16017" s="129"/>
      <c r="F16017" s="129"/>
    </row>
    <row r="16018" spans="3:6" s="119" customFormat="1" x14ac:dyDescent="0.3">
      <c r="C16018" s="129"/>
      <c r="D16018" s="129"/>
      <c r="E16018" s="129"/>
      <c r="F16018" s="129"/>
    </row>
    <row r="16019" spans="3:6" s="119" customFormat="1" x14ac:dyDescent="0.3">
      <c r="C16019" s="129"/>
      <c r="D16019" s="129"/>
      <c r="E16019" s="129"/>
      <c r="F16019" s="129"/>
    </row>
    <row r="16020" spans="3:6" s="119" customFormat="1" x14ac:dyDescent="0.3">
      <c r="C16020" s="129"/>
      <c r="D16020" s="129"/>
      <c r="E16020" s="129"/>
      <c r="F16020" s="129"/>
    </row>
    <row r="16021" spans="3:6" s="119" customFormat="1" x14ac:dyDescent="0.3">
      <c r="C16021" s="129"/>
      <c r="D16021" s="129"/>
      <c r="E16021" s="129"/>
      <c r="F16021" s="129"/>
    </row>
    <row r="16022" spans="3:6" s="119" customFormat="1" x14ac:dyDescent="0.3">
      <c r="C16022" s="129"/>
      <c r="D16022" s="129"/>
      <c r="E16022" s="129"/>
      <c r="F16022" s="129"/>
    </row>
    <row r="16023" spans="3:6" s="119" customFormat="1" x14ac:dyDescent="0.3">
      <c r="C16023" s="129"/>
      <c r="D16023" s="129"/>
      <c r="E16023" s="129"/>
      <c r="F16023" s="129"/>
    </row>
    <row r="16024" spans="3:6" s="119" customFormat="1" x14ac:dyDescent="0.3">
      <c r="C16024" s="129"/>
      <c r="D16024" s="129"/>
      <c r="E16024" s="129"/>
      <c r="F16024" s="129"/>
    </row>
    <row r="16025" spans="3:6" s="119" customFormat="1" x14ac:dyDescent="0.3">
      <c r="C16025" s="129"/>
      <c r="D16025" s="129"/>
      <c r="E16025" s="129"/>
      <c r="F16025" s="129"/>
    </row>
    <row r="16026" spans="3:6" s="119" customFormat="1" x14ac:dyDescent="0.3">
      <c r="C16026" s="129"/>
      <c r="D16026" s="129"/>
      <c r="E16026" s="129"/>
      <c r="F16026" s="129"/>
    </row>
    <row r="16027" spans="3:6" s="119" customFormat="1" x14ac:dyDescent="0.3">
      <c r="C16027" s="129"/>
      <c r="D16027" s="129"/>
      <c r="E16027" s="129"/>
      <c r="F16027" s="129"/>
    </row>
    <row r="16028" spans="3:6" s="119" customFormat="1" x14ac:dyDescent="0.3">
      <c r="C16028" s="129"/>
      <c r="D16028" s="129"/>
      <c r="E16028" s="129"/>
      <c r="F16028" s="129"/>
    </row>
    <row r="16029" spans="3:6" s="119" customFormat="1" x14ac:dyDescent="0.3">
      <c r="C16029" s="129"/>
      <c r="D16029" s="129"/>
      <c r="E16029" s="129"/>
      <c r="F16029" s="129"/>
    </row>
    <row r="16030" spans="3:6" s="119" customFormat="1" x14ac:dyDescent="0.3">
      <c r="C16030" s="129"/>
      <c r="D16030" s="129"/>
      <c r="E16030" s="129"/>
      <c r="F16030" s="129"/>
    </row>
    <row r="16031" spans="3:6" s="119" customFormat="1" x14ac:dyDescent="0.3">
      <c r="C16031" s="129"/>
      <c r="D16031" s="129"/>
      <c r="E16031" s="129"/>
      <c r="F16031" s="129"/>
    </row>
    <row r="16032" spans="3:6" s="119" customFormat="1" x14ac:dyDescent="0.3">
      <c r="C16032" s="129"/>
      <c r="D16032" s="129"/>
      <c r="E16032" s="129"/>
      <c r="F16032" s="129"/>
    </row>
    <row r="16033" spans="3:6" s="119" customFormat="1" x14ac:dyDescent="0.3">
      <c r="C16033" s="129"/>
      <c r="D16033" s="129"/>
      <c r="E16033" s="129"/>
      <c r="F16033" s="129"/>
    </row>
    <row r="16034" spans="3:6" s="119" customFormat="1" x14ac:dyDescent="0.3">
      <c r="C16034" s="129"/>
      <c r="D16034" s="129"/>
      <c r="E16034" s="129"/>
      <c r="F16034" s="129"/>
    </row>
    <row r="16035" spans="3:6" s="119" customFormat="1" x14ac:dyDescent="0.3">
      <c r="C16035" s="129"/>
      <c r="D16035" s="129"/>
      <c r="E16035" s="129"/>
      <c r="F16035" s="129"/>
    </row>
    <row r="16036" spans="3:6" s="119" customFormat="1" x14ac:dyDescent="0.3">
      <c r="C16036" s="129"/>
      <c r="D16036" s="129"/>
      <c r="E16036" s="129"/>
      <c r="F16036" s="129"/>
    </row>
    <row r="16037" spans="3:6" s="119" customFormat="1" x14ac:dyDescent="0.3">
      <c r="C16037" s="129"/>
      <c r="D16037" s="129"/>
      <c r="E16037" s="129"/>
      <c r="F16037" s="129"/>
    </row>
    <row r="16038" spans="3:6" s="119" customFormat="1" x14ac:dyDescent="0.3">
      <c r="C16038" s="129"/>
      <c r="D16038" s="129"/>
      <c r="E16038" s="129"/>
      <c r="F16038" s="129"/>
    </row>
    <row r="16039" spans="3:6" s="119" customFormat="1" x14ac:dyDescent="0.3">
      <c r="C16039" s="129"/>
      <c r="D16039" s="129"/>
      <c r="E16039" s="129"/>
      <c r="F16039" s="129"/>
    </row>
    <row r="16040" spans="3:6" s="119" customFormat="1" x14ac:dyDescent="0.3">
      <c r="C16040" s="129"/>
      <c r="D16040" s="129"/>
      <c r="E16040" s="129"/>
      <c r="F16040" s="129"/>
    </row>
    <row r="16041" spans="3:6" s="119" customFormat="1" x14ac:dyDescent="0.3">
      <c r="C16041" s="129"/>
      <c r="D16041" s="129"/>
      <c r="E16041" s="129"/>
      <c r="F16041" s="129"/>
    </row>
    <row r="16042" spans="3:6" s="119" customFormat="1" x14ac:dyDescent="0.3">
      <c r="C16042" s="129"/>
      <c r="D16042" s="129"/>
      <c r="E16042" s="129"/>
      <c r="F16042" s="129"/>
    </row>
    <row r="16043" spans="3:6" s="119" customFormat="1" x14ac:dyDescent="0.3">
      <c r="C16043" s="129"/>
      <c r="D16043" s="129"/>
      <c r="E16043" s="129"/>
      <c r="F16043" s="129"/>
    </row>
    <row r="16044" spans="3:6" s="119" customFormat="1" x14ac:dyDescent="0.3">
      <c r="C16044" s="129"/>
      <c r="D16044" s="129"/>
      <c r="E16044" s="129"/>
      <c r="F16044" s="129"/>
    </row>
    <row r="16045" spans="3:6" s="119" customFormat="1" x14ac:dyDescent="0.3">
      <c r="C16045" s="129"/>
      <c r="D16045" s="129"/>
      <c r="E16045" s="129"/>
      <c r="F16045" s="129"/>
    </row>
    <row r="16046" spans="3:6" s="119" customFormat="1" x14ac:dyDescent="0.3">
      <c r="C16046" s="129"/>
      <c r="D16046" s="129"/>
      <c r="E16046" s="129"/>
      <c r="F16046" s="129"/>
    </row>
    <row r="16047" spans="3:6" s="119" customFormat="1" x14ac:dyDescent="0.3">
      <c r="C16047" s="129"/>
      <c r="D16047" s="129"/>
      <c r="E16047" s="129"/>
      <c r="F16047" s="129"/>
    </row>
    <row r="16048" spans="3:6" s="119" customFormat="1" x14ac:dyDescent="0.3">
      <c r="C16048" s="129"/>
      <c r="D16048" s="129"/>
      <c r="E16048" s="129"/>
      <c r="F16048" s="129"/>
    </row>
    <row r="16049" spans="3:6" s="119" customFormat="1" x14ac:dyDescent="0.3">
      <c r="C16049" s="129"/>
      <c r="D16049" s="129"/>
      <c r="E16049" s="129"/>
      <c r="F16049" s="129"/>
    </row>
    <row r="16050" spans="3:6" s="119" customFormat="1" x14ac:dyDescent="0.3">
      <c r="C16050" s="129"/>
      <c r="D16050" s="129"/>
      <c r="E16050" s="129"/>
      <c r="F16050" s="129"/>
    </row>
    <row r="16051" spans="3:6" s="119" customFormat="1" x14ac:dyDescent="0.3">
      <c r="C16051" s="129"/>
      <c r="D16051" s="129"/>
      <c r="E16051" s="129"/>
      <c r="F16051" s="129"/>
    </row>
    <row r="16052" spans="3:6" s="119" customFormat="1" x14ac:dyDescent="0.3">
      <c r="C16052" s="129"/>
      <c r="D16052" s="129"/>
      <c r="E16052" s="129"/>
      <c r="F16052" s="129"/>
    </row>
    <row r="16053" spans="3:6" s="119" customFormat="1" x14ac:dyDescent="0.3">
      <c r="C16053" s="129"/>
      <c r="D16053" s="129"/>
      <c r="E16053" s="129"/>
      <c r="F16053" s="129"/>
    </row>
    <row r="16054" spans="3:6" s="119" customFormat="1" x14ac:dyDescent="0.3">
      <c r="C16054" s="129"/>
      <c r="D16054" s="129"/>
      <c r="E16054" s="129"/>
      <c r="F16054" s="129"/>
    </row>
    <row r="16055" spans="3:6" s="119" customFormat="1" x14ac:dyDescent="0.3">
      <c r="C16055" s="129"/>
      <c r="D16055" s="129"/>
      <c r="E16055" s="129"/>
      <c r="F16055" s="129"/>
    </row>
    <row r="16056" spans="3:6" s="119" customFormat="1" x14ac:dyDescent="0.3">
      <c r="C16056" s="129"/>
      <c r="D16056" s="129"/>
      <c r="E16056" s="129"/>
      <c r="F16056" s="129"/>
    </row>
    <row r="16057" spans="3:6" s="119" customFormat="1" x14ac:dyDescent="0.3">
      <c r="C16057" s="129"/>
      <c r="D16057" s="129"/>
      <c r="E16057" s="129"/>
      <c r="F16057" s="129"/>
    </row>
    <row r="16058" spans="3:6" s="119" customFormat="1" x14ac:dyDescent="0.3">
      <c r="C16058" s="129"/>
      <c r="D16058" s="129"/>
      <c r="E16058" s="129"/>
      <c r="F16058" s="129"/>
    </row>
    <row r="16059" spans="3:6" s="119" customFormat="1" x14ac:dyDescent="0.3">
      <c r="C16059" s="129"/>
      <c r="D16059" s="129"/>
      <c r="E16059" s="129"/>
      <c r="F16059" s="129"/>
    </row>
    <row r="16060" spans="3:6" s="119" customFormat="1" x14ac:dyDescent="0.3">
      <c r="C16060" s="129"/>
      <c r="D16060" s="129"/>
      <c r="E16060" s="129"/>
      <c r="F16060" s="129"/>
    </row>
    <row r="16061" spans="3:6" s="119" customFormat="1" x14ac:dyDescent="0.3">
      <c r="C16061" s="129"/>
      <c r="D16061" s="129"/>
      <c r="E16061" s="129"/>
      <c r="F16061" s="129"/>
    </row>
    <row r="16062" spans="3:6" s="119" customFormat="1" x14ac:dyDescent="0.3">
      <c r="C16062" s="129"/>
      <c r="D16062" s="129"/>
      <c r="E16062" s="129"/>
      <c r="F16062" s="129"/>
    </row>
    <row r="16063" spans="3:6" s="119" customFormat="1" x14ac:dyDescent="0.3">
      <c r="C16063" s="129"/>
      <c r="D16063" s="129"/>
      <c r="E16063" s="129"/>
      <c r="F16063" s="129"/>
    </row>
    <row r="16064" spans="3:6" s="119" customFormat="1" x14ac:dyDescent="0.3">
      <c r="C16064" s="129"/>
      <c r="D16064" s="129"/>
      <c r="E16064" s="129"/>
      <c r="F16064" s="129"/>
    </row>
    <row r="16065" spans="3:6" s="119" customFormat="1" x14ac:dyDescent="0.3">
      <c r="C16065" s="129"/>
      <c r="D16065" s="129"/>
      <c r="E16065" s="129"/>
      <c r="F16065" s="129"/>
    </row>
    <row r="16066" spans="3:6" s="119" customFormat="1" x14ac:dyDescent="0.3">
      <c r="C16066" s="129"/>
      <c r="D16066" s="129"/>
      <c r="E16066" s="129"/>
      <c r="F16066" s="129"/>
    </row>
    <row r="16067" spans="3:6" s="119" customFormat="1" x14ac:dyDescent="0.3">
      <c r="C16067" s="129"/>
      <c r="D16067" s="129"/>
      <c r="E16067" s="129"/>
      <c r="F16067" s="129"/>
    </row>
    <row r="16068" spans="3:6" s="119" customFormat="1" x14ac:dyDescent="0.3">
      <c r="C16068" s="129"/>
      <c r="D16068" s="129"/>
      <c r="E16068" s="129"/>
      <c r="F16068" s="129"/>
    </row>
    <row r="16069" spans="3:6" s="119" customFormat="1" x14ac:dyDescent="0.3">
      <c r="C16069" s="129"/>
      <c r="D16069" s="129"/>
      <c r="E16069" s="129"/>
      <c r="F16069" s="129"/>
    </row>
    <row r="16070" spans="3:6" s="119" customFormat="1" x14ac:dyDescent="0.3">
      <c r="C16070" s="129"/>
      <c r="D16070" s="129"/>
      <c r="E16070" s="129"/>
      <c r="F16070" s="129"/>
    </row>
    <row r="16071" spans="3:6" s="119" customFormat="1" x14ac:dyDescent="0.3">
      <c r="C16071" s="129"/>
      <c r="D16071" s="129"/>
      <c r="E16071" s="129"/>
      <c r="F16071" s="129"/>
    </row>
    <row r="16072" spans="3:6" s="119" customFormat="1" x14ac:dyDescent="0.3">
      <c r="C16072" s="129"/>
      <c r="D16072" s="129"/>
      <c r="E16072" s="129"/>
      <c r="F16072" s="129"/>
    </row>
    <row r="16073" spans="3:6" s="119" customFormat="1" x14ac:dyDescent="0.3">
      <c r="C16073" s="129"/>
      <c r="D16073" s="129"/>
      <c r="E16073" s="129"/>
      <c r="F16073" s="129"/>
    </row>
    <row r="16074" spans="3:6" s="119" customFormat="1" x14ac:dyDescent="0.3">
      <c r="C16074" s="129"/>
      <c r="D16074" s="129"/>
      <c r="E16074" s="129"/>
      <c r="F16074" s="129"/>
    </row>
    <row r="16075" spans="3:6" s="119" customFormat="1" x14ac:dyDescent="0.3">
      <c r="C16075" s="129"/>
      <c r="D16075" s="129"/>
      <c r="E16075" s="129"/>
      <c r="F16075" s="129"/>
    </row>
    <row r="16076" spans="3:6" s="119" customFormat="1" x14ac:dyDescent="0.3">
      <c r="C16076" s="129"/>
      <c r="D16076" s="129"/>
      <c r="E16076" s="129"/>
      <c r="F16076" s="129"/>
    </row>
    <row r="16077" spans="3:6" s="119" customFormat="1" x14ac:dyDescent="0.3">
      <c r="C16077" s="129"/>
      <c r="D16077" s="129"/>
      <c r="E16077" s="129"/>
      <c r="F16077" s="129"/>
    </row>
    <row r="16078" spans="3:6" s="119" customFormat="1" x14ac:dyDescent="0.3">
      <c r="C16078" s="129"/>
      <c r="D16078" s="129"/>
      <c r="E16078" s="129"/>
      <c r="F16078" s="129"/>
    </row>
    <row r="16079" spans="3:6" s="119" customFormat="1" x14ac:dyDescent="0.3">
      <c r="C16079" s="129"/>
      <c r="D16079" s="129"/>
      <c r="E16079" s="129"/>
      <c r="F16079" s="129"/>
    </row>
    <row r="16080" spans="3:6" s="119" customFormat="1" x14ac:dyDescent="0.3">
      <c r="C16080" s="129"/>
      <c r="D16080" s="129"/>
      <c r="E16080" s="129"/>
      <c r="F16080" s="129"/>
    </row>
    <row r="16081" spans="3:6" s="119" customFormat="1" x14ac:dyDescent="0.3">
      <c r="C16081" s="129"/>
      <c r="D16081" s="129"/>
      <c r="E16081" s="129"/>
      <c r="F16081" s="129"/>
    </row>
    <row r="16082" spans="3:6" s="119" customFormat="1" x14ac:dyDescent="0.3">
      <c r="C16082" s="129"/>
      <c r="D16082" s="129"/>
      <c r="E16082" s="129"/>
      <c r="F16082" s="129"/>
    </row>
    <row r="16083" spans="3:6" s="119" customFormat="1" x14ac:dyDescent="0.3">
      <c r="C16083" s="129"/>
      <c r="D16083" s="129"/>
      <c r="E16083" s="129"/>
      <c r="F16083" s="129"/>
    </row>
    <row r="16084" spans="3:6" s="119" customFormat="1" x14ac:dyDescent="0.3">
      <c r="C16084" s="129"/>
      <c r="D16084" s="129"/>
      <c r="E16084" s="129"/>
      <c r="F16084" s="129"/>
    </row>
    <row r="16085" spans="3:6" s="119" customFormat="1" x14ac:dyDescent="0.3">
      <c r="C16085" s="129"/>
      <c r="D16085" s="129"/>
      <c r="E16085" s="129"/>
      <c r="F16085" s="129"/>
    </row>
    <row r="16086" spans="3:6" s="119" customFormat="1" x14ac:dyDescent="0.3">
      <c r="C16086" s="129"/>
      <c r="D16086" s="129"/>
      <c r="E16086" s="129"/>
      <c r="F16086" s="129"/>
    </row>
    <row r="16087" spans="3:6" s="119" customFormat="1" x14ac:dyDescent="0.3">
      <c r="C16087" s="129"/>
      <c r="D16087" s="129"/>
      <c r="E16087" s="129"/>
      <c r="F16087" s="129"/>
    </row>
    <row r="16088" spans="3:6" s="119" customFormat="1" x14ac:dyDescent="0.3">
      <c r="C16088" s="129"/>
      <c r="D16088" s="129"/>
      <c r="E16088" s="129"/>
      <c r="F16088" s="129"/>
    </row>
    <row r="16089" spans="3:6" s="119" customFormat="1" x14ac:dyDescent="0.3">
      <c r="C16089" s="129"/>
      <c r="D16089" s="129"/>
      <c r="E16089" s="129"/>
      <c r="F16089" s="129"/>
    </row>
    <row r="16090" spans="3:6" s="119" customFormat="1" x14ac:dyDescent="0.3">
      <c r="C16090" s="129"/>
      <c r="D16090" s="129"/>
      <c r="E16090" s="129"/>
      <c r="F16090" s="129"/>
    </row>
    <row r="16091" spans="3:6" s="119" customFormat="1" x14ac:dyDescent="0.3">
      <c r="C16091" s="129"/>
      <c r="D16091" s="129"/>
      <c r="E16091" s="129"/>
      <c r="F16091" s="129"/>
    </row>
    <row r="16092" spans="3:6" s="119" customFormat="1" x14ac:dyDescent="0.3">
      <c r="C16092" s="129"/>
      <c r="D16092" s="129"/>
      <c r="E16092" s="129"/>
      <c r="F16092" s="129"/>
    </row>
    <row r="16093" spans="3:6" s="119" customFormat="1" x14ac:dyDescent="0.3">
      <c r="C16093" s="129"/>
      <c r="D16093" s="129"/>
      <c r="E16093" s="129"/>
      <c r="F16093" s="129"/>
    </row>
    <row r="16094" spans="3:6" s="119" customFormat="1" x14ac:dyDescent="0.3">
      <c r="C16094" s="129"/>
      <c r="D16094" s="129"/>
      <c r="E16094" s="129"/>
      <c r="F16094" s="129"/>
    </row>
    <row r="16095" spans="3:6" s="119" customFormat="1" x14ac:dyDescent="0.3">
      <c r="C16095" s="129"/>
      <c r="D16095" s="129"/>
      <c r="E16095" s="129"/>
      <c r="F16095" s="129"/>
    </row>
    <row r="16096" spans="3:6" s="119" customFormat="1" x14ac:dyDescent="0.3">
      <c r="C16096" s="129"/>
      <c r="D16096" s="129"/>
      <c r="E16096" s="129"/>
      <c r="F16096" s="129"/>
    </row>
    <row r="16097" spans="3:6" s="119" customFormat="1" x14ac:dyDescent="0.3">
      <c r="C16097" s="129"/>
      <c r="D16097" s="129"/>
      <c r="E16097" s="129"/>
      <c r="F16097" s="129"/>
    </row>
    <row r="16098" spans="3:6" s="119" customFormat="1" x14ac:dyDescent="0.3">
      <c r="C16098" s="129"/>
      <c r="D16098" s="129"/>
      <c r="E16098" s="129"/>
      <c r="F16098" s="129"/>
    </row>
    <row r="16099" spans="3:6" s="119" customFormat="1" x14ac:dyDescent="0.3">
      <c r="C16099" s="129"/>
      <c r="D16099" s="129"/>
      <c r="E16099" s="129"/>
      <c r="F16099" s="129"/>
    </row>
    <row r="16100" spans="3:6" s="119" customFormat="1" x14ac:dyDescent="0.3">
      <c r="C16100" s="129"/>
      <c r="D16100" s="129"/>
      <c r="E16100" s="129"/>
      <c r="F16100" s="129"/>
    </row>
    <row r="16101" spans="3:6" s="119" customFormat="1" x14ac:dyDescent="0.3">
      <c r="C16101" s="129"/>
      <c r="D16101" s="129"/>
      <c r="E16101" s="129"/>
      <c r="F16101" s="129"/>
    </row>
    <row r="16102" spans="3:6" s="119" customFormat="1" x14ac:dyDescent="0.3">
      <c r="C16102" s="129"/>
      <c r="D16102" s="129"/>
      <c r="E16102" s="129"/>
      <c r="F16102" s="129"/>
    </row>
    <row r="16103" spans="3:6" s="119" customFormat="1" x14ac:dyDescent="0.3">
      <c r="C16103" s="129"/>
      <c r="D16103" s="129"/>
      <c r="E16103" s="129"/>
      <c r="F16103" s="129"/>
    </row>
    <row r="16104" spans="3:6" s="119" customFormat="1" x14ac:dyDescent="0.3">
      <c r="C16104" s="129"/>
      <c r="D16104" s="129"/>
      <c r="E16104" s="129"/>
      <c r="F16104" s="129"/>
    </row>
    <row r="16105" spans="3:6" s="119" customFormat="1" x14ac:dyDescent="0.3">
      <c r="C16105" s="129"/>
      <c r="D16105" s="129"/>
      <c r="E16105" s="129"/>
      <c r="F16105" s="129"/>
    </row>
    <row r="16106" spans="3:6" s="119" customFormat="1" x14ac:dyDescent="0.3">
      <c r="C16106" s="129"/>
      <c r="D16106" s="129"/>
      <c r="E16106" s="129"/>
      <c r="F16106" s="129"/>
    </row>
    <row r="16107" spans="3:6" s="119" customFormat="1" x14ac:dyDescent="0.3">
      <c r="C16107" s="129"/>
      <c r="D16107" s="129"/>
      <c r="E16107" s="129"/>
      <c r="F16107" s="129"/>
    </row>
    <row r="16108" spans="3:6" s="119" customFormat="1" x14ac:dyDescent="0.3">
      <c r="C16108" s="129"/>
      <c r="D16108" s="129"/>
      <c r="E16108" s="129"/>
      <c r="F16108" s="129"/>
    </row>
    <row r="16109" spans="3:6" s="119" customFormat="1" x14ac:dyDescent="0.3">
      <c r="C16109" s="129"/>
      <c r="D16109" s="129"/>
      <c r="E16109" s="129"/>
      <c r="F16109" s="129"/>
    </row>
    <row r="16110" spans="3:6" s="119" customFormat="1" x14ac:dyDescent="0.3">
      <c r="C16110" s="129"/>
      <c r="D16110" s="129"/>
      <c r="E16110" s="129"/>
      <c r="F16110" s="129"/>
    </row>
    <row r="16111" spans="3:6" s="119" customFormat="1" x14ac:dyDescent="0.3">
      <c r="C16111" s="129"/>
      <c r="D16111" s="129"/>
      <c r="E16111" s="129"/>
      <c r="F16111" s="129"/>
    </row>
    <row r="16112" spans="3:6" s="119" customFormat="1" x14ac:dyDescent="0.3">
      <c r="C16112" s="129"/>
      <c r="D16112" s="129"/>
      <c r="E16112" s="129"/>
      <c r="F16112" s="129"/>
    </row>
    <row r="16113" spans="3:6" s="119" customFormat="1" x14ac:dyDescent="0.3">
      <c r="C16113" s="129"/>
      <c r="D16113" s="129"/>
      <c r="E16113" s="129"/>
      <c r="F16113" s="129"/>
    </row>
    <row r="16114" spans="3:6" s="119" customFormat="1" x14ac:dyDescent="0.3">
      <c r="C16114" s="129"/>
      <c r="D16114" s="129"/>
      <c r="E16114" s="129"/>
      <c r="F16114" s="129"/>
    </row>
    <row r="16115" spans="3:6" s="119" customFormat="1" x14ac:dyDescent="0.3">
      <c r="C16115" s="129"/>
      <c r="D16115" s="129"/>
      <c r="E16115" s="129"/>
      <c r="F16115" s="129"/>
    </row>
    <row r="16116" spans="3:6" s="119" customFormat="1" x14ac:dyDescent="0.3">
      <c r="C16116" s="129"/>
      <c r="D16116" s="129"/>
      <c r="E16116" s="129"/>
      <c r="F16116" s="129"/>
    </row>
    <row r="16117" spans="3:6" s="119" customFormat="1" x14ac:dyDescent="0.3">
      <c r="C16117" s="129"/>
      <c r="D16117" s="129"/>
      <c r="E16117" s="129"/>
      <c r="F16117" s="129"/>
    </row>
    <row r="16118" spans="3:6" s="119" customFormat="1" x14ac:dyDescent="0.3">
      <c r="C16118" s="129"/>
      <c r="D16118" s="129"/>
      <c r="E16118" s="129"/>
      <c r="F16118" s="129"/>
    </row>
    <row r="16119" spans="3:6" s="119" customFormat="1" x14ac:dyDescent="0.3">
      <c r="C16119" s="129"/>
      <c r="D16119" s="129"/>
      <c r="E16119" s="129"/>
      <c r="F16119" s="129"/>
    </row>
    <row r="16120" spans="3:6" s="119" customFormat="1" x14ac:dyDescent="0.3">
      <c r="C16120" s="129"/>
      <c r="D16120" s="129"/>
      <c r="E16120" s="129"/>
      <c r="F16120" s="129"/>
    </row>
    <row r="16121" spans="3:6" s="119" customFormat="1" x14ac:dyDescent="0.3">
      <c r="C16121" s="129"/>
      <c r="D16121" s="129"/>
      <c r="E16121" s="129"/>
      <c r="F16121" s="129"/>
    </row>
    <row r="16122" spans="3:6" s="119" customFormat="1" x14ac:dyDescent="0.3">
      <c r="C16122" s="129"/>
      <c r="D16122" s="129"/>
      <c r="E16122" s="129"/>
      <c r="F16122" s="129"/>
    </row>
    <row r="16123" spans="3:6" s="119" customFormat="1" x14ac:dyDescent="0.3">
      <c r="C16123" s="129"/>
      <c r="D16123" s="129"/>
      <c r="E16123" s="129"/>
      <c r="F16123" s="129"/>
    </row>
    <row r="16124" spans="3:6" s="119" customFormat="1" x14ac:dyDescent="0.3">
      <c r="C16124" s="129"/>
      <c r="D16124" s="129"/>
      <c r="E16124" s="129"/>
      <c r="F16124" s="129"/>
    </row>
    <row r="16125" spans="3:6" s="119" customFormat="1" x14ac:dyDescent="0.3">
      <c r="C16125" s="129"/>
      <c r="D16125" s="129"/>
      <c r="E16125" s="129"/>
      <c r="F16125" s="129"/>
    </row>
    <row r="16126" spans="3:6" s="119" customFormat="1" x14ac:dyDescent="0.3">
      <c r="C16126" s="129"/>
      <c r="D16126" s="129"/>
      <c r="E16126" s="129"/>
      <c r="F16126" s="129"/>
    </row>
    <row r="16127" spans="3:6" s="119" customFormat="1" x14ac:dyDescent="0.3">
      <c r="C16127" s="129"/>
      <c r="D16127" s="129"/>
      <c r="E16127" s="129"/>
      <c r="F16127" s="129"/>
    </row>
    <row r="16128" spans="3:6" s="119" customFormat="1" x14ac:dyDescent="0.3">
      <c r="C16128" s="129"/>
      <c r="D16128" s="129"/>
      <c r="E16128" s="129"/>
      <c r="F16128" s="129"/>
    </row>
    <row r="16129" spans="3:6" s="119" customFormat="1" x14ac:dyDescent="0.3">
      <c r="C16129" s="129"/>
      <c r="D16129" s="129"/>
      <c r="E16129" s="129"/>
      <c r="F16129" s="129"/>
    </row>
    <row r="16130" spans="3:6" s="119" customFormat="1" x14ac:dyDescent="0.3">
      <c r="C16130" s="129"/>
      <c r="D16130" s="129"/>
      <c r="E16130" s="129"/>
      <c r="F16130" s="129"/>
    </row>
    <row r="16131" spans="3:6" s="119" customFormat="1" x14ac:dyDescent="0.3">
      <c r="C16131" s="129"/>
      <c r="D16131" s="129"/>
      <c r="E16131" s="129"/>
      <c r="F16131" s="129"/>
    </row>
    <row r="16132" spans="3:6" s="119" customFormat="1" x14ac:dyDescent="0.3">
      <c r="C16132" s="129"/>
      <c r="D16132" s="129"/>
      <c r="E16132" s="129"/>
      <c r="F16132" s="129"/>
    </row>
    <row r="16133" spans="3:6" s="119" customFormat="1" x14ac:dyDescent="0.3">
      <c r="C16133" s="129"/>
      <c r="D16133" s="129"/>
      <c r="E16133" s="129"/>
      <c r="F16133" s="129"/>
    </row>
    <row r="16134" spans="3:6" s="119" customFormat="1" x14ac:dyDescent="0.3">
      <c r="C16134" s="129"/>
      <c r="D16134" s="129"/>
      <c r="E16134" s="129"/>
      <c r="F16134" s="129"/>
    </row>
    <row r="16135" spans="3:6" s="119" customFormat="1" x14ac:dyDescent="0.3">
      <c r="C16135" s="129"/>
      <c r="D16135" s="129"/>
      <c r="E16135" s="129"/>
      <c r="F16135" s="129"/>
    </row>
    <row r="16136" spans="3:6" s="119" customFormat="1" x14ac:dyDescent="0.3">
      <c r="C16136" s="129"/>
      <c r="D16136" s="129"/>
      <c r="E16136" s="129"/>
      <c r="F16136" s="129"/>
    </row>
    <row r="16137" spans="3:6" s="119" customFormat="1" x14ac:dyDescent="0.3">
      <c r="C16137" s="129"/>
      <c r="D16137" s="129"/>
      <c r="E16137" s="129"/>
      <c r="F16137" s="129"/>
    </row>
    <row r="16138" spans="3:6" s="119" customFormat="1" x14ac:dyDescent="0.3">
      <c r="C16138" s="129"/>
      <c r="D16138" s="129"/>
      <c r="E16138" s="129"/>
      <c r="F16138" s="129"/>
    </row>
    <row r="16139" spans="3:6" s="119" customFormat="1" x14ac:dyDescent="0.3">
      <c r="C16139" s="129"/>
      <c r="D16139" s="129"/>
      <c r="E16139" s="129"/>
      <c r="F16139" s="129"/>
    </row>
    <row r="16140" spans="3:6" s="119" customFormat="1" x14ac:dyDescent="0.3">
      <c r="C16140" s="129"/>
      <c r="D16140" s="129"/>
      <c r="E16140" s="129"/>
      <c r="F16140" s="129"/>
    </row>
    <row r="16141" spans="3:6" s="119" customFormat="1" x14ac:dyDescent="0.3">
      <c r="C16141" s="129"/>
      <c r="D16141" s="129"/>
      <c r="E16141" s="129"/>
      <c r="F16141" s="129"/>
    </row>
    <row r="16142" spans="3:6" s="119" customFormat="1" x14ac:dyDescent="0.3">
      <c r="C16142" s="129"/>
      <c r="D16142" s="129"/>
      <c r="E16142" s="129"/>
      <c r="F16142" s="129"/>
    </row>
    <row r="16143" spans="3:6" s="119" customFormat="1" x14ac:dyDescent="0.3">
      <c r="C16143" s="129"/>
      <c r="D16143" s="129"/>
      <c r="E16143" s="129"/>
      <c r="F16143" s="129"/>
    </row>
    <row r="16144" spans="3:6" s="119" customFormat="1" x14ac:dyDescent="0.3">
      <c r="C16144" s="129"/>
      <c r="D16144" s="129"/>
      <c r="E16144" s="129"/>
      <c r="F16144" s="129"/>
    </row>
    <row r="16145" spans="3:6" s="119" customFormat="1" x14ac:dyDescent="0.3">
      <c r="C16145" s="129"/>
      <c r="D16145" s="129"/>
      <c r="E16145" s="129"/>
      <c r="F16145" s="129"/>
    </row>
    <row r="16146" spans="3:6" s="119" customFormat="1" x14ac:dyDescent="0.3">
      <c r="C16146" s="129"/>
      <c r="D16146" s="129"/>
      <c r="E16146" s="129"/>
      <c r="F16146" s="129"/>
    </row>
    <row r="16147" spans="3:6" s="119" customFormat="1" x14ac:dyDescent="0.3">
      <c r="C16147" s="129"/>
      <c r="D16147" s="129"/>
      <c r="E16147" s="129"/>
      <c r="F16147" s="129"/>
    </row>
    <row r="16148" spans="3:6" s="119" customFormat="1" x14ac:dyDescent="0.3">
      <c r="C16148" s="129"/>
      <c r="D16148" s="129"/>
      <c r="E16148" s="129"/>
      <c r="F16148" s="129"/>
    </row>
    <row r="16149" spans="3:6" s="119" customFormat="1" x14ac:dyDescent="0.3">
      <c r="C16149" s="129"/>
      <c r="D16149" s="129"/>
      <c r="E16149" s="129"/>
      <c r="F16149" s="129"/>
    </row>
    <row r="16150" spans="3:6" s="119" customFormat="1" x14ac:dyDescent="0.3">
      <c r="C16150" s="129"/>
      <c r="D16150" s="129"/>
      <c r="E16150" s="129"/>
      <c r="F16150" s="129"/>
    </row>
    <row r="16151" spans="3:6" s="119" customFormat="1" x14ac:dyDescent="0.3">
      <c r="C16151" s="129"/>
      <c r="D16151" s="129"/>
      <c r="E16151" s="129"/>
      <c r="F16151" s="129"/>
    </row>
    <row r="16152" spans="3:6" s="119" customFormat="1" x14ac:dyDescent="0.3">
      <c r="C16152" s="129"/>
      <c r="D16152" s="129"/>
      <c r="E16152" s="129"/>
      <c r="F16152" s="129"/>
    </row>
    <row r="16153" spans="3:6" s="119" customFormat="1" x14ac:dyDescent="0.3">
      <c r="C16153" s="129"/>
      <c r="D16153" s="129"/>
      <c r="E16153" s="129"/>
      <c r="F16153" s="129"/>
    </row>
    <row r="16154" spans="3:6" s="119" customFormat="1" x14ac:dyDescent="0.3">
      <c r="C16154" s="129"/>
      <c r="D16154" s="129"/>
      <c r="E16154" s="129"/>
      <c r="F16154" s="129"/>
    </row>
    <row r="16155" spans="3:6" s="119" customFormat="1" x14ac:dyDescent="0.3">
      <c r="C16155" s="129"/>
      <c r="D16155" s="129"/>
      <c r="E16155" s="129"/>
      <c r="F16155" s="129"/>
    </row>
    <row r="16156" spans="3:6" s="119" customFormat="1" x14ac:dyDescent="0.3">
      <c r="C16156" s="129"/>
      <c r="D16156" s="129"/>
      <c r="E16156" s="129"/>
      <c r="F16156" s="129"/>
    </row>
    <row r="16157" spans="3:6" s="119" customFormat="1" x14ac:dyDescent="0.3">
      <c r="C16157" s="129"/>
      <c r="D16157" s="129"/>
      <c r="E16157" s="129"/>
      <c r="F16157" s="129"/>
    </row>
    <row r="16158" spans="3:6" s="119" customFormat="1" x14ac:dyDescent="0.3">
      <c r="C16158" s="129"/>
      <c r="D16158" s="129"/>
      <c r="E16158" s="129"/>
      <c r="F16158" s="129"/>
    </row>
    <row r="16159" spans="3:6" s="119" customFormat="1" x14ac:dyDescent="0.3">
      <c r="C16159" s="129"/>
      <c r="D16159" s="129"/>
      <c r="E16159" s="129"/>
      <c r="F16159" s="129"/>
    </row>
    <row r="16160" spans="3:6" s="119" customFormat="1" x14ac:dyDescent="0.3">
      <c r="C16160" s="129"/>
      <c r="D16160" s="129"/>
      <c r="E16160" s="129"/>
      <c r="F16160" s="129"/>
    </row>
    <row r="16161" spans="3:6" s="119" customFormat="1" x14ac:dyDescent="0.3">
      <c r="C16161" s="129"/>
      <c r="D16161" s="129"/>
      <c r="E16161" s="129"/>
      <c r="F16161" s="129"/>
    </row>
    <row r="16162" spans="3:6" s="119" customFormat="1" x14ac:dyDescent="0.3">
      <c r="C16162" s="129"/>
      <c r="D16162" s="129"/>
      <c r="E16162" s="129"/>
      <c r="F16162" s="129"/>
    </row>
    <row r="16163" spans="3:6" s="119" customFormat="1" x14ac:dyDescent="0.3">
      <c r="C16163" s="129"/>
      <c r="D16163" s="129"/>
      <c r="E16163" s="129"/>
      <c r="F16163" s="129"/>
    </row>
    <row r="16164" spans="3:6" s="119" customFormat="1" x14ac:dyDescent="0.3">
      <c r="C16164" s="129"/>
      <c r="D16164" s="129"/>
      <c r="E16164" s="129"/>
      <c r="F16164" s="129"/>
    </row>
    <row r="16165" spans="3:6" s="119" customFormat="1" x14ac:dyDescent="0.3">
      <c r="C16165" s="129"/>
      <c r="D16165" s="129"/>
      <c r="E16165" s="129"/>
      <c r="F16165" s="129"/>
    </row>
    <row r="16166" spans="3:6" s="119" customFormat="1" x14ac:dyDescent="0.3">
      <c r="C16166" s="129"/>
      <c r="D16166" s="129"/>
      <c r="E16166" s="129"/>
      <c r="F16166" s="129"/>
    </row>
    <row r="16167" spans="3:6" s="119" customFormat="1" x14ac:dyDescent="0.3">
      <c r="C16167" s="129"/>
      <c r="D16167" s="129"/>
      <c r="E16167" s="129"/>
      <c r="F16167" s="129"/>
    </row>
    <row r="16168" spans="3:6" s="119" customFormat="1" x14ac:dyDescent="0.3">
      <c r="C16168" s="129"/>
      <c r="D16168" s="129"/>
      <c r="E16168" s="129"/>
      <c r="F16168" s="129"/>
    </row>
    <row r="16169" spans="3:6" s="119" customFormat="1" x14ac:dyDescent="0.3">
      <c r="C16169" s="129"/>
      <c r="D16169" s="129"/>
      <c r="E16169" s="129"/>
      <c r="F16169" s="129"/>
    </row>
    <row r="16170" spans="3:6" s="119" customFormat="1" x14ac:dyDescent="0.3">
      <c r="C16170" s="129"/>
      <c r="D16170" s="129"/>
      <c r="E16170" s="129"/>
      <c r="F16170" s="129"/>
    </row>
    <row r="16171" spans="3:6" s="119" customFormat="1" x14ac:dyDescent="0.3">
      <c r="C16171" s="129"/>
      <c r="D16171" s="129"/>
      <c r="E16171" s="129"/>
      <c r="F16171" s="129"/>
    </row>
    <row r="16172" spans="3:6" s="119" customFormat="1" x14ac:dyDescent="0.3">
      <c r="C16172" s="129"/>
      <c r="D16172" s="129"/>
      <c r="E16172" s="129"/>
      <c r="F16172" s="129"/>
    </row>
    <row r="16173" spans="3:6" s="119" customFormat="1" x14ac:dyDescent="0.3">
      <c r="C16173" s="129"/>
      <c r="D16173" s="129"/>
      <c r="E16173" s="129"/>
      <c r="F16173" s="129"/>
    </row>
    <row r="16174" spans="3:6" s="119" customFormat="1" x14ac:dyDescent="0.3">
      <c r="C16174" s="129"/>
      <c r="D16174" s="129"/>
      <c r="E16174" s="129"/>
      <c r="F16174" s="129"/>
    </row>
    <row r="16175" spans="3:6" s="119" customFormat="1" x14ac:dyDescent="0.3">
      <c r="C16175" s="129"/>
      <c r="D16175" s="129"/>
      <c r="E16175" s="129"/>
      <c r="F16175" s="129"/>
    </row>
    <row r="16176" spans="3:6" s="119" customFormat="1" x14ac:dyDescent="0.3">
      <c r="C16176" s="129"/>
      <c r="D16176" s="129"/>
      <c r="E16176" s="129"/>
      <c r="F16176" s="129"/>
    </row>
    <row r="16177" spans="3:6" s="119" customFormat="1" x14ac:dyDescent="0.3">
      <c r="C16177" s="129"/>
      <c r="D16177" s="129"/>
      <c r="E16177" s="129"/>
      <c r="F16177" s="129"/>
    </row>
    <row r="16178" spans="3:6" s="119" customFormat="1" x14ac:dyDescent="0.3">
      <c r="C16178" s="129"/>
      <c r="D16178" s="129"/>
      <c r="E16178" s="129"/>
      <c r="F16178" s="129"/>
    </row>
    <row r="16179" spans="3:6" s="119" customFormat="1" x14ac:dyDescent="0.3">
      <c r="C16179" s="129"/>
      <c r="D16179" s="129"/>
      <c r="E16179" s="129"/>
      <c r="F16179" s="129"/>
    </row>
    <row r="16180" spans="3:6" s="119" customFormat="1" x14ac:dyDescent="0.3">
      <c r="C16180" s="129"/>
      <c r="D16180" s="129"/>
      <c r="E16180" s="129"/>
      <c r="F16180" s="129"/>
    </row>
    <row r="16181" spans="3:6" s="119" customFormat="1" x14ac:dyDescent="0.3">
      <c r="C16181" s="129"/>
      <c r="D16181" s="129"/>
      <c r="E16181" s="129"/>
      <c r="F16181" s="129"/>
    </row>
    <row r="16182" spans="3:6" s="119" customFormat="1" x14ac:dyDescent="0.3">
      <c r="C16182" s="129"/>
      <c r="D16182" s="129"/>
      <c r="E16182" s="129"/>
      <c r="F16182" s="129"/>
    </row>
    <row r="16183" spans="3:6" s="119" customFormat="1" x14ac:dyDescent="0.3">
      <c r="C16183" s="129"/>
      <c r="D16183" s="129"/>
      <c r="E16183" s="129"/>
      <c r="F16183" s="129"/>
    </row>
    <row r="16184" spans="3:6" s="119" customFormat="1" x14ac:dyDescent="0.3">
      <c r="C16184" s="129"/>
      <c r="D16184" s="129"/>
      <c r="E16184" s="129"/>
      <c r="F16184" s="129"/>
    </row>
    <row r="16185" spans="3:6" s="119" customFormat="1" x14ac:dyDescent="0.3">
      <c r="C16185" s="129"/>
      <c r="D16185" s="129"/>
      <c r="E16185" s="129"/>
      <c r="F16185" s="129"/>
    </row>
    <row r="16186" spans="3:6" s="119" customFormat="1" x14ac:dyDescent="0.3">
      <c r="C16186" s="129"/>
      <c r="D16186" s="129"/>
      <c r="E16186" s="129"/>
      <c r="F16186" s="129"/>
    </row>
    <row r="16187" spans="3:6" s="119" customFormat="1" x14ac:dyDescent="0.3">
      <c r="C16187" s="129"/>
      <c r="D16187" s="129"/>
      <c r="E16187" s="129"/>
      <c r="F16187" s="129"/>
    </row>
    <row r="16188" spans="3:6" s="119" customFormat="1" x14ac:dyDescent="0.3">
      <c r="C16188" s="129"/>
      <c r="D16188" s="129"/>
      <c r="E16188" s="129"/>
      <c r="F16188" s="129"/>
    </row>
    <row r="16189" spans="3:6" s="119" customFormat="1" x14ac:dyDescent="0.3">
      <c r="C16189" s="129"/>
      <c r="D16189" s="129"/>
      <c r="E16189" s="129"/>
      <c r="F16189" s="129"/>
    </row>
    <row r="16190" spans="3:6" s="119" customFormat="1" x14ac:dyDescent="0.3">
      <c r="C16190" s="129"/>
      <c r="D16190" s="129"/>
      <c r="E16190" s="129"/>
      <c r="F16190" s="129"/>
    </row>
    <row r="16191" spans="3:6" s="119" customFormat="1" x14ac:dyDescent="0.3">
      <c r="C16191" s="129"/>
      <c r="D16191" s="129"/>
      <c r="E16191" s="129"/>
      <c r="F16191" s="129"/>
    </row>
    <row r="16192" spans="3:6" s="119" customFormat="1" x14ac:dyDescent="0.3">
      <c r="C16192" s="129"/>
      <c r="D16192" s="129"/>
      <c r="E16192" s="129"/>
      <c r="F16192" s="129"/>
    </row>
    <row r="16193" spans="3:6" s="119" customFormat="1" x14ac:dyDescent="0.3">
      <c r="C16193" s="129"/>
      <c r="D16193" s="129"/>
      <c r="E16193" s="129"/>
      <c r="F16193" s="129"/>
    </row>
    <row r="16194" spans="3:6" s="119" customFormat="1" x14ac:dyDescent="0.3">
      <c r="C16194" s="129"/>
      <c r="D16194" s="129"/>
      <c r="E16194" s="129"/>
      <c r="F16194" s="129"/>
    </row>
    <row r="16195" spans="3:6" s="119" customFormat="1" x14ac:dyDescent="0.3">
      <c r="C16195" s="129"/>
      <c r="D16195" s="129"/>
      <c r="E16195" s="129"/>
      <c r="F16195" s="129"/>
    </row>
    <row r="16196" spans="3:6" s="119" customFormat="1" x14ac:dyDescent="0.3">
      <c r="C16196" s="129"/>
      <c r="D16196" s="129"/>
      <c r="E16196" s="129"/>
      <c r="F16196" s="129"/>
    </row>
    <row r="16197" spans="3:6" s="119" customFormat="1" x14ac:dyDescent="0.3">
      <c r="C16197" s="129"/>
      <c r="D16197" s="129"/>
      <c r="E16197" s="129"/>
      <c r="F16197" s="129"/>
    </row>
    <row r="16198" spans="3:6" s="119" customFormat="1" x14ac:dyDescent="0.3">
      <c r="C16198" s="129"/>
      <c r="D16198" s="129"/>
      <c r="E16198" s="129"/>
      <c r="F16198" s="129"/>
    </row>
    <row r="16199" spans="3:6" s="119" customFormat="1" x14ac:dyDescent="0.3">
      <c r="C16199" s="129"/>
      <c r="D16199" s="129"/>
      <c r="E16199" s="129"/>
      <c r="F16199" s="129"/>
    </row>
    <row r="16200" spans="3:6" s="119" customFormat="1" x14ac:dyDescent="0.3">
      <c r="C16200" s="129"/>
      <c r="D16200" s="129"/>
      <c r="E16200" s="129"/>
      <c r="F16200" s="129"/>
    </row>
    <row r="16201" spans="3:6" s="119" customFormat="1" x14ac:dyDescent="0.3">
      <c r="C16201" s="129"/>
      <c r="D16201" s="129"/>
      <c r="E16201" s="129"/>
      <c r="F16201" s="129"/>
    </row>
    <row r="16202" spans="3:6" s="119" customFormat="1" x14ac:dyDescent="0.3">
      <c r="C16202" s="129"/>
      <c r="D16202" s="129"/>
      <c r="E16202" s="129"/>
      <c r="F16202" s="129"/>
    </row>
    <row r="16203" spans="3:6" s="119" customFormat="1" x14ac:dyDescent="0.3">
      <c r="C16203" s="129"/>
      <c r="D16203" s="129"/>
      <c r="E16203" s="129"/>
      <c r="F16203" s="129"/>
    </row>
    <row r="16204" spans="3:6" s="119" customFormat="1" x14ac:dyDescent="0.3">
      <c r="C16204" s="129"/>
      <c r="D16204" s="129"/>
      <c r="E16204" s="129"/>
      <c r="F16204" s="129"/>
    </row>
    <row r="16205" spans="3:6" s="119" customFormat="1" x14ac:dyDescent="0.3">
      <c r="C16205" s="129"/>
      <c r="D16205" s="129"/>
      <c r="E16205" s="129"/>
      <c r="F16205" s="129"/>
    </row>
    <row r="16206" spans="3:6" s="119" customFormat="1" x14ac:dyDescent="0.3">
      <c r="C16206" s="129"/>
      <c r="D16206" s="129"/>
      <c r="E16206" s="129"/>
      <c r="F16206" s="129"/>
    </row>
    <row r="16207" spans="3:6" s="119" customFormat="1" x14ac:dyDescent="0.3">
      <c r="C16207" s="129"/>
      <c r="D16207" s="129"/>
      <c r="E16207" s="129"/>
      <c r="F16207" s="129"/>
    </row>
    <row r="16208" spans="3:6" s="119" customFormat="1" x14ac:dyDescent="0.3">
      <c r="C16208" s="129"/>
      <c r="D16208" s="129"/>
      <c r="E16208" s="129"/>
      <c r="F16208" s="129"/>
    </row>
    <row r="16209" spans="3:6" s="119" customFormat="1" x14ac:dyDescent="0.3">
      <c r="C16209" s="129"/>
      <c r="D16209" s="129"/>
      <c r="E16209" s="129"/>
      <c r="F16209" s="129"/>
    </row>
    <row r="16210" spans="3:6" s="119" customFormat="1" x14ac:dyDescent="0.3">
      <c r="C16210" s="129"/>
      <c r="D16210" s="129"/>
      <c r="E16210" s="129"/>
      <c r="F16210" s="129"/>
    </row>
    <row r="16211" spans="3:6" s="119" customFormat="1" x14ac:dyDescent="0.3">
      <c r="C16211" s="129"/>
      <c r="D16211" s="129"/>
      <c r="E16211" s="129"/>
      <c r="F16211" s="129"/>
    </row>
    <row r="16212" spans="3:6" s="119" customFormat="1" x14ac:dyDescent="0.3">
      <c r="C16212" s="129"/>
      <c r="D16212" s="129"/>
      <c r="E16212" s="129"/>
      <c r="F16212" s="129"/>
    </row>
    <row r="16213" spans="3:6" s="119" customFormat="1" x14ac:dyDescent="0.3">
      <c r="C16213" s="129"/>
      <c r="D16213" s="129"/>
      <c r="E16213" s="129"/>
      <c r="F16213" s="129"/>
    </row>
    <row r="16214" spans="3:6" s="119" customFormat="1" x14ac:dyDescent="0.3">
      <c r="C16214" s="129"/>
      <c r="D16214" s="129"/>
      <c r="E16214" s="129"/>
      <c r="F16214" s="129"/>
    </row>
    <row r="16215" spans="3:6" s="119" customFormat="1" x14ac:dyDescent="0.3">
      <c r="C16215" s="129"/>
      <c r="D16215" s="129"/>
      <c r="E16215" s="129"/>
      <c r="F16215" s="129"/>
    </row>
    <row r="16216" spans="3:6" s="119" customFormat="1" x14ac:dyDescent="0.3">
      <c r="C16216" s="129"/>
      <c r="D16216" s="129"/>
      <c r="E16216" s="129"/>
      <c r="F16216" s="129"/>
    </row>
    <row r="16217" spans="3:6" s="119" customFormat="1" x14ac:dyDescent="0.3">
      <c r="C16217" s="129"/>
      <c r="D16217" s="129"/>
      <c r="E16217" s="129"/>
      <c r="F16217" s="129"/>
    </row>
    <row r="16218" spans="3:6" s="119" customFormat="1" x14ac:dyDescent="0.3">
      <c r="C16218" s="129"/>
      <c r="D16218" s="129"/>
      <c r="E16218" s="129"/>
      <c r="F16218" s="129"/>
    </row>
    <row r="16219" spans="3:6" s="119" customFormat="1" x14ac:dyDescent="0.3">
      <c r="C16219" s="129"/>
      <c r="D16219" s="129"/>
      <c r="E16219" s="129"/>
      <c r="F16219" s="129"/>
    </row>
    <row r="16220" spans="3:6" s="119" customFormat="1" x14ac:dyDescent="0.3">
      <c r="C16220" s="129"/>
      <c r="D16220" s="129"/>
      <c r="E16220" s="129"/>
      <c r="F16220" s="129"/>
    </row>
    <row r="16221" spans="3:6" s="119" customFormat="1" x14ac:dyDescent="0.3">
      <c r="C16221" s="129"/>
      <c r="D16221" s="129"/>
      <c r="E16221" s="129"/>
      <c r="F16221" s="129"/>
    </row>
    <row r="16222" spans="3:6" s="119" customFormat="1" x14ac:dyDescent="0.3">
      <c r="C16222" s="129"/>
      <c r="D16222" s="129"/>
      <c r="E16222" s="129"/>
      <c r="F16222" s="129"/>
    </row>
    <row r="16223" spans="3:6" s="119" customFormat="1" x14ac:dyDescent="0.3">
      <c r="C16223" s="129"/>
      <c r="D16223" s="129"/>
      <c r="E16223" s="129"/>
      <c r="F16223" s="129"/>
    </row>
    <row r="16224" spans="3:6" s="119" customFormat="1" x14ac:dyDescent="0.3">
      <c r="C16224" s="129"/>
      <c r="D16224" s="129"/>
      <c r="E16224" s="129"/>
      <c r="F16224" s="129"/>
    </row>
    <row r="16225" spans="3:6" s="119" customFormat="1" x14ac:dyDescent="0.3">
      <c r="C16225" s="129"/>
      <c r="D16225" s="129"/>
      <c r="E16225" s="129"/>
      <c r="F16225" s="129"/>
    </row>
    <row r="16226" spans="3:6" s="119" customFormat="1" x14ac:dyDescent="0.3">
      <c r="C16226" s="129"/>
      <c r="D16226" s="129"/>
      <c r="E16226" s="129"/>
      <c r="F16226" s="129"/>
    </row>
    <row r="16227" spans="3:6" s="119" customFormat="1" x14ac:dyDescent="0.3">
      <c r="C16227" s="129"/>
      <c r="D16227" s="129"/>
      <c r="E16227" s="129"/>
      <c r="F16227" s="129"/>
    </row>
    <row r="16228" spans="3:6" s="119" customFormat="1" x14ac:dyDescent="0.3">
      <c r="C16228" s="129"/>
      <c r="D16228" s="129"/>
      <c r="E16228" s="129"/>
      <c r="F16228" s="129"/>
    </row>
    <row r="16229" spans="3:6" s="119" customFormat="1" x14ac:dyDescent="0.3">
      <c r="C16229" s="129"/>
      <c r="D16229" s="129"/>
      <c r="E16229" s="129"/>
      <c r="F16229" s="129"/>
    </row>
    <row r="16230" spans="3:6" s="119" customFormat="1" x14ac:dyDescent="0.3">
      <c r="C16230" s="129"/>
      <c r="D16230" s="129"/>
      <c r="E16230" s="129"/>
      <c r="F16230" s="129"/>
    </row>
    <row r="16231" spans="3:6" s="119" customFormat="1" x14ac:dyDescent="0.3">
      <c r="C16231" s="129"/>
      <c r="D16231" s="129"/>
      <c r="E16231" s="129"/>
      <c r="F16231" s="129"/>
    </row>
    <row r="16232" spans="3:6" s="119" customFormat="1" x14ac:dyDescent="0.3">
      <c r="C16232" s="129"/>
      <c r="D16232" s="129"/>
      <c r="E16232" s="129"/>
      <c r="F16232" s="129"/>
    </row>
    <row r="16233" spans="3:6" s="119" customFormat="1" x14ac:dyDescent="0.3">
      <c r="C16233" s="129"/>
      <c r="D16233" s="129"/>
      <c r="E16233" s="129"/>
      <c r="F16233" s="129"/>
    </row>
    <row r="16234" spans="3:6" s="119" customFormat="1" x14ac:dyDescent="0.3">
      <c r="C16234" s="129"/>
      <c r="D16234" s="129"/>
      <c r="E16234" s="129"/>
      <c r="F16234" s="129"/>
    </row>
    <row r="16235" spans="3:6" s="119" customFormat="1" x14ac:dyDescent="0.3">
      <c r="C16235" s="129"/>
      <c r="D16235" s="129"/>
      <c r="E16235" s="129"/>
      <c r="F16235" s="129"/>
    </row>
    <row r="16236" spans="3:6" s="119" customFormat="1" x14ac:dyDescent="0.3">
      <c r="C16236" s="129"/>
      <c r="D16236" s="129"/>
      <c r="E16236" s="129"/>
      <c r="F16236" s="129"/>
    </row>
    <row r="16237" spans="3:6" s="119" customFormat="1" x14ac:dyDescent="0.3">
      <c r="C16237" s="129"/>
      <c r="D16237" s="129"/>
      <c r="E16237" s="129"/>
      <c r="F16237" s="129"/>
    </row>
    <row r="16238" spans="3:6" s="119" customFormat="1" x14ac:dyDescent="0.3">
      <c r="C16238" s="129"/>
      <c r="D16238" s="129"/>
      <c r="E16238" s="129"/>
      <c r="F16238" s="129"/>
    </row>
    <row r="16239" spans="3:6" s="119" customFormat="1" x14ac:dyDescent="0.3">
      <c r="C16239" s="129"/>
      <c r="D16239" s="129"/>
      <c r="E16239" s="129"/>
      <c r="F16239" s="129"/>
    </row>
    <row r="16240" spans="3:6" s="119" customFormat="1" x14ac:dyDescent="0.3">
      <c r="C16240" s="129"/>
      <c r="D16240" s="129"/>
      <c r="E16240" s="129"/>
      <c r="F16240" s="129"/>
    </row>
    <row r="16241" spans="3:6" s="119" customFormat="1" x14ac:dyDescent="0.3">
      <c r="C16241" s="129"/>
      <c r="D16241" s="129"/>
      <c r="E16241" s="129"/>
      <c r="F16241" s="129"/>
    </row>
    <row r="16242" spans="3:6" s="119" customFormat="1" x14ac:dyDescent="0.3">
      <c r="C16242" s="129"/>
      <c r="D16242" s="129"/>
      <c r="E16242" s="129"/>
      <c r="F16242" s="129"/>
    </row>
    <row r="16243" spans="3:6" s="119" customFormat="1" x14ac:dyDescent="0.3">
      <c r="C16243" s="129"/>
      <c r="D16243" s="129"/>
      <c r="E16243" s="129"/>
      <c r="F16243" s="129"/>
    </row>
    <row r="16244" spans="3:6" s="119" customFormat="1" x14ac:dyDescent="0.3">
      <c r="C16244" s="129"/>
      <c r="D16244" s="129"/>
      <c r="E16244" s="129"/>
      <c r="F16244" s="129"/>
    </row>
    <row r="16245" spans="3:6" s="119" customFormat="1" x14ac:dyDescent="0.3">
      <c r="C16245" s="129"/>
      <c r="D16245" s="129"/>
      <c r="E16245" s="129"/>
      <c r="F16245" s="129"/>
    </row>
    <row r="16246" spans="3:6" s="119" customFormat="1" x14ac:dyDescent="0.3">
      <c r="C16246" s="129"/>
      <c r="D16246" s="129"/>
      <c r="E16246" s="129"/>
      <c r="F16246" s="129"/>
    </row>
    <row r="16247" spans="3:6" s="119" customFormat="1" x14ac:dyDescent="0.3">
      <c r="C16247" s="129"/>
      <c r="D16247" s="129"/>
      <c r="E16247" s="129"/>
      <c r="F16247" s="129"/>
    </row>
    <row r="16248" spans="3:6" s="119" customFormat="1" x14ac:dyDescent="0.3">
      <c r="C16248" s="129"/>
      <c r="D16248" s="129"/>
      <c r="E16248" s="129"/>
      <c r="F16248" s="129"/>
    </row>
    <row r="16249" spans="3:6" s="119" customFormat="1" x14ac:dyDescent="0.3">
      <c r="C16249" s="129"/>
      <c r="D16249" s="129"/>
      <c r="E16249" s="129"/>
      <c r="F16249" s="129"/>
    </row>
    <row r="16250" spans="3:6" s="119" customFormat="1" x14ac:dyDescent="0.3">
      <c r="C16250" s="129"/>
      <c r="D16250" s="129"/>
      <c r="E16250" s="129"/>
      <c r="F16250" s="129"/>
    </row>
    <row r="16251" spans="3:6" s="119" customFormat="1" x14ac:dyDescent="0.3">
      <c r="C16251" s="129"/>
      <c r="D16251" s="129"/>
      <c r="E16251" s="129"/>
      <c r="F16251" s="129"/>
    </row>
    <row r="16252" spans="3:6" s="119" customFormat="1" x14ac:dyDescent="0.3">
      <c r="C16252" s="129"/>
      <c r="D16252" s="129"/>
      <c r="E16252" s="129"/>
      <c r="F16252" s="129"/>
    </row>
    <row r="16253" spans="3:6" s="119" customFormat="1" x14ac:dyDescent="0.3">
      <c r="C16253" s="129"/>
      <c r="D16253" s="129"/>
      <c r="E16253" s="129"/>
      <c r="F16253" s="129"/>
    </row>
    <row r="16254" spans="3:6" s="119" customFormat="1" x14ac:dyDescent="0.3">
      <c r="C16254" s="129"/>
      <c r="D16254" s="129"/>
      <c r="E16254" s="129"/>
      <c r="F16254" s="129"/>
    </row>
    <row r="16255" spans="3:6" s="119" customFormat="1" x14ac:dyDescent="0.3">
      <c r="C16255" s="129"/>
      <c r="D16255" s="129"/>
      <c r="E16255" s="129"/>
      <c r="F16255" s="129"/>
    </row>
    <row r="16256" spans="3:6" s="119" customFormat="1" x14ac:dyDescent="0.3">
      <c r="C16256" s="129"/>
      <c r="D16256" s="129"/>
      <c r="E16256" s="129"/>
      <c r="F16256" s="129"/>
    </row>
    <row r="16257" spans="3:6" s="119" customFormat="1" x14ac:dyDescent="0.3">
      <c r="C16257" s="129"/>
      <c r="D16257" s="129"/>
      <c r="E16257" s="129"/>
      <c r="F16257" s="129"/>
    </row>
    <row r="16258" spans="3:6" s="119" customFormat="1" x14ac:dyDescent="0.3">
      <c r="C16258" s="129"/>
      <c r="D16258" s="129"/>
      <c r="E16258" s="129"/>
      <c r="F16258" s="129"/>
    </row>
    <row r="16259" spans="3:6" s="119" customFormat="1" x14ac:dyDescent="0.3">
      <c r="C16259" s="129"/>
      <c r="D16259" s="129"/>
      <c r="E16259" s="129"/>
      <c r="F16259" s="129"/>
    </row>
    <row r="16260" spans="3:6" s="119" customFormat="1" x14ac:dyDescent="0.3">
      <c r="C16260" s="129"/>
      <c r="D16260" s="129"/>
      <c r="E16260" s="129"/>
      <c r="F16260" s="129"/>
    </row>
    <row r="16261" spans="3:6" s="119" customFormat="1" x14ac:dyDescent="0.3">
      <c r="C16261" s="129"/>
      <c r="D16261" s="129"/>
      <c r="E16261" s="129"/>
      <c r="F16261" s="129"/>
    </row>
    <row r="16262" spans="3:6" s="119" customFormat="1" x14ac:dyDescent="0.3">
      <c r="C16262" s="129"/>
      <c r="D16262" s="129"/>
      <c r="E16262" s="129"/>
      <c r="F16262" s="129"/>
    </row>
    <row r="16263" spans="3:6" s="119" customFormat="1" x14ac:dyDescent="0.3">
      <c r="C16263" s="129"/>
      <c r="D16263" s="129"/>
      <c r="E16263" s="129"/>
      <c r="F16263" s="129"/>
    </row>
    <row r="16264" spans="3:6" s="119" customFormat="1" x14ac:dyDescent="0.3">
      <c r="C16264" s="129"/>
      <c r="D16264" s="129"/>
      <c r="E16264" s="129"/>
      <c r="F16264" s="129"/>
    </row>
    <row r="16265" spans="3:6" s="119" customFormat="1" x14ac:dyDescent="0.3">
      <c r="C16265" s="129"/>
      <c r="D16265" s="129"/>
      <c r="E16265" s="129"/>
      <c r="F16265" s="129"/>
    </row>
    <row r="16266" spans="3:6" s="119" customFormat="1" x14ac:dyDescent="0.3">
      <c r="C16266" s="129"/>
      <c r="D16266" s="129"/>
      <c r="E16266" s="129"/>
      <c r="F16266" s="129"/>
    </row>
    <row r="16267" spans="3:6" s="119" customFormat="1" x14ac:dyDescent="0.3">
      <c r="C16267" s="129"/>
      <c r="D16267" s="129"/>
      <c r="E16267" s="129"/>
      <c r="F16267" s="129"/>
    </row>
    <row r="16268" spans="3:6" s="119" customFormat="1" x14ac:dyDescent="0.3">
      <c r="C16268" s="129"/>
      <c r="D16268" s="129"/>
      <c r="E16268" s="129"/>
      <c r="F16268" s="129"/>
    </row>
    <row r="16269" spans="3:6" s="119" customFormat="1" x14ac:dyDescent="0.3">
      <c r="C16269" s="129"/>
      <c r="D16269" s="129"/>
      <c r="E16269" s="129"/>
      <c r="F16269" s="129"/>
    </row>
    <row r="16270" spans="3:6" s="119" customFormat="1" x14ac:dyDescent="0.3">
      <c r="C16270" s="129"/>
      <c r="D16270" s="129"/>
      <c r="E16270" s="129"/>
      <c r="F16270" s="129"/>
    </row>
    <row r="16271" spans="3:6" s="119" customFormat="1" x14ac:dyDescent="0.3">
      <c r="C16271" s="129"/>
      <c r="D16271" s="129"/>
      <c r="E16271" s="129"/>
      <c r="F16271" s="129"/>
    </row>
    <row r="16272" spans="3:6" s="119" customFormat="1" x14ac:dyDescent="0.3">
      <c r="C16272" s="129"/>
      <c r="D16272" s="129"/>
      <c r="E16272" s="129"/>
      <c r="F16272" s="129"/>
    </row>
    <row r="16273" spans="3:6" s="119" customFormat="1" x14ac:dyDescent="0.3">
      <c r="C16273" s="129"/>
      <c r="D16273" s="129"/>
      <c r="E16273" s="129"/>
      <c r="F16273" s="129"/>
    </row>
    <row r="16274" spans="3:6" s="119" customFormat="1" x14ac:dyDescent="0.3">
      <c r="C16274" s="129"/>
      <c r="D16274" s="129"/>
      <c r="E16274" s="129"/>
      <c r="F16274" s="129"/>
    </row>
    <row r="16275" spans="3:6" s="119" customFormat="1" x14ac:dyDescent="0.3">
      <c r="C16275" s="129"/>
      <c r="D16275" s="129"/>
      <c r="E16275" s="129"/>
      <c r="F16275" s="129"/>
    </row>
    <row r="16276" spans="3:6" s="119" customFormat="1" x14ac:dyDescent="0.3">
      <c r="C16276" s="129"/>
      <c r="D16276" s="129"/>
      <c r="E16276" s="129"/>
      <c r="F16276" s="129"/>
    </row>
    <row r="16277" spans="3:6" s="119" customFormat="1" x14ac:dyDescent="0.3">
      <c r="C16277" s="129"/>
      <c r="D16277" s="129"/>
      <c r="E16277" s="129"/>
      <c r="F16277" s="129"/>
    </row>
    <row r="16278" spans="3:6" s="119" customFormat="1" x14ac:dyDescent="0.3">
      <c r="C16278" s="129"/>
      <c r="D16278" s="129"/>
      <c r="E16278" s="129"/>
      <c r="F16278" s="129"/>
    </row>
    <row r="16279" spans="3:6" s="119" customFormat="1" x14ac:dyDescent="0.3">
      <c r="C16279" s="129"/>
      <c r="D16279" s="129"/>
      <c r="E16279" s="129"/>
      <c r="F16279" s="129"/>
    </row>
    <row r="16280" spans="3:6" s="119" customFormat="1" x14ac:dyDescent="0.3">
      <c r="C16280" s="129"/>
      <c r="D16280" s="129"/>
      <c r="E16280" s="129"/>
      <c r="F16280" s="129"/>
    </row>
    <row r="16281" spans="3:6" s="119" customFormat="1" x14ac:dyDescent="0.3">
      <c r="C16281" s="129"/>
      <c r="D16281" s="129"/>
      <c r="E16281" s="129"/>
      <c r="F16281" s="129"/>
    </row>
    <row r="16282" spans="3:6" s="119" customFormat="1" x14ac:dyDescent="0.3">
      <c r="C16282" s="129"/>
      <c r="D16282" s="129"/>
      <c r="E16282" s="129"/>
      <c r="F16282" s="129"/>
    </row>
    <row r="16283" spans="3:6" s="119" customFormat="1" x14ac:dyDescent="0.3">
      <c r="C16283" s="129"/>
      <c r="D16283" s="129"/>
      <c r="E16283" s="129"/>
      <c r="F16283" s="129"/>
    </row>
    <row r="16284" spans="3:6" s="119" customFormat="1" x14ac:dyDescent="0.3">
      <c r="C16284" s="129"/>
      <c r="D16284" s="129"/>
      <c r="E16284" s="129"/>
      <c r="F16284" s="129"/>
    </row>
    <row r="16285" spans="3:6" s="119" customFormat="1" x14ac:dyDescent="0.3">
      <c r="C16285" s="129"/>
      <c r="D16285" s="129"/>
      <c r="E16285" s="129"/>
      <c r="F16285" s="129"/>
    </row>
    <row r="16286" spans="3:6" s="119" customFormat="1" x14ac:dyDescent="0.3">
      <c r="C16286" s="129"/>
      <c r="D16286" s="129"/>
      <c r="E16286" s="129"/>
      <c r="F16286" s="129"/>
    </row>
    <row r="16287" spans="3:6" s="119" customFormat="1" x14ac:dyDescent="0.3">
      <c r="C16287" s="129"/>
      <c r="D16287" s="129"/>
      <c r="E16287" s="129"/>
      <c r="F16287" s="129"/>
    </row>
    <row r="16288" spans="3:6" s="119" customFormat="1" x14ac:dyDescent="0.3">
      <c r="C16288" s="129"/>
      <c r="D16288" s="129"/>
      <c r="E16288" s="129"/>
      <c r="F16288" s="129"/>
    </row>
    <row r="16289" spans="3:6" s="119" customFormat="1" x14ac:dyDescent="0.3">
      <c r="C16289" s="129"/>
      <c r="D16289" s="129"/>
      <c r="E16289" s="129"/>
      <c r="F16289" s="129"/>
    </row>
    <row r="16290" spans="3:6" s="119" customFormat="1" x14ac:dyDescent="0.3">
      <c r="C16290" s="129"/>
      <c r="D16290" s="129"/>
      <c r="E16290" s="129"/>
      <c r="F16290" s="129"/>
    </row>
    <row r="16291" spans="3:6" s="119" customFormat="1" x14ac:dyDescent="0.3">
      <c r="C16291" s="129"/>
      <c r="D16291" s="129"/>
      <c r="E16291" s="129"/>
      <c r="F16291" s="129"/>
    </row>
    <row r="16292" spans="3:6" s="119" customFormat="1" x14ac:dyDescent="0.3">
      <c r="C16292" s="129"/>
      <c r="D16292" s="129"/>
      <c r="E16292" s="129"/>
      <c r="F16292" s="129"/>
    </row>
    <row r="16293" spans="3:6" s="119" customFormat="1" x14ac:dyDescent="0.3">
      <c r="C16293" s="129"/>
      <c r="D16293" s="129"/>
      <c r="E16293" s="129"/>
      <c r="F16293" s="129"/>
    </row>
    <row r="16294" spans="3:6" s="119" customFormat="1" x14ac:dyDescent="0.3">
      <c r="C16294" s="129"/>
      <c r="D16294" s="129"/>
      <c r="E16294" s="129"/>
      <c r="F16294" s="129"/>
    </row>
    <row r="16295" spans="3:6" s="119" customFormat="1" x14ac:dyDescent="0.3">
      <c r="C16295" s="129"/>
      <c r="D16295" s="129"/>
      <c r="E16295" s="129"/>
      <c r="F16295" s="129"/>
    </row>
    <row r="16296" spans="3:6" s="119" customFormat="1" x14ac:dyDescent="0.3">
      <c r="C16296" s="129"/>
      <c r="D16296" s="129"/>
      <c r="E16296" s="129"/>
      <c r="F16296" s="129"/>
    </row>
    <row r="16297" spans="3:6" s="119" customFormat="1" x14ac:dyDescent="0.3">
      <c r="C16297" s="129"/>
      <c r="D16297" s="129"/>
      <c r="E16297" s="129"/>
      <c r="F16297" s="129"/>
    </row>
    <row r="16298" spans="3:6" s="119" customFormat="1" x14ac:dyDescent="0.3">
      <c r="C16298" s="129"/>
      <c r="D16298" s="129"/>
      <c r="E16298" s="129"/>
      <c r="F16298" s="129"/>
    </row>
    <row r="16299" spans="3:6" s="119" customFormat="1" x14ac:dyDescent="0.3">
      <c r="C16299" s="129"/>
      <c r="D16299" s="129"/>
      <c r="E16299" s="129"/>
      <c r="F16299" s="129"/>
    </row>
    <row r="16300" spans="3:6" s="119" customFormat="1" x14ac:dyDescent="0.3">
      <c r="C16300" s="129"/>
      <c r="D16300" s="129"/>
      <c r="E16300" s="129"/>
      <c r="F16300" s="129"/>
    </row>
    <row r="16301" spans="3:6" s="119" customFormat="1" x14ac:dyDescent="0.3">
      <c r="C16301" s="129"/>
      <c r="D16301" s="129"/>
      <c r="E16301" s="129"/>
      <c r="F16301" s="129"/>
    </row>
    <row r="16302" spans="3:6" s="119" customFormat="1" x14ac:dyDescent="0.3">
      <c r="C16302" s="129"/>
      <c r="D16302" s="129"/>
      <c r="E16302" s="129"/>
      <c r="F16302" s="129"/>
    </row>
    <row r="16303" spans="3:6" s="119" customFormat="1" x14ac:dyDescent="0.3">
      <c r="C16303" s="129"/>
      <c r="D16303" s="129"/>
      <c r="E16303" s="129"/>
      <c r="F16303" s="129"/>
    </row>
    <row r="16304" spans="3:6" s="119" customFormat="1" x14ac:dyDescent="0.3">
      <c r="C16304" s="129"/>
      <c r="D16304" s="129"/>
      <c r="E16304" s="129"/>
      <c r="F16304" s="129"/>
    </row>
    <row r="16305" spans="3:6" s="119" customFormat="1" x14ac:dyDescent="0.3">
      <c r="C16305" s="129"/>
      <c r="D16305" s="129"/>
      <c r="E16305" s="129"/>
      <c r="F16305" s="129"/>
    </row>
    <row r="16306" spans="3:6" s="119" customFormat="1" x14ac:dyDescent="0.3">
      <c r="C16306" s="129"/>
      <c r="D16306" s="129"/>
      <c r="E16306" s="129"/>
      <c r="F16306" s="129"/>
    </row>
    <row r="16307" spans="3:6" s="119" customFormat="1" x14ac:dyDescent="0.3">
      <c r="C16307" s="129"/>
      <c r="D16307" s="129"/>
      <c r="E16307" s="129"/>
      <c r="F16307" s="129"/>
    </row>
    <row r="16308" spans="3:6" s="119" customFormat="1" x14ac:dyDescent="0.3">
      <c r="C16308" s="129"/>
      <c r="D16308" s="129"/>
      <c r="E16308" s="129"/>
      <c r="F16308" s="129"/>
    </row>
    <row r="16309" spans="3:6" s="119" customFormat="1" x14ac:dyDescent="0.3">
      <c r="C16309" s="129"/>
      <c r="D16309" s="129"/>
      <c r="E16309" s="129"/>
      <c r="F16309" s="129"/>
    </row>
    <row r="16310" spans="3:6" s="119" customFormat="1" x14ac:dyDescent="0.3">
      <c r="C16310" s="129"/>
      <c r="D16310" s="129"/>
      <c r="E16310" s="129"/>
      <c r="F16310" s="129"/>
    </row>
    <row r="16311" spans="3:6" s="119" customFormat="1" x14ac:dyDescent="0.3">
      <c r="C16311" s="129"/>
      <c r="D16311" s="129"/>
      <c r="E16311" s="129"/>
      <c r="F16311" s="129"/>
    </row>
    <row r="16312" spans="3:6" s="119" customFormat="1" x14ac:dyDescent="0.3">
      <c r="C16312" s="129"/>
      <c r="D16312" s="129"/>
      <c r="E16312" s="129"/>
      <c r="F16312" s="129"/>
    </row>
    <row r="16313" spans="3:6" s="119" customFormat="1" x14ac:dyDescent="0.3">
      <c r="C16313" s="129"/>
      <c r="D16313" s="129"/>
      <c r="E16313" s="129"/>
      <c r="F16313" s="129"/>
    </row>
    <row r="16314" spans="3:6" s="119" customFormat="1" x14ac:dyDescent="0.3">
      <c r="C16314" s="129"/>
      <c r="D16314" s="129"/>
      <c r="E16314" s="129"/>
      <c r="F16314" s="129"/>
    </row>
    <row r="16315" spans="3:6" s="119" customFormat="1" x14ac:dyDescent="0.3">
      <c r="C16315" s="129"/>
      <c r="D16315" s="129"/>
      <c r="E16315" s="129"/>
      <c r="F16315" s="129"/>
    </row>
    <row r="16316" spans="3:6" s="119" customFormat="1" x14ac:dyDescent="0.3">
      <c r="C16316" s="129"/>
      <c r="D16316" s="129"/>
      <c r="E16316" s="129"/>
      <c r="F16316" s="129"/>
    </row>
    <row r="16317" spans="3:6" s="119" customFormat="1" x14ac:dyDescent="0.3">
      <c r="C16317" s="129"/>
      <c r="D16317" s="129"/>
      <c r="E16317" s="129"/>
      <c r="F16317" s="129"/>
    </row>
    <row r="16318" spans="3:6" s="119" customFormat="1" x14ac:dyDescent="0.3">
      <c r="C16318" s="129"/>
      <c r="D16318" s="129"/>
      <c r="E16318" s="129"/>
      <c r="F16318" s="129"/>
    </row>
    <row r="16319" spans="3:6" s="119" customFormat="1" x14ac:dyDescent="0.3">
      <c r="C16319" s="129"/>
      <c r="D16319" s="129"/>
      <c r="E16319" s="129"/>
      <c r="F16319" s="129"/>
    </row>
    <row r="16320" spans="3:6" s="119" customFormat="1" x14ac:dyDescent="0.3">
      <c r="C16320" s="129"/>
      <c r="D16320" s="129"/>
      <c r="E16320" s="129"/>
      <c r="F16320" s="129"/>
    </row>
    <row r="16321" spans="3:6" s="119" customFormat="1" x14ac:dyDescent="0.3">
      <c r="C16321" s="129"/>
      <c r="D16321" s="129"/>
      <c r="E16321" s="129"/>
      <c r="F16321" s="129"/>
    </row>
    <row r="16322" spans="3:6" s="119" customFormat="1" x14ac:dyDescent="0.3">
      <c r="C16322" s="129"/>
      <c r="D16322" s="129"/>
      <c r="E16322" s="129"/>
      <c r="F16322" s="129"/>
    </row>
    <row r="16323" spans="3:6" s="119" customFormat="1" x14ac:dyDescent="0.3">
      <c r="C16323" s="129"/>
      <c r="D16323" s="129"/>
      <c r="E16323" s="129"/>
      <c r="F16323" s="129"/>
    </row>
    <row r="16324" spans="3:6" s="119" customFormat="1" x14ac:dyDescent="0.3">
      <c r="C16324" s="129"/>
      <c r="D16324" s="129"/>
      <c r="E16324" s="129"/>
      <c r="F16324" s="129"/>
    </row>
    <row r="16325" spans="3:6" s="119" customFormat="1" x14ac:dyDescent="0.3">
      <c r="C16325" s="129"/>
      <c r="D16325" s="129"/>
      <c r="E16325" s="129"/>
      <c r="F16325" s="129"/>
    </row>
    <row r="16326" spans="3:6" s="119" customFormat="1" x14ac:dyDescent="0.3">
      <c r="C16326" s="129"/>
      <c r="D16326" s="129"/>
      <c r="E16326" s="129"/>
      <c r="F16326" s="129"/>
    </row>
    <row r="16327" spans="3:6" s="119" customFormat="1" x14ac:dyDescent="0.3">
      <c r="C16327" s="129"/>
      <c r="D16327" s="129"/>
      <c r="E16327" s="129"/>
      <c r="F16327" s="129"/>
    </row>
    <row r="16328" spans="3:6" s="119" customFormat="1" x14ac:dyDescent="0.3">
      <c r="C16328" s="129"/>
      <c r="D16328" s="129"/>
      <c r="E16328" s="129"/>
      <c r="F16328" s="129"/>
    </row>
    <row r="16329" spans="3:6" s="119" customFormat="1" x14ac:dyDescent="0.3">
      <c r="C16329" s="129"/>
      <c r="D16329" s="129"/>
      <c r="E16329" s="129"/>
      <c r="F16329" s="129"/>
    </row>
    <row r="16330" spans="3:6" s="119" customFormat="1" x14ac:dyDescent="0.3">
      <c r="C16330" s="129"/>
      <c r="D16330" s="129"/>
      <c r="E16330" s="129"/>
      <c r="F16330" s="129"/>
    </row>
    <row r="16331" spans="3:6" s="119" customFormat="1" x14ac:dyDescent="0.3">
      <c r="C16331" s="129"/>
      <c r="D16331" s="129"/>
      <c r="E16331" s="129"/>
      <c r="F16331" s="129"/>
    </row>
    <row r="16332" spans="3:6" s="119" customFormat="1" x14ac:dyDescent="0.3">
      <c r="C16332" s="129"/>
      <c r="D16332" s="129"/>
      <c r="E16332" s="129"/>
      <c r="F16332" s="129"/>
    </row>
    <row r="16333" spans="3:6" s="119" customFormat="1" x14ac:dyDescent="0.3">
      <c r="C16333" s="129"/>
      <c r="D16333" s="129"/>
      <c r="E16333" s="129"/>
      <c r="F16333" s="129"/>
    </row>
    <row r="16334" spans="3:6" s="119" customFormat="1" x14ac:dyDescent="0.3">
      <c r="C16334" s="129"/>
      <c r="D16334" s="129"/>
      <c r="E16334" s="129"/>
      <c r="F16334" s="129"/>
    </row>
    <row r="16335" spans="3:6" s="119" customFormat="1" x14ac:dyDescent="0.3">
      <c r="C16335" s="129"/>
      <c r="D16335" s="129"/>
      <c r="E16335" s="129"/>
      <c r="F16335" s="129"/>
    </row>
    <row r="16336" spans="3:6" s="119" customFormat="1" x14ac:dyDescent="0.3">
      <c r="C16336" s="129"/>
      <c r="D16336" s="129"/>
      <c r="E16336" s="129"/>
      <c r="F16336" s="129"/>
    </row>
    <row r="16337" spans="3:6" s="119" customFormat="1" x14ac:dyDescent="0.3">
      <c r="C16337" s="129"/>
      <c r="D16337" s="129"/>
      <c r="E16337" s="129"/>
      <c r="F16337" s="129"/>
    </row>
    <row r="16338" spans="3:6" s="119" customFormat="1" x14ac:dyDescent="0.3">
      <c r="C16338" s="129"/>
      <c r="D16338" s="129"/>
      <c r="E16338" s="129"/>
      <c r="F16338" s="129"/>
    </row>
    <row r="16339" spans="3:6" s="119" customFormat="1" x14ac:dyDescent="0.3">
      <c r="C16339" s="129"/>
      <c r="D16339" s="129"/>
      <c r="E16339" s="129"/>
      <c r="F16339" s="129"/>
    </row>
    <row r="16340" spans="3:6" s="119" customFormat="1" x14ac:dyDescent="0.3">
      <c r="C16340" s="129"/>
      <c r="D16340" s="129"/>
      <c r="E16340" s="129"/>
      <c r="F16340" s="129"/>
    </row>
    <row r="16341" spans="3:6" s="119" customFormat="1" x14ac:dyDescent="0.3">
      <c r="C16341" s="129"/>
      <c r="D16341" s="129"/>
      <c r="E16341" s="129"/>
      <c r="F16341" s="129"/>
    </row>
    <row r="16342" spans="3:6" s="119" customFormat="1" x14ac:dyDescent="0.3">
      <c r="C16342" s="129"/>
      <c r="D16342" s="129"/>
      <c r="E16342" s="129"/>
      <c r="F16342" s="129"/>
    </row>
    <row r="16343" spans="3:6" s="119" customFormat="1" x14ac:dyDescent="0.3">
      <c r="C16343" s="129"/>
      <c r="D16343" s="129"/>
      <c r="E16343" s="129"/>
      <c r="F16343" s="129"/>
    </row>
    <row r="16344" spans="3:6" s="119" customFormat="1" x14ac:dyDescent="0.3">
      <c r="C16344" s="129"/>
      <c r="D16344" s="129"/>
      <c r="E16344" s="129"/>
      <c r="F16344" s="129"/>
    </row>
    <row r="16345" spans="3:6" s="119" customFormat="1" x14ac:dyDescent="0.3">
      <c r="C16345" s="129"/>
      <c r="D16345" s="129"/>
      <c r="E16345" s="129"/>
      <c r="F16345" s="129"/>
    </row>
    <row r="16346" spans="3:6" s="119" customFormat="1" x14ac:dyDescent="0.3">
      <c r="C16346" s="129"/>
      <c r="D16346" s="129"/>
      <c r="E16346" s="129"/>
      <c r="F16346" s="129"/>
    </row>
    <row r="16347" spans="3:6" s="119" customFormat="1" x14ac:dyDescent="0.3">
      <c r="C16347" s="129"/>
      <c r="D16347" s="129"/>
      <c r="E16347" s="129"/>
      <c r="F16347" s="129"/>
    </row>
    <row r="16348" spans="3:6" s="119" customFormat="1" x14ac:dyDescent="0.3">
      <c r="C16348" s="129"/>
      <c r="D16348" s="129"/>
      <c r="E16348" s="129"/>
      <c r="F16348" s="129"/>
    </row>
    <row r="16349" spans="3:6" s="119" customFormat="1" x14ac:dyDescent="0.3">
      <c r="C16349" s="129"/>
      <c r="D16349" s="129"/>
      <c r="E16349" s="129"/>
      <c r="F16349" s="129"/>
    </row>
    <row r="16350" spans="3:6" s="119" customFormat="1" x14ac:dyDescent="0.3">
      <c r="C16350" s="129"/>
      <c r="D16350" s="129"/>
      <c r="E16350" s="129"/>
      <c r="F16350" s="129"/>
    </row>
    <row r="16351" spans="3:6" s="119" customFormat="1" x14ac:dyDescent="0.3">
      <c r="C16351" s="129"/>
      <c r="D16351" s="129"/>
      <c r="E16351" s="129"/>
      <c r="F16351" s="129"/>
    </row>
    <row r="16352" spans="3:6" s="119" customFormat="1" x14ac:dyDescent="0.3">
      <c r="C16352" s="129"/>
      <c r="D16352" s="129"/>
      <c r="E16352" s="129"/>
      <c r="F16352" s="129"/>
    </row>
    <row r="16353" spans="3:6" s="119" customFormat="1" x14ac:dyDescent="0.3">
      <c r="C16353" s="129"/>
      <c r="D16353" s="129"/>
      <c r="E16353" s="129"/>
      <c r="F16353" s="129"/>
    </row>
    <row r="16354" spans="3:6" s="119" customFormat="1" x14ac:dyDescent="0.3">
      <c r="C16354" s="129"/>
      <c r="D16354" s="129"/>
      <c r="E16354" s="129"/>
      <c r="F16354" s="129"/>
    </row>
    <row r="16355" spans="3:6" s="119" customFormat="1" x14ac:dyDescent="0.3">
      <c r="C16355" s="129"/>
      <c r="D16355" s="129"/>
      <c r="E16355" s="129"/>
      <c r="F16355" s="129"/>
    </row>
    <row r="16356" spans="3:6" s="119" customFormat="1" x14ac:dyDescent="0.3">
      <c r="C16356" s="129"/>
      <c r="D16356" s="129"/>
      <c r="E16356" s="129"/>
      <c r="F16356" s="129"/>
    </row>
    <row r="16357" spans="3:6" s="119" customFormat="1" x14ac:dyDescent="0.3">
      <c r="C16357" s="129"/>
      <c r="D16357" s="129"/>
      <c r="E16357" s="129"/>
      <c r="F16357" s="129"/>
    </row>
    <row r="16358" spans="3:6" s="119" customFormat="1" x14ac:dyDescent="0.3">
      <c r="C16358" s="129"/>
      <c r="D16358" s="129"/>
      <c r="E16358" s="129"/>
      <c r="F16358" s="129"/>
    </row>
    <row r="16359" spans="3:6" s="119" customFormat="1" x14ac:dyDescent="0.3">
      <c r="C16359" s="129"/>
      <c r="D16359" s="129"/>
      <c r="E16359" s="129"/>
      <c r="F16359" s="129"/>
    </row>
    <row r="16360" spans="3:6" s="119" customFormat="1" x14ac:dyDescent="0.3">
      <c r="C16360" s="129"/>
      <c r="D16360" s="129"/>
      <c r="E16360" s="129"/>
      <c r="F16360" s="129"/>
    </row>
    <row r="16361" spans="3:6" s="119" customFormat="1" x14ac:dyDescent="0.3">
      <c r="C16361" s="129"/>
      <c r="D16361" s="129"/>
      <c r="E16361" s="129"/>
      <c r="F16361" s="129"/>
    </row>
    <row r="16362" spans="3:6" s="119" customFormat="1" x14ac:dyDescent="0.3">
      <c r="C16362" s="129"/>
      <c r="D16362" s="129"/>
      <c r="E16362" s="129"/>
      <c r="F16362" s="129"/>
    </row>
    <row r="16363" spans="3:6" s="119" customFormat="1" x14ac:dyDescent="0.3">
      <c r="C16363" s="129"/>
      <c r="D16363" s="129"/>
      <c r="E16363" s="129"/>
      <c r="F16363" s="129"/>
    </row>
    <row r="16364" spans="3:6" s="119" customFormat="1" x14ac:dyDescent="0.3">
      <c r="C16364" s="129"/>
      <c r="D16364" s="129"/>
      <c r="E16364" s="129"/>
      <c r="F16364" s="129"/>
    </row>
    <row r="16365" spans="3:6" s="119" customFormat="1" x14ac:dyDescent="0.3">
      <c r="C16365" s="129"/>
      <c r="D16365" s="129"/>
      <c r="E16365" s="129"/>
      <c r="F16365" s="129"/>
    </row>
    <row r="16366" spans="3:6" s="119" customFormat="1" x14ac:dyDescent="0.3">
      <c r="C16366" s="129"/>
      <c r="D16366" s="129"/>
      <c r="E16366" s="129"/>
      <c r="F16366" s="129"/>
    </row>
    <row r="16367" spans="3:6" s="119" customFormat="1" x14ac:dyDescent="0.3">
      <c r="C16367" s="129"/>
      <c r="D16367" s="129"/>
      <c r="E16367" s="129"/>
      <c r="F16367" s="129"/>
    </row>
    <row r="16368" spans="3:6" s="119" customFormat="1" x14ac:dyDescent="0.3">
      <c r="C16368" s="129"/>
      <c r="D16368" s="129"/>
      <c r="E16368" s="129"/>
      <c r="F16368" s="129"/>
    </row>
    <row r="16369" spans="3:6" s="119" customFormat="1" x14ac:dyDescent="0.3">
      <c r="C16369" s="129"/>
      <c r="D16369" s="129"/>
      <c r="E16369" s="129"/>
      <c r="F16369" s="129"/>
    </row>
    <row r="16370" spans="3:6" s="119" customFormat="1" x14ac:dyDescent="0.3">
      <c r="C16370" s="129"/>
      <c r="D16370" s="129"/>
      <c r="E16370" s="129"/>
      <c r="F16370" s="129"/>
    </row>
    <row r="16371" spans="3:6" s="119" customFormat="1" x14ac:dyDescent="0.3">
      <c r="C16371" s="129"/>
      <c r="D16371" s="129"/>
      <c r="E16371" s="129"/>
      <c r="F16371" s="129"/>
    </row>
    <row r="16372" spans="3:6" s="119" customFormat="1" x14ac:dyDescent="0.3">
      <c r="C16372" s="129"/>
      <c r="D16372" s="129"/>
      <c r="E16372" s="129"/>
      <c r="F16372" s="129"/>
    </row>
    <row r="16373" spans="3:6" s="119" customFormat="1" x14ac:dyDescent="0.3">
      <c r="C16373" s="129"/>
      <c r="D16373" s="129"/>
      <c r="E16373" s="129"/>
      <c r="F16373" s="129"/>
    </row>
    <row r="16374" spans="3:6" s="119" customFormat="1" x14ac:dyDescent="0.3">
      <c r="C16374" s="129"/>
      <c r="D16374" s="129"/>
      <c r="E16374" s="129"/>
      <c r="F16374" s="129"/>
    </row>
    <row r="16375" spans="3:6" s="119" customFormat="1" x14ac:dyDescent="0.3">
      <c r="C16375" s="129"/>
      <c r="D16375" s="129"/>
      <c r="E16375" s="129"/>
      <c r="F16375" s="129"/>
    </row>
    <row r="16376" spans="3:6" s="119" customFormat="1" x14ac:dyDescent="0.3">
      <c r="C16376" s="129"/>
      <c r="D16376" s="129"/>
      <c r="E16376" s="129"/>
      <c r="F16376" s="129"/>
    </row>
    <row r="16377" spans="3:6" s="119" customFormat="1" x14ac:dyDescent="0.3">
      <c r="C16377" s="129"/>
      <c r="D16377" s="129"/>
      <c r="E16377" s="129"/>
      <c r="F16377" s="129"/>
    </row>
    <row r="16378" spans="3:6" s="119" customFormat="1" x14ac:dyDescent="0.3">
      <c r="C16378" s="129"/>
      <c r="D16378" s="129"/>
      <c r="E16378" s="129"/>
      <c r="F16378" s="129"/>
    </row>
    <row r="16379" spans="3:6" s="119" customFormat="1" x14ac:dyDescent="0.3">
      <c r="C16379" s="129"/>
      <c r="D16379" s="129"/>
      <c r="E16379" s="129"/>
      <c r="F16379" s="129"/>
    </row>
    <row r="16380" spans="3:6" s="119" customFormat="1" x14ac:dyDescent="0.3">
      <c r="C16380" s="129"/>
      <c r="D16380" s="129"/>
      <c r="E16380" s="129"/>
      <c r="F16380" s="129"/>
    </row>
    <row r="16381" spans="3:6" s="119" customFormat="1" x14ac:dyDescent="0.3">
      <c r="C16381" s="129"/>
      <c r="D16381" s="129"/>
      <c r="E16381" s="129"/>
      <c r="F16381" s="129"/>
    </row>
    <row r="16382" spans="3:6" s="119" customFormat="1" x14ac:dyDescent="0.3">
      <c r="C16382" s="129"/>
      <c r="D16382" s="129"/>
      <c r="E16382" s="129"/>
      <c r="F16382" s="129"/>
    </row>
    <row r="16383" spans="3:6" s="119" customFormat="1" x14ac:dyDescent="0.3">
      <c r="C16383" s="129"/>
      <c r="D16383" s="129"/>
      <c r="E16383" s="129"/>
      <c r="F16383" s="129"/>
    </row>
    <row r="16384" spans="3:6" s="119" customFormat="1" x14ac:dyDescent="0.3">
      <c r="C16384" s="129"/>
      <c r="D16384" s="129"/>
      <c r="E16384" s="129"/>
      <c r="F16384" s="129"/>
    </row>
    <row r="16385" spans="3:6" s="119" customFormat="1" x14ac:dyDescent="0.3">
      <c r="C16385" s="129"/>
      <c r="D16385" s="129"/>
      <c r="E16385" s="129"/>
      <c r="F16385" s="129"/>
    </row>
    <row r="16386" spans="3:6" s="119" customFormat="1" x14ac:dyDescent="0.3">
      <c r="C16386" s="129"/>
      <c r="D16386" s="129"/>
      <c r="E16386" s="129"/>
      <c r="F16386" s="129"/>
    </row>
    <row r="16387" spans="3:6" s="119" customFormat="1" x14ac:dyDescent="0.3">
      <c r="C16387" s="129"/>
      <c r="D16387" s="129"/>
      <c r="E16387" s="129"/>
      <c r="F16387" s="129"/>
    </row>
    <row r="16388" spans="3:6" s="119" customFormat="1" x14ac:dyDescent="0.3">
      <c r="C16388" s="129"/>
      <c r="D16388" s="129"/>
      <c r="E16388" s="129"/>
      <c r="F16388" s="129"/>
    </row>
    <row r="16389" spans="3:6" s="119" customFormat="1" x14ac:dyDescent="0.3">
      <c r="C16389" s="129"/>
      <c r="D16389" s="129"/>
      <c r="E16389" s="129"/>
      <c r="F16389" s="129"/>
    </row>
    <row r="16390" spans="3:6" s="119" customFormat="1" x14ac:dyDescent="0.3">
      <c r="C16390" s="129"/>
      <c r="D16390" s="129"/>
      <c r="E16390" s="129"/>
      <c r="F16390" s="129"/>
    </row>
    <row r="16391" spans="3:6" s="119" customFormat="1" x14ac:dyDescent="0.3">
      <c r="C16391" s="129"/>
      <c r="D16391" s="129"/>
      <c r="E16391" s="129"/>
      <c r="F16391" s="129"/>
    </row>
    <row r="16392" spans="3:6" s="119" customFormat="1" x14ac:dyDescent="0.3">
      <c r="C16392" s="129"/>
      <c r="D16392" s="129"/>
      <c r="E16392" s="129"/>
      <c r="F16392" s="129"/>
    </row>
    <row r="16393" spans="3:6" s="119" customFormat="1" x14ac:dyDescent="0.3">
      <c r="C16393" s="129"/>
      <c r="D16393" s="129"/>
      <c r="E16393" s="129"/>
      <c r="F16393" s="129"/>
    </row>
    <row r="16394" spans="3:6" s="119" customFormat="1" x14ac:dyDescent="0.3">
      <c r="C16394" s="129"/>
      <c r="D16394" s="129"/>
      <c r="E16394" s="129"/>
      <c r="F16394" s="129"/>
    </row>
    <row r="16395" spans="3:6" s="119" customFormat="1" x14ac:dyDescent="0.3">
      <c r="C16395" s="129"/>
      <c r="D16395" s="129"/>
      <c r="E16395" s="129"/>
      <c r="F16395" s="129"/>
    </row>
    <row r="16396" spans="3:6" s="119" customFormat="1" x14ac:dyDescent="0.3">
      <c r="C16396" s="129"/>
      <c r="D16396" s="129"/>
      <c r="E16396" s="129"/>
      <c r="F16396" s="129"/>
    </row>
    <row r="16397" spans="3:6" s="119" customFormat="1" x14ac:dyDescent="0.3">
      <c r="C16397" s="129"/>
      <c r="D16397" s="129"/>
      <c r="E16397" s="129"/>
      <c r="F16397" s="129"/>
    </row>
    <row r="16398" spans="3:6" s="119" customFormat="1" x14ac:dyDescent="0.3">
      <c r="C16398" s="129"/>
      <c r="D16398" s="129"/>
      <c r="E16398" s="129"/>
      <c r="F16398" s="129"/>
    </row>
    <row r="16399" spans="3:6" s="119" customFormat="1" x14ac:dyDescent="0.3">
      <c r="C16399" s="129"/>
      <c r="D16399" s="129"/>
      <c r="E16399" s="129"/>
      <c r="F16399" s="129"/>
    </row>
    <row r="16400" spans="3:6" s="119" customFormat="1" x14ac:dyDescent="0.3">
      <c r="C16400" s="129"/>
      <c r="D16400" s="129"/>
      <c r="E16400" s="129"/>
      <c r="F16400" s="129"/>
    </row>
    <row r="16401" spans="3:6" s="119" customFormat="1" x14ac:dyDescent="0.3">
      <c r="C16401" s="129"/>
      <c r="D16401" s="129"/>
      <c r="E16401" s="129"/>
      <c r="F16401" s="129"/>
    </row>
    <row r="16402" spans="3:6" s="119" customFormat="1" x14ac:dyDescent="0.3">
      <c r="C16402" s="129"/>
      <c r="D16402" s="129"/>
      <c r="E16402" s="129"/>
      <c r="F16402" s="129"/>
    </row>
    <row r="16403" spans="3:6" s="119" customFormat="1" x14ac:dyDescent="0.3">
      <c r="C16403" s="129"/>
      <c r="D16403" s="129"/>
      <c r="E16403" s="129"/>
      <c r="F16403" s="129"/>
    </row>
    <row r="16404" spans="3:6" s="119" customFormat="1" x14ac:dyDescent="0.3">
      <c r="C16404" s="129"/>
      <c r="D16404" s="129"/>
      <c r="E16404" s="129"/>
      <c r="F16404" s="129"/>
    </row>
    <row r="16405" spans="3:6" s="119" customFormat="1" x14ac:dyDescent="0.3">
      <c r="C16405" s="129"/>
      <c r="D16405" s="129"/>
      <c r="E16405" s="129"/>
      <c r="F16405" s="129"/>
    </row>
    <row r="16406" spans="3:6" s="119" customFormat="1" x14ac:dyDescent="0.3">
      <c r="C16406" s="129"/>
      <c r="D16406" s="129"/>
      <c r="E16406" s="129"/>
      <c r="F16406" s="129"/>
    </row>
    <row r="16407" spans="3:6" s="119" customFormat="1" x14ac:dyDescent="0.3">
      <c r="C16407" s="129"/>
      <c r="D16407" s="129"/>
      <c r="E16407" s="129"/>
      <c r="F16407" s="129"/>
    </row>
    <row r="16408" spans="3:6" s="119" customFormat="1" x14ac:dyDescent="0.3">
      <c r="C16408" s="129"/>
      <c r="D16408" s="129"/>
      <c r="E16408" s="129"/>
      <c r="F16408" s="129"/>
    </row>
    <row r="16409" spans="3:6" s="119" customFormat="1" x14ac:dyDescent="0.3">
      <c r="C16409" s="129"/>
      <c r="D16409" s="129"/>
      <c r="E16409" s="129"/>
      <c r="F16409" s="129"/>
    </row>
    <row r="16410" spans="3:6" s="119" customFormat="1" x14ac:dyDescent="0.3">
      <c r="C16410" s="129"/>
      <c r="D16410" s="129"/>
      <c r="E16410" s="129"/>
      <c r="F16410" s="129"/>
    </row>
    <row r="16411" spans="3:6" s="119" customFormat="1" x14ac:dyDescent="0.3">
      <c r="C16411" s="129"/>
      <c r="D16411" s="129"/>
      <c r="E16411" s="129"/>
      <c r="F16411" s="129"/>
    </row>
    <row r="16412" spans="3:6" s="119" customFormat="1" x14ac:dyDescent="0.3">
      <c r="C16412" s="129"/>
      <c r="D16412" s="129"/>
      <c r="E16412" s="129"/>
      <c r="F16412" s="129"/>
    </row>
    <row r="16413" spans="3:6" s="119" customFormat="1" x14ac:dyDescent="0.3">
      <c r="C16413" s="129"/>
      <c r="D16413" s="129"/>
      <c r="E16413" s="129"/>
      <c r="F16413" s="129"/>
    </row>
    <row r="16414" spans="3:6" s="119" customFormat="1" x14ac:dyDescent="0.3">
      <c r="C16414" s="129"/>
      <c r="D16414" s="129"/>
      <c r="E16414" s="129"/>
      <c r="F16414" s="129"/>
    </row>
    <row r="16415" spans="3:6" s="119" customFormat="1" x14ac:dyDescent="0.3">
      <c r="C16415" s="129"/>
      <c r="D16415" s="129"/>
      <c r="E16415" s="129"/>
      <c r="F16415" s="129"/>
    </row>
    <row r="16416" spans="3:6" s="119" customFormat="1" x14ac:dyDescent="0.3">
      <c r="C16416" s="129"/>
      <c r="D16416" s="129"/>
      <c r="E16416" s="129"/>
      <c r="F16416" s="129"/>
    </row>
    <row r="16417" spans="3:6" s="119" customFormat="1" x14ac:dyDescent="0.3">
      <c r="C16417" s="129"/>
      <c r="D16417" s="129"/>
      <c r="E16417" s="129"/>
      <c r="F16417" s="129"/>
    </row>
    <row r="16418" spans="3:6" s="119" customFormat="1" x14ac:dyDescent="0.3">
      <c r="C16418" s="129"/>
      <c r="D16418" s="129"/>
      <c r="E16418" s="129"/>
      <c r="F16418" s="129"/>
    </row>
    <row r="16419" spans="3:6" s="119" customFormat="1" x14ac:dyDescent="0.3">
      <c r="C16419" s="129"/>
      <c r="D16419" s="129"/>
      <c r="E16419" s="129"/>
      <c r="F16419" s="129"/>
    </row>
    <row r="16420" spans="3:6" s="119" customFormat="1" x14ac:dyDescent="0.3">
      <c r="C16420" s="129"/>
      <c r="D16420" s="129"/>
      <c r="E16420" s="129"/>
      <c r="F16420" s="129"/>
    </row>
    <row r="16421" spans="3:6" s="119" customFormat="1" x14ac:dyDescent="0.3">
      <c r="C16421" s="129"/>
      <c r="D16421" s="129"/>
      <c r="E16421" s="129"/>
      <c r="F16421" s="129"/>
    </row>
    <row r="16422" spans="3:6" s="119" customFormat="1" x14ac:dyDescent="0.3">
      <c r="C16422" s="129"/>
      <c r="D16422" s="129"/>
      <c r="E16422" s="129"/>
      <c r="F16422" s="129"/>
    </row>
    <row r="16423" spans="3:6" s="119" customFormat="1" x14ac:dyDescent="0.3">
      <c r="C16423" s="129"/>
      <c r="D16423" s="129"/>
      <c r="E16423" s="129"/>
      <c r="F16423" s="129"/>
    </row>
    <row r="16424" spans="3:6" s="119" customFormat="1" x14ac:dyDescent="0.3">
      <c r="C16424" s="129"/>
      <c r="D16424" s="129"/>
      <c r="E16424" s="129"/>
      <c r="F16424" s="129"/>
    </row>
    <row r="16425" spans="3:6" s="119" customFormat="1" x14ac:dyDescent="0.3">
      <c r="C16425" s="129"/>
      <c r="D16425" s="129"/>
      <c r="E16425" s="129"/>
      <c r="F16425" s="129"/>
    </row>
    <row r="16426" spans="3:6" s="119" customFormat="1" x14ac:dyDescent="0.3">
      <c r="C16426" s="129"/>
      <c r="D16426" s="129"/>
      <c r="E16426" s="129"/>
      <c r="F16426" s="129"/>
    </row>
    <row r="16427" spans="3:6" s="119" customFormat="1" x14ac:dyDescent="0.3">
      <c r="C16427" s="129"/>
      <c r="D16427" s="129"/>
      <c r="E16427" s="129"/>
      <c r="F16427" s="129"/>
    </row>
    <row r="16428" spans="3:6" s="119" customFormat="1" x14ac:dyDescent="0.3">
      <c r="C16428" s="129"/>
      <c r="D16428" s="129"/>
      <c r="E16428" s="129"/>
      <c r="F16428" s="129"/>
    </row>
    <row r="16429" spans="3:6" s="119" customFormat="1" x14ac:dyDescent="0.3">
      <c r="C16429" s="129"/>
      <c r="D16429" s="129"/>
      <c r="E16429" s="129"/>
      <c r="F16429" s="129"/>
    </row>
    <row r="16430" spans="3:6" s="119" customFormat="1" x14ac:dyDescent="0.3">
      <c r="C16430" s="129"/>
      <c r="D16430" s="129"/>
      <c r="E16430" s="129"/>
      <c r="F16430" s="129"/>
    </row>
    <row r="16431" spans="3:6" s="119" customFormat="1" x14ac:dyDescent="0.3">
      <c r="C16431" s="129"/>
      <c r="D16431" s="129"/>
      <c r="E16431" s="129"/>
      <c r="F16431" s="129"/>
    </row>
    <row r="16432" spans="3:6" s="119" customFormat="1" x14ac:dyDescent="0.3">
      <c r="C16432" s="129"/>
      <c r="D16432" s="129"/>
      <c r="E16432" s="129"/>
      <c r="F16432" s="129"/>
    </row>
    <row r="16433" spans="3:6" s="119" customFormat="1" x14ac:dyDescent="0.3">
      <c r="C16433" s="129"/>
      <c r="D16433" s="129"/>
      <c r="E16433" s="129"/>
      <c r="F16433" s="129"/>
    </row>
    <row r="16434" spans="3:6" s="119" customFormat="1" x14ac:dyDescent="0.3">
      <c r="C16434" s="129"/>
      <c r="D16434" s="129"/>
      <c r="E16434" s="129"/>
      <c r="F16434" s="129"/>
    </row>
    <row r="16435" spans="3:6" s="119" customFormat="1" x14ac:dyDescent="0.3">
      <c r="C16435" s="129"/>
      <c r="D16435" s="129"/>
      <c r="E16435" s="129"/>
      <c r="F16435" s="129"/>
    </row>
    <row r="16436" spans="3:6" s="119" customFormat="1" x14ac:dyDescent="0.3">
      <c r="C16436" s="129"/>
      <c r="D16436" s="129"/>
      <c r="E16436" s="129"/>
      <c r="F16436" s="129"/>
    </row>
    <row r="16437" spans="3:6" s="119" customFormat="1" x14ac:dyDescent="0.3">
      <c r="C16437" s="129"/>
      <c r="D16437" s="129"/>
      <c r="E16437" s="129"/>
      <c r="F16437" s="129"/>
    </row>
    <row r="16438" spans="3:6" s="119" customFormat="1" x14ac:dyDescent="0.3">
      <c r="C16438" s="129"/>
      <c r="D16438" s="129"/>
      <c r="E16438" s="129"/>
      <c r="F16438" s="129"/>
    </row>
    <row r="16439" spans="3:6" s="119" customFormat="1" x14ac:dyDescent="0.3">
      <c r="C16439" s="129"/>
      <c r="D16439" s="129"/>
      <c r="E16439" s="129"/>
      <c r="F16439" s="129"/>
    </row>
    <row r="16440" spans="3:6" s="119" customFormat="1" x14ac:dyDescent="0.3">
      <c r="C16440" s="129"/>
      <c r="D16440" s="129"/>
      <c r="E16440" s="129"/>
      <c r="F16440" s="129"/>
    </row>
    <row r="16441" spans="3:6" s="119" customFormat="1" x14ac:dyDescent="0.3">
      <c r="C16441" s="129"/>
      <c r="D16441" s="129"/>
      <c r="E16441" s="129"/>
      <c r="F16441" s="129"/>
    </row>
    <row r="16442" spans="3:6" s="119" customFormat="1" x14ac:dyDescent="0.3">
      <c r="C16442" s="129"/>
      <c r="D16442" s="129"/>
      <c r="E16442" s="129"/>
      <c r="F16442" s="129"/>
    </row>
    <row r="16443" spans="3:6" s="119" customFormat="1" x14ac:dyDescent="0.3">
      <c r="C16443" s="129"/>
      <c r="D16443" s="129"/>
      <c r="E16443" s="129"/>
      <c r="F16443" s="129"/>
    </row>
    <row r="16444" spans="3:6" s="119" customFormat="1" x14ac:dyDescent="0.3">
      <c r="C16444" s="129"/>
      <c r="D16444" s="129"/>
      <c r="E16444" s="129"/>
      <c r="F16444" s="129"/>
    </row>
    <row r="16445" spans="3:6" s="119" customFormat="1" x14ac:dyDescent="0.3">
      <c r="C16445" s="129"/>
      <c r="D16445" s="129"/>
      <c r="E16445" s="129"/>
      <c r="F16445" s="129"/>
    </row>
    <row r="16446" spans="3:6" s="119" customFormat="1" x14ac:dyDescent="0.3">
      <c r="C16446" s="129"/>
      <c r="D16446" s="129"/>
      <c r="E16446" s="129"/>
      <c r="F16446" s="129"/>
    </row>
    <row r="16447" spans="3:6" s="119" customFormat="1" x14ac:dyDescent="0.3">
      <c r="C16447" s="129"/>
      <c r="D16447" s="129"/>
      <c r="E16447" s="129"/>
      <c r="F16447" s="129"/>
    </row>
    <row r="16448" spans="3:6" s="119" customFormat="1" x14ac:dyDescent="0.3">
      <c r="C16448" s="129"/>
      <c r="D16448" s="129"/>
      <c r="E16448" s="129"/>
      <c r="F16448" s="129"/>
    </row>
    <row r="16449" spans="3:6" s="119" customFormat="1" x14ac:dyDescent="0.3">
      <c r="C16449" s="129"/>
      <c r="D16449" s="129"/>
      <c r="E16449" s="129"/>
      <c r="F16449" s="129"/>
    </row>
    <row r="16450" spans="3:6" s="119" customFormat="1" x14ac:dyDescent="0.3">
      <c r="C16450" s="129"/>
      <c r="D16450" s="129"/>
      <c r="E16450" s="129"/>
      <c r="F16450" s="129"/>
    </row>
    <row r="16451" spans="3:6" s="119" customFormat="1" x14ac:dyDescent="0.3">
      <c r="C16451" s="129"/>
      <c r="D16451" s="129"/>
      <c r="E16451" s="129"/>
      <c r="F16451" s="129"/>
    </row>
    <row r="16452" spans="3:6" s="119" customFormat="1" x14ac:dyDescent="0.3">
      <c r="C16452" s="129"/>
      <c r="D16452" s="129"/>
      <c r="E16452" s="129"/>
      <c r="F16452" s="129"/>
    </row>
    <row r="16453" spans="3:6" s="119" customFormat="1" x14ac:dyDescent="0.3">
      <c r="C16453" s="129"/>
      <c r="D16453" s="129"/>
      <c r="E16453" s="129"/>
      <c r="F16453" s="129"/>
    </row>
    <row r="16454" spans="3:6" s="119" customFormat="1" x14ac:dyDescent="0.3">
      <c r="C16454" s="129"/>
      <c r="D16454" s="129"/>
      <c r="E16454" s="129"/>
      <c r="F16454" s="129"/>
    </row>
    <row r="16455" spans="3:6" s="119" customFormat="1" x14ac:dyDescent="0.3">
      <c r="C16455" s="129"/>
      <c r="D16455" s="129"/>
      <c r="E16455" s="129"/>
      <c r="F16455" s="129"/>
    </row>
    <row r="16456" spans="3:6" s="119" customFormat="1" x14ac:dyDescent="0.3">
      <c r="C16456" s="129"/>
      <c r="D16456" s="129"/>
      <c r="E16456" s="129"/>
      <c r="F16456" s="129"/>
    </row>
    <row r="16457" spans="3:6" s="119" customFormat="1" x14ac:dyDescent="0.3">
      <c r="C16457" s="129"/>
      <c r="D16457" s="129"/>
      <c r="E16457" s="129"/>
      <c r="F16457" s="129"/>
    </row>
    <row r="16458" spans="3:6" s="119" customFormat="1" x14ac:dyDescent="0.3">
      <c r="C16458" s="129"/>
      <c r="D16458" s="129"/>
      <c r="E16458" s="129"/>
      <c r="F16458" s="129"/>
    </row>
    <row r="16459" spans="3:6" s="119" customFormat="1" x14ac:dyDescent="0.3">
      <c r="C16459" s="129"/>
      <c r="D16459" s="129"/>
      <c r="E16459" s="129"/>
      <c r="F16459" s="129"/>
    </row>
    <row r="16460" spans="3:6" s="119" customFormat="1" x14ac:dyDescent="0.3">
      <c r="C16460" s="129"/>
      <c r="D16460" s="129"/>
      <c r="E16460" s="129"/>
      <c r="F16460" s="129"/>
    </row>
    <row r="16461" spans="3:6" s="119" customFormat="1" x14ac:dyDescent="0.3">
      <c r="C16461" s="129"/>
      <c r="D16461" s="129"/>
      <c r="E16461" s="129"/>
      <c r="F16461" s="129"/>
    </row>
    <row r="16462" spans="3:6" s="119" customFormat="1" x14ac:dyDescent="0.3">
      <c r="C16462" s="129"/>
      <c r="D16462" s="129"/>
      <c r="E16462" s="129"/>
      <c r="F16462" s="129"/>
    </row>
    <row r="16463" spans="3:6" s="119" customFormat="1" x14ac:dyDescent="0.3">
      <c r="C16463" s="129"/>
      <c r="D16463" s="129"/>
      <c r="E16463" s="129"/>
      <c r="F16463" s="129"/>
    </row>
    <row r="16464" spans="3:6" s="119" customFormat="1" x14ac:dyDescent="0.3">
      <c r="C16464" s="129"/>
      <c r="D16464" s="129"/>
      <c r="E16464" s="129"/>
      <c r="F16464" s="129"/>
    </row>
    <row r="16465" spans="3:6" s="119" customFormat="1" x14ac:dyDescent="0.3">
      <c r="C16465" s="129"/>
      <c r="D16465" s="129"/>
      <c r="E16465" s="129"/>
      <c r="F16465" s="129"/>
    </row>
    <row r="16466" spans="3:6" s="119" customFormat="1" x14ac:dyDescent="0.3">
      <c r="C16466" s="129"/>
      <c r="D16466" s="129"/>
      <c r="E16466" s="129"/>
      <c r="F16466" s="129"/>
    </row>
    <row r="16467" spans="3:6" s="119" customFormat="1" x14ac:dyDescent="0.3">
      <c r="C16467" s="129"/>
      <c r="D16467" s="129"/>
      <c r="E16467" s="129"/>
      <c r="F16467" s="129"/>
    </row>
    <row r="16468" spans="3:6" s="119" customFormat="1" x14ac:dyDescent="0.3">
      <c r="C16468" s="129"/>
      <c r="D16468" s="129"/>
      <c r="E16468" s="129"/>
      <c r="F16468" s="129"/>
    </row>
    <row r="16469" spans="3:6" s="119" customFormat="1" x14ac:dyDescent="0.3">
      <c r="C16469" s="129"/>
      <c r="D16469" s="129"/>
      <c r="E16469" s="129"/>
      <c r="F16469" s="129"/>
    </row>
    <row r="16470" spans="3:6" s="119" customFormat="1" x14ac:dyDescent="0.3">
      <c r="C16470" s="129"/>
      <c r="D16470" s="129"/>
      <c r="E16470" s="129"/>
      <c r="F16470" s="129"/>
    </row>
    <row r="16471" spans="3:6" s="119" customFormat="1" x14ac:dyDescent="0.3">
      <c r="C16471" s="129"/>
      <c r="D16471" s="129"/>
      <c r="E16471" s="129"/>
      <c r="F16471" s="129"/>
    </row>
    <row r="16472" spans="3:6" s="119" customFormat="1" x14ac:dyDescent="0.3">
      <c r="C16472" s="129"/>
      <c r="D16472" s="129"/>
      <c r="E16472" s="129"/>
      <c r="F16472" s="129"/>
    </row>
    <row r="16473" spans="3:6" s="119" customFormat="1" x14ac:dyDescent="0.3">
      <c r="C16473" s="129"/>
      <c r="D16473" s="129"/>
      <c r="E16473" s="129"/>
      <c r="F16473" s="129"/>
    </row>
    <row r="16474" spans="3:6" s="119" customFormat="1" x14ac:dyDescent="0.3">
      <c r="C16474" s="129"/>
      <c r="D16474" s="129"/>
      <c r="E16474" s="129"/>
      <c r="F16474" s="129"/>
    </row>
    <row r="16475" spans="3:6" s="119" customFormat="1" x14ac:dyDescent="0.3">
      <c r="C16475" s="129"/>
      <c r="D16475" s="129"/>
      <c r="E16475" s="129"/>
      <c r="F16475" s="129"/>
    </row>
    <row r="16476" spans="3:6" s="119" customFormat="1" x14ac:dyDescent="0.3">
      <c r="C16476" s="129"/>
      <c r="D16476" s="129"/>
      <c r="E16476" s="129"/>
      <c r="F16476" s="129"/>
    </row>
    <row r="16477" spans="3:6" s="119" customFormat="1" x14ac:dyDescent="0.3">
      <c r="C16477" s="129"/>
      <c r="D16477" s="129"/>
      <c r="E16477" s="129"/>
      <c r="F16477" s="129"/>
    </row>
    <row r="16478" spans="3:6" s="119" customFormat="1" x14ac:dyDescent="0.3">
      <c r="C16478" s="129"/>
      <c r="D16478" s="129"/>
      <c r="E16478" s="129"/>
      <c r="F16478" s="129"/>
    </row>
    <row r="16479" spans="3:6" s="119" customFormat="1" x14ac:dyDescent="0.3">
      <c r="C16479" s="129"/>
      <c r="D16479" s="129"/>
      <c r="E16479" s="129"/>
      <c r="F16479" s="129"/>
    </row>
    <row r="16480" spans="3:6" s="119" customFormat="1" x14ac:dyDescent="0.3">
      <c r="C16480" s="129"/>
      <c r="D16480" s="129"/>
      <c r="E16480" s="129"/>
      <c r="F16480" s="129"/>
    </row>
    <row r="16481" spans="3:6" s="119" customFormat="1" x14ac:dyDescent="0.3">
      <c r="C16481" s="129"/>
      <c r="D16481" s="129"/>
      <c r="E16481" s="129"/>
      <c r="F16481" s="129"/>
    </row>
    <row r="16482" spans="3:6" s="119" customFormat="1" x14ac:dyDescent="0.3">
      <c r="C16482" s="129"/>
      <c r="D16482" s="129"/>
      <c r="E16482" s="129"/>
      <c r="F16482" s="129"/>
    </row>
    <row r="16483" spans="3:6" s="119" customFormat="1" x14ac:dyDescent="0.3">
      <c r="C16483" s="129"/>
      <c r="D16483" s="129"/>
      <c r="E16483" s="129"/>
      <c r="F16483" s="129"/>
    </row>
    <row r="16484" spans="3:6" s="119" customFormat="1" x14ac:dyDescent="0.3">
      <c r="C16484" s="129"/>
      <c r="D16484" s="129"/>
      <c r="E16484" s="129"/>
      <c r="F16484" s="129"/>
    </row>
    <row r="16485" spans="3:6" s="119" customFormat="1" x14ac:dyDescent="0.3">
      <c r="C16485" s="129"/>
      <c r="D16485" s="129"/>
      <c r="E16485" s="129"/>
      <c r="F16485" s="129"/>
    </row>
    <row r="16486" spans="3:6" s="119" customFormat="1" x14ac:dyDescent="0.3">
      <c r="C16486" s="129"/>
      <c r="D16486" s="129"/>
      <c r="E16486" s="129"/>
      <c r="F16486" s="129"/>
    </row>
    <row r="16487" spans="3:6" s="119" customFormat="1" x14ac:dyDescent="0.3">
      <c r="C16487" s="129"/>
      <c r="D16487" s="129"/>
      <c r="E16487" s="129"/>
      <c r="F16487" s="129"/>
    </row>
    <row r="16488" spans="3:6" s="119" customFormat="1" x14ac:dyDescent="0.3">
      <c r="C16488" s="129"/>
      <c r="D16488" s="129"/>
      <c r="E16488" s="129"/>
      <c r="F16488" s="129"/>
    </row>
    <row r="16489" spans="3:6" s="119" customFormat="1" x14ac:dyDescent="0.3">
      <c r="C16489" s="129"/>
      <c r="D16489" s="129"/>
      <c r="E16489" s="129"/>
      <c r="F16489" s="129"/>
    </row>
    <row r="16490" spans="3:6" s="119" customFormat="1" x14ac:dyDescent="0.3">
      <c r="C16490" s="129"/>
      <c r="D16490" s="129"/>
      <c r="E16490" s="129"/>
      <c r="F16490" s="129"/>
    </row>
    <row r="16491" spans="3:6" s="119" customFormat="1" x14ac:dyDescent="0.3">
      <c r="C16491" s="129"/>
      <c r="D16491" s="129"/>
      <c r="E16491" s="129"/>
      <c r="F16491" s="129"/>
    </row>
    <row r="16492" spans="3:6" s="119" customFormat="1" x14ac:dyDescent="0.3">
      <c r="C16492" s="129"/>
      <c r="D16492" s="129"/>
      <c r="E16492" s="129"/>
      <c r="F16492" s="129"/>
    </row>
    <row r="16493" spans="3:6" s="119" customFormat="1" x14ac:dyDescent="0.3">
      <c r="C16493" s="129"/>
      <c r="D16493" s="129"/>
      <c r="E16493" s="129"/>
      <c r="F16493" s="129"/>
    </row>
    <row r="16494" spans="3:6" s="119" customFormat="1" x14ac:dyDescent="0.3">
      <c r="C16494" s="129"/>
      <c r="D16494" s="129"/>
      <c r="E16494" s="129"/>
      <c r="F16494" s="129"/>
    </row>
    <row r="16495" spans="3:6" s="119" customFormat="1" x14ac:dyDescent="0.3">
      <c r="C16495" s="129"/>
      <c r="D16495" s="129"/>
      <c r="E16495" s="129"/>
      <c r="F16495" s="129"/>
    </row>
    <row r="16496" spans="3:6" s="119" customFormat="1" x14ac:dyDescent="0.3">
      <c r="C16496" s="129"/>
      <c r="D16496" s="129"/>
      <c r="E16496" s="129"/>
      <c r="F16496" s="129"/>
    </row>
    <row r="16497" spans="3:6" s="119" customFormat="1" x14ac:dyDescent="0.3">
      <c r="C16497" s="129"/>
      <c r="D16497" s="129"/>
      <c r="E16497" s="129"/>
      <c r="F16497" s="129"/>
    </row>
    <row r="16498" spans="3:6" s="119" customFormat="1" x14ac:dyDescent="0.3">
      <c r="C16498" s="129"/>
      <c r="D16498" s="129"/>
      <c r="E16498" s="129"/>
      <c r="F16498" s="129"/>
    </row>
    <row r="16499" spans="3:6" s="119" customFormat="1" x14ac:dyDescent="0.3">
      <c r="C16499" s="129"/>
      <c r="D16499" s="129"/>
      <c r="E16499" s="129"/>
      <c r="F16499" s="129"/>
    </row>
    <row r="16500" spans="3:6" s="119" customFormat="1" x14ac:dyDescent="0.3">
      <c r="C16500" s="129"/>
      <c r="D16500" s="129"/>
      <c r="E16500" s="129"/>
      <c r="F16500" s="129"/>
    </row>
    <row r="16501" spans="3:6" s="119" customFormat="1" x14ac:dyDescent="0.3">
      <c r="C16501" s="129"/>
      <c r="D16501" s="129"/>
      <c r="E16501" s="129"/>
      <c r="F16501" s="129"/>
    </row>
    <row r="16502" spans="3:6" s="119" customFormat="1" x14ac:dyDescent="0.3">
      <c r="C16502" s="129"/>
      <c r="D16502" s="129"/>
      <c r="E16502" s="129"/>
      <c r="F16502" s="129"/>
    </row>
    <row r="16503" spans="3:6" s="119" customFormat="1" x14ac:dyDescent="0.3">
      <c r="C16503" s="129"/>
      <c r="D16503" s="129"/>
      <c r="E16503" s="129"/>
      <c r="F16503" s="129"/>
    </row>
    <row r="16504" spans="3:6" s="119" customFormat="1" x14ac:dyDescent="0.3">
      <c r="C16504" s="129"/>
      <c r="D16504" s="129"/>
      <c r="E16504" s="129"/>
      <c r="F16504" s="129"/>
    </row>
    <row r="16505" spans="3:6" s="119" customFormat="1" x14ac:dyDescent="0.3">
      <c r="C16505" s="129"/>
      <c r="D16505" s="129"/>
      <c r="E16505" s="129"/>
      <c r="F16505" s="129"/>
    </row>
    <row r="16506" spans="3:6" s="119" customFormat="1" x14ac:dyDescent="0.3">
      <c r="C16506" s="129"/>
      <c r="D16506" s="129"/>
      <c r="E16506" s="129"/>
      <c r="F16506" s="129"/>
    </row>
    <row r="16507" spans="3:6" s="119" customFormat="1" x14ac:dyDescent="0.3">
      <c r="C16507" s="129"/>
      <c r="D16507" s="129"/>
      <c r="E16507" s="129"/>
      <c r="F16507" s="129"/>
    </row>
    <row r="16508" spans="3:6" s="119" customFormat="1" x14ac:dyDescent="0.3">
      <c r="C16508" s="129"/>
      <c r="D16508" s="129"/>
      <c r="E16508" s="129"/>
      <c r="F16508" s="129"/>
    </row>
    <row r="16509" spans="3:6" s="119" customFormat="1" x14ac:dyDescent="0.3">
      <c r="C16509" s="129"/>
      <c r="D16509" s="129"/>
      <c r="E16509" s="129"/>
      <c r="F16509" s="129"/>
    </row>
    <row r="16510" spans="3:6" s="119" customFormat="1" x14ac:dyDescent="0.3">
      <c r="C16510" s="129"/>
      <c r="D16510" s="129"/>
      <c r="E16510" s="129"/>
      <c r="F16510" s="129"/>
    </row>
    <row r="16511" spans="3:6" s="119" customFormat="1" x14ac:dyDescent="0.3">
      <c r="C16511" s="129"/>
      <c r="D16511" s="129"/>
      <c r="E16511" s="129"/>
      <c r="F16511" s="129"/>
    </row>
    <row r="16512" spans="3:6" s="119" customFormat="1" x14ac:dyDescent="0.3">
      <c r="C16512" s="129"/>
      <c r="D16512" s="129"/>
      <c r="E16512" s="129"/>
      <c r="F16512" s="129"/>
    </row>
    <row r="16513" spans="3:6" s="119" customFormat="1" x14ac:dyDescent="0.3">
      <c r="C16513" s="129"/>
      <c r="D16513" s="129"/>
      <c r="E16513" s="129"/>
      <c r="F16513" s="129"/>
    </row>
    <row r="16514" spans="3:6" s="119" customFormat="1" x14ac:dyDescent="0.3">
      <c r="C16514" s="129"/>
      <c r="D16514" s="129"/>
      <c r="E16514" s="129"/>
      <c r="F16514" s="129"/>
    </row>
    <row r="16515" spans="3:6" s="119" customFormat="1" x14ac:dyDescent="0.3">
      <c r="C16515" s="129"/>
      <c r="D16515" s="129"/>
      <c r="E16515" s="129"/>
      <c r="F16515" s="129"/>
    </row>
    <row r="16516" spans="3:6" s="119" customFormat="1" x14ac:dyDescent="0.3">
      <c r="C16516" s="129"/>
      <c r="D16516" s="129"/>
      <c r="E16516" s="129"/>
      <c r="F16516" s="129"/>
    </row>
    <row r="16517" spans="3:6" s="119" customFormat="1" x14ac:dyDescent="0.3">
      <c r="C16517" s="129"/>
      <c r="D16517" s="129"/>
      <c r="E16517" s="129"/>
      <c r="F16517" s="129"/>
    </row>
    <row r="16518" spans="3:6" s="119" customFormat="1" x14ac:dyDescent="0.3">
      <c r="C16518" s="129"/>
      <c r="D16518" s="129"/>
      <c r="E16518" s="129"/>
      <c r="F16518" s="129"/>
    </row>
    <row r="16519" spans="3:6" s="119" customFormat="1" x14ac:dyDescent="0.3">
      <c r="C16519" s="129"/>
      <c r="D16519" s="129"/>
      <c r="E16519" s="129"/>
      <c r="F16519" s="129"/>
    </row>
    <row r="16520" spans="3:6" s="119" customFormat="1" x14ac:dyDescent="0.3">
      <c r="C16520" s="129"/>
      <c r="D16520" s="129"/>
      <c r="E16520" s="129"/>
      <c r="F16520" s="129"/>
    </row>
    <row r="16521" spans="3:6" s="119" customFormat="1" x14ac:dyDescent="0.3">
      <c r="C16521" s="129"/>
      <c r="D16521" s="129"/>
      <c r="E16521" s="129"/>
      <c r="F16521" s="129"/>
    </row>
    <row r="16522" spans="3:6" s="119" customFormat="1" x14ac:dyDescent="0.3">
      <c r="C16522" s="129"/>
      <c r="D16522" s="129"/>
      <c r="E16522" s="129"/>
      <c r="F16522" s="129"/>
    </row>
    <row r="16523" spans="3:6" s="119" customFormat="1" x14ac:dyDescent="0.3">
      <c r="C16523" s="129"/>
      <c r="D16523" s="129"/>
      <c r="E16523" s="129"/>
      <c r="F16523" s="129"/>
    </row>
    <row r="16524" spans="3:6" s="119" customFormat="1" x14ac:dyDescent="0.3">
      <c r="C16524" s="129"/>
      <c r="D16524" s="129"/>
      <c r="E16524" s="129"/>
      <c r="F16524" s="129"/>
    </row>
    <row r="16525" spans="3:6" s="119" customFormat="1" x14ac:dyDescent="0.3">
      <c r="C16525" s="129"/>
      <c r="D16525" s="129"/>
      <c r="E16525" s="129"/>
      <c r="F16525" s="129"/>
    </row>
    <row r="16526" spans="3:6" s="119" customFormat="1" x14ac:dyDescent="0.3">
      <c r="C16526" s="129"/>
      <c r="D16526" s="129"/>
      <c r="E16526" s="129"/>
      <c r="F16526" s="129"/>
    </row>
    <row r="16527" spans="3:6" s="119" customFormat="1" x14ac:dyDescent="0.3">
      <c r="C16527" s="129"/>
      <c r="D16527" s="129"/>
      <c r="E16527" s="129"/>
      <c r="F16527" s="129"/>
    </row>
    <row r="16528" spans="3:6" s="119" customFormat="1" x14ac:dyDescent="0.3">
      <c r="C16528" s="129"/>
      <c r="D16528" s="129"/>
      <c r="E16528" s="129"/>
      <c r="F16528" s="129"/>
    </row>
    <row r="16529" spans="3:6" s="119" customFormat="1" x14ac:dyDescent="0.3">
      <c r="C16529" s="129"/>
      <c r="D16529" s="129"/>
      <c r="E16529" s="129"/>
      <c r="F16529" s="129"/>
    </row>
    <row r="16530" spans="3:6" s="119" customFormat="1" x14ac:dyDescent="0.3">
      <c r="C16530" s="129"/>
      <c r="D16530" s="129"/>
      <c r="E16530" s="129"/>
      <c r="F16530" s="129"/>
    </row>
    <row r="16531" spans="3:6" s="119" customFormat="1" x14ac:dyDescent="0.3">
      <c r="C16531" s="129"/>
      <c r="D16531" s="129"/>
      <c r="E16531" s="129"/>
      <c r="F16531" s="129"/>
    </row>
    <row r="16532" spans="3:6" s="119" customFormat="1" x14ac:dyDescent="0.3">
      <c r="C16532" s="129"/>
      <c r="D16532" s="129"/>
      <c r="E16532" s="129"/>
      <c r="F16532" s="129"/>
    </row>
    <row r="16533" spans="3:6" s="119" customFormat="1" x14ac:dyDescent="0.3">
      <c r="C16533" s="129"/>
      <c r="D16533" s="129"/>
      <c r="E16533" s="129"/>
      <c r="F16533" s="129"/>
    </row>
    <row r="16534" spans="3:6" s="119" customFormat="1" x14ac:dyDescent="0.3">
      <c r="C16534" s="129"/>
      <c r="D16534" s="129"/>
      <c r="E16534" s="129"/>
      <c r="F16534" s="129"/>
    </row>
    <row r="16535" spans="3:6" s="119" customFormat="1" x14ac:dyDescent="0.3">
      <c r="C16535" s="129"/>
      <c r="D16535" s="129"/>
      <c r="E16535" s="129"/>
      <c r="F16535" s="129"/>
    </row>
    <row r="16536" spans="3:6" s="119" customFormat="1" x14ac:dyDescent="0.3">
      <c r="C16536" s="129"/>
      <c r="D16536" s="129"/>
      <c r="E16536" s="129"/>
      <c r="F16536" s="129"/>
    </row>
    <row r="16537" spans="3:6" s="119" customFormat="1" x14ac:dyDescent="0.3">
      <c r="C16537" s="129"/>
      <c r="D16537" s="129"/>
      <c r="E16537" s="129"/>
      <c r="F16537" s="129"/>
    </row>
    <row r="16538" spans="3:6" s="119" customFormat="1" x14ac:dyDescent="0.3">
      <c r="C16538" s="129"/>
      <c r="D16538" s="129"/>
      <c r="E16538" s="129"/>
      <c r="F16538" s="129"/>
    </row>
    <row r="16539" spans="3:6" s="119" customFormat="1" x14ac:dyDescent="0.3">
      <c r="C16539" s="129"/>
      <c r="D16539" s="129"/>
      <c r="E16539" s="129"/>
      <c r="F16539" s="129"/>
    </row>
    <row r="16540" spans="3:6" s="119" customFormat="1" x14ac:dyDescent="0.3">
      <c r="C16540" s="129"/>
      <c r="D16540" s="129"/>
      <c r="E16540" s="129"/>
      <c r="F16540" s="129"/>
    </row>
    <row r="16541" spans="3:6" s="119" customFormat="1" x14ac:dyDescent="0.3">
      <c r="C16541" s="129"/>
      <c r="D16541" s="129"/>
      <c r="E16541" s="129"/>
      <c r="F16541" s="129"/>
    </row>
    <row r="16542" spans="3:6" s="119" customFormat="1" x14ac:dyDescent="0.3">
      <c r="C16542" s="129"/>
      <c r="D16542" s="129"/>
      <c r="E16542" s="129"/>
      <c r="F16542" s="129"/>
    </row>
    <row r="16543" spans="3:6" s="119" customFormat="1" x14ac:dyDescent="0.3">
      <c r="C16543" s="129"/>
      <c r="D16543" s="129"/>
      <c r="E16543" s="129"/>
      <c r="F16543" s="129"/>
    </row>
    <row r="16544" spans="3:6" s="119" customFormat="1" x14ac:dyDescent="0.3">
      <c r="C16544" s="129"/>
      <c r="D16544" s="129"/>
      <c r="E16544" s="129"/>
      <c r="F16544" s="129"/>
    </row>
    <row r="16545" spans="3:6" s="119" customFormat="1" x14ac:dyDescent="0.3">
      <c r="C16545" s="129"/>
      <c r="D16545" s="129"/>
      <c r="E16545" s="129"/>
      <c r="F16545" s="129"/>
    </row>
    <row r="16546" spans="3:6" s="119" customFormat="1" x14ac:dyDescent="0.3">
      <c r="C16546" s="129"/>
      <c r="D16546" s="129"/>
      <c r="E16546" s="129"/>
      <c r="F16546" s="129"/>
    </row>
    <row r="16547" spans="3:6" s="119" customFormat="1" x14ac:dyDescent="0.3">
      <c r="C16547" s="129"/>
      <c r="D16547" s="129"/>
      <c r="E16547" s="129"/>
      <c r="F16547" s="129"/>
    </row>
    <row r="16548" spans="3:6" s="119" customFormat="1" x14ac:dyDescent="0.3">
      <c r="C16548" s="129"/>
      <c r="D16548" s="129"/>
      <c r="E16548" s="129"/>
      <c r="F16548" s="129"/>
    </row>
    <row r="16549" spans="3:6" s="119" customFormat="1" x14ac:dyDescent="0.3">
      <c r="C16549" s="129"/>
      <c r="D16549" s="129"/>
      <c r="E16549" s="129"/>
      <c r="F16549" s="129"/>
    </row>
    <row r="16550" spans="3:6" s="119" customFormat="1" x14ac:dyDescent="0.3">
      <c r="C16550" s="129"/>
      <c r="D16550" s="129"/>
      <c r="E16550" s="129"/>
      <c r="F16550" s="129"/>
    </row>
    <row r="16551" spans="3:6" s="119" customFormat="1" x14ac:dyDescent="0.3">
      <c r="C16551" s="129"/>
      <c r="D16551" s="129"/>
      <c r="E16551" s="129"/>
      <c r="F16551" s="129"/>
    </row>
    <row r="16552" spans="3:6" s="119" customFormat="1" x14ac:dyDescent="0.3">
      <c r="C16552" s="129"/>
      <c r="D16552" s="129"/>
      <c r="E16552" s="129"/>
      <c r="F16552" s="129"/>
    </row>
    <row r="16553" spans="3:6" s="119" customFormat="1" x14ac:dyDescent="0.3">
      <c r="C16553" s="129"/>
      <c r="D16553" s="129"/>
      <c r="E16553" s="129"/>
      <c r="F16553" s="129"/>
    </row>
    <row r="16554" spans="3:6" s="119" customFormat="1" x14ac:dyDescent="0.3">
      <c r="C16554" s="129"/>
      <c r="D16554" s="129"/>
      <c r="E16554" s="129"/>
      <c r="F16554" s="129"/>
    </row>
    <row r="16555" spans="3:6" s="119" customFormat="1" x14ac:dyDescent="0.3">
      <c r="C16555" s="129"/>
      <c r="D16555" s="129"/>
      <c r="E16555" s="129"/>
      <c r="F16555" s="129"/>
    </row>
    <row r="16556" spans="3:6" s="119" customFormat="1" x14ac:dyDescent="0.3">
      <c r="C16556" s="129"/>
      <c r="D16556" s="129"/>
      <c r="E16556" s="129"/>
      <c r="F16556" s="129"/>
    </row>
    <row r="16557" spans="3:6" s="119" customFormat="1" x14ac:dyDescent="0.3">
      <c r="C16557" s="129"/>
      <c r="D16557" s="129"/>
      <c r="E16557" s="129"/>
      <c r="F16557" s="129"/>
    </row>
    <row r="16558" spans="3:6" s="119" customFormat="1" x14ac:dyDescent="0.3">
      <c r="C16558" s="129"/>
      <c r="D16558" s="129"/>
      <c r="E16558" s="129"/>
      <c r="F16558" s="129"/>
    </row>
    <row r="16559" spans="3:6" s="119" customFormat="1" x14ac:dyDescent="0.3">
      <c r="C16559" s="129"/>
      <c r="D16559" s="129"/>
      <c r="E16559" s="129"/>
      <c r="F16559" s="129"/>
    </row>
    <row r="16560" spans="3:6" s="119" customFormat="1" x14ac:dyDescent="0.3">
      <c r="C16560" s="129"/>
      <c r="D16560" s="129"/>
      <c r="E16560" s="129"/>
      <c r="F16560" s="129"/>
    </row>
    <row r="16561" spans="3:6" s="119" customFormat="1" x14ac:dyDescent="0.3">
      <c r="C16561" s="129"/>
      <c r="D16561" s="129"/>
      <c r="E16561" s="129"/>
      <c r="F16561" s="129"/>
    </row>
    <row r="16562" spans="3:6" s="119" customFormat="1" x14ac:dyDescent="0.3">
      <c r="C16562" s="129"/>
      <c r="D16562" s="129"/>
      <c r="E16562" s="129"/>
      <c r="F16562" s="129"/>
    </row>
    <row r="16563" spans="3:6" s="119" customFormat="1" x14ac:dyDescent="0.3">
      <c r="C16563" s="129"/>
      <c r="D16563" s="129"/>
      <c r="E16563" s="129"/>
      <c r="F16563" s="129"/>
    </row>
    <row r="16564" spans="3:6" s="119" customFormat="1" x14ac:dyDescent="0.3">
      <c r="C16564" s="129"/>
      <c r="D16564" s="129"/>
      <c r="E16564" s="129"/>
      <c r="F16564" s="129"/>
    </row>
    <row r="16565" spans="3:6" s="119" customFormat="1" x14ac:dyDescent="0.3">
      <c r="C16565" s="129"/>
      <c r="D16565" s="129"/>
      <c r="E16565" s="129"/>
      <c r="F16565" s="129"/>
    </row>
    <row r="16566" spans="3:6" s="119" customFormat="1" x14ac:dyDescent="0.3">
      <c r="C16566" s="129"/>
      <c r="D16566" s="129"/>
      <c r="E16566" s="129"/>
      <c r="F16566" s="129"/>
    </row>
    <row r="16567" spans="3:6" s="119" customFormat="1" x14ac:dyDescent="0.3">
      <c r="C16567" s="129"/>
      <c r="D16567" s="129"/>
      <c r="E16567" s="129"/>
      <c r="F16567" s="129"/>
    </row>
    <row r="16568" spans="3:6" s="119" customFormat="1" x14ac:dyDescent="0.3">
      <c r="C16568" s="129"/>
      <c r="D16568" s="129"/>
      <c r="E16568" s="129"/>
      <c r="F16568" s="129"/>
    </row>
    <row r="16569" spans="3:6" s="119" customFormat="1" x14ac:dyDescent="0.3">
      <c r="C16569" s="129"/>
      <c r="D16569" s="129"/>
      <c r="E16569" s="129"/>
      <c r="F16569" s="129"/>
    </row>
    <row r="16570" spans="3:6" s="119" customFormat="1" x14ac:dyDescent="0.3">
      <c r="C16570" s="129"/>
      <c r="D16570" s="129"/>
      <c r="E16570" s="129"/>
      <c r="F16570" s="129"/>
    </row>
    <row r="16571" spans="3:6" s="119" customFormat="1" x14ac:dyDescent="0.3">
      <c r="C16571" s="129"/>
      <c r="D16571" s="129"/>
      <c r="E16571" s="129"/>
      <c r="F16571" s="129"/>
    </row>
    <row r="16572" spans="3:6" s="119" customFormat="1" x14ac:dyDescent="0.3">
      <c r="C16572" s="129"/>
      <c r="D16572" s="129"/>
      <c r="E16572" s="129"/>
      <c r="F16572" s="129"/>
    </row>
    <row r="16573" spans="3:6" s="119" customFormat="1" x14ac:dyDescent="0.3">
      <c r="C16573" s="129"/>
      <c r="D16573" s="129"/>
      <c r="E16573" s="129"/>
      <c r="F16573" s="129"/>
    </row>
    <row r="16574" spans="3:6" s="119" customFormat="1" x14ac:dyDescent="0.3">
      <c r="C16574" s="129"/>
      <c r="D16574" s="129"/>
      <c r="E16574" s="129"/>
      <c r="F16574" s="129"/>
    </row>
    <row r="16575" spans="3:6" s="119" customFormat="1" x14ac:dyDescent="0.3">
      <c r="C16575" s="129"/>
      <c r="D16575" s="129"/>
      <c r="E16575" s="129"/>
      <c r="F16575" s="129"/>
    </row>
    <row r="16576" spans="3:6" s="119" customFormat="1" x14ac:dyDescent="0.3">
      <c r="C16576" s="129"/>
      <c r="D16576" s="129"/>
      <c r="E16576" s="129"/>
      <c r="F16576" s="129"/>
    </row>
    <row r="16577" spans="3:6" s="119" customFormat="1" x14ac:dyDescent="0.3">
      <c r="C16577" s="129"/>
      <c r="D16577" s="129"/>
      <c r="E16577" s="129"/>
      <c r="F16577" s="129"/>
    </row>
    <row r="16578" spans="3:6" s="119" customFormat="1" x14ac:dyDescent="0.3">
      <c r="C16578" s="129"/>
      <c r="D16578" s="129"/>
      <c r="E16578" s="129"/>
      <c r="F16578" s="129"/>
    </row>
    <row r="16579" spans="3:6" s="119" customFormat="1" x14ac:dyDescent="0.3">
      <c r="C16579" s="129"/>
      <c r="D16579" s="129"/>
      <c r="E16579" s="129"/>
      <c r="F16579" s="129"/>
    </row>
    <row r="16580" spans="3:6" s="119" customFormat="1" x14ac:dyDescent="0.3">
      <c r="C16580" s="129"/>
      <c r="D16580" s="129"/>
      <c r="E16580" s="129"/>
      <c r="F16580" s="129"/>
    </row>
    <row r="16581" spans="3:6" s="119" customFormat="1" x14ac:dyDescent="0.3">
      <c r="C16581" s="129"/>
      <c r="D16581" s="129"/>
      <c r="E16581" s="129"/>
      <c r="F16581" s="129"/>
    </row>
    <row r="16582" spans="3:6" s="119" customFormat="1" x14ac:dyDescent="0.3">
      <c r="C16582" s="129"/>
      <c r="D16582" s="129"/>
      <c r="E16582" s="129"/>
      <c r="F16582" s="129"/>
    </row>
    <row r="16583" spans="3:6" s="119" customFormat="1" x14ac:dyDescent="0.3">
      <c r="C16583" s="129"/>
      <c r="D16583" s="129"/>
      <c r="E16583" s="129"/>
      <c r="F16583" s="129"/>
    </row>
    <row r="16584" spans="3:6" s="119" customFormat="1" x14ac:dyDescent="0.3">
      <c r="C16584" s="129"/>
      <c r="D16584" s="129"/>
      <c r="E16584" s="129"/>
      <c r="F16584" s="129"/>
    </row>
    <row r="16585" spans="3:6" s="119" customFormat="1" x14ac:dyDescent="0.3">
      <c r="C16585" s="129"/>
      <c r="D16585" s="129"/>
      <c r="E16585" s="129"/>
      <c r="F16585" s="129"/>
    </row>
    <row r="16586" spans="3:6" s="119" customFormat="1" x14ac:dyDescent="0.3">
      <c r="C16586" s="129"/>
      <c r="D16586" s="129"/>
      <c r="E16586" s="129"/>
      <c r="F16586" s="129"/>
    </row>
    <row r="16587" spans="3:6" s="119" customFormat="1" x14ac:dyDescent="0.3">
      <c r="C16587" s="129"/>
      <c r="D16587" s="129"/>
      <c r="E16587" s="129"/>
      <c r="F16587" s="129"/>
    </row>
    <row r="16588" spans="3:6" s="119" customFormat="1" x14ac:dyDescent="0.3">
      <c r="C16588" s="129"/>
      <c r="D16588" s="129"/>
      <c r="E16588" s="129"/>
      <c r="F16588" s="129"/>
    </row>
    <row r="16589" spans="3:6" s="119" customFormat="1" x14ac:dyDescent="0.3">
      <c r="C16589" s="129"/>
      <c r="D16589" s="129"/>
      <c r="E16589" s="129"/>
      <c r="F16589" s="129"/>
    </row>
    <row r="16590" spans="3:6" s="119" customFormat="1" x14ac:dyDescent="0.3">
      <c r="C16590" s="129"/>
      <c r="D16590" s="129"/>
      <c r="E16590" s="129"/>
      <c r="F16590" s="129"/>
    </row>
    <row r="16591" spans="3:6" s="119" customFormat="1" x14ac:dyDescent="0.3">
      <c r="C16591" s="129"/>
      <c r="D16591" s="129"/>
      <c r="E16591" s="129"/>
      <c r="F16591" s="129"/>
    </row>
    <row r="16592" spans="3:6" s="119" customFormat="1" x14ac:dyDescent="0.3">
      <c r="C16592" s="129"/>
      <c r="D16592" s="129"/>
      <c r="E16592" s="129"/>
      <c r="F16592" s="129"/>
    </row>
    <row r="16593" spans="3:6" s="119" customFormat="1" x14ac:dyDescent="0.3">
      <c r="C16593" s="129"/>
      <c r="D16593" s="129"/>
      <c r="E16593" s="129"/>
      <c r="F16593" s="129"/>
    </row>
    <row r="16594" spans="3:6" s="119" customFormat="1" x14ac:dyDescent="0.3">
      <c r="C16594" s="129"/>
      <c r="D16594" s="129"/>
      <c r="E16594" s="129"/>
      <c r="F16594" s="129"/>
    </row>
    <row r="16595" spans="3:6" s="119" customFormat="1" x14ac:dyDescent="0.3">
      <c r="C16595" s="129"/>
      <c r="D16595" s="129"/>
      <c r="E16595" s="129"/>
      <c r="F16595" s="129"/>
    </row>
    <row r="16596" spans="3:6" s="119" customFormat="1" x14ac:dyDescent="0.3">
      <c r="C16596" s="129"/>
      <c r="D16596" s="129"/>
      <c r="E16596" s="129"/>
      <c r="F16596" s="129"/>
    </row>
    <row r="16597" spans="3:6" s="119" customFormat="1" x14ac:dyDescent="0.3">
      <c r="C16597" s="129"/>
      <c r="D16597" s="129"/>
      <c r="E16597" s="129"/>
      <c r="F16597" s="129"/>
    </row>
    <row r="16598" spans="3:6" s="119" customFormat="1" x14ac:dyDescent="0.3">
      <c r="C16598" s="129"/>
      <c r="D16598" s="129"/>
      <c r="E16598" s="129"/>
      <c r="F16598" s="129"/>
    </row>
    <row r="16599" spans="3:6" s="119" customFormat="1" x14ac:dyDescent="0.3">
      <c r="C16599" s="129"/>
      <c r="D16599" s="129"/>
      <c r="E16599" s="129"/>
      <c r="F16599" s="129"/>
    </row>
    <row r="16600" spans="3:6" s="119" customFormat="1" x14ac:dyDescent="0.3">
      <c r="C16600" s="129"/>
      <c r="D16600" s="129"/>
      <c r="E16600" s="129"/>
      <c r="F16600" s="129"/>
    </row>
    <row r="16601" spans="3:6" s="119" customFormat="1" x14ac:dyDescent="0.3">
      <c r="C16601" s="129"/>
      <c r="D16601" s="129"/>
      <c r="E16601" s="129"/>
      <c r="F16601" s="129"/>
    </row>
    <row r="16602" spans="3:6" s="119" customFormat="1" x14ac:dyDescent="0.3">
      <c r="C16602" s="129"/>
      <c r="D16602" s="129"/>
      <c r="E16602" s="129"/>
      <c r="F16602" s="129"/>
    </row>
    <row r="16603" spans="3:6" s="119" customFormat="1" x14ac:dyDescent="0.3">
      <c r="C16603" s="129"/>
      <c r="D16603" s="129"/>
      <c r="E16603" s="129"/>
      <c r="F16603" s="129"/>
    </row>
    <row r="16604" spans="3:6" s="119" customFormat="1" x14ac:dyDescent="0.3">
      <c r="C16604" s="129"/>
      <c r="D16604" s="129"/>
      <c r="E16604" s="129"/>
      <c r="F16604" s="129"/>
    </row>
    <row r="16605" spans="3:6" s="119" customFormat="1" x14ac:dyDescent="0.3">
      <c r="C16605" s="129"/>
      <c r="D16605" s="129"/>
      <c r="E16605" s="129"/>
      <c r="F16605" s="129"/>
    </row>
    <row r="16606" spans="3:6" s="119" customFormat="1" x14ac:dyDescent="0.3">
      <c r="C16606" s="129"/>
      <c r="D16606" s="129"/>
      <c r="E16606" s="129"/>
      <c r="F16606" s="129"/>
    </row>
    <row r="16607" spans="3:6" s="119" customFormat="1" x14ac:dyDescent="0.3">
      <c r="C16607" s="129"/>
      <c r="D16607" s="129"/>
      <c r="E16607" s="129"/>
      <c r="F16607" s="129"/>
    </row>
    <row r="16608" spans="3:6" s="119" customFormat="1" x14ac:dyDescent="0.3">
      <c r="C16608" s="129"/>
      <c r="D16608" s="129"/>
      <c r="E16608" s="129"/>
      <c r="F16608" s="129"/>
    </row>
    <row r="16609" spans="3:6" s="119" customFormat="1" x14ac:dyDescent="0.3">
      <c r="C16609" s="129"/>
      <c r="D16609" s="129"/>
      <c r="E16609" s="129"/>
      <c r="F16609" s="129"/>
    </row>
    <row r="16610" spans="3:6" s="119" customFormat="1" x14ac:dyDescent="0.3">
      <c r="C16610" s="129"/>
      <c r="D16610" s="129"/>
      <c r="E16610" s="129"/>
      <c r="F16610" s="129"/>
    </row>
    <row r="16611" spans="3:6" s="119" customFormat="1" x14ac:dyDescent="0.3">
      <c r="C16611" s="129"/>
      <c r="D16611" s="129"/>
      <c r="E16611" s="129"/>
      <c r="F16611" s="129"/>
    </row>
    <row r="16612" spans="3:6" s="119" customFormat="1" x14ac:dyDescent="0.3">
      <c r="C16612" s="129"/>
      <c r="D16612" s="129"/>
      <c r="E16612" s="129"/>
      <c r="F16612" s="129"/>
    </row>
    <row r="16613" spans="3:6" s="119" customFormat="1" x14ac:dyDescent="0.3">
      <c r="C16613" s="129"/>
      <c r="D16613" s="129"/>
      <c r="E16613" s="129"/>
      <c r="F16613" s="129"/>
    </row>
    <row r="16614" spans="3:6" s="119" customFormat="1" x14ac:dyDescent="0.3">
      <c r="C16614" s="129"/>
      <c r="D16614" s="129"/>
      <c r="E16614" s="129"/>
      <c r="F16614" s="129"/>
    </row>
    <row r="16615" spans="3:6" s="119" customFormat="1" x14ac:dyDescent="0.3">
      <c r="C16615" s="129"/>
      <c r="D16615" s="129"/>
      <c r="E16615" s="129"/>
      <c r="F16615" s="129"/>
    </row>
    <row r="16616" spans="3:6" s="119" customFormat="1" x14ac:dyDescent="0.3">
      <c r="C16616" s="129"/>
      <c r="D16616" s="129"/>
      <c r="E16616" s="129"/>
      <c r="F16616" s="129"/>
    </row>
    <row r="16617" spans="3:6" s="119" customFormat="1" x14ac:dyDescent="0.3">
      <c r="C16617" s="129"/>
      <c r="D16617" s="129"/>
      <c r="E16617" s="129"/>
      <c r="F16617" s="129"/>
    </row>
    <row r="16618" spans="3:6" s="119" customFormat="1" x14ac:dyDescent="0.3">
      <c r="C16618" s="129"/>
      <c r="D16618" s="129"/>
      <c r="E16618" s="129"/>
      <c r="F16618" s="129"/>
    </row>
    <row r="16619" spans="3:6" s="119" customFormat="1" x14ac:dyDescent="0.3">
      <c r="C16619" s="129"/>
      <c r="D16619" s="129"/>
      <c r="E16619" s="129"/>
      <c r="F16619" s="129"/>
    </row>
    <row r="16620" spans="3:6" s="119" customFormat="1" x14ac:dyDescent="0.3">
      <c r="C16620" s="129"/>
      <c r="D16620" s="129"/>
      <c r="E16620" s="129"/>
      <c r="F16620" s="129"/>
    </row>
    <row r="16621" spans="3:6" s="119" customFormat="1" x14ac:dyDescent="0.3">
      <c r="C16621" s="129"/>
      <c r="D16621" s="129"/>
      <c r="E16621" s="129"/>
      <c r="F16621" s="129"/>
    </row>
    <row r="16622" spans="3:6" s="119" customFormat="1" x14ac:dyDescent="0.3">
      <c r="C16622" s="129"/>
      <c r="D16622" s="129"/>
      <c r="E16622" s="129"/>
      <c r="F16622" s="129"/>
    </row>
    <row r="16623" spans="3:6" s="119" customFormat="1" x14ac:dyDescent="0.3">
      <c r="C16623" s="129"/>
      <c r="D16623" s="129"/>
      <c r="E16623" s="129"/>
      <c r="F16623" s="129"/>
    </row>
    <row r="16624" spans="3:6" s="119" customFormat="1" x14ac:dyDescent="0.3">
      <c r="C16624" s="129"/>
      <c r="D16624" s="129"/>
      <c r="E16624" s="129"/>
      <c r="F16624" s="129"/>
    </row>
    <row r="16625" spans="3:6" s="119" customFormat="1" x14ac:dyDescent="0.3">
      <c r="C16625" s="129"/>
      <c r="D16625" s="129"/>
      <c r="E16625" s="129"/>
      <c r="F16625" s="129"/>
    </row>
    <row r="16626" spans="3:6" s="119" customFormat="1" x14ac:dyDescent="0.3">
      <c r="C16626" s="129"/>
      <c r="D16626" s="129"/>
      <c r="E16626" s="129"/>
      <c r="F16626" s="129"/>
    </row>
    <row r="16627" spans="3:6" s="119" customFormat="1" x14ac:dyDescent="0.3">
      <c r="C16627" s="129"/>
      <c r="D16627" s="129"/>
      <c r="E16627" s="129"/>
      <c r="F16627" s="129"/>
    </row>
    <row r="16628" spans="3:6" s="119" customFormat="1" x14ac:dyDescent="0.3">
      <c r="C16628" s="129"/>
      <c r="D16628" s="129"/>
      <c r="E16628" s="129"/>
      <c r="F16628" s="129"/>
    </row>
    <row r="16629" spans="3:6" s="119" customFormat="1" x14ac:dyDescent="0.3">
      <c r="C16629" s="129"/>
      <c r="D16629" s="129"/>
      <c r="E16629" s="129"/>
      <c r="F16629" s="129"/>
    </row>
    <row r="16630" spans="3:6" s="119" customFormat="1" x14ac:dyDescent="0.3">
      <c r="C16630" s="129"/>
      <c r="D16630" s="129"/>
      <c r="E16630" s="129"/>
      <c r="F16630" s="129"/>
    </row>
    <row r="16631" spans="3:6" s="119" customFormat="1" x14ac:dyDescent="0.3">
      <c r="C16631" s="129"/>
      <c r="D16631" s="129"/>
      <c r="E16631" s="129"/>
      <c r="F16631" s="129"/>
    </row>
    <row r="16632" spans="3:6" s="119" customFormat="1" x14ac:dyDescent="0.3">
      <c r="C16632" s="129"/>
      <c r="D16632" s="129"/>
      <c r="E16632" s="129"/>
      <c r="F16632" s="129"/>
    </row>
    <row r="16633" spans="3:6" s="119" customFormat="1" x14ac:dyDescent="0.3">
      <c r="C16633" s="129"/>
      <c r="D16633" s="129"/>
      <c r="E16633" s="129"/>
      <c r="F16633" s="129"/>
    </row>
    <row r="16634" spans="3:6" s="119" customFormat="1" x14ac:dyDescent="0.3">
      <c r="C16634" s="129"/>
      <c r="D16634" s="129"/>
      <c r="E16634" s="129"/>
      <c r="F16634" s="129"/>
    </row>
    <row r="16635" spans="3:6" s="119" customFormat="1" x14ac:dyDescent="0.3">
      <c r="C16635" s="129"/>
      <c r="D16635" s="129"/>
      <c r="E16635" s="129"/>
      <c r="F16635" s="129"/>
    </row>
    <row r="16636" spans="3:6" s="119" customFormat="1" x14ac:dyDescent="0.3">
      <c r="C16636" s="129"/>
      <c r="D16636" s="129"/>
      <c r="E16636" s="129"/>
      <c r="F16636" s="129"/>
    </row>
    <row r="16637" spans="3:6" s="119" customFormat="1" x14ac:dyDescent="0.3">
      <c r="C16637" s="129"/>
      <c r="D16637" s="129"/>
      <c r="E16637" s="129"/>
      <c r="F16637" s="129"/>
    </row>
    <row r="16638" spans="3:6" s="119" customFormat="1" x14ac:dyDescent="0.3">
      <c r="C16638" s="129"/>
      <c r="D16638" s="129"/>
      <c r="E16638" s="129"/>
      <c r="F16638" s="129"/>
    </row>
    <row r="16639" spans="3:6" s="119" customFormat="1" x14ac:dyDescent="0.3">
      <c r="C16639" s="129"/>
      <c r="D16639" s="129"/>
      <c r="E16639" s="129"/>
      <c r="F16639" s="129"/>
    </row>
    <row r="16640" spans="3:6" s="119" customFormat="1" x14ac:dyDescent="0.3">
      <c r="C16640" s="129"/>
      <c r="D16640" s="129"/>
      <c r="E16640" s="129"/>
      <c r="F16640" s="129"/>
    </row>
    <row r="16641" spans="3:6" s="119" customFormat="1" x14ac:dyDescent="0.3">
      <c r="C16641" s="129"/>
      <c r="D16641" s="129"/>
      <c r="E16641" s="129"/>
      <c r="F16641" s="129"/>
    </row>
    <row r="16642" spans="3:6" s="119" customFormat="1" x14ac:dyDescent="0.3">
      <c r="C16642" s="129"/>
      <c r="D16642" s="129"/>
      <c r="E16642" s="129"/>
      <c r="F16642" s="129"/>
    </row>
    <row r="16643" spans="3:6" s="119" customFormat="1" x14ac:dyDescent="0.3">
      <c r="C16643" s="129"/>
      <c r="D16643" s="129"/>
      <c r="E16643" s="129"/>
      <c r="F16643" s="129"/>
    </row>
    <row r="16644" spans="3:6" s="119" customFormat="1" x14ac:dyDescent="0.3">
      <c r="C16644" s="129"/>
      <c r="D16644" s="129"/>
      <c r="E16644" s="129"/>
      <c r="F16644" s="129"/>
    </row>
    <row r="16645" spans="3:6" s="119" customFormat="1" x14ac:dyDescent="0.3">
      <c r="C16645" s="129"/>
      <c r="D16645" s="129"/>
      <c r="E16645" s="129"/>
      <c r="F16645" s="129"/>
    </row>
    <row r="16646" spans="3:6" s="119" customFormat="1" x14ac:dyDescent="0.3">
      <c r="C16646" s="129"/>
      <c r="D16646" s="129"/>
      <c r="E16646" s="129"/>
      <c r="F16646" s="129"/>
    </row>
    <row r="16647" spans="3:6" s="119" customFormat="1" x14ac:dyDescent="0.3">
      <c r="C16647" s="129"/>
      <c r="D16647" s="129"/>
      <c r="E16647" s="129"/>
      <c r="F16647" s="129"/>
    </row>
    <row r="16648" spans="3:6" s="119" customFormat="1" x14ac:dyDescent="0.3">
      <c r="C16648" s="129"/>
      <c r="D16648" s="129"/>
      <c r="E16648" s="129"/>
      <c r="F16648" s="129"/>
    </row>
    <row r="16649" spans="3:6" s="119" customFormat="1" x14ac:dyDescent="0.3">
      <c r="C16649" s="129"/>
      <c r="D16649" s="129"/>
      <c r="E16649" s="129"/>
      <c r="F16649" s="129"/>
    </row>
    <row r="16650" spans="3:6" s="119" customFormat="1" x14ac:dyDescent="0.3">
      <c r="C16650" s="129"/>
      <c r="D16650" s="129"/>
      <c r="E16650" s="129"/>
      <c r="F16650" s="129"/>
    </row>
    <row r="16651" spans="3:6" s="119" customFormat="1" x14ac:dyDescent="0.3">
      <c r="C16651" s="129"/>
      <c r="D16651" s="129"/>
      <c r="E16651" s="129"/>
      <c r="F16651" s="129"/>
    </row>
    <row r="16652" spans="3:6" s="119" customFormat="1" x14ac:dyDescent="0.3">
      <c r="C16652" s="129"/>
      <c r="D16652" s="129"/>
      <c r="E16652" s="129"/>
      <c r="F16652" s="129"/>
    </row>
    <row r="16653" spans="3:6" s="119" customFormat="1" x14ac:dyDescent="0.3">
      <c r="C16653" s="129"/>
      <c r="D16653" s="129"/>
      <c r="E16653" s="129"/>
      <c r="F16653" s="129"/>
    </row>
    <row r="16654" spans="3:6" s="119" customFormat="1" x14ac:dyDescent="0.3">
      <c r="C16654" s="129"/>
      <c r="D16654" s="129"/>
      <c r="E16654" s="129"/>
      <c r="F16654" s="129"/>
    </row>
    <row r="16655" spans="3:6" s="119" customFormat="1" x14ac:dyDescent="0.3">
      <c r="C16655" s="129"/>
      <c r="D16655" s="129"/>
      <c r="E16655" s="129"/>
      <c r="F16655" s="129"/>
    </row>
    <row r="16656" spans="3:6" s="119" customFormat="1" x14ac:dyDescent="0.3">
      <c r="C16656" s="129"/>
      <c r="D16656" s="129"/>
      <c r="E16656" s="129"/>
      <c r="F16656" s="129"/>
    </row>
    <row r="16657" spans="3:6" s="119" customFormat="1" x14ac:dyDescent="0.3">
      <c r="C16657" s="129"/>
      <c r="D16657" s="129"/>
      <c r="E16657" s="129"/>
      <c r="F16657" s="129"/>
    </row>
    <row r="16658" spans="3:6" s="119" customFormat="1" x14ac:dyDescent="0.3">
      <c r="C16658" s="129"/>
      <c r="D16658" s="129"/>
      <c r="E16658" s="129"/>
      <c r="F16658" s="129"/>
    </row>
    <row r="16659" spans="3:6" s="119" customFormat="1" x14ac:dyDescent="0.3">
      <c r="C16659" s="129"/>
      <c r="D16659" s="129"/>
      <c r="E16659" s="129"/>
      <c r="F16659" s="129"/>
    </row>
    <row r="16660" spans="3:6" s="119" customFormat="1" x14ac:dyDescent="0.3">
      <c r="C16660" s="129"/>
      <c r="D16660" s="129"/>
      <c r="E16660" s="129"/>
      <c r="F16660" s="129"/>
    </row>
    <row r="16661" spans="3:6" s="119" customFormat="1" x14ac:dyDescent="0.3">
      <c r="C16661" s="129"/>
      <c r="D16661" s="129"/>
      <c r="E16661" s="129"/>
      <c r="F16661" s="129"/>
    </row>
    <row r="16662" spans="3:6" s="119" customFormat="1" x14ac:dyDescent="0.3">
      <c r="C16662" s="129"/>
      <c r="D16662" s="129"/>
      <c r="E16662" s="129"/>
      <c r="F16662" s="129"/>
    </row>
    <row r="16663" spans="3:6" s="119" customFormat="1" x14ac:dyDescent="0.3">
      <c r="C16663" s="129"/>
      <c r="D16663" s="129"/>
      <c r="E16663" s="129"/>
      <c r="F16663" s="129"/>
    </row>
    <row r="16664" spans="3:6" s="119" customFormat="1" x14ac:dyDescent="0.3">
      <c r="C16664" s="129"/>
      <c r="D16664" s="129"/>
      <c r="E16664" s="129"/>
      <c r="F16664" s="129"/>
    </row>
    <row r="16665" spans="3:6" s="119" customFormat="1" x14ac:dyDescent="0.3">
      <c r="C16665" s="129"/>
      <c r="D16665" s="129"/>
      <c r="E16665" s="129"/>
      <c r="F16665" s="129"/>
    </row>
    <row r="16666" spans="3:6" s="119" customFormat="1" x14ac:dyDescent="0.3">
      <c r="C16666" s="129"/>
      <c r="D16666" s="129"/>
      <c r="E16666" s="129"/>
      <c r="F16666" s="129"/>
    </row>
    <row r="16667" spans="3:6" s="119" customFormat="1" x14ac:dyDescent="0.3">
      <c r="C16667" s="129"/>
      <c r="D16667" s="129"/>
      <c r="E16667" s="129"/>
      <c r="F16667" s="129"/>
    </row>
    <row r="16668" spans="3:6" s="119" customFormat="1" x14ac:dyDescent="0.3">
      <c r="C16668" s="129"/>
      <c r="D16668" s="129"/>
      <c r="E16668" s="129"/>
      <c r="F16668" s="129"/>
    </row>
    <row r="16669" spans="3:6" s="119" customFormat="1" x14ac:dyDescent="0.3">
      <c r="C16669" s="129"/>
      <c r="D16669" s="129"/>
      <c r="E16669" s="129"/>
      <c r="F16669" s="129"/>
    </row>
    <row r="16670" spans="3:6" s="119" customFormat="1" x14ac:dyDescent="0.3">
      <c r="C16670" s="129"/>
      <c r="D16670" s="129"/>
      <c r="E16670" s="129"/>
      <c r="F16670" s="129"/>
    </row>
    <row r="16671" spans="3:6" s="119" customFormat="1" x14ac:dyDescent="0.3">
      <c r="C16671" s="129"/>
      <c r="D16671" s="129"/>
      <c r="E16671" s="129"/>
      <c r="F16671" s="129"/>
    </row>
    <row r="16672" spans="3:6" s="119" customFormat="1" x14ac:dyDescent="0.3">
      <c r="C16672" s="129"/>
      <c r="D16672" s="129"/>
      <c r="E16672" s="129"/>
      <c r="F16672" s="129"/>
    </row>
    <row r="16673" spans="3:6" s="119" customFormat="1" x14ac:dyDescent="0.3">
      <c r="C16673" s="129"/>
      <c r="D16673" s="129"/>
      <c r="E16673" s="129"/>
      <c r="F16673" s="129"/>
    </row>
    <row r="16674" spans="3:6" s="119" customFormat="1" x14ac:dyDescent="0.3">
      <c r="C16674" s="129"/>
      <c r="D16674" s="129"/>
      <c r="E16674" s="129"/>
      <c r="F16674" s="129"/>
    </row>
    <row r="16675" spans="3:6" s="119" customFormat="1" x14ac:dyDescent="0.3">
      <c r="C16675" s="129"/>
      <c r="D16675" s="129"/>
      <c r="E16675" s="129"/>
      <c r="F16675" s="129"/>
    </row>
    <row r="16676" spans="3:6" s="119" customFormat="1" x14ac:dyDescent="0.3">
      <c r="C16676" s="129"/>
      <c r="D16676" s="129"/>
      <c r="E16676" s="129"/>
      <c r="F16676" s="129"/>
    </row>
    <row r="16677" spans="3:6" s="119" customFormat="1" x14ac:dyDescent="0.3">
      <c r="C16677" s="129"/>
      <c r="D16677" s="129"/>
      <c r="E16677" s="129"/>
      <c r="F16677" s="129"/>
    </row>
    <row r="16678" spans="3:6" s="119" customFormat="1" x14ac:dyDescent="0.3">
      <c r="C16678" s="129"/>
      <c r="D16678" s="129"/>
      <c r="E16678" s="129"/>
      <c r="F16678" s="129"/>
    </row>
    <row r="16679" spans="3:6" s="119" customFormat="1" x14ac:dyDescent="0.3">
      <c r="C16679" s="129"/>
      <c r="D16679" s="129"/>
      <c r="E16679" s="129"/>
      <c r="F16679" s="129"/>
    </row>
    <row r="16680" spans="3:6" s="119" customFormat="1" x14ac:dyDescent="0.3">
      <c r="C16680" s="129"/>
      <c r="D16680" s="129"/>
      <c r="E16680" s="129"/>
      <c r="F16680" s="129"/>
    </row>
    <row r="16681" spans="3:6" s="119" customFormat="1" x14ac:dyDescent="0.3">
      <c r="C16681" s="129"/>
      <c r="D16681" s="129"/>
      <c r="E16681" s="129"/>
      <c r="F16681" s="129"/>
    </row>
    <row r="16682" spans="3:6" s="119" customFormat="1" x14ac:dyDescent="0.3">
      <c r="C16682" s="129"/>
      <c r="D16682" s="129"/>
      <c r="E16682" s="129"/>
      <c r="F16682" s="129"/>
    </row>
    <row r="16683" spans="3:6" s="119" customFormat="1" x14ac:dyDescent="0.3">
      <c r="C16683" s="129"/>
      <c r="D16683" s="129"/>
      <c r="E16683" s="129"/>
      <c r="F16683" s="129"/>
    </row>
    <row r="16684" spans="3:6" s="119" customFormat="1" x14ac:dyDescent="0.3">
      <c r="C16684" s="129"/>
      <c r="D16684" s="129"/>
      <c r="E16684" s="129"/>
      <c r="F16684" s="129"/>
    </row>
    <row r="16685" spans="3:6" s="119" customFormat="1" x14ac:dyDescent="0.3">
      <c r="C16685" s="129"/>
      <c r="D16685" s="129"/>
      <c r="E16685" s="129"/>
      <c r="F16685" s="129"/>
    </row>
    <row r="16686" spans="3:6" s="119" customFormat="1" x14ac:dyDescent="0.3">
      <c r="C16686" s="129"/>
      <c r="D16686" s="129"/>
      <c r="E16686" s="129"/>
      <c r="F16686" s="129"/>
    </row>
    <row r="16687" spans="3:6" s="119" customFormat="1" x14ac:dyDescent="0.3">
      <c r="C16687" s="129"/>
      <c r="D16687" s="129"/>
      <c r="E16687" s="129"/>
      <c r="F16687" s="129"/>
    </row>
    <row r="16688" spans="3:6" s="119" customFormat="1" x14ac:dyDescent="0.3">
      <c r="C16688" s="129"/>
      <c r="D16688" s="129"/>
      <c r="E16688" s="129"/>
      <c r="F16688" s="129"/>
    </row>
    <row r="16689" spans="3:6" s="119" customFormat="1" x14ac:dyDescent="0.3">
      <c r="C16689" s="129"/>
      <c r="D16689" s="129"/>
      <c r="E16689" s="129"/>
      <c r="F16689" s="129"/>
    </row>
    <row r="16690" spans="3:6" s="119" customFormat="1" x14ac:dyDescent="0.3">
      <c r="C16690" s="129"/>
      <c r="D16690" s="129"/>
      <c r="E16690" s="129"/>
      <c r="F16690" s="129"/>
    </row>
    <row r="16691" spans="3:6" s="119" customFormat="1" x14ac:dyDescent="0.3">
      <c r="C16691" s="129"/>
      <c r="D16691" s="129"/>
      <c r="E16691" s="129"/>
      <c r="F16691" s="129"/>
    </row>
    <row r="16692" spans="3:6" s="119" customFormat="1" x14ac:dyDescent="0.3">
      <c r="C16692" s="129"/>
      <c r="D16692" s="129"/>
      <c r="E16692" s="129"/>
      <c r="F16692" s="129"/>
    </row>
    <row r="16693" spans="3:6" s="119" customFormat="1" x14ac:dyDescent="0.3">
      <c r="C16693" s="129"/>
      <c r="D16693" s="129"/>
      <c r="E16693" s="129"/>
      <c r="F16693" s="129"/>
    </row>
    <row r="16694" spans="3:6" s="119" customFormat="1" x14ac:dyDescent="0.3">
      <c r="C16694" s="129"/>
      <c r="D16694" s="129"/>
      <c r="E16694" s="129"/>
      <c r="F16694" s="129"/>
    </row>
    <row r="16695" spans="3:6" s="119" customFormat="1" x14ac:dyDescent="0.3">
      <c r="C16695" s="129"/>
      <c r="D16695" s="129"/>
      <c r="E16695" s="129"/>
      <c r="F16695" s="129"/>
    </row>
    <row r="16696" spans="3:6" s="119" customFormat="1" x14ac:dyDescent="0.3">
      <c r="C16696" s="129"/>
      <c r="D16696" s="129"/>
      <c r="E16696" s="129"/>
      <c r="F16696" s="129"/>
    </row>
    <row r="16697" spans="3:6" s="119" customFormat="1" x14ac:dyDescent="0.3">
      <c r="C16697" s="129"/>
      <c r="D16697" s="129"/>
      <c r="E16697" s="129"/>
      <c r="F16697" s="129"/>
    </row>
    <row r="16698" spans="3:6" s="119" customFormat="1" x14ac:dyDescent="0.3">
      <c r="C16698" s="129"/>
      <c r="D16698" s="129"/>
      <c r="E16698" s="129"/>
      <c r="F16698" s="129"/>
    </row>
    <row r="16699" spans="3:6" s="119" customFormat="1" x14ac:dyDescent="0.3">
      <c r="C16699" s="129"/>
      <c r="D16699" s="129"/>
      <c r="E16699" s="129"/>
      <c r="F16699" s="129"/>
    </row>
    <row r="16700" spans="3:6" s="119" customFormat="1" x14ac:dyDescent="0.3">
      <c r="C16700" s="129"/>
      <c r="D16700" s="129"/>
      <c r="E16700" s="129"/>
      <c r="F16700" s="129"/>
    </row>
    <row r="16701" spans="3:6" s="119" customFormat="1" x14ac:dyDescent="0.3">
      <c r="C16701" s="129"/>
      <c r="D16701" s="129"/>
      <c r="E16701" s="129"/>
      <c r="F16701" s="129"/>
    </row>
    <row r="16702" spans="3:6" s="119" customFormat="1" x14ac:dyDescent="0.3">
      <c r="C16702" s="129"/>
      <c r="D16702" s="129"/>
      <c r="E16702" s="129"/>
      <c r="F16702" s="129"/>
    </row>
    <row r="16703" spans="3:6" s="119" customFormat="1" x14ac:dyDescent="0.3">
      <c r="C16703" s="129"/>
      <c r="D16703" s="129"/>
      <c r="E16703" s="129"/>
      <c r="F16703" s="129"/>
    </row>
    <row r="16704" spans="3:6" s="119" customFormat="1" x14ac:dyDescent="0.3">
      <c r="C16704" s="129"/>
      <c r="D16704" s="129"/>
      <c r="E16704" s="129"/>
      <c r="F16704" s="129"/>
    </row>
    <row r="16705" spans="3:6" s="119" customFormat="1" x14ac:dyDescent="0.3">
      <c r="C16705" s="129"/>
      <c r="D16705" s="129"/>
      <c r="E16705" s="129"/>
      <c r="F16705" s="129"/>
    </row>
    <row r="16706" spans="3:6" s="119" customFormat="1" x14ac:dyDescent="0.3">
      <c r="C16706" s="129"/>
      <c r="D16706" s="129"/>
      <c r="E16706" s="129"/>
      <c r="F16706" s="129"/>
    </row>
    <row r="16707" spans="3:6" s="119" customFormat="1" x14ac:dyDescent="0.3">
      <c r="C16707" s="129"/>
      <c r="D16707" s="129"/>
      <c r="E16707" s="129"/>
      <c r="F16707" s="129"/>
    </row>
    <row r="16708" spans="3:6" s="119" customFormat="1" x14ac:dyDescent="0.3">
      <c r="C16708" s="129"/>
      <c r="D16708" s="129"/>
      <c r="E16708" s="129"/>
      <c r="F16708" s="129"/>
    </row>
    <row r="16709" spans="3:6" s="119" customFormat="1" x14ac:dyDescent="0.3">
      <c r="C16709" s="129"/>
      <c r="D16709" s="129"/>
      <c r="E16709" s="129"/>
      <c r="F16709" s="129"/>
    </row>
    <row r="16710" spans="3:6" s="119" customFormat="1" x14ac:dyDescent="0.3">
      <c r="C16710" s="129"/>
      <c r="D16710" s="129"/>
      <c r="E16710" s="129"/>
      <c r="F16710" s="129"/>
    </row>
    <row r="16711" spans="3:6" s="119" customFormat="1" x14ac:dyDescent="0.3">
      <c r="C16711" s="129"/>
      <c r="D16711" s="129"/>
      <c r="E16711" s="129"/>
      <c r="F16711" s="129"/>
    </row>
    <row r="16712" spans="3:6" s="119" customFormat="1" x14ac:dyDescent="0.3">
      <c r="C16712" s="129"/>
      <c r="D16712" s="129"/>
      <c r="E16712" s="129"/>
      <c r="F16712" s="129"/>
    </row>
    <row r="16713" spans="3:6" s="119" customFormat="1" x14ac:dyDescent="0.3">
      <c r="C16713" s="129"/>
      <c r="D16713" s="129"/>
      <c r="E16713" s="129"/>
      <c r="F16713" s="129"/>
    </row>
    <row r="16714" spans="3:6" s="119" customFormat="1" x14ac:dyDescent="0.3">
      <c r="C16714" s="129"/>
      <c r="D16714" s="129"/>
      <c r="E16714" s="129"/>
      <c r="F16714" s="129"/>
    </row>
    <row r="16715" spans="3:6" s="119" customFormat="1" x14ac:dyDescent="0.3">
      <c r="C16715" s="129"/>
      <c r="D16715" s="129"/>
      <c r="E16715" s="129"/>
      <c r="F16715" s="129"/>
    </row>
    <row r="16716" spans="3:6" s="119" customFormat="1" x14ac:dyDescent="0.3">
      <c r="C16716" s="129"/>
      <c r="D16716" s="129"/>
      <c r="E16716" s="129"/>
      <c r="F16716" s="129"/>
    </row>
    <row r="16717" spans="3:6" s="119" customFormat="1" x14ac:dyDescent="0.3">
      <c r="C16717" s="129"/>
      <c r="D16717" s="129"/>
      <c r="E16717" s="129"/>
      <c r="F16717" s="129"/>
    </row>
    <row r="16718" spans="3:6" s="119" customFormat="1" x14ac:dyDescent="0.3">
      <c r="C16718" s="129"/>
      <c r="D16718" s="129"/>
      <c r="E16718" s="129"/>
      <c r="F16718" s="129"/>
    </row>
    <row r="16719" spans="3:6" s="119" customFormat="1" x14ac:dyDescent="0.3">
      <c r="C16719" s="129"/>
      <c r="D16719" s="129"/>
      <c r="E16719" s="129"/>
      <c r="F16719" s="129"/>
    </row>
    <row r="16720" spans="3:6" s="119" customFormat="1" x14ac:dyDescent="0.3">
      <c r="C16720" s="129"/>
      <c r="D16720" s="129"/>
      <c r="E16720" s="129"/>
      <c r="F16720" s="129"/>
    </row>
    <row r="16721" spans="3:6" s="119" customFormat="1" x14ac:dyDescent="0.3">
      <c r="C16721" s="129"/>
      <c r="D16721" s="129"/>
      <c r="E16721" s="129"/>
      <c r="F16721" s="129"/>
    </row>
    <row r="16722" spans="3:6" s="119" customFormat="1" x14ac:dyDescent="0.3">
      <c r="C16722" s="129"/>
      <c r="D16722" s="129"/>
      <c r="E16722" s="129"/>
      <c r="F16722" s="129"/>
    </row>
    <row r="16723" spans="3:6" s="119" customFormat="1" x14ac:dyDescent="0.3">
      <c r="C16723" s="129"/>
      <c r="D16723" s="129"/>
      <c r="E16723" s="129"/>
      <c r="F16723" s="129"/>
    </row>
    <row r="16724" spans="3:6" s="119" customFormat="1" x14ac:dyDescent="0.3">
      <c r="C16724" s="129"/>
      <c r="D16724" s="129"/>
      <c r="E16724" s="129"/>
      <c r="F16724" s="129"/>
    </row>
    <row r="16725" spans="3:6" s="119" customFormat="1" x14ac:dyDescent="0.3">
      <c r="C16725" s="129"/>
      <c r="D16725" s="129"/>
      <c r="E16725" s="129"/>
      <c r="F16725" s="129"/>
    </row>
    <row r="16726" spans="3:6" s="119" customFormat="1" x14ac:dyDescent="0.3">
      <c r="C16726" s="129"/>
      <c r="D16726" s="129"/>
      <c r="E16726" s="129"/>
      <c r="F16726" s="129"/>
    </row>
    <row r="16727" spans="3:6" s="119" customFormat="1" x14ac:dyDescent="0.3">
      <c r="C16727" s="129"/>
      <c r="D16727" s="129"/>
      <c r="E16727" s="129"/>
      <c r="F16727" s="129"/>
    </row>
    <row r="16728" spans="3:6" s="119" customFormat="1" x14ac:dyDescent="0.3">
      <c r="C16728" s="129"/>
      <c r="D16728" s="129"/>
      <c r="E16728" s="129"/>
      <c r="F16728" s="129"/>
    </row>
    <row r="16729" spans="3:6" s="119" customFormat="1" x14ac:dyDescent="0.3">
      <c r="C16729" s="129"/>
      <c r="D16729" s="129"/>
      <c r="E16729" s="129"/>
      <c r="F16729" s="129"/>
    </row>
    <row r="16730" spans="3:6" s="119" customFormat="1" x14ac:dyDescent="0.3">
      <c r="C16730" s="129"/>
      <c r="D16730" s="129"/>
      <c r="E16730" s="129"/>
      <c r="F16730" s="129"/>
    </row>
    <row r="16731" spans="3:6" s="119" customFormat="1" x14ac:dyDescent="0.3">
      <c r="C16731" s="129"/>
      <c r="D16731" s="129"/>
      <c r="E16731" s="129"/>
      <c r="F16731" s="129"/>
    </row>
    <row r="16732" spans="3:6" s="119" customFormat="1" x14ac:dyDescent="0.3">
      <c r="C16732" s="129"/>
      <c r="D16732" s="129"/>
      <c r="E16732" s="129"/>
      <c r="F16732" s="129"/>
    </row>
    <row r="16733" spans="3:6" s="119" customFormat="1" x14ac:dyDescent="0.3">
      <c r="C16733" s="129"/>
      <c r="D16733" s="129"/>
      <c r="E16733" s="129"/>
      <c r="F16733" s="129"/>
    </row>
    <row r="16734" spans="3:6" s="119" customFormat="1" x14ac:dyDescent="0.3">
      <c r="C16734" s="129"/>
      <c r="D16734" s="129"/>
      <c r="E16734" s="129"/>
      <c r="F16734" s="129"/>
    </row>
    <row r="16735" spans="3:6" s="119" customFormat="1" x14ac:dyDescent="0.3">
      <c r="C16735" s="129"/>
      <c r="D16735" s="129"/>
      <c r="E16735" s="129"/>
      <c r="F16735" s="129"/>
    </row>
    <row r="16736" spans="3:6" s="119" customFormat="1" x14ac:dyDescent="0.3">
      <c r="C16736" s="129"/>
      <c r="D16736" s="129"/>
      <c r="E16736" s="129"/>
      <c r="F16736" s="129"/>
    </row>
    <row r="16737" spans="3:6" s="119" customFormat="1" x14ac:dyDescent="0.3">
      <c r="C16737" s="129"/>
      <c r="D16737" s="129"/>
      <c r="E16737" s="129"/>
      <c r="F16737" s="129"/>
    </row>
    <row r="16738" spans="3:6" s="119" customFormat="1" x14ac:dyDescent="0.3">
      <c r="C16738" s="129"/>
      <c r="D16738" s="129"/>
      <c r="E16738" s="129"/>
      <c r="F16738" s="129"/>
    </row>
    <row r="16739" spans="3:6" s="119" customFormat="1" x14ac:dyDescent="0.3">
      <c r="C16739" s="129"/>
      <c r="D16739" s="129"/>
      <c r="E16739" s="129"/>
      <c r="F16739" s="129"/>
    </row>
    <row r="16740" spans="3:6" s="119" customFormat="1" x14ac:dyDescent="0.3">
      <c r="C16740" s="129"/>
      <c r="D16740" s="129"/>
      <c r="E16740" s="129"/>
      <c r="F16740" s="129"/>
    </row>
    <row r="16741" spans="3:6" s="119" customFormat="1" x14ac:dyDescent="0.3">
      <c r="C16741" s="129"/>
      <c r="D16741" s="129"/>
      <c r="E16741" s="129"/>
      <c r="F16741" s="129"/>
    </row>
    <row r="16742" spans="3:6" s="119" customFormat="1" x14ac:dyDescent="0.3">
      <c r="C16742" s="129"/>
      <c r="D16742" s="129"/>
      <c r="E16742" s="129"/>
      <c r="F16742" s="129"/>
    </row>
    <row r="16743" spans="3:6" s="119" customFormat="1" x14ac:dyDescent="0.3">
      <c r="C16743" s="129"/>
      <c r="D16743" s="129"/>
      <c r="E16743" s="129"/>
      <c r="F16743" s="129"/>
    </row>
    <row r="16744" spans="3:6" s="119" customFormat="1" x14ac:dyDescent="0.3">
      <c r="C16744" s="129"/>
      <c r="D16744" s="129"/>
      <c r="E16744" s="129"/>
      <c r="F16744" s="129"/>
    </row>
    <row r="16745" spans="3:6" s="119" customFormat="1" x14ac:dyDescent="0.3">
      <c r="C16745" s="129"/>
      <c r="D16745" s="129"/>
      <c r="E16745" s="129"/>
      <c r="F16745" s="129"/>
    </row>
    <row r="16746" spans="3:6" s="119" customFormat="1" x14ac:dyDescent="0.3">
      <c r="C16746" s="129"/>
      <c r="D16746" s="129"/>
      <c r="E16746" s="129"/>
      <c r="F16746" s="129"/>
    </row>
    <row r="16747" spans="3:6" s="119" customFormat="1" x14ac:dyDescent="0.3">
      <c r="C16747" s="129"/>
      <c r="D16747" s="129"/>
      <c r="E16747" s="129"/>
      <c r="F16747" s="129"/>
    </row>
    <row r="16748" spans="3:6" s="119" customFormat="1" x14ac:dyDescent="0.3">
      <c r="C16748" s="129"/>
      <c r="D16748" s="129"/>
      <c r="E16748" s="129"/>
      <c r="F16748" s="129"/>
    </row>
    <row r="16749" spans="3:6" s="119" customFormat="1" x14ac:dyDescent="0.3">
      <c r="C16749" s="129"/>
      <c r="D16749" s="129"/>
      <c r="E16749" s="129"/>
      <c r="F16749" s="129"/>
    </row>
    <row r="16750" spans="3:6" s="119" customFormat="1" x14ac:dyDescent="0.3">
      <c r="C16750" s="129"/>
      <c r="D16750" s="129"/>
      <c r="E16750" s="129"/>
      <c r="F16750" s="129"/>
    </row>
    <row r="16751" spans="3:6" s="119" customFormat="1" x14ac:dyDescent="0.3">
      <c r="C16751" s="129"/>
      <c r="D16751" s="129"/>
      <c r="E16751" s="129"/>
      <c r="F16751" s="129"/>
    </row>
    <row r="16752" spans="3:6" s="119" customFormat="1" x14ac:dyDescent="0.3">
      <c r="C16752" s="129"/>
      <c r="D16752" s="129"/>
      <c r="E16752" s="129"/>
      <c r="F16752" s="129"/>
    </row>
    <row r="16753" spans="3:6" s="119" customFormat="1" x14ac:dyDescent="0.3">
      <c r="C16753" s="129"/>
      <c r="D16753" s="129"/>
      <c r="E16753" s="129"/>
      <c r="F16753" s="129"/>
    </row>
    <row r="16754" spans="3:6" s="119" customFormat="1" x14ac:dyDescent="0.3">
      <c r="C16754" s="129"/>
      <c r="D16754" s="129"/>
      <c r="E16754" s="129"/>
      <c r="F16754" s="129"/>
    </row>
    <row r="16755" spans="3:6" s="119" customFormat="1" x14ac:dyDescent="0.3">
      <c r="C16755" s="129"/>
      <c r="D16755" s="129"/>
      <c r="E16755" s="129"/>
      <c r="F16755" s="129"/>
    </row>
    <row r="16756" spans="3:6" s="119" customFormat="1" x14ac:dyDescent="0.3">
      <c r="C16756" s="129"/>
      <c r="D16756" s="129"/>
      <c r="E16756" s="129"/>
      <c r="F16756" s="129"/>
    </row>
    <row r="16757" spans="3:6" s="119" customFormat="1" x14ac:dyDescent="0.3">
      <c r="C16757" s="129"/>
      <c r="D16757" s="129"/>
      <c r="E16757" s="129"/>
      <c r="F16757" s="129"/>
    </row>
    <row r="16758" spans="3:6" s="119" customFormat="1" x14ac:dyDescent="0.3">
      <c r="C16758" s="129"/>
      <c r="D16758" s="129"/>
      <c r="E16758" s="129"/>
      <c r="F16758" s="129"/>
    </row>
    <row r="16759" spans="3:6" s="119" customFormat="1" x14ac:dyDescent="0.3">
      <c r="C16759" s="129"/>
      <c r="D16759" s="129"/>
      <c r="E16759" s="129"/>
      <c r="F16759" s="129"/>
    </row>
    <row r="16760" spans="3:6" s="119" customFormat="1" x14ac:dyDescent="0.3">
      <c r="C16760" s="129"/>
      <c r="D16760" s="129"/>
      <c r="E16760" s="129"/>
      <c r="F16760" s="129"/>
    </row>
    <row r="16761" spans="3:6" s="119" customFormat="1" x14ac:dyDescent="0.3">
      <c r="C16761" s="129"/>
      <c r="D16761" s="129"/>
      <c r="E16761" s="129"/>
      <c r="F16761" s="129"/>
    </row>
    <row r="16762" spans="3:6" s="119" customFormat="1" x14ac:dyDescent="0.3">
      <c r="C16762" s="129"/>
      <c r="D16762" s="129"/>
      <c r="E16762" s="129"/>
      <c r="F16762" s="129"/>
    </row>
    <row r="16763" spans="3:6" s="119" customFormat="1" x14ac:dyDescent="0.3">
      <c r="C16763" s="129"/>
      <c r="D16763" s="129"/>
      <c r="E16763" s="129"/>
      <c r="F16763" s="129"/>
    </row>
    <row r="16764" spans="3:6" s="119" customFormat="1" x14ac:dyDescent="0.3">
      <c r="C16764" s="129"/>
      <c r="D16764" s="129"/>
      <c r="E16764" s="129"/>
      <c r="F16764" s="129"/>
    </row>
    <row r="16765" spans="3:6" s="119" customFormat="1" x14ac:dyDescent="0.3">
      <c r="C16765" s="129"/>
      <c r="D16765" s="129"/>
      <c r="E16765" s="129"/>
      <c r="F16765" s="129"/>
    </row>
    <row r="16766" spans="3:6" s="119" customFormat="1" x14ac:dyDescent="0.3">
      <c r="C16766" s="129"/>
      <c r="D16766" s="129"/>
      <c r="E16766" s="129"/>
      <c r="F16766" s="129"/>
    </row>
    <row r="16767" spans="3:6" s="119" customFormat="1" x14ac:dyDescent="0.3">
      <c r="C16767" s="129"/>
      <c r="D16767" s="129"/>
      <c r="E16767" s="129"/>
      <c r="F16767" s="129"/>
    </row>
    <row r="16768" spans="3:6" s="119" customFormat="1" x14ac:dyDescent="0.3">
      <c r="C16768" s="129"/>
      <c r="D16768" s="129"/>
      <c r="E16768" s="129"/>
      <c r="F16768" s="129"/>
    </row>
    <row r="16769" spans="3:6" s="119" customFormat="1" x14ac:dyDescent="0.3">
      <c r="C16769" s="129"/>
      <c r="D16769" s="129"/>
      <c r="E16769" s="129"/>
      <c r="F16769" s="129"/>
    </row>
    <row r="16770" spans="3:6" s="119" customFormat="1" x14ac:dyDescent="0.3">
      <c r="C16770" s="129"/>
      <c r="D16770" s="129"/>
      <c r="E16770" s="129"/>
      <c r="F16770" s="129"/>
    </row>
    <row r="16771" spans="3:6" s="119" customFormat="1" x14ac:dyDescent="0.3">
      <c r="C16771" s="129"/>
      <c r="D16771" s="129"/>
      <c r="E16771" s="129"/>
      <c r="F16771" s="129"/>
    </row>
    <row r="16772" spans="3:6" s="119" customFormat="1" x14ac:dyDescent="0.3">
      <c r="C16772" s="129"/>
      <c r="D16772" s="129"/>
      <c r="E16772" s="129"/>
      <c r="F16772" s="129"/>
    </row>
    <row r="16773" spans="3:6" s="119" customFormat="1" x14ac:dyDescent="0.3">
      <c r="C16773" s="129"/>
      <c r="D16773" s="129"/>
      <c r="E16773" s="129"/>
      <c r="F16773" s="129"/>
    </row>
    <row r="16774" spans="3:6" s="119" customFormat="1" x14ac:dyDescent="0.3">
      <c r="C16774" s="129"/>
      <c r="D16774" s="129"/>
      <c r="E16774" s="129"/>
      <c r="F16774" s="129"/>
    </row>
    <row r="16775" spans="3:6" s="119" customFormat="1" x14ac:dyDescent="0.3">
      <c r="C16775" s="129"/>
      <c r="D16775" s="129"/>
      <c r="E16775" s="129"/>
      <c r="F16775" s="129"/>
    </row>
    <row r="16776" spans="3:6" s="119" customFormat="1" x14ac:dyDescent="0.3">
      <c r="C16776" s="129"/>
      <c r="D16776" s="129"/>
      <c r="E16776" s="129"/>
      <c r="F16776" s="129"/>
    </row>
    <row r="16777" spans="3:6" s="119" customFormat="1" x14ac:dyDescent="0.3">
      <c r="C16777" s="129"/>
      <c r="D16777" s="129"/>
      <c r="E16777" s="129"/>
      <c r="F16777" s="129"/>
    </row>
    <row r="16778" spans="3:6" s="119" customFormat="1" x14ac:dyDescent="0.3">
      <c r="C16778" s="129"/>
      <c r="D16778" s="129"/>
      <c r="E16778" s="129"/>
      <c r="F16778" s="129"/>
    </row>
    <row r="16779" spans="3:6" s="119" customFormat="1" x14ac:dyDescent="0.3">
      <c r="C16779" s="129"/>
      <c r="D16779" s="129"/>
      <c r="E16779" s="129"/>
      <c r="F16779" s="129"/>
    </row>
    <row r="16780" spans="3:6" s="119" customFormat="1" x14ac:dyDescent="0.3">
      <c r="C16780" s="129"/>
      <c r="D16780" s="129"/>
      <c r="E16780" s="129"/>
      <c r="F16780" s="129"/>
    </row>
    <row r="16781" spans="3:6" s="119" customFormat="1" x14ac:dyDescent="0.3">
      <c r="C16781" s="129"/>
      <c r="D16781" s="129"/>
      <c r="E16781" s="129"/>
      <c r="F16781" s="129"/>
    </row>
    <row r="16782" spans="3:6" s="119" customFormat="1" x14ac:dyDescent="0.3">
      <c r="C16782" s="129"/>
      <c r="D16782" s="129"/>
      <c r="E16782" s="129"/>
      <c r="F16782" s="129"/>
    </row>
    <row r="16783" spans="3:6" s="119" customFormat="1" x14ac:dyDescent="0.3">
      <c r="C16783" s="129"/>
      <c r="D16783" s="129"/>
      <c r="E16783" s="129"/>
      <c r="F16783" s="129"/>
    </row>
    <row r="16784" spans="3:6" s="119" customFormat="1" x14ac:dyDescent="0.3">
      <c r="C16784" s="129"/>
      <c r="D16784" s="129"/>
      <c r="E16784" s="129"/>
      <c r="F16784" s="129"/>
    </row>
    <row r="16785" spans="3:6" s="119" customFormat="1" x14ac:dyDescent="0.3">
      <c r="C16785" s="129"/>
      <c r="D16785" s="129"/>
      <c r="E16785" s="129"/>
      <c r="F16785" s="129"/>
    </row>
    <row r="16786" spans="3:6" s="119" customFormat="1" x14ac:dyDescent="0.3">
      <c r="C16786" s="129"/>
      <c r="D16786" s="129"/>
      <c r="E16786" s="129"/>
      <c r="F16786" s="129"/>
    </row>
    <row r="16787" spans="3:6" s="119" customFormat="1" x14ac:dyDescent="0.3">
      <c r="C16787" s="129"/>
      <c r="D16787" s="129"/>
      <c r="E16787" s="129"/>
      <c r="F16787" s="129"/>
    </row>
    <row r="16788" spans="3:6" s="119" customFormat="1" x14ac:dyDescent="0.3">
      <c r="C16788" s="129"/>
      <c r="D16788" s="129"/>
      <c r="E16788" s="129"/>
      <c r="F16788" s="129"/>
    </row>
    <row r="16789" spans="3:6" s="119" customFormat="1" x14ac:dyDescent="0.3">
      <c r="C16789" s="129"/>
      <c r="D16789" s="129"/>
      <c r="E16789" s="129"/>
      <c r="F16789" s="129"/>
    </row>
    <row r="16790" spans="3:6" s="119" customFormat="1" x14ac:dyDescent="0.3">
      <c r="C16790" s="129"/>
      <c r="D16790" s="129"/>
      <c r="E16790" s="129"/>
      <c r="F16790" s="129"/>
    </row>
    <row r="16791" spans="3:6" s="119" customFormat="1" x14ac:dyDescent="0.3">
      <c r="C16791" s="129"/>
      <c r="D16791" s="129"/>
      <c r="E16791" s="129"/>
      <c r="F16791" s="129"/>
    </row>
    <row r="16792" spans="3:6" s="119" customFormat="1" x14ac:dyDescent="0.3">
      <c r="C16792" s="129"/>
      <c r="D16792" s="129"/>
      <c r="E16792" s="129"/>
      <c r="F16792" s="129"/>
    </row>
    <row r="16793" spans="3:6" s="119" customFormat="1" x14ac:dyDescent="0.3">
      <c r="C16793" s="129"/>
      <c r="D16793" s="129"/>
      <c r="E16793" s="129"/>
      <c r="F16793" s="129"/>
    </row>
    <row r="16794" spans="3:6" s="119" customFormat="1" x14ac:dyDescent="0.3">
      <c r="C16794" s="129"/>
      <c r="D16794" s="129"/>
      <c r="E16794" s="129"/>
      <c r="F16794" s="129"/>
    </row>
    <row r="16795" spans="3:6" s="119" customFormat="1" x14ac:dyDescent="0.3">
      <c r="C16795" s="129"/>
      <c r="D16795" s="129"/>
      <c r="E16795" s="129"/>
      <c r="F16795" s="129"/>
    </row>
    <row r="16796" spans="3:6" s="119" customFormat="1" x14ac:dyDescent="0.3">
      <c r="C16796" s="129"/>
      <c r="D16796" s="129"/>
      <c r="E16796" s="129"/>
      <c r="F16796" s="129"/>
    </row>
    <row r="16797" spans="3:6" s="119" customFormat="1" x14ac:dyDescent="0.3">
      <c r="C16797" s="129"/>
      <c r="D16797" s="129"/>
      <c r="E16797" s="129"/>
      <c r="F16797" s="129"/>
    </row>
    <row r="16798" spans="3:6" s="119" customFormat="1" x14ac:dyDescent="0.3">
      <c r="C16798" s="129"/>
      <c r="D16798" s="129"/>
      <c r="E16798" s="129"/>
      <c r="F16798" s="129"/>
    </row>
    <row r="16799" spans="3:6" s="119" customFormat="1" x14ac:dyDescent="0.3">
      <c r="C16799" s="129"/>
      <c r="D16799" s="129"/>
      <c r="E16799" s="129"/>
      <c r="F16799" s="129"/>
    </row>
    <row r="16800" spans="3:6" s="119" customFormat="1" x14ac:dyDescent="0.3">
      <c r="C16800" s="129"/>
      <c r="D16800" s="129"/>
      <c r="E16800" s="129"/>
      <c r="F16800" s="129"/>
    </row>
    <row r="16801" spans="3:6" s="119" customFormat="1" x14ac:dyDescent="0.3">
      <c r="C16801" s="129"/>
      <c r="D16801" s="129"/>
      <c r="E16801" s="129"/>
      <c r="F16801" s="129"/>
    </row>
    <row r="16802" spans="3:6" s="119" customFormat="1" x14ac:dyDescent="0.3">
      <c r="C16802" s="129"/>
      <c r="D16802" s="129"/>
      <c r="E16802" s="129"/>
      <c r="F16802" s="129"/>
    </row>
    <row r="16803" spans="3:6" s="119" customFormat="1" x14ac:dyDescent="0.3">
      <c r="C16803" s="129"/>
      <c r="D16803" s="129"/>
      <c r="E16803" s="129"/>
      <c r="F16803" s="129"/>
    </row>
    <row r="16804" spans="3:6" s="119" customFormat="1" x14ac:dyDescent="0.3">
      <c r="C16804" s="129"/>
      <c r="D16804" s="129"/>
      <c r="E16804" s="129"/>
      <c r="F16804" s="129"/>
    </row>
    <row r="16805" spans="3:6" s="119" customFormat="1" x14ac:dyDescent="0.3">
      <c r="C16805" s="129"/>
      <c r="D16805" s="129"/>
      <c r="E16805" s="129"/>
      <c r="F16805" s="129"/>
    </row>
    <row r="16806" spans="3:6" s="119" customFormat="1" x14ac:dyDescent="0.3">
      <c r="C16806" s="129"/>
      <c r="D16806" s="129"/>
      <c r="E16806" s="129"/>
      <c r="F16806" s="129"/>
    </row>
    <row r="16807" spans="3:6" s="119" customFormat="1" x14ac:dyDescent="0.3">
      <c r="C16807" s="129"/>
      <c r="D16807" s="129"/>
      <c r="E16807" s="129"/>
      <c r="F16807" s="129"/>
    </row>
    <row r="16808" spans="3:6" s="119" customFormat="1" x14ac:dyDescent="0.3">
      <c r="C16808" s="129"/>
      <c r="D16808" s="129"/>
      <c r="E16808" s="129"/>
      <c r="F16808" s="129"/>
    </row>
    <row r="16809" spans="3:6" s="119" customFormat="1" x14ac:dyDescent="0.3">
      <c r="C16809" s="129"/>
      <c r="D16809" s="129"/>
      <c r="E16809" s="129"/>
      <c r="F16809" s="129"/>
    </row>
    <row r="16810" spans="3:6" s="119" customFormat="1" x14ac:dyDescent="0.3">
      <c r="C16810" s="129"/>
      <c r="D16810" s="129"/>
      <c r="E16810" s="129"/>
      <c r="F16810" s="129"/>
    </row>
    <row r="16811" spans="3:6" s="119" customFormat="1" x14ac:dyDescent="0.3">
      <c r="C16811" s="129"/>
      <c r="D16811" s="129"/>
      <c r="E16811" s="129"/>
      <c r="F16811" s="129"/>
    </row>
    <row r="16812" spans="3:6" s="119" customFormat="1" x14ac:dyDescent="0.3">
      <c r="C16812" s="129"/>
      <c r="D16812" s="129"/>
      <c r="E16812" s="129"/>
      <c r="F16812" s="129"/>
    </row>
    <row r="16813" spans="3:6" s="119" customFormat="1" x14ac:dyDescent="0.3">
      <c r="C16813" s="129"/>
      <c r="D16813" s="129"/>
      <c r="E16813" s="129"/>
      <c r="F16813" s="129"/>
    </row>
    <row r="16814" spans="3:6" s="119" customFormat="1" x14ac:dyDescent="0.3">
      <c r="C16814" s="129"/>
      <c r="D16814" s="129"/>
      <c r="E16814" s="129"/>
      <c r="F16814" s="129"/>
    </row>
    <row r="16815" spans="3:6" s="119" customFormat="1" x14ac:dyDescent="0.3">
      <c r="C16815" s="129"/>
      <c r="D16815" s="129"/>
      <c r="E16815" s="129"/>
      <c r="F16815" s="129"/>
    </row>
    <row r="16816" spans="3:6" s="119" customFormat="1" x14ac:dyDescent="0.3">
      <c r="C16816" s="129"/>
      <c r="D16816" s="129"/>
      <c r="E16816" s="129"/>
      <c r="F16816" s="129"/>
    </row>
    <row r="16817" spans="3:6" s="119" customFormat="1" x14ac:dyDescent="0.3">
      <c r="C16817" s="129"/>
      <c r="D16817" s="129"/>
      <c r="E16817" s="129"/>
      <c r="F16817" s="129"/>
    </row>
    <row r="16818" spans="3:6" s="119" customFormat="1" x14ac:dyDescent="0.3">
      <c r="C16818" s="129"/>
      <c r="D16818" s="129"/>
      <c r="E16818" s="129"/>
      <c r="F16818" s="129"/>
    </row>
    <row r="16819" spans="3:6" s="119" customFormat="1" x14ac:dyDescent="0.3">
      <c r="C16819" s="129"/>
      <c r="D16819" s="129"/>
      <c r="E16819" s="129"/>
      <c r="F16819" s="129"/>
    </row>
    <row r="16820" spans="3:6" s="119" customFormat="1" x14ac:dyDescent="0.3">
      <c r="C16820" s="129"/>
      <c r="D16820" s="129"/>
      <c r="E16820" s="129"/>
      <c r="F16820" s="129"/>
    </row>
    <row r="16821" spans="3:6" s="119" customFormat="1" x14ac:dyDescent="0.3">
      <c r="C16821" s="129"/>
      <c r="D16821" s="129"/>
      <c r="E16821" s="129"/>
      <c r="F16821" s="129"/>
    </row>
    <row r="16822" spans="3:6" s="119" customFormat="1" x14ac:dyDescent="0.3">
      <c r="C16822" s="129"/>
      <c r="D16822" s="129"/>
      <c r="E16822" s="129"/>
      <c r="F16822" s="129"/>
    </row>
    <row r="16823" spans="3:6" s="119" customFormat="1" x14ac:dyDescent="0.3">
      <c r="C16823" s="129"/>
      <c r="D16823" s="129"/>
      <c r="E16823" s="129"/>
      <c r="F16823" s="129"/>
    </row>
    <row r="16824" spans="3:6" s="119" customFormat="1" x14ac:dyDescent="0.3">
      <c r="C16824" s="129"/>
      <c r="D16824" s="129"/>
      <c r="E16824" s="129"/>
      <c r="F16824" s="129"/>
    </row>
    <row r="16825" spans="3:6" s="119" customFormat="1" x14ac:dyDescent="0.3">
      <c r="C16825" s="129"/>
      <c r="D16825" s="129"/>
      <c r="E16825" s="129"/>
      <c r="F16825" s="129"/>
    </row>
    <row r="16826" spans="3:6" s="119" customFormat="1" x14ac:dyDescent="0.3">
      <c r="C16826" s="129"/>
      <c r="D16826" s="129"/>
      <c r="E16826" s="129"/>
      <c r="F16826" s="129"/>
    </row>
  </sheetData>
  <sheetProtection password="8197" sheet="1" objects="1" scenarios="1"/>
  <mergeCells count="3">
    <mergeCell ref="B1:F1"/>
    <mergeCell ref="B2:F2"/>
    <mergeCell ref="B3:F3"/>
  </mergeCells>
  <dataValidations count="1">
    <dataValidation type="decimal" allowBlank="1" showInputMessage="1" showErrorMessage="1" sqref="D11:D8771 F11:F8771">
      <formula1>0</formula1>
      <formula2>100000</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699"/>
  <sheetViews>
    <sheetView topLeftCell="A181" workbookViewId="0">
      <selection activeCell="D208" sqref="D208"/>
    </sheetView>
  </sheetViews>
  <sheetFormatPr defaultRowHeight="13.8" x14ac:dyDescent="0.3"/>
  <cols>
    <col min="1" max="1" width="3.88671875" style="63" customWidth="1"/>
    <col min="2" max="2" width="31" style="63" customWidth="1"/>
    <col min="3" max="3" width="29.5546875" style="63" customWidth="1"/>
    <col min="4" max="4" width="29" style="63" customWidth="1"/>
    <col min="5" max="5" width="30.33203125" style="63" customWidth="1"/>
    <col min="6" max="16384" width="8.88671875" style="63"/>
  </cols>
  <sheetData>
    <row r="1" spans="2:6" ht="15.6" x14ac:dyDescent="0.3">
      <c r="B1" s="205" t="s">
        <v>725</v>
      </c>
      <c r="C1" s="205"/>
      <c r="D1" s="205"/>
      <c r="E1" s="205"/>
    </row>
    <row r="2" spans="2:6" ht="15.6" x14ac:dyDescent="0.3">
      <c r="B2" s="205" t="s">
        <v>726</v>
      </c>
      <c r="C2" s="205"/>
      <c r="D2" s="205"/>
      <c r="E2" s="205"/>
      <c r="F2" s="189"/>
    </row>
    <row r="3" spans="2:6" ht="14.4" x14ac:dyDescent="0.3">
      <c r="B3" s="203" t="s">
        <v>205</v>
      </c>
      <c r="C3" s="203"/>
      <c r="D3" s="203"/>
      <c r="E3" s="203"/>
    </row>
    <row r="4" spans="2:6" ht="14.4" x14ac:dyDescent="0.3">
      <c r="B4" s="203" t="s">
        <v>206</v>
      </c>
      <c r="C4" s="203"/>
      <c r="D4" s="203"/>
      <c r="E4" s="203"/>
    </row>
    <row r="5" spans="2:6" ht="15" thickBot="1" x14ac:dyDescent="0.35">
      <c r="B5" s="204" t="s">
        <v>250</v>
      </c>
      <c r="C5" s="204"/>
      <c r="D5" s="204"/>
      <c r="E5" s="204"/>
    </row>
    <row r="6" spans="2:6" ht="28.2" thickBot="1" x14ac:dyDescent="0.35">
      <c r="B6" s="58" t="s">
        <v>201</v>
      </c>
      <c r="C6" s="58" t="s">
        <v>202</v>
      </c>
      <c r="D6" s="58" t="s">
        <v>203</v>
      </c>
      <c r="E6" s="58" t="s">
        <v>204</v>
      </c>
    </row>
    <row r="7" spans="2:6" x14ac:dyDescent="0.3">
      <c r="B7" s="168"/>
      <c r="C7" s="169"/>
      <c r="D7" s="169"/>
      <c r="E7" s="170"/>
    </row>
    <row r="8" spans="2:6" x14ac:dyDescent="0.3">
      <c r="B8" s="171"/>
      <c r="C8" s="172"/>
      <c r="D8" s="172"/>
      <c r="E8" s="173"/>
    </row>
    <row r="9" spans="2:6" x14ac:dyDescent="0.3">
      <c r="B9" s="171"/>
      <c r="C9" s="172"/>
      <c r="D9" s="172"/>
      <c r="E9" s="173"/>
    </row>
    <row r="10" spans="2:6" x14ac:dyDescent="0.3">
      <c r="B10" s="171"/>
      <c r="C10" s="172"/>
      <c r="D10" s="172"/>
      <c r="E10" s="173"/>
    </row>
    <row r="11" spans="2:6" x14ac:dyDescent="0.3">
      <c r="B11" s="171"/>
      <c r="C11" s="172"/>
      <c r="D11" s="172"/>
      <c r="E11" s="173"/>
    </row>
    <row r="12" spans="2:6" x14ac:dyDescent="0.3">
      <c r="B12" s="171"/>
      <c r="C12" s="172"/>
      <c r="D12" s="172"/>
      <c r="E12" s="173"/>
    </row>
    <row r="13" spans="2:6" x14ac:dyDescent="0.3">
      <c r="B13" s="171"/>
      <c r="C13" s="172"/>
      <c r="D13" s="172"/>
      <c r="E13" s="173"/>
    </row>
    <row r="14" spans="2:6" x14ac:dyDescent="0.3">
      <c r="B14" s="171"/>
      <c r="C14" s="172"/>
      <c r="D14" s="172"/>
      <c r="E14" s="173"/>
    </row>
    <row r="15" spans="2:6" x14ac:dyDescent="0.3">
      <c r="B15" s="171"/>
      <c r="C15" s="172"/>
      <c r="D15" s="172"/>
      <c r="E15" s="173"/>
    </row>
    <row r="16" spans="2:6" x14ac:dyDescent="0.3">
      <c r="B16" s="171"/>
      <c r="C16" s="172"/>
      <c r="D16" s="172"/>
      <c r="E16" s="173"/>
    </row>
    <row r="17" spans="2:5" x14ac:dyDescent="0.3">
      <c r="B17" s="171"/>
      <c r="C17" s="172"/>
      <c r="D17" s="172"/>
      <c r="E17" s="173"/>
    </row>
    <row r="18" spans="2:5" x14ac:dyDescent="0.3">
      <c r="B18" s="171"/>
      <c r="C18" s="172"/>
      <c r="D18" s="172"/>
      <c r="E18" s="173"/>
    </row>
    <row r="19" spans="2:5" x14ac:dyDescent="0.3">
      <c r="B19" s="171"/>
      <c r="C19" s="172"/>
      <c r="D19" s="172"/>
      <c r="E19" s="173"/>
    </row>
    <row r="20" spans="2:5" x14ac:dyDescent="0.3">
      <c r="B20" s="171"/>
      <c r="C20" s="172"/>
      <c r="D20" s="172"/>
      <c r="E20" s="173"/>
    </row>
    <row r="21" spans="2:5" x14ac:dyDescent="0.3">
      <c r="B21" s="171"/>
      <c r="C21" s="172"/>
      <c r="D21" s="172"/>
      <c r="E21" s="173"/>
    </row>
    <row r="22" spans="2:5" x14ac:dyDescent="0.3">
      <c r="B22" s="171"/>
      <c r="C22" s="172"/>
      <c r="D22" s="172"/>
      <c r="E22" s="173"/>
    </row>
    <row r="23" spans="2:5" x14ac:dyDescent="0.3">
      <c r="B23" s="171"/>
      <c r="C23" s="172"/>
      <c r="D23" s="172"/>
      <c r="E23" s="173"/>
    </row>
    <row r="24" spans="2:5" x14ac:dyDescent="0.3">
      <c r="B24" s="171"/>
      <c r="C24" s="172"/>
      <c r="D24" s="172"/>
      <c r="E24" s="173"/>
    </row>
    <row r="25" spans="2:5" x14ac:dyDescent="0.3">
      <c r="B25" s="171"/>
      <c r="C25" s="172"/>
      <c r="D25" s="172"/>
      <c r="E25" s="173"/>
    </row>
    <row r="26" spans="2:5" x14ac:dyDescent="0.3">
      <c r="B26" s="171"/>
      <c r="C26" s="172"/>
      <c r="D26" s="172"/>
      <c r="E26" s="173"/>
    </row>
    <row r="27" spans="2:5" x14ac:dyDescent="0.3">
      <c r="B27" s="171"/>
      <c r="C27" s="172"/>
      <c r="D27" s="172"/>
      <c r="E27" s="173"/>
    </row>
    <row r="28" spans="2:5" x14ac:dyDescent="0.3">
      <c r="B28" s="171"/>
      <c r="C28" s="172"/>
      <c r="D28" s="172"/>
      <c r="E28" s="173"/>
    </row>
    <row r="29" spans="2:5" x14ac:dyDescent="0.3">
      <c r="B29" s="171"/>
      <c r="C29" s="172"/>
      <c r="D29" s="172"/>
      <c r="E29" s="173"/>
    </row>
    <row r="30" spans="2:5" x14ac:dyDescent="0.3">
      <c r="B30" s="171"/>
      <c r="C30" s="172"/>
      <c r="D30" s="172"/>
      <c r="E30" s="173"/>
    </row>
    <row r="31" spans="2:5" x14ac:dyDescent="0.3">
      <c r="B31" s="171"/>
      <c r="C31" s="172"/>
      <c r="D31" s="172"/>
      <c r="E31" s="173"/>
    </row>
    <row r="32" spans="2:5" x14ac:dyDescent="0.3">
      <c r="B32" s="171"/>
      <c r="C32" s="172"/>
      <c r="D32" s="172"/>
      <c r="E32" s="173"/>
    </row>
    <row r="33" spans="2:5" x14ac:dyDescent="0.3">
      <c r="B33" s="171"/>
      <c r="C33" s="172"/>
      <c r="D33" s="172"/>
      <c r="E33" s="173"/>
    </row>
    <row r="34" spans="2:5" x14ac:dyDescent="0.3">
      <c r="B34" s="171"/>
      <c r="C34" s="172"/>
      <c r="D34" s="172"/>
      <c r="E34" s="173"/>
    </row>
    <row r="35" spans="2:5" x14ac:dyDescent="0.3">
      <c r="B35" s="171"/>
      <c r="C35" s="172"/>
      <c r="D35" s="172"/>
      <c r="E35" s="173"/>
    </row>
    <row r="36" spans="2:5" x14ac:dyDescent="0.3">
      <c r="B36" s="171"/>
      <c r="C36" s="172"/>
      <c r="D36" s="172"/>
      <c r="E36" s="173"/>
    </row>
    <row r="37" spans="2:5" x14ac:dyDescent="0.3">
      <c r="B37" s="171"/>
      <c r="C37" s="172"/>
      <c r="D37" s="172"/>
      <c r="E37" s="173"/>
    </row>
    <row r="38" spans="2:5" x14ac:dyDescent="0.3">
      <c r="B38" s="171"/>
      <c r="C38" s="172"/>
      <c r="D38" s="172"/>
      <c r="E38" s="173"/>
    </row>
    <row r="39" spans="2:5" x14ac:dyDescent="0.3">
      <c r="B39" s="171"/>
      <c r="C39" s="172"/>
      <c r="D39" s="172"/>
      <c r="E39" s="173"/>
    </row>
    <row r="40" spans="2:5" x14ac:dyDescent="0.3">
      <c r="B40" s="171"/>
      <c r="C40" s="172"/>
      <c r="D40" s="172"/>
      <c r="E40" s="173"/>
    </row>
    <row r="41" spans="2:5" x14ac:dyDescent="0.3">
      <c r="B41" s="171"/>
      <c r="C41" s="172"/>
      <c r="D41" s="172"/>
      <c r="E41" s="173"/>
    </row>
    <row r="42" spans="2:5" x14ac:dyDescent="0.3">
      <c r="B42" s="171"/>
      <c r="C42" s="172"/>
      <c r="D42" s="172"/>
      <c r="E42" s="173"/>
    </row>
    <row r="43" spans="2:5" x14ac:dyDescent="0.3">
      <c r="B43" s="171"/>
      <c r="C43" s="172"/>
      <c r="D43" s="172"/>
      <c r="E43" s="173"/>
    </row>
    <row r="44" spans="2:5" x14ac:dyDescent="0.3">
      <c r="B44" s="171"/>
      <c r="C44" s="172"/>
      <c r="D44" s="172"/>
      <c r="E44" s="173"/>
    </row>
    <row r="45" spans="2:5" x14ac:dyDescent="0.3">
      <c r="B45" s="171"/>
      <c r="C45" s="172"/>
      <c r="D45" s="172"/>
      <c r="E45" s="173"/>
    </row>
    <row r="46" spans="2:5" x14ac:dyDescent="0.3">
      <c r="B46" s="171"/>
      <c r="C46" s="172"/>
      <c r="D46" s="172"/>
      <c r="E46" s="173"/>
    </row>
    <row r="47" spans="2:5" x14ac:dyDescent="0.3">
      <c r="B47" s="171"/>
      <c r="C47" s="172"/>
      <c r="D47" s="172"/>
      <c r="E47" s="173"/>
    </row>
    <row r="48" spans="2:5" x14ac:dyDescent="0.3">
      <c r="B48" s="171"/>
      <c r="C48" s="172"/>
      <c r="D48" s="172"/>
      <c r="E48" s="173"/>
    </row>
    <row r="49" spans="2:5" x14ac:dyDescent="0.3">
      <c r="B49" s="171"/>
      <c r="C49" s="172"/>
      <c r="D49" s="172"/>
      <c r="E49" s="173"/>
    </row>
    <row r="50" spans="2:5" x14ac:dyDescent="0.3">
      <c r="B50" s="171"/>
      <c r="C50" s="172"/>
      <c r="D50" s="172"/>
      <c r="E50" s="173"/>
    </row>
    <row r="51" spans="2:5" x14ac:dyDescent="0.3">
      <c r="B51" s="171"/>
      <c r="C51" s="172"/>
      <c r="D51" s="172"/>
      <c r="E51" s="173"/>
    </row>
    <row r="52" spans="2:5" x14ac:dyDescent="0.3">
      <c r="B52" s="171"/>
      <c r="C52" s="172"/>
      <c r="D52" s="172"/>
      <c r="E52" s="173"/>
    </row>
    <row r="53" spans="2:5" x14ac:dyDescent="0.3">
      <c r="B53" s="171"/>
      <c r="C53" s="172"/>
      <c r="D53" s="172"/>
      <c r="E53" s="173"/>
    </row>
    <row r="54" spans="2:5" x14ac:dyDescent="0.3">
      <c r="B54" s="171"/>
      <c r="C54" s="172"/>
      <c r="D54" s="172"/>
      <c r="E54" s="173"/>
    </row>
    <row r="55" spans="2:5" x14ac:dyDescent="0.3">
      <c r="B55" s="171"/>
      <c r="C55" s="172"/>
      <c r="D55" s="172"/>
      <c r="E55" s="173"/>
    </row>
    <row r="56" spans="2:5" x14ac:dyDescent="0.3">
      <c r="B56" s="171"/>
      <c r="C56" s="172"/>
      <c r="D56" s="172"/>
      <c r="E56" s="173"/>
    </row>
    <row r="57" spans="2:5" x14ac:dyDescent="0.3">
      <c r="B57" s="171"/>
      <c r="C57" s="172"/>
      <c r="D57" s="172"/>
      <c r="E57" s="173"/>
    </row>
    <row r="58" spans="2:5" x14ac:dyDescent="0.3">
      <c r="B58" s="171"/>
      <c r="C58" s="172"/>
      <c r="D58" s="172"/>
      <c r="E58" s="173"/>
    </row>
    <row r="59" spans="2:5" x14ac:dyDescent="0.3">
      <c r="B59" s="171"/>
      <c r="C59" s="172"/>
      <c r="D59" s="172"/>
      <c r="E59" s="173"/>
    </row>
    <row r="60" spans="2:5" x14ac:dyDescent="0.3">
      <c r="B60" s="171"/>
      <c r="C60" s="172"/>
      <c r="D60" s="172"/>
      <c r="E60" s="173"/>
    </row>
    <row r="61" spans="2:5" x14ac:dyDescent="0.3">
      <c r="B61" s="171"/>
      <c r="C61" s="172"/>
      <c r="D61" s="172"/>
      <c r="E61" s="173"/>
    </row>
    <row r="62" spans="2:5" x14ac:dyDescent="0.3">
      <c r="B62" s="171"/>
      <c r="C62" s="172"/>
      <c r="D62" s="172"/>
      <c r="E62" s="173"/>
    </row>
    <row r="63" spans="2:5" x14ac:dyDescent="0.3">
      <c r="B63" s="171"/>
      <c r="C63" s="172"/>
      <c r="D63" s="172"/>
      <c r="E63" s="173"/>
    </row>
    <row r="64" spans="2:5" x14ac:dyDescent="0.3">
      <c r="B64" s="171"/>
      <c r="C64" s="172"/>
      <c r="D64" s="172"/>
      <c r="E64" s="173"/>
    </row>
    <row r="65" spans="2:5" x14ac:dyDescent="0.3">
      <c r="B65" s="171"/>
      <c r="C65" s="172"/>
      <c r="D65" s="172"/>
      <c r="E65" s="173"/>
    </row>
    <row r="66" spans="2:5" x14ac:dyDescent="0.3">
      <c r="B66" s="171"/>
      <c r="C66" s="172"/>
      <c r="D66" s="172"/>
      <c r="E66" s="173"/>
    </row>
    <row r="67" spans="2:5" x14ac:dyDescent="0.3">
      <c r="B67" s="171"/>
      <c r="C67" s="172"/>
      <c r="D67" s="172"/>
      <c r="E67" s="173"/>
    </row>
    <row r="68" spans="2:5" x14ac:dyDescent="0.3">
      <c r="B68" s="171"/>
      <c r="C68" s="172"/>
      <c r="D68" s="172"/>
      <c r="E68" s="173"/>
    </row>
    <row r="69" spans="2:5" x14ac:dyDescent="0.3">
      <c r="B69" s="171"/>
      <c r="C69" s="172"/>
      <c r="D69" s="172"/>
      <c r="E69" s="173"/>
    </row>
    <row r="70" spans="2:5" x14ac:dyDescent="0.3">
      <c r="B70" s="171"/>
      <c r="C70" s="172"/>
      <c r="D70" s="172"/>
      <c r="E70" s="173"/>
    </row>
    <row r="71" spans="2:5" x14ac:dyDescent="0.3">
      <c r="B71" s="171"/>
      <c r="C71" s="172"/>
      <c r="D71" s="172"/>
      <c r="E71" s="173"/>
    </row>
    <row r="72" spans="2:5" x14ac:dyDescent="0.3">
      <c r="B72" s="171"/>
      <c r="C72" s="172"/>
      <c r="D72" s="172"/>
      <c r="E72" s="173"/>
    </row>
    <row r="73" spans="2:5" x14ac:dyDescent="0.3">
      <c r="B73" s="171"/>
      <c r="C73" s="172"/>
      <c r="D73" s="172"/>
      <c r="E73" s="173"/>
    </row>
    <row r="74" spans="2:5" x14ac:dyDescent="0.3">
      <c r="B74" s="171"/>
      <c r="C74" s="172"/>
      <c r="D74" s="172"/>
      <c r="E74" s="173"/>
    </row>
    <row r="75" spans="2:5" x14ac:dyDescent="0.3">
      <c r="B75" s="171"/>
      <c r="C75" s="172"/>
      <c r="D75" s="172"/>
      <c r="E75" s="173"/>
    </row>
    <row r="76" spans="2:5" x14ac:dyDescent="0.3">
      <c r="B76" s="171"/>
      <c r="C76" s="172"/>
      <c r="D76" s="172"/>
      <c r="E76" s="173"/>
    </row>
    <row r="77" spans="2:5" x14ac:dyDescent="0.3">
      <c r="B77" s="171"/>
      <c r="C77" s="172"/>
      <c r="D77" s="172"/>
      <c r="E77" s="173"/>
    </row>
    <row r="78" spans="2:5" x14ac:dyDescent="0.3">
      <c r="B78" s="171"/>
      <c r="C78" s="172"/>
      <c r="D78" s="172"/>
      <c r="E78" s="173"/>
    </row>
    <row r="79" spans="2:5" x14ac:dyDescent="0.3">
      <c r="B79" s="171"/>
      <c r="C79" s="172"/>
      <c r="D79" s="172"/>
      <c r="E79" s="173"/>
    </row>
    <row r="80" spans="2:5" x14ac:dyDescent="0.3">
      <c r="B80" s="171"/>
      <c r="C80" s="172"/>
      <c r="D80" s="172"/>
      <c r="E80" s="173"/>
    </row>
    <row r="81" spans="2:5" x14ac:dyDescent="0.3">
      <c r="B81" s="171"/>
      <c r="C81" s="172"/>
      <c r="D81" s="172"/>
      <c r="E81" s="173"/>
    </row>
    <row r="82" spans="2:5" x14ac:dyDescent="0.3">
      <c r="B82" s="171"/>
      <c r="C82" s="172"/>
      <c r="D82" s="172"/>
      <c r="E82" s="173"/>
    </row>
    <row r="83" spans="2:5" x14ac:dyDescent="0.3">
      <c r="B83" s="171"/>
      <c r="C83" s="172"/>
      <c r="D83" s="172"/>
      <c r="E83" s="173"/>
    </row>
    <row r="84" spans="2:5" x14ac:dyDescent="0.3">
      <c r="B84" s="171"/>
      <c r="C84" s="172"/>
      <c r="D84" s="172"/>
      <c r="E84" s="173"/>
    </row>
    <row r="85" spans="2:5" x14ac:dyDescent="0.3">
      <c r="B85" s="171"/>
      <c r="C85" s="172"/>
      <c r="D85" s="172"/>
      <c r="E85" s="173"/>
    </row>
    <row r="86" spans="2:5" x14ac:dyDescent="0.3">
      <c r="B86" s="171"/>
      <c r="C86" s="172"/>
      <c r="D86" s="172"/>
      <c r="E86" s="173"/>
    </row>
    <row r="87" spans="2:5" x14ac:dyDescent="0.3">
      <c r="B87" s="171"/>
      <c r="C87" s="172"/>
      <c r="D87" s="172"/>
      <c r="E87" s="173"/>
    </row>
    <row r="88" spans="2:5" x14ac:dyDescent="0.3">
      <c r="B88" s="171"/>
      <c r="C88" s="172"/>
      <c r="D88" s="172"/>
      <c r="E88" s="173"/>
    </row>
    <row r="89" spans="2:5" x14ac:dyDescent="0.3">
      <c r="B89" s="171"/>
      <c r="C89" s="172"/>
      <c r="D89" s="172"/>
      <c r="E89" s="173"/>
    </row>
    <row r="90" spans="2:5" x14ac:dyDescent="0.3">
      <c r="B90" s="171"/>
      <c r="C90" s="172"/>
      <c r="D90" s="172"/>
      <c r="E90" s="173"/>
    </row>
    <row r="91" spans="2:5" x14ac:dyDescent="0.3">
      <c r="B91" s="171"/>
      <c r="C91" s="172"/>
      <c r="D91" s="172"/>
      <c r="E91" s="173"/>
    </row>
    <row r="92" spans="2:5" x14ac:dyDescent="0.3">
      <c r="B92" s="171"/>
      <c r="C92" s="172"/>
      <c r="D92" s="172"/>
      <c r="E92" s="173"/>
    </row>
    <row r="93" spans="2:5" x14ac:dyDescent="0.3">
      <c r="B93" s="171"/>
      <c r="C93" s="172"/>
      <c r="D93" s="172"/>
      <c r="E93" s="173"/>
    </row>
    <row r="94" spans="2:5" x14ac:dyDescent="0.3">
      <c r="B94" s="171"/>
      <c r="C94" s="172"/>
      <c r="D94" s="172"/>
      <c r="E94" s="173"/>
    </row>
    <row r="95" spans="2:5" x14ac:dyDescent="0.3">
      <c r="B95" s="171"/>
      <c r="C95" s="172"/>
      <c r="D95" s="172"/>
      <c r="E95" s="173"/>
    </row>
    <row r="96" spans="2:5" x14ac:dyDescent="0.3">
      <c r="B96" s="171"/>
      <c r="C96" s="172"/>
      <c r="D96" s="172"/>
      <c r="E96" s="173"/>
    </row>
    <row r="97" spans="2:5" x14ac:dyDescent="0.3">
      <c r="B97" s="171"/>
      <c r="C97" s="172"/>
      <c r="D97" s="172"/>
      <c r="E97" s="173"/>
    </row>
    <row r="98" spans="2:5" x14ac:dyDescent="0.3">
      <c r="B98" s="171"/>
      <c r="C98" s="172"/>
      <c r="D98" s="172"/>
      <c r="E98" s="173"/>
    </row>
    <row r="99" spans="2:5" x14ac:dyDescent="0.3">
      <c r="B99" s="171"/>
      <c r="C99" s="172"/>
      <c r="D99" s="172"/>
      <c r="E99" s="173"/>
    </row>
    <row r="100" spans="2:5" x14ac:dyDescent="0.3">
      <c r="B100" s="171"/>
      <c r="C100" s="172"/>
      <c r="D100" s="172"/>
      <c r="E100" s="173"/>
    </row>
    <row r="101" spans="2:5" x14ac:dyDescent="0.3">
      <c r="B101" s="171"/>
      <c r="C101" s="172"/>
      <c r="D101" s="172"/>
      <c r="E101" s="173"/>
    </row>
    <row r="102" spans="2:5" x14ac:dyDescent="0.3">
      <c r="B102" s="171"/>
      <c r="C102" s="172"/>
      <c r="D102" s="172"/>
      <c r="E102" s="173"/>
    </row>
    <row r="103" spans="2:5" x14ac:dyDescent="0.3">
      <c r="B103" s="171"/>
      <c r="C103" s="172"/>
      <c r="D103" s="172"/>
      <c r="E103" s="173"/>
    </row>
    <row r="104" spans="2:5" x14ac:dyDescent="0.3">
      <c r="B104" s="171"/>
      <c r="C104" s="172"/>
      <c r="D104" s="172"/>
      <c r="E104" s="173"/>
    </row>
    <row r="105" spans="2:5" x14ac:dyDescent="0.3">
      <c r="B105" s="171"/>
      <c r="C105" s="172"/>
      <c r="D105" s="172"/>
      <c r="E105" s="173"/>
    </row>
    <row r="106" spans="2:5" x14ac:dyDescent="0.3">
      <c r="B106" s="171"/>
      <c r="C106" s="172"/>
      <c r="D106" s="172"/>
      <c r="E106" s="173"/>
    </row>
    <row r="107" spans="2:5" x14ac:dyDescent="0.3">
      <c r="B107" s="171"/>
      <c r="C107" s="172"/>
      <c r="D107" s="172"/>
      <c r="E107" s="173"/>
    </row>
    <row r="108" spans="2:5" x14ac:dyDescent="0.3">
      <c r="B108" s="171"/>
      <c r="C108" s="172"/>
      <c r="D108" s="172"/>
      <c r="E108" s="173"/>
    </row>
    <row r="109" spans="2:5" x14ac:dyDescent="0.3">
      <c r="B109" s="171"/>
      <c r="C109" s="172"/>
      <c r="D109" s="172"/>
      <c r="E109" s="173"/>
    </row>
    <row r="110" spans="2:5" x14ac:dyDescent="0.3">
      <c r="B110" s="171"/>
      <c r="C110" s="172"/>
      <c r="D110" s="172"/>
      <c r="E110" s="173"/>
    </row>
    <row r="111" spans="2:5" x14ac:dyDescent="0.3">
      <c r="B111" s="171"/>
      <c r="C111" s="172"/>
      <c r="D111" s="172"/>
      <c r="E111" s="173"/>
    </row>
    <row r="112" spans="2:5" x14ac:dyDescent="0.3">
      <c r="B112" s="171"/>
      <c r="C112" s="172"/>
      <c r="D112" s="172"/>
      <c r="E112" s="173"/>
    </row>
    <row r="113" spans="2:5" x14ac:dyDescent="0.3">
      <c r="B113" s="171"/>
      <c r="C113" s="172"/>
      <c r="D113" s="172"/>
      <c r="E113" s="173"/>
    </row>
    <row r="114" spans="2:5" x14ac:dyDescent="0.3">
      <c r="B114" s="171"/>
      <c r="C114" s="172"/>
      <c r="D114" s="172"/>
      <c r="E114" s="173"/>
    </row>
    <row r="115" spans="2:5" x14ac:dyDescent="0.3">
      <c r="B115" s="171"/>
      <c r="C115" s="172"/>
      <c r="D115" s="172"/>
      <c r="E115" s="173"/>
    </row>
    <row r="116" spans="2:5" x14ac:dyDescent="0.3">
      <c r="B116" s="171"/>
      <c r="C116" s="172"/>
      <c r="D116" s="172"/>
      <c r="E116" s="173"/>
    </row>
    <row r="117" spans="2:5" x14ac:dyDescent="0.3">
      <c r="B117" s="171"/>
      <c r="C117" s="172"/>
      <c r="D117" s="172"/>
      <c r="E117" s="173"/>
    </row>
    <row r="118" spans="2:5" x14ac:dyDescent="0.3">
      <c r="B118" s="171"/>
      <c r="C118" s="172"/>
      <c r="D118" s="172"/>
      <c r="E118" s="173"/>
    </row>
    <row r="119" spans="2:5" x14ac:dyDescent="0.3">
      <c r="B119" s="171"/>
      <c r="C119" s="172"/>
      <c r="D119" s="172"/>
      <c r="E119" s="173"/>
    </row>
    <row r="120" spans="2:5" x14ac:dyDescent="0.3">
      <c r="B120" s="171"/>
      <c r="C120" s="172"/>
      <c r="D120" s="172"/>
      <c r="E120" s="173"/>
    </row>
    <row r="121" spans="2:5" x14ac:dyDescent="0.3">
      <c r="B121" s="171"/>
      <c r="C121" s="172"/>
      <c r="D121" s="172"/>
      <c r="E121" s="173"/>
    </row>
    <row r="122" spans="2:5" x14ac:dyDescent="0.3">
      <c r="B122" s="171"/>
      <c r="C122" s="172"/>
      <c r="D122" s="172"/>
      <c r="E122" s="173"/>
    </row>
    <row r="123" spans="2:5" x14ac:dyDescent="0.3">
      <c r="B123" s="171"/>
      <c r="C123" s="172"/>
      <c r="D123" s="172"/>
      <c r="E123" s="173"/>
    </row>
    <row r="124" spans="2:5" x14ac:dyDescent="0.3">
      <c r="B124" s="171"/>
      <c r="C124" s="172"/>
      <c r="D124" s="172"/>
      <c r="E124" s="173"/>
    </row>
    <row r="125" spans="2:5" x14ac:dyDescent="0.3">
      <c r="B125" s="171"/>
      <c r="C125" s="172"/>
      <c r="D125" s="172"/>
      <c r="E125" s="173"/>
    </row>
    <row r="126" spans="2:5" x14ac:dyDescent="0.3">
      <c r="B126" s="171"/>
      <c r="C126" s="172"/>
      <c r="D126" s="172"/>
      <c r="E126" s="173"/>
    </row>
    <row r="127" spans="2:5" x14ac:dyDescent="0.3">
      <c r="B127" s="171"/>
      <c r="C127" s="172"/>
      <c r="D127" s="172"/>
      <c r="E127" s="173"/>
    </row>
    <row r="128" spans="2:5" x14ac:dyDescent="0.3">
      <c r="B128" s="171"/>
      <c r="C128" s="172"/>
      <c r="D128" s="172"/>
      <c r="E128" s="173"/>
    </row>
    <row r="129" spans="2:5" x14ac:dyDescent="0.3">
      <c r="B129" s="171"/>
      <c r="C129" s="172"/>
      <c r="D129" s="172"/>
      <c r="E129" s="173"/>
    </row>
    <row r="130" spans="2:5" x14ac:dyDescent="0.3">
      <c r="B130" s="171"/>
      <c r="C130" s="172"/>
      <c r="D130" s="172"/>
      <c r="E130" s="173"/>
    </row>
    <row r="131" spans="2:5" x14ac:dyDescent="0.3">
      <c r="B131" s="171"/>
      <c r="C131" s="172"/>
      <c r="D131" s="172"/>
      <c r="E131" s="173"/>
    </row>
    <row r="132" spans="2:5" x14ac:dyDescent="0.3">
      <c r="B132" s="171"/>
      <c r="C132" s="172"/>
      <c r="D132" s="172"/>
      <c r="E132" s="173"/>
    </row>
    <row r="133" spans="2:5" x14ac:dyDescent="0.3">
      <c r="B133" s="171"/>
      <c r="C133" s="172"/>
      <c r="D133" s="172"/>
      <c r="E133" s="173"/>
    </row>
    <row r="134" spans="2:5" x14ac:dyDescent="0.3">
      <c r="B134" s="171"/>
      <c r="C134" s="172"/>
      <c r="D134" s="172"/>
      <c r="E134" s="173"/>
    </row>
    <row r="135" spans="2:5" x14ac:dyDescent="0.3">
      <c r="B135" s="171"/>
      <c r="C135" s="172"/>
      <c r="D135" s="172"/>
      <c r="E135" s="173"/>
    </row>
    <row r="136" spans="2:5" x14ac:dyDescent="0.3">
      <c r="B136" s="171"/>
      <c r="C136" s="172"/>
      <c r="D136" s="172"/>
      <c r="E136" s="173"/>
    </row>
    <row r="137" spans="2:5" x14ac:dyDescent="0.3">
      <c r="B137" s="171"/>
      <c r="C137" s="172"/>
      <c r="D137" s="172"/>
      <c r="E137" s="173"/>
    </row>
    <row r="138" spans="2:5" x14ac:dyDescent="0.3">
      <c r="B138" s="171"/>
      <c r="C138" s="172"/>
      <c r="D138" s="172"/>
      <c r="E138" s="173"/>
    </row>
    <row r="139" spans="2:5" x14ac:dyDescent="0.3">
      <c r="B139" s="171"/>
      <c r="C139" s="172"/>
      <c r="D139" s="172"/>
      <c r="E139" s="173"/>
    </row>
    <row r="140" spans="2:5" x14ac:dyDescent="0.3">
      <c r="B140" s="171"/>
      <c r="C140" s="172"/>
      <c r="D140" s="172"/>
      <c r="E140" s="173"/>
    </row>
    <row r="141" spans="2:5" x14ac:dyDescent="0.3">
      <c r="B141" s="171"/>
      <c r="C141" s="172"/>
      <c r="D141" s="172"/>
      <c r="E141" s="173"/>
    </row>
    <row r="142" spans="2:5" x14ac:dyDescent="0.3">
      <c r="B142" s="171"/>
      <c r="C142" s="172"/>
      <c r="D142" s="172"/>
      <c r="E142" s="173"/>
    </row>
    <row r="143" spans="2:5" x14ac:dyDescent="0.3">
      <c r="B143" s="171"/>
      <c r="C143" s="172"/>
      <c r="D143" s="172"/>
      <c r="E143" s="173"/>
    </row>
    <row r="144" spans="2:5" x14ac:dyDescent="0.3">
      <c r="B144" s="171"/>
      <c r="C144" s="172"/>
      <c r="D144" s="172"/>
      <c r="E144" s="173"/>
    </row>
    <row r="145" spans="2:5" x14ac:dyDescent="0.3">
      <c r="B145" s="171"/>
      <c r="C145" s="172"/>
      <c r="D145" s="172"/>
      <c r="E145" s="173"/>
    </row>
    <row r="146" spans="2:5" x14ac:dyDescent="0.3">
      <c r="B146" s="171"/>
      <c r="C146" s="172"/>
      <c r="D146" s="172"/>
      <c r="E146" s="173"/>
    </row>
    <row r="147" spans="2:5" x14ac:dyDescent="0.3">
      <c r="B147" s="171"/>
      <c r="C147" s="172"/>
      <c r="D147" s="172"/>
      <c r="E147" s="173"/>
    </row>
    <row r="148" spans="2:5" x14ac:dyDescent="0.3">
      <c r="B148" s="171"/>
      <c r="C148" s="172"/>
      <c r="D148" s="172"/>
      <c r="E148" s="173"/>
    </row>
    <row r="149" spans="2:5" x14ac:dyDescent="0.3">
      <c r="B149" s="171"/>
      <c r="C149" s="172"/>
      <c r="D149" s="172"/>
      <c r="E149" s="173"/>
    </row>
    <row r="150" spans="2:5" x14ac:dyDescent="0.3">
      <c r="B150" s="171"/>
      <c r="C150" s="172"/>
      <c r="D150" s="172"/>
      <c r="E150" s="173"/>
    </row>
    <row r="151" spans="2:5" x14ac:dyDescent="0.3">
      <c r="B151" s="171"/>
      <c r="C151" s="172"/>
      <c r="D151" s="172"/>
      <c r="E151" s="173"/>
    </row>
    <row r="152" spans="2:5" x14ac:dyDescent="0.3">
      <c r="B152" s="171"/>
      <c r="C152" s="172"/>
      <c r="D152" s="172"/>
      <c r="E152" s="173"/>
    </row>
    <row r="153" spans="2:5" x14ac:dyDescent="0.3">
      <c r="B153" s="171"/>
      <c r="C153" s="172"/>
      <c r="D153" s="172"/>
      <c r="E153" s="173"/>
    </row>
    <row r="154" spans="2:5" x14ac:dyDescent="0.3">
      <c r="B154" s="171"/>
      <c r="C154" s="172"/>
      <c r="D154" s="172"/>
      <c r="E154" s="173"/>
    </row>
    <row r="155" spans="2:5" x14ac:dyDescent="0.3">
      <c r="B155" s="171"/>
      <c r="C155" s="172"/>
      <c r="D155" s="172"/>
      <c r="E155" s="173"/>
    </row>
    <row r="156" spans="2:5" x14ac:dyDescent="0.3">
      <c r="B156" s="171"/>
      <c r="C156" s="172"/>
      <c r="D156" s="172"/>
      <c r="E156" s="173"/>
    </row>
    <row r="157" spans="2:5" x14ac:dyDescent="0.3">
      <c r="B157" s="171"/>
      <c r="C157" s="172"/>
      <c r="D157" s="172"/>
      <c r="E157" s="173"/>
    </row>
    <row r="158" spans="2:5" x14ac:dyDescent="0.3">
      <c r="B158" s="171"/>
      <c r="C158" s="172"/>
      <c r="D158" s="172"/>
      <c r="E158" s="173"/>
    </row>
    <row r="159" spans="2:5" x14ac:dyDescent="0.3">
      <c r="B159" s="171"/>
      <c r="C159" s="172"/>
      <c r="D159" s="172"/>
      <c r="E159" s="173"/>
    </row>
    <row r="160" spans="2:5" x14ac:dyDescent="0.3">
      <c r="B160" s="171"/>
      <c r="C160" s="172"/>
      <c r="D160" s="172"/>
      <c r="E160" s="173"/>
    </row>
    <row r="161" spans="2:5" x14ac:dyDescent="0.3">
      <c r="B161" s="171"/>
      <c r="C161" s="172"/>
      <c r="D161" s="172"/>
      <c r="E161" s="173"/>
    </row>
    <row r="162" spans="2:5" x14ac:dyDescent="0.3">
      <c r="B162" s="171"/>
      <c r="C162" s="172"/>
      <c r="D162" s="172"/>
      <c r="E162" s="173"/>
    </row>
    <row r="163" spans="2:5" x14ac:dyDescent="0.3">
      <c r="B163" s="171"/>
      <c r="C163" s="172"/>
      <c r="D163" s="172"/>
      <c r="E163" s="173"/>
    </row>
    <row r="164" spans="2:5" x14ac:dyDescent="0.3">
      <c r="B164" s="171"/>
      <c r="C164" s="172"/>
      <c r="D164" s="172"/>
      <c r="E164" s="173"/>
    </row>
    <row r="165" spans="2:5" x14ac:dyDescent="0.3">
      <c r="B165" s="171"/>
      <c r="C165" s="172"/>
      <c r="D165" s="172"/>
      <c r="E165" s="173"/>
    </row>
    <row r="166" spans="2:5" x14ac:dyDescent="0.3">
      <c r="B166" s="171"/>
      <c r="C166" s="172"/>
      <c r="D166" s="172"/>
      <c r="E166" s="173"/>
    </row>
    <row r="167" spans="2:5" x14ac:dyDescent="0.3">
      <c r="B167" s="171"/>
      <c r="C167" s="172"/>
      <c r="D167" s="172"/>
      <c r="E167" s="173"/>
    </row>
    <row r="168" spans="2:5" x14ac:dyDescent="0.3">
      <c r="B168" s="171"/>
      <c r="C168" s="172"/>
      <c r="D168" s="172"/>
      <c r="E168" s="173"/>
    </row>
    <row r="169" spans="2:5" x14ac:dyDescent="0.3">
      <c r="B169" s="171"/>
      <c r="C169" s="172"/>
      <c r="D169" s="172"/>
      <c r="E169" s="173"/>
    </row>
    <row r="170" spans="2:5" x14ac:dyDescent="0.3">
      <c r="B170" s="171"/>
      <c r="C170" s="172"/>
      <c r="D170" s="172"/>
      <c r="E170" s="173"/>
    </row>
    <row r="171" spans="2:5" x14ac:dyDescent="0.3">
      <c r="B171" s="171"/>
      <c r="C171" s="172"/>
      <c r="D171" s="172"/>
      <c r="E171" s="173"/>
    </row>
    <row r="172" spans="2:5" x14ac:dyDescent="0.3">
      <c r="B172" s="171"/>
      <c r="C172" s="172"/>
      <c r="D172" s="172"/>
      <c r="E172" s="173"/>
    </row>
    <row r="173" spans="2:5" x14ac:dyDescent="0.3">
      <c r="B173" s="171"/>
      <c r="C173" s="172"/>
      <c r="D173" s="172"/>
      <c r="E173" s="173"/>
    </row>
    <row r="174" spans="2:5" x14ac:dyDescent="0.3">
      <c r="B174" s="171"/>
      <c r="C174" s="172"/>
      <c r="D174" s="172"/>
      <c r="E174" s="173"/>
    </row>
    <row r="175" spans="2:5" x14ac:dyDescent="0.3">
      <c r="B175" s="171"/>
      <c r="C175" s="172"/>
      <c r="D175" s="172"/>
      <c r="E175" s="173"/>
    </row>
    <row r="176" spans="2:5" x14ac:dyDescent="0.3">
      <c r="B176" s="171"/>
      <c r="C176" s="172"/>
      <c r="D176" s="172"/>
      <c r="E176" s="173"/>
    </row>
    <row r="177" spans="2:5" x14ac:dyDescent="0.3">
      <c r="B177" s="171"/>
      <c r="C177" s="172"/>
      <c r="D177" s="172"/>
      <c r="E177" s="173"/>
    </row>
    <row r="178" spans="2:5" x14ac:dyDescent="0.3">
      <c r="B178" s="171"/>
      <c r="C178" s="172"/>
      <c r="D178" s="172"/>
      <c r="E178" s="173"/>
    </row>
    <row r="179" spans="2:5" x14ac:dyDescent="0.3">
      <c r="B179" s="171"/>
      <c r="C179" s="172"/>
      <c r="D179" s="172"/>
      <c r="E179" s="173"/>
    </row>
    <row r="180" spans="2:5" x14ac:dyDescent="0.3">
      <c r="B180" s="171"/>
      <c r="C180" s="172"/>
      <c r="D180" s="172"/>
      <c r="E180" s="173"/>
    </row>
    <row r="181" spans="2:5" x14ac:dyDescent="0.3">
      <c r="B181" s="171"/>
      <c r="C181" s="172"/>
      <c r="D181" s="172"/>
      <c r="E181" s="173"/>
    </row>
    <row r="182" spans="2:5" x14ac:dyDescent="0.3">
      <c r="B182" s="171"/>
      <c r="C182" s="172"/>
      <c r="D182" s="172"/>
      <c r="E182" s="173"/>
    </row>
    <row r="183" spans="2:5" x14ac:dyDescent="0.3">
      <c r="B183" s="171"/>
      <c r="C183" s="172"/>
      <c r="D183" s="172"/>
      <c r="E183" s="173"/>
    </row>
    <row r="184" spans="2:5" x14ac:dyDescent="0.3">
      <c r="B184" s="171"/>
      <c r="C184" s="172"/>
      <c r="D184" s="172"/>
      <c r="E184" s="173"/>
    </row>
    <row r="185" spans="2:5" x14ac:dyDescent="0.3">
      <c r="B185" s="171"/>
      <c r="C185" s="172"/>
      <c r="D185" s="172"/>
      <c r="E185" s="173"/>
    </row>
    <row r="186" spans="2:5" x14ac:dyDescent="0.3">
      <c r="B186" s="171"/>
      <c r="C186" s="172"/>
      <c r="D186" s="172"/>
      <c r="E186" s="173"/>
    </row>
    <row r="187" spans="2:5" x14ac:dyDescent="0.3">
      <c r="B187" s="171"/>
      <c r="C187" s="172"/>
      <c r="D187" s="172"/>
      <c r="E187" s="173"/>
    </row>
    <row r="188" spans="2:5" x14ac:dyDescent="0.3">
      <c r="B188" s="171"/>
      <c r="C188" s="172"/>
      <c r="D188" s="172"/>
      <c r="E188" s="173"/>
    </row>
    <row r="189" spans="2:5" x14ac:dyDescent="0.3">
      <c r="B189" s="171"/>
      <c r="C189" s="172"/>
      <c r="D189" s="172"/>
      <c r="E189" s="173"/>
    </row>
    <row r="190" spans="2:5" x14ac:dyDescent="0.3">
      <c r="B190" s="171"/>
      <c r="C190" s="172"/>
      <c r="D190" s="172"/>
      <c r="E190" s="173"/>
    </row>
    <row r="191" spans="2:5" x14ac:dyDescent="0.3">
      <c r="B191" s="171"/>
      <c r="C191" s="172"/>
      <c r="D191" s="172"/>
      <c r="E191" s="173"/>
    </row>
    <row r="192" spans="2:5" x14ac:dyDescent="0.3">
      <c r="B192" s="171"/>
      <c r="C192" s="172"/>
      <c r="D192" s="172"/>
      <c r="E192" s="173"/>
    </row>
    <row r="193" spans="2:5" x14ac:dyDescent="0.3">
      <c r="B193" s="171"/>
      <c r="C193" s="172"/>
      <c r="D193" s="172"/>
      <c r="E193" s="173"/>
    </row>
    <row r="194" spans="2:5" x14ac:dyDescent="0.3">
      <c r="B194" s="171"/>
      <c r="C194" s="172"/>
      <c r="D194" s="172"/>
      <c r="E194" s="173"/>
    </row>
    <row r="195" spans="2:5" x14ac:dyDescent="0.3">
      <c r="B195" s="171"/>
      <c r="C195" s="172"/>
      <c r="D195" s="172"/>
      <c r="E195" s="173"/>
    </row>
    <row r="196" spans="2:5" x14ac:dyDescent="0.3">
      <c r="B196" s="171"/>
      <c r="C196" s="172"/>
      <c r="D196" s="172"/>
      <c r="E196" s="173"/>
    </row>
    <row r="197" spans="2:5" x14ac:dyDescent="0.3">
      <c r="B197" s="171"/>
      <c r="C197" s="172"/>
      <c r="D197" s="172"/>
      <c r="E197" s="173"/>
    </row>
    <row r="198" spans="2:5" x14ac:dyDescent="0.3">
      <c r="B198" s="171"/>
      <c r="C198" s="172"/>
      <c r="D198" s="172"/>
      <c r="E198" s="173"/>
    </row>
    <row r="199" spans="2:5" x14ac:dyDescent="0.3">
      <c r="B199" s="171"/>
      <c r="C199" s="172"/>
      <c r="D199" s="172"/>
      <c r="E199" s="173"/>
    </row>
    <row r="200" spans="2:5" x14ac:dyDescent="0.3">
      <c r="B200" s="171"/>
      <c r="C200" s="172"/>
      <c r="D200" s="172"/>
      <c r="E200" s="173"/>
    </row>
    <row r="201" spans="2:5" x14ac:dyDescent="0.3">
      <c r="B201" s="171"/>
      <c r="C201" s="172"/>
      <c r="D201" s="172"/>
      <c r="E201" s="173"/>
    </row>
    <row r="202" spans="2:5" x14ac:dyDescent="0.3">
      <c r="B202" s="171"/>
      <c r="C202" s="172"/>
      <c r="D202" s="172"/>
      <c r="E202" s="173"/>
    </row>
    <row r="203" spans="2:5" x14ac:dyDescent="0.3">
      <c r="B203" s="171"/>
      <c r="C203" s="172"/>
      <c r="D203" s="172"/>
      <c r="E203" s="173"/>
    </row>
    <row r="204" spans="2:5" x14ac:dyDescent="0.3">
      <c r="B204" s="171"/>
      <c r="C204" s="172"/>
      <c r="D204" s="172"/>
      <c r="E204" s="173"/>
    </row>
    <row r="205" spans="2:5" x14ac:dyDescent="0.3">
      <c r="B205" s="171"/>
      <c r="C205" s="172"/>
      <c r="D205" s="172"/>
      <c r="E205" s="173"/>
    </row>
    <row r="206" spans="2:5" x14ac:dyDescent="0.3">
      <c r="B206" s="171"/>
      <c r="C206" s="172"/>
      <c r="D206" s="172"/>
      <c r="E206" s="173"/>
    </row>
    <row r="207" spans="2:5" x14ac:dyDescent="0.3">
      <c r="B207" s="171"/>
      <c r="C207" s="172"/>
      <c r="D207" s="172"/>
      <c r="E207" s="173"/>
    </row>
    <row r="208" spans="2:5" x14ac:dyDescent="0.3">
      <c r="B208" s="171"/>
      <c r="C208" s="172"/>
      <c r="D208" s="172"/>
      <c r="E208" s="173"/>
    </row>
    <row r="209" spans="2:5" x14ac:dyDescent="0.3">
      <c r="B209" s="171"/>
      <c r="C209" s="172"/>
      <c r="D209" s="172"/>
      <c r="E209" s="173"/>
    </row>
    <row r="210" spans="2:5" x14ac:dyDescent="0.3">
      <c r="B210" s="171"/>
      <c r="C210" s="172"/>
      <c r="D210" s="172"/>
      <c r="E210" s="173"/>
    </row>
    <row r="211" spans="2:5" x14ac:dyDescent="0.3">
      <c r="B211" s="171"/>
      <c r="C211" s="172"/>
      <c r="D211" s="172"/>
      <c r="E211" s="173"/>
    </row>
    <row r="212" spans="2:5" x14ac:dyDescent="0.3">
      <c r="B212" s="171"/>
      <c r="C212" s="172"/>
      <c r="D212" s="172"/>
      <c r="E212" s="173"/>
    </row>
    <row r="213" spans="2:5" x14ac:dyDescent="0.3">
      <c r="B213" s="171"/>
      <c r="C213" s="172"/>
      <c r="D213" s="172"/>
      <c r="E213" s="173"/>
    </row>
    <row r="214" spans="2:5" x14ac:dyDescent="0.3">
      <c r="B214" s="171"/>
      <c r="C214" s="172"/>
      <c r="D214" s="172"/>
      <c r="E214" s="173"/>
    </row>
    <row r="215" spans="2:5" x14ac:dyDescent="0.3">
      <c r="B215" s="171"/>
      <c r="C215" s="172"/>
      <c r="D215" s="172"/>
      <c r="E215" s="173"/>
    </row>
    <row r="216" spans="2:5" x14ac:dyDescent="0.3">
      <c r="B216" s="171"/>
      <c r="C216" s="172"/>
      <c r="D216" s="172"/>
      <c r="E216" s="173"/>
    </row>
    <row r="217" spans="2:5" x14ac:dyDescent="0.3">
      <c r="B217" s="171"/>
      <c r="C217" s="172"/>
      <c r="D217" s="172"/>
      <c r="E217" s="173"/>
    </row>
    <row r="218" spans="2:5" x14ac:dyDescent="0.3">
      <c r="B218" s="171"/>
      <c r="C218" s="172"/>
      <c r="D218" s="172"/>
      <c r="E218" s="173"/>
    </row>
    <row r="219" spans="2:5" x14ac:dyDescent="0.3">
      <c r="B219" s="171"/>
      <c r="C219" s="172"/>
      <c r="D219" s="172"/>
      <c r="E219" s="173"/>
    </row>
    <row r="220" spans="2:5" x14ac:dyDescent="0.3">
      <c r="B220" s="171"/>
      <c r="C220" s="172"/>
      <c r="D220" s="172"/>
      <c r="E220" s="173"/>
    </row>
    <row r="221" spans="2:5" x14ac:dyDescent="0.3">
      <c r="B221" s="171"/>
      <c r="C221" s="172"/>
      <c r="D221" s="172"/>
      <c r="E221" s="173"/>
    </row>
    <row r="222" spans="2:5" x14ac:dyDescent="0.3">
      <c r="B222" s="171"/>
      <c r="C222" s="172"/>
      <c r="D222" s="172"/>
      <c r="E222" s="173"/>
    </row>
    <row r="223" spans="2:5" x14ac:dyDescent="0.3">
      <c r="B223" s="171"/>
      <c r="C223" s="172"/>
      <c r="D223" s="172"/>
      <c r="E223" s="173"/>
    </row>
    <row r="224" spans="2:5" x14ac:dyDescent="0.3">
      <c r="B224" s="171"/>
      <c r="C224" s="172"/>
      <c r="D224" s="172"/>
      <c r="E224" s="173"/>
    </row>
    <row r="225" spans="2:5" x14ac:dyDescent="0.3">
      <c r="B225" s="171"/>
      <c r="C225" s="172"/>
      <c r="D225" s="172"/>
      <c r="E225" s="173"/>
    </row>
    <row r="226" spans="2:5" x14ac:dyDescent="0.3">
      <c r="B226" s="171"/>
      <c r="C226" s="172"/>
      <c r="D226" s="172"/>
      <c r="E226" s="173"/>
    </row>
    <row r="227" spans="2:5" x14ac:dyDescent="0.3">
      <c r="B227" s="171"/>
      <c r="C227" s="172"/>
      <c r="D227" s="172"/>
      <c r="E227" s="173"/>
    </row>
    <row r="228" spans="2:5" x14ac:dyDescent="0.3">
      <c r="B228" s="171"/>
      <c r="C228" s="172"/>
      <c r="D228" s="172"/>
      <c r="E228" s="173"/>
    </row>
    <row r="229" spans="2:5" x14ac:dyDescent="0.3">
      <c r="B229" s="171"/>
      <c r="C229" s="172"/>
      <c r="D229" s="172"/>
      <c r="E229" s="173"/>
    </row>
    <row r="230" spans="2:5" x14ac:dyDescent="0.3">
      <c r="B230" s="171"/>
      <c r="C230" s="172"/>
      <c r="D230" s="172"/>
      <c r="E230" s="173"/>
    </row>
    <row r="231" spans="2:5" x14ac:dyDescent="0.3">
      <c r="B231" s="171"/>
      <c r="C231" s="172"/>
      <c r="D231" s="172"/>
      <c r="E231" s="173"/>
    </row>
    <row r="232" spans="2:5" x14ac:dyDescent="0.3">
      <c r="B232" s="171"/>
      <c r="C232" s="172"/>
      <c r="D232" s="172"/>
      <c r="E232" s="173"/>
    </row>
    <row r="233" spans="2:5" x14ac:dyDescent="0.3">
      <c r="B233" s="171"/>
      <c r="C233" s="172"/>
      <c r="D233" s="172"/>
      <c r="E233" s="173"/>
    </row>
    <row r="234" spans="2:5" x14ac:dyDescent="0.3">
      <c r="B234" s="171"/>
      <c r="C234" s="172"/>
      <c r="D234" s="172"/>
      <c r="E234" s="173"/>
    </row>
    <row r="235" spans="2:5" x14ac:dyDescent="0.3">
      <c r="B235" s="171"/>
      <c r="C235" s="172"/>
      <c r="D235" s="172"/>
      <c r="E235" s="173"/>
    </row>
    <row r="236" spans="2:5" x14ac:dyDescent="0.3">
      <c r="B236" s="171"/>
      <c r="C236" s="172"/>
      <c r="D236" s="172"/>
      <c r="E236" s="173"/>
    </row>
    <row r="237" spans="2:5" x14ac:dyDescent="0.3">
      <c r="B237" s="171"/>
      <c r="C237" s="172"/>
      <c r="D237" s="172"/>
      <c r="E237" s="173"/>
    </row>
    <row r="238" spans="2:5" x14ac:dyDescent="0.3">
      <c r="B238" s="171"/>
      <c r="C238" s="172"/>
      <c r="D238" s="172"/>
      <c r="E238" s="173"/>
    </row>
    <row r="239" spans="2:5" x14ac:dyDescent="0.3">
      <c r="B239" s="171"/>
      <c r="C239" s="172"/>
      <c r="D239" s="172"/>
      <c r="E239" s="173"/>
    </row>
    <row r="240" spans="2:5" x14ac:dyDescent="0.3">
      <c r="B240" s="171"/>
      <c r="C240" s="172"/>
      <c r="D240" s="172"/>
      <c r="E240" s="173"/>
    </row>
    <row r="241" spans="2:5" x14ac:dyDescent="0.3">
      <c r="B241" s="171"/>
      <c r="C241" s="172"/>
      <c r="D241" s="172"/>
      <c r="E241" s="173"/>
    </row>
    <row r="242" spans="2:5" x14ac:dyDescent="0.3">
      <c r="B242" s="171"/>
      <c r="C242" s="172"/>
      <c r="D242" s="172"/>
      <c r="E242" s="173"/>
    </row>
    <row r="243" spans="2:5" x14ac:dyDescent="0.3">
      <c r="B243" s="171"/>
      <c r="C243" s="172"/>
      <c r="D243" s="172"/>
      <c r="E243" s="173"/>
    </row>
    <row r="244" spans="2:5" x14ac:dyDescent="0.3">
      <c r="B244" s="171"/>
      <c r="C244" s="172"/>
      <c r="D244" s="172"/>
      <c r="E244" s="173"/>
    </row>
    <row r="245" spans="2:5" x14ac:dyDescent="0.3">
      <c r="B245" s="171"/>
      <c r="C245" s="172"/>
      <c r="D245" s="172"/>
      <c r="E245" s="173"/>
    </row>
    <row r="246" spans="2:5" x14ac:dyDescent="0.3">
      <c r="B246" s="171"/>
      <c r="C246" s="172"/>
      <c r="D246" s="172"/>
      <c r="E246" s="173"/>
    </row>
    <row r="247" spans="2:5" x14ac:dyDescent="0.3">
      <c r="B247" s="171"/>
      <c r="C247" s="172"/>
      <c r="D247" s="172"/>
      <c r="E247" s="173"/>
    </row>
    <row r="248" spans="2:5" x14ac:dyDescent="0.3">
      <c r="B248" s="171"/>
      <c r="C248" s="172"/>
      <c r="D248" s="172"/>
      <c r="E248" s="173"/>
    </row>
    <row r="249" spans="2:5" x14ac:dyDescent="0.3">
      <c r="B249" s="171"/>
      <c r="C249" s="172"/>
      <c r="D249" s="172"/>
      <c r="E249" s="173"/>
    </row>
    <row r="250" spans="2:5" x14ac:dyDescent="0.3">
      <c r="B250" s="171"/>
      <c r="C250" s="172"/>
      <c r="D250" s="172"/>
      <c r="E250" s="173"/>
    </row>
    <row r="251" spans="2:5" x14ac:dyDescent="0.3">
      <c r="B251" s="171"/>
      <c r="C251" s="172"/>
      <c r="D251" s="172"/>
      <c r="E251" s="173"/>
    </row>
    <row r="252" spans="2:5" x14ac:dyDescent="0.3">
      <c r="B252" s="171"/>
      <c r="C252" s="172"/>
      <c r="D252" s="172"/>
      <c r="E252" s="173"/>
    </row>
    <row r="253" spans="2:5" x14ac:dyDescent="0.3">
      <c r="B253" s="171"/>
      <c r="C253" s="172"/>
      <c r="D253" s="172"/>
      <c r="E253" s="173"/>
    </row>
    <row r="254" spans="2:5" x14ac:dyDescent="0.3">
      <c r="B254" s="171"/>
      <c r="C254" s="172"/>
      <c r="D254" s="172"/>
      <c r="E254" s="173"/>
    </row>
    <row r="255" spans="2:5" x14ac:dyDescent="0.3">
      <c r="B255" s="171"/>
      <c r="C255" s="172"/>
      <c r="D255" s="172"/>
      <c r="E255" s="173"/>
    </row>
    <row r="256" spans="2:5" x14ac:dyDescent="0.3">
      <c r="B256" s="171"/>
      <c r="C256" s="172"/>
      <c r="D256" s="172"/>
      <c r="E256" s="173"/>
    </row>
    <row r="257" spans="2:5" x14ac:dyDescent="0.3">
      <c r="B257" s="171"/>
      <c r="C257" s="172"/>
      <c r="D257" s="172"/>
      <c r="E257" s="173"/>
    </row>
    <row r="258" spans="2:5" x14ac:dyDescent="0.3">
      <c r="B258" s="171"/>
      <c r="C258" s="172"/>
      <c r="D258" s="172"/>
      <c r="E258" s="173"/>
    </row>
    <row r="259" spans="2:5" x14ac:dyDescent="0.3">
      <c r="B259" s="171"/>
      <c r="C259" s="172"/>
      <c r="D259" s="172"/>
      <c r="E259" s="173"/>
    </row>
    <row r="260" spans="2:5" x14ac:dyDescent="0.3">
      <c r="B260" s="171"/>
      <c r="C260" s="172"/>
      <c r="D260" s="172"/>
      <c r="E260" s="173"/>
    </row>
    <row r="261" spans="2:5" x14ac:dyDescent="0.3">
      <c r="B261" s="171"/>
      <c r="C261" s="172"/>
      <c r="D261" s="172"/>
      <c r="E261" s="173"/>
    </row>
    <row r="262" spans="2:5" x14ac:dyDescent="0.3">
      <c r="B262" s="171"/>
      <c r="C262" s="172"/>
      <c r="D262" s="172"/>
      <c r="E262" s="173"/>
    </row>
    <row r="263" spans="2:5" x14ac:dyDescent="0.3">
      <c r="B263" s="171"/>
      <c r="C263" s="172"/>
      <c r="D263" s="172"/>
      <c r="E263" s="173"/>
    </row>
    <row r="264" spans="2:5" x14ac:dyDescent="0.3">
      <c r="B264" s="171"/>
      <c r="C264" s="172"/>
      <c r="D264" s="172"/>
      <c r="E264" s="173"/>
    </row>
    <row r="265" spans="2:5" x14ac:dyDescent="0.3">
      <c r="B265" s="171"/>
      <c r="C265" s="172"/>
      <c r="D265" s="172"/>
      <c r="E265" s="173"/>
    </row>
    <row r="266" spans="2:5" x14ac:dyDescent="0.3">
      <c r="B266" s="171"/>
      <c r="C266" s="172"/>
      <c r="D266" s="172"/>
      <c r="E266" s="173"/>
    </row>
    <row r="267" spans="2:5" x14ac:dyDescent="0.3">
      <c r="B267" s="171"/>
      <c r="C267" s="172"/>
      <c r="D267" s="172"/>
      <c r="E267" s="173"/>
    </row>
    <row r="268" spans="2:5" x14ac:dyDescent="0.3">
      <c r="B268" s="171"/>
      <c r="C268" s="172"/>
      <c r="D268" s="172"/>
      <c r="E268" s="173"/>
    </row>
    <row r="269" spans="2:5" x14ac:dyDescent="0.3">
      <c r="B269" s="171"/>
      <c r="C269" s="172"/>
      <c r="D269" s="172"/>
      <c r="E269" s="173"/>
    </row>
    <row r="270" spans="2:5" x14ac:dyDescent="0.3">
      <c r="B270" s="171"/>
      <c r="C270" s="172"/>
      <c r="D270" s="172"/>
      <c r="E270" s="173"/>
    </row>
    <row r="271" spans="2:5" x14ac:dyDescent="0.3">
      <c r="B271" s="171"/>
      <c r="C271" s="172"/>
      <c r="D271" s="172"/>
      <c r="E271" s="173"/>
    </row>
    <row r="272" spans="2:5" x14ac:dyDescent="0.3">
      <c r="B272" s="171"/>
      <c r="C272" s="172"/>
      <c r="D272" s="172"/>
      <c r="E272" s="173"/>
    </row>
    <row r="273" spans="2:5" x14ac:dyDescent="0.3">
      <c r="B273" s="171"/>
      <c r="C273" s="172"/>
      <c r="D273" s="172"/>
      <c r="E273" s="173"/>
    </row>
    <row r="274" spans="2:5" x14ac:dyDescent="0.3">
      <c r="B274" s="171"/>
      <c r="C274" s="172"/>
      <c r="D274" s="172"/>
      <c r="E274" s="173"/>
    </row>
    <row r="275" spans="2:5" x14ac:dyDescent="0.3">
      <c r="B275" s="171"/>
      <c r="C275" s="172"/>
      <c r="D275" s="172"/>
      <c r="E275" s="173"/>
    </row>
    <row r="276" spans="2:5" x14ac:dyDescent="0.3">
      <c r="B276" s="171"/>
      <c r="C276" s="172"/>
      <c r="D276" s="172"/>
      <c r="E276" s="173"/>
    </row>
    <row r="277" spans="2:5" x14ac:dyDescent="0.3">
      <c r="B277" s="171"/>
      <c r="C277" s="172"/>
      <c r="D277" s="172"/>
      <c r="E277" s="173"/>
    </row>
    <row r="278" spans="2:5" x14ac:dyDescent="0.3">
      <c r="B278" s="171"/>
      <c r="C278" s="172"/>
      <c r="D278" s="172"/>
      <c r="E278" s="173"/>
    </row>
    <row r="279" spans="2:5" x14ac:dyDescent="0.3">
      <c r="B279" s="171"/>
      <c r="C279" s="172"/>
      <c r="D279" s="172"/>
      <c r="E279" s="173"/>
    </row>
    <row r="280" spans="2:5" x14ac:dyDescent="0.3">
      <c r="B280" s="171"/>
      <c r="C280" s="172"/>
      <c r="D280" s="172"/>
      <c r="E280" s="173"/>
    </row>
    <row r="281" spans="2:5" x14ac:dyDescent="0.3">
      <c r="B281" s="171"/>
      <c r="C281" s="172"/>
      <c r="D281" s="172"/>
      <c r="E281" s="173"/>
    </row>
    <row r="282" spans="2:5" x14ac:dyDescent="0.3">
      <c r="B282" s="171"/>
      <c r="C282" s="172"/>
      <c r="D282" s="172"/>
      <c r="E282" s="173"/>
    </row>
    <row r="283" spans="2:5" x14ac:dyDescent="0.3">
      <c r="B283" s="171"/>
      <c r="C283" s="172"/>
      <c r="D283" s="172"/>
      <c r="E283" s="173"/>
    </row>
    <row r="284" spans="2:5" x14ac:dyDescent="0.3">
      <c r="B284" s="171"/>
      <c r="C284" s="172"/>
      <c r="D284" s="172"/>
      <c r="E284" s="173"/>
    </row>
    <row r="285" spans="2:5" x14ac:dyDescent="0.3">
      <c r="B285" s="171"/>
      <c r="C285" s="172"/>
      <c r="D285" s="172"/>
      <c r="E285" s="173"/>
    </row>
    <row r="286" spans="2:5" x14ac:dyDescent="0.3">
      <c r="B286" s="171"/>
      <c r="C286" s="172"/>
      <c r="D286" s="172"/>
      <c r="E286" s="173"/>
    </row>
    <row r="287" spans="2:5" x14ac:dyDescent="0.3">
      <c r="B287" s="171"/>
      <c r="C287" s="172"/>
      <c r="D287" s="172"/>
      <c r="E287" s="173"/>
    </row>
    <row r="288" spans="2:5" x14ac:dyDescent="0.3">
      <c r="B288" s="171"/>
      <c r="C288" s="172"/>
      <c r="D288" s="172"/>
      <c r="E288" s="173"/>
    </row>
    <row r="289" spans="2:5" x14ac:dyDescent="0.3">
      <c r="B289" s="171"/>
      <c r="C289" s="172"/>
      <c r="D289" s="172"/>
      <c r="E289" s="173"/>
    </row>
    <row r="290" spans="2:5" x14ac:dyDescent="0.3">
      <c r="B290" s="171"/>
      <c r="C290" s="172"/>
      <c r="D290" s="172"/>
      <c r="E290" s="173"/>
    </row>
    <row r="291" spans="2:5" x14ac:dyDescent="0.3">
      <c r="B291" s="171"/>
      <c r="C291" s="172"/>
      <c r="D291" s="172"/>
      <c r="E291" s="173"/>
    </row>
    <row r="292" spans="2:5" x14ac:dyDescent="0.3">
      <c r="B292" s="171"/>
      <c r="C292" s="172"/>
      <c r="D292" s="172"/>
      <c r="E292" s="173"/>
    </row>
    <row r="293" spans="2:5" x14ac:dyDescent="0.3">
      <c r="B293" s="171"/>
      <c r="C293" s="172"/>
      <c r="D293" s="172"/>
      <c r="E293" s="173"/>
    </row>
    <row r="294" spans="2:5" x14ac:dyDescent="0.3">
      <c r="B294" s="171"/>
      <c r="C294" s="172"/>
      <c r="D294" s="172"/>
      <c r="E294" s="173"/>
    </row>
    <row r="295" spans="2:5" x14ac:dyDescent="0.3">
      <c r="B295" s="171"/>
      <c r="C295" s="172"/>
      <c r="D295" s="172"/>
      <c r="E295" s="173"/>
    </row>
    <row r="296" spans="2:5" x14ac:dyDescent="0.3">
      <c r="B296" s="171"/>
      <c r="C296" s="172"/>
      <c r="D296" s="172"/>
      <c r="E296" s="173"/>
    </row>
    <row r="297" spans="2:5" x14ac:dyDescent="0.3">
      <c r="B297" s="171"/>
      <c r="C297" s="172"/>
      <c r="D297" s="172"/>
      <c r="E297" s="173"/>
    </row>
    <row r="298" spans="2:5" x14ac:dyDescent="0.3">
      <c r="B298" s="171"/>
      <c r="C298" s="172"/>
      <c r="D298" s="172"/>
      <c r="E298" s="173"/>
    </row>
    <row r="299" spans="2:5" x14ac:dyDescent="0.3">
      <c r="B299" s="171"/>
      <c r="C299" s="172"/>
      <c r="D299" s="172"/>
      <c r="E299" s="173"/>
    </row>
    <row r="300" spans="2:5" x14ac:dyDescent="0.3">
      <c r="B300" s="171"/>
      <c r="C300" s="172"/>
      <c r="D300" s="172"/>
      <c r="E300" s="173"/>
    </row>
    <row r="301" spans="2:5" x14ac:dyDescent="0.3">
      <c r="B301" s="171"/>
      <c r="C301" s="172"/>
      <c r="D301" s="172"/>
      <c r="E301" s="173"/>
    </row>
    <row r="302" spans="2:5" x14ac:dyDescent="0.3">
      <c r="B302" s="171"/>
      <c r="C302" s="172"/>
      <c r="D302" s="172"/>
      <c r="E302" s="173"/>
    </row>
    <row r="303" spans="2:5" x14ac:dyDescent="0.3">
      <c r="B303" s="171"/>
      <c r="C303" s="172"/>
      <c r="D303" s="172"/>
      <c r="E303" s="173"/>
    </row>
    <row r="304" spans="2:5" x14ac:dyDescent="0.3">
      <c r="B304" s="171"/>
      <c r="C304" s="172"/>
      <c r="D304" s="172"/>
      <c r="E304" s="173"/>
    </row>
    <row r="305" spans="2:5" x14ac:dyDescent="0.3">
      <c r="B305" s="171"/>
      <c r="C305" s="172"/>
      <c r="D305" s="172"/>
      <c r="E305" s="173"/>
    </row>
    <row r="306" spans="2:5" x14ac:dyDescent="0.3">
      <c r="B306" s="171"/>
      <c r="C306" s="172"/>
      <c r="D306" s="172"/>
      <c r="E306" s="173"/>
    </row>
    <row r="307" spans="2:5" x14ac:dyDescent="0.3">
      <c r="B307" s="171"/>
      <c r="C307" s="172"/>
      <c r="D307" s="172"/>
      <c r="E307" s="173"/>
    </row>
    <row r="308" spans="2:5" x14ac:dyDescent="0.3">
      <c r="B308" s="171"/>
      <c r="C308" s="172"/>
      <c r="D308" s="172"/>
      <c r="E308" s="173"/>
    </row>
    <row r="309" spans="2:5" x14ac:dyDescent="0.3">
      <c r="B309" s="171"/>
      <c r="C309" s="172"/>
      <c r="D309" s="172"/>
      <c r="E309" s="173"/>
    </row>
    <row r="310" spans="2:5" x14ac:dyDescent="0.3">
      <c r="B310" s="171"/>
      <c r="C310" s="172"/>
      <c r="D310" s="172"/>
      <c r="E310" s="173"/>
    </row>
    <row r="311" spans="2:5" x14ac:dyDescent="0.3">
      <c r="B311" s="171"/>
      <c r="C311" s="172"/>
      <c r="D311" s="172"/>
      <c r="E311" s="173"/>
    </row>
    <row r="312" spans="2:5" x14ac:dyDescent="0.3">
      <c r="B312" s="171"/>
      <c r="C312" s="172"/>
      <c r="D312" s="172"/>
      <c r="E312" s="173"/>
    </row>
    <row r="313" spans="2:5" x14ac:dyDescent="0.3">
      <c r="B313" s="171"/>
      <c r="C313" s="172"/>
      <c r="D313" s="172"/>
      <c r="E313" s="173"/>
    </row>
    <row r="314" spans="2:5" x14ac:dyDescent="0.3">
      <c r="B314" s="171"/>
      <c r="C314" s="172"/>
      <c r="D314" s="172"/>
      <c r="E314" s="173"/>
    </row>
    <row r="315" spans="2:5" x14ac:dyDescent="0.3">
      <c r="B315" s="171"/>
      <c r="C315" s="172"/>
      <c r="D315" s="172"/>
      <c r="E315" s="173"/>
    </row>
    <row r="316" spans="2:5" x14ac:dyDescent="0.3">
      <c r="B316" s="171"/>
      <c r="C316" s="172"/>
      <c r="D316" s="172"/>
      <c r="E316" s="173"/>
    </row>
    <row r="317" spans="2:5" x14ac:dyDescent="0.3">
      <c r="B317" s="171"/>
      <c r="C317" s="172"/>
      <c r="D317" s="172"/>
      <c r="E317" s="173"/>
    </row>
    <row r="318" spans="2:5" x14ac:dyDescent="0.3">
      <c r="B318" s="171"/>
      <c r="C318" s="172"/>
      <c r="D318" s="172"/>
      <c r="E318" s="173"/>
    </row>
    <row r="319" spans="2:5" x14ac:dyDescent="0.3">
      <c r="B319" s="171"/>
      <c r="C319" s="172"/>
      <c r="D319" s="172"/>
      <c r="E319" s="173"/>
    </row>
    <row r="320" spans="2:5" x14ac:dyDescent="0.3">
      <c r="B320" s="171"/>
      <c r="C320" s="172"/>
      <c r="D320" s="172"/>
      <c r="E320" s="173"/>
    </row>
    <row r="321" spans="2:5" x14ac:dyDescent="0.3">
      <c r="B321" s="171"/>
      <c r="C321" s="172"/>
      <c r="D321" s="172"/>
      <c r="E321" s="173"/>
    </row>
    <row r="322" spans="2:5" x14ac:dyDescent="0.3">
      <c r="B322" s="171"/>
      <c r="C322" s="172"/>
      <c r="D322" s="172"/>
      <c r="E322" s="173"/>
    </row>
    <row r="323" spans="2:5" x14ac:dyDescent="0.3">
      <c r="B323" s="171"/>
      <c r="C323" s="172"/>
      <c r="D323" s="172"/>
      <c r="E323" s="173"/>
    </row>
    <row r="324" spans="2:5" x14ac:dyDescent="0.3">
      <c r="B324" s="171"/>
      <c r="C324" s="172"/>
      <c r="D324" s="172"/>
      <c r="E324" s="173"/>
    </row>
    <row r="325" spans="2:5" x14ac:dyDescent="0.3">
      <c r="B325" s="171"/>
      <c r="C325" s="172"/>
      <c r="D325" s="172"/>
      <c r="E325" s="173"/>
    </row>
    <row r="326" spans="2:5" x14ac:dyDescent="0.3">
      <c r="B326" s="171"/>
      <c r="C326" s="172"/>
      <c r="D326" s="172"/>
      <c r="E326" s="173"/>
    </row>
    <row r="327" spans="2:5" x14ac:dyDescent="0.3">
      <c r="B327" s="171"/>
      <c r="C327" s="172"/>
      <c r="D327" s="172"/>
      <c r="E327" s="173"/>
    </row>
    <row r="328" spans="2:5" x14ac:dyDescent="0.3">
      <c r="B328" s="171"/>
      <c r="C328" s="172"/>
      <c r="D328" s="172"/>
      <c r="E328" s="173"/>
    </row>
    <row r="329" spans="2:5" x14ac:dyDescent="0.3">
      <c r="B329" s="171"/>
      <c r="C329" s="172"/>
      <c r="D329" s="172"/>
      <c r="E329" s="173"/>
    </row>
    <row r="330" spans="2:5" x14ac:dyDescent="0.3">
      <c r="B330" s="171"/>
      <c r="C330" s="172"/>
      <c r="D330" s="172"/>
      <c r="E330" s="173"/>
    </row>
    <row r="331" spans="2:5" x14ac:dyDescent="0.3">
      <c r="B331" s="171"/>
      <c r="C331" s="172"/>
      <c r="D331" s="172"/>
      <c r="E331" s="173"/>
    </row>
    <row r="332" spans="2:5" x14ac:dyDescent="0.3">
      <c r="B332" s="171"/>
      <c r="C332" s="172"/>
      <c r="D332" s="172"/>
      <c r="E332" s="173"/>
    </row>
    <row r="333" spans="2:5" x14ac:dyDescent="0.3">
      <c r="B333" s="171"/>
      <c r="C333" s="172"/>
      <c r="D333" s="172"/>
      <c r="E333" s="173"/>
    </row>
    <row r="334" spans="2:5" x14ac:dyDescent="0.3">
      <c r="B334" s="171"/>
      <c r="C334" s="172"/>
      <c r="D334" s="172"/>
      <c r="E334" s="173"/>
    </row>
    <row r="335" spans="2:5" x14ac:dyDescent="0.3">
      <c r="B335" s="171"/>
      <c r="C335" s="172"/>
      <c r="D335" s="172"/>
      <c r="E335" s="173"/>
    </row>
    <row r="336" spans="2:5" x14ac:dyDescent="0.3">
      <c r="B336" s="171"/>
      <c r="C336" s="172"/>
      <c r="D336" s="172"/>
      <c r="E336" s="173"/>
    </row>
    <row r="337" spans="2:5" x14ac:dyDescent="0.3">
      <c r="B337" s="171"/>
      <c r="C337" s="172"/>
      <c r="D337" s="172"/>
      <c r="E337" s="173"/>
    </row>
    <row r="338" spans="2:5" x14ac:dyDescent="0.3">
      <c r="B338" s="171"/>
      <c r="C338" s="172"/>
      <c r="D338" s="172"/>
      <c r="E338" s="173"/>
    </row>
    <row r="339" spans="2:5" x14ac:dyDescent="0.3">
      <c r="B339" s="171"/>
      <c r="C339" s="172"/>
      <c r="D339" s="172"/>
      <c r="E339" s="173"/>
    </row>
    <row r="340" spans="2:5" x14ac:dyDescent="0.3">
      <c r="B340" s="171"/>
      <c r="C340" s="172"/>
      <c r="D340" s="172"/>
      <c r="E340" s="173"/>
    </row>
    <row r="341" spans="2:5" x14ac:dyDescent="0.3">
      <c r="B341" s="171"/>
      <c r="C341" s="172"/>
      <c r="D341" s="172"/>
      <c r="E341" s="173"/>
    </row>
    <row r="342" spans="2:5" x14ac:dyDescent="0.3">
      <c r="B342" s="171"/>
      <c r="C342" s="172"/>
      <c r="D342" s="172"/>
      <c r="E342" s="173"/>
    </row>
    <row r="343" spans="2:5" x14ac:dyDescent="0.3">
      <c r="B343" s="171"/>
      <c r="C343" s="172"/>
      <c r="D343" s="172"/>
      <c r="E343" s="173"/>
    </row>
    <row r="344" spans="2:5" x14ac:dyDescent="0.3">
      <c r="B344" s="171"/>
      <c r="C344" s="172"/>
      <c r="D344" s="172"/>
      <c r="E344" s="173"/>
    </row>
    <row r="345" spans="2:5" x14ac:dyDescent="0.3">
      <c r="B345" s="171"/>
      <c r="C345" s="172"/>
      <c r="D345" s="172"/>
      <c r="E345" s="173"/>
    </row>
    <row r="346" spans="2:5" x14ac:dyDescent="0.3">
      <c r="B346" s="171"/>
      <c r="C346" s="172"/>
      <c r="D346" s="172"/>
      <c r="E346" s="173"/>
    </row>
    <row r="347" spans="2:5" x14ac:dyDescent="0.3">
      <c r="B347" s="171"/>
      <c r="C347" s="172"/>
      <c r="D347" s="172"/>
      <c r="E347" s="173"/>
    </row>
    <row r="348" spans="2:5" x14ac:dyDescent="0.3">
      <c r="B348" s="171"/>
      <c r="C348" s="172"/>
      <c r="D348" s="172"/>
      <c r="E348" s="173"/>
    </row>
    <row r="349" spans="2:5" x14ac:dyDescent="0.3">
      <c r="B349" s="171"/>
      <c r="C349" s="172"/>
      <c r="D349" s="172"/>
      <c r="E349" s="174"/>
    </row>
    <row r="350" spans="2:5" x14ac:dyDescent="0.3">
      <c r="B350" s="171"/>
      <c r="C350" s="172"/>
      <c r="D350" s="172"/>
      <c r="E350" s="174"/>
    </row>
    <row r="351" spans="2:5" x14ac:dyDescent="0.3">
      <c r="B351" s="171"/>
      <c r="C351" s="172"/>
      <c r="D351" s="172"/>
      <c r="E351" s="174"/>
    </row>
    <row r="352" spans="2:5" x14ac:dyDescent="0.3">
      <c r="B352" s="171"/>
      <c r="C352" s="172"/>
      <c r="D352" s="172"/>
      <c r="E352" s="174"/>
    </row>
    <row r="353" spans="2:5" x14ac:dyDescent="0.3">
      <c r="B353" s="171"/>
      <c r="C353" s="172"/>
      <c r="D353" s="172"/>
      <c r="E353" s="174"/>
    </row>
    <row r="354" spans="2:5" x14ac:dyDescent="0.3">
      <c r="B354" s="171"/>
      <c r="C354" s="172"/>
      <c r="D354" s="172"/>
      <c r="E354" s="174"/>
    </row>
    <row r="355" spans="2:5" x14ac:dyDescent="0.3">
      <c r="B355" s="171"/>
      <c r="C355" s="172"/>
      <c r="D355" s="172"/>
      <c r="E355" s="174"/>
    </row>
    <row r="356" spans="2:5" x14ac:dyDescent="0.3">
      <c r="B356" s="171"/>
      <c r="C356" s="172"/>
      <c r="D356" s="172"/>
      <c r="E356" s="174"/>
    </row>
    <row r="357" spans="2:5" x14ac:dyDescent="0.3">
      <c r="B357" s="171"/>
      <c r="C357" s="172"/>
      <c r="D357" s="172"/>
      <c r="E357" s="174"/>
    </row>
    <row r="358" spans="2:5" x14ac:dyDescent="0.3">
      <c r="B358" s="171"/>
      <c r="C358" s="172"/>
      <c r="D358" s="172"/>
      <c r="E358" s="174"/>
    </row>
    <row r="359" spans="2:5" x14ac:dyDescent="0.3">
      <c r="B359" s="171"/>
      <c r="C359" s="172"/>
      <c r="D359" s="172"/>
      <c r="E359" s="174"/>
    </row>
    <row r="360" spans="2:5" x14ac:dyDescent="0.3">
      <c r="B360" s="171"/>
      <c r="C360" s="172"/>
      <c r="D360" s="172"/>
      <c r="E360" s="174"/>
    </row>
    <row r="361" spans="2:5" x14ac:dyDescent="0.3">
      <c r="B361" s="171"/>
      <c r="C361" s="172"/>
      <c r="D361" s="172"/>
      <c r="E361" s="174"/>
    </row>
    <row r="362" spans="2:5" x14ac:dyDescent="0.3">
      <c r="B362" s="171"/>
      <c r="C362" s="172"/>
      <c r="D362" s="172"/>
      <c r="E362" s="174"/>
    </row>
    <row r="363" spans="2:5" x14ac:dyDescent="0.3">
      <c r="B363" s="171"/>
      <c r="C363" s="172"/>
      <c r="D363" s="172"/>
      <c r="E363" s="174"/>
    </row>
    <row r="364" spans="2:5" x14ac:dyDescent="0.3">
      <c r="B364" s="175"/>
      <c r="C364" s="176"/>
      <c r="D364" s="176"/>
      <c r="E364" s="177"/>
    </row>
    <row r="365" spans="2:5" x14ac:dyDescent="0.3">
      <c r="B365" s="175"/>
      <c r="C365" s="176"/>
      <c r="D365" s="176"/>
      <c r="E365" s="177"/>
    </row>
    <row r="366" spans="2:5" x14ac:dyDescent="0.3">
      <c r="B366" s="178"/>
      <c r="C366" s="179"/>
      <c r="D366" s="179"/>
      <c r="E366" s="180"/>
    </row>
    <row r="367" spans="2:5" x14ac:dyDescent="0.3">
      <c r="B367" s="178"/>
      <c r="C367" s="179"/>
      <c r="D367" s="179"/>
      <c r="E367" s="180"/>
    </row>
    <row r="368" spans="2:5" x14ac:dyDescent="0.3">
      <c r="B368" s="178"/>
      <c r="C368" s="179"/>
      <c r="D368" s="179"/>
      <c r="E368" s="180"/>
    </row>
    <row r="369" spans="2:5" x14ac:dyDescent="0.3">
      <c r="B369" s="178"/>
      <c r="C369" s="179"/>
      <c r="D369" s="179"/>
      <c r="E369" s="180"/>
    </row>
    <row r="370" spans="2:5" x14ac:dyDescent="0.3">
      <c r="B370" s="178"/>
      <c r="C370" s="179"/>
      <c r="D370" s="179"/>
      <c r="E370" s="180"/>
    </row>
    <row r="371" spans="2:5" x14ac:dyDescent="0.3">
      <c r="B371" s="178"/>
      <c r="C371" s="179"/>
      <c r="D371" s="179"/>
      <c r="E371" s="180"/>
    </row>
    <row r="372" spans="2:5" x14ac:dyDescent="0.3">
      <c r="B372" s="178"/>
      <c r="C372" s="179"/>
      <c r="D372" s="179"/>
      <c r="E372" s="180"/>
    </row>
    <row r="373" spans="2:5" x14ac:dyDescent="0.3">
      <c r="B373" s="178"/>
      <c r="C373" s="179"/>
      <c r="D373" s="179"/>
      <c r="E373" s="180"/>
    </row>
    <row r="374" spans="2:5" x14ac:dyDescent="0.3">
      <c r="B374" s="178"/>
      <c r="C374" s="179"/>
      <c r="D374" s="179"/>
      <c r="E374" s="180"/>
    </row>
    <row r="375" spans="2:5" x14ac:dyDescent="0.3">
      <c r="B375" s="178"/>
      <c r="C375" s="179"/>
      <c r="D375" s="179"/>
      <c r="E375" s="180"/>
    </row>
    <row r="376" spans="2:5" x14ac:dyDescent="0.3">
      <c r="B376" s="178"/>
      <c r="C376" s="179"/>
      <c r="D376" s="179"/>
      <c r="E376" s="180"/>
    </row>
    <row r="377" spans="2:5" x14ac:dyDescent="0.3">
      <c r="B377" s="178"/>
      <c r="C377" s="179"/>
      <c r="D377" s="179"/>
      <c r="E377" s="180"/>
    </row>
    <row r="378" spans="2:5" x14ac:dyDescent="0.3">
      <c r="B378" s="178"/>
      <c r="C378" s="179"/>
      <c r="D378" s="179"/>
      <c r="E378" s="180"/>
    </row>
    <row r="379" spans="2:5" x14ac:dyDescent="0.3">
      <c r="B379" s="178"/>
      <c r="C379" s="179"/>
      <c r="D379" s="179"/>
      <c r="E379" s="180"/>
    </row>
    <row r="380" spans="2:5" x14ac:dyDescent="0.3">
      <c r="B380" s="178"/>
      <c r="C380" s="179"/>
      <c r="D380" s="179"/>
      <c r="E380" s="180"/>
    </row>
    <row r="381" spans="2:5" x14ac:dyDescent="0.3">
      <c r="B381" s="178"/>
      <c r="C381" s="179"/>
      <c r="D381" s="179"/>
      <c r="E381" s="180"/>
    </row>
    <row r="382" spans="2:5" x14ac:dyDescent="0.3">
      <c r="B382" s="178"/>
      <c r="C382" s="179"/>
      <c r="D382" s="179"/>
      <c r="E382" s="180"/>
    </row>
    <row r="383" spans="2:5" x14ac:dyDescent="0.3">
      <c r="B383" s="178"/>
      <c r="C383" s="179"/>
      <c r="D383" s="179"/>
      <c r="E383" s="180"/>
    </row>
    <row r="384" spans="2:5" x14ac:dyDescent="0.3">
      <c r="B384" s="178"/>
      <c r="C384" s="179"/>
      <c r="D384" s="179"/>
      <c r="E384" s="180"/>
    </row>
    <row r="385" spans="2:5" x14ac:dyDescent="0.3">
      <c r="B385" s="178"/>
      <c r="C385" s="179"/>
      <c r="D385" s="179"/>
      <c r="E385" s="180"/>
    </row>
    <row r="386" spans="2:5" x14ac:dyDescent="0.3">
      <c r="B386" s="178"/>
      <c r="C386" s="179"/>
      <c r="D386" s="179"/>
      <c r="E386" s="180"/>
    </row>
    <row r="387" spans="2:5" x14ac:dyDescent="0.3">
      <c r="B387" s="178"/>
      <c r="C387" s="179"/>
      <c r="D387" s="179"/>
      <c r="E387" s="180"/>
    </row>
    <row r="388" spans="2:5" x14ac:dyDescent="0.3">
      <c r="B388" s="178"/>
      <c r="C388" s="179"/>
      <c r="D388" s="179"/>
      <c r="E388" s="180"/>
    </row>
    <row r="389" spans="2:5" x14ac:dyDescent="0.3">
      <c r="B389" s="178"/>
      <c r="C389" s="179"/>
      <c r="D389" s="179"/>
      <c r="E389" s="180"/>
    </row>
    <row r="390" spans="2:5" x14ac:dyDescent="0.3">
      <c r="B390" s="178"/>
      <c r="C390" s="179"/>
      <c r="D390" s="179"/>
      <c r="E390" s="180"/>
    </row>
    <row r="391" spans="2:5" x14ac:dyDescent="0.3">
      <c r="B391" s="178"/>
      <c r="C391" s="179"/>
      <c r="D391" s="179"/>
      <c r="E391" s="180"/>
    </row>
    <row r="392" spans="2:5" x14ac:dyDescent="0.3">
      <c r="B392" s="178"/>
      <c r="C392" s="179"/>
      <c r="D392" s="179"/>
      <c r="E392" s="180"/>
    </row>
    <row r="393" spans="2:5" x14ac:dyDescent="0.3">
      <c r="B393" s="178"/>
      <c r="C393" s="179"/>
      <c r="D393" s="179"/>
      <c r="E393" s="180"/>
    </row>
    <row r="394" spans="2:5" x14ac:dyDescent="0.3">
      <c r="B394" s="178"/>
      <c r="C394" s="179"/>
      <c r="D394" s="179"/>
      <c r="E394" s="180"/>
    </row>
    <row r="395" spans="2:5" x14ac:dyDescent="0.3">
      <c r="B395" s="178"/>
      <c r="C395" s="179"/>
      <c r="D395" s="179"/>
      <c r="E395" s="180"/>
    </row>
    <row r="396" spans="2:5" x14ac:dyDescent="0.3">
      <c r="B396" s="178"/>
      <c r="C396" s="179"/>
      <c r="D396" s="179"/>
      <c r="E396" s="180"/>
    </row>
    <row r="397" spans="2:5" x14ac:dyDescent="0.3">
      <c r="B397" s="178"/>
      <c r="C397" s="179"/>
      <c r="D397" s="179"/>
      <c r="E397" s="180"/>
    </row>
    <row r="398" spans="2:5" x14ac:dyDescent="0.3">
      <c r="B398" s="178"/>
      <c r="C398" s="179"/>
      <c r="D398" s="179"/>
      <c r="E398" s="180"/>
    </row>
    <row r="399" spans="2:5" x14ac:dyDescent="0.3">
      <c r="B399" s="178"/>
      <c r="C399" s="179"/>
      <c r="D399" s="179"/>
      <c r="E399" s="180"/>
    </row>
    <row r="400" spans="2:5" x14ac:dyDescent="0.3">
      <c r="B400" s="178"/>
      <c r="C400" s="179"/>
      <c r="D400" s="179"/>
      <c r="E400" s="180"/>
    </row>
    <row r="401" spans="2:5" x14ac:dyDescent="0.3">
      <c r="B401" s="178"/>
      <c r="C401" s="179"/>
      <c r="D401" s="179"/>
      <c r="E401" s="180"/>
    </row>
    <row r="402" spans="2:5" x14ac:dyDescent="0.3">
      <c r="B402" s="178"/>
      <c r="C402" s="179"/>
      <c r="D402" s="179"/>
      <c r="E402" s="180"/>
    </row>
    <row r="403" spans="2:5" x14ac:dyDescent="0.3">
      <c r="B403" s="178"/>
      <c r="C403" s="179"/>
      <c r="D403" s="179"/>
      <c r="E403" s="180"/>
    </row>
    <row r="404" spans="2:5" x14ac:dyDescent="0.3">
      <c r="B404" s="178"/>
      <c r="C404" s="179"/>
      <c r="D404" s="179"/>
      <c r="E404" s="180"/>
    </row>
    <row r="405" spans="2:5" x14ac:dyDescent="0.3">
      <c r="B405" s="178"/>
      <c r="C405" s="179"/>
      <c r="D405" s="179"/>
      <c r="E405" s="180"/>
    </row>
    <row r="406" spans="2:5" x14ac:dyDescent="0.3">
      <c r="B406" s="178"/>
      <c r="C406" s="179"/>
      <c r="D406" s="179"/>
      <c r="E406" s="180"/>
    </row>
    <row r="407" spans="2:5" x14ac:dyDescent="0.3">
      <c r="B407" s="178"/>
      <c r="C407" s="179"/>
      <c r="D407" s="179"/>
      <c r="E407" s="180"/>
    </row>
    <row r="408" spans="2:5" x14ac:dyDescent="0.3">
      <c r="B408" s="178"/>
      <c r="C408" s="179"/>
      <c r="D408" s="179"/>
      <c r="E408" s="180"/>
    </row>
    <row r="409" spans="2:5" x14ac:dyDescent="0.3">
      <c r="B409" s="178"/>
      <c r="C409" s="179"/>
      <c r="D409" s="179"/>
      <c r="E409" s="180"/>
    </row>
    <row r="410" spans="2:5" x14ac:dyDescent="0.3">
      <c r="B410" s="178"/>
      <c r="C410" s="179"/>
      <c r="D410" s="179"/>
      <c r="E410" s="180"/>
    </row>
    <row r="411" spans="2:5" x14ac:dyDescent="0.3">
      <c r="B411" s="178"/>
      <c r="C411" s="179"/>
      <c r="D411" s="179"/>
      <c r="E411" s="180"/>
    </row>
    <row r="412" spans="2:5" x14ac:dyDescent="0.3">
      <c r="B412" s="178"/>
      <c r="C412" s="179"/>
      <c r="D412" s="179"/>
      <c r="E412" s="180"/>
    </row>
    <row r="413" spans="2:5" x14ac:dyDescent="0.3">
      <c r="B413" s="178"/>
      <c r="C413" s="179"/>
      <c r="D413" s="179"/>
      <c r="E413" s="180"/>
    </row>
    <row r="414" spans="2:5" x14ac:dyDescent="0.3">
      <c r="B414" s="178"/>
      <c r="C414" s="179"/>
      <c r="D414" s="179"/>
      <c r="E414" s="180"/>
    </row>
    <row r="415" spans="2:5" x14ac:dyDescent="0.3">
      <c r="B415" s="178"/>
      <c r="C415" s="179"/>
      <c r="D415" s="179"/>
      <c r="E415" s="180"/>
    </row>
    <row r="416" spans="2:5" x14ac:dyDescent="0.3">
      <c r="B416" s="178"/>
      <c r="C416" s="179"/>
      <c r="D416" s="179"/>
      <c r="E416" s="180"/>
    </row>
    <row r="417" spans="2:5" x14ac:dyDescent="0.3">
      <c r="B417" s="178"/>
      <c r="C417" s="179"/>
      <c r="D417" s="179"/>
      <c r="E417" s="180"/>
    </row>
    <row r="418" spans="2:5" x14ac:dyDescent="0.3">
      <c r="B418" s="178"/>
      <c r="C418" s="179"/>
      <c r="D418" s="179"/>
      <c r="E418" s="180"/>
    </row>
    <row r="419" spans="2:5" x14ac:dyDescent="0.3">
      <c r="B419" s="178"/>
      <c r="C419" s="179"/>
      <c r="D419" s="179"/>
      <c r="E419" s="180"/>
    </row>
    <row r="420" spans="2:5" x14ac:dyDescent="0.3">
      <c r="B420" s="178"/>
      <c r="C420" s="179"/>
      <c r="D420" s="179"/>
      <c r="E420" s="180"/>
    </row>
    <row r="421" spans="2:5" x14ac:dyDescent="0.3">
      <c r="B421" s="178"/>
      <c r="C421" s="179"/>
      <c r="D421" s="179"/>
      <c r="E421" s="180"/>
    </row>
    <row r="422" spans="2:5" x14ac:dyDescent="0.3">
      <c r="B422" s="178"/>
      <c r="C422" s="179"/>
      <c r="D422" s="179"/>
      <c r="E422" s="180"/>
    </row>
    <row r="423" spans="2:5" x14ac:dyDescent="0.3">
      <c r="B423" s="178"/>
      <c r="C423" s="179"/>
      <c r="D423" s="179"/>
      <c r="E423" s="180"/>
    </row>
    <row r="424" spans="2:5" x14ac:dyDescent="0.3">
      <c r="B424" s="178"/>
      <c r="C424" s="179"/>
      <c r="D424" s="179"/>
      <c r="E424" s="180"/>
    </row>
    <row r="425" spans="2:5" x14ac:dyDescent="0.3">
      <c r="B425" s="178"/>
      <c r="C425" s="179"/>
      <c r="D425" s="179"/>
      <c r="E425" s="180"/>
    </row>
    <row r="426" spans="2:5" x14ac:dyDescent="0.3">
      <c r="B426" s="178"/>
      <c r="C426" s="179"/>
      <c r="D426" s="179"/>
      <c r="E426" s="180"/>
    </row>
    <row r="427" spans="2:5" x14ac:dyDescent="0.3">
      <c r="B427" s="178"/>
      <c r="C427" s="179"/>
      <c r="D427" s="179"/>
      <c r="E427" s="180"/>
    </row>
    <row r="428" spans="2:5" x14ac:dyDescent="0.3">
      <c r="B428" s="178"/>
      <c r="C428" s="179"/>
      <c r="D428" s="179"/>
      <c r="E428" s="180"/>
    </row>
    <row r="429" spans="2:5" x14ac:dyDescent="0.3">
      <c r="B429" s="178"/>
      <c r="C429" s="179"/>
      <c r="D429" s="179"/>
      <c r="E429" s="180"/>
    </row>
    <row r="430" spans="2:5" x14ac:dyDescent="0.3">
      <c r="B430" s="178"/>
      <c r="C430" s="179"/>
      <c r="D430" s="179"/>
      <c r="E430" s="180"/>
    </row>
    <row r="431" spans="2:5" x14ac:dyDescent="0.3">
      <c r="B431" s="178"/>
      <c r="C431" s="179"/>
      <c r="D431" s="179"/>
      <c r="E431" s="180"/>
    </row>
    <row r="432" spans="2:5" x14ac:dyDescent="0.3">
      <c r="B432" s="178"/>
      <c r="C432" s="179"/>
      <c r="D432" s="179"/>
      <c r="E432" s="180"/>
    </row>
    <row r="433" spans="2:5" x14ac:dyDescent="0.3">
      <c r="B433" s="178"/>
      <c r="C433" s="179"/>
      <c r="D433" s="179"/>
      <c r="E433" s="180"/>
    </row>
    <row r="434" spans="2:5" x14ac:dyDescent="0.3">
      <c r="B434" s="178"/>
      <c r="C434" s="179"/>
      <c r="D434" s="179"/>
      <c r="E434" s="180"/>
    </row>
    <row r="435" spans="2:5" x14ac:dyDescent="0.3">
      <c r="B435" s="178"/>
      <c r="C435" s="179"/>
      <c r="D435" s="179"/>
      <c r="E435" s="180"/>
    </row>
    <row r="436" spans="2:5" x14ac:dyDescent="0.3">
      <c r="B436" s="178"/>
      <c r="C436" s="179"/>
      <c r="D436" s="179"/>
      <c r="E436" s="180"/>
    </row>
    <row r="437" spans="2:5" x14ac:dyDescent="0.3">
      <c r="B437" s="178"/>
      <c r="C437" s="179"/>
      <c r="D437" s="179"/>
      <c r="E437" s="180"/>
    </row>
    <row r="438" spans="2:5" x14ac:dyDescent="0.3">
      <c r="B438" s="178"/>
      <c r="C438" s="179"/>
      <c r="D438" s="179"/>
      <c r="E438" s="180"/>
    </row>
    <row r="439" spans="2:5" x14ac:dyDescent="0.3">
      <c r="B439" s="178"/>
      <c r="C439" s="179"/>
      <c r="D439" s="179"/>
      <c r="E439" s="180"/>
    </row>
    <row r="440" spans="2:5" x14ac:dyDescent="0.3">
      <c r="B440" s="178"/>
      <c r="C440" s="179"/>
      <c r="D440" s="179"/>
      <c r="E440" s="180"/>
    </row>
    <row r="441" spans="2:5" x14ac:dyDescent="0.3">
      <c r="B441" s="178"/>
      <c r="C441" s="179"/>
      <c r="D441" s="179"/>
      <c r="E441" s="180"/>
    </row>
    <row r="442" spans="2:5" x14ac:dyDescent="0.3">
      <c r="B442" s="178"/>
      <c r="C442" s="179"/>
      <c r="D442" s="179"/>
      <c r="E442" s="180"/>
    </row>
    <row r="443" spans="2:5" x14ac:dyDescent="0.3">
      <c r="B443" s="178"/>
      <c r="C443" s="179"/>
      <c r="D443" s="179"/>
      <c r="E443" s="180"/>
    </row>
    <row r="444" spans="2:5" x14ac:dyDescent="0.3">
      <c r="B444" s="178"/>
      <c r="C444" s="179"/>
      <c r="D444" s="179"/>
      <c r="E444" s="180"/>
    </row>
    <row r="445" spans="2:5" x14ac:dyDescent="0.3">
      <c r="B445" s="178"/>
      <c r="C445" s="179"/>
      <c r="D445" s="179"/>
      <c r="E445" s="180"/>
    </row>
    <row r="446" spans="2:5" x14ac:dyDescent="0.3">
      <c r="B446" s="178"/>
      <c r="C446" s="179"/>
      <c r="D446" s="179"/>
      <c r="E446" s="180"/>
    </row>
    <row r="447" spans="2:5" x14ac:dyDescent="0.3">
      <c r="B447" s="178"/>
      <c r="C447" s="179"/>
      <c r="D447" s="179"/>
      <c r="E447" s="180"/>
    </row>
    <row r="448" spans="2:5" x14ac:dyDescent="0.3">
      <c r="B448" s="178"/>
      <c r="C448" s="179"/>
      <c r="D448" s="179"/>
      <c r="E448" s="180"/>
    </row>
    <row r="449" spans="2:5" x14ac:dyDescent="0.3">
      <c r="B449" s="178"/>
      <c r="C449" s="179"/>
      <c r="D449" s="179"/>
      <c r="E449" s="180"/>
    </row>
    <row r="450" spans="2:5" x14ac:dyDescent="0.3">
      <c r="B450" s="178"/>
      <c r="C450" s="179"/>
      <c r="D450" s="179"/>
      <c r="E450" s="180"/>
    </row>
    <row r="451" spans="2:5" x14ac:dyDescent="0.3">
      <c r="B451" s="178"/>
      <c r="C451" s="179"/>
      <c r="D451" s="179"/>
      <c r="E451" s="180"/>
    </row>
    <row r="452" spans="2:5" x14ac:dyDescent="0.3">
      <c r="B452" s="178"/>
      <c r="C452" s="179"/>
      <c r="D452" s="179"/>
      <c r="E452" s="180"/>
    </row>
    <row r="453" spans="2:5" x14ac:dyDescent="0.3">
      <c r="B453" s="178"/>
      <c r="C453" s="179"/>
      <c r="D453" s="179"/>
      <c r="E453" s="180"/>
    </row>
    <row r="454" spans="2:5" x14ac:dyDescent="0.3">
      <c r="B454" s="178"/>
      <c r="C454" s="179"/>
      <c r="D454" s="179"/>
      <c r="E454" s="180"/>
    </row>
    <row r="455" spans="2:5" x14ac:dyDescent="0.3">
      <c r="B455" s="178"/>
      <c r="C455" s="179"/>
      <c r="D455" s="179"/>
      <c r="E455" s="180"/>
    </row>
    <row r="456" spans="2:5" x14ac:dyDescent="0.3">
      <c r="B456" s="178"/>
      <c r="C456" s="179"/>
      <c r="D456" s="179"/>
      <c r="E456" s="180"/>
    </row>
    <row r="457" spans="2:5" x14ac:dyDescent="0.3">
      <c r="B457" s="178"/>
      <c r="C457" s="179"/>
      <c r="D457" s="179"/>
      <c r="E457" s="180"/>
    </row>
    <row r="458" spans="2:5" x14ac:dyDescent="0.3">
      <c r="B458" s="178"/>
      <c r="C458" s="179"/>
      <c r="D458" s="179"/>
      <c r="E458" s="180"/>
    </row>
    <row r="459" spans="2:5" x14ac:dyDescent="0.3">
      <c r="B459" s="178"/>
      <c r="C459" s="179"/>
      <c r="D459" s="179"/>
      <c r="E459" s="180"/>
    </row>
    <row r="460" spans="2:5" x14ac:dyDescent="0.3">
      <c r="B460" s="178"/>
      <c r="C460" s="179"/>
      <c r="D460" s="179"/>
      <c r="E460" s="180"/>
    </row>
    <row r="461" spans="2:5" x14ac:dyDescent="0.3">
      <c r="B461" s="178"/>
      <c r="C461" s="179"/>
      <c r="D461" s="179"/>
      <c r="E461" s="180"/>
    </row>
    <row r="462" spans="2:5" x14ac:dyDescent="0.3">
      <c r="B462" s="178"/>
      <c r="C462" s="179"/>
      <c r="D462" s="179"/>
      <c r="E462" s="180"/>
    </row>
    <row r="463" spans="2:5" x14ac:dyDescent="0.3">
      <c r="B463" s="178"/>
      <c r="C463" s="179"/>
      <c r="D463" s="179"/>
      <c r="E463" s="180"/>
    </row>
    <row r="464" spans="2:5" x14ac:dyDescent="0.3">
      <c r="B464" s="178"/>
      <c r="C464" s="179"/>
      <c r="D464" s="179"/>
      <c r="E464" s="180"/>
    </row>
    <row r="465" spans="2:5" x14ac:dyDescent="0.3">
      <c r="B465" s="178"/>
      <c r="C465" s="179"/>
      <c r="D465" s="179"/>
      <c r="E465" s="180"/>
    </row>
    <row r="466" spans="2:5" x14ac:dyDescent="0.3">
      <c r="B466" s="178"/>
      <c r="C466" s="179"/>
      <c r="D466" s="179"/>
      <c r="E466" s="180"/>
    </row>
    <row r="467" spans="2:5" x14ac:dyDescent="0.3">
      <c r="B467" s="178"/>
      <c r="C467" s="179"/>
      <c r="D467" s="179"/>
      <c r="E467" s="180"/>
    </row>
    <row r="468" spans="2:5" x14ac:dyDescent="0.3">
      <c r="B468" s="178"/>
      <c r="C468" s="179"/>
      <c r="D468" s="179"/>
      <c r="E468" s="180"/>
    </row>
    <row r="469" spans="2:5" x14ac:dyDescent="0.3">
      <c r="B469" s="178"/>
      <c r="C469" s="179"/>
      <c r="D469" s="179"/>
      <c r="E469" s="180"/>
    </row>
    <row r="470" spans="2:5" x14ac:dyDescent="0.3">
      <c r="B470" s="178"/>
      <c r="C470" s="179"/>
      <c r="D470" s="179"/>
      <c r="E470" s="180"/>
    </row>
    <row r="471" spans="2:5" x14ac:dyDescent="0.3">
      <c r="B471" s="178"/>
      <c r="C471" s="179"/>
      <c r="D471" s="179"/>
      <c r="E471" s="180"/>
    </row>
    <row r="472" spans="2:5" x14ac:dyDescent="0.3">
      <c r="B472" s="178"/>
      <c r="C472" s="179"/>
      <c r="D472" s="179"/>
      <c r="E472" s="180"/>
    </row>
    <row r="473" spans="2:5" x14ac:dyDescent="0.3">
      <c r="B473" s="178"/>
      <c r="C473" s="179"/>
      <c r="D473" s="179"/>
      <c r="E473" s="180"/>
    </row>
    <row r="474" spans="2:5" x14ac:dyDescent="0.3">
      <c r="B474" s="178"/>
      <c r="C474" s="179"/>
      <c r="D474" s="179"/>
      <c r="E474" s="180"/>
    </row>
    <row r="475" spans="2:5" x14ac:dyDescent="0.3">
      <c r="B475" s="178"/>
      <c r="C475" s="179"/>
      <c r="D475" s="179"/>
      <c r="E475" s="180"/>
    </row>
    <row r="476" spans="2:5" x14ac:dyDescent="0.3">
      <c r="B476" s="178"/>
      <c r="C476" s="179"/>
      <c r="D476" s="179"/>
      <c r="E476" s="180"/>
    </row>
    <row r="477" spans="2:5" x14ac:dyDescent="0.3">
      <c r="B477" s="178"/>
      <c r="C477" s="179"/>
      <c r="D477" s="179"/>
      <c r="E477" s="180"/>
    </row>
    <row r="478" spans="2:5" x14ac:dyDescent="0.3">
      <c r="B478" s="178"/>
      <c r="C478" s="179"/>
      <c r="D478" s="179"/>
      <c r="E478" s="180"/>
    </row>
    <row r="479" spans="2:5" x14ac:dyDescent="0.3">
      <c r="B479" s="178"/>
      <c r="C479" s="179"/>
      <c r="D479" s="179"/>
      <c r="E479" s="180"/>
    </row>
    <row r="480" spans="2:5" x14ac:dyDescent="0.3">
      <c r="B480" s="178"/>
      <c r="C480" s="179"/>
      <c r="D480" s="179"/>
      <c r="E480" s="180"/>
    </row>
    <row r="481" spans="2:5" x14ac:dyDescent="0.3">
      <c r="B481" s="178"/>
      <c r="C481" s="179"/>
      <c r="D481" s="179"/>
      <c r="E481" s="180"/>
    </row>
    <row r="482" spans="2:5" x14ac:dyDescent="0.3">
      <c r="B482" s="178"/>
      <c r="C482" s="179"/>
      <c r="D482" s="179"/>
      <c r="E482" s="180"/>
    </row>
    <row r="483" spans="2:5" x14ac:dyDescent="0.3">
      <c r="B483" s="178"/>
      <c r="C483" s="179"/>
      <c r="D483" s="179"/>
      <c r="E483" s="180"/>
    </row>
    <row r="484" spans="2:5" x14ac:dyDescent="0.3">
      <c r="B484" s="178"/>
      <c r="C484" s="179"/>
      <c r="D484" s="179"/>
      <c r="E484" s="180"/>
    </row>
    <row r="485" spans="2:5" x14ac:dyDescent="0.3">
      <c r="B485" s="178"/>
      <c r="C485" s="179"/>
      <c r="D485" s="179"/>
      <c r="E485" s="180"/>
    </row>
    <row r="486" spans="2:5" x14ac:dyDescent="0.3">
      <c r="B486" s="178"/>
      <c r="C486" s="179"/>
      <c r="D486" s="179"/>
      <c r="E486" s="180"/>
    </row>
    <row r="487" spans="2:5" x14ac:dyDescent="0.3">
      <c r="B487" s="178"/>
      <c r="C487" s="179"/>
      <c r="D487" s="179"/>
      <c r="E487" s="180"/>
    </row>
    <row r="488" spans="2:5" x14ac:dyDescent="0.3">
      <c r="B488" s="178"/>
      <c r="C488" s="179"/>
      <c r="D488" s="179"/>
      <c r="E488" s="180"/>
    </row>
    <row r="489" spans="2:5" x14ac:dyDescent="0.3">
      <c r="B489" s="178"/>
      <c r="C489" s="179"/>
      <c r="D489" s="179"/>
      <c r="E489" s="180"/>
    </row>
    <row r="490" spans="2:5" x14ac:dyDescent="0.3">
      <c r="B490" s="178"/>
      <c r="C490" s="179"/>
      <c r="D490" s="179"/>
      <c r="E490" s="180"/>
    </row>
    <row r="491" spans="2:5" x14ac:dyDescent="0.3">
      <c r="B491" s="178"/>
      <c r="C491" s="179"/>
      <c r="D491" s="179"/>
      <c r="E491" s="180"/>
    </row>
    <row r="492" spans="2:5" x14ac:dyDescent="0.3">
      <c r="B492" s="178"/>
      <c r="C492" s="179"/>
      <c r="D492" s="179"/>
      <c r="E492" s="180"/>
    </row>
    <row r="493" spans="2:5" x14ac:dyDescent="0.3">
      <c r="B493" s="178"/>
      <c r="C493" s="179"/>
      <c r="D493" s="179"/>
      <c r="E493" s="180"/>
    </row>
    <row r="494" spans="2:5" x14ac:dyDescent="0.3">
      <c r="B494" s="178"/>
      <c r="C494" s="179"/>
      <c r="D494" s="179"/>
      <c r="E494" s="180"/>
    </row>
    <row r="495" spans="2:5" x14ac:dyDescent="0.3">
      <c r="B495" s="178"/>
      <c r="C495" s="179"/>
      <c r="D495" s="179"/>
      <c r="E495" s="180"/>
    </row>
    <row r="496" spans="2:5" x14ac:dyDescent="0.3">
      <c r="B496" s="178"/>
      <c r="C496" s="179"/>
      <c r="D496" s="179"/>
      <c r="E496" s="180"/>
    </row>
    <row r="497" spans="2:5" x14ac:dyDescent="0.3">
      <c r="B497" s="178"/>
      <c r="C497" s="179"/>
      <c r="D497" s="179"/>
      <c r="E497" s="180"/>
    </row>
    <row r="498" spans="2:5" x14ac:dyDescent="0.3">
      <c r="B498" s="178"/>
      <c r="C498" s="179"/>
      <c r="D498" s="179"/>
      <c r="E498" s="180"/>
    </row>
    <row r="499" spans="2:5" x14ac:dyDescent="0.3">
      <c r="B499" s="178"/>
      <c r="C499" s="179"/>
      <c r="D499" s="179"/>
      <c r="E499" s="180"/>
    </row>
    <row r="500" spans="2:5" x14ac:dyDescent="0.3">
      <c r="B500" s="178"/>
      <c r="C500" s="179"/>
      <c r="D500" s="179"/>
      <c r="E500" s="180"/>
    </row>
    <row r="501" spans="2:5" x14ac:dyDescent="0.3">
      <c r="B501" s="178"/>
      <c r="C501" s="179"/>
      <c r="D501" s="179"/>
      <c r="E501" s="180"/>
    </row>
    <row r="502" spans="2:5" x14ac:dyDescent="0.3">
      <c r="B502" s="178"/>
      <c r="C502" s="179"/>
      <c r="D502" s="179"/>
      <c r="E502" s="180"/>
    </row>
    <row r="503" spans="2:5" x14ac:dyDescent="0.3">
      <c r="B503" s="178"/>
      <c r="C503" s="179"/>
      <c r="D503" s="179"/>
      <c r="E503" s="180"/>
    </row>
    <row r="504" spans="2:5" x14ac:dyDescent="0.3">
      <c r="B504" s="178"/>
      <c r="C504" s="179"/>
      <c r="D504" s="179"/>
      <c r="E504" s="180"/>
    </row>
    <row r="505" spans="2:5" x14ac:dyDescent="0.3">
      <c r="B505" s="178"/>
      <c r="C505" s="179"/>
      <c r="D505" s="179"/>
      <c r="E505" s="180"/>
    </row>
    <row r="506" spans="2:5" x14ac:dyDescent="0.3">
      <c r="B506" s="178"/>
      <c r="C506" s="179"/>
      <c r="D506" s="179"/>
      <c r="E506" s="180"/>
    </row>
    <row r="507" spans="2:5" x14ac:dyDescent="0.3">
      <c r="B507" s="178"/>
      <c r="C507" s="179"/>
      <c r="D507" s="179"/>
      <c r="E507" s="180"/>
    </row>
    <row r="508" spans="2:5" x14ac:dyDescent="0.3">
      <c r="B508" s="178"/>
      <c r="C508" s="179"/>
      <c r="D508" s="179"/>
      <c r="E508" s="180"/>
    </row>
    <row r="509" spans="2:5" x14ac:dyDescent="0.3">
      <c r="B509" s="178"/>
      <c r="C509" s="179"/>
      <c r="D509" s="179"/>
      <c r="E509" s="180"/>
    </row>
    <row r="510" spans="2:5" x14ac:dyDescent="0.3">
      <c r="B510" s="178"/>
      <c r="C510" s="179"/>
      <c r="D510" s="179"/>
      <c r="E510" s="180"/>
    </row>
    <row r="511" spans="2:5" x14ac:dyDescent="0.3">
      <c r="B511" s="178"/>
      <c r="C511" s="179"/>
      <c r="D511" s="179"/>
      <c r="E511" s="180"/>
    </row>
    <row r="512" spans="2:5" x14ac:dyDescent="0.3">
      <c r="B512" s="178"/>
      <c r="C512" s="179"/>
      <c r="D512" s="179"/>
      <c r="E512" s="180"/>
    </row>
    <row r="513" spans="2:5" x14ac:dyDescent="0.3">
      <c r="B513" s="178"/>
      <c r="C513" s="179"/>
      <c r="D513" s="179"/>
      <c r="E513" s="180"/>
    </row>
    <row r="514" spans="2:5" x14ac:dyDescent="0.3">
      <c r="B514" s="178"/>
      <c r="C514" s="179"/>
      <c r="D514" s="179"/>
      <c r="E514" s="180"/>
    </row>
    <row r="515" spans="2:5" x14ac:dyDescent="0.3">
      <c r="B515" s="178"/>
      <c r="C515" s="179"/>
      <c r="D515" s="179"/>
      <c r="E515" s="180"/>
    </row>
    <row r="516" spans="2:5" x14ac:dyDescent="0.3">
      <c r="B516" s="178"/>
      <c r="C516" s="179"/>
      <c r="D516" s="179"/>
      <c r="E516" s="180"/>
    </row>
    <row r="517" spans="2:5" x14ac:dyDescent="0.3">
      <c r="B517" s="178"/>
      <c r="C517" s="179"/>
      <c r="D517" s="179"/>
      <c r="E517" s="180"/>
    </row>
    <row r="518" spans="2:5" x14ac:dyDescent="0.3">
      <c r="B518" s="178"/>
      <c r="C518" s="179"/>
      <c r="D518" s="179"/>
      <c r="E518" s="180"/>
    </row>
    <row r="519" spans="2:5" x14ac:dyDescent="0.3">
      <c r="B519" s="178"/>
      <c r="C519" s="179"/>
      <c r="D519" s="179"/>
      <c r="E519" s="180"/>
    </row>
    <row r="520" spans="2:5" x14ac:dyDescent="0.3">
      <c r="B520" s="178"/>
      <c r="C520" s="179"/>
      <c r="D520" s="179"/>
      <c r="E520" s="180"/>
    </row>
    <row r="521" spans="2:5" x14ac:dyDescent="0.3">
      <c r="B521" s="178"/>
      <c r="C521" s="179"/>
      <c r="D521" s="179"/>
      <c r="E521" s="180"/>
    </row>
    <row r="522" spans="2:5" x14ac:dyDescent="0.3">
      <c r="B522" s="178"/>
      <c r="C522" s="179"/>
      <c r="D522" s="179"/>
      <c r="E522" s="180"/>
    </row>
    <row r="523" spans="2:5" x14ac:dyDescent="0.3">
      <c r="B523" s="178"/>
      <c r="C523" s="179"/>
      <c r="D523" s="179"/>
      <c r="E523" s="180"/>
    </row>
    <row r="524" spans="2:5" x14ac:dyDescent="0.3">
      <c r="B524" s="178"/>
      <c r="C524" s="179"/>
      <c r="D524" s="179"/>
      <c r="E524" s="180"/>
    </row>
    <row r="525" spans="2:5" x14ac:dyDescent="0.3">
      <c r="B525" s="178"/>
      <c r="C525" s="179"/>
      <c r="D525" s="179"/>
      <c r="E525" s="180"/>
    </row>
    <row r="526" spans="2:5" x14ac:dyDescent="0.3">
      <c r="B526" s="178"/>
      <c r="C526" s="179"/>
      <c r="D526" s="179"/>
      <c r="E526" s="180"/>
    </row>
    <row r="527" spans="2:5" x14ac:dyDescent="0.3">
      <c r="B527" s="178"/>
      <c r="C527" s="179"/>
      <c r="D527" s="179"/>
      <c r="E527" s="180"/>
    </row>
    <row r="528" spans="2:5" x14ac:dyDescent="0.3">
      <c r="B528" s="178"/>
      <c r="C528" s="179"/>
      <c r="D528" s="179"/>
      <c r="E528" s="180"/>
    </row>
    <row r="529" spans="2:5" x14ac:dyDescent="0.3">
      <c r="B529" s="178"/>
      <c r="C529" s="179"/>
      <c r="D529" s="179"/>
      <c r="E529" s="180"/>
    </row>
    <row r="530" spans="2:5" x14ac:dyDescent="0.3">
      <c r="B530" s="178"/>
      <c r="C530" s="179"/>
      <c r="D530" s="179"/>
      <c r="E530" s="180"/>
    </row>
    <row r="531" spans="2:5" x14ac:dyDescent="0.3">
      <c r="B531" s="178"/>
      <c r="C531" s="179"/>
      <c r="D531" s="179"/>
      <c r="E531" s="180"/>
    </row>
    <row r="532" spans="2:5" x14ac:dyDescent="0.3">
      <c r="B532" s="178"/>
      <c r="C532" s="179"/>
      <c r="D532" s="179"/>
      <c r="E532" s="180"/>
    </row>
    <row r="533" spans="2:5" x14ac:dyDescent="0.3">
      <c r="B533" s="178"/>
      <c r="C533" s="179"/>
      <c r="D533" s="179"/>
      <c r="E533" s="180"/>
    </row>
    <row r="534" spans="2:5" x14ac:dyDescent="0.3">
      <c r="B534" s="178"/>
      <c r="C534" s="179"/>
      <c r="D534" s="179"/>
      <c r="E534" s="180"/>
    </row>
    <row r="535" spans="2:5" x14ac:dyDescent="0.3">
      <c r="B535" s="178"/>
      <c r="C535" s="179"/>
      <c r="D535" s="179"/>
      <c r="E535" s="180"/>
    </row>
    <row r="536" spans="2:5" x14ac:dyDescent="0.3">
      <c r="B536" s="178"/>
      <c r="C536" s="179"/>
      <c r="D536" s="179"/>
      <c r="E536" s="180"/>
    </row>
    <row r="537" spans="2:5" x14ac:dyDescent="0.3">
      <c r="B537" s="178"/>
      <c r="C537" s="179"/>
      <c r="D537" s="179"/>
      <c r="E537" s="180"/>
    </row>
    <row r="538" spans="2:5" x14ac:dyDescent="0.3">
      <c r="B538" s="178"/>
      <c r="C538" s="179"/>
      <c r="D538" s="179"/>
      <c r="E538" s="180"/>
    </row>
    <row r="539" spans="2:5" x14ac:dyDescent="0.3">
      <c r="B539" s="178"/>
      <c r="C539" s="179"/>
      <c r="D539" s="179"/>
      <c r="E539" s="180"/>
    </row>
    <row r="540" spans="2:5" x14ac:dyDescent="0.3">
      <c r="B540" s="178"/>
      <c r="C540" s="179"/>
      <c r="D540" s="179"/>
      <c r="E540" s="180"/>
    </row>
    <row r="541" spans="2:5" x14ac:dyDescent="0.3">
      <c r="B541" s="178"/>
      <c r="C541" s="179"/>
      <c r="D541" s="179"/>
      <c r="E541" s="180"/>
    </row>
    <row r="542" spans="2:5" x14ac:dyDescent="0.3">
      <c r="B542" s="178"/>
      <c r="C542" s="179"/>
      <c r="D542" s="179"/>
      <c r="E542" s="180"/>
    </row>
    <row r="543" spans="2:5" x14ac:dyDescent="0.3">
      <c r="B543" s="178"/>
      <c r="C543" s="179"/>
      <c r="D543" s="179"/>
      <c r="E543" s="180"/>
    </row>
    <row r="544" spans="2:5" x14ac:dyDescent="0.3">
      <c r="B544" s="178"/>
      <c r="C544" s="179"/>
      <c r="D544" s="179"/>
      <c r="E544" s="180"/>
    </row>
    <row r="545" spans="2:5" x14ac:dyDescent="0.3">
      <c r="B545" s="178"/>
      <c r="C545" s="179"/>
      <c r="D545" s="179"/>
      <c r="E545" s="180"/>
    </row>
    <row r="546" spans="2:5" x14ac:dyDescent="0.3">
      <c r="B546" s="178"/>
      <c r="C546" s="179"/>
      <c r="D546" s="179"/>
      <c r="E546" s="180"/>
    </row>
    <row r="547" spans="2:5" x14ac:dyDescent="0.3">
      <c r="B547" s="178"/>
      <c r="C547" s="179"/>
      <c r="D547" s="179"/>
      <c r="E547" s="180"/>
    </row>
    <row r="548" spans="2:5" x14ac:dyDescent="0.3">
      <c r="B548" s="178"/>
      <c r="C548" s="179"/>
      <c r="D548" s="179"/>
      <c r="E548" s="180"/>
    </row>
    <row r="549" spans="2:5" x14ac:dyDescent="0.3">
      <c r="B549" s="178"/>
      <c r="C549" s="179"/>
      <c r="D549" s="179"/>
      <c r="E549" s="180"/>
    </row>
    <row r="550" spans="2:5" x14ac:dyDescent="0.3">
      <c r="B550" s="178"/>
      <c r="C550" s="179"/>
      <c r="D550" s="179"/>
      <c r="E550" s="180"/>
    </row>
    <row r="551" spans="2:5" x14ac:dyDescent="0.3">
      <c r="B551" s="178"/>
      <c r="C551" s="179"/>
      <c r="D551" s="179"/>
      <c r="E551" s="180"/>
    </row>
    <row r="552" spans="2:5" x14ac:dyDescent="0.3">
      <c r="B552" s="178"/>
      <c r="C552" s="179"/>
      <c r="D552" s="179"/>
      <c r="E552" s="180"/>
    </row>
    <row r="553" spans="2:5" x14ac:dyDescent="0.3">
      <c r="B553" s="178"/>
      <c r="C553" s="179"/>
      <c r="D553" s="179"/>
      <c r="E553" s="180"/>
    </row>
    <row r="554" spans="2:5" x14ac:dyDescent="0.3">
      <c r="B554" s="178"/>
      <c r="C554" s="179"/>
      <c r="D554" s="179"/>
      <c r="E554" s="180"/>
    </row>
    <row r="555" spans="2:5" x14ac:dyDescent="0.3">
      <c r="B555" s="178"/>
      <c r="C555" s="179"/>
      <c r="D555" s="179"/>
      <c r="E555" s="180"/>
    </row>
    <row r="556" spans="2:5" x14ac:dyDescent="0.3">
      <c r="B556" s="178"/>
      <c r="C556" s="179"/>
      <c r="D556" s="179"/>
      <c r="E556" s="180"/>
    </row>
    <row r="557" spans="2:5" x14ac:dyDescent="0.3">
      <c r="B557" s="178"/>
      <c r="C557" s="179"/>
      <c r="D557" s="179"/>
      <c r="E557" s="180"/>
    </row>
    <row r="558" spans="2:5" x14ac:dyDescent="0.3">
      <c r="B558" s="178"/>
      <c r="C558" s="179"/>
      <c r="D558" s="179"/>
      <c r="E558" s="180"/>
    </row>
    <row r="559" spans="2:5" x14ac:dyDescent="0.3">
      <c r="B559" s="178"/>
      <c r="C559" s="179"/>
      <c r="D559" s="179"/>
      <c r="E559" s="180"/>
    </row>
    <row r="560" spans="2:5" x14ac:dyDescent="0.3">
      <c r="B560" s="178"/>
      <c r="C560" s="179"/>
      <c r="D560" s="179"/>
      <c r="E560" s="180"/>
    </row>
    <row r="561" spans="2:5" x14ac:dyDescent="0.3">
      <c r="B561" s="178"/>
      <c r="C561" s="179"/>
      <c r="D561" s="179"/>
      <c r="E561" s="180"/>
    </row>
    <row r="562" spans="2:5" x14ac:dyDescent="0.3">
      <c r="B562" s="178"/>
      <c r="C562" s="179"/>
      <c r="D562" s="179"/>
      <c r="E562" s="180"/>
    </row>
    <row r="563" spans="2:5" x14ac:dyDescent="0.3">
      <c r="B563" s="178"/>
      <c r="C563" s="179"/>
      <c r="D563" s="179"/>
      <c r="E563" s="180"/>
    </row>
    <row r="564" spans="2:5" x14ac:dyDescent="0.3">
      <c r="B564" s="178"/>
      <c r="C564" s="179"/>
      <c r="D564" s="179"/>
      <c r="E564" s="180"/>
    </row>
    <row r="565" spans="2:5" x14ac:dyDescent="0.3">
      <c r="B565" s="178"/>
      <c r="C565" s="179"/>
      <c r="D565" s="179"/>
      <c r="E565" s="180"/>
    </row>
    <row r="566" spans="2:5" x14ac:dyDescent="0.3">
      <c r="B566" s="178"/>
      <c r="C566" s="179"/>
      <c r="D566" s="179"/>
      <c r="E566" s="180"/>
    </row>
    <row r="567" spans="2:5" x14ac:dyDescent="0.3">
      <c r="B567" s="178"/>
      <c r="C567" s="179"/>
      <c r="D567" s="179"/>
      <c r="E567" s="180"/>
    </row>
    <row r="568" spans="2:5" x14ac:dyDescent="0.3">
      <c r="B568" s="178"/>
      <c r="C568" s="179"/>
      <c r="D568" s="179"/>
      <c r="E568" s="180"/>
    </row>
    <row r="569" spans="2:5" x14ac:dyDescent="0.3">
      <c r="B569" s="178"/>
      <c r="C569" s="179"/>
      <c r="D569" s="179"/>
      <c r="E569" s="180"/>
    </row>
    <row r="570" spans="2:5" x14ac:dyDescent="0.3">
      <c r="B570" s="178"/>
      <c r="C570" s="179"/>
      <c r="D570" s="179"/>
      <c r="E570" s="180"/>
    </row>
    <row r="571" spans="2:5" x14ac:dyDescent="0.3">
      <c r="B571" s="178"/>
      <c r="C571" s="179"/>
      <c r="D571" s="179"/>
      <c r="E571" s="180"/>
    </row>
    <row r="572" spans="2:5" x14ac:dyDescent="0.3">
      <c r="B572" s="178"/>
      <c r="C572" s="179"/>
      <c r="D572" s="179"/>
      <c r="E572" s="180"/>
    </row>
    <row r="573" spans="2:5" x14ac:dyDescent="0.3">
      <c r="B573" s="178"/>
      <c r="C573" s="179"/>
      <c r="D573" s="179"/>
      <c r="E573" s="180"/>
    </row>
    <row r="574" spans="2:5" x14ac:dyDescent="0.3">
      <c r="B574" s="178"/>
      <c r="C574" s="179"/>
      <c r="D574" s="179"/>
      <c r="E574" s="180"/>
    </row>
    <row r="575" spans="2:5" x14ac:dyDescent="0.3">
      <c r="B575" s="178"/>
      <c r="C575" s="179"/>
      <c r="D575" s="179"/>
      <c r="E575" s="180"/>
    </row>
    <row r="576" spans="2:5" x14ac:dyDescent="0.3">
      <c r="B576" s="178"/>
      <c r="C576" s="179"/>
      <c r="D576" s="179"/>
      <c r="E576" s="180"/>
    </row>
    <row r="577" spans="2:5" x14ac:dyDescent="0.3">
      <c r="B577" s="178"/>
      <c r="C577" s="179"/>
      <c r="D577" s="179"/>
      <c r="E577" s="180"/>
    </row>
    <row r="578" spans="2:5" x14ac:dyDescent="0.3">
      <c r="B578" s="178"/>
      <c r="C578" s="179"/>
      <c r="D578" s="179"/>
      <c r="E578" s="180"/>
    </row>
    <row r="579" spans="2:5" x14ac:dyDescent="0.3">
      <c r="B579" s="178"/>
      <c r="C579" s="179"/>
      <c r="D579" s="179"/>
      <c r="E579" s="180"/>
    </row>
    <row r="580" spans="2:5" x14ac:dyDescent="0.3">
      <c r="B580" s="178"/>
      <c r="C580" s="179"/>
      <c r="D580" s="179"/>
      <c r="E580" s="180"/>
    </row>
    <row r="581" spans="2:5" x14ac:dyDescent="0.3">
      <c r="B581" s="178"/>
      <c r="C581" s="179"/>
      <c r="D581" s="179"/>
      <c r="E581" s="180"/>
    </row>
    <row r="582" spans="2:5" x14ac:dyDescent="0.3">
      <c r="B582" s="178"/>
      <c r="C582" s="179"/>
      <c r="D582" s="179"/>
      <c r="E582" s="180"/>
    </row>
    <row r="583" spans="2:5" x14ac:dyDescent="0.3">
      <c r="B583" s="178"/>
      <c r="C583" s="179"/>
      <c r="D583" s="179"/>
      <c r="E583" s="180"/>
    </row>
    <row r="584" spans="2:5" x14ac:dyDescent="0.3">
      <c r="B584" s="178"/>
      <c r="C584" s="179"/>
      <c r="D584" s="179"/>
      <c r="E584" s="180"/>
    </row>
    <row r="585" spans="2:5" x14ac:dyDescent="0.3">
      <c r="B585" s="178"/>
      <c r="C585" s="179"/>
      <c r="D585" s="179"/>
      <c r="E585" s="180"/>
    </row>
    <row r="586" spans="2:5" x14ac:dyDescent="0.3">
      <c r="B586" s="178"/>
      <c r="C586" s="179"/>
      <c r="D586" s="179"/>
      <c r="E586" s="180"/>
    </row>
    <row r="587" spans="2:5" x14ac:dyDescent="0.3">
      <c r="B587" s="178"/>
      <c r="C587" s="179"/>
      <c r="D587" s="179"/>
      <c r="E587" s="180"/>
    </row>
    <row r="588" spans="2:5" x14ac:dyDescent="0.3">
      <c r="B588" s="178"/>
      <c r="C588" s="179"/>
      <c r="D588" s="179"/>
      <c r="E588" s="180"/>
    </row>
    <row r="589" spans="2:5" x14ac:dyDescent="0.3">
      <c r="B589" s="178"/>
      <c r="C589" s="179"/>
      <c r="D589" s="179"/>
      <c r="E589" s="180"/>
    </row>
    <row r="590" spans="2:5" x14ac:dyDescent="0.3">
      <c r="B590" s="178"/>
      <c r="C590" s="179"/>
      <c r="D590" s="179"/>
      <c r="E590" s="180"/>
    </row>
    <row r="591" spans="2:5" x14ac:dyDescent="0.3">
      <c r="B591" s="178"/>
      <c r="C591" s="179"/>
      <c r="D591" s="179"/>
      <c r="E591" s="180"/>
    </row>
    <row r="592" spans="2:5" x14ac:dyDescent="0.3">
      <c r="B592" s="178"/>
      <c r="C592" s="179"/>
      <c r="D592" s="179"/>
      <c r="E592" s="180"/>
    </row>
    <row r="593" spans="2:5" x14ac:dyDescent="0.3">
      <c r="B593" s="178"/>
      <c r="C593" s="179"/>
      <c r="D593" s="179"/>
      <c r="E593" s="180"/>
    </row>
    <row r="594" spans="2:5" x14ac:dyDescent="0.3">
      <c r="B594" s="178"/>
      <c r="C594" s="179"/>
      <c r="D594" s="179"/>
      <c r="E594" s="180"/>
    </row>
    <row r="595" spans="2:5" x14ac:dyDescent="0.3">
      <c r="B595" s="178"/>
      <c r="C595" s="179"/>
      <c r="D595" s="179"/>
      <c r="E595" s="180"/>
    </row>
    <row r="596" spans="2:5" x14ac:dyDescent="0.3">
      <c r="B596" s="178"/>
      <c r="C596" s="179"/>
      <c r="D596" s="179"/>
      <c r="E596" s="180"/>
    </row>
    <row r="597" spans="2:5" x14ac:dyDescent="0.3">
      <c r="B597" s="178"/>
      <c r="C597" s="179"/>
      <c r="D597" s="179"/>
      <c r="E597" s="180"/>
    </row>
    <row r="598" spans="2:5" x14ac:dyDescent="0.3">
      <c r="B598" s="178"/>
      <c r="C598" s="179"/>
      <c r="D598" s="179"/>
      <c r="E598" s="180"/>
    </row>
    <row r="599" spans="2:5" x14ac:dyDescent="0.3">
      <c r="B599" s="178"/>
      <c r="C599" s="179"/>
      <c r="D599" s="179"/>
      <c r="E599" s="180"/>
    </row>
    <row r="600" spans="2:5" x14ac:dyDescent="0.3">
      <c r="B600" s="178"/>
      <c r="C600" s="179"/>
      <c r="D600" s="179"/>
      <c r="E600" s="180"/>
    </row>
    <row r="601" spans="2:5" x14ac:dyDescent="0.3">
      <c r="B601" s="178"/>
      <c r="C601" s="179"/>
      <c r="D601" s="179"/>
      <c r="E601" s="180"/>
    </row>
    <row r="602" spans="2:5" x14ac:dyDescent="0.3">
      <c r="B602" s="178"/>
      <c r="C602" s="179"/>
      <c r="D602" s="179"/>
      <c r="E602" s="180"/>
    </row>
    <row r="603" spans="2:5" x14ac:dyDescent="0.3">
      <c r="B603" s="178"/>
      <c r="C603" s="179"/>
      <c r="D603" s="179"/>
      <c r="E603" s="180"/>
    </row>
    <row r="604" spans="2:5" x14ac:dyDescent="0.3">
      <c r="B604" s="178"/>
      <c r="C604" s="179"/>
      <c r="D604" s="179"/>
      <c r="E604" s="180"/>
    </row>
    <row r="605" spans="2:5" x14ac:dyDescent="0.3">
      <c r="B605" s="178"/>
      <c r="C605" s="179"/>
      <c r="D605" s="179"/>
      <c r="E605" s="180"/>
    </row>
    <row r="606" spans="2:5" x14ac:dyDescent="0.3">
      <c r="B606" s="178"/>
      <c r="C606" s="179"/>
      <c r="D606" s="179"/>
      <c r="E606" s="180"/>
    </row>
    <row r="607" spans="2:5" x14ac:dyDescent="0.3">
      <c r="B607" s="178"/>
      <c r="C607" s="179"/>
      <c r="D607" s="179"/>
      <c r="E607" s="180"/>
    </row>
    <row r="608" spans="2:5" x14ac:dyDescent="0.3">
      <c r="B608" s="178"/>
      <c r="C608" s="179"/>
      <c r="D608" s="179"/>
      <c r="E608" s="180"/>
    </row>
    <row r="609" spans="2:5" x14ac:dyDescent="0.3">
      <c r="B609" s="178"/>
      <c r="C609" s="179"/>
      <c r="D609" s="179"/>
      <c r="E609" s="180"/>
    </row>
    <row r="610" spans="2:5" x14ac:dyDescent="0.3">
      <c r="B610" s="178"/>
      <c r="C610" s="179"/>
      <c r="D610" s="179"/>
      <c r="E610" s="180"/>
    </row>
    <row r="611" spans="2:5" x14ac:dyDescent="0.3">
      <c r="B611" s="178"/>
      <c r="C611" s="179"/>
      <c r="D611" s="179"/>
      <c r="E611" s="180"/>
    </row>
    <row r="612" spans="2:5" x14ac:dyDescent="0.3">
      <c r="B612" s="178"/>
      <c r="C612" s="179"/>
      <c r="D612" s="179"/>
      <c r="E612" s="180"/>
    </row>
    <row r="613" spans="2:5" x14ac:dyDescent="0.3">
      <c r="B613" s="178"/>
      <c r="C613" s="179"/>
      <c r="D613" s="179"/>
      <c r="E613" s="180"/>
    </row>
    <row r="614" spans="2:5" x14ac:dyDescent="0.3">
      <c r="B614" s="178"/>
      <c r="C614" s="179"/>
      <c r="D614" s="179"/>
      <c r="E614" s="180"/>
    </row>
    <row r="615" spans="2:5" x14ac:dyDescent="0.3">
      <c r="B615" s="178"/>
      <c r="C615" s="179"/>
      <c r="D615" s="179"/>
      <c r="E615" s="180"/>
    </row>
    <row r="616" spans="2:5" x14ac:dyDescent="0.3">
      <c r="B616" s="178"/>
      <c r="C616" s="179"/>
      <c r="D616" s="179"/>
      <c r="E616" s="180"/>
    </row>
    <row r="617" spans="2:5" x14ac:dyDescent="0.3">
      <c r="B617" s="178"/>
      <c r="C617" s="179"/>
      <c r="D617" s="179"/>
      <c r="E617" s="180"/>
    </row>
    <row r="618" spans="2:5" x14ac:dyDescent="0.3">
      <c r="B618" s="178"/>
      <c r="C618" s="179"/>
      <c r="D618" s="179"/>
      <c r="E618" s="180"/>
    </row>
    <row r="619" spans="2:5" x14ac:dyDescent="0.3">
      <c r="B619" s="178"/>
      <c r="C619" s="179"/>
      <c r="D619" s="179"/>
      <c r="E619" s="180"/>
    </row>
    <row r="620" spans="2:5" x14ac:dyDescent="0.3">
      <c r="B620" s="178"/>
      <c r="C620" s="179"/>
      <c r="D620" s="179"/>
      <c r="E620" s="180"/>
    </row>
    <row r="621" spans="2:5" x14ac:dyDescent="0.3">
      <c r="B621" s="178"/>
      <c r="C621" s="179"/>
      <c r="D621" s="179"/>
      <c r="E621" s="180"/>
    </row>
    <row r="622" spans="2:5" x14ac:dyDescent="0.3">
      <c r="B622" s="178"/>
      <c r="C622" s="179"/>
      <c r="D622" s="179"/>
      <c r="E622" s="180"/>
    </row>
    <row r="623" spans="2:5" x14ac:dyDescent="0.3">
      <c r="B623" s="178"/>
      <c r="C623" s="179"/>
      <c r="D623" s="179"/>
      <c r="E623" s="180"/>
    </row>
    <row r="624" spans="2:5" x14ac:dyDescent="0.3">
      <c r="B624" s="178"/>
      <c r="C624" s="179"/>
      <c r="D624" s="179"/>
      <c r="E624" s="180"/>
    </row>
    <row r="625" spans="2:5" x14ac:dyDescent="0.3">
      <c r="B625" s="178"/>
      <c r="C625" s="179"/>
      <c r="D625" s="179"/>
      <c r="E625" s="180"/>
    </row>
    <row r="626" spans="2:5" x14ac:dyDescent="0.3">
      <c r="B626" s="178"/>
      <c r="C626" s="179"/>
      <c r="D626" s="179"/>
      <c r="E626" s="180"/>
    </row>
    <row r="627" spans="2:5" x14ac:dyDescent="0.3">
      <c r="B627" s="178"/>
      <c r="C627" s="179"/>
      <c r="D627" s="179"/>
      <c r="E627" s="180"/>
    </row>
    <row r="628" spans="2:5" x14ac:dyDescent="0.3">
      <c r="B628" s="178"/>
      <c r="C628" s="179"/>
      <c r="D628" s="179"/>
      <c r="E628" s="180"/>
    </row>
    <row r="629" spans="2:5" x14ac:dyDescent="0.3">
      <c r="B629" s="178"/>
      <c r="C629" s="179"/>
      <c r="D629" s="179"/>
      <c r="E629" s="180"/>
    </row>
    <row r="630" spans="2:5" x14ac:dyDescent="0.3">
      <c r="B630" s="178"/>
      <c r="C630" s="179"/>
      <c r="D630" s="179"/>
      <c r="E630" s="180"/>
    </row>
    <row r="631" spans="2:5" x14ac:dyDescent="0.3">
      <c r="B631" s="178"/>
      <c r="C631" s="179"/>
      <c r="D631" s="179"/>
      <c r="E631" s="180"/>
    </row>
    <row r="632" spans="2:5" x14ac:dyDescent="0.3">
      <c r="B632" s="178"/>
      <c r="C632" s="179"/>
      <c r="D632" s="179"/>
      <c r="E632" s="180"/>
    </row>
    <row r="633" spans="2:5" x14ac:dyDescent="0.3">
      <c r="B633" s="178"/>
      <c r="C633" s="179"/>
      <c r="D633" s="179"/>
      <c r="E633" s="180"/>
    </row>
    <row r="634" spans="2:5" x14ac:dyDescent="0.3">
      <c r="B634" s="178"/>
      <c r="C634" s="179"/>
      <c r="D634" s="179"/>
      <c r="E634" s="180"/>
    </row>
    <row r="635" spans="2:5" x14ac:dyDescent="0.3">
      <c r="B635" s="178"/>
      <c r="C635" s="179"/>
      <c r="D635" s="179"/>
      <c r="E635" s="180"/>
    </row>
    <row r="636" spans="2:5" x14ac:dyDescent="0.3">
      <c r="B636" s="178"/>
      <c r="C636" s="179"/>
      <c r="D636" s="179"/>
      <c r="E636" s="180"/>
    </row>
    <row r="637" spans="2:5" x14ac:dyDescent="0.3">
      <c r="B637" s="178"/>
      <c r="C637" s="179"/>
      <c r="D637" s="179"/>
      <c r="E637" s="180"/>
    </row>
    <row r="638" spans="2:5" x14ac:dyDescent="0.3">
      <c r="B638" s="178"/>
      <c r="C638" s="179"/>
      <c r="D638" s="179"/>
      <c r="E638" s="180"/>
    </row>
    <row r="639" spans="2:5" x14ac:dyDescent="0.3">
      <c r="B639" s="178"/>
      <c r="C639" s="179"/>
      <c r="D639" s="179"/>
      <c r="E639" s="180"/>
    </row>
    <row r="640" spans="2:5" x14ac:dyDescent="0.3">
      <c r="B640" s="178"/>
      <c r="C640" s="179"/>
      <c r="D640" s="179"/>
      <c r="E640" s="180"/>
    </row>
    <row r="641" spans="2:5" x14ac:dyDescent="0.3">
      <c r="B641" s="178"/>
      <c r="C641" s="179"/>
      <c r="D641" s="179"/>
      <c r="E641" s="180"/>
    </row>
    <row r="642" spans="2:5" x14ac:dyDescent="0.3">
      <c r="B642" s="178"/>
      <c r="C642" s="179"/>
      <c r="D642" s="179"/>
      <c r="E642" s="180"/>
    </row>
    <row r="643" spans="2:5" x14ac:dyDescent="0.3">
      <c r="B643" s="178"/>
      <c r="C643" s="179"/>
      <c r="D643" s="179"/>
      <c r="E643" s="180"/>
    </row>
    <row r="644" spans="2:5" x14ac:dyDescent="0.3">
      <c r="B644" s="178"/>
      <c r="C644" s="179"/>
      <c r="D644" s="179"/>
      <c r="E644" s="180"/>
    </row>
    <row r="645" spans="2:5" x14ac:dyDescent="0.3">
      <c r="B645" s="178"/>
      <c r="C645" s="179"/>
      <c r="D645" s="179"/>
      <c r="E645" s="180"/>
    </row>
    <row r="646" spans="2:5" x14ac:dyDescent="0.3">
      <c r="B646" s="178"/>
      <c r="C646" s="179"/>
      <c r="D646" s="179"/>
      <c r="E646" s="180"/>
    </row>
    <row r="647" spans="2:5" x14ac:dyDescent="0.3">
      <c r="B647" s="178"/>
      <c r="C647" s="179"/>
      <c r="D647" s="179"/>
      <c r="E647" s="180"/>
    </row>
    <row r="648" spans="2:5" x14ac:dyDescent="0.3">
      <c r="B648" s="178"/>
      <c r="C648" s="179"/>
      <c r="D648" s="179"/>
      <c r="E648" s="180"/>
    </row>
    <row r="649" spans="2:5" x14ac:dyDescent="0.3">
      <c r="B649" s="178"/>
      <c r="C649" s="179"/>
      <c r="D649" s="179"/>
      <c r="E649" s="180"/>
    </row>
    <row r="650" spans="2:5" x14ac:dyDescent="0.3">
      <c r="B650" s="178"/>
      <c r="C650" s="179"/>
      <c r="D650" s="179"/>
      <c r="E650" s="180"/>
    </row>
    <row r="651" spans="2:5" x14ac:dyDescent="0.3">
      <c r="B651" s="178"/>
      <c r="C651" s="179"/>
      <c r="D651" s="179"/>
      <c r="E651" s="180"/>
    </row>
    <row r="652" spans="2:5" x14ac:dyDescent="0.3">
      <c r="B652" s="178"/>
      <c r="C652" s="179"/>
      <c r="D652" s="179"/>
      <c r="E652" s="180"/>
    </row>
    <row r="653" spans="2:5" x14ac:dyDescent="0.3">
      <c r="B653" s="178"/>
      <c r="C653" s="179"/>
      <c r="D653" s="179"/>
      <c r="E653" s="180"/>
    </row>
    <row r="654" spans="2:5" x14ac:dyDescent="0.3">
      <c r="B654" s="178"/>
      <c r="C654" s="179"/>
      <c r="D654" s="179"/>
      <c r="E654" s="180"/>
    </row>
    <row r="655" spans="2:5" x14ac:dyDescent="0.3">
      <c r="B655" s="178"/>
      <c r="C655" s="179"/>
      <c r="D655" s="179"/>
      <c r="E655" s="180"/>
    </row>
    <row r="656" spans="2:5" x14ac:dyDescent="0.3">
      <c r="B656" s="178"/>
      <c r="C656" s="179"/>
      <c r="D656" s="179"/>
      <c r="E656" s="180"/>
    </row>
    <row r="657" spans="2:5" x14ac:dyDescent="0.3">
      <c r="B657" s="178"/>
      <c r="C657" s="179"/>
      <c r="D657" s="179"/>
      <c r="E657" s="180"/>
    </row>
    <row r="658" spans="2:5" x14ac:dyDescent="0.3">
      <c r="B658" s="178"/>
      <c r="C658" s="179"/>
      <c r="D658" s="179"/>
      <c r="E658" s="180"/>
    </row>
    <row r="659" spans="2:5" x14ac:dyDescent="0.3">
      <c r="B659" s="178"/>
      <c r="C659" s="179"/>
      <c r="D659" s="179"/>
      <c r="E659" s="180"/>
    </row>
    <row r="660" spans="2:5" x14ac:dyDescent="0.3">
      <c r="B660" s="178"/>
      <c r="C660" s="179"/>
      <c r="D660" s="179"/>
      <c r="E660" s="180"/>
    </row>
    <row r="661" spans="2:5" x14ac:dyDescent="0.3">
      <c r="B661" s="178"/>
      <c r="C661" s="179"/>
      <c r="D661" s="179"/>
      <c r="E661" s="180"/>
    </row>
    <row r="662" spans="2:5" x14ac:dyDescent="0.3">
      <c r="B662" s="178"/>
      <c r="C662" s="179"/>
      <c r="D662" s="179"/>
      <c r="E662" s="180"/>
    </row>
    <row r="663" spans="2:5" x14ac:dyDescent="0.3">
      <c r="B663" s="178"/>
      <c r="C663" s="179"/>
      <c r="D663" s="179"/>
      <c r="E663" s="180"/>
    </row>
    <row r="664" spans="2:5" x14ac:dyDescent="0.3">
      <c r="B664" s="178"/>
      <c r="C664" s="179"/>
      <c r="D664" s="179"/>
      <c r="E664" s="180"/>
    </row>
    <row r="665" spans="2:5" x14ac:dyDescent="0.3">
      <c r="B665" s="178"/>
      <c r="C665" s="179"/>
      <c r="D665" s="179"/>
      <c r="E665" s="180"/>
    </row>
    <row r="666" spans="2:5" x14ac:dyDescent="0.3">
      <c r="B666" s="178"/>
      <c r="C666" s="179"/>
      <c r="D666" s="179"/>
      <c r="E666" s="180"/>
    </row>
    <row r="667" spans="2:5" x14ac:dyDescent="0.3">
      <c r="B667" s="178"/>
      <c r="C667" s="179"/>
      <c r="D667" s="179"/>
      <c r="E667" s="180"/>
    </row>
    <row r="668" spans="2:5" x14ac:dyDescent="0.3">
      <c r="B668" s="178"/>
      <c r="C668" s="179"/>
      <c r="D668" s="179"/>
      <c r="E668" s="180"/>
    </row>
    <row r="669" spans="2:5" x14ac:dyDescent="0.3">
      <c r="B669" s="178"/>
      <c r="C669" s="179"/>
      <c r="D669" s="179"/>
      <c r="E669" s="180"/>
    </row>
    <row r="670" spans="2:5" x14ac:dyDescent="0.3">
      <c r="B670" s="178"/>
      <c r="C670" s="179"/>
      <c r="D670" s="179"/>
      <c r="E670" s="180"/>
    </row>
    <row r="671" spans="2:5" x14ac:dyDescent="0.3">
      <c r="B671" s="178"/>
      <c r="C671" s="179"/>
      <c r="D671" s="179"/>
      <c r="E671" s="180"/>
    </row>
    <row r="672" spans="2:5" x14ac:dyDescent="0.3">
      <c r="B672" s="178"/>
      <c r="C672" s="179"/>
      <c r="D672" s="179"/>
      <c r="E672" s="180"/>
    </row>
    <row r="673" spans="2:5" x14ac:dyDescent="0.3">
      <c r="B673" s="178"/>
      <c r="C673" s="179"/>
      <c r="D673" s="179"/>
      <c r="E673" s="180"/>
    </row>
    <row r="674" spans="2:5" x14ac:dyDescent="0.3">
      <c r="B674" s="178"/>
      <c r="C674" s="179"/>
      <c r="D674" s="179"/>
      <c r="E674" s="180"/>
    </row>
    <row r="675" spans="2:5" x14ac:dyDescent="0.3">
      <c r="B675" s="178"/>
      <c r="C675" s="179"/>
      <c r="D675" s="179"/>
      <c r="E675" s="180"/>
    </row>
    <row r="676" spans="2:5" x14ac:dyDescent="0.3">
      <c r="B676" s="178"/>
      <c r="C676" s="179"/>
      <c r="D676" s="179"/>
      <c r="E676" s="180"/>
    </row>
    <row r="677" spans="2:5" x14ac:dyDescent="0.3">
      <c r="B677" s="178"/>
      <c r="C677" s="179"/>
      <c r="D677" s="179"/>
      <c r="E677" s="180"/>
    </row>
    <row r="678" spans="2:5" x14ac:dyDescent="0.3">
      <c r="B678" s="178"/>
      <c r="C678" s="179"/>
      <c r="D678" s="179"/>
      <c r="E678" s="180"/>
    </row>
    <row r="679" spans="2:5" x14ac:dyDescent="0.3">
      <c r="B679" s="178"/>
      <c r="C679" s="179"/>
      <c r="D679" s="179"/>
      <c r="E679" s="180"/>
    </row>
    <row r="680" spans="2:5" x14ac:dyDescent="0.3">
      <c r="B680" s="178"/>
      <c r="C680" s="179"/>
      <c r="D680" s="179"/>
      <c r="E680" s="180"/>
    </row>
    <row r="681" spans="2:5" x14ac:dyDescent="0.3">
      <c r="B681" s="178"/>
      <c r="C681" s="179"/>
      <c r="D681" s="179"/>
      <c r="E681" s="180"/>
    </row>
    <row r="682" spans="2:5" x14ac:dyDescent="0.3">
      <c r="B682" s="178"/>
      <c r="C682" s="179"/>
      <c r="D682" s="179"/>
      <c r="E682" s="180"/>
    </row>
    <row r="683" spans="2:5" x14ac:dyDescent="0.3">
      <c r="B683" s="178"/>
      <c r="C683" s="179"/>
      <c r="D683" s="179"/>
      <c r="E683" s="180"/>
    </row>
    <row r="684" spans="2:5" x14ac:dyDescent="0.3">
      <c r="B684" s="178"/>
      <c r="C684" s="179"/>
      <c r="D684" s="179"/>
      <c r="E684" s="180"/>
    </row>
    <row r="685" spans="2:5" x14ac:dyDescent="0.3">
      <c r="B685" s="178"/>
      <c r="C685" s="179"/>
      <c r="D685" s="179"/>
      <c r="E685" s="180"/>
    </row>
    <row r="686" spans="2:5" x14ac:dyDescent="0.3">
      <c r="B686" s="178"/>
      <c r="C686" s="179"/>
      <c r="D686" s="179"/>
      <c r="E686" s="180"/>
    </row>
    <row r="687" spans="2:5" x14ac:dyDescent="0.3">
      <c r="B687" s="178"/>
      <c r="C687" s="179"/>
      <c r="D687" s="179"/>
      <c r="E687" s="180"/>
    </row>
    <row r="688" spans="2:5" x14ac:dyDescent="0.3">
      <c r="B688" s="178"/>
      <c r="C688" s="179"/>
      <c r="D688" s="179"/>
      <c r="E688" s="180"/>
    </row>
    <row r="689" spans="2:5" x14ac:dyDescent="0.3">
      <c r="B689" s="178"/>
      <c r="C689" s="179"/>
      <c r="D689" s="179"/>
      <c r="E689" s="180"/>
    </row>
    <row r="690" spans="2:5" x14ac:dyDescent="0.3">
      <c r="B690" s="178"/>
      <c r="C690" s="179"/>
      <c r="D690" s="179"/>
      <c r="E690" s="180"/>
    </row>
    <row r="691" spans="2:5" x14ac:dyDescent="0.3">
      <c r="B691" s="178"/>
      <c r="C691" s="179"/>
      <c r="D691" s="179"/>
      <c r="E691" s="180"/>
    </row>
    <row r="692" spans="2:5" x14ac:dyDescent="0.3">
      <c r="B692" s="178"/>
      <c r="C692" s="179"/>
      <c r="D692" s="179"/>
      <c r="E692" s="180"/>
    </row>
    <row r="693" spans="2:5" x14ac:dyDescent="0.3">
      <c r="B693" s="178"/>
      <c r="C693" s="179"/>
      <c r="D693" s="179"/>
      <c r="E693" s="180"/>
    </row>
    <row r="694" spans="2:5" x14ac:dyDescent="0.3">
      <c r="B694" s="178"/>
      <c r="C694" s="179"/>
      <c r="D694" s="179"/>
      <c r="E694" s="180"/>
    </row>
    <row r="695" spans="2:5" x14ac:dyDescent="0.3">
      <c r="B695" s="178"/>
      <c r="C695" s="179"/>
      <c r="D695" s="179"/>
      <c r="E695" s="180"/>
    </row>
    <row r="696" spans="2:5" x14ac:dyDescent="0.3">
      <c r="B696" s="178"/>
      <c r="C696" s="179"/>
      <c r="D696" s="179"/>
      <c r="E696" s="180"/>
    </row>
    <row r="697" spans="2:5" x14ac:dyDescent="0.3">
      <c r="B697" s="178"/>
      <c r="C697" s="179"/>
      <c r="D697" s="179"/>
      <c r="E697" s="180"/>
    </row>
    <row r="698" spans="2:5" x14ac:dyDescent="0.3">
      <c r="B698" s="178"/>
      <c r="C698" s="179"/>
      <c r="D698" s="179"/>
      <c r="E698" s="180"/>
    </row>
    <row r="699" spans="2:5" x14ac:dyDescent="0.3">
      <c r="B699" s="178"/>
      <c r="C699" s="179"/>
      <c r="D699" s="179"/>
      <c r="E699" s="180"/>
    </row>
    <row r="700" spans="2:5" x14ac:dyDescent="0.3">
      <c r="B700" s="178"/>
      <c r="C700" s="179"/>
      <c r="D700" s="179"/>
      <c r="E700" s="180"/>
    </row>
    <row r="701" spans="2:5" x14ac:dyDescent="0.3">
      <c r="B701" s="178"/>
      <c r="C701" s="179"/>
      <c r="D701" s="179"/>
      <c r="E701" s="180"/>
    </row>
    <row r="702" spans="2:5" x14ac:dyDescent="0.3">
      <c r="B702" s="178"/>
      <c r="C702" s="179"/>
      <c r="D702" s="179"/>
      <c r="E702" s="180"/>
    </row>
    <row r="703" spans="2:5" x14ac:dyDescent="0.3">
      <c r="B703" s="178"/>
      <c r="C703" s="179"/>
      <c r="D703" s="179"/>
      <c r="E703" s="180"/>
    </row>
    <row r="704" spans="2:5" x14ac:dyDescent="0.3">
      <c r="B704" s="178"/>
      <c r="C704" s="179"/>
      <c r="D704" s="179"/>
      <c r="E704" s="180"/>
    </row>
    <row r="705" spans="2:5" x14ac:dyDescent="0.3">
      <c r="B705" s="178"/>
      <c r="C705" s="179"/>
      <c r="D705" s="179"/>
      <c r="E705" s="180"/>
    </row>
    <row r="706" spans="2:5" x14ac:dyDescent="0.3">
      <c r="B706" s="178"/>
      <c r="C706" s="179"/>
      <c r="D706" s="179"/>
      <c r="E706" s="180"/>
    </row>
    <row r="707" spans="2:5" x14ac:dyDescent="0.3">
      <c r="B707" s="178"/>
      <c r="C707" s="179"/>
      <c r="D707" s="179"/>
      <c r="E707" s="180"/>
    </row>
    <row r="708" spans="2:5" x14ac:dyDescent="0.3">
      <c r="B708" s="178"/>
      <c r="C708" s="179"/>
      <c r="D708" s="179"/>
      <c r="E708" s="180"/>
    </row>
    <row r="709" spans="2:5" x14ac:dyDescent="0.3">
      <c r="B709" s="178"/>
      <c r="C709" s="179"/>
      <c r="D709" s="179"/>
      <c r="E709" s="180"/>
    </row>
    <row r="710" spans="2:5" x14ac:dyDescent="0.3">
      <c r="B710" s="178"/>
      <c r="C710" s="179"/>
      <c r="D710" s="179"/>
      <c r="E710" s="180"/>
    </row>
    <row r="711" spans="2:5" x14ac:dyDescent="0.3">
      <c r="B711" s="178"/>
      <c r="C711" s="179"/>
      <c r="D711" s="179"/>
      <c r="E711" s="180"/>
    </row>
    <row r="712" spans="2:5" x14ac:dyDescent="0.3">
      <c r="B712" s="178"/>
      <c r="C712" s="179"/>
      <c r="D712" s="179"/>
      <c r="E712" s="180"/>
    </row>
    <row r="713" spans="2:5" x14ac:dyDescent="0.3">
      <c r="B713" s="178"/>
      <c r="C713" s="179"/>
      <c r="D713" s="179"/>
      <c r="E713" s="180"/>
    </row>
    <row r="714" spans="2:5" x14ac:dyDescent="0.3">
      <c r="B714" s="178"/>
      <c r="C714" s="179"/>
      <c r="D714" s="179"/>
      <c r="E714" s="180"/>
    </row>
    <row r="715" spans="2:5" x14ac:dyDescent="0.3">
      <c r="B715" s="178"/>
      <c r="C715" s="179"/>
      <c r="D715" s="179"/>
      <c r="E715" s="180"/>
    </row>
    <row r="716" spans="2:5" x14ac:dyDescent="0.3">
      <c r="B716" s="178"/>
      <c r="C716" s="179"/>
      <c r="D716" s="179"/>
      <c r="E716" s="180"/>
    </row>
    <row r="717" spans="2:5" x14ac:dyDescent="0.3">
      <c r="B717" s="178"/>
      <c r="C717" s="179"/>
      <c r="D717" s="179"/>
      <c r="E717" s="180"/>
    </row>
    <row r="718" spans="2:5" x14ac:dyDescent="0.3">
      <c r="B718" s="178"/>
      <c r="C718" s="179"/>
      <c r="D718" s="179"/>
      <c r="E718" s="180"/>
    </row>
    <row r="719" spans="2:5" x14ac:dyDescent="0.3">
      <c r="B719" s="178"/>
      <c r="C719" s="179"/>
      <c r="D719" s="179"/>
      <c r="E719" s="180"/>
    </row>
    <row r="720" spans="2:5" x14ac:dyDescent="0.3">
      <c r="B720" s="178"/>
      <c r="C720" s="179"/>
      <c r="D720" s="179"/>
      <c r="E720" s="180"/>
    </row>
    <row r="721" spans="2:5" x14ac:dyDescent="0.3">
      <c r="B721" s="178"/>
      <c r="C721" s="179"/>
      <c r="D721" s="179"/>
      <c r="E721" s="180"/>
    </row>
    <row r="722" spans="2:5" x14ac:dyDescent="0.3">
      <c r="B722" s="178"/>
      <c r="C722" s="179"/>
      <c r="D722" s="179"/>
      <c r="E722" s="180"/>
    </row>
    <row r="723" spans="2:5" x14ac:dyDescent="0.3">
      <c r="B723" s="178"/>
      <c r="C723" s="179"/>
      <c r="D723" s="179"/>
      <c r="E723" s="180"/>
    </row>
    <row r="724" spans="2:5" x14ac:dyDescent="0.3">
      <c r="B724" s="178"/>
      <c r="C724" s="179"/>
      <c r="D724" s="179"/>
      <c r="E724" s="180"/>
    </row>
    <row r="725" spans="2:5" x14ac:dyDescent="0.3">
      <c r="B725" s="178"/>
      <c r="C725" s="179"/>
      <c r="D725" s="179"/>
      <c r="E725" s="180"/>
    </row>
    <row r="726" spans="2:5" x14ac:dyDescent="0.3">
      <c r="B726" s="178"/>
      <c r="C726" s="179"/>
      <c r="D726" s="179"/>
      <c r="E726" s="180"/>
    </row>
    <row r="727" spans="2:5" x14ac:dyDescent="0.3">
      <c r="B727" s="178"/>
      <c r="C727" s="179"/>
      <c r="D727" s="179"/>
      <c r="E727" s="180"/>
    </row>
    <row r="728" spans="2:5" x14ac:dyDescent="0.3">
      <c r="B728" s="178"/>
      <c r="C728" s="179"/>
      <c r="D728" s="179"/>
      <c r="E728" s="180"/>
    </row>
    <row r="729" spans="2:5" x14ac:dyDescent="0.3">
      <c r="B729" s="178"/>
      <c r="C729" s="179"/>
      <c r="D729" s="179"/>
      <c r="E729" s="180"/>
    </row>
    <row r="730" spans="2:5" x14ac:dyDescent="0.3">
      <c r="B730" s="178"/>
      <c r="C730" s="179"/>
      <c r="D730" s="179"/>
      <c r="E730" s="180"/>
    </row>
    <row r="731" spans="2:5" x14ac:dyDescent="0.3">
      <c r="B731" s="178"/>
      <c r="C731" s="179"/>
      <c r="D731" s="179"/>
      <c r="E731" s="180"/>
    </row>
    <row r="732" spans="2:5" x14ac:dyDescent="0.3">
      <c r="B732" s="178"/>
      <c r="C732" s="179"/>
      <c r="D732" s="179"/>
      <c r="E732" s="180"/>
    </row>
    <row r="733" spans="2:5" x14ac:dyDescent="0.3">
      <c r="B733" s="178"/>
      <c r="C733" s="179"/>
      <c r="D733" s="179"/>
      <c r="E733" s="180"/>
    </row>
    <row r="734" spans="2:5" x14ac:dyDescent="0.3">
      <c r="B734" s="178"/>
      <c r="C734" s="179"/>
      <c r="D734" s="179"/>
      <c r="E734" s="180"/>
    </row>
    <row r="735" spans="2:5" x14ac:dyDescent="0.3">
      <c r="B735" s="178"/>
      <c r="C735" s="179"/>
      <c r="D735" s="179"/>
      <c r="E735" s="180"/>
    </row>
    <row r="736" spans="2:5" x14ac:dyDescent="0.3">
      <c r="B736" s="178"/>
      <c r="C736" s="179"/>
      <c r="D736" s="179"/>
      <c r="E736" s="180"/>
    </row>
    <row r="737" spans="2:5" x14ac:dyDescent="0.3">
      <c r="B737" s="178"/>
      <c r="C737" s="179"/>
      <c r="D737" s="179"/>
      <c r="E737" s="180"/>
    </row>
    <row r="738" spans="2:5" x14ac:dyDescent="0.3">
      <c r="B738" s="178"/>
      <c r="C738" s="179"/>
      <c r="D738" s="179"/>
      <c r="E738" s="180"/>
    </row>
    <row r="739" spans="2:5" x14ac:dyDescent="0.3">
      <c r="B739" s="178"/>
      <c r="C739" s="179"/>
      <c r="D739" s="179"/>
      <c r="E739" s="180"/>
    </row>
    <row r="740" spans="2:5" x14ac:dyDescent="0.3">
      <c r="B740" s="178"/>
      <c r="C740" s="179"/>
      <c r="D740" s="179"/>
      <c r="E740" s="180"/>
    </row>
    <row r="741" spans="2:5" x14ac:dyDescent="0.3">
      <c r="B741" s="178"/>
      <c r="C741" s="179"/>
      <c r="D741" s="179"/>
      <c r="E741" s="180"/>
    </row>
    <row r="742" spans="2:5" x14ac:dyDescent="0.3">
      <c r="B742" s="178"/>
      <c r="C742" s="179"/>
      <c r="D742" s="179"/>
      <c r="E742" s="180"/>
    </row>
    <row r="743" spans="2:5" x14ac:dyDescent="0.3">
      <c r="B743" s="178"/>
      <c r="C743" s="179"/>
      <c r="D743" s="179"/>
      <c r="E743" s="180"/>
    </row>
    <row r="744" spans="2:5" x14ac:dyDescent="0.3">
      <c r="B744" s="178"/>
      <c r="C744" s="179"/>
      <c r="D744" s="179"/>
      <c r="E744" s="180"/>
    </row>
    <row r="745" spans="2:5" x14ac:dyDescent="0.3">
      <c r="B745" s="178"/>
      <c r="C745" s="179"/>
      <c r="D745" s="179"/>
      <c r="E745" s="180"/>
    </row>
    <row r="746" spans="2:5" x14ac:dyDescent="0.3">
      <c r="B746" s="178"/>
      <c r="C746" s="179"/>
      <c r="D746" s="179"/>
      <c r="E746" s="180"/>
    </row>
    <row r="747" spans="2:5" x14ac:dyDescent="0.3">
      <c r="B747" s="178"/>
      <c r="C747" s="179"/>
      <c r="D747" s="179"/>
      <c r="E747" s="180"/>
    </row>
    <row r="748" spans="2:5" x14ac:dyDescent="0.3">
      <c r="B748" s="178"/>
      <c r="C748" s="179"/>
      <c r="D748" s="179"/>
      <c r="E748" s="180"/>
    </row>
    <row r="749" spans="2:5" x14ac:dyDescent="0.3">
      <c r="B749" s="178"/>
      <c r="C749" s="179"/>
      <c r="D749" s="179"/>
      <c r="E749" s="180"/>
    </row>
    <row r="750" spans="2:5" x14ac:dyDescent="0.3">
      <c r="B750" s="178"/>
      <c r="C750" s="179"/>
      <c r="D750" s="179"/>
      <c r="E750" s="180"/>
    </row>
    <row r="751" spans="2:5" x14ac:dyDescent="0.3">
      <c r="B751" s="178"/>
      <c r="C751" s="179"/>
      <c r="D751" s="179"/>
      <c r="E751" s="180"/>
    </row>
    <row r="752" spans="2:5" x14ac:dyDescent="0.3">
      <c r="B752" s="178"/>
      <c r="C752" s="179"/>
      <c r="D752" s="179"/>
      <c r="E752" s="180"/>
    </row>
    <row r="753" spans="2:5" x14ac:dyDescent="0.3">
      <c r="B753" s="178"/>
      <c r="C753" s="179"/>
      <c r="D753" s="179"/>
      <c r="E753" s="180"/>
    </row>
    <row r="754" spans="2:5" x14ac:dyDescent="0.3">
      <c r="B754" s="178"/>
      <c r="C754" s="179"/>
      <c r="D754" s="179"/>
      <c r="E754" s="180"/>
    </row>
    <row r="755" spans="2:5" x14ac:dyDescent="0.3">
      <c r="B755" s="178"/>
      <c r="C755" s="179"/>
      <c r="D755" s="179"/>
      <c r="E755" s="180"/>
    </row>
    <row r="756" spans="2:5" x14ac:dyDescent="0.3">
      <c r="B756" s="178"/>
      <c r="C756" s="179"/>
      <c r="D756" s="179"/>
      <c r="E756" s="180"/>
    </row>
    <row r="757" spans="2:5" x14ac:dyDescent="0.3">
      <c r="B757" s="178"/>
      <c r="C757" s="179"/>
      <c r="D757" s="179"/>
      <c r="E757" s="180"/>
    </row>
    <row r="758" spans="2:5" x14ac:dyDescent="0.3">
      <c r="B758" s="178"/>
      <c r="C758" s="179"/>
      <c r="D758" s="179"/>
      <c r="E758" s="180"/>
    </row>
    <row r="759" spans="2:5" x14ac:dyDescent="0.3">
      <c r="B759" s="178"/>
      <c r="C759" s="179"/>
      <c r="D759" s="179"/>
      <c r="E759" s="180"/>
    </row>
    <row r="760" spans="2:5" x14ac:dyDescent="0.3">
      <c r="B760" s="178"/>
      <c r="C760" s="179"/>
      <c r="D760" s="179"/>
      <c r="E760" s="180"/>
    </row>
    <row r="761" spans="2:5" x14ac:dyDescent="0.3">
      <c r="B761" s="178"/>
      <c r="C761" s="179"/>
      <c r="D761" s="179"/>
      <c r="E761" s="180"/>
    </row>
    <row r="762" spans="2:5" x14ac:dyDescent="0.3">
      <c r="B762" s="178"/>
      <c r="C762" s="179"/>
      <c r="D762" s="179"/>
      <c r="E762" s="180"/>
    </row>
    <row r="763" spans="2:5" x14ac:dyDescent="0.3">
      <c r="B763" s="178"/>
      <c r="C763" s="179"/>
      <c r="D763" s="179"/>
      <c r="E763" s="180"/>
    </row>
    <row r="764" spans="2:5" x14ac:dyDescent="0.3">
      <c r="B764" s="178"/>
      <c r="C764" s="179"/>
      <c r="D764" s="179"/>
      <c r="E764" s="180"/>
    </row>
    <row r="765" spans="2:5" x14ac:dyDescent="0.3">
      <c r="B765" s="178"/>
      <c r="C765" s="179"/>
      <c r="D765" s="179"/>
      <c r="E765" s="180"/>
    </row>
    <row r="766" spans="2:5" x14ac:dyDescent="0.3">
      <c r="B766" s="178"/>
      <c r="C766" s="179"/>
      <c r="D766" s="179"/>
      <c r="E766" s="180"/>
    </row>
    <row r="767" spans="2:5" x14ac:dyDescent="0.3">
      <c r="B767" s="178"/>
      <c r="C767" s="179"/>
      <c r="D767" s="179"/>
      <c r="E767" s="180"/>
    </row>
    <row r="768" spans="2:5" x14ac:dyDescent="0.3">
      <c r="B768" s="178"/>
      <c r="C768" s="179"/>
      <c r="D768" s="179"/>
      <c r="E768" s="180"/>
    </row>
    <row r="769" spans="2:5" x14ac:dyDescent="0.3">
      <c r="B769" s="178"/>
      <c r="C769" s="179"/>
      <c r="D769" s="179"/>
      <c r="E769" s="180"/>
    </row>
    <row r="770" spans="2:5" x14ac:dyDescent="0.3">
      <c r="B770" s="178"/>
      <c r="C770" s="179"/>
      <c r="D770" s="179"/>
      <c r="E770" s="180"/>
    </row>
    <row r="771" spans="2:5" x14ac:dyDescent="0.3">
      <c r="B771" s="178"/>
      <c r="C771" s="179"/>
      <c r="D771" s="179"/>
      <c r="E771" s="180"/>
    </row>
    <row r="772" spans="2:5" x14ac:dyDescent="0.3">
      <c r="B772" s="178"/>
      <c r="C772" s="179"/>
      <c r="D772" s="179"/>
      <c r="E772" s="180"/>
    </row>
    <row r="773" spans="2:5" x14ac:dyDescent="0.3">
      <c r="B773" s="178"/>
      <c r="C773" s="179"/>
      <c r="D773" s="179"/>
      <c r="E773" s="180"/>
    </row>
    <row r="774" spans="2:5" x14ac:dyDescent="0.3">
      <c r="B774" s="178"/>
      <c r="C774" s="179"/>
      <c r="D774" s="179"/>
      <c r="E774" s="180"/>
    </row>
    <row r="775" spans="2:5" x14ac:dyDescent="0.3">
      <c r="B775" s="178"/>
      <c r="C775" s="179"/>
      <c r="D775" s="179"/>
      <c r="E775" s="180"/>
    </row>
    <row r="776" spans="2:5" x14ac:dyDescent="0.3">
      <c r="B776" s="178"/>
      <c r="C776" s="179"/>
      <c r="D776" s="179"/>
      <c r="E776" s="180"/>
    </row>
    <row r="777" spans="2:5" x14ac:dyDescent="0.3">
      <c r="B777" s="178"/>
      <c r="C777" s="179"/>
      <c r="D777" s="179"/>
      <c r="E777" s="180"/>
    </row>
    <row r="778" spans="2:5" x14ac:dyDescent="0.3">
      <c r="B778" s="178"/>
      <c r="C778" s="179"/>
      <c r="D778" s="179"/>
      <c r="E778" s="180"/>
    </row>
    <row r="779" spans="2:5" x14ac:dyDescent="0.3">
      <c r="B779" s="178"/>
      <c r="C779" s="179"/>
      <c r="D779" s="179"/>
      <c r="E779" s="180"/>
    </row>
    <row r="780" spans="2:5" x14ac:dyDescent="0.3">
      <c r="B780" s="178"/>
      <c r="C780" s="179"/>
      <c r="D780" s="179"/>
      <c r="E780" s="180"/>
    </row>
    <row r="781" spans="2:5" x14ac:dyDescent="0.3">
      <c r="B781" s="178"/>
      <c r="C781" s="179"/>
      <c r="D781" s="179"/>
      <c r="E781" s="180"/>
    </row>
    <row r="782" spans="2:5" x14ac:dyDescent="0.3">
      <c r="B782" s="178"/>
      <c r="C782" s="179"/>
      <c r="D782" s="179"/>
      <c r="E782" s="180"/>
    </row>
    <row r="783" spans="2:5" x14ac:dyDescent="0.3">
      <c r="B783" s="178"/>
      <c r="C783" s="179"/>
      <c r="D783" s="179"/>
      <c r="E783" s="180"/>
    </row>
    <row r="784" spans="2:5" x14ac:dyDescent="0.3">
      <c r="B784" s="178"/>
      <c r="C784" s="179"/>
      <c r="D784" s="179"/>
      <c r="E784" s="180"/>
    </row>
    <row r="785" spans="2:5" x14ac:dyDescent="0.3">
      <c r="B785" s="178"/>
      <c r="C785" s="179"/>
      <c r="D785" s="179"/>
      <c r="E785" s="180"/>
    </row>
    <row r="786" spans="2:5" x14ac:dyDescent="0.3">
      <c r="B786" s="178"/>
      <c r="C786" s="179"/>
      <c r="D786" s="179"/>
      <c r="E786" s="180"/>
    </row>
    <row r="787" spans="2:5" x14ac:dyDescent="0.3">
      <c r="B787" s="178"/>
      <c r="C787" s="179"/>
      <c r="D787" s="179"/>
      <c r="E787" s="180"/>
    </row>
    <row r="788" spans="2:5" x14ac:dyDescent="0.3">
      <c r="B788" s="178"/>
      <c r="C788" s="179"/>
      <c r="D788" s="179"/>
      <c r="E788" s="180"/>
    </row>
    <row r="789" spans="2:5" x14ac:dyDescent="0.3">
      <c r="B789" s="178"/>
      <c r="C789" s="179"/>
      <c r="D789" s="179"/>
      <c r="E789" s="180"/>
    </row>
    <row r="790" spans="2:5" x14ac:dyDescent="0.3">
      <c r="B790" s="178"/>
      <c r="C790" s="179"/>
      <c r="D790" s="179"/>
      <c r="E790" s="180"/>
    </row>
    <row r="791" spans="2:5" x14ac:dyDescent="0.3">
      <c r="B791" s="178"/>
      <c r="C791" s="179"/>
      <c r="D791" s="179"/>
      <c r="E791" s="180"/>
    </row>
    <row r="792" spans="2:5" x14ac:dyDescent="0.3">
      <c r="B792" s="178"/>
      <c r="C792" s="179"/>
      <c r="D792" s="179"/>
      <c r="E792" s="180"/>
    </row>
    <row r="793" spans="2:5" x14ac:dyDescent="0.3">
      <c r="B793" s="178"/>
      <c r="C793" s="179"/>
      <c r="D793" s="179"/>
      <c r="E793" s="180"/>
    </row>
    <row r="794" spans="2:5" x14ac:dyDescent="0.3">
      <c r="B794" s="178"/>
      <c r="C794" s="179"/>
      <c r="D794" s="179"/>
      <c r="E794" s="180"/>
    </row>
    <row r="795" spans="2:5" x14ac:dyDescent="0.3">
      <c r="B795" s="178"/>
      <c r="C795" s="179"/>
      <c r="D795" s="179"/>
      <c r="E795" s="180"/>
    </row>
    <row r="796" spans="2:5" x14ac:dyDescent="0.3">
      <c r="B796" s="178"/>
      <c r="C796" s="179"/>
      <c r="D796" s="179"/>
      <c r="E796" s="180"/>
    </row>
    <row r="797" spans="2:5" x14ac:dyDescent="0.3">
      <c r="B797" s="178"/>
      <c r="C797" s="179"/>
      <c r="D797" s="179"/>
      <c r="E797" s="180"/>
    </row>
    <row r="798" spans="2:5" x14ac:dyDescent="0.3">
      <c r="B798" s="178"/>
      <c r="C798" s="179"/>
      <c r="D798" s="179"/>
      <c r="E798" s="180"/>
    </row>
    <row r="799" spans="2:5" x14ac:dyDescent="0.3">
      <c r="B799" s="178"/>
      <c r="C799" s="179"/>
      <c r="D799" s="179"/>
      <c r="E799" s="180"/>
    </row>
    <row r="800" spans="2:5" x14ac:dyDescent="0.3">
      <c r="B800" s="178"/>
      <c r="C800" s="179"/>
      <c r="D800" s="179"/>
      <c r="E800" s="180"/>
    </row>
    <row r="801" spans="2:5" x14ac:dyDescent="0.3">
      <c r="B801" s="178"/>
      <c r="C801" s="179"/>
      <c r="D801" s="179"/>
      <c r="E801" s="180"/>
    </row>
    <row r="802" spans="2:5" x14ac:dyDescent="0.3">
      <c r="B802" s="178"/>
      <c r="C802" s="179"/>
      <c r="D802" s="179"/>
      <c r="E802" s="180"/>
    </row>
    <row r="803" spans="2:5" x14ac:dyDescent="0.3">
      <c r="B803" s="178"/>
      <c r="C803" s="179"/>
      <c r="D803" s="179"/>
      <c r="E803" s="180"/>
    </row>
    <row r="804" spans="2:5" x14ac:dyDescent="0.3">
      <c r="B804" s="178"/>
      <c r="C804" s="179"/>
      <c r="D804" s="179"/>
      <c r="E804" s="180"/>
    </row>
    <row r="805" spans="2:5" x14ac:dyDescent="0.3">
      <c r="B805" s="178"/>
      <c r="C805" s="179"/>
      <c r="D805" s="179"/>
      <c r="E805" s="180"/>
    </row>
    <row r="806" spans="2:5" x14ac:dyDescent="0.3">
      <c r="B806" s="178"/>
      <c r="C806" s="179"/>
      <c r="D806" s="179"/>
      <c r="E806" s="180"/>
    </row>
    <row r="807" spans="2:5" x14ac:dyDescent="0.3">
      <c r="B807" s="178"/>
      <c r="C807" s="179"/>
      <c r="D807" s="179"/>
      <c r="E807" s="180"/>
    </row>
    <row r="808" spans="2:5" x14ac:dyDescent="0.3">
      <c r="B808" s="178"/>
      <c r="C808" s="179"/>
      <c r="D808" s="179"/>
      <c r="E808" s="180"/>
    </row>
    <row r="809" spans="2:5" x14ac:dyDescent="0.3">
      <c r="B809" s="178"/>
      <c r="C809" s="179"/>
      <c r="D809" s="179"/>
      <c r="E809" s="180"/>
    </row>
    <row r="810" spans="2:5" x14ac:dyDescent="0.3">
      <c r="B810" s="178"/>
      <c r="C810" s="179"/>
      <c r="D810" s="179"/>
      <c r="E810" s="180"/>
    </row>
    <row r="811" spans="2:5" x14ac:dyDescent="0.3">
      <c r="B811" s="178"/>
      <c r="C811" s="179"/>
      <c r="D811" s="179"/>
      <c r="E811" s="180"/>
    </row>
    <row r="812" spans="2:5" x14ac:dyDescent="0.3">
      <c r="B812" s="178"/>
      <c r="C812" s="179"/>
      <c r="D812" s="179"/>
      <c r="E812" s="180"/>
    </row>
    <row r="813" spans="2:5" x14ac:dyDescent="0.3">
      <c r="B813" s="178"/>
      <c r="C813" s="179"/>
      <c r="D813" s="179"/>
      <c r="E813" s="180"/>
    </row>
    <row r="814" spans="2:5" x14ac:dyDescent="0.3">
      <c r="B814" s="178"/>
      <c r="C814" s="179"/>
      <c r="D814" s="179"/>
      <c r="E814" s="180"/>
    </row>
    <row r="815" spans="2:5" x14ac:dyDescent="0.3">
      <c r="B815" s="178"/>
      <c r="C815" s="179"/>
      <c r="D815" s="179"/>
      <c r="E815" s="180"/>
    </row>
    <row r="816" spans="2:5" x14ac:dyDescent="0.3">
      <c r="B816" s="178"/>
      <c r="C816" s="179"/>
      <c r="D816" s="179"/>
      <c r="E816" s="180"/>
    </row>
    <row r="817" spans="2:5" x14ac:dyDescent="0.3">
      <c r="B817" s="178"/>
      <c r="C817" s="179"/>
      <c r="D817" s="179"/>
      <c r="E817" s="180"/>
    </row>
    <row r="818" spans="2:5" x14ac:dyDescent="0.3">
      <c r="B818" s="178"/>
      <c r="C818" s="179"/>
      <c r="D818" s="179"/>
      <c r="E818" s="180"/>
    </row>
    <row r="819" spans="2:5" x14ac:dyDescent="0.3">
      <c r="B819" s="178"/>
      <c r="C819" s="179"/>
      <c r="D819" s="179"/>
      <c r="E819" s="180"/>
    </row>
    <row r="820" spans="2:5" x14ac:dyDescent="0.3">
      <c r="B820" s="178"/>
      <c r="C820" s="179"/>
      <c r="D820" s="179"/>
      <c r="E820" s="180"/>
    </row>
    <row r="821" spans="2:5" x14ac:dyDescent="0.3">
      <c r="B821" s="178"/>
      <c r="C821" s="179"/>
      <c r="D821" s="179"/>
      <c r="E821" s="180"/>
    </row>
    <row r="822" spans="2:5" x14ac:dyDescent="0.3">
      <c r="B822" s="178"/>
      <c r="C822" s="179"/>
      <c r="D822" s="179"/>
      <c r="E822" s="180"/>
    </row>
    <row r="823" spans="2:5" x14ac:dyDescent="0.3">
      <c r="B823" s="178"/>
      <c r="C823" s="179"/>
      <c r="D823" s="179"/>
      <c r="E823" s="180"/>
    </row>
    <row r="824" spans="2:5" x14ac:dyDescent="0.3">
      <c r="B824" s="178"/>
      <c r="C824" s="179"/>
      <c r="D824" s="179"/>
      <c r="E824" s="180"/>
    </row>
    <row r="825" spans="2:5" x14ac:dyDescent="0.3">
      <c r="B825" s="178"/>
      <c r="C825" s="179"/>
      <c r="D825" s="179"/>
      <c r="E825" s="180"/>
    </row>
    <row r="826" spans="2:5" x14ac:dyDescent="0.3">
      <c r="B826" s="178"/>
      <c r="C826" s="179"/>
      <c r="D826" s="179"/>
      <c r="E826" s="180"/>
    </row>
    <row r="827" spans="2:5" x14ac:dyDescent="0.3">
      <c r="B827" s="178"/>
      <c r="C827" s="179"/>
      <c r="D827" s="179"/>
      <c r="E827" s="180"/>
    </row>
    <row r="828" spans="2:5" x14ac:dyDescent="0.3">
      <c r="B828" s="178"/>
      <c r="C828" s="179"/>
      <c r="D828" s="179"/>
      <c r="E828" s="180"/>
    </row>
    <row r="829" spans="2:5" x14ac:dyDescent="0.3">
      <c r="B829" s="178"/>
      <c r="C829" s="179"/>
      <c r="D829" s="179"/>
      <c r="E829" s="180"/>
    </row>
    <row r="830" spans="2:5" x14ac:dyDescent="0.3">
      <c r="B830" s="178"/>
      <c r="C830" s="179"/>
      <c r="D830" s="179"/>
      <c r="E830" s="180"/>
    </row>
    <row r="831" spans="2:5" x14ac:dyDescent="0.3">
      <c r="B831" s="178"/>
      <c r="C831" s="179"/>
      <c r="D831" s="179"/>
      <c r="E831" s="180"/>
    </row>
    <row r="832" spans="2:5" x14ac:dyDescent="0.3">
      <c r="B832" s="178"/>
      <c r="C832" s="179"/>
      <c r="D832" s="179"/>
      <c r="E832" s="180"/>
    </row>
    <row r="833" spans="2:5" x14ac:dyDescent="0.3">
      <c r="B833" s="178"/>
      <c r="C833" s="179"/>
      <c r="D833" s="179"/>
      <c r="E833" s="180"/>
    </row>
    <row r="834" spans="2:5" x14ac:dyDescent="0.3">
      <c r="B834" s="178"/>
      <c r="C834" s="179"/>
      <c r="D834" s="179"/>
      <c r="E834" s="180"/>
    </row>
    <row r="835" spans="2:5" x14ac:dyDescent="0.3">
      <c r="B835" s="178"/>
      <c r="C835" s="179"/>
      <c r="D835" s="179"/>
      <c r="E835" s="180"/>
    </row>
    <row r="836" spans="2:5" x14ac:dyDescent="0.3">
      <c r="B836" s="178"/>
      <c r="C836" s="179"/>
      <c r="D836" s="179"/>
      <c r="E836" s="180"/>
    </row>
    <row r="837" spans="2:5" x14ac:dyDescent="0.3">
      <c r="B837" s="178"/>
      <c r="C837" s="179"/>
      <c r="D837" s="179"/>
      <c r="E837" s="180"/>
    </row>
    <row r="838" spans="2:5" x14ac:dyDescent="0.3">
      <c r="B838" s="178"/>
      <c r="C838" s="179"/>
      <c r="D838" s="179"/>
      <c r="E838" s="180"/>
    </row>
    <row r="839" spans="2:5" x14ac:dyDescent="0.3">
      <c r="B839" s="178"/>
      <c r="C839" s="179"/>
      <c r="D839" s="179"/>
      <c r="E839" s="180"/>
    </row>
    <row r="840" spans="2:5" x14ac:dyDescent="0.3">
      <c r="B840" s="178"/>
      <c r="C840" s="179"/>
      <c r="D840" s="179"/>
      <c r="E840" s="180"/>
    </row>
    <row r="841" spans="2:5" x14ac:dyDescent="0.3">
      <c r="B841" s="178"/>
      <c r="C841" s="179"/>
      <c r="D841" s="179"/>
      <c r="E841" s="180"/>
    </row>
    <row r="842" spans="2:5" x14ac:dyDescent="0.3">
      <c r="B842" s="178"/>
      <c r="C842" s="179"/>
      <c r="D842" s="179"/>
      <c r="E842" s="180"/>
    </row>
    <row r="843" spans="2:5" x14ac:dyDescent="0.3">
      <c r="B843" s="178"/>
      <c r="C843" s="179"/>
      <c r="D843" s="179"/>
      <c r="E843" s="180"/>
    </row>
    <row r="844" spans="2:5" x14ac:dyDescent="0.3">
      <c r="B844" s="178"/>
      <c r="C844" s="179"/>
      <c r="D844" s="179"/>
      <c r="E844" s="180"/>
    </row>
    <row r="845" spans="2:5" x14ac:dyDescent="0.3">
      <c r="B845" s="178"/>
      <c r="C845" s="179"/>
      <c r="D845" s="179"/>
      <c r="E845" s="180"/>
    </row>
    <row r="846" spans="2:5" x14ac:dyDescent="0.3">
      <c r="B846" s="178"/>
      <c r="C846" s="179"/>
      <c r="D846" s="179"/>
      <c r="E846" s="180"/>
    </row>
    <row r="847" spans="2:5" x14ac:dyDescent="0.3">
      <c r="B847" s="178"/>
      <c r="C847" s="179"/>
      <c r="D847" s="179"/>
      <c r="E847" s="180"/>
    </row>
    <row r="848" spans="2:5" x14ac:dyDescent="0.3">
      <c r="B848" s="178"/>
      <c r="C848" s="179"/>
      <c r="D848" s="179"/>
      <c r="E848" s="180"/>
    </row>
    <row r="849" spans="2:5" x14ac:dyDescent="0.3">
      <c r="B849" s="178"/>
      <c r="C849" s="179"/>
      <c r="D849" s="179"/>
      <c r="E849" s="180"/>
    </row>
    <row r="850" spans="2:5" x14ac:dyDescent="0.3">
      <c r="B850" s="178"/>
      <c r="C850" s="179"/>
      <c r="D850" s="179"/>
      <c r="E850" s="180"/>
    </row>
    <row r="851" spans="2:5" x14ac:dyDescent="0.3">
      <c r="B851" s="178"/>
      <c r="C851" s="179"/>
      <c r="D851" s="179"/>
      <c r="E851" s="180"/>
    </row>
    <row r="852" spans="2:5" x14ac:dyDescent="0.3">
      <c r="B852" s="178"/>
      <c r="C852" s="179"/>
      <c r="D852" s="179"/>
      <c r="E852" s="180"/>
    </row>
    <row r="853" spans="2:5" x14ac:dyDescent="0.3">
      <c r="B853" s="178"/>
      <c r="C853" s="179"/>
      <c r="D853" s="179"/>
      <c r="E853" s="180"/>
    </row>
    <row r="854" spans="2:5" x14ac:dyDescent="0.3">
      <c r="B854" s="178"/>
      <c r="C854" s="179"/>
      <c r="D854" s="179"/>
      <c r="E854" s="180"/>
    </row>
    <row r="855" spans="2:5" x14ac:dyDescent="0.3">
      <c r="B855" s="178"/>
      <c r="C855" s="179"/>
      <c r="D855" s="179"/>
      <c r="E855" s="180"/>
    </row>
    <row r="856" spans="2:5" x14ac:dyDescent="0.3">
      <c r="B856" s="178"/>
      <c r="C856" s="179"/>
      <c r="D856" s="179"/>
      <c r="E856" s="180"/>
    </row>
    <row r="857" spans="2:5" x14ac:dyDescent="0.3">
      <c r="B857" s="178"/>
      <c r="C857" s="179"/>
      <c r="D857" s="179"/>
      <c r="E857" s="180"/>
    </row>
    <row r="858" spans="2:5" x14ac:dyDescent="0.3">
      <c r="B858" s="178"/>
      <c r="C858" s="179"/>
      <c r="D858" s="179"/>
      <c r="E858" s="180"/>
    </row>
    <row r="859" spans="2:5" x14ac:dyDescent="0.3">
      <c r="B859" s="178"/>
      <c r="C859" s="179"/>
      <c r="D859" s="179"/>
      <c r="E859" s="180"/>
    </row>
    <row r="860" spans="2:5" x14ac:dyDescent="0.3">
      <c r="B860" s="178"/>
      <c r="C860" s="179"/>
      <c r="D860" s="179"/>
      <c r="E860" s="180"/>
    </row>
    <row r="861" spans="2:5" x14ac:dyDescent="0.3">
      <c r="B861" s="178"/>
      <c r="C861" s="179"/>
      <c r="D861" s="179"/>
      <c r="E861" s="180"/>
    </row>
    <row r="862" spans="2:5" x14ac:dyDescent="0.3">
      <c r="B862" s="178"/>
      <c r="C862" s="179"/>
      <c r="D862" s="179"/>
      <c r="E862" s="180"/>
    </row>
    <row r="863" spans="2:5" x14ac:dyDescent="0.3">
      <c r="B863" s="178"/>
      <c r="C863" s="179"/>
      <c r="D863" s="179"/>
      <c r="E863" s="180"/>
    </row>
    <row r="864" spans="2:5" x14ac:dyDescent="0.3">
      <c r="B864" s="178"/>
      <c r="C864" s="179"/>
      <c r="D864" s="179"/>
      <c r="E864" s="180"/>
    </row>
    <row r="865" spans="2:5" x14ac:dyDescent="0.3">
      <c r="B865" s="178"/>
      <c r="C865" s="179"/>
      <c r="D865" s="179"/>
      <c r="E865" s="180"/>
    </row>
    <row r="866" spans="2:5" x14ac:dyDescent="0.3">
      <c r="B866" s="178"/>
      <c r="C866" s="179"/>
      <c r="D866" s="179"/>
      <c r="E866" s="180"/>
    </row>
    <row r="867" spans="2:5" x14ac:dyDescent="0.3">
      <c r="B867" s="178"/>
      <c r="C867" s="179"/>
      <c r="D867" s="179"/>
      <c r="E867" s="180"/>
    </row>
    <row r="868" spans="2:5" x14ac:dyDescent="0.3">
      <c r="B868" s="178"/>
      <c r="C868" s="179"/>
      <c r="D868" s="179"/>
      <c r="E868" s="180"/>
    </row>
    <row r="869" spans="2:5" x14ac:dyDescent="0.3">
      <c r="B869" s="178"/>
      <c r="C869" s="179"/>
      <c r="D869" s="179"/>
      <c r="E869" s="180"/>
    </row>
    <row r="870" spans="2:5" x14ac:dyDescent="0.3">
      <c r="B870" s="178"/>
      <c r="C870" s="179"/>
      <c r="D870" s="179"/>
      <c r="E870" s="180"/>
    </row>
    <row r="871" spans="2:5" x14ac:dyDescent="0.3">
      <c r="B871" s="178"/>
      <c r="C871" s="179"/>
      <c r="D871" s="179"/>
      <c r="E871" s="180"/>
    </row>
    <row r="872" spans="2:5" x14ac:dyDescent="0.3">
      <c r="B872" s="178"/>
      <c r="C872" s="179"/>
      <c r="D872" s="179"/>
      <c r="E872" s="180"/>
    </row>
    <row r="873" spans="2:5" x14ac:dyDescent="0.3">
      <c r="B873" s="178"/>
      <c r="C873" s="179"/>
      <c r="D873" s="179"/>
      <c r="E873" s="180"/>
    </row>
    <row r="874" spans="2:5" x14ac:dyDescent="0.3">
      <c r="B874" s="178"/>
      <c r="C874" s="179"/>
      <c r="D874" s="179"/>
      <c r="E874" s="180"/>
    </row>
    <row r="875" spans="2:5" x14ac:dyDescent="0.3">
      <c r="B875" s="178"/>
      <c r="C875" s="179"/>
      <c r="D875" s="179"/>
      <c r="E875" s="180"/>
    </row>
    <row r="876" spans="2:5" x14ac:dyDescent="0.3">
      <c r="B876" s="178"/>
      <c r="C876" s="179"/>
      <c r="D876" s="179"/>
      <c r="E876" s="180"/>
    </row>
    <row r="877" spans="2:5" x14ac:dyDescent="0.3">
      <c r="B877" s="178"/>
      <c r="C877" s="179"/>
      <c r="D877" s="179"/>
      <c r="E877" s="180"/>
    </row>
    <row r="878" spans="2:5" x14ac:dyDescent="0.3">
      <c r="B878" s="178"/>
      <c r="C878" s="179"/>
      <c r="D878" s="179"/>
      <c r="E878" s="180"/>
    </row>
    <row r="879" spans="2:5" x14ac:dyDescent="0.3">
      <c r="B879" s="178"/>
      <c r="C879" s="179"/>
      <c r="D879" s="179"/>
      <c r="E879" s="180"/>
    </row>
    <row r="880" spans="2:5" x14ac:dyDescent="0.3">
      <c r="B880" s="178"/>
      <c r="C880" s="179"/>
      <c r="D880" s="179"/>
      <c r="E880" s="180"/>
    </row>
    <row r="881" spans="2:5" x14ac:dyDescent="0.3">
      <c r="B881" s="178"/>
      <c r="C881" s="179"/>
      <c r="D881" s="179"/>
      <c r="E881" s="180"/>
    </row>
    <row r="882" spans="2:5" x14ac:dyDescent="0.3">
      <c r="B882" s="178"/>
      <c r="C882" s="179"/>
      <c r="D882" s="179"/>
      <c r="E882" s="180"/>
    </row>
    <row r="883" spans="2:5" x14ac:dyDescent="0.3">
      <c r="B883" s="178"/>
      <c r="C883" s="179"/>
      <c r="D883" s="179"/>
      <c r="E883" s="180"/>
    </row>
    <row r="884" spans="2:5" x14ac:dyDescent="0.3">
      <c r="B884" s="178"/>
      <c r="C884" s="179"/>
      <c r="D884" s="179"/>
      <c r="E884" s="180"/>
    </row>
    <row r="885" spans="2:5" x14ac:dyDescent="0.3">
      <c r="B885" s="178"/>
      <c r="C885" s="179"/>
      <c r="D885" s="179"/>
      <c r="E885" s="180"/>
    </row>
    <row r="886" spans="2:5" x14ac:dyDescent="0.3">
      <c r="B886" s="178"/>
      <c r="C886" s="179"/>
      <c r="D886" s="179"/>
      <c r="E886" s="180"/>
    </row>
    <row r="887" spans="2:5" x14ac:dyDescent="0.3">
      <c r="B887" s="178"/>
      <c r="C887" s="179"/>
      <c r="D887" s="179"/>
      <c r="E887" s="180"/>
    </row>
    <row r="888" spans="2:5" x14ac:dyDescent="0.3">
      <c r="B888" s="178"/>
      <c r="C888" s="179"/>
      <c r="D888" s="179"/>
      <c r="E888" s="180"/>
    </row>
    <row r="889" spans="2:5" x14ac:dyDescent="0.3">
      <c r="B889" s="178"/>
      <c r="C889" s="179"/>
      <c r="D889" s="179"/>
      <c r="E889" s="180"/>
    </row>
    <row r="890" spans="2:5" x14ac:dyDescent="0.3">
      <c r="B890" s="178"/>
      <c r="C890" s="179"/>
      <c r="D890" s="179"/>
      <c r="E890" s="180"/>
    </row>
    <row r="891" spans="2:5" x14ac:dyDescent="0.3">
      <c r="B891" s="178"/>
      <c r="C891" s="179"/>
      <c r="D891" s="179"/>
      <c r="E891" s="180"/>
    </row>
    <row r="892" spans="2:5" x14ac:dyDescent="0.3">
      <c r="B892" s="178"/>
      <c r="C892" s="179"/>
      <c r="D892" s="179"/>
      <c r="E892" s="180"/>
    </row>
    <row r="893" spans="2:5" x14ac:dyDescent="0.3">
      <c r="B893" s="178"/>
      <c r="C893" s="179"/>
      <c r="D893" s="179"/>
      <c r="E893" s="180"/>
    </row>
    <row r="894" spans="2:5" x14ac:dyDescent="0.3">
      <c r="B894" s="178"/>
      <c r="C894" s="179"/>
      <c r="D894" s="179"/>
      <c r="E894" s="180"/>
    </row>
    <row r="895" spans="2:5" x14ac:dyDescent="0.3">
      <c r="B895" s="178"/>
      <c r="C895" s="179"/>
      <c r="D895" s="179"/>
      <c r="E895" s="180"/>
    </row>
    <row r="896" spans="2:5" x14ac:dyDescent="0.3">
      <c r="B896" s="178"/>
      <c r="C896" s="179"/>
      <c r="D896" s="179"/>
      <c r="E896" s="180"/>
    </row>
    <row r="897" spans="2:5" x14ac:dyDescent="0.3">
      <c r="B897" s="178"/>
      <c r="C897" s="179"/>
      <c r="D897" s="179"/>
      <c r="E897" s="180"/>
    </row>
    <row r="898" spans="2:5" x14ac:dyDescent="0.3">
      <c r="B898" s="178"/>
      <c r="C898" s="179"/>
      <c r="D898" s="179"/>
      <c r="E898" s="180"/>
    </row>
    <row r="899" spans="2:5" x14ac:dyDescent="0.3">
      <c r="B899" s="178"/>
      <c r="C899" s="179"/>
      <c r="D899" s="179"/>
      <c r="E899" s="180"/>
    </row>
    <row r="900" spans="2:5" x14ac:dyDescent="0.3">
      <c r="B900" s="178"/>
      <c r="C900" s="179"/>
      <c r="D900" s="179"/>
      <c r="E900" s="180"/>
    </row>
    <row r="901" spans="2:5" x14ac:dyDescent="0.3">
      <c r="B901" s="178"/>
      <c r="C901" s="179"/>
      <c r="D901" s="179"/>
      <c r="E901" s="180"/>
    </row>
    <row r="902" spans="2:5" x14ac:dyDescent="0.3">
      <c r="B902" s="178"/>
      <c r="C902" s="179"/>
      <c r="D902" s="179"/>
      <c r="E902" s="180"/>
    </row>
    <row r="903" spans="2:5" x14ac:dyDescent="0.3">
      <c r="B903" s="178"/>
      <c r="C903" s="179"/>
      <c r="D903" s="179"/>
      <c r="E903" s="180"/>
    </row>
    <row r="904" spans="2:5" x14ac:dyDescent="0.3">
      <c r="B904" s="178"/>
      <c r="C904" s="179"/>
      <c r="D904" s="179"/>
      <c r="E904" s="180"/>
    </row>
    <row r="905" spans="2:5" x14ac:dyDescent="0.3">
      <c r="B905" s="178"/>
      <c r="C905" s="179"/>
      <c r="D905" s="179"/>
      <c r="E905" s="180"/>
    </row>
    <row r="906" spans="2:5" x14ac:dyDescent="0.3">
      <c r="B906" s="178"/>
      <c r="C906" s="179"/>
      <c r="D906" s="179"/>
      <c r="E906" s="180"/>
    </row>
    <row r="907" spans="2:5" x14ac:dyDescent="0.3">
      <c r="B907" s="178"/>
      <c r="C907" s="179"/>
      <c r="D907" s="179"/>
      <c r="E907" s="180"/>
    </row>
    <row r="908" spans="2:5" x14ac:dyDescent="0.3">
      <c r="B908" s="178"/>
      <c r="C908" s="179"/>
      <c r="D908" s="179"/>
      <c r="E908" s="180"/>
    </row>
    <row r="909" spans="2:5" x14ac:dyDescent="0.3">
      <c r="B909" s="178"/>
      <c r="C909" s="179"/>
      <c r="D909" s="179"/>
      <c r="E909" s="180"/>
    </row>
    <row r="910" spans="2:5" x14ac:dyDescent="0.3">
      <c r="B910" s="178"/>
      <c r="C910" s="179"/>
      <c r="D910" s="179"/>
      <c r="E910" s="180"/>
    </row>
    <row r="911" spans="2:5" x14ac:dyDescent="0.3">
      <c r="B911" s="178"/>
      <c r="C911" s="179"/>
      <c r="D911" s="179"/>
      <c r="E911" s="180"/>
    </row>
    <row r="912" spans="2:5" x14ac:dyDescent="0.3">
      <c r="B912" s="178"/>
      <c r="C912" s="179"/>
      <c r="D912" s="179"/>
      <c r="E912" s="180"/>
    </row>
    <row r="913" spans="2:5" x14ac:dyDescent="0.3">
      <c r="B913" s="178"/>
      <c r="C913" s="179"/>
      <c r="D913" s="179"/>
      <c r="E913" s="180"/>
    </row>
    <row r="914" spans="2:5" x14ac:dyDescent="0.3">
      <c r="B914" s="178"/>
      <c r="C914" s="179"/>
      <c r="D914" s="179"/>
      <c r="E914" s="180"/>
    </row>
    <row r="915" spans="2:5" x14ac:dyDescent="0.3">
      <c r="B915" s="178"/>
      <c r="C915" s="179"/>
      <c r="D915" s="179"/>
      <c r="E915" s="180"/>
    </row>
    <row r="916" spans="2:5" x14ac:dyDescent="0.3">
      <c r="B916" s="178"/>
      <c r="C916" s="179"/>
      <c r="D916" s="179"/>
      <c r="E916" s="180"/>
    </row>
    <row r="917" spans="2:5" x14ac:dyDescent="0.3">
      <c r="B917" s="178"/>
      <c r="C917" s="179"/>
      <c r="D917" s="179"/>
      <c r="E917" s="180"/>
    </row>
    <row r="918" spans="2:5" x14ac:dyDescent="0.3">
      <c r="B918" s="178"/>
      <c r="C918" s="179"/>
      <c r="D918" s="179"/>
      <c r="E918" s="180"/>
    </row>
    <row r="919" spans="2:5" x14ac:dyDescent="0.3">
      <c r="B919" s="178"/>
      <c r="C919" s="179"/>
      <c r="D919" s="179"/>
      <c r="E919" s="180"/>
    </row>
    <row r="920" spans="2:5" x14ac:dyDescent="0.3">
      <c r="B920" s="178"/>
      <c r="C920" s="179"/>
      <c r="D920" s="179"/>
      <c r="E920" s="180"/>
    </row>
    <row r="921" spans="2:5" x14ac:dyDescent="0.3">
      <c r="B921" s="178"/>
      <c r="C921" s="179"/>
      <c r="D921" s="179"/>
      <c r="E921" s="180"/>
    </row>
    <row r="922" spans="2:5" x14ac:dyDescent="0.3">
      <c r="B922" s="178"/>
      <c r="C922" s="179"/>
      <c r="D922" s="179"/>
      <c r="E922" s="180"/>
    </row>
    <row r="923" spans="2:5" x14ac:dyDescent="0.3">
      <c r="B923" s="178"/>
      <c r="C923" s="179"/>
      <c r="D923" s="179"/>
      <c r="E923" s="180"/>
    </row>
    <row r="924" spans="2:5" x14ac:dyDescent="0.3">
      <c r="B924" s="178"/>
      <c r="C924" s="179"/>
      <c r="D924" s="179"/>
      <c r="E924" s="180"/>
    </row>
    <row r="925" spans="2:5" x14ac:dyDescent="0.3">
      <c r="B925" s="178"/>
      <c r="C925" s="179"/>
      <c r="D925" s="179"/>
      <c r="E925" s="180"/>
    </row>
    <row r="926" spans="2:5" x14ac:dyDescent="0.3">
      <c r="B926" s="178"/>
      <c r="C926" s="179"/>
      <c r="D926" s="179"/>
      <c r="E926" s="180"/>
    </row>
    <row r="927" spans="2:5" x14ac:dyDescent="0.3">
      <c r="B927" s="178"/>
      <c r="C927" s="179"/>
      <c r="D927" s="179"/>
      <c r="E927" s="180"/>
    </row>
    <row r="928" spans="2:5" x14ac:dyDescent="0.3">
      <c r="B928" s="178"/>
      <c r="C928" s="179"/>
      <c r="D928" s="179"/>
      <c r="E928" s="180"/>
    </row>
    <row r="929" spans="2:5" x14ac:dyDescent="0.3">
      <c r="B929" s="178"/>
      <c r="C929" s="179"/>
      <c r="D929" s="179"/>
      <c r="E929" s="180"/>
    </row>
    <row r="930" spans="2:5" x14ac:dyDescent="0.3">
      <c r="B930" s="178"/>
      <c r="C930" s="179"/>
      <c r="D930" s="179"/>
      <c r="E930" s="180"/>
    </row>
    <row r="931" spans="2:5" x14ac:dyDescent="0.3">
      <c r="B931" s="178"/>
      <c r="C931" s="179"/>
      <c r="D931" s="179"/>
      <c r="E931" s="180"/>
    </row>
    <row r="932" spans="2:5" x14ac:dyDescent="0.3">
      <c r="B932" s="178"/>
      <c r="C932" s="179"/>
      <c r="D932" s="179"/>
      <c r="E932" s="180"/>
    </row>
    <row r="933" spans="2:5" x14ac:dyDescent="0.3">
      <c r="B933" s="178"/>
      <c r="C933" s="179"/>
      <c r="D933" s="179"/>
      <c r="E933" s="180"/>
    </row>
    <row r="934" spans="2:5" x14ac:dyDescent="0.3">
      <c r="B934" s="178"/>
      <c r="C934" s="179"/>
      <c r="D934" s="179"/>
      <c r="E934" s="180"/>
    </row>
    <row r="935" spans="2:5" x14ac:dyDescent="0.3">
      <c r="B935" s="178"/>
      <c r="C935" s="179"/>
      <c r="D935" s="179"/>
      <c r="E935" s="180"/>
    </row>
    <row r="936" spans="2:5" x14ac:dyDescent="0.3">
      <c r="B936" s="178"/>
      <c r="C936" s="179"/>
      <c r="D936" s="179"/>
      <c r="E936" s="180"/>
    </row>
    <row r="937" spans="2:5" x14ac:dyDescent="0.3">
      <c r="B937" s="178"/>
      <c r="C937" s="179"/>
      <c r="D937" s="179"/>
      <c r="E937" s="180"/>
    </row>
    <row r="938" spans="2:5" x14ac:dyDescent="0.3">
      <c r="B938" s="178"/>
      <c r="C938" s="179"/>
      <c r="D938" s="179"/>
      <c r="E938" s="180"/>
    </row>
    <row r="939" spans="2:5" x14ac:dyDescent="0.3">
      <c r="B939" s="178"/>
      <c r="C939" s="179"/>
      <c r="D939" s="179"/>
      <c r="E939" s="180"/>
    </row>
    <row r="940" spans="2:5" x14ac:dyDescent="0.3">
      <c r="B940" s="178"/>
      <c r="C940" s="179"/>
      <c r="D940" s="179"/>
      <c r="E940" s="180"/>
    </row>
    <row r="941" spans="2:5" x14ac:dyDescent="0.3">
      <c r="B941" s="178"/>
      <c r="C941" s="179"/>
      <c r="D941" s="179"/>
      <c r="E941" s="180"/>
    </row>
    <row r="942" spans="2:5" x14ac:dyDescent="0.3">
      <c r="B942" s="178"/>
      <c r="C942" s="179"/>
      <c r="D942" s="179"/>
      <c r="E942" s="180"/>
    </row>
    <row r="943" spans="2:5" x14ac:dyDescent="0.3">
      <c r="B943" s="178"/>
      <c r="C943" s="179"/>
      <c r="D943" s="179"/>
      <c r="E943" s="180"/>
    </row>
    <row r="944" spans="2:5" x14ac:dyDescent="0.3">
      <c r="B944" s="178"/>
      <c r="C944" s="179"/>
      <c r="D944" s="179"/>
      <c r="E944" s="180"/>
    </row>
    <row r="945" spans="2:5" x14ac:dyDescent="0.3">
      <c r="B945" s="178"/>
      <c r="C945" s="179"/>
      <c r="D945" s="179"/>
      <c r="E945" s="180"/>
    </row>
    <row r="946" spans="2:5" x14ac:dyDescent="0.3">
      <c r="B946" s="178"/>
      <c r="C946" s="179"/>
      <c r="D946" s="179"/>
      <c r="E946" s="180"/>
    </row>
    <row r="947" spans="2:5" x14ac:dyDescent="0.3">
      <c r="B947" s="178"/>
      <c r="C947" s="179"/>
      <c r="D947" s="179"/>
      <c r="E947" s="180"/>
    </row>
    <row r="948" spans="2:5" x14ac:dyDescent="0.3">
      <c r="B948" s="178"/>
      <c r="C948" s="179"/>
      <c r="D948" s="179"/>
      <c r="E948" s="180"/>
    </row>
    <row r="949" spans="2:5" x14ac:dyDescent="0.3">
      <c r="B949" s="178"/>
      <c r="C949" s="179"/>
      <c r="D949" s="179"/>
      <c r="E949" s="180"/>
    </row>
    <row r="950" spans="2:5" x14ac:dyDescent="0.3">
      <c r="B950" s="178"/>
      <c r="C950" s="179"/>
      <c r="D950" s="179"/>
      <c r="E950" s="180"/>
    </row>
    <row r="951" spans="2:5" x14ac:dyDescent="0.3">
      <c r="B951" s="178"/>
      <c r="C951" s="179"/>
      <c r="D951" s="179"/>
      <c r="E951" s="180"/>
    </row>
    <row r="952" spans="2:5" x14ac:dyDescent="0.3">
      <c r="B952" s="178"/>
      <c r="C952" s="179"/>
      <c r="D952" s="179"/>
      <c r="E952" s="180"/>
    </row>
    <row r="953" spans="2:5" x14ac:dyDescent="0.3">
      <c r="B953" s="178"/>
      <c r="C953" s="179"/>
      <c r="D953" s="179"/>
      <c r="E953" s="180"/>
    </row>
    <row r="954" spans="2:5" x14ac:dyDescent="0.3">
      <c r="B954" s="178"/>
      <c r="C954" s="179"/>
      <c r="D954" s="179"/>
      <c r="E954" s="180"/>
    </row>
    <row r="955" spans="2:5" x14ac:dyDescent="0.3">
      <c r="B955" s="178"/>
      <c r="C955" s="179"/>
      <c r="D955" s="179"/>
      <c r="E955" s="180"/>
    </row>
    <row r="956" spans="2:5" x14ac:dyDescent="0.3">
      <c r="B956" s="178"/>
      <c r="C956" s="179"/>
      <c r="D956" s="179"/>
      <c r="E956" s="180"/>
    </row>
    <row r="957" spans="2:5" x14ac:dyDescent="0.3">
      <c r="B957" s="178"/>
      <c r="C957" s="179"/>
      <c r="D957" s="179"/>
      <c r="E957" s="180"/>
    </row>
    <row r="958" spans="2:5" x14ac:dyDescent="0.3">
      <c r="B958" s="178"/>
      <c r="C958" s="179"/>
      <c r="D958" s="179"/>
      <c r="E958" s="180"/>
    </row>
    <row r="959" spans="2:5" x14ac:dyDescent="0.3">
      <c r="B959" s="178"/>
      <c r="C959" s="179"/>
      <c r="D959" s="179"/>
      <c r="E959" s="180"/>
    </row>
    <row r="960" spans="2:5" x14ac:dyDescent="0.3">
      <c r="B960" s="178"/>
      <c r="C960" s="179"/>
      <c r="D960" s="179"/>
      <c r="E960" s="180"/>
    </row>
    <row r="961" spans="2:5" x14ac:dyDescent="0.3">
      <c r="B961" s="178"/>
      <c r="C961" s="179"/>
      <c r="D961" s="179"/>
      <c r="E961" s="180"/>
    </row>
    <row r="962" spans="2:5" x14ac:dyDescent="0.3">
      <c r="B962" s="178"/>
      <c r="C962" s="179"/>
      <c r="D962" s="179"/>
      <c r="E962" s="180"/>
    </row>
    <row r="963" spans="2:5" x14ac:dyDescent="0.3">
      <c r="B963" s="178"/>
      <c r="C963" s="179"/>
      <c r="D963" s="179"/>
      <c r="E963" s="180"/>
    </row>
    <row r="964" spans="2:5" x14ac:dyDescent="0.3">
      <c r="B964" s="178"/>
      <c r="C964" s="179"/>
      <c r="D964" s="179"/>
      <c r="E964" s="180"/>
    </row>
    <row r="965" spans="2:5" x14ac:dyDescent="0.3">
      <c r="B965" s="178"/>
      <c r="C965" s="179"/>
      <c r="D965" s="179"/>
      <c r="E965" s="180"/>
    </row>
    <row r="966" spans="2:5" x14ac:dyDescent="0.3">
      <c r="B966" s="178"/>
      <c r="C966" s="179"/>
      <c r="D966" s="179"/>
      <c r="E966" s="180"/>
    </row>
    <row r="967" spans="2:5" x14ac:dyDescent="0.3">
      <c r="B967" s="178"/>
      <c r="C967" s="179"/>
      <c r="D967" s="179"/>
      <c r="E967" s="180"/>
    </row>
    <row r="968" spans="2:5" x14ac:dyDescent="0.3">
      <c r="B968" s="178"/>
      <c r="C968" s="179"/>
      <c r="D968" s="179"/>
      <c r="E968" s="180"/>
    </row>
    <row r="969" spans="2:5" x14ac:dyDescent="0.3">
      <c r="B969" s="178"/>
      <c r="C969" s="179"/>
      <c r="D969" s="179"/>
      <c r="E969" s="180"/>
    </row>
    <row r="970" spans="2:5" x14ac:dyDescent="0.3">
      <c r="B970" s="178"/>
      <c r="C970" s="179"/>
      <c r="D970" s="179"/>
      <c r="E970" s="180"/>
    </row>
    <row r="971" spans="2:5" x14ac:dyDescent="0.3">
      <c r="B971" s="178"/>
      <c r="C971" s="179"/>
      <c r="D971" s="179"/>
      <c r="E971" s="180"/>
    </row>
    <row r="972" spans="2:5" x14ac:dyDescent="0.3">
      <c r="B972" s="178"/>
      <c r="C972" s="179"/>
      <c r="D972" s="179"/>
      <c r="E972" s="180"/>
    </row>
    <row r="973" spans="2:5" x14ac:dyDescent="0.3">
      <c r="B973" s="178"/>
      <c r="C973" s="179"/>
      <c r="D973" s="179"/>
      <c r="E973" s="180"/>
    </row>
    <row r="974" spans="2:5" x14ac:dyDescent="0.3">
      <c r="B974" s="178"/>
      <c r="C974" s="179"/>
      <c r="D974" s="179"/>
      <c r="E974" s="180"/>
    </row>
    <row r="975" spans="2:5" x14ac:dyDescent="0.3">
      <c r="B975" s="178"/>
      <c r="C975" s="179"/>
      <c r="D975" s="179"/>
      <c r="E975" s="180"/>
    </row>
    <row r="976" spans="2:5" x14ac:dyDescent="0.3">
      <c r="B976" s="178"/>
      <c r="C976" s="179"/>
      <c r="D976" s="179"/>
      <c r="E976" s="180"/>
    </row>
    <row r="977" spans="2:5" x14ac:dyDescent="0.3">
      <c r="B977" s="178"/>
      <c r="C977" s="179"/>
      <c r="D977" s="179"/>
      <c r="E977" s="180"/>
    </row>
    <row r="978" spans="2:5" x14ac:dyDescent="0.3">
      <c r="B978" s="178"/>
      <c r="C978" s="179"/>
      <c r="D978" s="179"/>
      <c r="E978" s="180"/>
    </row>
    <row r="979" spans="2:5" x14ac:dyDescent="0.3">
      <c r="B979" s="178"/>
      <c r="C979" s="179"/>
      <c r="D979" s="179"/>
      <c r="E979" s="180"/>
    </row>
    <row r="980" spans="2:5" x14ac:dyDescent="0.3">
      <c r="B980" s="178"/>
      <c r="C980" s="179"/>
      <c r="D980" s="179"/>
      <c r="E980" s="180"/>
    </row>
    <row r="981" spans="2:5" x14ac:dyDescent="0.3">
      <c r="B981" s="178"/>
      <c r="C981" s="179"/>
      <c r="D981" s="179"/>
      <c r="E981" s="180"/>
    </row>
    <row r="982" spans="2:5" x14ac:dyDescent="0.3">
      <c r="B982" s="178"/>
      <c r="C982" s="179"/>
      <c r="D982" s="179"/>
      <c r="E982" s="180"/>
    </row>
    <row r="983" spans="2:5" x14ac:dyDescent="0.3">
      <c r="B983" s="178"/>
      <c r="C983" s="179"/>
      <c r="D983" s="179"/>
      <c r="E983" s="180"/>
    </row>
    <row r="984" spans="2:5" x14ac:dyDescent="0.3">
      <c r="B984" s="178"/>
      <c r="C984" s="179"/>
      <c r="D984" s="179"/>
      <c r="E984" s="180"/>
    </row>
    <row r="985" spans="2:5" x14ac:dyDescent="0.3">
      <c r="B985" s="178"/>
      <c r="C985" s="179"/>
      <c r="D985" s="179"/>
      <c r="E985" s="180"/>
    </row>
    <row r="986" spans="2:5" x14ac:dyDescent="0.3">
      <c r="B986" s="178"/>
      <c r="C986" s="179"/>
      <c r="D986" s="179"/>
      <c r="E986" s="180"/>
    </row>
    <row r="987" spans="2:5" x14ac:dyDescent="0.3">
      <c r="B987" s="178"/>
      <c r="C987" s="179"/>
      <c r="D987" s="179"/>
      <c r="E987" s="180"/>
    </row>
    <row r="988" spans="2:5" x14ac:dyDescent="0.3">
      <c r="B988" s="178"/>
      <c r="C988" s="179"/>
      <c r="D988" s="179"/>
      <c r="E988" s="180"/>
    </row>
    <row r="989" spans="2:5" x14ac:dyDescent="0.3">
      <c r="B989" s="178"/>
      <c r="C989" s="179"/>
      <c r="D989" s="179"/>
      <c r="E989" s="180"/>
    </row>
    <row r="990" spans="2:5" x14ac:dyDescent="0.3">
      <c r="B990" s="178"/>
      <c r="C990" s="179"/>
      <c r="D990" s="179"/>
      <c r="E990" s="180"/>
    </row>
    <row r="991" spans="2:5" x14ac:dyDescent="0.3">
      <c r="B991" s="178"/>
      <c r="C991" s="179"/>
      <c r="D991" s="179"/>
      <c r="E991" s="180"/>
    </row>
    <row r="992" spans="2:5" x14ac:dyDescent="0.3">
      <c r="B992" s="178"/>
      <c r="C992" s="179"/>
      <c r="D992" s="179"/>
      <c r="E992" s="180"/>
    </row>
    <row r="993" spans="2:5" x14ac:dyDescent="0.3">
      <c r="B993" s="178"/>
      <c r="C993" s="179"/>
      <c r="D993" s="179"/>
      <c r="E993" s="180"/>
    </row>
    <row r="994" spans="2:5" x14ac:dyDescent="0.3">
      <c r="B994" s="178"/>
      <c r="C994" s="179"/>
      <c r="D994" s="179"/>
      <c r="E994" s="180"/>
    </row>
    <row r="995" spans="2:5" x14ac:dyDescent="0.3">
      <c r="B995" s="178"/>
      <c r="C995" s="179"/>
      <c r="D995" s="179"/>
      <c r="E995" s="180"/>
    </row>
    <row r="996" spans="2:5" x14ac:dyDescent="0.3">
      <c r="B996" s="178"/>
      <c r="C996" s="179"/>
      <c r="D996" s="179"/>
      <c r="E996" s="180"/>
    </row>
    <row r="997" spans="2:5" x14ac:dyDescent="0.3">
      <c r="B997" s="178"/>
      <c r="C997" s="179"/>
      <c r="D997" s="179"/>
      <c r="E997" s="180"/>
    </row>
    <row r="998" spans="2:5" x14ac:dyDescent="0.3">
      <c r="B998" s="178"/>
      <c r="C998" s="179"/>
      <c r="D998" s="179"/>
      <c r="E998" s="180"/>
    </row>
    <row r="999" spans="2:5" x14ac:dyDescent="0.3">
      <c r="B999" s="178"/>
      <c r="C999" s="179"/>
      <c r="D999" s="179"/>
      <c r="E999" s="180"/>
    </row>
    <row r="1000" spans="2:5" x14ac:dyDescent="0.3">
      <c r="B1000" s="178"/>
      <c r="C1000" s="179"/>
      <c r="D1000" s="179"/>
      <c r="E1000" s="180"/>
    </row>
    <row r="1001" spans="2:5" x14ac:dyDescent="0.3">
      <c r="B1001" s="178"/>
      <c r="C1001" s="179"/>
      <c r="D1001" s="179"/>
      <c r="E1001" s="180"/>
    </row>
    <row r="1002" spans="2:5" x14ac:dyDescent="0.3">
      <c r="B1002" s="178"/>
      <c r="C1002" s="179"/>
      <c r="D1002" s="179"/>
      <c r="E1002" s="180"/>
    </row>
    <row r="1003" spans="2:5" x14ac:dyDescent="0.3">
      <c r="B1003" s="178"/>
      <c r="C1003" s="179"/>
      <c r="D1003" s="179"/>
      <c r="E1003" s="180"/>
    </row>
    <row r="1004" spans="2:5" x14ac:dyDescent="0.3">
      <c r="B1004" s="178"/>
      <c r="C1004" s="179"/>
      <c r="D1004" s="179"/>
      <c r="E1004" s="180"/>
    </row>
    <row r="1005" spans="2:5" x14ac:dyDescent="0.3">
      <c r="B1005" s="178"/>
      <c r="C1005" s="179"/>
      <c r="D1005" s="179"/>
      <c r="E1005" s="180"/>
    </row>
    <row r="1006" spans="2:5" x14ac:dyDescent="0.3">
      <c r="B1006" s="178"/>
      <c r="C1006" s="179"/>
      <c r="D1006" s="179"/>
      <c r="E1006" s="180"/>
    </row>
    <row r="1007" spans="2:5" x14ac:dyDescent="0.3">
      <c r="B1007" s="178"/>
      <c r="C1007" s="179"/>
      <c r="D1007" s="179"/>
      <c r="E1007" s="180"/>
    </row>
    <row r="1008" spans="2:5" x14ac:dyDescent="0.3">
      <c r="B1008" s="178"/>
      <c r="C1008" s="179"/>
      <c r="D1008" s="179"/>
      <c r="E1008" s="180"/>
    </row>
    <row r="1009" spans="2:5" x14ac:dyDescent="0.3">
      <c r="B1009" s="178"/>
      <c r="C1009" s="179"/>
      <c r="D1009" s="179"/>
      <c r="E1009" s="180"/>
    </row>
    <row r="1010" spans="2:5" x14ac:dyDescent="0.3">
      <c r="B1010" s="178"/>
      <c r="C1010" s="179"/>
      <c r="D1010" s="179"/>
      <c r="E1010" s="180"/>
    </row>
    <row r="1011" spans="2:5" x14ac:dyDescent="0.3">
      <c r="B1011" s="178"/>
      <c r="C1011" s="179"/>
      <c r="D1011" s="179"/>
      <c r="E1011" s="180"/>
    </row>
    <row r="1012" spans="2:5" x14ac:dyDescent="0.3">
      <c r="B1012" s="178"/>
      <c r="C1012" s="179"/>
      <c r="D1012" s="179"/>
      <c r="E1012" s="180"/>
    </row>
    <row r="1013" spans="2:5" x14ac:dyDescent="0.3">
      <c r="B1013" s="178"/>
      <c r="C1013" s="179"/>
      <c r="D1013" s="179"/>
      <c r="E1013" s="180"/>
    </row>
    <row r="1014" spans="2:5" x14ac:dyDescent="0.3">
      <c r="B1014" s="178"/>
      <c r="C1014" s="179"/>
      <c r="D1014" s="179"/>
      <c r="E1014" s="180"/>
    </row>
    <row r="1015" spans="2:5" x14ac:dyDescent="0.3">
      <c r="B1015" s="178"/>
      <c r="C1015" s="179"/>
      <c r="D1015" s="179"/>
      <c r="E1015" s="180"/>
    </row>
    <row r="1016" spans="2:5" x14ac:dyDescent="0.3">
      <c r="B1016" s="178"/>
      <c r="C1016" s="179"/>
      <c r="D1016" s="179"/>
      <c r="E1016" s="180"/>
    </row>
    <row r="1017" spans="2:5" x14ac:dyDescent="0.3">
      <c r="B1017" s="178"/>
      <c r="C1017" s="179"/>
      <c r="D1017" s="179"/>
      <c r="E1017" s="180"/>
    </row>
    <row r="1018" spans="2:5" x14ac:dyDescent="0.3">
      <c r="B1018" s="178"/>
      <c r="C1018" s="179"/>
      <c r="D1018" s="179"/>
      <c r="E1018" s="180"/>
    </row>
    <row r="1019" spans="2:5" x14ac:dyDescent="0.3">
      <c r="B1019" s="178"/>
      <c r="C1019" s="179"/>
      <c r="D1019" s="179"/>
      <c r="E1019" s="180"/>
    </row>
    <row r="1020" spans="2:5" x14ac:dyDescent="0.3">
      <c r="B1020" s="178"/>
      <c r="C1020" s="179"/>
      <c r="D1020" s="179"/>
      <c r="E1020" s="180"/>
    </row>
    <row r="1021" spans="2:5" x14ac:dyDescent="0.3">
      <c r="B1021" s="178"/>
      <c r="C1021" s="179"/>
      <c r="D1021" s="179"/>
      <c r="E1021" s="180"/>
    </row>
    <row r="1022" spans="2:5" x14ac:dyDescent="0.3">
      <c r="B1022" s="178"/>
      <c r="C1022" s="179"/>
      <c r="D1022" s="179"/>
      <c r="E1022" s="180"/>
    </row>
    <row r="1023" spans="2:5" x14ac:dyDescent="0.3">
      <c r="B1023" s="178"/>
      <c r="C1023" s="179"/>
      <c r="D1023" s="179"/>
      <c r="E1023" s="180"/>
    </row>
    <row r="1024" spans="2:5" x14ac:dyDescent="0.3">
      <c r="B1024" s="178"/>
      <c r="C1024" s="179"/>
      <c r="D1024" s="179"/>
      <c r="E1024" s="180"/>
    </row>
    <row r="1025" spans="2:5" x14ac:dyDescent="0.3">
      <c r="B1025" s="178"/>
      <c r="C1025" s="179"/>
      <c r="D1025" s="179"/>
      <c r="E1025" s="180"/>
    </row>
    <row r="1026" spans="2:5" x14ac:dyDescent="0.3">
      <c r="B1026" s="178"/>
      <c r="C1026" s="179"/>
      <c r="D1026" s="179"/>
      <c r="E1026" s="180"/>
    </row>
    <row r="1027" spans="2:5" x14ac:dyDescent="0.3">
      <c r="B1027" s="178"/>
      <c r="C1027" s="179"/>
      <c r="D1027" s="179"/>
      <c r="E1027" s="180"/>
    </row>
    <row r="1028" spans="2:5" x14ac:dyDescent="0.3">
      <c r="B1028" s="178"/>
      <c r="C1028" s="179"/>
      <c r="D1028" s="179"/>
      <c r="E1028" s="180"/>
    </row>
    <row r="1029" spans="2:5" x14ac:dyDescent="0.3">
      <c r="B1029" s="178"/>
      <c r="C1029" s="179"/>
      <c r="D1029" s="179"/>
      <c r="E1029" s="180"/>
    </row>
    <row r="1030" spans="2:5" x14ac:dyDescent="0.3">
      <c r="B1030" s="178"/>
      <c r="C1030" s="179"/>
      <c r="D1030" s="179"/>
      <c r="E1030" s="180"/>
    </row>
    <row r="1031" spans="2:5" x14ac:dyDescent="0.3">
      <c r="B1031" s="178"/>
      <c r="C1031" s="179"/>
      <c r="D1031" s="179"/>
      <c r="E1031" s="180"/>
    </row>
    <row r="1032" spans="2:5" x14ac:dyDescent="0.3">
      <c r="B1032" s="178"/>
      <c r="C1032" s="179"/>
      <c r="D1032" s="179"/>
      <c r="E1032" s="180"/>
    </row>
    <row r="1033" spans="2:5" x14ac:dyDescent="0.3">
      <c r="B1033" s="178"/>
      <c r="C1033" s="179"/>
      <c r="D1033" s="179"/>
      <c r="E1033" s="180"/>
    </row>
    <row r="1034" spans="2:5" x14ac:dyDescent="0.3">
      <c r="B1034" s="178"/>
      <c r="C1034" s="179"/>
      <c r="D1034" s="179"/>
      <c r="E1034" s="180"/>
    </row>
    <row r="1035" spans="2:5" x14ac:dyDescent="0.3">
      <c r="B1035" s="178"/>
      <c r="C1035" s="179"/>
      <c r="D1035" s="179"/>
      <c r="E1035" s="180"/>
    </row>
    <row r="1036" spans="2:5" x14ac:dyDescent="0.3">
      <c r="B1036" s="178"/>
      <c r="C1036" s="179"/>
      <c r="D1036" s="179"/>
      <c r="E1036" s="180"/>
    </row>
    <row r="1037" spans="2:5" x14ac:dyDescent="0.3">
      <c r="B1037" s="178"/>
      <c r="C1037" s="179"/>
      <c r="D1037" s="179"/>
      <c r="E1037" s="180"/>
    </row>
    <row r="1038" spans="2:5" x14ac:dyDescent="0.3">
      <c r="B1038" s="178"/>
      <c r="C1038" s="179"/>
      <c r="D1038" s="179"/>
      <c r="E1038" s="180"/>
    </row>
    <row r="1039" spans="2:5" x14ac:dyDescent="0.3">
      <c r="B1039" s="178"/>
      <c r="C1039" s="179"/>
      <c r="D1039" s="179"/>
      <c r="E1039" s="180"/>
    </row>
    <row r="1040" spans="2:5" x14ac:dyDescent="0.3">
      <c r="B1040" s="178"/>
      <c r="C1040" s="179"/>
      <c r="D1040" s="179"/>
      <c r="E1040" s="180"/>
    </row>
    <row r="1041" spans="2:5" x14ac:dyDescent="0.3">
      <c r="B1041" s="178"/>
      <c r="C1041" s="179"/>
      <c r="D1041" s="179"/>
      <c r="E1041" s="180"/>
    </row>
    <row r="1042" spans="2:5" x14ac:dyDescent="0.3">
      <c r="B1042" s="178"/>
      <c r="C1042" s="179"/>
      <c r="D1042" s="179"/>
      <c r="E1042" s="180"/>
    </row>
    <row r="1043" spans="2:5" x14ac:dyDescent="0.3">
      <c r="B1043" s="178"/>
      <c r="C1043" s="179"/>
      <c r="D1043" s="179"/>
      <c r="E1043" s="180"/>
    </row>
    <row r="1044" spans="2:5" x14ac:dyDescent="0.3">
      <c r="B1044" s="178"/>
      <c r="C1044" s="179"/>
      <c r="D1044" s="179"/>
      <c r="E1044" s="180"/>
    </row>
    <row r="1045" spans="2:5" x14ac:dyDescent="0.3">
      <c r="B1045" s="178"/>
      <c r="C1045" s="179"/>
      <c r="D1045" s="179"/>
      <c r="E1045" s="180"/>
    </row>
    <row r="1046" spans="2:5" x14ac:dyDescent="0.3">
      <c r="B1046" s="178"/>
      <c r="C1046" s="179"/>
      <c r="D1046" s="179"/>
      <c r="E1046" s="180"/>
    </row>
    <row r="1047" spans="2:5" x14ac:dyDescent="0.3">
      <c r="B1047" s="178"/>
      <c r="C1047" s="179"/>
      <c r="D1047" s="179"/>
      <c r="E1047" s="180"/>
    </row>
    <row r="1048" spans="2:5" x14ac:dyDescent="0.3">
      <c r="B1048" s="178"/>
      <c r="C1048" s="179"/>
      <c r="D1048" s="179"/>
      <c r="E1048" s="180"/>
    </row>
    <row r="1049" spans="2:5" x14ac:dyDescent="0.3">
      <c r="B1049" s="178"/>
      <c r="C1049" s="179"/>
      <c r="D1049" s="179"/>
      <c r="E1049" s="180"/>
    </row>
    <row r="1050" spans="2:5" x14ac:dyDescent="0.3">
      <c r="B1050" s="178"/>
      <c r="C1050" s="179"/>
      <c r="D1050" s="179"/>
      <c r="E1050" s="180"/>
    </row>
    <row r="1051" spans="2:5" x14ac:dyDescent="0.3">
      <c r="B1051" s="178"/>
      <c r="C1051" s="179"/>
      <c r="D1051" s="179"/>
      <c r="E1051" s="180"/>
    </row>
    <row r="1052" spans="2:5" x14ac:dyDescent="0.3">
      <c r="B1052" s="178"/>
      <c r="C1052" s="179"/>
      <c r="D1052" s="179"/>
      <c r="E1052" s="180"/>
    </row>
    <row r="1053" spans="2:5" x14ac:dyDescent="0.3">
      <c r="B1053" s="178"/>
      <c r="C1053" s="179"/>
      <c r="D1053" s="179"/>
      <c r="E1053" s="180"/>
    </row>
    <row r="1054" spans="2:5" x14ac:dyDescent="0.3">
      <c r="B1054" s="178"/>
      <c r="C1054" s="179"/>
      <c r="D1054" s="179"/>
      <c r="E1054" s="180"/>
    </row>
    <row r="1055" spans="2:5" x14ac:dyDescent="0.3">
      <c r="B1055" s="178"/>
      <c r="C1055" s="179"/>
      <c r="D1055" s="179"/>
      <c r="E1055" s="180"/>
    </row>
    <row r="1056" spans="2:5" x14ac:dyDescent="0.3">
      <c r="B1056" s="178"/>
      <c r="C1056" s="179"/>
      <c r="D1056" s="179"/>
      <c r="E1056" s="180"/>
    </row>
    <row r="1057" spans="2:5" x14ac:dyDescent="0.3">
      <c r="B1057" s="178"/>
      <c r="C1057" s="179"/>
      <c r="D1057" s="179"/>
      <c r="E1057" s="180"/>
    </row>
    <row r="1058" spans="2:5" x14ac:dyDescent="0.3">
      <c r="B1058" s="178"/>
      <c r="C1058" s="179"/>
      <c r="D1058" s="179"/>
      <c r="E1058" s="180"/>
    </row>
    <row r="1059" spans="2:5" x14ac:dyDescent="0.3">
      <c r="B1059" s="178"/>
      <c r="C1059" s="179"/>
      <c r="D1059" s="179"/>
      <c r="E1059" s="180"/>
    </row>
    <row r="1060" spans="2:5" x14ac:dyDescent="0.3">
      <c r="B1060" s="178"/>
      <c r="C1060" s="179"/>
      <c r="D1060" s="179"/>
      <c r="E1060" s="180"/>
    </row>
    <row r="1061" spans="2:5" x14ac:dyDescent="0.3">
      <c r="B1061" s="178"/>
      <c r="C1061" s="179"/>
      <c r="D1061" s="179"/>
      <c r="E1061" s="180"/>
    </row>
    <row r="1062" spans="2:5" x14ac:dyDescent="0.3">
      <c r="B1062" s="178"/>
      <c r="C1062" s="179"/>
      <c r="D1062" s="179"/>
      <c r="E1062" s="180"/>
    </row>
    <row r="1063" spans="2:5" x14ac:dyDescent="0.3">
      <c r="B1063" s="178"/>
      <c r="C1063" s="179"/>
      <c r="D1063" s="179"/>
      <c r="E1063" s="180"/>
    </row>
    <row r="1064" spans="2:5" x14ac:dyDescent="0.3">
      <c r="B1064" s="178"/>
      <c r="C1064" s="179"/>
      <c r="D1064" s="179"/>
      <c r="E1064" s="180"/>
    </row>
    <row r="1065" spans="2:5" x14ac:dyDescent="0.3">
      <c r="B1065" s="178"/>
      <c r="C1065" s="179"/>
      <c r="D1065" s="179"/>
      <c r="E1065" s="180"/>
    </row>
    <row r="1066" spans="2:5" x14ac:dyDescent="0.3">
      <c r="B1066" s="178"/>
      <c r="C1066" s="179"/>
      <c r="D1066" s="179"/>
      <c r="E1066" s="180"/>
    </row>
    <row r="1067" spans="2:5" x14ac:dyDescent="0.3">
      <c r="B1067" s="178"/>
      <c r="C1067" s="179"/>
      <c r="D1067" s="179"/>
      <c r="E1067" s="180"/>
    </row>
    <row r="1068" spans="2:5" x14ac:dyDescent="0.3">
      <c r="B1068" s="178"/>
      <c r="C1068" s="179"/>
      <c r="D1068" s="179"/>
      <c r="E1068" s="180"/>
    </row>
    <row r="1069" spans="2:5" x14ac:dyDescent="0.3">
      <c r="B1069" s="178"/>
      <c r="C1069" s="179"/>
      <c r="D1069" s="179"/>
      <c r="E1069" s="180"/>
    </row>
    <row r="1070" spans="2:5" x14ac:dyDescent="0.3">
      <c r="B1070" s="178"/>
      <c r="C1070" s="179"/>
      <c r="D1070" s="179"/>
      <c r="E1070" s="180"/>
    </row>
    <row r="1071" spans="2:5" x14ac:dyDescent="0.3">
      <c r="B1071" s="178"/>
      <c r="C1071" s="179"/>
      <c r="D1071" s="179"/>
      <c r="E1071" s="180"/>
    </row>
    <row r="1072" spans="2:5" x14ac:dyDescent="0.3">
      <c r="B1072" s="178"/>
      <c r="C1072" s="179"/>
      <c r="D1072" s="179"/>
      <c r="E1072" s="180"/>
    </row>
    <row r="1073" spans="2:5" x14ac:dyDescent="0.3">
      <c r="B1073" s="178"/>
      <c r="C1073" s="179"/>
      <c r="D1073" s="179"/>
      <c r="E1073" s="180"/>
    </row>
    <row r="1074" spans="2:5" x14ac:dyDescent="0.3">
      <c r="B1074" s="178"/>
      <c r="C1074" s="179"/>
      <c r="D1074" s="179"/>
      <c r="E1074" s="180"/>
    </row>
    <row r="1075" spans="2:5" x14ac:dyDescent="0.3">
      <c r="B1075" s="178"/>
      <c r="C1075" s="179"/>
      <c r="D1075" s="179"/>
      <c r="E1075" s="180"/>
    </row>
    <row r="1076" spans="2:5" x14ac:dyDescent="0.3">
      <c r="B1076" s="178"/>
      <c r="C1076" s="179"/>
      <c r="D1076" s="179"/>
      <c r="E1076" s="180"/>
    </row>
    <row r="1077" spans="2:5" x14ac:dyDescent="0.3">
      <c r="B1077" s="178"/>
      <c r="C1077" s="179"/>
      <c r="D1077" s="179"/>
      <c r="E1077" s="180"/>
    </row>
    <row r="1078" spans="2:5" x14ac:dyDescent="0.3">
      <c r="B1078" s="178"/>
      <c r="C1078" s="179"/>
      <c r="D1078" s="179"/>
      <c r="E1078" s="180"/>
    </row>
    <row r="1079" spans="2:5" x14ac:dyDescent="0.3">
      <c r="B1079" s="178"/>
      <c r="C1079" s="179"/>
      <c r="D1079" s="179"/>
      <c r="E1079" s="180"/>
    </row>
    <row r="1080" spans="2:5" x14ac:dyDescent="0.3">
      <c r="B1080" s="178"/>
      <c r="C1080" s="179"/>
      <c r="D1080" s="179"/>
      <c r="E1080" s="180"/>
    </row>
    <row r="1081" spans="2:5" x14ac:dyDescent="0.3">
      <c r="B1081" s="178"/>
      <c r="C1081" s="179"/>
      <c r="D1081" s="179"/>
      <c r="E1081" s="180"/>
    </row>
    <row r="1082" spans="2:5" x14ac:dyDescent="0.3">
      <c r="B1082" s="178"/>
      <c r="C1082" s="179"/>
      <c r="D1082" s="179"/>
      <c r="E1082" s="180"/>
    </row>
    <row r="1083" spans="2:5" x14ac:dyDescent="0.3">
      <c r="B1083" s="178"/>
      <c r="C1083" s="179"/>
      <c r="D1083" s="179"/>
      <c r="E1083" s="180"/>
    </row>
    <row r="1084" spans="2:5" x14ac:dyDescent="0.3">
      <c r="B1084" s="178"/>
      <c r="C1084" s="179"/>
      <c r="D1084" s="179"/>
      <c r="E1084" s="180"/>
    </row>
    <row r="1085" spans="2:5" x14ac:dyDescent="0.3">
      <c r="B1085" s="178"/>
      <c r="C1085" s="179"/>
      <c r="D1085" s="179"/>
      <c r="E1085" s="180"/>
    </row>
    <row r="1086" spans="2:5" x14ac:dyDescent="0.3">
      <c r="B1086" s="178"/>
      <c r="C1086" s="179"/>
      <c r="D1086" s="179"/>
      <c r="E1086" s="180"/>
    </row>
    <row r="1087" spans="2:5" x14ac:dyDescent="0.3">
      <c r="B1087" s="178"/>
      <c r="C1087" s="179"/>
      <c r="D1087" s="179"/>
      <c r="E1087" s="180"/>
    </row>
    <row r="1088" spans="2:5" x14ac:dyDescent="0.3">
      <c r="B1088" s="178"/>
      <c r="C1088" s="179"/>
      <c r="D1088" s="179"/>
      <c r="E1088" s="180"/>
    </row>
    <row r="1089" spans="2:5" x14ac:dyDescent="0.3">
      <c r="B1089" s="178"/>
      <c r="C1089" s="179"/>
      <c r="D1089" s="179"/>
      <c r="E1089" s="180"/>
    </row>
    <row r="1090" spans="2:5" x14ac:dyDescent="0.3">
      <c r="B1090" s="178"/>
      <c r="C1090" s="179"/>
      <c r="D1090" s="179"/>
      <c r="E1090" s="180"/>
    </row>
    <row r="1091" spans="2:5" x14ac:dyDescent="0.3">
      <c r="B1091" s="178"/>
      <c r="C1091" s="179"/>
      <c r="D1091" s="179"/>
      <c r="E1091" s="180"/>
    </row>
    <row r="1092" spans="2:5" x14ac:dyDescent="0.3">
      <c r="B1092" s="178"/>
      <c r="C1092" s="179"/>
      <c r="D1092" s="179"/>
      <c r="E1092" s="180"/>
    </row>
    <row r="1093" spans="2:5" x14ac:dyDescent="0.3">
      <c r="B1093" s="178"/>
      <c r="C1093" s="179"/>
      <c r="D1093" s="179"/>
      <c r="E1093" s="180"/>
    </row>
    <row r="1094" spans="2:5" x14ac:dyDescent="0.3">
      <c r="B1094" s="178"/>
      <c r="C1094" s="179"/>
      <c r="D1094" s="179"/>
      <c r="E1094" s="180"/>
    </row>
    <row r="1095" spans="2:5" x14ac:dyDescent="0.3">
      <c r="B1095" s="178"/>
      <c r="C1095" s="179"/>
      <c r="D1095" s="179"/>
      <c r="E1095" s="180"/>
    </row>
    <row r="1096" spans="2:5" x14ac:dyDescent="0.3">
      <c r="B1096" s="178"/>
      <c r="C1096" s="179"/>
      <c r="D1096" s="179"/>
      <c r="E1096" s="180"/>
    </row>
    <row r="1097" spans="2:5" x14ac:dyDescent="0.3">
      <c r="B1097" s="178"/>
      <c r="C1097" s="179"/>
      <c r="D1097" s="179"/>
      <c r="E1097" s="180"/>
    </row>
    <row r="1098" spans="2:5" x14ac:dyDescent="0.3">
      <c r="B1098" s="178"/>
      <c r="C1098" s="179"/>
      <c r="D1098" s="179"/>
      <c r="E1098" s="180"/>
    </row>
    <row r="1099" spans="2:5" x14ac:dyDescent="0.3">
      <c r="B1099" s="178"/>
      <c r="C1099" s="179"/>
      <c r="D1099" s="179"/>
      <c r="E1099" s="180"/>
    </row>
    <row r="1100" spans="2:5" x14ac:dyDescent="0.3">
      <c r="B1100" s="178"/>
      <c r="C1100" s="179"/>
      <c r="D1100" s="179"/>
      <c r="E1100" s="180"/>
    </row>
    <row r="1101" spans="2:5" x14ac:dyDescent="0.3">
      <c r="B1101" s="178"/>
      <c r="C1101" s="179"/>
      <c r="D1101" s="179"/>
      <c r="E1101" s="180"/>
    </row>
    <row r="1102" spans="2:5" x14ac:dyDescent="0.3">
      <c r="B1102" s="178"/>
      <c r="C1102" s="179"/>
      <c r="D1102" s="179"/>
      <c r="E1102" s="180"/>
    </row>
    <row r="1103" spans="2:5" x14ac:dyDescent="0.3">
      <c r="B1103" s="178"/>
      <c r="C1103" s="179"/>
      <c r="D1103" s="179"/>
      <c r="E1103" s="180"/>
    </row>
    <row r="1104" spans="2:5" x14ac:dyDescent="0.3">
      <c r="B1104" s="178"/>
      <c r="C1104" s="179"/>
      <c r="D1104" s="179"/>
      <c r="E1104" s="180"/>
    </row>
    <row r="1105" spans="2:5" x14ac:dyDescent="0.3">
      <c r="B1105" s="178"/>
      <c r="C1105" s="179"/>
      <c r="D1105" s="179"/>
      <c r="E1105" s="180"/>
    </row>
    <row r="1106" spans="2:5" x14ac:dyDescent="0.3">
      <c r="B1106" s="178"/>
      <c r="C1106" s="179"/>
      <c r="D1106" s="179"/>
      <c r="E1106" s="180"/>
    </row>
    <row r="1107" spans="2:5" x14ac:dyDescent="0.3">
      <c r="B1107" s="178"/>
      <c r="C1107" s="179"/>
      <c r="D1107" s="179"/>
      <c r="E1107" s="180"/>
    </row>
    <row r="1108" spans="2:5" x14ac:dyDescent="0.3">
      <c r="B1108" s="178"/>
      <c r="C1108" s="179"/>
      <c r="D1108" s="179"/>
      <c r="E1108" s="180"/>
    </row>
    <row r="1109" spans="2:5" x14ac:dyDescent="0.3">
      <c r="B1109" s="178"/>
      <c r="C1109" s="179"/>
      <c r="D1109" s="179"/>
      <c r="E1109" s="180"/>
    </row>
    <row r="1110" spans="2:5" x14ac:dyDescent="0.3">
      <c r="B1110" s="178"/>
      <c r="C1110" s="179"/>
      <c r="D1110" s="179"/>
      <c r="E1110" s="180"/>
    </row>
    <row r="1111" spans="2:5" x14ac:dyDescent="0.3">
      <c r="B1111" s="178"/>
      <c r="C1111" s="179"/>
      <c r="D1111" s="179"/>
      <c r="E1111" s="180"/>
    </row>
    <row r="1112" spans="2:5" x14ac:dyDescent="0.3">
      <c r="B1112" s="178"/>
      <c r="C1112" s="179"/>
      <c r="D1112" s="179"/>
      <c r="E1112" s="180"/>
    </row>
    <row r="1113" spans="2:5" x14ac:dyDescent="0.3">
      <c r="B1113" s="178"/>
      <c r="C1113" s="179"/>
      <c r="D1113" s="179"/>
      <c r="E1113" s="180"/>
    </row>
    <row r="1114" spans="2:5" x14ac:dyDescent="0.3">
      <c r="B1114" s="178"/>
      <c r="C1114" s="179"/>
      <c r="D1114" s="179"/>
      <c r="E1114" s="180"/>
    </row>
    <row r="1115" spans="2:5" x14ac:dyDescent="0.3">
      <c r="B1115" s="178"/>
      <c r="C1115" s="179"/>
      <c r="D1115" s="179"/>
      <c r="E1115" s="180"/>
    </row>
    <row r="1116" spans="2:5" x14ac:dyDescent="0.3">
      <c r="B1116" s="178"/>
      <c r="C1116" s="179"/>
      <c r="D1116" s="179"/>
      <c r="E1116" s="180"/>
    </row>
    <row r="1117" spans="2:5" x14ac:dyDescent="0.3">
      <c r="B1117" s="178"/>
      <c r="C1117" s="179"/>
      <c r="D1117" s="179"/>
      <c r="E1117" s="180"/>
    </row>
    <row r="1118" spans="2:5" x14ac:dyDescent="0.3">
      <c r="B1118" s="178"/>
      <c r="C1118" s="179"/>
      <c r="D1118" s="179"/>
      <c r="E1118" s="180"/>
    </row>
    <row r="1119" spans="2:5" x14ac:dyDescent="0.3">
      <c r="B1119" s="178"/>
      <c r="C1119" s="179"/>
      <c r="D1119" s="179"/>
      <c r="E1119" s="180"/>
    </row>
    <row r="1120" spans="2:5" x14ac:dyDescent="0.3">
      <c r="B1120" s="178"/>
      <c r="C1120" s="179"/>
      <c r="D1120" s="179"/>
      <c r="E1120" s="180"/>
    </row>
    <row r="1121" spans="2:5" x14ac:dyDescent="0.3">
      <c r="B1121" s="178"/>
      <c r="C1121" s="179"/>
      <c r="D1121" s="179"/>
      <c r="E1121" s="180"/>
    </row>
    <row r="1122" spans="2:5" x14ac:dyDescent="0.3">
      <c r="B1122" s="178"/>
      <c r="C1122" s="179"/>
      <c r="D1122" s="179"/>
      <c r="E1122" s="180"/>
    </row>
    <row r="1123" spans="2:5" x14ac:dyDescent="0.3">
      <c r="B1123" s="178"/>
      <c r="C1123" s="179"/>
      <c r="D1123" s="179"/>
      <c r="E1123" s="180"/>
    </row>
    <row r="1124" spans="2:5" x14ac:dyDescent="0.3">
      <c r="B1124" s="178"/>
      <c r="C1124" s="179"/>
      <c r="D1124" s="179"/>
      <c r="E1124" s="180"/>
    </row>
    <row r="1125" spans="2:5" x14ac:dyDescent="0.3">
      <c r="B1125" s="178"/>
      <c r="C1125" s="179"/>
      <c r="D1125" s="179"/>
      <c r="E1125" s="180"/>
    </row>
    <row r="1126" spans="2:5" x14ac:dyDescent="0.3">
      <c r="B1126" s="178"/>
      <c r="C1126" s="179"/>
      <c r="D1126" s="179"/>
      <c r="E1126" s="180"/>
    </row>
    <row r="1127" spans="2:5" x14ac:dyDescent="0.3">
      <c r="B1127" s="178"/>
      <c r="C1127" s="179"/>
      <c r="D1127" s="179"/>
      <c r="E1127" s="180"/>
    </row>
    <row r="1128" spans="2:5" x14ac:dyDescent="0.3">
      <c r="B1128" s="178"/>
      <c r="C1128" s="179"/>
      <c r="D1128" s="179"/>
      <c r="E1128" s="180"/>
    </row>
    <row r="1129" spans="2:5" x14ac:dyDescent="0.3">
      <c r="B1129" s="178"/>
      <c r="C1129" s="179"/>
      <c r="D1129" s="179"/>
      <c r="E1129" s="180"/>
    </row>
    <row r="1130" spans="2:5" x14ac:dyDescent="0.3">
      <c r="B1130" s="178"/>
      <c r="C1130" s="179"/>
      <c r="D1130" s="179"/>
      <c r="E1130" s="180"/>
    </row>
    <row r="1131" spans="2:5" x14ac:dyDescent="0.3">
      <c r="B1131" s="178"/>
      <c r="C1131" s="179"/>
      <c r="D1131" s="179"/>
      <c r="E1131" s="180"/>
    </row>
    <row r="1132" spans="2:5" x14ac:dyDescent="0.3">
      <c r="B1132" s="178"/>
      <c r="C1132" s="179"/>
      <c r="D1132" s="179"/>
      <c r="E1132" s="180"/>
    </row>
    <row r="1133" spans="2:5" x14ac:dyDescent="0.3">
      <c r="B1133" s="178"/>
      <c r="C1133" s="179"/>
      <c r="D1133" s="179"/>
      <c r="E1133" s="180"/>
    </row>
    <row r="1134" spans="2:5" x14ac:dyDescent="0.3">
      <c r="B1134" s="178"/>
      <c r="C1134" s="179"/>
      <c r="D1134" s="179"/>
      <c r="E1134" s="180"/>
    </row>
    <row r="1135" spans="2:5" x14ac:dyDescent="0.3">
      <c r="B1135" s="178"/>
      <c r="C1135" s="179"/>
      <c r="D1135" s="179"/>
      <c r="E1135" s="180"/>
    </row>
    <row r="1136" spans="2:5" x14ac:dyDescent="0.3">
      <c r="B1136" s="178"/>
      <c r="C1136" s="179"/>
      <c r="D1136" s="179"/>
      <c r="E1136" s="180"/>
    </row>
    <row r="1137" spans="2:5" x14ac:dyDescent="0.3">
      <c r="B1137" s="178"/>
      <c r="C1137" s="179"/>
      <c r="D1137" s="179"/>
      <c r="E1137" s="180"/>
    </row>
    <row r="1138" spans="2:5" x14ac:dyDescent="0.3">
      <c r="B1138" s="178"/>
      <c r="C1138" s="179"/>
      <c r="D1138" s="179"/>
      <c r="E1138" s="180"/>
    </row>
    <row r="1139" spans="2:5" x14ac:dyDescent="0.3">
      <c r="B1139" s="178"/>
      <c r="C1139" s="179"/>
      <c r="D1139" s="179"/>
      <c r="E1139" s="180"/>
    </row>
    <row r="1140" spans="2:5" x14ac:dyDescent="0.3">
      <c r="B1140" s="178"/>
      <c r="C1140" s="179"/>
      <c r="D1140" s="179"/>
      <c r="E1140" s="180"/>
    </row>
    <row r="1141" spans="2:5" x14ac:dyDescent="0.3">
      <c r="B1141" s="178"/>
      <c r="C1141" s="179"/>
      <c r="D1141" s="179"/>
      <c r="E1141" s="180"/>
    </row>
    <row r="1142" spans="2:5" x14ac:dyDescent="0.3">
      <c r="B1142" s="178"/>
      <c r="C1142" s="179"/>
      <c r="D1142" s="179"/>
      <c r="E1142" s="180"/>
    </row>
    <row r="1143" spans="2:5" x14ac:dyDescent="0.3">
      <c r="B1143" s="178"/>
      <c r="C1143" s="179"/>
      <c r="D1143" s="179"/>
      <c r="E1143" s="180"/>
    </row>
    <row r="1144" spans="2:5" x14ac:dyDescent="0.3">
      <c r="B1144" s="178"/>
      <c r="C1144" s="179"/>
      <c r="D1144" s="179"/>
      <c r="E1144" s="180"/>
    </row>
    <row r="1145" spans="2:5" x14ac:dyDescent="0.3">
      <c r="B1145" s="178"/>
      <c r="C1145" s="179"/>
      <c r="D1145" s="179"/>
      <c r="E1145" s="180"/>
    </row>
    <row r="1146" spans="2:5" x14ac:dyDescent="0.3">
      <c r="B1146" s="178"/>
      <c r="C1146" s="179"/>
      <c r="D1146" s="179"/>
      <c r="E1146" s="180"/>
    </row>
    <row r="1147" spans="2:5" x14ac:dyDescent="0.3">
      <c r="B1147" s="178"/>
      <c r="C1147" s="179"/>
      <c r="D1147" s="179"/>
      <c r="E1147" s="180"/>
    </row>
    <row r="1148" spans="2:5" x14ac:dyDescent="0.3">
      <c r="B1148" s="178"/>
      <c r="C1148" s="179"/>
      <c r="D1148" s="179"/>
      <c r="E1148" s="180"/>
    </row>
    <row r="1149" spans="2:5" x14ac:dyDescent="0.3">
      <c r="B1149" s="178"/>
      <c r="C1149" s="179"/>
      <c r="D1149" s="179"/>
      <c r="E1149" s="180"/>
    </row>
    <row r="1150" spans="2:5" x14ac:dyDescent="0.3">
      <c r="B1150" s="178"/>
      <c r="C1150" s="179"/>
      <c r="D1150" s="179"/>
      <c r="E1150" s="180"/>
    </row>
    <row r="1151" spans="2:5" x14ac:dyDescent="0.3">
      <c r="B1151" s="178"/>
      <c r="C1151" s="179"/>
      <c r="D1151" s="179"/>
      <c r="E1151" s="180"/>
    </row>
    <row r="1152" spans="2:5" x14ac:dyDescent="0.3">
      <c r="B1152" s="178"/>
      <c r="C1152" s="179"/>
      <c r="D1152" s="179"/>
      <c r="E1152" s="180"/>
    </row>
    <row r="1153" spans="2:5" x14ac:dyDescent="0.3">
      <c r="B1153" s="178"/>
      <c r="C1153" s="179"/>
      <c r="D1153" s="179"/>
      <c r="E1153" s="180"/>
    </row>
    <row r="1154" spans="2:5" x14ac:dyDescent="0.3">
      <c r="B1154" s="178"/>
      <c r="C1154" s="179"/>
      <c r="D1154" s="179"/>
      <c r="E1154" s="180"/>
    </row>
    <row r="1155" spans="2:5" x14ac:dyDescent="0.3">
      <c r="B1155" s="178"/>
      <c r="C1155" s="179"/>
      <c r="D1155" s="179"/>
      <c r="E1155" s="180"/>
    </row>
    <row r="1156" spans="2:5" x14ac:dyDescent="0.3">
      <c r="B1156" s="178"/>
      <c r="C1156" s="179"/>
      <c r="D1156" s="179"/>
      <c r="E1156" s="180"/>
    </row>
    <row r="1157" spans="2:5" x14ac:dyDescent="0.3">
      <c r="B1157" s="178"/>
      <c r="C1157" s="179"/>
      <c r="D1157" s="179"/>
      <c r="E1157" s="180"/>
    </row>
    <row r="1158" spans="2:5" x14ac:dyDescent="0.3">
      <c r="B1158" s="178"/>
      <c r="C1158" s="179"/>
      <c r="D1158" s="179"/>
      <c r="E1158" s="180"/>
    </row>
    <row r="1159" spans="2:5" x14ac:dyDescent="0.3">
      <c r="B1159" s="178"/>
      <c r="C1159" s="179"/>
      <c r="D1159" s="179"/>
      <c r="E1159" s="180"/>
    </row>
    <row r="1160" spans="2:5" x14ac:dyDescent="0.3">
      <c r="B1160" s="178"/>
      <c r="C1160" s="179"/>
      <c r="D1160" s="179"/>
      <c r="E1160" s="180"/>
    </row>
    <row r="1161" spans="2:5" x14ac:dyDescent="0.3">
      <c r="B1161" s="178"/>
      <c r="C1161" s="179"/>
      <c r="D1161" s="179"/>
      <c r="E1161" s="180"/>
    </row>
    <row r="1162" spans="2:5" x14ac:dyDescent="0.3">
      <c r="B1162" s="178"/>
      <c r="C1162" s="179"/>
      <c r="D1162" s="179"/>
      <c r="E1162" s="180"/>
    </row>
    <row r="1163" spans="2:5" x14ac:dyDescent="0.3">
      <c r="B1163" s="178"/>
      <c r="C1163" s="179"/>
      <c r="D1163" s="179"/>
      <c r="E1163" s="180"/>
    </row>
    <row r="1164" spans="2:5" x14ac:dyDescent="0.3">
      <c r="B1164" s="178"/>
      <c r="C1164" s="179"/>
      <c r="D1164" s="179"/>
      <c r="E1164" s="180"/>
    </row>
    <row r="1165" spans="2:5" x14ac:dyDescent="0.3">
      <c r="B1165" s="178"/>
      <c r="C1165" s="179"/>
      <c r="D1165" s="179"/>
      <c r="E1165" s="180"/>
    </row>
    <row r="1166" spans="2:5" x14ac:dyDescent="0.3">
      <c r="B1166" s="178"/>
      <c r="C1166" s="179"/>
      <c r="D1166" s="179"/>
      <c r="E1166" s="180"/>
    </row>
    <row r="1167" spans="2:5" x14ac:dyDescent="0.3">
      <c r="B1167" s="178"/>
      <c r="C1167" s="179"/>
      <c r="D1167" s="179"/>
      <c r="E1167" s="180"/>
    </row>
    <row r="1168" spans="2:5" x14ac:dyDescent="0.3">
      <c r="B1168" s="178"/>
      <c r="C1168" s="179"/>
      <c r="D1168" s="179"/>
      <c r="E1168" s="180"/>
    </row>
    <row r="1169" spans="2:5" x14ac:dyDescent="0.3">
      <c r="B1169" s="178"/>
      <c r="C1169" s="179"/>
      <c r="D1169" s="179"/>
      <c r="E1169" s="180"/>
    </row>
    <row r="1170" spans="2:5" x14ac:dyDescent="0.3">
      <c r="B1170" s="178"/>
      <c r="C1170" s="179"/>
      <c r="D1170" s="179"/>
      <c r="E1170" s="180"/>
    </row>
    <row r="1171" spans="2:5" x14ac:dyDescent="0.3">
      <c r="B1171" s="178"/>
      <c r="C1171" s="179"/>
      <c r="D1171" s="179"/>
      <c r="E1171" s="180"/>
    </row>
    <row r="1172" spans="2:5" x14ac:dyDescent="0.3">
      <c r="B1172" s="178"/>
      <c r="C1172" s="179"/>
      <c r="D1172" s="179"/>
      <c r="E1172" s="180"/>
    </row>
    <row r="1173" spans="2:5" x14ac:dyDescent="0.3">
      <c r="B1173" s="178"/>
      <c r="C1173" s="179"/>
      <c r="D1173" s="179"/>
      <c r="E1173" s="180"/>
    </row>
    <row r="1174" spans="2:5" x14ac:dyDescent="0.3">
      <c r="B1174" s="178"/>
      <c r="C1174" s="179"/>
      <c r="D1174" s="179"/>
      <c r="E1174" s="180"/>
    </row>
    <row r="1175" spans="2:5" x14ac:dyDescent="0.3">
      <c r="B1175" s="178"/>
      <c r="C1175" s="179"/>
      <c r="D1175" s="179"/>
      <c r="E1175" s="180"/>
    </row>
    <row r="1176" spans="2:5" x14ac:dyDescent="0.3">
      <c r="B1176" s="178"/>
      <c r="C1176" s="179"/>
      <c r="D1176" s="179"/>
      <c r="E1176" s="180"/>
    </row>
    <row r="1177" spans="2:5" x14ac:dyDescent="0.3">
      <c r="B1177" s="178"/>
      <c r="C1177" s="179"/>
      <c r="D1177" s="179"/>
      <c r="E1177" s="180"/>
    </row>
    <row r="1178" spans="2:5" x14ac:dyDescent="0.3">
      <c r="B1178" s="178"/>
      <c r="C1178" s="179"/>
      <c r="D1178" s="179"/>
      <c r="E1178" s="180"/>
    </row>
    <row r="1179" spans="2:5" x14ac:dyDescent="0.3">
      <c r="B1179" s="178"/>
      <c r="C1179" s="179"/>
      <c r="D1179" s="179"/>
      <c r="E1179" s="180"/>
    </row>
    <row r="1180" spans="2:5" x14ac:dyDescent="0.3">
      <c r="B1180" s="178"/>
      <c r="C1180" s="179"/>
      <c r="D1180" s="179"/>
      <c r="E1180" s="180"/>
    </row>
    <row r="1181" spans="2:5" x14ac:dyDescent="0.3">
      <c r="B1181" s="178"/>
      <c r="C1181" s="179"/>
      <c r="D1181" s="179"/>
      <c r="E1181" s="180"/>
    </row>
    <row r="1182" spans="2:5" x14ac:dyDescent="0.3">
      <c r="B1182" s="178"/>
      <c r="C1182" s="179"/>
      <c r="D1182" s="179"/>
      <c r="E1182" s="180"/>
    </row>
    <row r="1183" spans="2:5" x14ac:dyDescent="0.3">
      <c r="B1183" s="178"/>
      <c r="C1183" s="179"/>
      <c r="D1183" s="179"/>
      <c r="E1183" s="180"/>
    </row>
    <row r="1184" spans="2:5" x14ac:dyDescent="0.3">
      <c r="B1184" s="178"/>
      <c r="C1184" s="179"/>
      <c r="D1184" s="179"/>
      <c r="E1184" s="180"/>
    </row>
    <row r="1185" spans="2:5" x14ac:dyDescent="0.3">
      <c r="B1185" s="178"/>
      <c r="C1185" s="179"/>
      <c r="D1185" s="179"/>
      <c r="E1185" s="180"/>
    </row>
    <row r="1186" spans="2:5" x14ac:dyDescent="0.3">
      <c r="B1186" s="178"/>
      <c r="C1186" s="179"/>
      <c r="D1186" s="179"/>
      <c r="E1186" s="180"/>
    </row>
    <row r="1187" spans="2:5" x14ac:dyDescent="0.3">
      <c r="B1187" s="178"/>
      <c r="C1187" s="179"/>
      <c r="D1187" s="179"/>
      <c r="E1187" s="180"/>
    </row>
    <row r="1188" spans="2:5" x14ac:dyDescent="0.3">
      <c r="B1188" s="178"/>
      <c r="C1188" s="179"/>
      <c r="D1188" s="179"/>
      <c r="E1188" s="180"/>
    </row>
    <row r="1189" spans="2:5" x14ac:dyDescent="0.3">
      <c r="B1189" s="178"/>
      <c r="C1189" s="179"/>
      <c r="D1189" s="179"/>
      <c r="E1189" s="180"/>
    </row>
    <row r="1190" spans="2:5" x14ac:dyDescent="0.3">
      <c r="B1190" s="178"/>
      <c r="C1190" s="179"/>
      <c r="D1190" s="179"/>
      <c r="E1190" s="180"/>
    </row>
    <row r="1191" spans="2:5" x14ac:dyDescent="0.3">
      <c r="B1191" s="178"/>
      <c r="C1191" s="179"/>
      <c r="D1191" s="179"/>
      <c r="E1191" s="180"/>
    </row>
    <row r="1192" spans="2:5" x14ac:dyDescent="0.3">
      <c r="B1192" s="178"/>
      <c r="C1192" s="179"/>
      <c r="D1192" s="179"/>
      <c r="E1192" s="180"/>
    </row>
    <row r="1193" spans="2:5" x14ac:dyDescent="0.3">
      <c r="B1193" s="178"/>
      <c r="C1193" s="179"/>
      <c r="D1193" s="179"/>
      <c r="E1193" s="180"/>
    </row>
    <row r="1194" spans="2:5" x14ac:dyDescent="0.3">
      <c r="B1194" s="178"/>
      <c r="C1194" s="179"/>
      <c r="D1194" s="179"/>
      <c r="E1194" s="180"/>
    </row>
    <row r="1195" spans="2:5" x14ac:dyDescent="0.3">
      <c r="B1195" s="178"/>
      <c r="C1195" s="179"/>
      <c r="D1195" s="179"/>
      <c r="E1195" s="180"/>
    </row>
    <row r="1196" spans="2:5" x14ac:dyDescent="0.3">
      <c r="B1196" s="178"/>
      <c r="C1196" s="179"/>
      <c r="D1196" s="179"/>
      <c r="E1196" s="180"/>
    </row>
    <row r="1197" spans="2:5" x14ac:dyDescent="0.3">
      <c r="B1197" s="178"/>
      <c r="C1197" s="179"/>
      <c r="D1197" s="179"/>
      <c r="E1197" s="180"/>
    </row>
    <row r="1198" spans="2:5" x14ac:dyDescent="0.3">
      <c r="B1198" s="178"/>
      <c r="C1198" s="179"/>
      <c r="D1198" s="179"/>
      <c r="E1198" s="180"/>
    </row>
    <row r="1199" spans="2:5" x14ac:dyDescent="0.3">
      <c r="B1199" s="178"/>
      <c r="C1199" s="179"/>
      <c r="D1199" s="179"/>
      <c r="E1199" s="180"/>
    </row>
    <row r="1200" spans="2:5" x14ac:dyDescent="0.3">
      <c r="B1200" s="178"/>
      <c r="C1200" s="179"/>
      <c r="D1200" s="179"/>
      <c r="E1200" s="180"/>
    </row>
    <row r="1201" spans="2:5" x14ac:dyDescent="0.3">
      <c r="B1201" s="178"/>
      <c r="C1201" s="179"/>
      <c r="D1201" s="179"/>
      <c r="E1201" s="180"/>
    </row>
    <row r="1202" spans="2:5" x14ac:dyDescent="0.3">
      <c r="B1202" s="178"/>
      <c r="C1202" s="179"/>
      <c r="D1202" s="179"/>
      <c r="E1202" s="180"/>
    </row>
    <row r="1203" spans="2:5" x14ac:dyDescent="0.3">
      <c r="B1203" s="178"/>
      <c r="C1203" s="179"/>
      <c r="D1203" s="179"/>
      <c r="E1203" s="180"/>
    </row>
    <row r="1204" spans="2:5" x14ac:dyDescent="0.3">
      <c r="B1204" s="178"/>
      <c r="C1204" s="179"/>
      <c r="D1204" s="179"/>
      <c r="E1204" s="180"/>
    </row>
    <row r="1205" spans="2:5" x14ac:dyDescent="0.3">
      <c r="B1205" s="178"/>
      <c r="C1205" s="179"/>
      <c r="D1205" s="179"/>
      <c r="E1205" s="180"/>
    </row>
    <row r="1206" spans="2:5" x14ac:dyDescent="0.3">
      <c r="B1206" s="178"/>
      <c r="C1206" s="179"/>
      <c r="D1206" s="179"/>
      <c r="E1206" s="180"/>
    </row>
    <row r="1207" spans="2:5" x14ac:dyDescent="0.3">
      <c r="B1207" s="178"/>
      <c r="C1207" s="179"/>
      <c r="D1207" s="179"/>
      <c r="E1207" s="180"/>
    </row>
    <row r="1208" spans="2:5" x14ac:dyDescent="0.3">
      <c r="B1208" s="178"/>
      <c r="C1208" s="179"/>
      <c r="D1208" s="179"/>
      <c r="E1208" s="180"/>
    </row>
    <row r="1209" spans="2:5" x14ac:dyDescent="0.3">
      <c r="B1209" s="178"/>
      <c r="C1209" s="179"/>
      <c r="D1209" s="179"/>
      <c r="E1209" s="180"/>
    </row>
    <row r="1210" spans="2:5" x14ac:dyDescent="0.3">
      <c r="B1210" s="178"/>
      <c r="C1210" s="179"/>
      <c r="D1210" s="179"/>
      <c r="E1210" s="180"/>
    </row>
    <row r="1211" spans="2:5" x14ac:dyDescent="0.3">
      <c r="B1211" s="178"/>
      <c r="C1211" s="179"/>
      <c r="D1211" s="179"/>
      <c r="E1211" s="180"/>
    </row>
    <row r="1212" spans="2:5" x14ac:dyDescent="0.3">
      <c r="B1212" s="178"/>
      <c r="C1212" s="179"/>
      <c r="D1212" s="179"/>
      <c r="E1212" s="180"/>
    </row>
    <row r="1213" spans="2:5" x14ac:dyDescent="0.3">
      <c r="B1213" s="178"/>
      <c r="C1213" s="179"/>
      <c r="D1213" s="179"/>
      <c r="E1213" s="180"/>
    </row>
    <row r="1214" spans="2:5" x14ac:dyDescent="0.3">
      <c r="B1214" s="178"/>
      <c r="C1214" s="179"/>
      <c r="D1214" s="179"/>
      <c r="E1214" s="180"/>
    </row>
    <row r="1215" spans="2:5" x14ac:dyDescent="0.3">
      <c r="B1215" s="178"/>
      <c r="C1215" s="179"/>
      <c r="D1215" s="179"/>
      <c r="E1215" s="180"/>
    </row>
    <row r="1216" spans="2:5" x14ac:dyDescent="0.3">
      <c r="B1216" s="178"/>
      <c r="C1216" s="179"/>
      <c r="D1216" s="179"/>
      <c r="E1216" s="180"/>
    </row>
    <row r="1217" spans="2:5" x14ac:dyDescent="0.3">
      <c r="B1217" s="178"/>
      <c r="C1217" s="179"/>
      <c r="D1217" s="179"/>
      <c r="E1217" s="180"/>
    </row>
    <row r="1218" spans="2:5" x14ac:dyDescent="0.3">
      <c r="B1218" s="178"/>
      <c r="C1218" s="179"/>
      <c r="D1218" s="179"/>
      <c r="E1218" s="180"/>
    </row>
    <row r="1219" spans="2:5" x14ac:dyDescent="0.3">
      <c r="B1219" s="178"/>
      <c r="C1219" s="179"/>
      <c r="D1219" s="179"/>
      <c r="E1219" s="180"/>
    </row>
    <row r="1220" spans="2:5" x14ac:dyDescent="0.3">
      <c r="B1220" s="178"/>
      <c r="C1220" s="179"/>
      <c r="D1220" s="179"/>
      <c r="E1220" s="180"/>
    </row>
    <row r="1221" spans="2:5" x14ac:dyDescent="0.3">
      <c r="B1221" s="178"/>
      <c r="C1221" s="179"/>
      <c r="D1221" s="179"/>
      <c r="E1221" s="180"/>
    </row>
    <row r="1222" spans="2:5" x14ac:dyDescent="0.3">
      <c r="B1222" s="178"/>
      <c r="C1222" s="179"/>
      <c r="D1222" s="179"/>
      <c r="E1222" s="180"/>
    </row>
    <row r="1223" spans="2:5" x14ac:dyDescent="0.3">
      <c r="B1223" s="178"/>
      <c r="C1223" s="179"/>
      <c r="D1223" s="179"/>
      <c r="E1223" s="180"/>
    </row>
    <row r="1224" spans="2:5" x14ac:dyDescent="0.3">
      <c r="B1224" s="178"/>
      <c r="C1224" s="179"/>
      <c r="D1224" s="179"/>
      <c r="E1224" s="180"/>
    </row>
    <row r="1225" spans="2:5" x14ac:dyDescent="0.3">
      <c r="B1225" s="178"/>
      <c r="C1225" s="179"/>
      <c r="D1225" s="179"/>
      <c r="E1225" s="180"/>
    </row>
    <row r="1226" spans="2:5" x14ac:dyDescent="0.3">
      <c r="B1226" s="178"/>
      <c r="C1226" s="179"/>
      <c r="D1226" s="179"/>
      <c r="E1226" s="180"/>
    </row>
    <row r="1227" spans="2:5" x14ac:dyDescent="0.3">
      <c r="B1227" s="178"/>
      <c r="C1227" s="179"/>
      <c r="D1227" s="179"/>
      <c r="E1227" s="180"/>
    </row>
    <row r="1228" spans="2:5" x14ac:dyDescent="0.3">
      <c r="B1228" s="178"/>
      <c r="C1228" s="179"/>
      <c r="D1228" s="179"/>
      <c r="E1228" s="180"/>
    </row>
    <row r="1229" spans="2:5" x14ac:dyDescent="0.3">
      <c r="B1229" s="178"/>
      <c r="C1229" s="179"/>
      <c r="D1229" s="179"/>
      <c r="E1229" s="180"/>
    </row>
    <row r="1230" spans="2:5" x14ac:dyDescent="0.3">
      <c r="B1230" s="178"/>
      <c r="C1230" s="179"/>
      <c r="D1230" s="179"/>
      <c r="E1230" s="180"/>
    </row>
    <row r="1231" spans="2:5" x14ac:dyDescent="0.3">
      <c r="B1231" s="178"/>
      <c r="C1231" s="179"/>
      <c r="D1231" s="179"/>
      <c r="E1231" s="180"/>
    </row>
    <row r="1232" spans="2:5" x14ac:dyDescent="0.3">
      <c r="B1232" s="178"/>
      <c r="C1232" s="179"/>
      <c r="D1232" s="179"/>
      <c r="E1232" s="180"/>
    </row>
    <row r="1233" spans="2:5" x14ac:dyDescent="0.3">
      <c r="B1233" s="178"/>
      <c r="C1233" s="179"/>
      <c r="D1233" s="179"/>
      <c r="E1233" s="180"/>
    </row>
    <row r="1234" spans="2:5" x14ac:dyDescent="0.3">
      <c r="B1234" s="178"/>
      <c r="C1234" s="179"/>
      <c r="D1234" s="179"/>
      <c r="E1234" s="180"/>
    </row>
    <row r="1235" spans="2:5" x14ac:dyDescent="0.3">
      <c r="B1235" s="178"/>
      <c r="C1235" s="179"/>
      <c r="D1235" s="179"/>
      <c r="E1235" s="180"/>
    </row>
    <row r="1236" spans="2:5" x14ac:dyDescent="0.3">
      <c r="B1236" s="178"/>
      <c r="C1236" s="179"/>
      <c r="D1236" s="179"/>
      <c r="E1236" s="180"/>
    </row>
    <row r="1237" spans="2:5" x14ac:dyDescent="0.3">
      <c r="B1237" s="178"/>
      <c r="C1237" s="179"/>
      <c r="D1237" s="179"/>
      <c r="E1237" s="180"/>
    </row>
    <row r="1238" spans="2:5" x14ac:dyDescent="0.3">
      <c r="B1238" s="178"/>
      <c r="C1238" s="179"/>
      <c r="D1238" s="179"/>
      <c r="E1238" s="180"/>
    </row>
    <row r="1239" spans="2:5" x14ac:dyDescent="0.3">
      <c r="B1239" s="178"/>
      <c r="C1239" s="179"/>
      <c r="D1239" s="179"/>
      <c r="E1239" s="180"/>
    </row>
    <row r="1240" spans="2:5" x14ac:dyDescent="0.3">
      <c r="B1240" s="178"/>
      <c r="C1240" s="179"/>
      <c r="D1240" s="179"/>
      <c r="E1240" s="180"/>
    </row>
    <row r="1241" spans="2:5" x14ac:dyDescent="0.3">
      <c r="B1241" s="178"/>
      <c r="C1241" s="179"/>
      <c r="D1241" s="179"/>
      <c r="E1241" s="180"/>
    </row>
    <row r="1242" spans="2:5" x14ac:dyDescent="0.3">
      <c r="B1242" s="178"/>
      <c r="C1242" s="179"/>
      <c r="D1242" s="179"/>
      <c r="E1242" s="180"/>
    </row>
    <row r="1243" spans="2:5" x14ac:dyDescent="0.3">
      <c r="B1243" s="178"/>
      <c r="C1243" s="179"/>
      <c r="D1243" s="179"/>
      <c r="E1243" s="180"/>
    </row>
    <row r="1244" spans="2:5" x14ac:dyDescent="0.3">
      <c r="B1244" s="178"/>
      <c r="C1244" s="179"/>
      <c r="D1244" s="179"/>
      <c r="E1244" s="180"/>
    </row>
    <row r="1245" spans="2:5" x14ac:dyDescent="0.3">
      <c r="B1245" s="178"/>
      <c r="C1245" s="179"/>
      <c r="D1245" s="179"/>
      <c r="E1245" s="180"/>
    </row>
    <row r="1246" spans="2:5" x14ac:dyDescent="0.3">
      <c r="B1246" s="178"/>
      <c r="C1246" s="179"/>
      <c r="D1246" s="179"/>
      <c r="E1246" s="180"/>
    </row>
    <row r="1247" spans="2:5" x14ac:dyDescent="0.3">
      <c r="B1247" s="178"/>
      <c r="C1247" s="179"/>
      <c r="D1247" s="179"/>
      <c r="E1247" s="180"/>
    </row>
    <row r="1248" spans="2:5" x14ac:dyDescent="0.3">
      <c r="B1248" s="178"/>
      <c r="C1248" s="179"/>
      <c r="D1248" s="179"/>
      <c r="E1248" s="180"/>
    </row>
    <row r="1249" spans="2:5" x14ac:dyDescent="0.3">
      <c r="B1249" s="178"/>
      <c r="C1249" s="179"/>
      <c r="D1249" s="179"/>
      <c r="E1249" s="180"/>
    </row>
    <row r="1250" spans="2:5" x14ac:dyDescent="0.3">
      <c r="B1250" s="178"/>
      <c r="C1250" s="179"/>
      <c r="D1250" s="179"/>
      <c r="E1250" s="180"/>
    </row>
    <row r="1251" spans="2:5" x14ac:dyDescent="0.3">
      <c r="B1251" s="178"/>
      <c r="C1251" s="179"/>
      <c r="D1251" s="179"/>
      <c r="E1251" s="180"/>
    </row>
    <row r="1252" spans="2:5" x14ac:dyDescent="0.3">
      <c r="B1252" s="178"/>
      <c r="C1252" s="179"/>
      <c r="D1252" s="179"/>
      <c r="E1252" s="180"/>
    </row>
    <row r="1253" spans="2:5" x14ac:dyDescent="0.3">
      <c r="B1253" s="178"/>
      <c r="C1253" s="179"/>
      <c r="D1253" s="179"/>
      <c r="E1253" s="180"/>
    </row>
    <row r="1254" spans="2:5" x14ac:dyDescent="0.3">
      <c r="B1254" s="178"/>
      <c r="C1254" s="179"/>
      <c r="D1254" s="179"/>
      <c r="E1254" s="180"/>
    </row>
    <row r="1255" spans="2:5" x14ac:dyDescent="0.3">
      <c r="B1255" s="178"/>
      <c r="C1255" s="179"/>
      <c r="D1255" s="179"/>
      <c r="E1255" s="180"/>
    </row>
    <row r="1256" spans="2:5" x14ac:dyDescent="0.3">
      <c r="B1256" s="178"/>
      <c r="C1256" s="179"/>
      <c r="D1256" s="179"/>
      <c r="E1256" s="180"/>
    </row>
    <row r="1257" spans="2:5" x14ac:dyDescent="0.3">
      <c r="B1257" s="178"/>
      <c r="C1257" s="179"/>
      <c r="D1257" s="179"/>
      <c r="E1257" s="180"/>
    </row>
    <row r="1258" spans="2:5" x14ac:dyDescent="0.3">
      <c r="B1258" s="178"/>
      <c r="C1258" s="179"/>
      <c r="D1258" s="179"/>
      <c r="E1258" s="180"/>
    </row>
    <row r="1259" spans="2:5" x14ac:dyDescent="0.3">
      <c r="B1259" s="178"/>
      <c r="C1259" s="179"/>
      <c r="D1259" s="179"/>
      <c r="E1259" s="180"/>
    </row>
    <row r="1260" spans="2:5" x14ac:dyDescent="0.3">
      <c r="B1260" s="178"/>
      <c r="C1260" s="179"/>
      <c r="D1260" s="179"/>
      <c r="E1260" s="180"/>
    </row>
    <row r="1261" spans="2:5" x14ac:dyDescent="0.3">
      <c r="B1261" s="178"/>
      <c r="C1261" s="179"/>
      <c r="D1261" s="179"/>
      <c r="E1261" s="180"/>
    </row>
    <row r="1262" spans="2:5" x14ac:dyDescent="0.3">
      <c r="B1262" s="178"/>
      <c r="C1262" s="179"/>
      <c r="D1262" s="179"/>
      <c r="E1262" s="180"/>
    </row>
    <row r="1263" spans="2:5" x14ac:dyDescent="0.3">
      <c r="B1263" s="178"/>
      <c r="C1263" s="179"/>
      <c r="D1263" s="179"/>
      <c r="E1263" s="180"/>
    </row>
    <row r="1264" spans="2:5" x14ac:dyDescent="0.3">
      <c r="B1264" s="178"/>
      <c r="C1264" s="179"/>
      <c r="D1264" s="179"/>
      <c r="E1264" s="180"/>
    </row>
    <row r="1265" spans="2:5" x14ac:dyDescent="0.3">
      <c r="B1265" s="178"/>
      <c r="C1265" s="179"/>
      <c r="D1265" s="179"/>
      <c r="E1265" s="180"/>
    </row>
    <row r="1266" spans="2:5" x14ac:dyDescent="0.3">
      <c r="B1266" s="178"/>
      <c r="C1266" s="179"/>
      <c r="D1266" s="179"/>
      <c r="E1266" s="180"/>
    </row>
    <row r="1267" spans="2:5" x14ac:dyDescent="0.3">
      <c r="B1267" s="178"/>
      <c r="C1267" s="179"/>
      <c r="D1267" s="179"/>
      <c r="E1267" s="180"/>
    </row>
    <row r="1268" spans="2:5" x14ac:dyDescent="0.3">
      <c r="B1268" s="178"/>
      <c r="C1268" s="179"/>
      <c r="D1268" s="179"/>
      <c r="E1268" s="180"/>
    </row>
    <row r="1269" spans="2:5" x14ac:dyDescent="0.3">
      <c r="B1269" s="178"/>
      <c r="C1269" s="179"/>
      <c r="D1269" s="179"/>
      <c r="E1269" s="180"/>
    </row>
    <row r="1270" spans="2:5" x14ac:dyDescent="0.3">
      <c r="B1270" s="178"/>
      <c r="C1270" s="179"/>
      <c r="D1270" s="179"/>
      <c r="E1270" s="180"/>
    </row>
    <row r="1271" spans="2:5" x14ac:dyDescent="0.3">
      <c r="B1271" s="178"/>
      <c r="C1271" s="179"/>
      <c r="D1271" s="179"/>
      <c r="E1271" s="180"/>
    </row>
    <row r="1272" spans="2:5" x14ac:dyDescent="0.3">
      <c r="B1272" s="178"/>
      <c r="C1272" s="179"/>
      <c r="D1272" s="179"/>
      <c r="E1272" s="180"/>
    </row>
    <row r="1273" spans="2:5" x14ac:dyDescent="0.3">
      <c r="B1273" s="178"/>
      <c r="C1273" s="179"/>
      <c r="D1273" s="179"/>
      <c r="E1273" s="180"/>
    </row>
    <row r="1274" spans="2:5" x14ac:dyDescent="0.3">
      <c r="B1274" s="178"/>
      <c r="C1274" s="179"/>
      <c r="D1274" s="179"/>
      <c r="E1274" s="180"/>
    </row>
    <row r="1275" spans="2:5" x14ac:dyDescent="0.3">
      <c r="B1275" s="178"/>
      <c r="C1275" s="179"/>
      <c r="D1275" s="179"/>
      <c r="E1275" s="180"/>
    </row>
    <row r="1276" spans="2:5" x14ac:dyDescent="0.3">
      <c r="B1276" s="178"/>
      <c r="C1276" s="179"/>
      <c r="D1276" s="179"/>
      <c r="E1276" s="180"/>
    </row>
    <row r="1277" spans="2:5" x14ac:dyDescent="0.3">
      <c r="B1277" s="178"/>
      <c r="C1277" s="179"/>
      <c r="D1277" s="179"/>
      <c r="E1277" s="180"/>
    </row>
    <row r="1278" spans="2:5" x14ac:dyDescent="0.3">
      <c r="B1278" s="178"/>
      <c r="C1278" s="179"/>
      <c r="D1278" s="179"/>
      <c r="E1278" s="180"/>
    </row>
    <row r="1279" spans="2:5" x14ac:dyDescent="0.3">
      <c r="B1279" s="178"/>
      <c r="C1279" s="179"/>
      <c r="D1279" s="179"/>
      <c r="E1279" s="180"/>
    </row>
    <row r="1280" spans="2:5" x14ac:dyDescent="0.3">
      <c r="B1280" s="178"/>
      <c r="C1280" s="179"/>
      <c r="D1280" s="179"/>
      <c r="E1280" s="180"/>
    </row>
    <row r="1281" spans="2:5" x14ac:dyDescent="0.3">
      <c r="B1281" s="178"/>
      <c r="C1281" s="179"/>
      <c r="D1281" s="179"/>
      <c r="E1281" s="180"/>
    </row>
    <row r="1282" spans="2:5" x14ac:dyDescent="0.3">
      <c r="B1282" s="178"/>
      <c r="C1282" s="179"/>
      <c r="D1282" s="179"/>
      <c r="E1282" s="180"/>
    </row>
    <row r="1283" spans="2:5" x14ac:dyDescent="0.3">
      <c r="B1283" s="178"/>
      <c r="C1283" s="179"/>
      <c r="D1283" s="179"/>
      <c r="E1283" s="180"/>
    </row>
    <row r="1284" spans="2:5" x14ac:dyDescent="0.3">
      <c r="B1284" s="178"/>
      <c r="C1284" s="179"/>
      <c r="D1284" s="179"/>
      <c r="E1284" s="180"/>
    </row>
    <row r="1285" spans="2:5" x14ac:dyDescent="0.3">
      <c r="B1285" s="178"/>
      <c r="C1285" s="179"/>
      <c r="D1285" s="179"/>
      <c r="E1285" s="180"/>
    </row>
    <row r="1286" spans="2:5" x14ac:dyDescent="0.3">
      <c r="B1286" s="178"/>
      <c r="C1286" s="179"/>
      <c r="D1286" s="179"/>
      <c r="E1286" s="180"/>
    </row>
    <row r="1287" spans="2:5" x14ac:dyDescent="0.3">
      <c r="B1287" s="178"/>
      <c r="C1287" s="179"/>
      <c r="D1287" s="179"/>
      <c r="E1287" s="180"/>
    </row>
    <row r="1288" spans="2:5" x14ac:dyDescent="0.3">
      <c r="B1288" s="178"/>
      <c r="C1288" s="179"/>
      <c r="D1288" s="179"/>
      <c r="E1288" s="180"/>
    </row>
    <row r="1289" spans="2:5" x14ac:dyDescent="0.3">
      <c r="B1289" s="178"/>
      <c r="C1289" s="179"/>
      <c r="D1289" s="179"/>
      <c r="E1289" s="180"/>
    </row>
    <row r="1290" spans="2:5" x14ac:dyDescent="0.3">
      <c r="B1290" s="178"/>
      <c r="C1290" s="179"/>
      <c r="D1290" s="179"/>
      <c r="E1290" s="180"/>
    </row>
    <row r="1291" spans="2:5" x14ac:dyDescent="0.3">
      <c r="B1291" s="178"/>
      <c r="C1291" s="179"/>
      <c r="D1291" s="179"/>
      <c r="E1291" s="180"/>
    </row>
    <row r="1292" spans="2:5" x14ac:dyDescent="0.3">
      <c r="B1292" s="178"/>
      <c r="C1292" s="179"/>
      <c r="D1292" s="179"/>
      <c r="E1292" s="180"/>
    </row>
    <row r="1293" spans="2:5" x14ac:dyDescent="0.3">
      <c r="B1293" s="178"/>
      <c r="C1293" s="179"/>
      <c r="D1293" s="179"/>
      <c r="E1293" s="180"/>
    </row>
    <row r="1294" spans="2:5" x14ac:dyDescent="0.3">
      <c r="B1294" s="178"/>
      <c r="C1294" s="179"/>
      <c r="D1294" s="179"/>
      <c r="E1294" s="180"/>
    </row>
    <row r="1295" spans="2:5" x14ac:dyDescent="0.3">
      <c r="B1295" s="178"/>
      <c r="C1295" s="179"/>
      <c r="D1295" s="179"/>
      <c r="E1295" s="180"/>
    </row>
    <row r="1296" spans="2:5" x14ac:dyDescent="0.3">
      <c r="B1296" s="178"/>
      <c r="C1296" s="179"/>
      <c r="D1296" s="179"/>
      <c r="E1296" s="180"/>
    </row>
    <row r="1297" spans="2:5" x14ac:dyDescent="0.3">
      <c r="B1297" s="178"/>
      <c r="C1297" s="179"/>
      <c r="D1297" s="179"/>
      <c r="E1297" s="180"/>
    </row>
    <row r="1298" spans="2:5" x14ac:dyDescent="0.3">
      <c r="B1298" s="178"/>
      <c r="C1298" s="179"/>
      <c r="D1298" s="179"/>
      <c r="E1298" s="180"/>
    </row>
    <row r="1299" spans="2:5" x14ac:dyDescent="0.3">
      <c r="B1299" s="178"/>
      <c r="C1299" s="179"/>
      <c r="D1299" s="179"/>
      <c r="E1299" s="180"/>
    </row>
    <row r="1300" spans="2:5" x14ac:dyDescent="0.3">
      <c r="B1300" s="178"/>
      <c r="C1300" s="179"/>
      <c r="D1300" s="179"/>
      <c r="E1300" s="180"/>
    </row>
    <row r="1301" spans="2:5" x14ac:dyDescent="0.3">
      <c r="B1301" s="178"/>
      <c r="C1301" s="179"/>
      <c r="D1301" s="179"/>
      <c r="E1301" s="180"/>
    </row>
    <row r="1302" spans="2:5" x14ac:dyDescent="0.3">
      <c r="B1302" s="178"/>
      <c r="C1302" s="179"/>
      <c r="D1302" s="179"/>
      <c r="E1302" s="180"/>
    </row>
    <row r="1303" spans="2:5" x14ac:dyDescent="0.3">
      <c r="B1303" s="178"/>
      <c r="C1303" s="179"/>
      <c r="D1303" s="179"/>
      <c r="E1303" s="180"/>
    </row>
    <row r="1304" spans="2:5" x14ac:dyDescent="0.3">
      <c r="B1304" s="178"/>
      <c r="C1304" s="179"/>
      <c r="D1304" s="179"/>
      <c r="E1304" s="180"/>
    </row>
    <row r="1305" spans="2:5" x14ac:dyDescent="0.3">
      <c r="B1305" s="178"/>
      <c r="C1305" s="179"/>
      <c r="D1305" s="179"/>
      <c r="E1305" s="180"/>
    </row>
    <row r="1306" spans="2:5" x14ac:dyDescent="0.3">
      <c r="B1306" s="178"/>
      <c r="C1306" s="179"/>
      <c r="D1306" s="179"/>
      <c r="E1306" s="180"/>
    </row>
    <row r="1307" spans="2:5" x14ac:dyDescent="0.3">
      <c r="B1307" s="178"/>
      <c r="C1307" s="179"/>
      <c r="D1307" s="179"/>
      <c r="E1307" s="180"/>
    </row>
    <row r="1308" spans="2:5" x14ac:dyDescent="0.3">
      <c r="B1308" s="178"/>
      <c r="C1308" s="179"/>
      <c r="D1308" s="179"/>
      <c r="E1308" s="180"/>
    </row>
    <row r="1309" spans="2:5" x14ac:dyDescent="0.3">
      <c r="B1309" s="178"/>
      <c r="C1309" s="179"/>
      <c r="D1309" s="179"/>
      <c r="E1309" s="180"/>
    </row>
    <row r="1310" spans="2:5" x14ac:dyDescent="0.3">
      <c r="B1310" s="178"/>
      <c r="C1310" s="179"/>
      <c r="D1310" s="179"/>
      <c r="E1310" s="180"/>
    </row>
    <row r="1311" spans="2:5" x14ac:dyDescent="0.3">
      <c r="B1311" s="178"/>
      <c r="C1311" s="179"/>
      <c r="D1311" s="179"/>
      <c r="E1311" s="180"/>
    </row>
    <row r="1312" spans="2:5" x14ac:dyDescent="0.3">
      <c r="B1312" s="178"/>
      <c r="C1312" s="179"/>
      <c r="D1312" s="179"/>
      <c r="E1312" s="180"/>
    </row>
    <row r="1313" spans="2:5" x14ac:dyDescent="0.3">
      <c r="B1313" s="178"/>
      <c r="C1313" s="179"/>
      <c r="D1313" s="179"/>
      <c r="E1313" s="180"/>
    </row>
    <row r="1314" spans="2:5" x14ac:dyDescent="0.3">
      <c r="B1314" s="178"/>
      <c r="C1314" s="179"/>
      <c r="D1314" s="179"/>
      <c r="E1314" s="180"/>
    </row>
    <row r="1315" spans="2:5" x14ac:dyDescent="0.3">
      <c r="B1315" s="178"/>
      <c r="C1315" s="179"/>
      <c r="D1315" s="179"/>
      <c r="E1315" s="180"/>
    </row>
    <row r="1316" spans="2:5" x14ac:dyDescent="0.3">
      <c r="B1316" s="178"/>
      <c r="C1316" s="179"/>
      <c r="D1316" s="179"/>
      <c r="E1316" s="180"/>
    </row>
    <row r="1317" spans="2:5" x14ac:dyDescent="0.3">
      <c r="B1317" s="178"/>
      <c r="C1317" s="179"/>
      <c r="D1317" s="179"/>
      <c r="E1317" s="180"/>
    </row>
    <row r="1318" spans="2:5" x14ac:dyDescent="0.3">
      <c r="B1318" s="178"/>
      <c r="C1318" s="179"/>
      <c r="D1318" s="179"/>
      <c r="E1318" s="180"/>
    </row>
    <row r="1319" spans="2:5" x14ac:dyDescent="0.3">
      <c r="B1319" s="178"/>
      <c r="C1319" s="179"/>
      <c r="D1319" s="179"/>
      <c r="E1319" s="180"/>
    </row>
    <row r="1320" spans="2:5" x14ac:dyDescent="0.3">
      <c r="B1320" s="178"/>
      <c r="C1320" s="179"/>
      <c r="D1320" s="179"/>
      <c r="E1320" s="180"/>
    </row>
    <row r="1321" spans="2:5" x14ac:dyDescent="0.3">
      <c r="B1321" s="178"/>
      <c r="C1321" s="179"/>
      <c r="D1321" s="179"/>
      <c r="E1321" s="180"/>
    </row>
    <row r="1322" spans="2:5" x14ac:dyDescent="0.3">
      <c r="B1322" s="178"/>
      <c r="C1322" s="179"/>
      <c r="D1322" s="179"/>
      <c r="E1322" s="180"/>
    </row>
    <row r="1323" spans="2:5" x14ac:dyDescent="0.3">
      <c r="B1323" s="178"/>
      <c r="C1323" s="179"/>
      <c r="D1323" s="179"/>
      <c r="E1323" s="180"/>
    </row>
    <row r="1324" spans="2:5" x14ac:dyDescent="0.3">
      <c r="B1324" s="178"/>
      <c r="C1324" s="179"/>
      <c r="D1324" s="179"/>
      <c r="E1324" s="180"/>
    </row>
    <row r="1325" spans="2:5" x14ac:dyDescent="0.3">
      <c r="B1325" s="178"/>
      <c r="C1325" s="179"/>
      <c r="D1325" s="179"/>
      <c r="E1325" s="180"/>
    </row>
    <row r="1326" spans="2:5" x14ac:dyDescent="0.3">
      <c r="B1326" s="178"/>
      <c r="C1326" s="179"/>
      <c r="D1326" s="179"/>
      <c r="E1326" s="180"/>
    </row>
    <row r="1327" spans="2:5" x14ac:dyDescent="0.3">
      <c r="B1327" s="178"/>
      <c r="C1327" s="179"/>
      <c r="D1327" s="179"/>
      <c r="E1327" s="180"/>
    </row>
    <row r="1328" spans="2:5" x14ac:dyDescent="0.3">
      <c r="B1328" s="178"/>
      <c r="C1328" s="179"/>
      <c r="D1328" s="179"/>
      <c r="E1328" s="180"/>
    </row>
    <row r="1329" spans="2:5" x14ac:dyDescent="0.3">
      <c r="B1329" s="178"/>
      <c r="C1329" s="179"/>
      <c r="D1329" s="179"/>
      <c r="E1329" s="180"/>
    </row>
    <row r="1330" spans="2:5" x14ac:dyDescent="0.3">
      <c r="B1330" s="178"/>
      <c r="C1330" s="179"/>
      <c r="D1330" s="179"/>
      <c r="E1330" s="180"/>
    </row>
    <row r="1331" spans="2:5" x14ac:dyDescent="0.3">
      <c r="B1331" s="178"/>
      <c r="C1331" s="179"/>
      <c r="D1331" s="179"/>
      <c r="E1331" s="180"/>
    </row>
    <row r="1332" spans="2:5" x14ac:dyDescent="0.3">
      <c r="B1332" s="178"/>
      <c r="C1332" s="179"/>
      <c r="D1332" s="179"/>
      <c r="E1332" s="180"/>
    </row>
    <row r="1333" spans="2:5" x14ac:dyDescent="0.3">
      <c r="B1333" s="178"/>
      <c r="C1333" s="179"/>
      <c r="D1333" s="179"/>
      <c r="E1333" s="180"/>
    </row>
    <row r="1334" spans="2:5" x14ac:dyDescent="0.3">
      <c r="B1334" s="178"/>
      <c r="C1334" s="179"/>
      <c r="D1334" s="179"/>
      <c r="E1334" s="180"/>
    </row>
    <row r="1335" spans="2:5" x14ac:dyDescent="0.3">
      <c r="B1335" s="178"/>
      <c r="C1335" s="179"/>
      <c r="D1335" s="179"/>
      <c r="E1335" s="180"/>
    </row>
    <row r="1336" spans="2:5" x14ac:dyDescent="0.3">
      <c r="B1336" s="178"/>
      <c r="C1336" s="179"/>
      <c r="D1336" s="179"/>
      <c r="E1336" s="180"/>
    </row>
    <row r="1337" spans="2:5" x14ac:dyDescent="0.3">
      <c r="B1337" s="178"/>
      <c r="C1337" s="179"/>
      <c r="D1337" s="179"/>
      <c r="E1337" s="180"/>
    </row>
    <row r="1338" spans="2:5" x14ac:dyDescent="0.3">
      <c r="B1338" s="178"/>
      <c r="C1338" s="179"/>
      <c r="D1338" s="179"/>
      <c r="E1338" s="180"/>
    </row>
    <row r="1339" spans="2:5" x14ac:dyDescent="0.3">
      <c r="B1339" s="178"/>
      <c r="C1339" s="179"/>
      <c r="D1339" s="179"/>
      <c r="E1339" s="180"/>
    </row>
    <row r="1340" spans="2:5" x14ac:dyDescent="0.3">
      <c r="B1340" s="178"/>
      <c r="C1340" s="179"/>
      <c r="D1340" s="179"/>
      <c r="E1340" s="180"/>
    </row>
    <row r="1341" spans="2:5" x14ac:dyDescent="0.3">
      <c r="B1341" s="178"/>
      <c r="C1341" s="179"/>
      <c r="D1341" s="179"/>
      <c r="E1341" s="180"/>
    </row>
    <row r="1342" spans="2:5" x14ac:dyDescent="0.3">
      <c r="B1342" s="178"/>
      <c r="C1342" s="179"/>
      <c r="D1342" s="179"/>
      <c r="E1342" s="180"/>
    </row>
    <row r="1343" spans="2:5" x14ac:dyDescent="0.3">
      <c r="B1343" s="178"/>
      <c r="C1343" s="179"/>
      <c r="D1343" s="179"/>
      <c r="E1343" s="180"/>
    </row>
    <row r="1344" spans="2:5" x14ac:dyDescent="0.3">
      <c r="B1344" s="178"/>
      <c r="C1344" s="179"/>
      <c r="D1344" s="179"/>
      <c r="E1344" s="180"/>
    </row>
    <row r="1345" spans="2:5" x14ac:dyDescent="0.3">
      <c r="B1345" s="178"/>
      <c r="C1345" s="179"/>
      <c r="D1345" s="179"/>
      <c r="E1345" s="180"/>
    </row>
    <row r="1346" spans="2:5" x14ac:dyDescent="0.3">
      <c r="B1346" s="178"/>
      <c r="C1346" s="179"/>
      <c r="D1346" s="179"/>
      <c r="E1346" s="180"/>
    </row>
    <row r="1347" spans="2:5" x14ac:dyDescent="0.3">
      <c r="B1347" s="178"/>
      <c r="C1347" s="179"/>
      <c r="D1347" s="179"/>
      <c r="E1347" s="180"/>
    </row>
    <row r="1348" spans="2:5" x14ac:dyDescent="0.3">
      <c r="B1348" s="178"/>
      <c r="C1348" s="179"/>
      <c r="D1348" s="179"/>
      <c r="E1348" s="180"/>
    </row>
    <row r="1349" spans="2:5" x14ac:dyDescent="0.3">
      <c r="B1349" s="178"/>
      <c r="C1349" s="179"/>
      <c r="D1349" s="179"/>
      <c r="E1349" s="180"/>
    </row>
    <row r="1350" spans="2:5" x14ac:dyDescent="0.3">
      <c r="B1350" s="178"/>
      <c r="C1350" s="179"/>
      <c r="D1350" s="179"/>
      <c r="E1350" s="180"/>
    </row>
    <row r="1351" spans="2:5" x14ac:dyDescent="0.3">
      <c r="B1351" s="178"/>
      <c r="C1351" s="179"/>
      <c r="D1351" s="179"/>
      <c r="E1351" s="180"/>
    </row>
    <row r="1352" spans="2:5" x14ac:dyDescent="0.3">
      <c r="B1352" s="178"/>
      <c r="C1352" s="179"/>
      <c r="D1352" s="179"/>
      <c r="E1352" s="180"/>
    </row>
    <row r="1353" spans="2:5" x14ac:dyDescent="0.3">
      <c r="B1353" s="178"/>
      <c r="C1353" s="179"/>
      <c r="D1353" s="179"/>
      <c r="E1353" s="180"/>
    </row>
    <row r="1354" spans="2:5" x14ac:dyDescent="0.3">
      <c r="B1354" s="178"/>
      <c r="C1354" s="179"/>
      <c r="D1354" s="179"/>
      <c r="E1354" s="180"/>
    </row>
    <row r="1355" spans="2:5" x14ac:dyDescent="0.3">
      <c r="B1355" s="178"/>
      <c r="C1355" s="179"/>
      <c r="D1355" s="179"/>
      <c r="E1355" s="180"/>
    </row>
    <row r="1356" spans="2:5" x14ac:dyDescent="0.3">
      <c r="B1356" s="178"/>
      <c r="C1356" s="179"/>
      <c r="D1356" s="179"/>
      <c r="E1356" s="180"/>
    </row>
    <row r="1357" spans="2:5" x14ac:dyDescent="0.3">
      <c r="B1357" s="178"/>
      <c r="C1357" s="179"/>
      <c r="D1357" s="179"/>
      <c r="E1357" s="180"/>
    </row>
    <row r="1358" spans="2:5" x14ac:dyDescent="0.3">
      <c r="B1358" s="178"/>
      <c r="C1358" s="179"/>
      <c r="D1358" s="179"/>
      <c r="E1358" s="180"/>
    </row>
    <row r="1359" spans="2:5" x14ac:dyDescent="0.3">
      <c r="B1359" s="178"/>
      <c r="C1359" s="179"/>
      <c r="D1359" s="179"/>
      <c r="E1359" s="180"/>
    </row>
    <row r="1360" spans="2:5" x14ac:dyDescent="0.3">
      <c r="B1360" s="178"/>
      <c r="C1360" s="179"/>
      <c r="D1360" s="179"/>
      <c r="E1360" s="180"/>
    </row>
    <row r="1361" spans="2:5" x14ac:dyDescent="0.3">
      <c r="B1361" s="178"/>
      <c r="C1361" s="179"/>
      <c r="D1361" s="179"/>
      <c r="E1361" s="180"/>
    </row>
    <row r="1362" spans="2:5" x14ac:dyDescent="0.3">
      <c r="B1362" s="178"/>
      <c r="C1362" s="179"/>
      <c r="D1362" s="179"/>
      <c r="E1362" s="180"/>
    </row>
    <row r="1363" spans="2:5" x14ac:dyDescent="0.3">
      <c r="B1363" s="178"/>
      <c r="C1363" s="179"/>
      <c r="D1363" s="179"/>
      <c r="E1363" s="180"/>
    </row>
    <row r="1364" spans="2:5" x14ac:dyDescent="0.3">
      <c r="B1364" s="178"/>
      <c r="C1364" s="179"/>
      <c r="D1364" s="179"/>
      <c r="E1364" s="180"/>
    </row>
    <row r="1365" spans="2:5" x14ac:dyDescent="0.3">
      <c r="B1365" s="178"/>
      <c r="C1365" s="179"/>
      <c r="D1365" s="179"/>
      <c r="E1365" s="180"/>
    </row>
    <row r="1366" spans="2:5" x14ac:dyDescent="0.3">
      <c r="B1366" s="178"/>
      <c r="C1366" s="179"/>
      <c r="D1366" s="179"/>
      <c r="E1366" s="180"/>
    </row>
    <row r="1367" spans="2:5" x14ac:dyDescent="0.3">
      <c r="B1367" s="178"/>
      <c r="C1367" s="179"/>
      <c r="D1367" s="179"/>
      <c r="E1367" s="180"/>
    </row>
    <row r="1368" spans="2:5" x14ac:dyDescent="0.3">
      <c r="B1368" s="178"/>
      <c r="C1368" s="179"/>
      <c r="D1368" s="179"/>
      <c r="E1368" s="180"/>
    </row>
    <row r="1369" spans="2:5" x14ac:dyDescent="0.3">
      <c r="B1369" s="178"/>
      <c r="C1369" s="179"/>
      <c r="D1369" s="179"/>
      <c r="E1369" s="180"/>
    </row>
    <row r="1370" spans="2:5" x14ac:dyDescent="0.3">
      <c r="B1370" s="178"/>
      <c r="C1370" s="179"/>
      <c r="D1370" s="179"/>
      <c r="E1370" s="180"/>
    </row>
    <row r="1371" spans="2:5" x14ac:dyDescent="0.3">
      <c r="B1371" s="178"/>
      <c r="C1371" s="179"/>
      <c r="D1371" s="179"/>
      <c r="E1371" s="180"/>
    </row>
    <row r="1372" spans="2:5" x14ac:dyDescent="0.3">
      <c r="B1372" s="178"/>
      <c r="C1372" s="179"/>
      <c r="D1372" s="179"/>
      <c r="E1372" s="180"/>
    </row>
    <row r="1373" spans="2:5" x14ac:dyDescent="0.3">
      <c r="B1373" s="178"/>
      <c r="C1373" s="179"/>
      <c r="D1373" s="179"/>
      <c r="E1373" s="180"/>
    </row>
    <row r="1374" spans="2:5" x14ac:dyDescent="0.3">
      <c r="B1374" s="178"/>
      <c r="C1374" s="179"/>
      <c r="D1374" s="179"/>
      <c r="E1374" s="180"/>
    </row>
    <row r="1375" spans="2:5" x14ac:dyDescent="0.3">
      <c r="B1375" s="178"/>
      <c r="C1375" s="179"/>
      <c r="D1375" s="179"/>
      <c r="E1375" s="180"/>
    </row>
    <row r="1376" spans="2:5" x14ac:dyDescent="0.3">
      <c r="B1376" s="178"/>
      <c r="C1376" s="179"/>
      <c r="D1376" s="179"/>
      <c r="E1376" s="180"/>
    </row>
    <row r="1377" spans="2:5" x14ac:dyDescent="0.3">
      <c r="B1377" s="178"/>
      <c r="C1377" s="179"/>
      <c r="D1377" s="179"/>
      <c r="E1377" s="180"/>
    </row>
    <row r="1378" spans="2:5" x14ac:dyDescent="0.3">
      <c r="B1378" s="178"/>
      <c r="C1378" s="179"/>
      <c r="D1378" s="179"/>
      <c r="E1378" s="180"/>
    </row>
    <row r="1379" spans="2:5" x14ac:dyDescent="0.3">
      <c r="B1379" s="178"/>
      <c r="C1379" s="179"/>
      <c r="D1379" s="179"/>
      <c r="E1379" s="180"/>
    </row>
    <row r="1380" spans="2:5" x14ac:dyDescent="0.3">
      <c r="B1380" s="178"/>
      <c r="C1380" s="179"/>
      <c r="D1380" s="179"/>
      <c r="E1380" s="180"/>
    </row>
    <row r="1381" spans="2:5" x14ac:dyDescent="0.3">
      <c r="B1381" s="178"/>
      <c r="C1381" s="179"/>
      <c r="D1381" s="179"/>
      <c r="E1381" s="180"/>
    </row>
    <row r="1382" spans="2:5" x14ac:dyDescent="0.3">
      <c r="B1382" s="178"/>
      <c r="C1382" s="179"/>
      <c r="D1382" s="179"/>
      <c r="E1382" s="180"/>
    </row>
    <row r="1383" spans="2:5" x14ac:dyDescent="0.3">
      <c r="B1383" s="178"/>
      <c r="C1383" s="179"/>
      <c r="D1383" s="179"/>
      <c r="E1383" s="180"/>
    </row>
    <row r="1384" spans="2:5" x14ac:dyDescent="0.3">
      <c r="B1384" s="178"/>
      <c r="C1384" s="179"/>
      <c r="D1384" s="179"/>
      <c r="E1384" s="180"/>
    </row>
    <row r="1385" spans="2:5" x14ac:dyDescent="0.3">
      <c r="B1385" s="178"/>
      <c r="C1385" s="179"/>
      <c r="D1385" s="179"/>
      <c r="E1385" s="180"/>
    </row>
    <row r="1386" spans="2:5" x14ac:dyDescent="0.3">
      <c r="B1386" s="178"/>
      <c r="C1386" s="179"/>
      <c r="D1386" s="179"/>
      <c r="E1386" s="180"/>
    </row>
    <row r="1387" spans="2:5" x14ac:dyDescent="0.3">
      <c r="B1387" s="178"/>
      <c r="C1387" s="179"/>
      <c r="D1387" s="179"/>
      <c r="E1387" s="180"/>
    </row>
    <row r="1388" spans="2:5" x14ac:dyDescent="0.3">
      <c r="B1388" s="178"/>
      <c r="C1388" s="179"/>
      <c r="D1388" s="179"/>
      <c r="E1388" s="180"/>
    </row>
    <row r="1389" spans="2:5" x14ac:dyDescent="0.3">
      <c r="B1389" s="178"/>
      <c r="C1389" s="179"/>
      <c r="D1389" s="179"/>
      <c r="E1389" s="180"/>
    </row>
    <row r="1390" spans="2:5" x14ac:dyDescent="0.3">
      <c r="B1390" s="178"/>
      <c r="C1390" s="179"/>
      <c r="D1390" s="179"/>
      <c r="E1390" s="180"/>
    </row>
    <row r="1391" spans="2:5" x14ac:dyDescent="0.3">
      <c r="B1391" s="178"/>
      <c r="C1391" s="179"/>
      <c r="D1391" s="179"/>
      <c r="E1391" s="180"/>
    </row>
    <row r="1392" spans="2:5" x14ac:dyDescent="0.3">
      <c r="B1392" s="178"/>
      <c r="C1392" s="179"/>
      <c r="D1392" s="179"/>
      <c r="E1392" s="180"/>
    </row>
    <row r="1393" spans="2:5" x14ac:dyDescent="0.3">
      <c r="B1393" s="178"/>
      <c r="C1393" s="179"/>
      <c r="D1393" s="179"/>
      <c r="E1393" s="180"/>
    </row>
    <row r="1394" spans="2:5" x14ac:dyDescent="0.3">
      <c r="B1394" s="178"/>
      <c r="C1394" s="179"/>
      <c r="D1394" s="179"/>
      <c r="E1394" s="180"/>
    </row>
    <row r="1395" spans="2:5" x14ac:dyDescent="0.3">
      <c r="B1395" s="178"/>
      <c r="C1395" s="179"/>
      <c r="D1395" s="179"/>
      <c r="E1395" s="180"/>
    </row>
    <row r="1396" spans="2:5" x14ac:dyDescent="0.3">
      <c r="B1396" s="178"/>
      <c r="C1396" s="179"/>
      <c r="D1396" s="179"/>
      <c r="E1396" s="180"/>
    </row>
    <row r="1397" spans="2:5" x14ac:dyDescent="0.3">
      <c r="B1397" s="178"/>
      <c r="C1397" s="179"/>
      <c r="D1397" s="179"/>
      <c r="E1397" s="180"/>
    </row>
    <row r="1398" spans="2:5" x14ac:dyDescent="0.3">
      <c r="B1398" s="178"/>
      <c r="C1398" s="179"/>
      <c r="D1398" s="179"/>
      <c r="E1398" s="180"/>
    </row>
    <row r="1399" spans="2:5" x14ac:dyDescent="0.3">
      <c r="B1399" s="178"/>
      <c r="C1399" s="179"/>
      <c r="D1399" s="179"/>
      <c r="E1399" s="180"/>
    </row>
    <row r="1400" spans="2:5" x14ac:dyDescent="0.3">
      <c r="B1400" s="178"/>
      <c r="C1400" s="179"/>
      <c r="D1400" s="179"/>
      <c r="E1400" s="180"/>
    </row>
    <row r="1401" spans="2:5" x14ac:dyDescent="0.3">
      <c r="B1401" s="178"/>
      <c r="C1401" s="179"/>
      <c r="D1401" s="179"/>
      <c r="E1401" s="180"/>
    </row>
    <row r="1402" spans="2:5" x14ac:dyDescent="0.3">
      <c r="B1402" s="178"/>
      <c r="C1402" s="179"/>
      <c r="D1402" s="179"/>
      <c r="E1402" s="180"/>
    </row>
    <row r="1403" spans="2:5" x14ac:dyDescent="0.3">
      <c r="B1403" s="178"/>
      <c r="C1403" s="179"/>
      <c r="D1403" s="179"/>
      <c r="E1403" s="180"/>
    </row>
    <row r="1404" spans="2:5" x14ac:dyDescent="0.3">
      <c r="B1404" s="178"/>
      <c r="C1404" s="179"/>
      <c r="D1404" s="179"/>
      <c r="E1404" s="180"/>
    </row>
    <row r="1405" spans="2:5" x14ac:dyDescent="0.3">
      <c r="B1405" s="178"/>
      <c r="C1405" s="179"/>
      <c r="D1405" s="179"/>
      <c r="E1405" s="180"/>
    </row>
    <row r="1406" spans="2:5" x14ac:dyDescent="0.3">
      <c r="B1406" s="178"/>
      <c r="C1406" s="179"/>
      <c r="D1406" s="179"/>
      <c r="E1406" s="180"/>
    </row>
    <row r="1407" spans="2:5" x14ac:dyDescent="0.3">
      <c r="B1407" s="178"/>
      <c r="C1407" s="179"/>
      <c r="D1407" s="179"/>
      <c r="E1407" s="180"/>
    </row>
    <row r="1408" spans="2:5" x14ac:dyDescent="0.3">
      <c r="B1408" s="178"/>
      <c r="C1408" s="179"/>
      <c r="D1408" s="179"/>
      <c r="E1408" s="180"/>
    </row>
    <row r="1409" spans="2:5" x14ac:dyDescent="0.3">
      <c r="B1409" s="178"/>
      <c r="C1409" s="179"/>
      <c r="D1409" s="179"/>
      <c r="E1409" s="180"/>
    </row>
    <row r="1410" spans="2:5" x14ac:dyDescent="0.3">
      <c r="B1410" s="178"/>
      <c r="C1410" s="179"/>
      <c r="D1410" s="179"/>
      <c r="E1410" s="180"/>
    </row>
    <row r="1411" spans="2:5" x14ac:dyDescent="0.3">
      <c r="B1411" s="178"/>
      <c r="C1411" s="179"/>
      <c r="D1411" s="179"/>
      <c r="E1411" s="180"/>
    </row>
    <row r="1412" spans="2:5" x14ac:dyDescent="0.3">
      <c r="B1412" s="178"/>
      <c r="C1412" s="179"/>
      <c r="D1412" s="179"/>
      <c r="E1412" s="180"/>
    </row>
    <row r="1413" spans="2:5" x14ac:dyDescent="0.3">
      <c r="B1413" s="178"/>
      <c r="C1413" s="179"/>
      <c r="D1413" s="179"/>
      <c r="E1413" s="180"/>
    </row>
    <row r="1414" spans="2:5" x14ac:dyDescent="0.3">
      <c r="B1414" s="178"/>
      <c r="C1414" s="179"/>
      <c r="D1414" s="179"/>
      <c r="E1414" s="180"/>
    </row>
    <row r="1415" spans="2:5" x14ac:dyDescent="0.3">
      <c r="B1415" s="178"/>
      <c r="C1415" s="179"/>
      <c r="D1415" s="179"/>
      <c r="E1415" s="180"/>
    </row>
    <row r="1416" spans="2:5" x14ac:dyDescent="0.3">
      <c r="B1416" s="178"/>
      <c r="C1416" s="179"/>
      <c r="D1416" s="179"/>
      <c r="E1416" s="180"/>
    </row>
    <row r="1417" spans="2:5" x14ac:dyDescent="0.3">
      <c r="B1417" s="178"/>
      <c r="C1417" s="179"/>
      <c r="D1417" s="179"/>
      <c r="E1417" s="180"/>
    </row>
    <row r="1418" spans="2:5" x14ac:dyDescent="0.3">
      <c r="B1418" s="178"/>
      <c r="C1418" s="179"/>
      <c r="D1418" s="179"/>
      <c r="E1418" s="180"/>
    </row>
    <row r="1419" spans="2:5" x14ac:dyDescent="0.3">
      <c r="B1419" s="178"/>
      <c r="C1419" s="179"/>
      <c r="D1419" s="179"/>
      <c r="E1419" s="180"/>
    </row>
    <row r="1420" spans="2:5" x14ac:dyDescent="0.3">
      <c r="B1420" s="178"/>
      <c r="C1420" s="179"/>
      <c r="D1420" s="179"/>
      <c r="E1420" s="180"/>
    </row>
    <row r="1421" spans="2:5" x14ac:dyDescent="0.3">
      <c r="B1421" s="178"/>
      <c r="C1421" s="179"/>
      <c r="D1421" s="179"/>
      <c r="E1421" s="180"/>
    </row>
    <row r="1422" spans="2:5" x14ac:dyDescent="0.3">
      <c r="B1422" s="178"/>
      <c r="C1422" s="179"/>
      <c r="D1422" s="179"/>
      <c r="E1422" s="180"/>
    </row>
    <row r="1423" spans="2:5" x14ac:dyDescent="0.3">
      <c r="B1423" s="178"/>
      <c r="C1423" s="179"/>
      <c r="D1423" s="179"/>
      <c r="E1423" s="180"/>
    </row>
    <row r="1424" spans="2:5" x14ac:dyDescent="0.3">
      <c r="B1424" s="178"/>
      <c r="C1424" s="179"/>
      <c r="D1424" s="179"/>
      <c r="E1424" s="180"/>
    </row>
    <row r="1425" spans="2:5" x14ac:dyDescent="0.3">
      <c r="B1425" s="178"/>
      <c r="C1425" s="179"/>
      <c r="D1425" s="179"/>
      <c r="E1425" s="180"/>
    </row>
    <row r="1426" spans="2:5" x14ac:dyDescent="0.3">
      <c r="B1426" s="178"/>
      <c r="C1426" s="179"/>
      <c r="D1426" s="179"/>
      <c r="E1426" s="180"/>
    </row>
    <row r="1427" spans="2:5" x14ac:dyDescent="0.3">
      <c r="B1427" s="178"/>
      <c r="C1427" s="179"/>
      <c r="D1427" s="179"/>
      <c r="E1427" s="180"/>
    </row>
    <row r="1428" spans="2:5" x14ac:dyDescent="0.3">
      <c r="B1428" s="178"/>
      <c r="C1428" s="179"/>
      <c r="D1428" s="179"/>
      <c r="E1428" s="180"/>
    </row>
    <row r="1429" spans="2:5" x14ac:dyDescent="0.3">
      <c r="B1429" s="178"/>
      <c r="C1429" s="179"/>
      <c r="D1429" s="179"/>
      <c r="E1429" s="180"/>
    </row>
    <row r="1430" spans="2:5" x14ac:dyDescent="0.3">
      <c r="B1430" s="178"/>
      <c r="C1430" s="179"/>
      <c r="D1430" s="179"/>
      <c r="E1430" s="180"/>
    </row>
    <row r="1431" spans="2:5" x14ac:dyDescent="0.3">
      <c r="B1431" s="178"/>
      <c r="C1431" s="179"/>
      <c r="D1431" s="179"/>
      <c r="E1431" s="180"/>
    </row>
    <row r="1432" spans="2:5" x14ac:dyDescent="0.3">
      <c r="B1432" s="178"/>
      <c r="C1432" s="179"/>
      <c r="D1432" s="179"/>
      <c r="E1432" s="180"/>
    </row>
    <row r="1433" spans="2:5" x14ac:dyDescent="0.3">
      <c r="B1433" s="178"/>
      <c r="C1433" s="179"/>
      <c r="D1433" s="179"/>
      <c r="E1433" s="180"/>
    </row>
    <row r="1434" spans="2:5" x14ac:dyDescent="0.3">
      <c r="B1434" s="178"/>
      <c r="C1434" s="179"/>
      <c r="D1434" s="179"/>
      <c r="E1434" s="180"/>
    </row>
    <row r="1435" spans="2:5" x14ac:dyDescent="0.3">
      <c r="B1435" s="178"/>
      <c r="C1435" s="179"/>
      <c r="D1435" s="179"/>
      <c r="E1435" s="180"/>
    </row>
    <row r="1436" spans="2:5" x14ac:dyDescent="0.3">
      <c r="B1436" s="178"/>
      <c r="C1436" s="179"/>
      <c r="D1436" s="179"/>
      <c r="E1436" s="180"/>
    </row>
    <row r="1437" spans="2:5" x14ac:dyDescent="0.3">
      <c r="B1437" s="178"/>
      <c r="C1437" s="179"/>
      <c r="D1437" s="179"/>
      <c r="E1437" s="180"/>
    </row>
    <row r="1438" spans="2:5" x14ac:dyDescent="0.3">
      <c r="B1438" s="178"/>
      <c r="C1438" s="179"/>
      <c r="D1438" s="179"/>
      <c r="E1438" s="180"/>
    </row>
    <row r="1439" spans="2:5" x14ac:dyDescent="0.3">
      <c r="B1439" s="178"/>
      <c r="C1439" s="179"/>
      <c r="D1439" s="179"/>
      <c r="E1439" s="180"/>
    </row>
    <row r="1440" spans="2:5" x14ac:dyDescent="0.3">
      <c r="B1440" s="178"/>
      <c r="C1440" s="179"/>
      <c r="D1440" s="179"/>
      <c r="E1440" s="180"/>
    </row>
    <row r="1441" spans="2:5" x14ac:dyDescent="0.3">
      <c r="B1441" s="178"/>
      <c r="C1441" s="179"/>
      <c r="D1441" s="179"/>
      <c r="E1441" s="180"/>
    </row>
    <row r="1442" spans="2:5" x14ac:dyDescent="0.3">
      <c r="B1442" s="178"/>
      <c r="C1442" s="179"/>
      <c r="D1442" s="179"/>
      <c r="E1442" s="180"/>
    </row>
    <row r="1443" spans="2:5" x14ac:dyDescent="0.3">
      <c r="B1443" s="178"/>
      <c r="C1443" s="179"/>
      <c r="D1443" s="179"/>
      <c r="E1443" s="180"/>
    </row>
    <row r="1444" spans="2:5" x14ac:dyDescent="0.3">
      <c r="B1444" s="178"/>
      <c r="C1444" s="179"/>
      <c r="D1444" s="179"/>
      <c r="E1444" s="180"/>
    </row>
    <row r="1445" spans="2:5" x14ac:dyDescent="0.3">
      <c r="B1445" s="178"/>
      <c r="C1445" s="179"/>
      <c r="D1445" s="179"/>
      <c r="E1445" s="180"/>
    </row>
    <row r="1446" spans="2:5" x14ac:dyDescent="0.3">
      <c r="B1446" s="178"/>
      <c r="C1446" s="179"/>
      <c r="D1446" s="179"/>
      <c r="E1446" s="180"/>
    </row>
    <row r="1447" spans="2:5" x14ac:dyDescent="0.3">
      <c r="B1447" s="178"/>
      <c r="C1447" s="179"/>
      <c r="D1447" s="179"/>
      <c r="E1447" s="180"/>
    </row>
    <row r="1448" spans="2:5" x14ac:dyDescent="0.3">
      <c r="B1448" s="178"/>
      <c r="C1448" s="179"/>
      <c r="D1448" s="179"/>
      <c r="E1448" s="180"/>
    </row>
    <row r="1449" spans="2:5" x14ac:dyDescent="0.3">
      <c r="B1449" s="178"/>
      <c r="C1449" s="179"/>
      <c r="D1449" s="179"/>
      <c r="E1449" s="180"/>
    </row>
    <row r="1450" spans="2:5" x14ac:dyDescent="0.3">
      <c r="B1450" s="178"/>
      <c r="C1450" s="179"/>
      <c r="D1450" s="179"/>
      <c r="E1450" s="180"/>
    </row>
    <row r="1451" spans="2:5" x14ac:dyDescent="0.3">
      <c r="B1451" s="178"/>
      <c r="C1451" s="179"/>
      <c r="D1451" s="179"/>
      <c r="E1451" s="180"/>
    </row>
    <row r="1452" spans="2:5" x14ac:dyDescent="0.3">
      <c r="B1452" s="178"/>
      <c r="C1452" s="179"/>
      <c r="D1452" s="179"/>
      <c r="E1452" s="180"/>
    </row>
    <row r="1453" spans="2:5" x14ac:dyDescent="0.3">
      <c r="B1453" s="178"/>
      <c r="C1453" s="179"/>
      <c r="D1453" s="179"/>
      <c r="E1453" s="180"/>
    </row>
    <row r="1454" spans="2:5" x14ac:dyDescent="0.3">
      <c r="B1454" s="178"/>
      <c r="C1454" s="179"/>
      <c r="D1454" s="179"/>
      <c r="E1454" s="180"/>
    </row>
    <row r="1455" spans="2:5" x14ac:dyDescent="0.3">
      <c r="B1455" s="178"/>
      <c r="C1455" s="179"/>
      <c r="D1455" s="179"/>
      <c r="E1455" s="180"/>
    </row>
    <row r="1456" spans="2:5" x14ac:dyDescent="0.3">
      <c r="B1456" s="178"/>
      <c r="C1456" s="179"/>
      <c r="D1456" s="179"/>
      <c r="E1456" s="180"/>
    </row>
    <row r="1457" spans="2:5" x14ac:dyDescent="0.3">
      <c r="B1457" s="178"/>
      <c r="C1457" s="179"/>
      <c r="D1457" s="179"/>
      <c r="E1457" s="180"/>
    </row>
    <row r="1458" spans="2:5" x14ac:dyDescent="0.3">
      <c r="B1458" s="178"/>
      <c r="C1458" s="179"/>
      <c r="D1458" s="179"/>
      <c r="E1458" s="180"/>
    </row>
    <row r="1459" spans="2:5" x14ac:dyDescent="0.3">
      <c r="B1459" s="178"/>
      <c r="C1459" s="179"/>
      <c r="D1459" s="179"/>
      <c r="E1459" s="180"/>
    </row>
    <row r="1460" spans="2:5" x14ac:dyDescent="0.3">
      <c r="B1460" s="178"/>
      <c r="C1460" s="179"/>
      <c r="D1460" s="179"/>
      <c r="E1460" s="180"/>
    </row>
    <row r="1461" spans="2:5" x14ac:dyDescent="0.3">
      <c r="B1461" s="178"/>
      <c r="C1461" s="179"/>
      <c r="D1461" s="179"/>
      <c r="E1461" s="180"/>
    </row>
    <row r="1462" spans="2:5" x14ac:dyDescent="0.3">
      <c r="B1462" s="178"/>
      <c r="C1462" s="179"/>
      <c r="D1462" s="179"/>
      <c r="E1462" s="180"/>
    </row>
    <row r="1463" spans="2:5" x14ac:dyDescent="0.3">
      <c r="B1463" s="178"/>
      <c r="C1463" s="179"/>
      <c r="D1463" s="179"/>
      <c r="E1463" s="180"/>
    </row>
    <row r="1464" spans="2:5" x14ac:dyDescent="0.3">
      <c r="B1464" s="178"/>
      <c r="C1464" s="179"/>
      <c r="D1464" s="179"/>
      <c r="E1464" s="180"/>
    </row>
    <row r="1465" spans="2:5" x14ac:dyDescent="0.3">
      <c r="B1465" s="178"/>
      <c r="C1465" s="179"/>
      <c r="D1465" s="179"/>
      <c r="E1465" s="180"/>
    </row>
    <row r="1466" spans="2:5" x14ac:dyDescent="0.3">
      <c r="B1466" s="178"/>
      <c r="C1466" s="179"/>
      <c r="D1466" s="179"/>
      <c r="E1466" s="180"/>
    </row>
    <row r="1467" spans="2:5" x14ac:dyDescent="0.3">
      <c r="B1467" s="178"/>
      <c r="C1467" s="179"/>
      <c r="D1467" s="179"/>
      <c r="E1467" s="180"/>
    </row>
    <row r="1468" spans="2:5" x14ac:dyDescent="0.3">
      <c r="B1468" s="178"/>
      <c r="C1468" s="179"/>
      <c r="D1468" s="179"/>
      <c r="E1468" s="180"/>
    </row>
    <row r="1469" spans="2:5" x14ac:dyDescent="0.3">
      <c r="B1469" s="178"/>
      <c r="C1469" s="179"/>
      <c r="D1469" s="179"/>
      <c r="E1469" s="180"/>
    </row>
    <row r="1470" spans="2:5" x14ac:dyDescent="0.3">
      <c r="B1470" s="178"/>
      <c r="C1470" s="179"/>
      <c r="D1470" s="179"/>
      <c r="E1470" s="180"/>
    </row>
    <row r="1471" spans="2:5" x14ac:dyDescent="0.3">
      <c r="B1471" s="178"/>
      <c r="C1471" s="179"/>
      <c r="D1471" s="179"/>
      <c r="E1471" s="180"/>
    </row>
    <row r="1472" spans="2:5" x14ac:dyDescent="0.3">
      <c r="B1472" s="178"/>
      <c r="C1472" s="179"/>
      <c r="D1472" s="179"/>
      <c r="E1472" s="180"/>
    </row>
    <row r="1473" spans="2:5" x14ac:dyDescent="0.3">
      <c r="B1473" s="178"/>
      <c r="C1473" s="179"/>
      <c r="D1473" s="179"/>
      <c r="E1473" s="180"/>
    </row>
    <row r="1474" spans="2:5" x14ac:dyDescent="0.3">
      <c r="B1474" s="178"/>
      <c r="C1474" s="179"/>
      <c r="D1474" s="179"/>
      <c r="E1474" s="180"/>
    </row>
    <row r="1475" spans="2:5" x14ac:dyDescent="0.3">
      <c r="B1475" s="178"/>
      <c r="C1475" s="179"/>
      <c r="D1475" s="179"/>
      <c r="E1475" s="180"/>
    </row>
    <row r="1476" spans="2:5" x14ac:dyDescent="0.3">
      <c r="B1476" s="178"/>
      <c r="C1476" s="179"/>
      <c r="D1476" s="179"/>
      <c r="E1476" s="180"/>
    </row>
    <row r="1477" spans="2:5" x14ac:dyDescent="0.3">
      <c r="B1477" s="178"/>
      <c r="C1477" s="179"/>
      <c r="D1477" s="179"/>
      <c r="E1477" s="180"/>
    </row>
    <row r="1478" spans="2:5" x14ac:dyDescent="0.3">
      <c r="B1478" s="178"/>
      <c r="C1478" s="179"/>
      <c r="D1478" s="179"/>
      <c r="E1478" s="180"/>
    </row>
    <row r="1479" spans="2:5" x14ac:dyDescent="0.3">
      <c r="B1479" s="178"/>
      <c r="C1479" s="179"/>
      <c r="D1479" s="179"/>
      <c r="E1479" s="180"/>
    </row>
    <row r="1480" spans="2:5" x14ac:dyDescent="0.3">
      <c r="B1480" s="178"/>
      <c r="C1480" s="179"/>
      <c r="D1480" s="179"/>
      <c r="E1480" s="180"/>
    </row>
    <row r="1481" spans="2:5" x14ac:dyDescent="0.3">
      <c r="B1481" s="178"/>
      <c r="C1481" s="179"/>
      <c r="D1481" s="179"/>
      <c r="E1481" s="180"/>
    </row>
    <row r="1482" spans="2:5" x14ac:dyDescent="0.3">
      <c r="B1482" s="178"/>
      <c r="C1482" s="179"/>
      <c r="D1482" s="179"/>
      <c r="E1482" s="180"/>
    </row>
    <row r="1483" spans="2:5" x14ac:dyDescent="0.3">
      <c r="B1483" s="178"/>
      <c r="C1483" s="179"/>
      <c r="D1483" s="179"/>
      <c r="E1483" s="180"/>
    </row>
    <row r="1484" spans="2:5" x14ac:dyDescent="0.3">
      <c r="B1484" s="178"/>
      <c r="C1484" s="179"/>
      <c r="D1484" s="179"/>
      <c r="E1484" s="180"/>
    </row>
    <row r="1485" spans="2:5" x14ac:dyDescent="0.3">
      <c r="B1485" s="178"/>
      <c r="C1485" s="179"/>
      <c r="D1485" s="179"/>
      <c r="E1485" s="180"/>
    </row>
    <row r="1486" spans="2:5" x14ac:dyDescent="0.3">
      <c r="B1486" s="178"/>
      <c r="C1486" s="179"/>
      <c r="D1486" s="179"/>
      <c r="E1486" s="180"/>
    </row>
    <row r="1487" spans="2:5" x14ac:dyDescent="0.3">
      <c r="B1487" s="178"/>
      <c r="C1487" s="179"/>
      <c r="D1487" s="179"/>
      <c r="E1487" s="180"/>
    </row>
    <row r="1488" spans="2:5" x14ac:dyDescent="0.3">
      <c r="B1488" s="178"/>
      <c r="C1488" s="179"/>
      <c r="D1488" s="179"/>
      <c r="E1488" s="180"/>
    </row>
    <row r="1489" spans="2:5" x14ac:dyDescent="0.3">
      <c r="B1489" s="178"/>
      <c r="C1489" s="179"/>
      <c r="D1489" s="179"/>
      <c r="E1489" s="180"/>
    </row>
    <row r="1490" spans="2:5" x14ac:dyDescent="0.3">
      <c r="B1490" s="178"/>
      <c r="C1490" s="179"/>
      <c r="D1490" s="179"/>
      <c r="E1490" s="180"/>
    </row>
    <row r="1491" spans="2:5" x14ac:dyDescent="0.3">
      <c r="B1491" s="178"/>
      <c r="C1491" s="179"/>
      <c r="D1491" s="179"/>
      <c r="E1491" s="180"/>
    </row>
    <row r="1492" spans="2:5" x14ac:dyDescent="0.3">
      <c r="B1492" s="178"/>
      <c r="C1492" s="179"/>
      <c r="D1492" s="179"/>
      <c r="E1492" s="180"/>
    </row>
    <row r="1493" spans="2:5" x14ac:dyDescent="0.3">
      <c r="B1493" s="178"/>
      <c r="C1493" s="179"/>
      <c r="D1493" s="179"/>
      <c r="E1493" s="180"/>
    </row>
    <row r="1494" spans="2:5" x14ac:dyDescent="0.3">
      <c r="B1494" s="178"/>
      <c r="C1494" s="179"/>
      <c r="D1494" s="179"/>
      <c r="E1494" s="180"/>
    </row>
    <row r="1495" spans="2:5" x14ac:dyDescent="0.3">
      <c r="B1495" s="178"/>
      <c r="C1495" s="179"/>
      <c r="D1495" s="179"/>
      <c r="E1495" s="180"/>
    </row>
    <row r="1496" spans="2:5" x14ac:dyDescent="0.3">
      <c r="B1496" s="178"/>
      <c r="C1496" s="179"/>
      <c r="D1496" s="179"/>
      <c r="E1496" s="180"/>
    </row>
    <row r="1497" spans="2:5" x14ac:dyDescent="0.3">
      <c r="B1497" s="178"/>
      <c r="C1497" s="179"/>
      <c r="D1497" s="179"/>
      <c r="E1497" s="180"/>
    </row>
    <row r="1498" spans="2:5" x14ac:dyDescent="0.3">
      <c r="B1498" s="178"/>
      <c r="C1498" s="179"/>
      <c r="D1498" s="179"/>
      <c r="E1498" s="180"/>
    </row>
    <row r="1499" spans="2:5" x14ac:dyDescent="0.3">
      <c r="B1499" s="178"/>
      <c r="C1499" s="179"/>
      <c r="D1499" s="179"/>
      <c r="E1499" s="180"/>
    </row>
    <row r="1500" spans="2:5" x14ac:dyDescent="0.3">
      <c r="B1500" s="178"/>
      <c r="C1500" s="179"/>
      <c r="D1500" s="179"/>
      <c r="E1500" s="180"/>
    </row>
    <row r="1501" spans="2:5" x14ac:dyDescent="0.3">
      <c r="B1501" s="178"/>
      <c r="C1501" s="179"/>
      <c r="D1501" s="179"/>
      <c r="E1501" s="180"/>
    </row>
    <row r="1502" spans="2:5" x14ac:dyDescent="0.3">
      <c r="B1502" s="178"/>
      <c r="C1502" s="179"/>
      <c r="D1502" s="179"/>
      <c r="E1502" s="180"/>
    </row>
    <row r="1503" spans="2:5" x14ac:dyDescent="0.3">
      <c r="B1503" s="178"/>
      <c r="C1503" s="179"/>
      <c r="D1503" s="179"/>
      <c r="E1503" s="180"/>
    </row>
    <row r="1504" spans="2:5" x14ac:dyDescent="0.3">
      <c r="B1504" s="178"/>
      <c r="C1504" s="179"/>
      <c r="D1504" s="179"/>
      <c r="E1504" s="180"/>
    </row>
    <row r="1505" spans="2:5" x14ac:dyDescent="0.3">
      <c r="B1505" s="178"/>
      <c r="C1505" s="179"/>
      <c r="D1505" s="179"/>
      <c r="E1505" s="180"/>
    </row>
    <row r="1506" spans="2:5" x14ac:dyDescent="0.3">
      <c r="B1506" s="178"/>
      <c r="C1506" s="179"/>
      <c r="D1506" s="179"/>
      <c r="E1506" s="180"/>
    </row>
    <row r="1507" spans="2:5" x14ac:dyDescent="0.3">
      <c r="B1507" s="178"/>
      <c r="C1507" s="179"/>
      <c r="D1507" s="179"/>
      <c r="E1507" s="180"/>
    </row>
    <row r="1508" spans="2:5" x14ac:dyDescent="0.3">
      <c r="B1508" s="178"/>
      <c r="C1508" s="179"/>
      <c r="D1508" s="179"/>
      <c r="E1508" s="180"/>
    </row>
    <row r="1509" spans="2:5" x14ac:dyDescent="0.3">
      <c r="B1509" s="178"/>
      <c r="C1509" s="179"/>
      <c r="D1509" s="179"/>
      <c r="E1509" s="180"/>
    </row>
    <row r="1510" spans="2:5" x14ac:dyDescent="0.3">
      <c r="B1510" s="178"/>
      <c r="C1510" s="179"/>
      <c r="D1510" s="179"/>
      <c r="E1510" s="180"/>
    </row>
    <row r="1511" spans="2:5" x14ac:dyDescent="0.3">
      <c r="B1511" s="178"/>
      <c r="C1511" s="179"/>
      <c r="D1511" s="179"/>
      <c r="E1511" s="180"/>
    </row>
    <row r="1512" spans="2:5" x14ac:dyDescent="0.3">
      <c r="B1512" s="178"/>
      <c r="C1512" s="179"/>
      <c r="D1512" s="179"/>
      <c r="E1512" s="180"/>
    </row>
    <row r="1513" spans="2:5" x14ac:dyDescent="0.3">
      <c r="B1513" s="178"/>
      <c r="C1513" s="179"/>
      <c r="D1513" s="179"/>
      <c r="E1513" s="180"/>
    </row>
    <row r="1514" spans="2:5" x14ac:dyDescent="0.3">
      <c r="B1514" s="178"/>
      <c r="C1514" s="179"/>
      <c r="D1514" s="179"/>
      <c r="E1514" s="180"/>
    </row>
    <row r="1515" spans="2:5" x14ac:dyDescent="0.3">
      <c r="B1515" s="178"/>
      <c r="C1515" s="179"/>
      <c r="D1515" s="179"/>
      <c r="E1515" s="180"/>
    </row>
    <row r="1516" spans="2:5" x14ac:dyDescent="0.3">
      <c r="B1516" s="178"/>
      <c r="C1516" s="179"/>
      <c r="D1516" s="179"/>
      <c r="E1516" s="180"/>
    </row>
    <row r="1517" spans="2:5" x14ac:dyDescent="0.3">
      <c r="B1517" s="178"/>
      <c r="C1517" s="179"/>
      <c r="D1517" s="179"/>
      <c r="E1517" s="180"/>
    </row>
    <row r="1518" spans="2:5" x14ac:dyDescent="0.3">
      <c r="B1518" s="178"/>
      <c r="C1518" s="179"/>
      <c r="D1518" s="179"/>
      <c r="E1518" s="180"/>
    </row>
    <row r="1519" spans="2:5" x14ac:dyDescent="0.3">
      <c r="B1519" s="178"/>
      <c r="C1519" s="179"/>
      <c r="D1519" s="179"/>
      <c r="E1519" s="180"/>
    </row>
    <row r="1520" spans="2:5" x14ac:dyDescent="0.3">
      <c r="B1520" s="178"/>
      <c r="C1520" s="179"/>
      <c r="D1520" s="179"/>
      <c r="E1520" s="180"/>
    </row>
    <row r="1521" spans="2:5" x14ac:dyDescent="0.3">
      <c r="B1521" s="178"/>
      <c r="C1521" s="179"/>
      <c r="D1521" s="179"/>
      <c r="E1521" s="180"/>
    </row>
    <row r="1522" spans="2:5" x14ac:dyDescent="0.3">
      <c r="B1522" s="178"/>
      <c r="C1522" s="179"/>
      <c r="D1522" s="179"/>
      <c r="E1522" s="180"/>
    </row>
    <row r="1523" spans="2:5" x14ac:dyDescent="0.3">
      <c r="B1523" s="178"/>
      <c r="C1523" s="179"/>
      <c r="D1523" s="179"/>
      <c r="E1523" s="180"/>
    </row>
    <row r="1524" spans="2:5" x14ac:dyDescent="0.3">
      <c r="B1524" s="178"/>
      <c r="C1524" s="179"/>
      <c r="D1524" s="179"/>
      <c r="E1524" s="180"/>
    </row>
    <row r="1525" spans="2:5" x14ac:dyDescent="0.3">
      <c r="B1525" s="178"/>
      <c r="C1525" s="179"/>
      <c r="D1525" s="179"/>
      <c r="E1525" s="180"/>
    </row>
    <row r="1526" spans="2:5" x14ac:dyDescent="0.3">
      <c r="B1526" s="178"/>
      <c r="C1526" s="179"/>
      <c r="D1526" s="179"/>
      <c r="E1526" s="180"/>
    </row>
    <row r="1527" spans="2:5" x14ac:dyDescent="0.3">
      <c r="B1527" s="178"/>
      <c r="C1527" s="179"/>
      <c r="D1527" s="179"/>
      <c r="E1527" s="180"/>
    </row>
    <row r="1528" spans="2:5" x14ac:dyDescent="0.3">
      <c r="B1528" s="178"/>
      <c r="C1528" s="179"/>
      <c r="D1528" s="179"/>
      <c r="E1528" s="180"/>
    </row>
    <row r="1529" spans="2:5" x14ac:dyDescent="0.3">
      <c r="B1529" s="178"/>
      <c r="C1529" s="179"/>
      <c r="D1529" s="179"/>
      <c r="E1529" s="180"/>
    </row>
    <row r="1530" spans="2:5" x14ac:dyDescent="0.3">
      <c r="B1530" s="178"/>
      <c r="C1530" s="179"/>
      <c r="D1530" s="179"/>
      <c r="E1530" s="180"/>
    </row>
    <row r="1531" spans="2:5" x14ac:dyDescent="0.3">
      <c r="B1531" s="178"/>
      <c r="C1531" s="179"/>
      <c r="D1531" s="179"/>
      <c r="E1531" s="180"/>
    </row>
    <row r="1532" spans="2:5" x14ac:dyDescent="0.3">
      <c r="B1532" s="178"/>
      <c r="C1532" s="179"/>
      <c r="D1532" s="179"/>
      <c r="E1532" s="180"/>
    </row>
    <row r="1533" spans="2:5" x14ac:dyDescent="0.3">
      <c r="B1533" s="178"/>
      <c r="C1533" s="179"/>
      <c r="D1533" s="179"/>
      <c r="E1533" s="180"/>
    </row>
    <row r="1534" spans="2:5" x14ac:dyDescent="0.3">
      <c r="B1534" s="178"/>
      <c r="C1534" s="179"/>
      <c r="D1534" s="179"/>
      <c r="E1534" s="180"/>
    </row>
    <row r="1535" spans="2:5" x14ac:dyDescent="0.3">
      <c r="B1535" s="178"/>
      <c r="C1535" s="179"/>
      <c r="D1535" s="179"/>
      <c r="E1535" s="180"/>
    </row>
    <row r="1536" spans="2:5" x14ac:dyDescent="0.3">
      <c r="B1536" s="178"/>
      <c r="C1536" s="179"/>
      <c r="D1536" s="179"/>
      <c r="E1536" s="180"/>
    </row>
    <row r="1537" spans="2:5" x14ac:dyDescent="0.3">
      <c r="B1537" s="178"/>
      <c r="C1537" s="179"/>
      <c r="D1537" s="179"/>
      <c r="E1537" s="180"/>
    </row>
    <row r="1538" spans="2:5" x14ac:dyDescent="0.3">
      <c r="B1538" s="178"/>
      <c r="C1538" s="179"/>
      <c r="D1538" s="179"/>
      <c r="E1538" s="180"/>
    </row>
    <row r="1539" spans="2:5" x14ac:dyDescent="0.3">
      <c r="B1539" s="178"/>
      <c r="C1539" s="179"/>
      <c r="D1539" s="179"/>
      <c r="E1539" s="180"/>
    </row>
    <row r="1540" spans="2:5" x14ac:dyDescent="0.3">
      <c r="B1540" s="178"/>
      <c r="C1540" s="179"/>
      <c r="D1540" s="179"/>
      <c r="E1540" s="180"/>
    </row>
    <row r="1541" spans="2:5" x14ac:dyDescent="0.3">
      <c r="B1541" s="178"/>
      <c r="C1541" s="179"/>
      <c r="D1541" s="179"/>
      <c r="E1541" s="180"/>
    </row>
    <row r="1542" spans="2:5" x14ac:dyDescent="0.3">
      <c r="B1542" s="178"/>
      <c r="C1542" s="179"/>
      <c r="D1542" s="179"/>
      <c r="E1542" s="180"/>
    </row>
    <row r="1543" spans="2:5" x14ac:dyDescent="0.3">
      <c r="B1543" s="178"/>
      <c r="C1543" s="179"/>
      <c r="D1543" s="179"/>
      <c r="E1543" s="180"/>
    </row>
    <row r="1544" spans="2:5" x14ac:dyDescent="0.3">
      <c r="B1544" s="178"/>
      <c r="C1544" s="179"/>
      <c r="D1544" s="179"/>
      <c r="E1544" s="180"/>
    </row>
    <row r="1545" spans="2:5" x14ac:dyDescent="0.3">
      <c r="B1545" s="178"/>
      <c r="C1545" s="179"/>
      <c r="D1545" s="179"/>
      <c r="E1545" s="180"/>
    </row>
    <row r="1546" spans="2:5" x14ac:dyDescent="0.3">
      <c r="B1546" s="178"/>
      <c r="C1546" s="179"/>
      <c r="D1546" s="179"/>
      <c r="E1546" s="180"/>
    </row>
    <row r="1547" spans="2:5" x14ac:dyDescent="0.3">
      <c r="B1547" s="178"/>
      <c r="C1547" s="179"/>
      <c r="D1547" s="179"/>
      <c r="E1547" s="180"/>
    </row>
    <row r="1548" spans="2:5" x14ac:dyDescent="0.3">
      <c r="B1548" s="178"/>
      <c r="C1548" s="179"/>
      <c r="D1548" s="179"/>
      <c r="E1548" s="180"/>
    </row>
    <row r="1549" spans="2:5" x14ac:dyDescent="0.3">
      <c r="B1549" s="178"/>
      <c r="C1549" s="179"/>
      <c r="D1549" s="179"/>
      <c r="E1549" s="180"/>
    </row>
    <row r="1550" spans="2:5" x14ac:dyDescent="0.3">
      <c r="B1550" s="178"/>
      <c r="C1550" s="179"/>
      <c r="D1550" s="179"/>
      <c r="E1550" s="180"/>
    </row>
    <row r="1551" spans="2:5" x14ac:dyDescent="0.3">
      <c r="B1551" s="178"/>
      <c r="C1551" s="179"/>
      <c r="D1551" s="179"/>
      <c r="E1551" s="180"/>
    </row>
    <row r="1552" spans="2:5" x14ac:dyDescent="0.3">
      <c r="B1552" s="178"/>
      <c r="C1552" s="179"/>
      <c r="D1552" s="179"/>
      <c r="E1552" s="180"/>
    </row>
    <row r="1553" spans="2:5" x14ac:dyDescent="0.3">
      <c r="B1553" s="178"/>
      <c r="C1553" s="179"/>
      <c r="D1553" s="179"/>
      <c r="E1553" s="180"/>
    </row>
    <row r="1554" spans="2:5" x14ac:dyDescent="0.3">
      <c r="B1554" s="178"/>
      <c r="C1554" s="179"/>
      <c r="D1554" s="179"/>
      <c r="E1554" s="180"/>
    </row>
    <row r="1555" spans="2:5" x14ac:dyDescent="0.3">
      <c r="B1555" s="178"/>
      <c r="C1555" s="179"/>
      <c r="D1555" s="179"/>
      <c r="E1555" s="180"/>
    </row>
    <row r="1556" spans="2:5" x14ac:dyDescent="0.3">
      <c r="B1556" s="178"/>
      <c r="C1556" s="179"/>
      <c r="D1556" s="179"/>
      <c r="E1556" s="180"/>
    </row>
    <row r="1557" spans="2:5" x14ac:dyDescent="0.3">
      <c r="B1557" s="178"/>
      <c r="C1557" s="179"/>
      <c r="D1557" s="179"/>
      <c r="E1557" s="180"/>
    </row>
    <row r="1558" spans="2:5" x14ac:dyDescent="0.3">
      <c r="B1558" s="178"/>
      <c r="C1558" s="179"/>
      <c r="D1558" s="179"/>
      <c r="E1558" s="180"/>
    </row>
    <row r="1559" spans="2:5" x14ac:dyDescent="0.3">
      <c r="B1559" s="178"/>
      <c r="C1559" s="179"/>
      <c r="D1559" s="179"/>
      <c r="E1559" s="180"/>
    </row>
    <row r="1560" spans="2:5" x14ac:dyDescent="0.3">
      <c r="B1560" s="178"/>
      <c r="C1560" s="179"/>
      <c r="D1560" s="179"/>
      <c r="E1560" s="180"/>
    </row>
    <row r="1561" spans="2:5" x14ac:dyDescent="0.3">
      <c r="B1561" s="178"/>
      <c r="C1561" s="179"/>
      <c r="D1561" s="179"/>
      <c r="E1561" s="180"/>
    </row>
    <row r="1562" spans="2:5" x14ac:dyDescent="0.3">
      <c r="B1562" s="178"/>
      <c r="C1562" s="179"/>
      <c r="D1562" s="179"/>
      <c r="E1562" s="180"/>
    </row>
    <row r="1563" spans="2:5" x14ac:dyDescent="0.3">
      <c r="B1563" s="178"/>
      <c r="C1563" s="179"/>
      <c r="D1563" s="179"/>
      <c r="E1563" s="180"/>
    </row>
    <row r="1564" spans="2:5" x14ac:dyDescent="0.3">
      <c r="B1564" s="178"/>
      <c r="C1564" s="179"/>
      <c r="D1564" s="179"/>
      <c r="E1564" s="180"/>
    </row>
    <row r="1565" spans="2:5" x14ac:dyDescent="0.3">
      <c r="B1565" s="178"/>
      <c r="C1565" s="179"/>
      <c r="D1565" s="179"/>
      <c r="E1565" s="180"/>
    </row>
    <row r="1566" spans="2:5" x14ac:dyDescent="0.3">
      <c r="B1566" s="178"/>
      <c r="C1566" s="179"/>
      <c r="D1566" s="179"/>
      <c r="E1566" s="180"/>
    </row>
    <row r="1567" spans="2:5" x14ac:dyDescent="0.3">
      <c r="B1567" s="178"/>
      <c r="C1567" s="179"/>
      <c r="D1567" s="179"/>
      <c r="E1567" s="180"/>
    </row>
    <row r="1568" spans="2:5" x14ac:dyDescent="0.3">
      <c r="B1568" s="178"/>
      <c r="C1568" s="179"/>
      <c r="D1568" s="179"/>
      <c r="E1568" s="180"/>
    </row>
    <row r="1569" spans="2:5" x14ac:dyDescent="0.3">
      <c r="B1569" s="178"/>
      <c r="C1569" s="179"/>
      <c r="D1569" s="179"/>
      <c r="E1569" s="180"/>
    </row>
    <row r="1570" spans="2:5" x14ac:dyDescent="0.3">
      <c r="B1570" s="178"/>
      <c r="C1570" s="179"/>
      <c r="D1570" s="179"/>
      <c r="E1570" s="180"/>
    </row>
    <row r="1571" spans="2:5" x14ac:dyDescent="0.3">
      <c r="B1571" s="178"/>
      <c r="C1571" s="179"/>
      <c r="D1571" s="179"/>
      <c r="E1571" s="180"/>
    </row>
    <row r="1572" spans="2:5" x14ac:dyDescent="0.3">
      <c r="B1572" s="178"/>
      <c r="C1572" s="179"/>
      <c r="D1572" s="179"/>
      <c r="E1572" s="180"/>
    </row>
    <row r="1573" spans="2:5" x14ac:dyDescent="0.3">
      <c r="B1573" s="178"/>
      <c r="C1573" s="179"/>
      <c r="D1573" s="179"/>
      <c r="E1573" s="180"/>
    </row>
    <row r="1574" spans="2:5" x14ac:dyDescent="0.3">
      <c r="B1574" s="178"/>
      <c r="C1574" s="179"/>
      <c r="D1574" s="179"/>
      <c r="E1574" s="180"/>
    </row>
    <row r="1575" spans="2:5" x14ac:dyDescent="0.3">
      <c r="B1575" s="178"/>
      <c r="C1575" s="179"/>
      <c r="D1575" s="179"/>
      <c r="E1575" s="180"/>
    </row>
    <row r="1576" spans="2:5" x14ac:dyDescent="0.3">
      <c r="B1576" s="178"/>
      <c r="C1576" s="179"/>
      <c r="D1576" s="179"/>
      <c r="E1576" s="180"/>
    </row>
    <row r="1577" spans="2:5" x14ac:dyDescent="0.3">
      <c r="B1577" s="178"/>
      <c r="C1577" s="179"/>
      <c r="D1577" s="179"/>
      <c r="E1577" s="180"/>
    </row>
    <row r="1578" spans="2:5" x14ac:dyDescent="0.3">
      <c r="B1578" s="178"/>
      <c r="C1578" s="179"/>
      <c r="D1578" s="179"/>
      <c r="E1578" s="180"/>
    </row>
    <row r="1579" spans="2:5" x14ac:dyDescent="0.3">
      <c r="B1579" s="178"/>
      <c r="C1579" s="179"/>
      <c r="D1579" s="179"/>
      <c r="E1579" s="180"/>
    </row>
    <row r="1580" spans="2:5" x14ac:dyDescent="0.3">
      <c r="B1580" s="178"/>
      <c r="C1580" s="179"/>
      <c r="D1580" s="179"/>
      <c r="E1580" s="180"/>
    </row>
    <row r="1581" spans="2:5" x14ac:dyDescent="0.3">
      <c r="B1581" s="178"/>
      <c r="C1581" s="179"/>
      <c r="D1581" s="179"/>
      <c r="E1581" s="180"/>
    </row>
    <row r="1582" spans="2:5" x14ac:dyDescent="0.3">
      <c r="B1582" s="178"/>
      <c r="C1582" s="179"/>
      <c r="D1582" s="179"/>
      <c r="E1582" s="180"/>
    </row>
    <row r="1583" spans="2:5" x14ac:dyDescent="0.3">
      <c r="B1583" s="178"/>
      <c r="C1583" s="179"/>
      <c r="D1583" s="179"/>
      <c r="E1583" s="180"/>
    </row>
    <row r="1584" spans="2:5" x14ac:dyDescent="0.3">
      <c r="B1584" s="178"/>
      <c r="C1584" s="179"/>
      <c r="D1584" s="179"/>
      <c r="E1584" s="180"/>
    </row>
    <row r="1585" spans="2:5" x14ac:dyDescent="0.3">
      <c r="B1585" s="178"/>
      <c r="C1585" s="179"/>
      <c r="D1585" s="179"/>
      <c r="E1585" s="180"/>
    </row>
    <row r="1586" spans="2:5" x14ac:dyDescent="0.3">
      <c r="B1586" s="178"/>
      <c r="C1586" s="179"/>
      <c r="D1586" s="179"/>
      <c r="E1586" s="180"/>
    </row>
    <row r="1587" spans="2:5" x14ac:dyDescent="0.3">
      <c r="B1587" s="178"/>
      <c r="C1587" s="179"/>
      <c r="D1587" s="179"/>
      <c r="E1587" s="180"/>
    </row>
    <row r="1588" spans="2:5" x14ac:dyDescent="0.3">
      <c r="B1588" s="178"/>
      <c r="C1588" s="179"/>
      <c r="D1588" s="179"/>
      <c r="E1588" s="180"/>
    </row>
    <row r="1589" spans="2:5" x14ac:dyDescent="0.3">
      <c r="B1589" s="178"/>
      <c r="C1589" s="179"/>
      <c r="D1589" s="179"/>
      <c r="E1589" s="180"/>
    </row>
    <row r="1590" spans="2:5" x14ac:dyDescent="0.3">
      <c r="B1590" s="178"/>
      <c r="C1590" s="179"/>
      <c r="D1590" s="179"/>
      <c r="E1590" s="180"/>
    </row>
    <row r="1591" spans="2:5" x14ac:dyDescent="0.3">
      <c r="B1591" s="178"/>
      <c r="C1591" s="179"/>
      <c r="D1591" s="179"/>
      <c r="E1591" s="180"/>
    </row>
    <row r="1592" spans="2:5" x14ac:dyDescent="0.3">
      <c r="B1592" s="178"/>
      <c r="C1592" s="179"/>
      <c r="D1592" s="179"/>
      <c r="E1592" s="180"/>
    </row>
    <row r="1593" spans="2:5" x14ac:dyDescent="0.3">
      <c r="B1593" s="178"/>
      <c r="C1593" s="179"/>
      <c r="D1593" s="179"/>
      <c r="E1593" s="180"/>
    </row>
    <row r="1594" spans="2:5" x14ac:dyDescent="0.3">
      <c r="B1594" s="178"/>
      <c r="C1594" s="179"/>
      <c r="D1594" s="179"/>
      <c r="E1594" s="180"/>
    </row>
    <row r="1595" spans="2:5" x14ac:dyDescent="0.3">
      <c r="B1595" s="178"/>
      <c r="C1595" s="179"/>
      <c r="D1595" s="179"/>
      <c r="E1595" s="180"/>
    </row>
    <row r="1596" spans="2:5" x14ac:dyDescent="0.3">
      <c r="B1596" s="178"/>
      <c r="C1596" s="179"/>
      <c r="D1596" s="179"/>
      <c r="E1596" s="180"/>
    </row>
    <row r="1597" spans="2:5" x14ac:dyDescent="0.3">
      <c r="B1597" s="178"/>
      <c r="C1597" s="179"/>
      <c r="D1597" s="179"/>
      <c r="E1597" s="180"/>
    </row>
    <row r="1598" spans="2:5" x14ac:dyDescent="0.3">
      <c r="B1598" s="178"/>
      <c r="C1598" s="179"/>
      <c r="D1598" s="179"/>
      <c r="E1598" s="180"/>
    </row>
    <row r="1599" spans="2:5" x14ac:dyDescent="0.3">
      <c r="B1599" s="178"/>
      <c r="C1599" s="179"/>
      <c r="D1599" s="179"/>
      <c r="E1599" s="180"/>
    </row>
    <row r="1600" spans="2:5" x14ac:dyDescent="0.3">
      <c r="B1600" s="178"/>
      <c r="C1600" s="179"/>
      <c r="D1600" s="179"/>
      <c r="E1600" s="180"/>
    </row>
    <row r="1601" spans="2:5" x14ac:dyDescent="0.3">
      <c r="B1601" s="178"/>
      <c r="C1601" s="179"/>
      <c r="D1601" s="179"/>
      <c r="E1601" s="180"/>
    </row>
    <row r="1602" spans="2:5" x14ac:dyDescent="0.3">
      <c r="B1602" s="178"/>
      <c r="C1602" s="179"/>
      <c r="D1602" s="179"/>
      <c r="E1602" s="180"/>
    </row>
    <row r="1603" spans="2:5" x14ac:dyDescent="0.3">
      <c r="B1603" s="178"/>
      <c r="C1603" s="179"/>
      <c r="D1603" s="179"/>
      <c r="E1603" s="180"/>
    </row>
    <row r="1604" spans="2:5" x14ac:dyDescent="0.3">
      <c r="B1604" s="178"/>
      <c r="C1604" s="179"/>
      <c r="D1604" s="179"/>
      <c r="E1604" s="180"/>
    </row>
    <row r="1605" spans="2:5" x14ac:dyDescent="0.3">
      <c r="B1605" s="178"/>
      <c r="C1605" s="179"/>
      <c r="D1605" s="179"/>
      <c r="E1605" s="180"/>
    </row>
    <row r="1606" spans="2:5" x14ac:dyDescent="0.3">
      <c r="B1606" s="178"/>
      <c r="C1606" s="179"/>
      <c r="D1606" s="179"/>
      <c r="E1606" s="180"/>
    </row>
    <row r="1607" spans="2:5" x14ac:dyDescent="0.3">
      <c r="B1607" s="178"/>
      <c r="C1607" s="179"/>
      <c r="D1607" s="179"/>
      <c r="E1607" s="180"/>
    </row>
    <row r="1608" spans="2:5" x14ac:dyDescent="0.3">
      <c r="B1608" s="178"/>
      <c r="C1608" s="179"/>
      <c r="D1608" s="179"/>
      <c r="E1608" s="180"/>
    </row>
    <row r="1609" spans="2:5" x14ac:dyDescent="0.3">
      <c r="B1609" s="178"/>
      <c r="C1609" s="179"/>
      <c r="D1609" s="179"/>
      <c r="E1609" s="180"/>
    </row>
    <row r="1610" spans="2:5" x14ac:dyDescent="0.3">
      <c r="B1610" s="178"/>
      <c r="C1610" s="179"/>
      <c r="D1610" s="179"/>
      <c r="E1610" s="180"/>
    </row>
    <row r="1611" spans="2:5" x14ac:dyDescent="0.3">
      <c r="B1611" s="178"/>
      <c r="C1611" s="179"/>
      <c r="D1611" s="179"/>
      <c r="E1611" s="180"/>
    </row>
    <row r="1612" spans="2:5" x14ac:dyDescent="0.3">
      <c r="B1612" s="178"/>
      <c r="C1612" s="179"/>
      <c r="D1612" s="179"/>
      <c r="E1612" s="180"/>
    </row>
    <row r="1613" spans="2:5" x14ac:dyDescent="0.3">
      <c r="B1613" s="178"/>
      <c r="C1613" s="179"/>
      <c r="D1613" s="179"/>
      <c r="E1613" s="180"/>
    </row>
    <row r="1614" spans="2:5" x14ac:dyDescent="0.3">
      <c r="B1614" s="178"/>
      <c r="C1614" s="179"/>
      <c r="D1614" s="179"/>
      <c r="E1614" s="180"/>
    </row>
    <row r="1615" spans="2:5" x14ac:dyDescent="0.3">
      <c r="B1615" s="178"/>
      <c r="C1615" s="179"/>
      <c r="D1615" s="179"/>
      <c r="E1615" s="180"/>
    </row>
    <row r="1616" spans="2:5" x14ac:dyDescent="0.3">
      <c r="B1616" s="178"/>
      <c r="C1616" s="179"/>
      <c r="D1616" s="179"/>
      <c r="E1616" s="180"/>
    </row>
    <row r="1617" spans="2:5" x14ac:dyDescent="0.3">
      <c r="B1617" s="178"/>
      <c r="C1617" s="179"/>
      <c r="D1617" s="179"/>
      <c r="E1617" s="180"/>
    </row>
    <row r="1618" spans="2:5" x14ac:dyDescent="0.3">
      <c r="B1618" s="178"/>
      <c r="C1618" s="179"/>
      <c r="D1618" s="179"/>
      <c r="E1618" s="180"/>
    </row>
    <row r="1619" spans="2:5" x14ac:dyDescent="0.3">
      <c r="B1619" s="178"/>
      <c r="C1619" s="179"/>
      <c r="D1619" s="179"/>
      <c r="E1619" s="180"/>
    </row>
    <row r="1620" spans="2:5" x14ac:dyDescent="0.3">
      <c r="B1620" s="178"/>
      <c r="C1620" s="179"/>
      <c r="D1620" s="179"/>
      <c r="E1620" s="180"/>
    </row>
    <row r="1621" spans="2:5" x14ac:dyDescent="0.3">
      <c r="B1621" s="178"/>
      <c r="C1621" s="179"/>
      <c r="D1621" s="179"/>
      <c r="E1621" s="180"/>
    </row>
    <row r="1622" spans="2:5" x14ac:dyDescent="0.3">
      <c r="B1622" s="178"/>
      <c r="C1622" s="179"/>
      <c r="D1622" s="179"/>
      <c r="E1622" s="180"/>
    </row>
    <row r="1623" spans="2:5" x14ac:dyDescent="0.3">
      <c r="B1623" s="178"/>
      <c r="C1623" s="179"/>
      <c r="D1623" s="179"/>
      <c r="E1623" s="180"/>
    </row>
    <row r="1624" spans="2:5" x14ac:dyDescent="0.3">
      <c r="B1624" s="178"/>
      <c r="C1624" s="179"/>
      <c r="D1624" s="179"/>
      <c r="E1624" s="180"/>
    </row>
    <row r="1625" spans="2:5" x14ac:dyDescent="0.3">
      <c r="B1625" s="178"/>
      <c r="C1625" s="179"/>
      <c r="D1625" s="179"/>
      <c r="E1625" s="180"/>
    </row>
    <row r="1626" spans="2:5" x14ac:dyDescent="0.3">
      <c r="B1626" s="178"/>
      <c r="C1626" s="179"/>
      <c r="D1626" s="179"/>
      <c r="E1626" s="180"/>
    </row>
    <row r="1627" spans="2:5" x14ac:dyDescent="0.3">
      <c r="B1627" s="178"/>
      <c r="C1627" s="179"/>
      <c r="D1627" s="179"/>
      <c r="E1627" s="180"/>
    </row>
    <row r="1628" spans="2:5" x14ac:dyDescent="0.3">
      <c r="B1628" s="178"/>
      <c r="C1628" s="179"/>
      <c r="D1628" s="179"/>
      <c r="E1628" s="180"/>
    </row>
    <row r="1629" spans="2:5" x14ac:dyDescent="0.3">
      <c r="B1629" s="178"/>
      <c r="C1629" s="179"/>
      <c r="D1629" s="179"/>
      <c r="E1629" s="180"/>
    </row>
    <row r="1630" spans="2:5" x14ac:dyDescent="0.3">
      <c r="B1630" s="178"/>
      <c r="C1630" s="179"/>
      <c r="D1630" s="179"/>
      <c r="E1630" s="180"/>
    </row>
    <row r="1631" spans="2:5" x14ac:dyDescent="0.3">
      <c r="B1631" s="178"/>
      <c r="C1631" s="179"/>
      <c r="D1631" s="179"/>
      <c r="E1631" s="180"/>
    </row>
    <row r="1632" spans="2:5" x14ac:dyDescent="0.3">
      <c r="B1632" s="178"/>
      <c r="C1632" s="179"/>
      <c r="D1632" s="179"/>
      <c r="E1632" s="180"/>
    </row>
    <row r="1633" spans="2:5" x14ac:dyDescent="0.3">
      <c r="B1633" s="178"/>
      <c r="C1633" s="179"/>
      <c r="D1633" s="179"/>
      <c r="E1633" s="180"/>
    </row>
    <row r="1634" spans="2:5" x14ac:dyDescent="0.3">
      <c r="B1634" s="178"/>
      <c r="C1634" s="179"/>
      <c r="D1634" s="179"/>
      <c r="E1634" s="180"/>
    </row>
    <row r="1635" spans="2:5" x14ac:dyDescent="0.3">
      <c r="B1635" s="178"/>
      <c r="C1635" s="179"/>
      <c r="D1635" s="179"/>
      <c r="E1635" s="180"/>
    </row>
    <row r="1636" spans="2:5" x14ac:dyDescent="0.3">
      <c r="B1636" s="178"/>
      <c r="C1636" s="179"/>
      <c r="D1636" s="179"/>
      <c r="E1636" s="180"/>
    </row>
    <row r="1637" spans="2:5" x14ac:dyDescent="0.3">
      <c r="B1637" s="178"/>
      <c r="C1637" s="179"/>
      <c r="D1637" s="179"/>
      <c r="E1637" s="180"/>
    </row>
    <row r="1638" spans="2:5" x14ac:dyDescent="0.3">
      <c r="B1638" s="178"/>
      <c r="C1638" s="179"/>
      <c r="D1638" s="179"/>
      <c r="E1638" s="180"/>
    </row>
    <row r="1639" spans="2:5" x14ac:dyDescent="0.3">
      <c r="B1639" s="178"/>
      <c r="C1639" s="179"/>
      <c r="D1639" s="179"/>
      <c r="E1639" s="180"/>
    </row>
    <row r="1640" spans="2:5" x14ac:dyDescent="0.3">
      <c r="B1640" s="178"/>
      <c r="C1640" s="179"/>
      <c r="D1640" s="179"/>
      <c r="E1640" s="180"/>
    </row>
    <row r="1641" spans="2:5" x14ac:dyDescent="0.3">
      <c r="B1641" s="178"/>
      <c r="C1641" s="179"/>
      <c r="D1641" s="179"/>
      <c r="E1641" s="180"/>
    </row>
    <row r="1642" spans="2:5" x14ac:dyDescent="0.3">
      <c r="B1642" s="178"/>
      <c r="C1642" s="179"/>
      <c r="D1642" s="179"/>
      <c r="E1642" s="180"/>
    </row>
    <row r="1643" spans="2:5" x14ac:dyDescent="0.3">
      <c r="B1643" s="178"/>
      <c r="C1643" s="179"/>
      <c r="D1643" s="179"/>
      <c r="E1643" s="180"/>
    </row>
    <row r="1644" spans="2:5" x14ac:dyDescent="0.3">
      <c r="B1644" s="178"/>
      <c r="C1644" s="179"/>
      <c r="D1644" s="179"/>
      <c r="E1644" s="180"/>
    </row>
    <row r="1645" spans="2:5" x14ac:dyDescent="0.3">
      <c r="B1645" s="178"/>
      <c r="C1645" s="179"/>
      <c r="D1645" s="179"/>
      <c r="E1645" s="180"/>
    </row>
    <row r="1646" spans="2:5" x14ac:dyDescent="0.3">
      <c r="B1646" s="178"/>
      <c r="C1646" s="179"/>
      <c r="D1646" s="179"/>
      <c r="E1646" s="180"/>
    </row>
    <row r="1647" spans="2:5" x14ac:dyDescent="0.3">
      <c r="B1647" s="178"/>
      <c r="C1647" s="179"/>
      <c r="D1647" s="179"/>
      <c r="E1647" s="180"/>
    </row>
    <row r="1648" spans="2:5" x14ac:dyDescent="0.3">
      <c r="B1648" s="178"/>
      <c r="C1648" s="179"/>
      <c r="D1648" s="179"/>
      <c r="E1648" s="180"/>
    </row>
    <row r="1649" spans="2:5" x14ac:dyDescent="0.3">
      <c r="B1649" s="178"/>
      <c r="C1649" s="179"/>
      <c r="D1649" s="179"/>
      <c r="E1649" s="180"/>
    </row>
    <row r="1650" spans="2:5" x14ac:dyDescent="0.3">
      <c r="B1650" s="178"/>
      <c r="C1650" s="179"/>
      <c r="D1650" s="179"/>
      <c r="E1650" s="180"/>
    </row>
    <row r="1651" spans="2:5" x14ac:dyDescent="0.3">
      <c r="B1651" s="178"/>
      <c r="C1651" s="179"/>
      <c r="D1651" s="179"/>
      <c r="E1651" s="180"/>
    </row>
    <row r="1652" spans="2:5" x14ac:dyDescent="0.3">
      <c r="B1652" s="178"/>
      <c r="C1652" s="179"/>
      <c r="D1652" s="179"/>
      <c r="E1652" s="180"/>
    </row>
    <row r="1653" spans="2:5" x14ac:dyDescent="0.3">
      <c r="B1653" s="178"/>
      <c r="C1653" s="179"/>
      <c r="D1653" s="179"/>
      <c r="E1653" s="180"/>
    </row>
    <row r="1654" spans="2:5" x14ac:dyDescent="0.3">
      <c r="B1654" s="178"/>
      <c r="C1654" s="179"/>
      <c r="D1654" s="179"/>
      <c r="E1654" s="180"/>
    </row>
    <row r="1655" spans="2:5" x14ac:dyDescent="0.3">
      <c r="B1655" s="178"/>
      <c r="C1655" s="179"/>
      <c r="D1655" s="179"/>
      <c r="E1655" s="180"/>
    </row>
    <row r="1656" spans="2:5" x14ac:dyDescent="0.3">
      <c r="B1656" s="178"/>
      <c r="C1656" s="179"/>
      <c r="D1656" s="179"/>
      <c r="E1656" s="180"/>
    </row>
    <row r="1657" spans="2:5" x14ac:dyDescent="0.3">
      <c r="B1657" s="178"/>
      <c r="C1657" s="179"/>
      <c r="D1657" s="179"/>
      <c r="E1657" s="180"/>
    </row>
    <row r="1658" spans="2:5" x14ac:dyDescent="0.3">
      <c r="B1658" s="178"/>
      <c r="C1658" s="179"/>
      <c r="D1658" s="179"/>
      <c r="E1658" s="180"/>
    </row>
    <row r="1659" spans="2:5" x14ac:dyDescent="0.3">
      <c r="B1659" s="178"/>
      <c r="C1659" s="179"/>
      <c r="D1659" s="179"/>
      <c r="E1659" s="180"/>
    </row>
    <row r="1660" spans="2:5" x14ac:dyDescent="0.3">
      <c r="B1660" s="178"/>
      <c r="C1660" s="179"/>
      <c r="D1660" s="179"/>
      <c r="E1660" s="180"/>
    </row>
    <row r="1661" spans="2:5" x14ac:dyDescent="0.3">
      <c r="B1661" s="178"/>
      <c r="C1661" s="179"/>
      <c r="D1661" s="179"/>
      <c r="E1661" s="180"/>
    </row>
    <row r="1662" spans="2:5" x14ac:dyDescent="0.3">
      <c r="B1662" s="178"/>
      <c r="C1662" s="179"/>
      <c r="D1662" s="179"/>
      <c r="E1662" s="180"/>
    </row>
    <row r="1663" spans="2:5" x14ac:dyDescent="0.3">
      <c r="B1663" s="178"/>
      <c r="C1663" s="179"/>
      <c r="D1663" s="179"/>
      <c r="E1663" s="180"/>
    </row>
    <row r="1664" spans="2:5" x14ac:dyDescent="0.3">
      <c r="B1664" s="178"/>
      <c r="C1664" s="179"/>
      <c r="D1664" s="179"/>
      <c r="E1664" s="180"/>
    </row>
    <row r="1665" spans="2:5" x14ac:dyDescent="0.3">
      <c r="B1665" s="178"/>
      <c r="C1665" s="179"/>
      <c r="D1665" s="179"/>
      <c r="E1665" s="180"/>
    </row>
    <row r="1666" spans="2:5" x14ac:dyDescent="0.3">
      <c r="B1666" s="178"/>
      <c r="C1666" s="179"/>
      <c r="D1666" s="179"/>
      <c r="E1666" s="180"/>
    </row>
    <row r="1667" spans="2:5" x14ac:dyDescent="0.3">
      <c r="B1667" s="178"/>
      <c r="C1667" s="179"/>
      <c r="D1667" s="179"/>
      <c r="E1667" s="180"/>
    </row>
    <row r="1668" spans="2:5" x14ac:dyDescent="0.3">
      <c r="B1668" s="178"/>
      <c r="C1668" s="179"/>
      <c r="D1668" s="179"/>
      <c r="E1668" s="180"/>
    </row>
    <row r="1669" spans="2:5" x14ac:dyDescent="0.3">
      <c r="B1669" s="178"/>
      <c r="C1669" s="179"/>
      <c r="D1669" s="179"/>
      <c r="E1669" s="180"/>
    </row>
    <row r="1670" spans="2:5" x14ac:dyDescent="0.3">
      <c r="B1670" s="178"/>
      <c r="C1670" s="179"/>
      <c r="D1670" s="179"/>
      <c r="E1670" s="180"/>
    </row>
    <row r="1671" spans="2:5" x14ac:dyDescent="0.3">
      <c r="B1671" s="178"/>
      <c r="C1671" s="179"/>
      <c r="D1671" s="179"/>
      <c r="E1671" s="180"/>
    </row>
    <row r="1672" spans="2:5" x14ac:dyDescent="0.3">
      <c r="B1672" s="178"/>
      <c r="C1672" s="179"/>
      <c r="D1672" s="179"/>
      <c r="E1672" s="180"/>
    </row>
    <row r="1673" spans="2:5" x14ac:dyDescent="0.3">
      <c r="B1673" s="178"/>
      <c r="C1673" s="179"/>
      <c r="D1673" s="179"/>
      <c r="E1673" s="180"/>
    </row>
    <row r="1674" spans="2:5" x14ac:dyDescent="0.3">
      <c r="B1674" s="178"/>
      <c r="C1674" s="179"/>
      <c r="D1674" s="179"/>
      <c r="E1674" s="180"/>
    </row>
    <row r="1675" spans="2:5" x14ac:dyDescent="0.3">
      <c r="B1675" s="178"/>
      <c r="C1675" s="179"/>
      <c r="D1675" s="179"/>
      <c r="E1675" s="180"/>
    </row>
    <row r="1676" spans="2:5" x14ac:dyDescent="0.3">
      <c r="B1676" s="178"/>
      <c r="C1676" s="179"/>
      <c r="D1676" s="179"/>
      <c r="E1676" s="180"/>
    </row>
    <row r="1677" spans="2:5" x14ac:dyDescent="0.3">
      <c r="B1677" s="178"/>
      <c r="C1677" s="179"/>
      <c r="D1677" s="179"/>
      <c r="E1677" s="180"/>
    </row>
    <row r="1678" spans="2:5" x14ac:dyDescent="0.3">
      <c r="B1678" s="178"/>
      <c r="C1678" s="179"/>
      <c r="D1678" s="179"/>
      <c r="E1678" s="180"/>
    </row>
    <row r="1679" spans="2:5" x14ac:dyDescent="0.3">
      <c r="B1679" s="178"/>
      <c r="C1679" s="179"/>
      <c r="D1679" s="179"/>
      <c r="E1679" s="180"/>
    </row>
    <row r="1680" spans="2:5" x14ac:dyDescent="0.3">
      <c r="B1680" s="178"/>
      <c r="C1680" s="179"/>
      <c r="D1680" s="179"/>
      <c r="E1680" s="180"/>
    </row>
    <row r="1681" spans="2:5" x14ac:dyDescent="0.3">
      <c r="B1681" s="178"/>
      <c r="C1681" s="179"/>
      <c r="D1681" s="179"/>
      <c r="E1681" s="180"/>
    </row>
    <row r="1682" spans="2:5" x14ac:dyDescent="0.3">
      <c r="B1682" s="178"/>
      <c r="C1682" s="179"/>
      <c r="D1682" s="179"/>
      <c r="E1682" s="180"/>
    </row>
    <row r="1683" spans="2:5" x14ac:dyDescent="0.3">
      <c r="B1683" s="178"/>
      <c r="C1683" s="179"/>
      <c r="D1683" s="179"/>
      <c r="E1683" s="180"/>
    </row>
    <row r="1684" spans="2:5" x14ac:dyDescent="0.3">
      <c r="B1684" s="178"/>
      <c r="C1684" s="179"/>
      <c r="D1684" s="179"/>
      <c r="E1684" s="180"/>
    </row>
    <row r="1685" spans="2:5" x14ac:dyDescent="0.3">
      <c r="B1685" s="178"/>
      <c r="C1685" s="179"/>
      <c r="D1685" s="179"/>
      <c r="E1685" s="180"/>
    </row>
    <row r="1686" spans="2:5" x14ac:dyDescent="0.3">
      <c r="B1686" s="178"/>
      <c r="C1686" s="179"/>
      <c r="D1686" s="179"/>
      <c r="E1686" s="180"/>
    </row>
    <row r="1687" spans="2:5" x14ac:dyDescent="0.3">
      <c r="B1687" s="178"/>
      <c r="C1687" s="179"/>
      <c r="D1687" s="179"/>
      <c r="E1687" s="180"/>
    </row>
    <row r="1688" spans="2:5" x14ac:dyDescent="0.3">
      <c r="B1688" s="178"/>
      <c r="C1688" s="179"/>
      <c r="D1688" s="179"/>
      <c r="E1688" s="180"/>
    </row>
    <row r="1689" spans="2:5" x14ac:dyDescent="0.3">
      <c r="B1689" s="178"/>
      <c r="C1689" s="179"/>
      <c r="D1689" s="179"/>
      <c r="E1689" s="180"/>
    </row>
    <row r="1690" spans="2:5" x14ac:dyDescent="0.3">
      <c r="B1690" s="178"/>
      <c r="C1690" s="179"/>
      <c r="D1690" s="179"/>
      <c r="E1690" s="180"/>
    </row>
    <row r="1691" spans="2:5" x14ac:dyDescent="0.3">
      <c r="B1691" s="178"/>
      <c r="C1691" s="179"/>
      <c r="D1691" s="179"/>
      <c r="E1691" s="180"/>
    </row>
    <row r="1692" spans="2:5" x14ac:dyDescent="0.3">
      <c r="B1692" s="178"/>
      <c r="C1692" s="179"/>
      <c r="D1692" s="179"/>
      <c r="E1692" s="180"/>
    </row>
    <row r="1693" spans="2:5" x14ac:dyDescent="0.3">
      <c r="B1693" s="178"/>
      <c r="C1693" s="179"/>
      <c r="D1693" s="179"/>
      <c r="E1693" s="180"/>
    </row>
    <row r="1694" spans="2:5" x14ac:dyDescent="0.3">
      <c r="B1694" s="178"/>
      <c r="C1694" s="179"/>
      <c r="D1694" s="179"/>
      <c r="E1694" s="180"/>
    </row>
    <row r="1695" spans="2:5" x14ac:dyDescent="0.3">
      <c r="B1695" s="178"/>
      <c r="C1695" s="179"/>
      <c r="D1695" s="179"/>
      <c r="E1695" s="180"/>
    </row>
    <row r="1696" spans="2:5" x14ac:dyDescent="0.3">
      <c r="B1696" s="178"/>
      <c r="C1696" s="179"/>
      <c r="D1696" s="179"/>
      <c r="E1696" s="180"/>
    </row>
    <row r="1697" spans="2:5" x14ac:dyDescent="0.3">
      <c r="B1697" s="178"/>
      <c r="C1697" s="179"/>
      <c r="D1697" s="179"/>
      <c r="E1697" s="180"/>
    </row>
    <row r="1698" spans="2:5" x14ac:dyDescent="0.3">
      <c r="B1698" s="178"/>
      <c r="C1698" s="179"/>
      <c r="D1698" s="179"/>
      <c r="E1698" s="180"/>
    </row>
    <row r="1699" spans="2:5" ht="14.4" thickBot="1" x14ac:dyDescent="0.35">
      <c r="B1699" s="181"/>
      <c r="C1699" s="182"/>
      <c r="D1699" s="182"/>
      <c r="E1699" s="183"/>
    </row>
  </sheetData>
  <sheetProtection password="8197" sheet="1" objects="1" scenarios="1"/>
  <mergeCells count="5">
    <mergeCell ref="B3:E3"/>
    <mergeCell ref="B4:E4"/>
    <mergeCell ref="B5:E5"/>
    <mergeCell ref="B1:E1"/>
    <mergeCell ref="B2:E2"/>
  </mergeCells>
  <dataValidations count="1">
    <dataValidation type="decimal" allowBlank="1" showInputMessage="1" showErrorMessage="1" sqref="B7:E1699">
      <formula1>0</formula1>
      <formula2>100000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topLeftCell="A28" workbookViewId="0">
      <selection activeCell="I57" sqref="I57"/>
    </sheetView>
  </sheetViews>
  <sheetFormatPr defaultRowHeight="13.8" x14ac:dyDescent="0.3"/>
  <cols>
    <col min="1" max="1" width="5" style="63" bestFit="1" customWidth="1"/>
    <col min="2" max="2" width="15.21875" style="63" customWidth="1"/>
    <col min="3" max="3" width="7.6640625" style="63" bestFit="1" customWidth="1"/>
    <col min="4" max="4" width="15.77734375" style="63" customWidth="1"/>
    <col min="5" max="5" width="24.109375" style="63" customWidth="1"/>
    <col min="6" max="6" width="10" style="63" customWidth="1"/>
    <col min="7" max="7" width="21.77734375" style="63" customWidth="1"/>
    <col min="8" max="8" width="31.109375" style="118" customWidth="1"/>
    <col min="9" max="9" width="11.88671875" style="63" customWidth="1"/>
    <col min="10" max="10" width="15.5546875" style="63" customWidth="1"/>
    <col min="11" max="12" width="8.88671875" style="63" customWidth="1"/>
    <col min="13" max="13" width="8.88671875" style="63"/>
    <col min="14" max="14" width="59.77734375" style="72" hidden="1" customWidth="1"/>
    <col min="15" max="16384" width="8.88671875" style="63"/>
  </cols>
  <sheetData>
    <row r="1" spans="2:11" ht="18" x14ac:dyDescent="0.35">
      <c r="B1" s="208" t="s">
        <v>259</v>
      </c>
      <c r="C1" s="208"/>
      <c r="D1" s="208"/>
      <c r="E1" s="208"/>
      <c r="F1" s="208"/>
      <c r="G1" s="208"/>
      <c r="H1" s="208"/>
      <c r="I1" s="208"/>
      <c r="J1" s="208"/>
    </row>
    <row r="2" spans="2:11" ht="14.4" customHeight="1" x14ac:dyDescent="0.35">
      <c r="B2" s="109"/>
      <c r="C2" s="109"/>
      <c r="D2" s="109"/>
      <c r="E2" s="109"/>
      <c r="F2" s="109"/>
      <c r="G2" s="109"/>
      <c r="H2" s="109"/>
      <c r="I2" s="109"/>
      <c r="J2" s="109"/>
    </row>
    <row r="3" spans="2:11" ht="14.4" customHeight="1" x14ac:dyDescent="0.35">
      <c r="B3" s="116" t="s">
        <v>593</v>
      </c>
      <c r="C3" s="109"/>
      <c r="D3" s="109"/>
      <c r="E3" s="109"/>
      <c r="F3" s="109"/>
      <c r="G3" s="109"/>
      <c r="H3" s="109"/>
      <c r="I3" s="109"/>
      <c r="J3" s="109"/>
    </row>
    <row r="4" spans="2:11" ht="14.4" customHeight="1" x14ac:dyDescent="0.35">
      <c r="B4" s="116" t="s">
        <v>594</v>
      </c>
      <c r="C4" s="109"/>
      <c r="D4" s="109"/>
      <c r="E4" s="109"/>
      <c r="F4" s="109"/>
      <c r="G4" s="109"/>
      <c r="H4" s="109"/>
      <c r="I4" s="109"/>
      <c r="J4" s="109"/>
    </row>
    <row r="5" spans="2:11" ht="14.4" customHeight="1" x14ac:dyDescent="0.35">
      <c r="B5" s="116" t="s">
        <v>595</v>
      </c>
      <c r="C5" s="109"/>
      <c r="D5" s="109"/>
      <c r="E5" s="109"/>
      <c r="F5" s="109"/>
      <c r="G5" s="109"/>
      <c r="H5" s="109"/>
      <c r="I5" s="109"/>
      <c r="J5" s="109"/>
    </row>
    <row r="6" spans="2:11" ht="9" customHeight="1" x14ac:dyDescent="0.35">
      <c r="B6" s="116"/>
      <c r="C6" s="150"/>
      <c r="D6" s="150"/>
      <c r="E6" s="150"/>
      <c r="F6" s="150"/>
      <c r="G6" s="150"/>
      <c r="H6" s="150"/>
      <c r="I6" s="150"/>
      <c r="J6" s="150"/>
    </row>
    <row r="7" spans="2:11" ht="14.4" customHeight="1" x14ac:dyDescent="0.35">
      <c r="B7" s="191" t="s">
        <v>719</v>
      </c>
      <c r="C7" s="192"/>
      <c r="D7" s="192"/>
      <c r="E7" s="192"/>
      <c r="F7" s="192"/>
      <c r="G7" s="192"/>
      <c r="H7" s="192"/>
      <c r="I7" s="192"/>
      <c r="J7" s="192"/>
      <c r="K7" s="193"/>
    </row>
    <row r="8" spans="2:11" ht="14.4" customHeight="1" x14ac:dyDescent="0.35">
      <c r="B8" s="191" t="s">
        <v>757</v>
      </c>
      <c r="C8" s="192"/>
      <c r="D8" s="192"/>
      <c r="E8" s="192"/>
      <c r="F8" s="192"/>
      <c r="G8" s="192"/>
      <c r="H8" s="192"/>
      <c r="I8" s="192"/>
      <c r="J8" s="192"/>
      <c r="K8" s="193"/>
    </row>
    <row r="9" spans="2:11" ht="8.4" customHeight="1" x14ac:dyDescent="0.35">
      <c r="B9" s="194"/>
      <c r="C9" s="192"/>
      <c r="D9" s="192"/>
      <c r="E9" s="192"/>
      <c r="F9" s="192"/>
      <c r="G9" s="192"/>
      <c r="H9" s="192"/>
      <c r="I9" s="192"/>
      <c r="J9" s="192"/>
      <c r="K9" s="193"/>
    </row>
    <row r="10" spans="2:11" ht="14.4" customHeight="1" x14ac:dyDescent="0.35">
      <c r="B10" s="195" t="s">
        <v>765</v>
      </c>
      <c r="C10" s="192"/>
      <c r="D10" s="192"/>
      <c r="E10" s="192"/>
      <c r="F10" s="192"/>
      <c r="G10" s="192"/>
      <c r="H10" s="192"/>
      <c r="I10" s="192"/>
      <c r="J10" s="192"/>
      <c r="K10" s="193"/>
    </row>
    <row r="11" spans="2:11" ht="14.4" customHeight="1" x14ac:dyDescent="0.35">
      <c r="B11" s="195" t="s">
        <v>772</v>
      </c>
      <c r="C11" s="192"/>
      <c r="D11" s="192"/>
      <c r="E11" s="192"/>
      <c r="F11" s="192"/>
      <c r="G11" s="192"/>
      <c r="H11" s="192"/>
      <c r="I11" s="192"/>
      <c r="J11" s="192"/>
      <c r="K11" s="193"/>
    </row>
    <row r="12" spans="2:11" ht="14.4" customHeight="1" x14ac:dyDescent="0.35">
      <c r="B12" s="195" t="s">
        <v>768</v>
      </c>
      <c r="C12" s="192"/>
      <c r="D12" s="192"/>
      <c r="E12" s="192"/>
      <c r="F12" s="192"/>
      <c r="G12" s="192"/>
      <c r="H12" s="192"/>
      <c r="I12" s="192"/>
      <c r="J12" s="192"/>
      <c r="K12" s="193"/>
    </row>
    <row r="13" spans="2:11" ht="14.4" customHeight="1" x14ac:dyDescent="0.35">
      <c r="B13" s="195" t="s">
        <v>268</v>
      </c>
      <c r="C13" s="192"/>
      <c r="D13" s="192"/>
      <c r="E13" s="192"/>
      <c r="F13" s="192"/>
      <c r="G13" s="192"/>
      <c r="H13" s="192"/>
      <c r="I13" s="192"/>
      <c r="J13" s="192"/>
      <c r="K13" s="193"/>
    </row>
    <row r="14" spans="2:11" ht="14.4" customHeight="1" x14ac:dyDescent="0.35">
      <c r="B14" s="195" t="s">
        <v>600</v>
      </c>
      <c r="C14" s="192"/>
      <c r="D14" s="192"/>
      <c r="E14" s="192"/>
      <c r="F14" s="192"/>
      <c r="G14" s="192"/>
      <c r="H14" s="192"/>
      <c r="I14" s="192"/>
      <c r="J14" s="192"/>
      <c r="K14" s="193"/>
    </row>
    <row r="15" spans="2:11" ht="14.4" customHeight="1" x14ac:dyDescent="0.35">
      <c r="B15" s="195" t="s">
        <v>766</v>
      </c>
      <c r="C15" s="192"/>
      <c r="D15" s="192"/>
      <c r="E15" s="192"/>
      <c r="F15" s="192"/>
      <c r="G15" s="192"/>
      <c r="H15" s="192"/>
      <c r="I15" s="192"/>
      <c r="J15" s="192"/>
      <c r="K15" s="193"/>
    </row>
    <row r="16" spans="2:11" ht="14.4" customHeight="1" x14ac:dyDescent="0.35">
      <c r="B16" s="195" t="s">
        <v>767</v>
      </c>
      <c r="C16" s="192"/>
      <c r="D16" s="192"/>
      <c r="E16" s="192"/>
      <c r="F16" s="192"/>
      <c r="G16" s="192"/>
      <c r="H16" s="192"/>
      <c r="I16" s="192"/>
      <c r="J16" s="192"/>
      <c r="K16" s="193"/>
    </row>
    <row r="17" spans="1:14" ht="14.4" customHeight="1" x14ac:dyDescent="0.35">
      <c r="B17" s="195" t="s">
        <v>270</v>
      </c>
      <c r="C17" s="192"/>
      <c r="D17" s="192"/>
      <c r="E17" s="192"/>
      <c r="F17" s="192"/>
      <c r="G17" s="192"/>
      <c r="H17" s="192"/>
      <c r="I17" s="192"/>
      <c r="J17" s="192"/>
      <c r="K17" s="193"/>
    </row>
    <row r="18" spans="1:14" ht="14.4" customHeight="1" x14ac:dyDescent="0.35">
      <c r="B18" s="195" t="s">
        <v>271</v>
      </c>
      <c r="C18" s="192"/>
      <c r="D18" s="192"/>
      <c r="E18" s="192"/>
      <c r="F18" s="192"/>
      <c r="G18" s="192"/>
      <c r="H18" s="192"/>
      <c r="I18" s="192"/>
      <c r="J18" s="192"/>
      <c r="K18" s="193"/>
    </row>
    <row r="19" spans="1:14" ht="14.4" customHeight="1" x14ac:dyDescent="0.35">
      <c r="B19" s="195" t="s">
        <v>272</v>
      </c>
      <c r="C19" s="192"/>
      <c r="D19" s="192"/>
      <c r="E19" s="192"/>
      <c r="F19" s="192"/>
      <c r="G19" s="192"/>
      <c r="H19" s="192"/>
      <c r="I19" s="192"/>
      <c r="J19" s="192"/>
      <c r="K19" s="193"/>
    </row>
    <row r="20" spans="1:14" ht="14.4" customHeight="1" x14ac:dyDescent="0.35">
      <c r="B20" s="109"/>
      <c r="C20" s="109"/>
      <c r="D20" s="109"/>
      <c r="E20" s="109"/>
      <c r="F20" s="109"/>
      <c r="G20" s="109"/>
      <c r="H20" s="109"/>
      <c r="I20" s="109"/>
      <c r="J20" s="109"/>
    </row>
    <row r="21" spans="1:14" ht="14.4" customHeight="1" x14ac:dyDescent="0.3">
      <c r="C21" s="112"/>
      <c r="D21" s="113" t="s">
        <v>238</v>
      </c>
      <c r="E21" s="113" t="s">
        <v>239</v>
      </c>
      <c r="F21" s="113" t="s">
        <v>240</v>
      </c>
      <c r="G21" s="113" t="s">
        <v>241</v>
      </c>
      <c r="H21" s="113" t="s">
        <v>242</v>
      </c>
      <c r="I21" s="113" t="s">
        <v>260</v>
      </c>
      <c r="J21" s="113" t="s">
        <v>262</v>
      </c>
      <c r="N21" s="72" t="s">
        <v>526</v>
      </c>
    </row>
    <row r="22" spans="1:14" ht="14.4" thickBot="1" x14ac:dyDescent="0.35">
      <c r="A22" s="113" t="s">
        <v>253</v>
      </c>
      <c r="D22" s="113" t="s">
        <v>236</v>
      </c>
      <c r="E22" s="113" t="s">
        <v>245</v>
      </c>
      <c r="F22" s="113" t="s">
        <v>237</v>
      </c>
      <c r="G22" s="113" t="s">
        <v>714</v>
      </c>
      <c r="H22" s="113" t="s">
        <v>261</v>
      </c>
      <c r="I22" s="113" t="s">
        <v>263</v>
      </c>
      <c r="J22" s="113" t="s">
        <v>226</v>
      </c>
      <c r="N22" s="72" t="s">
        <v>533</v>
      </c>
    </row>
    <row r="23" spans="1:14" ht="15" thickBot="1" x14ac:dyDescent="0.35">
      <c r="A23" s="113" t="s">
        <v>254</v>
      </c>
      <c r="B23" s="206" t="s">
        <v>251</v>
      </c>
      <c r="C23" s="207"/>
      <c r="D23" s="184"/>
      <c r="E23" s="184"/>
      <c r="F23" s="184"/>
      <c r="G23" s="184"/>
      <c r="H23" s="134"/>
      <c r="I23" s="114"/>
      <c r="J23" s="114"/>
      <c r="K23" s="59"/>
      <c r="N23" s="72" t="s">
        <v>527</v>
      </c>
    </row>
    <row r="24" spans="1:14" s="62" customFormat="1" ht="14.4" thickBot="1" x14ac:dyDescent="0.35">
      <c r="A24" s="113"/>
      <c r="C24" s="68"/>
      <c r="H24" s="135"/>
      <c r="K24" s="63"/>
      <c r="N24" s="73" t="s">
        <v>528</v>
      </c>
    </row>
    <row r="25" spans="1:14" ht="14.4" thickBot="1" x14ac:dyDescent="0.35">
      <c r="A25" s="113" t="s">
        <v>255</v>
      </c>
      <c r="B25" s="206" t="s">
        <v>252</v>
      </c>
      <c r="C25" s="207"/>
      <c r="D25" s="114"/>
      <c r="E25" s="114"/>
      <c r="F25" s="184"/>
      <c r="G25" s="184"/>
      <c r="H25" s="134"/>
      <c r="I25" s="114"/>
      <c r="J25" s="114"/>
      <c r="N25" s="72" t="s">
        <v>597</v>
      </c>
    </row>
    <row r="26" spans="1:14" ht="14.4" thickBot="1" x14ac:dyDescent="0.35">
      <c r="A26" s="113"/>
      <c r="B26" s="206" t="s">
        <v>244</v>
      </c>
      <c r="C26" s="207"/>
      <c r="D26" s="114"/>
      <c r="E26" s="114"/>
      <c r="F26" s="185"/>
      <c r="G26" s="185"/>
      <c r="H26" s="134"/>
      <c r="I26" s="114"/>
      <c r="J26" s="114"/>
      <c r="N26" s="72" t="s">
        <v>529</v>
      </c>
    </row>
    <row r="27" spans="1:14" s="62" customFormat="1" ht="14.4" thickBot="1" x14ac:dyDescent="0.35">
      <c r="A27" s="113"/>
      <c r="C27" s="68"/>
      <c r="H27" s="135"/>
      <c r="N27" s="72" t="s">
        <v>530</v>
      </c>
    </row>
    <row r="28" spans="1:14" ht="14.4" thickBot="1" x14ac:dyDescent="0.35">
      <c r="A28" s="113" t="s">
        <v>256</v>
      </c>
      <c r="B28" s="196" t="str">
        <f>IF(C28="","","Calendar Year 1")</f>
        <v>Calendar Year 1</v>
      </c>
      <c r="C28" s="60">
        <f>N32</f>
        <v>1900</v>
      </c>
      <c r="D28" s="184"/>
      <c r="E28" s="184"/>
      <c r="F28" s="184"/>
      <c r="G28" s="184"/>
      <c r="H28" s="134"/>
      <c r="I28" s="114"/>
      <c r="J28" s="114"/>
      <c r="N28" s="73"/>
    </row>
    <row r="29" spans="1:14" ht="14.4" thickBot="1" x14ac:dyDescent="0.35">
      <c r="A29" s="113"/>
      <c r="B29" s="196" t="str">
        <f>IF(C29="","","Calendar Year 2")</f>
        <v/>
      </c>
      <c r="C29" s="60" t="str">
        <f>IF(C28="","",IF(C28+1&gt;$N$34,"",C28+1))</f>
        <v/>
      </c>
      <c r="D29" s="184"/>
      <c r="E29" s="184"/>
      <c r="F29" s="184"/>
      <c r="G29" s="184"/>
      <c r="H29" s="134"/>
      <c r="I29" s="114"/>
      <c r="J29" s="114"/>
      <c r="N29" s="72" t="s">
        <v>532</v>
      </c>
    </row>
    <row r="30" spans="1:14" ht="14.4" thickBot="1" x14ac:dyDescent="0.35">
      <c r="A30" s="113"/>
      <c r="B30" s="196" t="str">
        <f>IF(C30="","","Calendar Year 3")</f>
        <v/>
      </c>
      <c r="C30" s="60" t="str">
        <f t="shared" ref="C30:C48" si="0">IF(C29="","",IF(C29+1&gt;$N$34,"",C29+1))</f>
        <v/>
      </c>
      <c r="D30" s="184"/>
      <c r="E30" s="184"/>
      <c r="F30" s="184"/>
      <c r="G30" s="184"/>
      <c r="H30" s="134"/>
      <c r="I30" s="114"/>
      <c r="J30" s="114"/>
      <c r="N30" s="72" t="s">
        <v>531</v>
      </c>
    </row>
    <row r="31" spans="1:14" ht="14.4" thickBot="1" x14ac:dyDescent="0.35">
      <c r="A31" s="113"/>
      <c r="B31" s="196" t="str">
        <f>IF(C31="","","Calendar Year 4")</f>
        <v/>
      </c>
      <c r="C31" s="60" t="str">
        <f t="shared" si="0"/>
        <v/>
      </c>
      <c r="D31" s="184"/>
      <c r="E31" s="184"/>
      <c r="F31" s="184"/>
      <c r="G31" s="184"/>
      <c r="H31" s="134"/>
      <c r="I31" s="114"/>
      <c r="J31" s="114"/>
    </row>
    <row r="32" spans="1:14" ht="14.4" thickBot="1" x14ac:dyDescent="0.35">
      <c r="A32" s="113"/>
      <c r="B32" s="196" t="str">
        <f>IF(C32="","","Calendar Year 5")</f>
        <v/>
      </c>
      <c r="C32" s="60" t="str">
        <f t="shared" si="0"/>
        <v/>
      </c>
      <c r="D32" s="184"/>
      <c r="E32" s="184"/>
      <c r="F32" s="184"/>
      <c r="G32" s="184"/>
      <c r="H32" s="134"/>
      <c r="I32" s="114"/>
      <c r="J32" s="114"/>
      <c r="N32" s="72">
        <f>YEAR('Proposal and Operational Info'!B12)</f>
        <v>1900</v>
      </c>
    </row>
    <row r="33" spans="1:16" ht="14.4" thickBot="1" x14ac:dyDescent="0.35">
      <c r="A33" s="113"/>
      <c r="B33" s="196" t="str">
        <f>IF(C33="","","Calendar Year 6")</f>
        <v/>
      </c>
      <c r="C33" s="60" t="str">
        <f t="shared" si="0"/>
        <v/>
      </c>
      <c r="D33" s="184"/>
      <c r="E33" s="184"/>
      <c r="F33" s="184"/>
      <c r="G33" s="184"/>
      <c r="H33" s="134"/>
      <c r="I33" s="114"/>
      <c r="J33" s="114"/>
      <c r="N33" s="72">
        <f>'Proposal and Operational Info'!$B$11</f>
        <v>0</v>
      </c>
    </row>
    <row r="34" spans="1:16" ht="14.4" thickBot="1" x14ac:dyDescent="0.35">
      <c r="A34" s="113"/>
      <c r="B34" s="196" t="str">
        <f>IF(C34="","","Calendar Year 7")</f>
        <v/>
      </c>
      <c r="C34" s="60" t="str">
        <f t="shared" si="0"/>
        <v/>
      </c>
      <c r="D34" s="184"/>
      <c r="E34" s="184"/>
      <c r="F34" s="184"/>
      <c r="G34" s="184"/>
      <c r="H34" s="134"/>
      <c r="I34" s="114"/>
      <c r="J34" s="114"/>
      <c r="N34" s="72">
        <f>N32+N33</f>
        <v>1900</v>
      </c>
    </row>
    <row r="35" spans="1:16" ht="14.4" thickBot="1" x14ac:dyDescent="0.35">
      <c r="A35" s="113"/>
      <c r="B35" s="196" t="str">
        <f>IF(C35="","","Calendar Year 8")</f>
        <v/>
      </c>
      <c r="C35" s="60" t="str">
        <f t="shared" si="0"/>
        <v/>
      </c>
      <c r="D35" s="184"/>
      <c r="E35" s="184"/>
      <c r="F35" s="184"/>
      <c r="G35" s="184"/>
      <c r="H35" s="134"/>
      <c r="I35" s="114"/>
      <c r="J35" s="114"/>
    </row>
    <row r="36" spans="1:16" ht="14.4" thickBot="1" x14ac:dyDescent="0.35">
      <c r="B36" s="196" t="str">
        <f>IF(C36="","","Calendar Year 9")</f>
        <v/>
      </c>
      <c r="C36" s="60" t="str">
        <f t="shared" si="0"/>
        <v/>
      </c>
      <c r="D36" s="184"/>
      <c r="E36" s="184"/>
      <c r="F36" s="184"/>
      <c r="G36" s="184"/>
      <c r="H36" s="134"/>
      <c r="I36" s="114"/>
      <c r="J36" s="114"/>
    </row>
    <row r="37" spans="1:16" ht="14.4" thickBot="1" x14ac:dyDescent="0.35">
      <c r="B37" s="196" t="str">
        <f>IF(C37="","","Calendar Year 10")</f>
        <v/>
      </c>
      <c r="C37" s="60" t="str">
        <f t="shared" si="0"/>
        <v/>
      </c>
      <c r="D37" s="184"/>
      <c r="E37" s="184"/>
      <c r="F37" s="184"/>
      <c r="G37" s="184"/>
      <c r="H37" s="134"/>
      <c r="I37" s="114"/>
      <c r="J37" s="114"/>
    </row>
    <row r="38" spans="1:16" ht="14.4" thickBot="1" x14ac:dyDescent="0.35">
      <c r="B38" s="196" t="str">
        <f>IF(C38="","","Calendar Year 11")</f>
        <v/>
      </c>
      <c r="C38" s="60" t="str">
        <f t="shared" si="0"/>
        <v/>
      </c>
      <c r="D38" s="184"/>
      <c r="E38" s="184"/>
      <c r="F38" s="184"/>
      <c r="G38" s="184"/>
      <c r="H38" s="134"/>
      <c r="I38" s="114"/>
      <c r="J38" s="114"/>
    </row>
    <row r="39" spans="1:16" ht="14.4" thickBot="1" x14ac:dyDescent="0.35">
      <c r="B39" s="196" t="str">
        <f>IF(C39="","","Calendar Year 12")</f>
        <v/>
      </c>
      <c r="C39" s="60" t="str">
        <f t="shared" si="0"/>
        <v/>
      </c>
      <c r="D39" s="184"/>
      <c r="E39" s="184"/>
      <c r="F39" s="184"/>
      <c r="G39" s="184"/>
      <c r="H39" s="134"/>
      <c r="I39" s="114"/>
      <c r="J39" s="114"/>
    </row>
    <row r="40" spans="1:16" ht="14.4" thickBot="1" x14ac:dyDescent="0.35">
      <c r="B40" s="196" t="str">
        <f>IF(C40="","","Calendar Year 13")</f>
        <v/>
      </c>
      <c r="C40" s="60" t="str">
        <f t="shared" si="0"/>
        <v/>
      </c>
      <c r="D40" s="184"/>
      <c r="E40" s="184"/>
      <c r="F40" s="184"/>
      <c r="G40" s="184"/>
      <c r="H40" s="134"/>
      <c r="I40" s="114"/>
      <c r="J40" s="114"/>
    </row>
    <row r="41" spans="1:16" ht="14.4" thickBot="1" x14ac:dyDescent="0.35">
      <c r="B41" s="196" t="str">
        <f>IF(C41="","","Calendar Year 14")</f>
        <v/>
      </c>
      <c r="C41" s="60" t="str">
        <f t="shared" si="0"/>
        <v/>
      </c>
      <c r="D41" s="184"/>
      <c r="E41" s="184"/>
      <c r="F41" s="184"/>
      <c r="G41" s="184"/>
      <c r="H41" s="134"/>
      <c r="I41" s="114"/>
      <c r="J41" s="114"/>
    </row>
    <row r="42" spans="1:16" ht="14.4" thickBot="1" x14ac:dyDescent="0.35">
      <c r="B42" s="196" t="str">
        <f>IF(C42="","","Calendar Year 15")</f>
        <v/>
      </c>
      <c r="C42" s="60" t="str">
        <f t="shared" si="0"/>
        <v/>
      </c>
      <c r="D42" s="184"/>
      <c r="E42" s="184"/>
      <c r="F42" s="184"/>
      <c r="G42" s="184"/>
      <c r="H42" s="134"/>
      <c r="I42" s="114"/>
      <c r="J42" s="114"/>
    </row>
    <row r="43" spans="1:16" ht="14.4" thickBot="1" x14ac:dyDescent="0.35">
      <c r="B43" s="196" t="str">
        <f>IF(C43="","","Calendar Year 16")</f>
        <v/>
      </c>
      <c r="C43" s="60" t="str">
        <f t="shared" si="0"/>
        <v/>
      </c>
      <c r="D43" s="184"/>
      <c r="E43" s="184"/>
      <c r="F43" s="184"/>
      <c r="G43" s="184"/>
      <c r="H43" s="134"/>
      <c r="I43" s="114"/>
      <c r="J43" s="114"/>
      <c r="L43" s="115"/>
      <c r="P43" s="115"/>
    </row>
    <row r="44" spans="1:16" ht="14.4" thickBot="1" x14ac:dyDescent="0.35">
      <c r="B44" s="196" t="str">
        <f>IF(C44="","","Calendar Year 17")</f>
        <v/>
      </c>
      <c r="C44" s="60" t="str">
        <f t="shared" si="0"/>
        <v/>
      </c>
      <c r="D44" s="184"/>
      <c r="E44" s="184"/>
      <c r="F44" s="184"/>
      <c r="G44" s="184"/>
      <c r="H44" s="134"/>
      <c r="I44" s="114"/>
      <c r="J44" s="114"/>
    </row>
    <row r="45" spans="1:16" ht="14.4" thickBot="1" x14ac:dyDescent="0.35">
      <c r="B45" s="196" t="str">
        <f>IF(C45="","","Calendar Year 18")</f>
        <v/>
      </c>
      <c r="C45" s="60" t="str">
        <f t="shared" si="0"/>
        <v/>
      </c>
      <c r="D45" s="184"/>
      <c r="E45" s="184"/>
      <c r="F45" s="184"/>
      <c r="G45" s="184"/>
      <c r="H45" s="134"/>
      <c r="I45" s="114"/>
      <c r="J45" s="114"/>
    </row>
    <row r="46" spans="1:16" ht="14.4" thickBot="1" x14ac:dyDescent="0.35">
      <c r="B46" s="196" t="str">
        <f>IF(C46="","","Calendar Year 19")</f>
        <v/>
      </c>
      <c r="C46" s="60" t="str">
        <f t="shared" si="0"/>
        <v/>
      </c>
      <c r="D46" s="184"/>
      <c r="E46" s="184"/>
      <c r="F46" s="184"/>
      <c r="G46" s="184"/>
      <c r="H46" s="134"/>
      <c r="I46" s="114"/>
      <c r="J46" s="114"/>
    </row>
    <row r="47" spans="1:16" ht="14.4" thickBot="1" x14ac:dyDescent="0.35">
      <c r="B47" s="196" t="str">
        <f>IF(C47="","","Calendar Year 20")</f>
        <v/>
      </c>
      <c r="C47" s="60" t="str">
        <f t="shared" si="0"/>
        <v/>
      </c>
      <c r="D47" s="184"/>
      <c r="E47" s="184"/>
      <c r="F47" s="184"/>
      <c r="G47" s="184"/>
      <c r="H47" s="134"/>
      <c r="I47" s="114"/>
      <c r="J47" s="114"/>
    </row>
    <row r="48" spans="1:16" ht="14.4" thickBot="1" x14ac:dyDescent="0.35">
      <c r="B48" s="196" t="str">
        <f>IF(C48="","","Calendar Year 21")</f>
        <v/>
      </c>
      <c r="C48" s="60" t="str">
        <f t="shared" si="0"/>
        <v/>
      </c>
      <c r="D48" s="184"/>
      <c r="E48" s="184"/>
      <c r="F48" s="184"/>
      <c r="G48" s="184"/>
      <c r="H48" s="134"/>
      <c r="I48" s="114"/>
      <c r="J48" s="114"/>
    </row>
    <row r="49" spans="1:11" ht="14.4" thickBot="1" x14ac:dyDescent="0.35">
      <c r="C49" s="68"/>
      <c r="D49" s="62"/>
      <c r="E49" s="62"/>
      <c r="F49" s="62"/>
      <c r="G49" s="62"/>
    </row>
    <row r="50" spans="1:11" ht="14.4" thickBot="1" x14ac:dyDescent="0.35">
      <c r="A50" s="113" t="s">
        <v>264</v>
      </c>
      <c r="B50" s="206" t="s">
        <v>220</v>
      </c>
      <c r="C50" s="207"/>
      <c r="D50" s="114"/>
      <c r="E50" s="114"/>
      <c r="F50" s="114"/>
      <c r="G50" s="114"/>
      <c r="H50" s="186"/>
      <c r="I50" s="114"/>
      <c r="J50" s="114"/>
    </row>
    <row r="51" spans="1:11" ht="14.4" thickBot="1" x14ac:dyDescent="0.35">
      <c r="A51" s="113"/>
      <c r="B51" s="206" t="s">
        <v>601</v>
      </c>
      <c r="C51" s="207"/>
      <c r="D51" s="114"/>
      <c r="E51" s="114"/>
      <c r="F51" s="114"/>
      <c r="G51" s="114"/>
      <c r="H51" s="186"/>
      <c r="I51" s="114"/>
      <c r="J51" s="114"/>
    </row>
    <row r="52" spans="1:11" ht="14.4" thickBot="1" x14ac:dyDescent="0.35">
      <c r="A52" s="113"/>
      <c r="B52" s="206" t="s">
        <v>221</v>
      </c>
      <c r="C52" s="207"/>
      <c r="D52" s="114"/>
      <c r="E52" s="114"/>
      <c r="F52" s="114"/>
      <c r="G52" s="114"/>
      <c r="H52" s="186"/>
      <c r="I52" s="114"/>
      <c r="J52" s="114"/>
      <c r="K52" s="115"/>
    </row>
    <row r="53" spans="1:11" ht="14.4" thickBot="1" x14ac:dyDescent="0.35">
      <c r="A53" s="113"/>
      <c r="E53" s="62"/>
      <c r="F53" s="62"/>
      <c r="G53" s="62"/>
      <c r="H53" s="135"/>
      <c r="I53" s="62"/>
      <c r="J53" s="62"/>
      <c r="K53" s="115"/>
    </row>
    <row r="54" spans="1:11" ht="14.4" thickBot="1" x14ac:dyDescent="0.35">
      <c r="A54" s="113" t="s">
        <v>265</v>
      </c>
      <c r="B54" s="206" t="s">
        <v>602</v>
      </c>
      <c r="C54" s="207"/>
      <c r="D54" s="114"/>
      <c r="E54" s="114"/>
      <c r="F54" s="114"/>
      <c r="G54" s="114"/>
      <c r="H54" s="134"/>
      <c r="I54" s="184"/>
      <c r="J54" s="114"/>
      <c r="K54" s="115"/>
    </row>
    <row r="55" spans="1:11" ht="16.2" thickBot="1" x14ac:dyDescent="0.35">
      <c r="C55" s="116"/>
      <c r="D55" s="116"/>
      <c r="E55" s="116"/>
      <c r="F55" s="116"/>
      <c r="G55" s="116"/>
      <c r="H55" s="116"/>
      <c r="I55" s="116"/>
      <c r="J55" s="116"/>
      <c r="K55" s="115"/>
    </row>
    <row r="56" spans="1:11" ht="14.4" thickBot="1" x14ac:dyDescent="0.35">
      <c r="A56" s="113" t="s">
        <v>269</v>
      </c>
      <c r="B56" s="206" t="s">
        <v>603</v>
      </c>
      <c r="C56" s="207"/>
      <c r="D56" s="114"/>
      <c r="E56" s="114"/>
      <c r="F56" s="114"/>
      <c r="G56" s="114"/>
      <c r="H56" s="134"/>
      <c r="I56" s="114"/>
      <c r="J56" s="187"/>
    </row>
    <row r="57" spans="1:11" ht="14.4" thickBot="1" x14ac:dyDescent="0.35">
      <c r="B57" s="206" t="s">
        <v>604</v>
      </c>
      <c r="C57" s="207"/>
      <c r="D57" s="114"/>
      <c r="E57" s="114"/>
      <c r="F57" s="114"/>
      <c r="G57" s="114"/>
      <c r="H57" s="134"/>
      <c r="I57" s="114"/>
      <c r="J57" s="184"/>
    </row>
    <row r="58" spans="1:11" ht="14.4" thickBot="1" x14ac:dyDescent="0.35">
      <c r="B58" s="206" t="s">
        <v>605</v>
      </c>
      <c r="C58" s="207"/>
      <c r="D58" s="114"/>
      <c r="E58" s="114"/>
      <c r="F58" s="114"/>
      <c r="G58" s="114"/>
      <c r="H58" s="134"/>
      <c r="I58" s="114"/>
      <c r="J58" s="184"/>
    </row>
    <row r="59" spans="1:11" x14ac:dyDescent="0.3">
      <c r="C59" s="115"/>
      <c r="K59" s="115"/>
    </row>
    <row r="60" spans="1:11" ht="15.6" x14ac:dyDescent="0.3">
      <c r="D60" s="116"/>
      <c r="E60" s="116"/>
      <c r="F60" s="116"/>
      <c r="G60" s="116"/>
      <c r="H60" s="116"/>
      <c r="I60" s="116"/>
      <c r="J60" s="117"/>
      <c r="K60" s="115"/>
    </row>
    <row r="61" spans="1:11" ht="15.6" x14ac:dyDescent="0.3">
      <c r="D61" s="116"/>
      <c r="E61" s="116"/>
      <c r="F61" s="116"/>
      <c r="G61" s="116"/>
      <c r="H61" s="116"/>
      <c r="I61" s="116"/>
      <c r="J61" s="117"/>
      <c r="K61" s="115"/>
    </row>
    <row r="62" spans="1:11" ht="15.6" x14ac:dyDescent="0.3">
      <c r="D62" s="116"/>
      <c r="E62" s="116"/>
      <c r="F62" s="116"/>
      <c r="G62" s="116"/>
      <c r="H62" s="116"/>
      <c r="I62" s="116"/>
      <c r="J62" s="117"/>
      <c r="K62" s="115"/>
    </row>
    <row r="63" spans="1:11" ht="15.6" x14ac:dyDescent="0.3">
      <c r="D63" s="116"/>
      <c r="E63" s="116"/>
      <c r="F63" s="116"/>
      <c r="G63" s="116"/>
      <c r="H63" s="116"/>
      <c r="I63" s="116"/>
      <c r="J63" s="117"/>
      <c r="K63" s="115"/>
    </row>
    <row r="64" spans="1:11" x14ac:dyDescent="0.3">
      <c r="D64" s="117"/>
      <c r="E64" s="117"/>
      <c r="F64" s="117"/>
      <c r="G64" s="117"/>
      <c r="H64" s="117"/>
      <c r="I64" s="117"/>
      <c r="J64" s="117"/>
    </row>
    <row r="65" spans="4:10" x14ac:dyDescent="0.3">
      <c r="D65" s="117"/>
      <c r="E65" s="117"/>
      <c r="F65" s="117"/>
      <c r="G65" s="117"/>
      <c r="H65" s="117"/>
      <c r="I65" s="117"/>
      <c r="J65" s="117"/>
    </row>
    <row r="66" spans="4:10" x14ac:dyDescent="0.3">
      <c r="D66" s="117"/>
      <c r="E66" s="117"/>
      <c r="F66" s="117"/>
      <c r="G66" s="117"/>
      <c r="H66" s="117"/>
      <c r="I66" s="117"/>
      <c r="J66" s="117"/>
    </row>
    <row r="67" spans="4:10" x14ac:dyDescent="0.3">
      <c r="D67" s="117"/>
      <c r="E67" s="117"/>
      <c r="F67" s="117"/>
      <c r="G67" s="117"/>
      <c r="H67" s="117"/>
      <c r="I67" s="117"/>
      <c r="J67" s="117"/>
    </row>
  </sheetData>
  <sheetProtection password="8197" sheet="1" objects="1" scenarios="1"/>
  <mergeCells count="11">
    <mergeCell ref="B1:J1"/>
    <mergeCell ref="B23:C23"/>
    <mergeCell ref="B25:C25"/>
    <mergeCell ref="B26:C26"/>
    <mergeCell ref="B50:C50"/>
    <mergeCell ref="B58:C58"/>
    <mergeCell ref="B51:C51"/>
    <mergeCell ref="B52:C52"/>
    <mergeCell ref="B54:C54"/>
    <mergeCell ref="B56:C56"/>
    <mergeCell ref="B57:C57"/>
  </mergeCells>
  <dataValidations count="5">
    <dataValidation type="decimal" allowBlank="1" showInputMessage="1" showErrorMessage="1" sqref="D49:D52 J54 F50:G52 I50:J52 E49:E53 D54:H54 D56:I58">
      <formula1>0</formula1>
      <formula2>1000</formula2>
    </dataValidation>
    <dataValidation type="list" allowBlank="1" showInputMessage="1" showErrorMessage="1" sqref="F26:G26">
      <formula1>$N$29:$N$30</formula1>
    </dataValidation>
    <dataValidation type="list" allowBlank="1" showInputMessage="1" showErrorMessage="1" sqref="H50">
      <formula1>$N$21:$N$27</formula1>
    </dataValidation>
    <dataValidation type="decimal" allowBlank="1" showInputMessage="1" showErrorMessage="1" sqref="J56">
      <formula1>0</formula1>
      <formula2>1000000000</formula2>
    </dataValidation>
    <dataValidation type="decimal" allowBlank="1" showInputMessage="1" showErrorMessage="1" sqref="D23 E23 F23 G23 F25 G25 D28:G48 H51 I54 J57 J58">
      <formula1>0</formula1>
      <formula2>100000</formula2>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opLeftCell="A16" workbookViewId="0">
      <selection activeCell="H18" sqref="H18"/>
    </sheetView>
  </sheetViews>
  <sheetFormatPr defaultColWidth="14.5546875" defaultRowHeight="13.8" x14ac:dyDescent="0.3"/>
  <cols>
    <col min="1" max="10" width="14.5546875" style="63"/>
    <col min="11" max="11" width="0" style="63" hidden="1" customWidth="1"/>
    <col min="12" max="16384" width="14.5546875" style="63"/>
  </cols>
  <sheetData>
    <row r="1" spans="1:14" ht="18" x14ac:dyDescent="0.35">
      <c r="B1" s="208" t="s">
        <v>257</v>
      </c>
      <c r="C1" s="208"/>
      <c r="D1" s="208"/>
      <c r="E1" s="208"/>
      <c r="F1" s="208"/>
      <c r="G1" s="208"/>
      <c r="H1" s="208"/>
    </row>
    <row r="2" spans="1:14" ht="18" x14ac:dyDescent="0.35">
      <c r="B2" s="197" t="s">
        <v>719</v>
      </c>
      <c r="C2" s="152"/>
      <c r="D2" s="152"/>
      <c r="E2" s="152"/>
      <c r="F2" s="152"/>
      <c r="G2" s="152"/>
      <c r="H2" s="152"/>
      <c r="I2" s="118"/>
    </row>
    <row r="3" spans="1:14" ht="14.4" customHeight="1" x14ac:dyDescent="0.35">
      <c r="B3" s="197" t="s">
        <v>757</v>
      </c>
      <c r="C3" s="152"/>
      <c r="D3" s="152"/>
      <c r="E3" s="152"/>
      <c r="F3" s="152"/>
      <c r="G3" s="152"/>
      <c r="H3" s="152"/>
      <c r="I3" s="152"/>
      <c r="J3" s="152"/>
      <c r="N3" s="72"/>
    </row>
    <row r="4" spans="1:14" ht="6.6" customHeight="1" x14ac:dyDescent="0.35">
      <c r="B4" s="198"/>
      <c r="C4" s="152"/>
      <c r="D4" s="152"/>
      <c r="E4" s="152"/>
      <c r="F4" s="152"/>
      <c r="G4" s="152"/>
      <c r="H4" s="152"/>
      <c r="I4" s="118"/>
    </row>
    <row r="5" spans="1:14" ht="13.8" customHeight="1" x14ac:dyDescent="0.4">
      <c r="B5" s="117" t="s">
        <v>266</v>
      </c>
      <c r="C5" s="199"/>
      <c r="D5" s="199"/>
      <c r="E5" s="199"/>
      <c r="F5" s="199"/>
      <c r="G5" s="199"/>
      <c r="H5" s="199"/>
    </row>
    <row r="6" spans="1:14" ht="13.8" customHeight="1" x14ac:dyDescent="0.4">
      <c r="B6" s="117" t="s">
        <v>598</v>
      </c>
      <c r="C6" s="199"/>
      <c r="D6" s="199"/>
      <c r="E6" s="199"/>
      <c r="F6" s="199"/>
      <c r="G6" s="199"/>
      <c r="H6" s="199"/>
    </row>
    <row r="7" spans="1:14" ht="13.8" customHeight="1" x14ac:dyDescent="0.4">
      <c r="B7" s="117" t="s">
        <v>722</v>
      </c>
      <c r="C7" s="199"/>
      <c r="D7" s="199"/>
      <c r="E7" s="199"/>
      <c r="F7" s="199"/>
      <c r="G7" s="199"/>
      <c r="H7" s="199"/>
    </row>
    <row r="8" spans="1:14" ht="13.8" customHeight="1" x14ac:dyDescent="0.4">
      <c r="B8" s="117" t="s">
        <v>770</v>
      </c>
      <c r="C8" s="199"/>
      <c r="D8" s="199"/>
      <c r="E8" s="199"/>
      <c r="F8" s="199"/>
      <c r="G8" s="199"/>
      <c r="H8" s="199"/>
    </row>
    <row r="9" spans="1:14" ht="13.8" customHeight="1" x14ac:dyDescent="0.4">
      <c r="B9" s="117" t="s">
        <v>771</v>
      </c>
      <c r="C9" s="199"/>
      <c r="D9" s="199"/>
      <c r="E9" s="199"/>
      <c r="F9" s="199"/>
      <c r="G9" s="199"/>
      <c r="H9" s="199"/>
    </row>
    <row r="10" spans="1:14" ht="13.8" customHeight="1" x14ac:dyDescent="0.4">
      <c r="B10" s="117" t="s">
        <v>247</v>
      </c>
      <c r="C10" s="199"/>
      <c r="D10" s="199"/>
      <c r="E10" s="199"/>
      <c r="F10" s="199"/>
      <c r="G10" s="199"/>
      <c r="H10" s="199"/>
    </row>
    <row r="11" spans="1:14" ht="13.8" customHeight="1" x14ac:dyDescent="0.4">
      <c r="B11" s="117" t="s">
        <v>775</v>
      </c>
      <c r="C11" s="199"/>
      <c r="D11" s="199"/>
      <c r="E11" s="199"/>
      <c r="F11" s="199"/>
      <c r="G11" s="199"/>
      <c r="H11" s="199"/>
    </row>
    <row r="12" spans="1:14" ht="19.8" x14ac:dyDescent="0.4">
      <c r="B12" s="117"/>
      <c r="C12" s="111"/>
      <c r="D12" s="111"/>
      <c r="E12" s="111"/>
      <c r="F12" s="111"/>
      <c r="G12" s="111"/>
      <c r="H12" s="111"/>
    </row>
    <row r="13" spans="1:14" x14ac:dyDescent="0.3">
      <c r="C13" s="112"/>
      <c r="D13" s="113" t="s">
        <v>238</v>
      </c>
      <c r="E13" s="113" t="s">
        <v>239</v>
      </c>
      <c r="F13" s="113" t="s">
        <v>240</v>
      </c>
      <c r="G13" s="113" t="s">
        <v>241</v>
      </c>
      <c r="H13" s="113" t="s">
        <v>242</v>
      </c>
    </row>
    <row r="14" spans="1:14" ht="14.4" thickBot="1" x14ac:dyDescent="0.35">
      <c r="A14" s="113" t="s">
        <v>253</v>
      </c>
      <c r="D14" s="113" t="s">
        <v>236</v>
      </c>
      <c r="E14" s="113" t="s">
        <v>245</v>
      </c>
      <c r="F14" s="113" t="s">
        <v>246</v>
      </c>
      <c r="G14" s="113" t="s">
        <v>235</v>
      </c>
      <c r="H14" s="113" t="s">
        <v>237</v>
      </c>
    </row>
    <row r="15" spans="1:14" ht="14.4" thickBot="1" x14ac:dyDescent="0.35">
      <c r="A15" s="113" t="s">
        <v>254</v>
      </c>
      <c r="B15" s="206" t="s">
        <v>251</v>
      </c>
      <c r="C15" s="207"/>
      <c r="D15" s="184"/>
      <c r="E15" s="184"/>
      <c r="F15" s="184"/>
      <c r="G15" s="184"/>
      <c r="H15" s="184"/>
      <c r="K15" s="62" t="s">
        <v>531</v>
      </c>
    </row>
    <row r="16" spans="1:14" s="62" customFormat="1" ht="14.4" thickBot="1" x14ac:dyDescent="0.35">
      <c r="A16" s="113"/>
      <c r="C16" s="68"/>
      <c r="K16" s="63" t="s">
        <v>532</v>
      </c>
    </row>
    <row r="17" spans="1:11" ht="14.4" thickBot="1" x14ac:dyDescent="0.35">
      <c r="A17" s="113" t="s">
        <v>255</v>
      </c>
      <c r="B17" s="206" t="s">
        <v>252</v>
      </c>
      <c r="C17" s="207"/>
      <c r="D17" s="114"/>
      <c r="E17" s="114"/>
      <c r="F17" s="114"/>
      <c r="G17" s="184"/>
      <c r="H17" s="184"/>
    </row>
    <row r="18" spans="1:11" ht="14.4" thickBot="1" x14ac:dyDescent="0.35">
      <c r="A18" s="113"/>
      <c r="B18" s="206" t="s">
        <v>244</v>
      </c>
      <c r="C18" s="207"/>
      <c r="D18" s="114"/>
      <c r="E18" s="114"/>
      <c r="F18" s="114"/>
      <c r="G18" s="184"/>
      <c r="H18" s="184"/>
    </row>
    <row r="19" spans="1:11" s="62" customFormat="1" ht="14.4" thickBot="1" x14ac:dyDescent="0.35">
      <c r="A19" s="113"/>
      <c r="C19" s="68"/>
    </row>
    <row r="20" spans="1:11" ht="14.4" thickBot="1" x14ac:dyDescent="0.35">
      <c r="A20" s="113" t="s">
        <v>256</v>
      </c>
      <c r="B20" s="196" t="str">
        <f>IF(C20="","","Calendar Year 1")</f>
        <v>Calendar Year 1</v>
      </c>
      <c r="C20" s="58">
        <f>K20</f>
        <v>1900</v>
      </c>
      <c r="D20" s="184"/>
      <c r="E20" s="184"/>
      <c r="F20" s="184"/>
      <c r="G20" s="184"/>
      <c r="H20" s="184"/>
      <c r="K20" s="72">
        <f>YEAR('Proposal and Operational Info'!$B$12)</f>
        <v>1900</v>
      </c>
    </row>
    <row r="21" spans="1:11" ht="14.4" thickBot="1" x14ac:dyDescent="0.35">
      <c r="B21" s="196" t="str">
        <f>IF(C21="","","Calendar Year 2")</f>
        <v/>
      </c>
      <c r="C21" s="58" t="str">
        <f>IF(C20="","",IF(C20+1&gt;$K$22,"",C20+1))</f>
        <v/>
      </c>
      <c r="D21" s="184"/>
      <c r="E21" s="184"/>
      <c r="F21" s="184"/>
      <c r="G21" s="184"/>
      <c r="H21" s="184"/>
      <c r="K21" s="72">
        <f>'Proposal and Operational Info'!$B$11</f>
        <v>0</v>
      </c>
    </row>
    <row r="22" spans="1:11" ht="14.4" thickBot="1" x14ac:dyDescent="0.35">
      <c r="B22" s="196" t="str">
        <f>IF(C22="","","Calendar Year 3")</f>
        <v/>
      </c>
      <c r="C22" s="58" t="str">
        <f t="shared" ref="C22:C40" si="0">IF(C21="","",IF(C21+1&gt;$K$22,"",C21+1))</f>
        <v/>
      </c>
      <c r="D22" s="184"/>
      <c r="E22" s="184"/>
      <c r="F22" s="184"/>
      <c r="G22" s="184"/>
      <c r="H22" s="184"/>
      <c r="K22" s="72">
        <f>K20+K21</f>
        <v>1900</v>
      </c>
    </row>
    <row r="23" spans="1:11" ht="14.4" thickBot="1" x14ac:dyDescent="0.35">
      <c r="B23" s="196" t="str">
        <f>IF(C23="","","Calendar Year 4")</f>
        <v/>
      </c>
      <c r="C23" s="58" t="str">
        <f t="shared" si="0"/>
        <v/>
      </c>
      <c r="D23" s="184"/>
      <c r="E23" s="184"/>
      <c r="F23" s="184"/>
      <c r="G23" s="184"/>
      <c r="H23" s="184"/>
    </row>
    <row r="24" spans="1:11" ht="14.4" thickBot="1" x14ac:dyDescent="0.35">
      <c r="B24" s="196" t="str">
        <f>IF(C24="","","Calendar Year 5")</f>
        <v/>
      </c>
      <c r="C24" s="58" t="str">
        <f t="shared" si="0"/>
        <v/>
      </c>
      <c r="D24" s="184"/>
      <c r="E24" s="184"/>
      <c r="F24" s="184"/>
      <c r="G24" s="184"/>
      <c r="H24" s="184"/>
    </row>
    <row r="25" spans="1:11" ht="14.4" thickBot="1" x14ac:dyDescent="0.35">
      <c r="B25" s="196" t="str">
        <f>IF(C25="","","Calendar Year 6")</f>
        <v/>
      </c>
      <c r="C25" s="58" t="str">
        <f t="shared" si="0"/>
        <v/>
      </c>
      <c r="D25" s="184"/>
      <c r="E25" s="184"/>
      <c r="F25" s="184"/>
      <c r="G25" s="184"/>
      <c r="H25" s="184"/>
    </row>
    <row r="26" spans="1:11" ht="14.4" thickBot="1" x14ac:dyDescent="0.35">
      <c r="B26" s="196" t="str">
        <f>IF(C26="","","Calendar Year 7")</f>
        <v/>
      </c>
      <c r="C26" s="58" t="str">
        <f t="shared" si="0"/>
        <v/>
      </c>
      <c r="D26" s="184"/>
      <c r="E26" s="184"/>
      <c r="F26" s="184"/>
      <c r="G26" s="184"/>
      <c r="H26" s="184"/>
    </row>
    <row r="27" spans="1:11" ht="14.4" thickBot="1" x14ac:dyDescent="0.35">
      <c r="B27" s="196" t="str">
        <f>IF(C27="","","Calendar Year 8")</f>
        <v/>
      </c>
      <c r="C27" s="58" t="str">
        <f t="shared" si="0"/>
        <v/>
      </c>
      <c r="D27" s="184"/>
      <c r="E27" s="184"/>
      <c r="F27" s="184"/>
      <c r="G27" s="184"/>
      <c r="H27" s="184"/>
    </row>
    <row r="28" spans="1:11" ht="14.4" thickBot="1" x14ac:dyDescent="0.35">
      <c r="B28" s="196" t="str">
        <f>IF(C28="","","Calendar Year 9")</f>
        <v/>
      </c>
      <c r="C28" s="58" t="str">
        <f t="shared" si="0"/>
        <v/>
      </c>
      <c r="D28" s="184"/>
      <c r="E28" s="184"/>
      <c r="F28" s="184"/>
      <c r="G28" s="184"/>
      <c r="H28" s="184"/>
    </row>
    <row r="29" spans="1:11" ht="14.4" thickBot="1" x14ac:dyDescent="0.35">
      <c r="B29" s="196" t="str">
        <f>IF(C29="","","Calendar Year 10")</f>
        <v/>
      </c>
      <c r="C29" s="58" t="str">
        <f t="shared" si="0"/>
        <v/>
      </c>
      <c r="D29" s="184"/>
      <c r="E29" s="184"/>
      <c r="F29" s="184"/>
      <c r="G29" s="184"/>
      <c r="H29" s="184"/>
    </row>
    <row r="30" spans="1:11" ht="14.4" thickBot="1" x14ac:dyDescent="0.35">
      <c r="B30" s="196" t="str">
        <f>IF(C30="","","Calendar Year 11")</f>
        <v/>
      </c>
      <c r="C30" s="58" t="str">
        <f t="shared" si="0"/>
        <v/>
      </c>
      <c r="D30" s="184"/>
      <c r="E30" s="184"/>
      <c r="F30" s="184"/>
      <c r="G30" s="184"/>
      <c r="H30" s="184"/>
    </row>
    <row r="31" spans="1:11" ht="14.4" thickBot="1" x14ac:dyDescent="0.35">
      <c r="B31" s="196" t="str">
        <f>IF(C31="","","Calendar Year 12")</f>
        <v/>
      </c>
      <c r="C31" s="58" t="str">
        <f t="shared" si="0"/>
        <v/>
      </c>
      <c r="D31" s="184"/>
      <c r="E31" s="184"/>
      <c r="F31" s="184"/>
      <c r="G31" s="184"/>
      <c r="H31" s="184"/>
    </row>
    <row r="32" spans="1:11" ht="14.4" thickBot="1" x14ac:dyDescent="0.35">
      <c r="B32" s="196" t="str">
        <f>IF(C32="","","Calendar Year 13")</f>
        <v/>
      </c>
      <c r="C32" s="58" t="str">
        <f t="shared" si="0"/>
        <v/>
      </c>
      <c r="D32" s="184"/>
      <c r="E32" s="184"/>
      <c r="F32" s="184"/>
      <c r="G32" s="184"/>
      <c r="H32" s="184"/>
    </row>
    <row r="33" spans="2:8" ht="14.4" thickBot="1" x14ac:dyDescent="0.35">
      <c r="B33" s="196" t="str">
        <f>IF(C33="","","Calendar Year 14")</f>
        <v/>
      </c>
      <c r="C33" s="58" t="str">
        <f t="shared" si="0"/>
        <v/>
      </c>
      <c r="D33" s="184"/>
      <c r="E33" s="184"/>
      <c r="F33" s="184"/>
      <c r="G33" s="184"/>
      <c r="H33" s="184"/>
    </row>
    <row r="34" spans="2:8" ht="14.4" thickBot="1" x14ac:dyDescent="0.35">
      <c r="B34" s="196" t="str">
        <f>IF(C34="","","Calendar Year 15")</f>
        <v/>
      </c>
      <c r="C34" s="58" t="str">
        <f t="shared" si="0"/>
        <v/>
      </c>
      <c r="D34" s="184"/>
      <c r="E34" s="184"/>
      <c r="F34" s="184"/>
      <c r="G34" s="184"/>
      <c r="H34" s="184"/>
    </row>
    <row r="35" spans="2:8" ht="14.4" thickBot="1" x14ac:dyDescent="0.35">
      <c r="B35" s="196" t="str">
        <f>IF(C35="","","Calendar Year 16")</f>
        <v/>
      </c>
      <c r="C35" s="58" t="str">
        <f t="shared" si="0"/>
        <v/>
      </c>
      <c r="D35" s="184"/>
      <c r="E35" s="184"/>
      <c r="F35" s="184"/>
      <c r="G35" s="184"/>
      <c r="H35" s="184"/>
    </row>
    <row r="36" spans="2:8" ht="14.4" thickBot="1" x14ac:dyDescent="0.35">
      <c r="B36" s="196" t="str">
        <f>IF(C36="","","Calendar Year 17")</f>
        <v/>
      </c>
      <c r="C36" s="58" t="str">
        <f t="shared" si="0"/>
        <v/>
      </c>
      <c r="D36" s="184"/>
      <c r="E36" s="184"/>
      <c r="F36" s="184"/>
      <c r="G36" s="184"/>
      <c r="H36" s="184"/>
    </row>
    <row r="37" spans="2:8" ht="14.4" thickBot="1" x14ac:dyDescent="0.35">
      <c r="B37" s="196" t="str">
        <f>IF(C37="","","Calendar Year 18")</f>
        <v/>
      </c>
      <c r="C37" s="58" t="str">
        <f t="shared" si="0"/>
        <v/>
      </c>
      <c r="D37" s="184"/>
      <c r="E37" s="184"/>
      <c r="F37" s="184"/>
      <c r="G37" s="184"/>
      <c r="H37" s="184"/>
    </row>
    <row r="38" spans="2:8" ht="14.4" thickBot="1" x14ac:dyDescent="0.35">
      <c r="B38" s="196" t="str">
        <f>IF(C38="","","Calendar Year 19")</f>
        <v/>
      </c>
      <c r="C38" s="58" t="str">
        <f t="shared" si="0"/>
        <v/>
      </c>
      <c r="D38" s="184"/>
      <c r="E38" s="184"/>
      <c r="F38" s="184"/>
      <c r="G38" s="184"/>
      <c r="H38" s="184"/>
    </row>
    <row r="39" spans="2:8" ht="14.4" thickBot="1" x14ac:dyDescent="0.35">
      <c r="B39" s="196" t="str">
        <f>IF(C39="","","Calendar Year 20")</f>
        <v/>
      </c>
      <c r="C39" s="60" t="str">
        <f t="shared" si="0"/>
        <v/>
      </c>
      <c r="D39" s="184"/>
      <c r="E39" s="184"/>
      <c r="F39" s="184"/>
      <c r="G39" s="184"/>
      <c r="H39" s="184"/>
    </row>
    <row r="40" spans="2:8" ht="14.4" thickBot="1" x14ac:dyDescent="0.35">
      <c r="B40" s="196" t="str">
        <f>IF(C40="","","Calendar Year 21")</f>
        <v/>
      </c>
      <c r="C40" s="60" t="str">
        <f t="shared" si="0"/>
        <v/>
      </c>
      <c r="D40" s="184"/>
      <c r="E40" s="184"/>
      <c r="F40" s="184"/>
      <c r="G40" s="184"/>
      <c r="H40" s="184"/>
    </row>
  </sheetData>
  <sheetProtection password="8197" sheet="1" objects="1" scenarios="1"/>
  <mergeCells count="4">
    <mergeCell ref="B1:H1"/>
    <mergeCell ref="B15:C15"/>
    <mergeCell ref="B17:C17"/>
    <mergeCell ref="B18:C18"/>
  </mergeCells>
  <dataValidations count="2">
    <dataValidation type="list" allowBlank="1" showInputMessage="1" showErrorMessage="1" sqref="G18:H18">
      <formula1>$K$15:$K$16</formula1>
    </dataValidation>
    <dataValidation type="decimal" allowBlank="1" showInputMessage="1" showErrorMessage="1" sqref="D15:H15 G17:H17 D20:H40">
      <formula1>0</formula1>
      <formula2>100000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opLeftCell="A16" workbookViewId="0">
      <selection activeCell="E30" sqref="E30"/>
    </sheetView>
  </sheetViews>
  <sheetFormatPr defaultRowHeight="13.8" x14ac:dyDescent="0.3"/>
  <cols>
    <col min="1" max="1" width="5" style="63" bestFit="1" customWidth="1"/>
    <col min="2" max="2" width="16.21875" style="63" customWidth="1"/>
    <col min="3" max="3" width="13.21875" style="63" customWidth="1"/>
    <col min="4" max="4" width="15.77734375" style="63" bestFit="1" customWidth="1"/>
    <col min="5" max="5" width="23.6640625" style="63" bestFit="1" customWidth="1"/>
    <col min="6" max="6" width="22.33203125" style="63" bestFit="1" customWidth="1"/>
    <col min="7" max="7" width="14.6640625" style="63" bestFit="1" customWidth="1"/>
    <col min="8" max="8" width="10" style="63" hidden="1" customWidth="1"/>
    <col min="9" max="9" width="2" style="63" customWidth="1"/>
    <col min="10" max="16384" width="8.88671875" style="63"/>
  </cols>
  <sheetData>
    <row r="1" spans="1:14" ht="18" x14ac:dyDescent="0.35">
      <c r="A1" s="208" t="s">
        <v>258</v>
      </c>
      <c r="B1" s="208"/>
      <c r="C1" s="208"/>
      <c r="D1" s="208"/>
      <c r="E1" s="208"/>
      <c r="F1" s="208"/>
      <c r="G1" s="118"/>
      <c r="H1" s="118"/>
    </row>
    <row r="2" spans="1:14" ht="6.6" customHeight="1" x14ac:dyDescent="0.35">
      <c r="A2" s="150"/>
      <c r="B2" s="150"/>
      <c r="C2" s="150"/>
      <c r="D2" s="150"/>
      <c r="E2" s="150"/>
      <c r="F2" s="150"/>
      <c r="G2" s="118"/>
      <c r="H2" s="118"/>
    </row>
    <row r="3" spans="1:14" ht="18" x14ac:dyDescent="0.35">
      <c r="A3" s="109"/>
      <c r="B3" s="197" t="s">
        <v>720</v>
      </c>
      <c r="C3" s="109"/>
      <c r="D3" s="109"/>
      <c r="E3" s="109"/>
      <c r="F3" s="109"/>
      <c r="G3" s="118"/>
      <c r="H3" s="118"/>
    </row>
    <row r="4" spans="1:14" ht="14.4" customHeight="1" x14ac:dyDescent="0.35">
      <c r="B4" s="197" t="s">
        <v>757</v>
      </c>
      <c r="C4" s="152"/>
      <c r="D4" s="152"/>
      <c r="E4" s="152"/>
      <c r="F4" s="152"/>
      <c r="G4" s="152"/>
      <c r="H4" s="152"/>
      <c r="I4" s="152"/>
      <c r="J4" s="152"/>
      <c r="N4" s="72"/>
    </row>
    <row r="5" spans="1:14" ht="4.2" customHeight="1" x14ac:dyDescent="0.35">
      <c r="A5" s="150"/>
      <c r="B5" s="198"/>
      <c r="C5" s="150"/>
      <c r="D5" s="150"/>
      <c r="E5" s="150"/>
      <c r="F5" s="150"/>
      <c r="G5" s="118"/>
      <c r="H5" s="118"/>
    </row>
    <row r="6" spans="1:14" x14ac:dyDescent="0.3">
      <c r="B6" s="117" t="s">
        <v>267</v>
      </c>
    </row>
    <row r="7" spans="1:14" x14ac:dyDescent="0.3">
      <c r="B7" s="117" t="s">
        <v>606</v>
      </c>
    </row>
    <row r="8" spans="1:14" x14ac:dyDescent="0.3">
      <c r="B8" s="117" t="s">
        <v>769</v>
      </c>
    </row>
    <row r="9" spans="1:14" x14ac:dyDescent="0.3">
      <c r="B9" s="117" t="s">
        <v>773</v>
      </c>
    </row>
    <row r="10" spans="1:14" x14ac:dyDescent="0.3">
      <c r="B10" s="117" t="s">
        <v>774</v>
      </c>
    </row>
    <row r="11" spans="1:14" ht="10.8" customHeight="1" x14ac:dyDescent="0.3"/>
    <row r="12" spans="1:14" x14ac:dyDescent="0.3">
      <c r="C12" s="112"/>
      <c r="D12" s="113" t="s">
        <v>238</v>
      </c>
      <c r="E12" s="113" t="s">
        <v>239</v>
      </c>
      <c r="F12" s="113" t="s">
        <v>240</v>
      </c>
    </row>
    <row r="13" spans="1:14" ht="14.4" thickBot="1" x14ac:dyDescent="0.35">
      <c r="A13" s="113" t="s">
        <v>253</v>
      </c>
      <c r="D13" s="113" t="s">
        <v>235</v>
      </c>
      <c r="E13" s="113" t="s">
        <v>248</v>
      </c>
      <c r="F13" s="113" t="s">
        <v>249</v>
      </c>
    </row>
    <row r="14" spans="1:14" ht="13.8" customHeight="1" thickBot="1" x14ac:dyDescent="0.35">
      <c r="A14" s="113" t="s">
        <v>254</v>
      </c>
      <c r="B14" s="206" t="s">
        <v>243</v>
      </c>
      <c r="C14" s="207"/>
      <c r="D14" s="184"/>
      <c r="E14" s="184"/>
      <c r="F14" s="184"/>
    </row>
    <row r="15" spans="1:14" s="62" customFormat="1" ht="14.4" thickBot="1" x14ac:dyDescent="0.35">
      <c r="A15" s="113"/>
      <c r="C15" s="68"/>
    </row>
    <row r="16" spans="1:14" ht="14.4" thickBot="1" x14ac:dyDescent="0.35">
      <c r="A16" s="113" t="s">
        <v>255</v>
      </c>
      <c r="B16" s="196" t="str">
        <f>IF(C16="","","Calendar Year 1")</f>
        <v>Calendar Year 1</v>
      </c>
      <c r="C16" s="58">
        <f>H16</f>
        <v>1900</v>
      </c>
      <c r="D16" s="184"/>
      <c r="E16" s="184"/>
      <c r="F16" s="184"/>
      <c r="H16" s="72">
        <f>YEAR('Proposal and Operational Info'!$B$12)</f>
        <v>1900</v>
      </c>
    </row>
    <row r="17" spans="2:8" ht="14.4" thickBot="1" x14ac:dyDescent="0.35">
      <c r="B17" s="196" t="str">
        <f>IF(C17="","","Calendar Year 2")</f>
        <v/>
      </c>
      <c r="C17" s="58" t="str">
        <f>IF(C16="","",IF(C16+1&gt;$H$18,"",C16+1))</f>
        <v/>
      </c>
      <c r="D17" s="184"/>
      <c r="E17" s="184"/>
      <c r="F17" s="184"/>
      <c r="H17" s="72">
        <f>'Proposal and Operational Info'!$B$11</f>
        <v>0</v>
      </c>
    </row>
    <row r="18" spans="2:8" ht="14.4" thickBot="1" x14ac:dyDescent="0.35">
      <c r="B18" s="196" t="str">
        <f>IF(C18="","","Calendar Year 3")</f>
        <v/>
      </c>
      <c r="C18" s="58" t="str">
        <f t="shared" ref="C18:C36" si="0">IF(C17="","",IF(C17+1&gt;$H$18,"",C17+1))</f>
        <v/>
      </c>
      <c r="D18" s="184"/>
      <c r="E18" s="184"/>
      <c r="F18" s="184"/>
      <c r="H18" s="72">
        <f>H16+H17</f>
        <v>1900</v>
      </c>
    </row>
    <row r="19" spans="2:8" ht="14.4" thickBot="1" x14ac:dyDescent="0.35">
      <c r="B19" s="196" t="str">
        <f>IF(C19="","","Calendar Year 4")</f>
        <v/>
      </c>
      <c r="C19" s="58" t="str">
        <f t="shared" si="0"/>
        <v/>
      </c>
      <c r="D19" s="184"/>
      <c r="E19" s="184"/>
      <c r="F19" s="184"/>
    </row>
    <row r="20" spans="2:8" ht="14.4" thickBot="1" x14ac:dyDescent="0.35">
      <c r="B20" s="196" t="str">
        <f>IF(C20="","","Calendar Year 5")</f>
        <v/>
      </c>
      <c r="C20" s="58" t="str">
        <f t="shared" si="0"/>
        <v/>
      </c>
      <c r="D20" s="184"/>
      <c r="E20" s="184"/>
      <c r="F20" s="184"/>
    </row>
    <row r="21" spans="2:8" ht="14.4" thickBot="1" x14ac:dyDescent="0.35">
      <c r="B21" s="196" t="str">
        <f>IF(C21="","","Calendar Year 6")</f>
        <v/>
      </c>
      <c r="C21" s="58" t="str">
        <f t="shared" si="0"/>
        <v/>
      </c>
      <c r="D21" s="184"/>
      <c r="E21" s="184"/>
      <c r="F21" s="184"/>
    </row>
    <row r="22" spans="2:8" ht="14.4" thickBot="1" x14ac:dyDescent="0.35">
      <c r="B22" s="196" t="str">
        <f>IF(C22="","","Calendar Year 7")</f>
        <v/>
      </c>
      <c r="C22" s="58" t="str">
        <f t="shared" si="0"/>
        <v/>
      </c>
      <c r="D22" s="184"/>
      <c r="E22" s="184"/>
      <c r="F22" s="184"/>
    </row>
    <row r="23" spans="2:8" ht="14.4" thickBot="1" x14ac:dyDescent="0.35">
      <c r="B23" s="196" t="str">
        <f>IF(C23="","","Calendar Year 8")</f>
        <v/>
      </c>
      <c r="C23" s="58" t="str">
        <f t="shared" si="0"/>
        <v/>
      </c>
      <c r="D23" s="184"/>
      <c r="E23" s="184"/>
      <c r="F23" s="184"/>
    </row>
    <row r="24" spans="2:8" ht="14.4" thickBot="1" x14ac:dyDescent="0.35">
      <c r="B24" s="196" t="str">
        <f>IF(C24="","","Calendar Year 9")</f>
        <v/>
      </c>
      <c r="C24" s="58" t="str">
        <f t="shared" si="0"/>
        <v/>
      </c>
      <c r="D24" s="184"/>
      <c r="E24" s="184"/>
      <c r="F24" s="184"/>
    </row>
    <row r="25" spans="2:8" ht="14.4" thickBot="1" x14ac:dyDescent="0.35">
      <c r="B25" s="196" t="str">
        <f>IF(C25="","","Calendar Year 10")</f>
        <v/>
      </c>
      <c r="C25" s="58" t="str">
        <f t="shared" si="0"/>
        <v/>
      </c>
      <c r="D25" s="184"/>
      <c r="E25" s="184"/>
      <c r="F25" s="184"/>
    </row>
    <row r="26" spans="2:8" ht="14.4" thickBot="1" x14ac:dyDescent="0.35">
      <c r="B26" s="196" t="str">
        <f>IF(C26="","","Calendar Year 11")</f>
        <v/>
      </c>
      <c r="C26" s="58" t="str">
        <f t="shared" si="0"/>
        <v/>
      </c>
      <c r="D26" s="184"/>
      <c r="E26" s="184"/>
      <c r="F26" s="184"/>
    </row>
    <row r="27" spans="2:8" ht="14.4" thickBot="1" x14ac:dyDescent="0.35">
      <c r="B27" s="196" t="str">
        <f>IF(C27="","","Calendar Year 12")</f>
        <v/>
      </c>
      <c r="C27" s="58" t="str">
        <f t="shared" si="0"/>
        <v/>
      </c>
      <c r="D27" s="184"/>
      <c r="E27" s="184"/>
      <c r="F27" s="184"/>
    </row>
    <row r="28" spans="2:8" ht="14.4" thickBot="1" x14ac:dyDescent="0.35">
      <c r="B28" s="196" t="str">
        <f>IF(C28="","","Calendar Year 13")</f>
        <v/>
      </c>
      <c r="C28" s="58" t="str">
        <f t="shared" si="0"/>
        <v/>
      </c>
      <c r="D28" s="184"/>
      <c r="E28" s="184"/>
      <c r="F28" s="184"/>
    </row>
    <row r="29" spans="2:8" ht="14.4" thickBot="1" x14ac:dyDescent="0.35">
      <c r="B29" s="196" t="str">
        <f>IF(C29="","","Calendar Year 14")</f>
        <v/>
      </c>
      <c r="C29" s="58" t="str">
        <f t="shared" si="0"/>
        <v/>
      </c>
      <c r="D29" s="184"/>
      <c r="E29" s="184"/>
      <c r="F29" s="184"/>
    </row>
    <row r="30" spans="2:8" ht="14.4" thickBot="1" x14ac:dyDescent="0.35">
      <c r="B30" s="196" t="str">
        <f>IF(C30="","","Calendar Year 15")</f>
        <v/>
      </c>
      <c r="C30" s="58" t="str">
        <f t="shared" si="0"/>
        <v/>
      </c>
      <c r="D30" s="184"/>
      <c r="E30" s="184"/>
      <c r="F30" s="184"/>
    </row>
    <row r="31" spans="2:8" ht="14.4" thickBot="1" x14ac:dyDescent="0.35">
      <c r="B31" s="196" t="str">
        <f>IF(C31="","","Calendar Year 16")</f>
        <v/>
      </c>
      <c r="C31" s="58" t="str">
        <f t="shared" si="0"/>
        <v/>
      </c>
      <c r="D31" s="184"/>
      <c r="E31" s="184"/>
      <c r="F31" s="184"/>
    </row>
    <row r="32" spans="2:8" ht="14.4" thickBot="1" x14ac:dyDescent="0.35">
      <c r="B32" s="196" t="str">
        <f>IF(C32="","","Calendar Year 17")</f>
        <v/>
      </c>
      <c r="C32" s="58" t="str">
        <f t="shared" si="0"/>
        <v/>
      </c>
      <c r="D32" s="184"/>
      <c r="E32" s="184"/>
      <c r="F32" s="184"/>
    </row>
    <row r="33" spans="2:6" ht="14.4" thickBot="1" x14ac:dyDescent="0.35">
      <c r="B33" s="196" t="str">
        <f>IF(C33="","","Calendar Year 18")</f>
        <v/>
      </c>
      <c r="C33" s="58" t="str">
        <f t="shared" si="0"/>
        <v/>
      </c>
      <c r="D33" s="184"/>
      <c r="E33" s="184"/>
      <c r="F33" s="184"/>
    </row>
    <row r="34" spans="2:6" ht="14.4" thickBot="1" x14ac:dyDescent="0.35">
      <c r="B34" s="196" t="str">
        <f>IF(C34="","","Calendar Year 19")</f>
        <v/>
      </c>
      <c r="C34" s="58" t="str">
        <f t="shared" si="0"/>
        <v/>
      </c>
      <c r="D34" s="184"/>
      <c r="E34" s="184"/>
      <c r="F34" s="184"/>
    </row>
    <row r="35" spans="2:6" ht="14.4" thickBot="1" x14ac:dyDescent="0.35">
      <c r="B35" s="196" t="str">
        <f>IF(C35="","","Calendar Year 20")</f>
        <v/>
      </c>
      <c r="C35" s="58" t="str">
        <f t="shared" si="0"/>
        <v/>
      </c>
      <c r="D35" s="184"/>
      <c r="E35" s="184"/>
      <c r="F35" s="184"/>
    </row>
    <row r="36" spans="2:6" ht="14.4" thickBot="1" x14ac:dyDescent="0.35">
      <c r="B36" s="196" t="str">
        <f>IF(C36="","","Calendar Year 21")</f>
        <v/>
      </c>
      <c r="C36" s="60" t="str">
        <f t="shared" si="0"/>
        <v/>
      </c>
      <c r="D36" s="184"/>
      <c r="E36" s="184"/>
      <c r="F36" s="184"/>
    </row>
  </sheetData>
  <sheetProtection password="8197" sheet="1" objects="1" scenarios="1"/>
  <mergeCells count="2">
    <mergeCell ref="B14:C14"/>
    <mergeCell ref="A1:F1"/>
  </mergeCells>
  <dataValidations count="2">
    <dataValidation type="decimal" allowBlank="1" showInputMessage="1" showErrorMessage="1" sqref="D6:F6">
      <formula1>0</formula1>
      <formula2>1000</formula2>
    </dataValidation>
    <dataValidation type="decimal" allowBlank="1" showInputMessage="1" showErrorMessage="1" sqref="D14:F14 D16:F36">
      <formula1>0</formula1>
      <formula2>100000</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3396"/>
  <sheetViews>
    <sheetView workbookViewId="0">
      <selection activeCell="B11" sqref="B11"/>
    </sheetView>
  </sheetViews>
  <sheetFormatPr defaultColWidth="9.44140625" defaultRowHeight="14.4" x14ac:dyDescent="0.3"/>
  <cols>
    <col min="1" max="1" width="22.77734375" style="190" bestFit="1" customWidth="1"/>
    <col min="2" max="2" width="132" style="69" customWidth="1"/>
    <col min="3" max="193" width="9.44140625" style="200"/>
    <col min="194" max="16384" width="9.44140625" style="69"/>
  </cols>
  <sheetData>
    <row r="1" spans="1:193" x14ac:dyDescent="0.3">
      <c r="A1" s="209" t="s">
        <v>754</v>
      </c>
      <c r="B1" s="209"/>
    </row>
    <row r="2" spans="1:193" x14ac:dyDescent="0.3">
      <c r="A2" s="209" t="s">
        <v>756</v>
      </c>
      <c r="B2" s="209"/>
    </row>
    <row r="3" spans="1:193" x14ac:dyDescent="0.3">
      <c r="A3" s="209" t="s">
        <v>755</v>
      </c>
      <c r="B3" s="209"/>
    </row>
    <row r="4" spans="1:193" ht="15" thickBot="1" x14ac:dyDescent="0.35"/>
    <row r="5" spans="1:193" ht="15" thickBot="1" x14ac:dyDescent="0.35">
      <c r="A5" s="74" t="s">
        <v>728</v>
      </c>
      <c r="B5" s="156"/>
    </row>
    <row r="6" spans="1:193" ht="15" thickBot="1" x14ac:dyDescent="0.35">
      <c r="A6" s="74" t="s">
        <v>729</v>
      </c>
      <c r="B6" s="156"/>
    </row>
    <row r="7" spans="1:193" ht="15" thickBot="1" x14ac:dyDescent="0.35">
      <c r="A7" s="74" t="s">
        <v>730</v>
      </c>
      <c r="B7" s="156"/>
    </row>
    <row r="8" spans="1:193" ht="15" thickBot="1" x14ac:dyDescent="0.35">
      <c r="A8" s="74" t="s">
        <v>731</v>
      </c>
      <c r="B8" s="156"/>
    </row>
    <row r="9" spans="1:193" ht="15" thickBot="1" x14ac:dyDescent="0.35">
      <c r="A9" s="74" t="s">
        <v>732</v>
      </c>
      <c r="B9" s="156"/>
    </row>
    <row r="10" spans="1:193" ht="15" thickBot="1" x14ac:dyDescent="0.35">
      <c r="A10" s="74" t="s">
        <v>733</v>
      </c>
      <c r="B10" s="156"/>
    </row>
    <row r="11" spans="1:193" ht="15" thickBot="1" x14ac:dyDescent="0.35">
      <c r="A11" s="74" t="s">
        <v>734</v>
      </c>
      <c r="B11" s="156"/>
    </row>
    <row r="12" spans="1:193" ht="15" thickBot="1" x14ac:dyDescent="0.35">
      <c r="A12" s="74" t="s">
        <v>735</v>
      </c>
      <c r="B12" s="156"/>
    </row>
    <row r="13" spans="1:193" ht="15" thickBot="1" x14ac:dyDescent="0.35">
      <c r="A13" s="74" t="s">
        <v>736</v>
      </c>
      <c r="B13" s="156"/>
    </row>
    <row r="14" spans="1:193" ht="15" thickBot="1" x14ac:dyDescent="0.35">
      <c r="A14" s="74" t="s">
        <v>737</v>
      </c>
      <c r="B14" s="156"/>
    </row>
    <row r="15" spans="1:193" s="70" customFormat="1" ht="15" thickBot="1" x14ac:dyDescent="0.35">
      <c r="A15" s="74" t="s">
        <v>738</v>
      </c>
      <c r="B15" s="156"/>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row>
    <row r="16" spans="1:193" s="70" customFormat="1" ht="15" thickBot="1" x14ac:dyDescent="0.35">
      <c r="A16" s="74" t="s">
        <v>739</v>
      </c>
      <c r="B16" s="156"/>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row>
    <row r="17" spans="1:193" s="70" customFormat="1" ht="15" thickBot="1" x14ac:dyDescent="0.35">
      <c r="A17" s="74" t="s">
        <v>740</v>
      </c>
      <c r="B17" s="156"/>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row>
    <row r="18" spans="1:193" s="70" customFormat="1" ht="15" thickBot="1" x14ac:dyDescent="0.35">
      <c r="A18" s="74" t="s">
        <v>741</v>
      </c>
      <c r="B18" s="156"/>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row>
    <row r="19" spans="1:193" s="70" customFormat="1" ht="15" thickBot="1" x14ac:dyDescent="0.35">
      <c r="A19" s="74" t="s">
        <v>742</v>
      </c>
      <c r="B19" s="156"/>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row>
    <row r="20" spans="1:193" s="70" customFormat="1" ht="15" thickBot="1" x14ac:dyDescent="0.35">
      <c r="A20" s="74" t="s">
        <v>743</v>
      </c>
      <c r="B20" s="156"/>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row>
    <row r="21" spans="1:193" s="70" customFormat="1" ht="15" thickBot="1" x14ac:dyDescent="0.35">
      <c r="A21" s="74" t="s">
        <v>744</v>
      </c>
      <c r="B21" s="156"/>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row>
    <row r="22" spans="1:193" s="70" customFormat="1" ht="15" thickBot="1" x14ac:dyDescent="0.35">
      <c r="A22" s="74" t="s">
        <v>745</v>
      </c>
      <c r="B22" s="156"/>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row>
    <row r="23" spans="1:193" s="70" customFormat="1" ht="15" thickBot="1" x14ac:dyDescent="0.35">
      <c r="A23" s="74" t="s">
        <v>746</v>
      </c>
      <c r="B23" s="156"/>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row>
    <row r="24" spans="1:193" s="70" customFormat="1" ht="15" thickBot="1" x14ac:dyDescent="0.35">
      <c r="A24" s="74" t="s">
        <v>747</v>
      </c>
      <c r="B24" s="156"/>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row>
    <row r="25" spans="1:193" s="70" customFormat="1" ht="15" thickBot="1" x14ac:dyDescent="0.35">
      <c r="A25" s="74" t="s">
        <v>748</v>
      </c>
      <c r="B25" s="156"/>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row>
    <row r="26" spans="1:193" s="70" customFormat="1" ht="15" thickBot="1" x14ac:dyDescent="0.35">
      <c r="A26" s="74" t="s">
        <v>749</v>
      </c>
      <c r="B26" s="156"/>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row>
    <row r="27" spans="1:193" s="70" customFormat="1" ht="15" thickBot="1" x14ac:dyDescent="0.35">
      <c r="A27" s="74" t="s">
        <v>750</v>
      </c>
      <c r="B27" s="156"/>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row>
    <row r="28" spans="1:193" s="70" customFormat="1" ht="15" thickBot="1" x14ac:dyDescent="0.35">
      <c r="A28" s="74" t="s">
        <v>751</v>
      </c>
      <c r="B28" s="156"/>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row>
    <row r="29" spans="1:193" s="70" customFormat="1" ht="15" thickBot="1" x14ac:dyDescent="0.35">
      <c r="A29" s="74" t="s">
        <v>752</v>
      </c>
      <c r="B29" s="156"/>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row>
    <row r="30" spans="1:193" s="70" customFormat="1" ht="15" thickBot="1" x14ac:dyDescent="0.35">
      <c r="A30" s="74" t="s">
        <v>753</v>
      </c>
      <c r="B30" s="156"/>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row>
    <row r="31" spans="1:193" s="200" customFormat="1" x14ac:dyDescent="0.3">
      <c r="A31" s="201"/>
    </row>
    <row r="32" spans="1:193" s="200" customFormat="1" x14ac:dyDescent="0.3">
      <c r="A32" s="201"/>
    </row>
    <row r="33" spans="1:1" s="200" customFormat="1" x14ac:dyDescent="0.3">
      <c r="A33" s="201"/>
    </row>
    <row r="34" spans="1:1" s="200" customFormat="1" x14ac:dyDescent="0.3">
      <c r="A34" s="201"/>
    </row>
    <row r="35" spans="1:1" s="200" customFormat="1" x14ac:dyDescent="0.3">
      <c r="A35" s="201"/>
    </row>
    <row r="36" spans="1:1" s="200" customFormat="1" x14ac:dyDescent="0.3">
      <c r="A36" s="201"/>
    </row>
    <row r="37" spans="1:1" s="200" customFormat="1" x14ac:dyDescent="0.3">
      <c r="A37" s="201"/>
    </row>
    <row r="38" spans="1:1" s="200" customFormat="1" x14ac:dyDescent="0.3">
      <c r="A38" s="201"/>
    </row>
    <row r="39" spans="1:1" s="200" customFormat="1" x14ac:dyDescent="0.3">
      <c r="A39" s="201"/>
    </row>
    <row r="40" spans="1:1" s="200" customFormat="1" x14ac:dyDescent="0.3">
      <c r="A40" s="201"/>
    </row>
    <row r="41" spans="1:1" s="200" customFormat="1" x14ac:dyDescent="0.3">
      <c r="A41" s="201"/>
    </row>
    <row r="42" spans="1:1" s="200" customFormat="1" x14ac:dyDescent="0.3">
      <c r="A42" s="201"/>
    </row>
    <row r="43" spans="1:1" s="200" customFormat="1" x14ac:dyDescent="0.3">
      <c r="A43" s="201"/>
    </row>
    <row r="44" spans="1:1" s="200" customFormat="1" x14ac:dyDescent="0.3">
      <c r="A44" s="201"/>
    </row>
    <row r="45" spans="1:1" s="200" customFormat="1" x14ac:dyDescent="0.3">
      <c r="A45" s="201"/>
    </row>
    <row r="46" spans="1:1" s="200" customFormat="1" x14ac:dyDescent="0.3">
      <c r="A46" s="201"/>
    </row>
    <row r="47" spans="1:1" s="200" customFormat="1" x14ac:dyDescent="0.3">
      <c r="A47" s="201"/>
    </row>
    <row r="48" spans="1:1" s="200" customFormat="1" x14ac:dyDescent="0.3">
      <c r="A48" s="201"/>
    </row>
    <row r="49" spans="1:1" s="200" customFormat="1" x14ac:dyDescent="0.3">
      <c r="A49" s="201"/>
    </row>
    <row r="50" spans="1:1" s="200" customFormat="1" x14ac:dyDescent="0.3">
      <c r="A50" s="201"/>
    </row>
    <row r="51" spans="1:1" s="200" customFormat="1" x14ac:dyDescent="0.3">
      <c r="A51" s="201"/>
    </row>
    <row r="52" spans="1:1" s="200" customFormat="1" x14ac:dyDescent="0.3">
      <c r="A52" s="201"/>
    </row>
    <row r="53" spans="1:1" s="200" customFormat="1" x14ac:dyDescent="0.3">
      <c r="A53" s="201"/>
    </row>
    <row r="54" spans="1:1" s="200" customFormat="1" x14ac:dyDescent="0.3">
      <c r="A54" s="201"/>
    </row>
    <row r="55" spans="1:1" s="200" customFormat="1" x14ac:dyDescent="0.3">
      <c r="A55" s="201"/>
    </row>
    <row r="56" spans="1:1" s="200" customFormat="1" x14ac:dyDescent="0.3">
      <c r="A56" s="201"/>
    </row>
    <row r="57" spans="1:1" s="200" customFormat="1" x14ac:dyDescent="0.3">
      <c r="A57" s="201"/>
    </row>
    <row r="58" spans="1:1" s="200" customFormat="1" x14ac:dyDescent="0.3">
      <c r="A58" s="201"/>
    </row>
    <row r="59" spans="1:1" s="200" customFormat="1" x14ac:dyDescent="0.3">
      <c r="A59" s="201"/>
    </row>
    <row r="60" spans="1:1" s="200" customFormat="1" x14ac:dyDescent="0.3">
      <c r="A60" s="201"/>
    </row>
    <row r="61" spans="1:1" s="200" customFormat="1" x14ac:dyDescent="0.3">
      <c r="A61" s="201"/>
    </row>
    <row r="62" spans="1:1" s="200" customFormat="1" x14ac:dyDescent="0.3">
      <c r="A62" s="201"/>
    </row>
    <row r="63" spans="1:1" s="200" customFormat="1" x14ac:dyDescent="0.3">
      <c r="A63" s="201"/>
    </row>
    <row r="64" spans="1:1" s="200" customFormat="1" x14ac:dyDescent="0.3">
      <c r="A64" s="201"/>
    </row>
    <row r="65" spans="1:1" s="200" customFormat="1" x14ac:dyDescent="0.3">
      <c r="A65" s="201"/>
    </row>
    <row r="66" spans="1:1" s="200" customFormat="1" x14ac:dyDescent="0.3">
      <c r="A66" s="201"/>
    </row>
    <row r="67" spans="1:1" s="200" customFormat="1" x14ac:dyDescent="0.3">
      <c r="A67" s="201"/>
    </row>
    <row r="68" spans="1:1" s="200" customFormat="1" x14ac:dyDescent="0.3">
      <c r="A68" s="201"/>
    </row>
    <row r="69" spans="1:1" s="200" customFormat="1" x14ac:dyDescent="0.3">
      <c r="A69" s="201"/>
    </row>
    <row r="70" spans="1:1" s="200" customFormat="1" x14ac:dyDescent="0.3">
      <c r="A70" s="201"/>
    </row>
    <row r="71" spans="1:1" s="200" customFormat="1" x14ac:dyDescent="0.3">
      <c r="A71" s="201"/>
    </row>
    <row r="72" spans="1:1" s="200" customFormat="1" x14ac:dyDescent="0.3">
      <c r="A72" s="201"/>
    </row>
    <row r="73" spans="1:1" s="200" customFormat="1" x14ac:dyDescent="0.3">
      <c r="A73" s="201"/>
    </row>
    <row r="74" spans="1:1" s="200" customFormat="1" x14ac:dyDescent="0.3">
      <c r="A74" s="201"/>
    </row>
    <row r="75" spans="1:1" s="200" customFormat="1" x14ac:dyDescent="0.3">
      <c r="A75" s="201"/>
    </row>
    <row r="76" spans="1:1" s="200" customFormat="1" x14ac:dyDescent="0.3">
      <c r="A76" s="201"/>
    </row>
    <row r="77" spans="1:1" s="200" customFormat="1" x14ac:dyDescent="0.3">
      <c r="A77" s="201"/>
    </row>
    <row r="78" spans="1:1" s="200" customFormat="1" x14ac:dyDescent="0.3">
      <c r="A78" s="201"/>
    </row>
    <row r="79" spans="1:1" s="200" customFormat="1" x14ac:dyDescent="0.3">
      <c r="A79" s="201"/>
    </row>
    <row r="80" spans="1:1" s="200" customFormat="1" x14ac:dyDescent="0.3">
      <c r="A80" s="201"/>
    </row>
    <row r="81" spans="1:1" s="200" customFormat="1" x14ac:dyDescent="0.3">
      <c r="A81" s="201"/>
    </row>
    <row r="82" spans="1:1" s="200" customFormat="1" x14ac:dyDescent="0.3">
      <c r="A82" s="201"/>
    </row>
    <row r="83" spans="1:1" s="200" customFormat="1" x14ac:dyDescent="0.3">
      <c r="A83" s="201"/>
    </row>
    <row r="84" spans="1:1" s="200" customFormat="1" x14ac:dyDescent="0.3">
      <c r="A84" s="201"/>
    </row>
    <row r="85" spans="1:1" s="200" customFormat="1" x14ac:dyDescent="0.3">
      <c r="A85" s="201"/>
    </row>
    <row r="86" spans="1:1" s="200" customFormat="1" x14ac:dyDescent="0.3">
      <c r="A86" s="201"/>
    </row>
    <row r="87" spans="1:1" s="200" customFormat="1" x14ac:dyDescent="0.3">
      <c r="A87" s="201"/>
    </row>
    <row r="88" spans="1:1" s="200" customFormat="1" x14ac:dyDescent="0.3">
      <c r="A88" s="201"/>
    </row>
    <row r="89" spans="1:1" s="200" customFormat="1" x14ac:dyDescent="0.3">
      <c r="A89" s="201"/>
    </row>
    <row r="90" spans="1:1" s="200" customFormat="1" x14ac:dyDescent="0.3">
      <c r="A90" s="201"/>
    </row>
    <row r="91" spans="1:1" s="200" customFormat="1" x14ac:dyDescent="0.3">
      <c r="A91" s="201"/>
    </row>
    <row r="92" spans="1:1" s="200" customFormat="1" x14ac:dyDescent="0.3">
      <c r="A92" s="201"/>
    </row>
    <row r="93" spans="1:1" s="200" customFormat="1" x14ac:dyDescent="0.3">
      <c r="A93" s="201"/>
    </row>
    <row r="94" spans="1:1" s="200" customFormat="1" x14ac:dyDescent="0.3">
      <c r="A94" s="201"/>
    </row>
    <row r="95" spans="1:1" s="200" customFormat="1" x14ac:dyDescent="0.3">
      <c r="A95" s="201"/>
    </row>
    <row r="96" spans="1:1" s="200" customFormat="1" x14ac:dyDescent="0.3">
      <c r="A96" s="201"/>
    </row>
    <row r="97" spans="1:1" s="200" customFormat="1" x14ac:dyDescent="0.3">
      <c r="A97" s="201"/>
    </row>
    <row r="98" spans="1:1" s="200" customFormat="1" x14ac:dyDescent="0.3">
      <c r="A98" s="201"/>
    </row>
    <row r="99" spans="1:1" s="200" customFormat="1" x14ac:dyDescent="0.3">
      <c r="A99" s="201"/>
    </row>
    <row r="100" spans="1:1" s="200" customFormat="1" x14ac:dyDescent="0.3">
      <c r="A100" s="201"/>
    </row>
    <row r="101" spans="1:1" s="200" customFormat="1" x14ac:dyDescent="0.3">
      <c r="A101" s="201"/>
    </row>
    <row r="102" spans="1:1" s="200" customFormat="1" x14ac:dyDescent="0.3">
      <c r="A102" s="201"/>
    </row>
    <row r="103" spans="1:1" s="200" customFormat="1" x14ac:dyDescent="0.3">
      <c r="A103" s="201"/>
    </row>
    <row r="104" spans="1:1" s="200" customFormat="1" x14ac:dyDescent="0.3">
      <c r="A104" s="201"/>
    </row>
    <row r="105" spans="1:1" s="200" customFormat="1" x14ac:dyDescent="0.3">
      <c r="A105" s="201"/>
    </row>
    <row r="106" spans="1:1" s="200" customFormat="1" x14ac:dyDescent="0.3">
      <c r="A106" s="201"/>
    </row>
    <row r="107" spans="1:1" s="200" customFormat="1" x14ac:dyDescent="0.3">
      <c r="A107" s="201"/>
    </row>
    <row r="108" spans="1:1" s="200" customFormat="1" x14ac:dyDescent="0.3">
      <c r="A108" s="201"/>
    </row>
    <row r="109" spans="1:1" s="200" customFormat="1" x14ac:dyDescent="0.3">
      <c r="A109" s="201"/>
    </row>
    <row r="110" spans="1:1" s="200" customFormat="1" x14ac:dyDescent="0.3">
      <c r="A110" s="201"/>
    </row>
    <row r="111" spans="1:1" s="200" customFormat="1" x14ac:dyDescent="0.3">
      <c r="A111" s="201"/>
    </row>
    <row r="112" spans="1:1" s="200" customFormat="1" x14ac:dyDescent="0.3">
      <c r="A112" s="201"/>
    </row>
    <row r="113" spans="1:1" s="200" customFormat="1" x14ac:dyDescent="0.3">
      <c r="A113" s="201"/>
    </row>
    <row r="114" spans="1:1" s="200" customFormat="1" x14ac:dyDescent="0.3">
      <c r="A114" s="201"/>
    </row>
    <row r="115" spans="1:1" s="200" customFormat="1" x14ac:dyDescent="0.3">
      <c r="A115" s="201"/>
    </row>
    <row r="116" spans="1:1" s="200" customFormat="1" x14ac:dyDescent="0.3">
      <c r="A116" s="201"/>
    </row>
    <row r="117" spans="1:1" s="200" customFormat="1" x14ac:dyDescent="0.3">
      <c r="A117" s="201"/>
    </row>
    <row r="118" spans="1:1" s="200" customFormat="1" x14ac:dyDescent="0.3">
      <c r="A118" s="201"/>
    </row>
    <row r="119" spans="1:1" s="200" customFormat="1" x14ac:dyDescent="0.3">
      <c r="A119" s="201"/>
    </row>
    <row r="120" spans="1:1" s="200" customFormat="1" x14ac:dyDescent="0.3">
      <c r="A120" s="201"/>
    </row>
    <row r="121" spans="1:1" s="200" customFormat="1" x14ac:dyDescent="0.3">
      <c r="A121" s="201"/>
    </row>
    <row r="122" spans="1:1" s="200" customFormat="1" x14ac:dyDescent="0.3">
      <c r="A122" s="201"/>
    </row>
    <row r="123" spans="1:1" s="200" customFormat="1" x14ac:dyDescent="0.3">
      <c r="A123" s="201"/>
    </row>
    <row r="124" spans="1:1" s="200" customFormat="1" x14ac:dyDescent="0.3">
      <c r="A124" s="201"/>
    </row>
    <row r="125" spans="1:1" s="200" customFormat="1" x14ac:dyDescent="0.3">
      <c r="A125" s="201"/>
    </row>
    <row r="126" spans="1:1" s="200" customFormat="1" x14ac:dyDescent="0.3">
      <c r="A126" s="201"/>
    </row>
    <row r="127" spans="1:1" s="200" customFormat="1" x14ac:dyDescent="0.3">
      <c r="A127" s="201"/>
    </row>
    <row r="128" spans="1:1" s="200" customFormat="1" x14ac:dyDescent="0.3">
      <c r="A128" s="201"/>
    </row>
    <row r="129" spans="1:1" s="200" customFormat="1" x14ac:dyDescent="0.3">
      <c r="A129" s="201"/>
    </row>
    <row r="130" spans="1:1" s="200" customFormat="1" x14ac:dyDescent="0.3">
      <c r="A130" s="201"/>
    </row>
    <row r="131" spans="1:1" s="200" customFormat="1" x14ac:dyDescent="0.3">
      <c r="A131" s="201"/>
    </row>
    <row r="132" spans="1:1" s="200" customFormat="1" x14ac:dyDescent="0.3">
      <c r="A132" s="201"/>
    </row>
    <row r="133" spans="1:1" s="200" customFormat="1" x14ac:dyDescent="0.3">
      <c r="A133" s="201"/>
    </row>
    <row r="134" spans="1:1" s="200" customFormat="1" x14ac:dyDescent="0.3">
      <c r="A134" s="201"/>
    </row>
    <row r="135" spans="1:1" s="200" customFormat="1" x14ac:dyDescent="0.3">
      <c r="A135" s="201"/>
    </row>
    <row r="136" spans="1:1" s="200" customFormat="1" x14ac:dyDescent="0.3">
      <c r="A136" s="201"/>
    </row>
    <row r="137" spans="1:1" s="200" customFormat="1" x14ac:dyDescent="0.3">
      <c r="A137" s="201"/>
    </row>
    <row r="138" spans="1:1" s="200" customFormat="1" x14ac:dyDescent="0.3">
      <c r="A138" s="201"/>
    </row>
    <row r="139" spans="1:1" s="200" customFormat="1" x14ac:dyDescent="0.3">
      <c r="A139" s="201"/>
    </row>
    <row r="140" spans="1:1" s="200" customFormat="1" x14ac:dyDescent="0.3">
      <c r="A140" s="201"/>
    </row>
    <row r="141" spans="1:1" s="200" customFormat="1" x14ac:dyDescent="0.3">
      <c r="A141" s="201"/>
    </row>
    <row r="142" spans="1:1" s="200" customFormat="1" x14ac:dyDescent="0.3">
      <c r="A142" s="201"/>
    </row>
    <row r="143" spans="1:1" s="200" customFormat="1" x14ac:dyDescent="0.3">
      <c r="A143" s="201"/>
    </row>
    <row r="144" spans="1:1" s="200" customFormat="1" x14ac:dyDescent="0.3">
      <c r="A144" s="201"/>
    </row>
    <row r="145" spans="1:1" s="200" customFormat="1" x14ac:dyDescent="0.3">
      <c r="A145" s="201"/>
    </row>
    <row r="146" spans="1:1" s="200" customFormat="1" x14ac:dyDescent="0.3">
      <c r="A146" s="201"/>
    </row>
    <row r="147" spans="1:1" s="200" customFormat="1" x14ac:dyDescent="0.3">
      <c r="A147" s="201"/>
    </row>
    <row r="148" spans="1:1" s="200" customFormat="1" x14ac:dyDescent="0.3">
      <c r="A148" s="201"/>
    </row>
    <row r="149" spans="1:1" s="200" customFormat="1" x14ac:dyDescent="0.3">
      <c r="A149" s="201"/>
    </row>
    <row r="150" spans="1:1" s="200" customFormat="1" x14ac:dyDescent="0.3">
      <c r="A150" s="201"/>
    </row>
    <row r="151" spans="1:1" s="200" customFormat="1" x14ac:dyDescent="0.3">
      <c r="A151" s="201"/>
    </row>
    <row r="152" spans="1:1" s="200" customFormat="1" x14ac:dyDescent="0.3">
      <c r="A152" s="201"/>
    </row>
    <row r="153" spans="1:1" s="200" customFormat="1" x14ac:dyDescent="0.3">
      <c r="A153" s="201"/>
    </row>
    <row r="154" spans="1:1" s="200" customFormat="1" x14ac:dyDescent="0.3">
      <c r="A154" s="201"/>
    </row>
    <row r="155" spans="1:1" s="200" customFormat="1" x14ac:dyDescent="0.3">
      <c r="A155" s="201"/>
    </row>
    <row r="156" spans="1:1" s="200" customFormat="1" x14ac:dyDescent="0.3">
      <c r="A156" s="201"/>
    </row>
    <row r="157" spans="1:1" s="200" customFormat="1" x14ac:dyDescent="0.3">
      <c r="A157" s="201"/>
    </row>
    <row r="158" spans="1:1" s="200" customFormat="1" x14ac:dyDescent="0.3">
      <c r="A158" s="201"/>
    </row>
    <row r="159" spans="1:1" s="200" customFormat="1" x14ac:dyDescent="0.3">
      <c r="A159" s="201"/>
    </row>
    <row r="160" spans="1:1" s="200" customFormat="1" x14ac:dyDescent="0.3">
      <c r="A160" s="201"/>
    </row>
    <row r="161" spans="1:1" s="200" customFormat="1" x14ac:dyDescent="0.3">
      <c r="A161" s="201"/>
    </row>
    <row r="162" spans="1:1" s="200" customFormat="1" x14ac:dyDescent="0.3">
      <c r="A162" s="201"/>
    </row>
    <row r="163" spans="1:1" s="200" customFormat="1" x14ac:dyDescent="0.3">
      <c r="A163" s="201"/>
    </row>
    <row r="164" spans="1:1" s="200" customFormat="1" x14ac:dyDescent="0.3">
      <c r="A164" s="201"/>
    </row>
    <row r="165" spans="1:1" s="200" customFormat="1" x14ac:dyDescent="0.3">
      <c r="A165" s="201"/>
    </row>
    <row r="166" spans="1:1" s="200" customFormat="1" x14ac:dyDescent="0.3">
      <c r="A166" s="201"/>
    </row>
    <row r="167" spans="1:1" s="200" customFormat="1" x14ac:dyDescent="0.3">
      <c r="A167" s="201"/>
    </row>
    <row r="168" spans="1:1" s="200" customFormat="1" x14ac:dyDescent="0.3">
      <c r="A168" s="201"/>
    </row>
    <row r="169" spans="1:1" s="200" customFormat="1" x14ac:dyDescent="0.3">
      <c r="A169" s="201"/>
    </row>
    <row r="170" spans="1:1" s="200" customFormat="1" x14ac:dyDescent="0.3">
      <c r="A170" s="201"/>
    </row>
    <row r="171" spans="1:1" s="200" customFormat="1" x14ac:dyDescent="0.3">
      <c r="A171" s="201"/>
    </row>
    <row r="172" spans="1:1" s="200" customFormat="1" x14ac:dyDescent="0.3">
      <c r="A172" s="201"/>
    </row>
    <row r="173" spans="1:1" s="200" customFormat="1" x14ac:dyDescent="0.3">
      <c r="A173" s="201"/>
    </row>
    <row r="174" spans="1:1" s="200" customFormat="1" x14ac:dyDescent="0.3">
      <c r="A174" s="201"/>
    </row>
    <row r="175" spans="1:1" s="200" customFormat="1" x14ac:dyDescent="0.3">
      <c r="A175" s="201"/>
    </row>
    <row r="176" spans="1:1" s="200" customFormat="1" x14ac:dyDescent="0.3">
      <c r="A176" s="201"/>
    </row>
    <row r="177" spans="1:1" s="200" customFormat="1" x14ac:dyDescent="0.3">
      <c r="A177" s="201"/>
    </row>
    <row r="178" spans="1:1" s="200" customFormat="1" x14ac:dyDescent="0.3">
      <c r="A178" s="201"/>
    </row>
    <row r="179" spans="1:1" s="200" customFormat="1" x14ac:dyDescent="0.3">
      <c r="A179" s="201"/>
    </row>
    <row r="180" spans="1:1" s="200" customFormat="1" x14ac:dyDescent="0.3">
      <c r="A180" s="201"/>
    </row>
    <row r="181" spans="1:1" s="200" customFormat="1" x14ac:dyDescent="0.3">
      <c r="A181" s="201"/>
    </row>
    <row r="182" spans="1:1" s="200" customFormat="1" x14ac:dyDescent="0.3">
      <c r="A182" s="201"/>
    </row>
    <row r="183" spans="1:1" s="200" customFormat="1" x14ac:dyDescent="0.3">
      <c r="A183" s="201"/>
    </row>
    <row r="184" spans="1:1" s="200" customFormat="1" x14ac:dyDescent="0.3">
      <c r="A184" s="201"/>
    </row>
    <row r="185" spans="1:1" s="200" customFormat="1" x14ac:dyDescent="0.3">
      <c r="A185" s="201"/>
    </row>
    <row r="186" spans="1:1" s="200" customFormat="1" x14ac:dyDescent="0.3">
      <c r="A186" s="201"/>
    </row>
    <row r="187" spans="1:1" s="200" customFormat="1" x14ac:dyDescent="0.3">
      <c r="A187" s="201"/>
    </row>
    <row r="188" spans="1:1" s="200" customFormat="1" x14ac:dyDescent="0.3">
      <c r="A188" s="201"/>
    </row>
    <row r="189" spans="1:1" s="200" customFormat="1" x14ac:dyDescent="0.3">
      <c r="A189" s="201"/>
    </row>
    <row r="190" spans="1:1" s="200" customFormat="1" x14ac:dyDescent="0.3">
      <c r="A190" s="201"/>
    </row>
    <row r="191" spans="1:1" s="200" customFormat="1" x14ac:dyDescent="0.3">
      <c r="A191" s="201"/>
    </row>
    <row r="192" spans="1:1" s="200" customFormat="1" x14ac:dyDescent="0.3">
      <c r="A192" s="201"/>
    </row>
    <row r="193" spans="1:1" s="200" customFormat="1" x14ac:dyDescent="0.3">
      <c r="A193" s="201"/>
    </row>
    <row r="194" spans="1:1" s="200" customFormat="1" x14ac:dyDescent="0.3">
      <c r="A194" s="201"/>
    </row>
    <row r="195" spans="1:1" s="200" customFormat="1" x14ac:dyDescent="0.3">
      <c r="A195" s="201"/>
    </row>
    <row r="196" spans="1:1" s="200" customFormat="1" x14ac:dyDescent="0.3">
      <c r="A196" s="201"/>
    </row>
    <row r="197" spans="1:1" s="200" customFormat="1" x14ac:dyDescent="0.3">
      <c r="A197" s="201"/>
    </row>
    <row r="198" spans="1:1" s="200" customFormat="1" x14ac:dyDescent="0.3">
      <c r="A198" s="201"/>
    </row>
    <row r="199" spans="1:1" s="200" customFormat="1" x14ac:dyDescent="0.3">
      <c r="A199" s="201"/>
    </row>
    <row r="200" spans="1:1" s="200" customFormat="1" x14ac:dyDescent="0.3">
      <c r="A200" s="201"/>
    </row>
    <row r="201" spans="1:1" s="200" customFormat="1" x14ac:dyDescent="0.3">
      <c r="A201" s="201"/>
    </row>
    <row r="202" spans="1:1" s="200" customFormat="1" x14ac:dyDescent="0.3">
      <c r="A202" s="201"/>
    </row>
    <row r="203" spans="1:1" s="200" customFormat="1" x14ac:dyDescent="0.3">
      <c r="A203" s="201"/>
    </row>
    <row r="204" spans="1:1" s="200" customFormat="1" x14ac:dyDescent="0.3">
      <c r="A204" s="201"/>
    </row>
    <row r="205" spans="1:1" s="200" customFormat="1" x14ac:dyDescent="0.3">
      <c r="A205" s="201"/>
    </row>
    <row r="206" spans="1:1" s="200" customFormat="1" x14ac:dyDescent="0.3">
      <c r="A206" s="201"/>
    </row>
    <row r="207" spans="1:1" s="200" customFormat="1" x14ac:dyDescent="0.3">
      <c r="A207" s="201"/>
    </row>
    <row r="208" spans="1:1" s="200" customFormat="1" x14ac:dyDescent="0.3">
      <c r="A208" s="201"/>
    </row>
    <row r="209" spans="1:1" s="200" customFormat="1" x14ac:dyDescent="0.3">
      <c r="A209" s="201"/>
    </row>
    <row r="210" spans="1:1" s="200" customFormat="1" x14ac:dyDescent="0.3">
      <c r="A210" s="201"/>
    </row>
    <row r="211" spans="1:1" s="200" customFormat="1" x14ac:dyDescent="0.3">
      <c r="A211" s="201"/>
    </row>
    <row r="212" spans="1:1" s="200" customFormat="1" x14ac:dyDescent="0.3">
      <c r="A212" s="201"/>
    </row>
    <row r="213" spans="1:1" s="200" customFormat="1" x14ac:dyDescent="0.3">
      <c r="A213" s="201"/>
    </row>
    <row r="214" spans="1:1" s="200" customFormat="1" x14ac:dyDescent="0.3">
      <c r="A214" s="201"/>
    </row>
    <row r="215" spans="1:1" s="200" customFormat="1" x14ac:dyDescent="0.3">
      <c r="A215" s="201"/>
    </row>
    <row r="216" spans="1:1" s="200" customFormat="1" x14ac:dyDescent="0.3">
      <c r="A216" s="201"/>
    </row>
    <row r="217" spans="1:1" s="200" customFormat="1" x14ac:dyDescent="0.3">
      <c r="A217" s="201"/>
    </row>
    <row r="218" spans="1:1" s="200" customFormat="1" x14ac:dyDescent="0.3">
      <c r="A218" s="201"/>
    </row>
    <row r="219" spans="1:1" s="200" customFormat="1" x14ac:dyDescent="0.3">
      <c r="A219" s="201"/>
    </row>
    <row r="220" spans="1:1" s="200" customFormat="1" x14ac:dyDescent="0.3">
      <c r="A220" s="201"/>
    </row>
    <row r="221" spans="1:1" s="200" customFormat="1" x14ac:dyDescent="0.3">
      <c r="A221" s="201"/>
    </row>
    <row r="222" spans="1:1" s="200" customFormat="1" x14ac:dyDescent="0.3">
      <c r="A222" s="201"/>
    </row>
    <row r="223" spans="1:1" s="200" customFormat="1" x14ac:dyDescent="0.3">
      <c r="A223" s="201"/>
    </row>
    <row r="224" spans="1:1" s="200" customFormat="1" x14ac:dyDescent="0.3">
      <c r="A224" s="201"/>
    </row>
    <row r="225" spans="1:1" s="200" customFormat="1" x14ac:dyDescent="0.3">
      <c r="A225" s="201"/>
    </row>
    <row r="226" spans="1:1" s="200" customFormat="1" x14ac:dyDescent="0.3">
      <c r="A226" s="201"/>
    </row>
    <row r="227" spans="1:1" s="200" customFormat="1" x14ac:dyDescent="0.3">
      <c r="A227" s="201"/>
    </row>
    <row r="228" spans="1:1" s="200" customFormat="1" x14ac:dyDescent="0.3">
      <c r="A228" s="201"/>
    </row>
    <row r="229" spans="1:1" s="200" customFormat="1" x14ac:dyDescent="0.3">
      <c r="A229" s="201"/>
    </row>
    <row r="230" spans="1:1" s="200" customFormat="1" x14ac:dyDescent="0.3">
      <c r="A230" s="201"/>
    </row>
    <row r="231" spans="1:1" s="200" customFormat="1" x14ac:dyDescent="0.3">
      <c r="A231" s="201"/>
    </row>
    <row r="232" spans="1:1" s="200" customFormat="1" x14ac:dyDescent="0.3">
      <c r="A232" s="201"/>
    </row>
    <row r="233" spans="1:1" s="200" customFormat="1" x14ac:dyDescent="0.3">
      <c r="A233" s="201"/>
    </row>
    <row r="234" spans="1:1" s="200" customFormat="1" x14ac:dyDescent="0.3">
      <c r="A234" s="201"/>
    </row>
    <row r="235" spans="1:1" s="200" customFormat="1" x14ac:dyDescent="0.3">
      <c r="A235" s="201"/>
    </row>
    <row r="236" spans="1:1" s="200" customFormat="1" x14ac:dyDescent="0.3">
      <c r="A236" s="201"/>
    </row>
    <row r="237" spans="1:1" s="200" customFormat="1" x14ac:dyDescent="0.3">
      <c r="A237" s="201"/>
    </row>
    <row r="238" spans="1:1" s="200" customFormat="1" x14ac:dyDescent="0.3">
      <c r="A238" s="201"/>
    </row>
    <row r="239" spans="1:1" s="200" customFormat="1" x14ac:dyDescent="0.3">
      <c r="A239" s="201"/>
    </row>
    <row r="240" spans="1:1" s="200" customFormat="1" x14ac:dyDescent="0.3">
      <c r="A240" s="201"/>
    </row>
    <row r="241" spans="1:1" s="200" customFormat="1" x14ac:dyDescent="0.3">
      <c r="A241" s="201"/>
    </row>
    <row r="242" spans="1:1" s="200" customFormat="1" x14ac:dyDescent="0.3">
      <c r="A242" s="201"/>
    </row>
    <row r="243" spans="1:1" s="200" customFormat="1" x14ac:dyDescent="0.3">
      <c r="A243" s="201"/>
    </row>
    <row r="244" spans="1:1" s="200" customFormat="1" x14ac:dyDescent="0.3">
      <c r="A244" s="201"/>
    </row>
    <row r="245" spans="1:1" s="200" customFormat="1" x14ac:dyDescent="0.3">
      <c r="A245" s="201"/>
    </row>
    <row r="246" spans="1:1" s="200" customFormat="1" x14ac:dyDescent="0.3">
      <c r="A246" s="201"/>
    </row>
    <row r="247" spans="1:1" s="200" customFormat="1" x14ac:dyDescent="0.3">
      <c r="A247" s="201"/>
    </row>
    <row r="248" spans="1:1" s="200" customFormat="1" x14ac:dyDescent="0.3">
      <c r="A248" s="201"/>
    </row>
    <row r="249" spans="1:1" s="200" customFormat="1" x14ac:dyDescent="0.3">
      <c r="A249" s="201"/>
    </row>
    <row r="250" spans="1:1" s="200" customFormat="1" x14ac:dyDescent="0.3">
      <c r="A250" s="201"/>
    </row>
    <row r="251" spans="1:1" s="200" customFormat="1" x14ac:dyDescent="0.3">
      <c r="A251" s="201"/>
    </row>
    <row r="252" spans="1:1" s="200" customFormat="1" x14ac:dyDescent="0.3">
      <c r="A252" s="201"/>
    </row>
    <row r="253" spans="1:1" s="200" customFormat="1" x14ac:dyDescent="0.3">
      <c r="A253" s="201"/>
    </row>
    <row r="254" spans="1:1" s="200" customFormat="1" x14ac:dyDescent="0.3">
      <c r="A254" s="201"/>
    </row>
    <row r="255" spans="1:1" s="200" customFormat="1" x14ac:dyDescent="0.3">
      <c r="A255" s="201"/>
    </row>
    <row r="256" spans="1:1" s="200" customFormat="1" x14ac:dyDescent="0.3">
      <c r="A256" s="201"/>
    </row>
    <row r="257" spans="1:1" s="200" customFormat="1" x14ac:dyDescent="0.3">
      <c r="A257" s="201"/>
    </row>
    <row r="258" spans="1:1" s="200" customFormat="1" x14ac:dyDescent="0.3">
      <c r="A258" s="201"/>
    </row>
    <row r="259" spans="1:1" s="200" customFormat="1" x14ac:dyDescent="0.3">
      <c r="A259" s="201"/>
    </row>
    <row r="260" spans="1:1" s="200" customFormat="1" x14ac:dyDescent="0.3">
      <c r="A260" s="201"/>
    </row>
    <row r="261" spans="1:1" s="200" customFormat="1" x14ac:dyDescent="0.3">
      <c r="A261" s="201"/>
    </row>
    <row r="262" spans="1:1" s="200" customFormat="1" x14ac:dyDescent="0.3">
      <c r="A262" s="201"/>
    </row>
    <row r="263" spans="1:1" s="200" customFormat="1" x14ac:dyDescent="0.3">
      <c r="A263" s="201"/>
    </row>
    <row r="264" spans="1:1" s="200" customFormat="1" x14ac:dyDescent="0.3">
      <c r="A264" s="201"/>
    </row>
    <row r="265" spans="1:1" s="200" customFormat="1" x14ac:dyDescent="0.3">
      <c r="A265" s="201"/>
    </row>
    <row r="266" spans="1:1" s="200" customFormat="1" x14ac:dyDescent="0.3">
      <c r="A266" s="201"/>
    </row>
    <row r="267" spans="1:1" s="200" customFormat="1" x14ac:dyDescent="0.3">
      <c r="A267" s="201"/>
    </row>
    <row r="268" spans="1:1" s="200" customFormat="1" x14ac:dyDescent="0.3">
      <c r="A268" s="201"/>
    </row>
    <row r="269" spans="1:1" s="200" customFormat="1" x14ac:dyDescent="0.3">
      <c r="A269" s="201"/>
    </row>
    <row r="270" spans="1:1" s="200" customFormat="1" x14ac:dyDescent="0.3">
      <c r="A270" s="201"/>
    </row>
    <row r="271" spans="1:1" s="200" customFormat="1" x14ac:dyDescent="0.3">
      <c r="A271" s="201"/>
    </row>
    <row r="272" spans="1:1" s="200" customFormat="1" x14ac:dyDescent="0.3">
      <c r="A272" s="201"/>
    </row>
    <row r="273" spans="1:1" s="200" customFormat="1" x14ac:dyDescent="0.3">
      <c r="A273" s="201"/>
    </row>
    <row r="274" spans="1:1" s="200" customFormat="1" x14ac:dyDescent="0.3">
      <c r="A274" s="201"/>
    </row>
    <row r="275" spans="1:1" s="200" customFormat="1" x14ac:dyDescent="0.3">
      <c r="A275" s="201"/>
    </row>
    <row r="276" spans="1:1" s="200" customFormat="1" x14ac:dyDescent="0.3">
      <c r="A276" s="201"/>
    </row>
    <row r="277" spans="1:1" s="200" customFormat="1" x14ac:dyDescent="0.3">
      <c r="A277" s="201"/>
    </row>
    <row r="278" spans="1:1" s="200" customFormat="1" x14ac:dyDescent="0.3">
      <c r="A278" s="201"/>
    </row>
    <row r="279" spans="1:1" s="200" customFormat="1" x14ac:dyDescent="0.3">
      <c r="A279" s="201"/>
    </row>
    <row r="280" spans="1:1" s="200" customFormat="1" x14ac:dyDescent="0.3">
      <c r="A280" s="201"/>
    </row>
    <row r="281" spans="1:1" s="200" customFormat="1" x14ac:dyDescent="0.3">
      <c r="A281" s="201"/>
    </row>
    <row r="282" spans="1:1" s="200" customFormat="1" x14ac:dyDescent="0.3">
      <c r="A282" s="201"/>
    </row>
    <row r="283" spans="1:1" s="200" customFormat="1" x14ac:dyDescent="0.3">
      <c r="A283" s="201"/>
    </row>
    <row r="284" spans="1:1" s="200" customFormat="1" x14ac:dyDescent="0.3">
      <c r="A284" s="201"/>
    </row>
    <row r="285" spans="1:1" s="200" customFormat="1" x14ac:dyDescent="0.3">
      <c r="A285" s="201"/>
    </row>
    <row r="286" spans="1:1" s="200" customFormat="1" x14ac:dyDescent="0.3">
      <c r="A286" s="201"/>
    </row>
    <row r="287" spans="1:1" s="200" customFormat="1" x14ac:dyDescent="0.3">
      <c r="A287" s="201"/>
    </row>
    <row r="288" spans="1:1" s="200" customFormat="1" x14ac:dyDescent="0.3">
      <c r="A288" s="201"/>
    </row>
    <row r="289" spans="1:1" s="200" customFormat="1" x14ac:dyDescent="0.3">
      <c r="A289" s="201"/>
    </row>
    <row r="290" spans="1:1" s="200" customFormat="1" x14ac:dyDescent="0.3">
      <c r="A290" s="201"/>
    </row>
    <row r="291" spans="1:1" s="200" customFormat="1" x14ac:dyDescent="0.3">
      <c r="A291" s="201"/>
    </row>
    <row r="292" spans="1:1" s="200" customFormat="1" x14ac:dyDescent="0.3">
      <c r="A292" s="201"/>
    </row>
    <row r="293" spans="1:1" s="200" customFormat="1" x14ac:dyDescent="0.3">
      <c r="A293" s="201"/>
    </row>
    <row r="294" spans="1:1" s="200" customFormat="1" x14ac:dyDescent="0.3">
      <c r="A294" s="201"/>
    </row>
    <row r="295" spans="1:1" s="200" customFormat="1" x14ac:dyDescent="0.3">
      <c r="A295" s="201"/>
    </row>
    <row r="296" spans="1:1" s="200" customFormat="1" x14ac:dyDescent="0.3">
      <c r="A296" s="201"/>
    </row>
    <row r="297" spans="1:1" s="200" customFormat="1" x14ac:dyDescent="0.3">
      <c r="A297" s="201"/>
    </row>
    <row r="298" spans="1:1" s="200" customFormat="1" x14ac:dyDescent="0.3">
      <c r="A298" s="201"/>
    </row>
    <row r="299" spans="1:1" s="200" customFormat="1" x14ac:dyDescent="0.3">
      <c r="A299" s="201"/>
    </row>
    <row r="300" spans="1:1" s="200" customFormat="1" x14ac:dyDescent="0.3">
      <c r="A300" s="201"/>
    </row>
    <row r="301" spans="1:1" s="200" customFormat="1" x14ac:dyDescent="0.3">
      <c r="A301" s="201"/>
    </row>
    <row r="302" spans="1:1" s="200" customFormat="1" x14ac:dyDescent="0.3">
      <c r="A302" s="201"/>
    </row>
    <row r="303" spans="1:1" s="200" customFormat="1" x14ac:dyDescent="0.3">
      <c r="A303" s="201"/>
    </row>
    <row r="304" spans="1:1" s="200" customFormat="1" x14ac:dyDescent="0.3">
      <c r="A304" s="201"/>
    </row>
    <row r="305" spans="1:1" s="200" customFormat="1" x14ac:dyDescent="0.3">
      <c r="A305" s="201"/>
    </row>
    <row r="306" spans="1:1" s="200" customFormat="1" x14ac:dyDescent="0.3">
      <c r="A306" s="201"/>
    </row>
    <row r="307" spans="1:1" s="200" customFormat="1" x14ac:dyDescent="0.3">
      <c r="A307" s="201"/>
    </row>
    <row r="308" spans="1:1" s="200" customFormat="1" x14ac:dyDescent="0.3">
      <c r="A308" s="201"/>
    </row>
    <row r="309" spans="1:1" s="200" customFormat="1" x14ac:dyDescent="0.3">
      <c r="A309" s="201"/>
    </row>
    <row r="310" spans="1:1" s="200" customFormat="1" x14ac:dyDescent="0.3">
      <c r="A310" s="201"/>
    </row>
    <row r="311" spans="1:1" s="200" customFormat="1" x14ac:dyDescent="0.3">
      <c r="A311" s="201"/>
    </row>
    <row r="312" spans="1:1" s="200" customFormat="1" x14ac:dyDescent="0.3">
      <c r="A312" s="201"/>
    </row>
    <row r="313" spans="1:1" s="200" customFormat="1" x14ac:dyDescent="0.3">
      <c r="A313" s="201"/>
    </row>
    <row r="314" spans="1:1" s="200" customFormat="1" x14ac:dyDescent="0.3">
      <c r="A314" s="201"/>
    </row>
    <row r="315" spans="1:1" s="200" customFormat="1" x14ac:dyDescent="0.3">
      <c r="A315" s="201"/>
    </row>
    <row r="316" spans="1:1" s="200" customFormat="1" x14ac:dyDescent="0.3">
      <c r="A316" s="201"/>
    </row>
    <row r="317" spans="1:1" s="200" customFormat="1" x14ac:dyDescent="0.3">
      <c r="A317" s="201"/>
    </row>
    <row r="318" spans="1:1" s="200" customFormat="1" x14ac:dyDescent="0.3">
      <c r="A318" s="201"/>
    </row>
    <row r="319" spans="1:1" s="200" customFormat="1" x14ac:dyDescent="0.3">
      <c r="A319" s="201"/>
    </row>
    <row r="320" spans="1:1" s="200" customFormat="1" x14ac:dyDescent="0.3">
      <c r="A320" s="201"/>
    </row>
    <row r="321" spans="1:1" s="200" customFormat="1" x14ac:dyDescent="0.3">
      <c r="A321" s="201"/>
    </row>
    <row r="322" spans="1:1" s="200" customFormat="1" x14ac:dyDescent="0.3">
      <c r="A322" s="201"/>
    </row>
    <row r="323" spans="1:1" s="200" customFormat="1" x14ac:dyDescent="0.3">
      <c r="A323" s="201"/>
    </row>
    <row r="324" spans="1:1" s="200" customFormat="1" x14ac:dyDescent="0.3">
      <c r="A324" s="201"/>
    </row>
    <row r="325" spans="1:1" s="200" customFormat="1" x14ac:dyDescent="0.3">
      <c r="A325" s="201"/>
    </row>
    <row r="326" spans="1:1" s="200" customFormat="1" x14ac:dyDescent="0.3">
      <c r="A326" s="201"/>
    </row>
    <row r="327" spans="1:1" s="200" customFormat="1" x14ac:dyDescent="0.3">
      <c r="A327" s="201"/>
    </row>
    <row r="328" spans="1:1" s="200" customFormat="1" x14ac:dyDescent="0.3">
      <c r="A328" s="201"/>
    </row>
    <row r="329" spans="1:1" s="200" customFormat="1" x14ac:dyDescent="0.3">
      <c r="A329" s="201"/>
    </row>
    <row r="330" spans="1:1" s="200" customFormat="1" x14ac:dyDescent="0.3">
      <c r="A330" s="201"/>
    </row>
    <row r="331" spans="1:1" s="200" customFormat="1" x14ac:dyDescent="0.3">
      <c r="A331" s="201"/>
    </row>
    <row r="332" spans="1:1" s="200" customFormat="1" x14ac:dyDescent="0.3">
      <c r="A332" s="201"/>
    </row>
    <row r="333" spans="1:1" s="200" customFormat="1" x14ac:dyDescent="0.3">
      <c r="A333" s="201"/>
    </row>
    <row r="334" spans="1:1" s="200" customFormat="1" x14ac:dyDescent="0.3">
      <c r="A334" s="201"/>
    </row>
    <row r="335" spans="1:1" s="200" customFormat="1" x14ac:dyDescent="0.3">
      <c r="A335" s="201"/>
    </row>
    <row r="336" spans="1:1" s="200" customFormat="1" x14ac:dyDescent="0.3">
      <c r="A336" s="201"/>
    </row>
    <row r="337" spans="1:1" s="200" customFormat="1" x14ac:dyDescent="0.3">
      <c r="A337" s="201"/>
    </row>
    <row r="338" spans="1:1" s="200" customFormat="1" x14ac:dyDescent="0.3">
      <c r="A338" s="201"/>
    </row>
    <row r="339" spans="1:1" s="200" customFormat="1" x14ac:dyDescent="0.3">
      <c r="A339" s="201"/>
    </row>
    <row r="340" spans="1:1" s="200" customFormat="1" x14ac:dyDescent="0.3">
      <c r="A340" s="201"/>
    </row>
    <row r="341" spans="1:1" s="200" customFormat="1" x14ac:dyDescent="0.3">
      <c r="A341" s="201"/>
    </row>
    <row r="342" spans="1:1" s="200" customFormat="1" x14ac:dyDescent="0.3">
      <c r="A342" s="201"/>
    </row>
    <row r="343" spans="1:1" s="200" customFormat="1" x14ac:dyDescent="0.3">
      <c r="A343" s="201"/>
    </row>
    <row r="344" spans="1:1" s="200" customFormat="1" x14ac:dyDescent="0.3">
      <c r="A344" s="201"/>
    </row>
    <row r="345" spans="1:1" s="200" customFormat="1" x14ac:dyDescent="0.3">
      <c r="A345" s="201"/>
    </row>
    <row r="346" spans="1:1" s="200" customFormat="1" x14ac:dyDescent="0.3">
      <c r="A346" s="201"/>
    </row>
    <row r="347" spans="1:1" s="200" customFormat="1" x14ac:dyDescent="0.3">
      <c r="A347" s="201"/>
    </row>
    <row r="348" spans="1:1" s="200" customFormat="1" x14ac:dyDescent="0.3">
      <c r="A348" s="201"/>
    </row>
    <row r="349" spans="1:1" s="200" customFormat="1" x14ac:dyDescent="0.3">
      <c r="A349" s="201"/>
    </row>
    <row r="350" spans="1:1" s="200" customFormat="1" x14ac:dyDescent="0.3">
      <c r="A350" s="201"/>
    </row>
    <row r="351" spans="1:1" s="200" customFormat="1" x14ac:dyDescent="0.3">
      <c r="A351" s="201"/>
    </row>
    <row r="352" spans="1:1" s="200" customFormat="1" x14ac:dyDescent="0.3">
      <c r="A352" s="201"/>
    </row>
    <row r="353" spans="1:1" s="200" customFormat="1" x14ac:dyDescent="0.3">
      <c r="A353" s="201"/>
    </row>
    <row r="354" spans="1:1" s="200" customFormat="1" x14ac:dyDescent="0.3">
      <c r="A354" s="201"/>
    </row>
    <row r="355" spans="1:1" s="200" customFormat="1" x14ac:dyDescent="0.3">
      <c r="A355" s="201"/>
    </row>
    <row r="356" spans="1:1" s="200" customFormat="1" x14ac:dyDescent="0.3">
      <c r="A356" s="201"/>
    </row>
    <row r="357" spans="1:1" s="200" customFormat="1" x14ac:dyDescent="0.3">
      <c r="A357" s="201"/>
    </row>
    <row r="358" spans="1:1" s="200" customFormat="1" x14ac:dyDescent="0.3">
      <c r="A358" s="201"/>
    </row>
    <row r="359" spans="1:1" s="200" customFormat="1" x14ac:dyDescent="0.3">
      <c r="A359" s="201"/>
    </row>
    <row r="360" spans="1:1" s="200" customFormat="1" x14ac:dyDescent="0.3">
      <c r="A360" s="201"/>
    </row>
    <row r="361" spans="1:1" s="200" customFormat="1" x14ac:dyDescent="0.3">
      <c r="A361" s="201"/>
    </row>
    <row r="362" spans="1:1" s="200" customFormat="1" x14ac:dyDescent="0.3">
      <c r="A362" s="201"/>
    </row>
    <row r="363" spans="1:1" s="200" customFormat="1" x14ac:dyDescent="0.3">
      <c r="A363" s="201"/>
    </row>
    <row r="364" spans="1:1" s="200" customFormat="1" x14ac:dyDescent="0.3">
      <c r="A364" s="201"/>
    </row>
    <row r="365" spans="1:1" s="200" customFormat="1" x14ac:dyDescent="0.3">
      <c r="A365" s="201"/>
    </row>
    <row r="366" spans="1:1" s="200" customFormat="1" x14ac:dyDescent="0.3">
      <c r="A366" s="201"/>
    </row>
    <row r="367" spans="1:1" s="200" customFormat="1" x14ac:dyDescent="0.3">
      <c r="A367" s="201"/>
    </row>
    <row r="368" spans="1:1" s="200" customFormat="1" x14ac:dyDescent="0.3">
      <c r="A368" s="201"/>
    </row>
    <row r="369" spans="1:1" s="200" customFormat="1" x14ac:dyDescent="0.3">
      <c r="A369" s="201"/>
    </row>
    <row r="370" spans="1:1" s="200" customFormat="1" x14ac:dyDescent="0.3">
      <c r="A370" s="201"/>
    </row>
    <row r="371" spans="1:1" s="200" customFormat="1" x14ac:dyDescent="0.3">
      <c r="A371" s="201"/>
    </row>
    <row r="372" spans="1:1" s="200" customFormat="1" x14ac:dyDescent="0.3">
      <c r="A372" s="201"/>
    </row>
    <row r="373" spans="1:1" s="200" customFormat="1" x14ac:dyDescent="0.3">
      <c r="A373" s="201"/>
    </row>
    <row r="374" spans="1:1" s="200" customFormat="1" x14ac:dyDescent="0.3">
      <c r="A374" s="201"/>
    </row>
    <row r="375" spans="1:1" s="200" customFormat="1" x14ac:dyDescent="0.3">
      <c r="A375" s="201"/>
    </row>
    <row r="376" spans="1:1" s="200" customFormat="1" x14ac:dyDescent="0.3">
      <c r="A376" s="201"/>
    </row>
    <row r="377" spans="1:1" s="200" customFormat="1" x14ac:dyDescent="0.3">
      <c r="A377" s="201"/>
    </row>
    <row r="378" spans="1:1" s="200" customFormat="1" x14ac:dyDescent="0.3">
      <c r="A378" s="201"/>
    </row>
    <row r="379" spans="1:1" s="200" customFormat="1" x14ac:dyDescent="0.3">
      <c r="A379" s="201"/>
    </row>
    <row r="380" spans="1:1" s="200" customFormat="1" x14ac:dyDescent="0.3">
      <c r="A380" s="201"/>
    </row>
    <row r="381" spans="1:1" s="200" customFormat="1" x14ac:dyDescent="0.3">
      <c r="A381" s="201"/>
    </row>
    <row r="382" spans="1:1" s="200" customFormat="1" x14ac:dyDescent="0.3">
      <c r="A382" s="201"/>
    </row>
    <row r="383" spans="1:1" s="200" customFormat="1" x14ac:dyDescent="0.3">
      <c r="A383" s="201"/>
    </row>
    <row r="384" spans="1:1" s="200" customFormat="1" x14ac:dyDescent="0.3">
      <c r="A384" s="201"/>
    </row>
    <row r="385" spans="1:1" s="200" customFormat="1" x14ac:dyDescent="0.3">
      <c r="A385" s="201"/>
    </row>
    <row r="386" spans="1:1" s="200" customFormat="1" x14ac:dyDescent="0.3">
      <c r="A386" s="201"/>
    </row>
    <row r="387" spans="1:1" s="200" customFormat="1" x14ac:dyDescent="0.3">
      <c r="A387" s="201"/>
    </row>
    <row r="388" spans="1:1" s="200" customFormat="1" x14ac:dyDescent="0.3">
      <c r="A388" s="201"/>
    </row>
    <row r="389" spans="1:1" s="200" customFormat="1" x14ac:dyDescent="0.3">
      <c r="A389" s="201"/>
    </row>
    <row r="390" spans="1:1" s="200" customFormat="1" x14ac:dyDescent="0.3">
      <c r="A390" s="201"/>
    </row>
    <row r="391" spans="1:1" s="200" customFormat="1" x14ac:dyDescent="0.3">
      <c r="A391" s="201"/>
    </row>
    <row r="392" spans="1:1" s="200" customFormat="1" x14ac:dyDescent="0.3">
      <c r="A392" s="201"/>
    </row>
    <row r="393" spans="1:1" s="200" customFormat="1" x14ac:dyDescent="0.3">
      <c r="A393" s="201"/>
    </row>
    <row r="394" spans="1:1" s="200" customFormat="1" x14ac:dyDescent="0.3">
      <c r="A394" s="201"/>
    </row>
    <row r="395" spans="1:1" s="200" customFormat="1" x14ac:dyDescent="0.3">
      <c r="A395" s="201"/>
    </row>
    <row r="396" spans="1:1" s="200" customFormat="1" x14ac:dyDescent="0.3">
      <c r="A396" s="201"/>
    </row>
    <row r="397" spans="1:1" s="200" customFormat="1" x14ac:dyDescent="0.3">
      <c r="A397" s="201"/>
    </row>
    <row r="398" spans="1:1" s="200" customFormat="1" x14ac:dyDescent="0.3">
      <c r="A398" s="201"/>
    </row>
    <row r="399" spans="1:1" s="200" customFormat="1" x14ac:dyDescent="0.3">
      <c r="A399" s="201"/>
    </row>
    <row r="400" spans="1:1" s="200" customFormat="1" x14ac:dyDescent="0.3">
      <c r="A400" s="201"/>
    </row>
    <row r="401" spans="1:1" s="200" customFormat="1" x14ac:dyDescent="0.3">
      <c r="A401" s="201"/>
    </row>
    <row r="402" spans="1:1" s="200" customFormat="1" x14ac:dyDescent="0.3">
      <c r="A402" s="201"/>
    </row>
    <row r="403" spans="1:1" s="200" customFormat="1" x14ac:dyDescent="0.3">
      <c r="A403" s="201"/>
    </row>
    <row r="404" spans="1:1" s="200" customFormat="1" x14ac:dyDescent="0.3">
      <c r="A404" s="201"/>
    </row>
    <row r="405" spans="1:1" s="200" customFormat="1" x14ac:dyDescent="0.3">
      <c r="A405" s="201"/>
    </row>
    <row r="406" spans="1:1" s="200" customFormat="1" x14ac:dyDescent="0.3">
      <c r="A406" s="201"/>
    </row>
    <row r="407" spans="1:1" s="200" customFormat="1" x14ac:dyDescent="0.3">
      <c r="A407" s="201"/>
    </row>
    <row r="408" spans="1:1" s="200" customFormat="1" x14ac:dyDescent="0.3">
      <c r="A408" s="201"/>
    </row>
    <row r="409" spans="1:1" s="200" customFormat="1" x14ac:dyDescent="0.3">
      <c r="A409" s="201"/>
    </row>
    <row r="410" spans="1:1" s="200" customFormat="1" x14ac:dyDescent="0.3">
      <c r="A410" s="201"/>
    </row>
    <row r="411" spans="1:1" s="200" customFormat="1" x14ac:dyDescent="0.3">
      <c r="A411" s="201"/>
    </row>
    <row r="412" spans="1:1" s="200" customFormat="1" x14ac:dyDescent="0.3">
      <c r="A412" s="201"/>
    </row>
    <row r="413" spans="1:1" s="200" customFormat="1" x14ac:dyDescent="0.3">
      <c r="A413" s="201"/>
    </row>
    <row r="414" spans="1:1" s="200" customFormat="1" x14ac:dyDescent="0.3">
      <c r="A414" s="201"/>
    </row>
    <row r="415" spans="1:1" s="200" customFormat="1" x14ac:dyDescent="0.3">
      <c r="A415" s="201"/>
    </row>
    <row r="416" spans="1:1" s="200" customFormat="1" x14ac:dyDescent="0.3">
      <c r="A416" s="201"/>
    </row>
    <row r="417" spans="1:1" s="200" customFormat="1" x14ac:dyDescent="0.3">
      <c r="A417" s="201"/>
    </row>
    <row r="418" spans="1:1" s="200" customFormat="1" x14ac:dyDescent="0.3">
      <c r="A418" s="201"/>
    </row>
    <row r="419" spans="1:1" s="200" customFormat="1" x14ac:dyDescent="0.3">
      <c r="A419" s="201"/>
    </row>
    <row r="420" spans="1:1" s="200" customFormat="1" x14ac:dyDescent="0.3">
      <c r="A420" s="201"/>
    </row>
    <row r="421" spans="1:1" s="200" customFormat="1" x14ac:dyDescent="0.3">
      <c r="A421" s="201"/>
    </row>
    <row r="422" spans="1:1" s="200" customFormat="1" x14ac:dyDescent="0.3">
      <c r="A422" s="201"/>
    </row>
    <row r="423" spans="1:1" s="200" customFormat="1" x14ac:dyDescent="0.3">
      <c r="A423" s="201"/>
    </row>
    <row r="424" spans="1:1" s="200" customFormat="1" x14ac:dyDescent="0.3">
      <c r="A424" s="201"/>
    </row>
    <row r="425" spans="1:1" s="200" customFormat="1" x14ac:dyDescent="0.3">
      <c r="A425" s="201"/>
    </row>
    <row r="426" spans="1:1" s="200" customFormat="1" x14ac:dyDescent="0.3">
      <c r="A426" s="201"/>
    </row>
    <row r="427" spans="1:1" s="200" customFormat="1" x14ac:dyDescent="0.3">
      <c r="A427" s="201"/>
    </row>
    <row r="428" spans="1:1" s="200" customFormat="1" x14ac:dyDescent="0.3">
      <c r="A428" s="201"/>
    </row>
    <row r="429" spans="1:1" s="200" customFormat="1" x14ac:dyDescent="0.3">
      <c r="A429" s="201"/>
    </row>
    <row r="430" spans="1:1" s="200" customFormat="1" x14ac:dyDescent="0.3">
      <c r="A430" s="201"/>
    </row>
    <row r="431" spans="1:1" s="200" customFormat="1" x14ac:dyDescent="0.3">
      <c r="A431" s="201"/>
    </row>
    <row r="432" spans="1:1" s="200" customFormat="1" x14ac:dyDescent="0.3">
      <c r="A432" s="201"/>
    </row>
    <row r="433" spans="1:1" s="200" customFormat="1" x14ac:dyDescent="0.3">
      <c r="A433" s="201"/>
    </row>
    <row r="434" spans="1:1" s="200" customFormat="1" x14ac:dyDescent="0.3">
      <c r="A434" s="201"/>
    </row>
    <row r="435" spans="1:1" s="200" customFormat="1" x14ac:dyDescent="0.3">
      <c r="A435" s="201"/>
    </row>
    <row r="436" spans="1:1" s="200" customFormat="1" x14ac:dyDescent="0.3">
      <c r="A436" s="201"/>
    </row>
    <row r="437" spans="1:1" s="200" customFormat="1" x14ac:dyDescent="0.3">
      <c r="A437" s="201"/>
    </row>
    <row r="438" spans="1:1" s="200" customFormat="1" x14ac:dyDescent="0.3">
      <c r="A438" s="201"/>
    </row>
    <row r="439" spans="1:1" s="200" customFormat="1" x14ac:dyDescent="0.3">
      <c r="A439" s="201"/>
    </row>
    <row r="440" spans="1:1" s="200" customFormat="1" x14ac:dyDescent="0.3">
      <c r="A440" s="201"/>
    </row>
    <row r="441" spans="1:1" s="200" customFormat="1" x14ac:dyDescent="0.3">
      <c r="A441" s="201"/>
    </row>
    <row r="442" spans="1:1" s="200" customFormat="1" x14ac:dyDescent="0.3">
      <c r="A442" s="201"/>
    </row>
    <row r="443" spans="1:1" s="200" customFormat="1" x14ac:dyDescent="0.3">
      <c r="A443" s="201"/>
    </row>
    <row r="444" spans="1:1" s="200" customFormat="1" x14ac:dyDescent="0.3">
      <c r="A444" s="201"/>
    </row>
    <row r="445" spans="1:1" s="200" customFormat="1" x14ac:dyDescent="0.3">
      <c r="A445" s="201"/>
    </row>
    <row r="446" spans="1:1" s="200" customFormat="1" x14ac:dyDescent="0.3">
      <c r="A446" s="201"/>
    </row>
    <row r="447" spans="1:1" s="200" customFormat="1" x14ac:dyDescent="0.3">
      <c r="A447" s="201"/>
    </row>
    <row r="448" spans="1:1" s="200" customFormat="1" x14ac:dyDescent="0.3">
      <c r="A448" s="201"/>
    </row>
    <row r="449" spans="1:1" s="200" customFormat="1" x14ac:dyDescent="0.3">
      <c r="A449" s="201"/>
    </row>
    <row r="450" spans="1:1" s="200" customFormat="1" x14ac:dyDescent="0.3">
      <c r="A450" s="201"/>
    </row>
    <row r="451" spans="1:1" s="200" customFormat="1" x14ac:dyDescent="0.3">
      <c r="A451" s="201"/>
    </row>
    <row r="452" spans="1:1" s="200" customFormat="1" x14ac:dyDescent="0.3">
      <c r="A452" s="201"/>
    </row>
    <row r="453" spans="1:1" s="200" customFormat="1" x14ac:dyDescent="0.3">
      <c r="A453" s="201"/>
    </row>
    <row r="454" spans="1:1" s="200" customFormat="1" x14ac:dyDescent="0.3">
      <c r="A454" s="201"/>
    </row>
    <row r="455" spans="1:1" s="200" customFormat="1" x14ac:dyDescent="0.3">
      <c r="A455" s="201"/>
    </row>
    <row r="456" spans="1:1" s="200" customFormat="1" x14ac:dyDescent="0.3">
      <c r="A456" s="201"/>
    </row>
    <row r="457" spans="1:1" s="200" customFormat="1" x14ac:dyDescent="0.3">
      <c r="A457" s="201"/>
    </row>
    <row r="458" spans="1:1" s="200" customFormat="1" x14ac:dyDescent="0.3">
      <c r="A458" s="201"/>
    </row>
    <row r="459" spans="1:1" s="200" customFormat="1" x14ac:dyDescent="0.3">
      <c r="A459" s="201"/>
    </row>
    <row r="460" spans="1:1" s="200" customFormat="1" x14ac:dyDescent="0.3">
      <c r="A460" s="201"/>
    </row>
    <row r="461" spans="1:1" s="200" customFormat="1" x14ac:dyDescent="0.3">
      <c r="A461" s="201"/>
    </row>
    <row r="462" spans="1:1" s="200" customFormat="1" x14ac:dyDescent="0.3">
      <c r="A462" s="201"/>
    </row>
    <row r="463" spans="1:1" s="200" customFormat="1" x14ac:dyDescent="0.3">
      <c r="A463" s="201"/>
    </row>
    <row r="464" spans="1:1" s="200" customFormat="1" x14ac:dyDescent="0.3">
      <c r="A464" s="201"/>
    </row>
    <row r="465" spans="1:1" s="200" customFormat="1" x14ac:dyDescent="0.3">
      <c r="A465" s="201"/>
    </row>
    <row r="466" spans="1:1" s="200" customFormat="1" x14ac:dyDescent="0.3">
      <c r="A466" s="201"/>
    </row>
    <row r="467" spans="1:1" s="200" customFormat="1" x14ac:dyDescent="0.3">
      <c r="A467" s="201"/>
    </row>
    <row r="468" spans="1:1" s="200" customFormat="1" x14ac:dyDescent="0.3">
      <c r="A468" s="201"/>
    </row>
    <row r="469" spans="1:1" s="200" customFormat="1" x14ac:dyDescent="0.3">
      <c r="A469" s="201"/>
    </row>
    <row r="470" spans="1:1" s="200" customFormat="1" x14ac:dyDescent="0.3">
      <c r="A470" s="201"/>
    </row>
    <row r="471" spans="1:1" s="200" customFormat="1" x14ac:dyDescent="0.3">
      <c r="A471" s="201"/>
    </row>
    <row r="472" spans="1:1" s="200" customFormat="1" x14ac:dyDescent="0.3">
      <c r="A472" s="201"/>
    </row>
    <row r="473" spans="1:1" s="200" customFormat="1" x14ac:dyDescent="0.3">
      <c r="A473" s="201"/>
    </row>
    <row r="474" spans="1:1" s="200" customFormat="1" x14ac:dyDescent="0.3">
      <c r="A474" s="201"/>
    </row>
    <row r="475" spans="1:1" s="200" customFormat="1" x14ac:dyDescent="0.3">
      <c r="A475" s="201"/>
    </row>
    <row r="476" spans="1:1" s="200" customFormat="1" x14ac:dyDescent="0.3">
      <c r="A476" s="201"/>
    </row>
    <row r="477" spans="1:1" s="200" customFormat="1" x14ac:dyDescent="0.3">
      <c r="A477" s="201"/>
    </row>
    <row r="478" spans="1:1" s="200" customFormat="1" x14ac:dyDescent="0.3">
      <c r="A478" s="201"/>
    </row>
    <row r="479" spans="1:1" s="200" customFormat="1" x14ac:dyDescent="0.3">
      <c r="A479" s="201"/>
    </row>
    <row r="480" spans="1:1" s="200" customFormat="1" x14ac:dyDescent="0.3">
      <c r="A480" s="201"/>
    </row>
    <row r="481" spans="1:1" s="200" customFormat="1" x14ac:dyDescent="0.3">
      <c r="A481" s="201"/>
    </row>
    <row r="482" spans="1:1" s="200" customFormat="1" x14ac:dyDescent="0.3">
      <c r="A482" s="201"/>
    </row>
    <row r="483" spans="1:1" s="200" customFormat="1" x14ac:dyDescent="0.3">
      <c r="A483" s="201"/>
    </row>
    <row r="484" spans="1:1" s="200" customFormat="1" x14ac:dyDescent="0.3">
      <c r="A484" s="201"/>
    </row>
    <row r="485" spans="1:1" s="200" customFormat="1" x14ac:dyDescent="0.3">
      <c r="A485" s="201"/>
    </row>
    <row r="486" spans="1:1" s="200" customFormat="1" x14ac:dyDescent="0.3">
      <c r="A486" s="201"/>
    </row>
    <row r="487" spans="1:1" s="200" customFormat="1" x14ac:dyDescent="0.3">
      <c r="A487" s="201"/>
    </row>
    <row r="488" spans="1:1" s="200" customFormat="1" x14ac:dyDescent="0.3">
      <c r="A488" s="201"/>
    </row>
    <row r="489" spans="1:1" s="200" customFormat="1" x14ac:dyDescent="0.3">
      <c r="A489" s="201"/>
    </row>
    <row r="490" spans="1:1" s="200" customFormat="1" x14ac:dyDescent="0.3">
      <c r="A490" s="201"/>
    </row>
    <row r="491" spans="1:1" s="200" customFormat="1" x14ac:dyDescent="0.3">
      <c r="A491" s="201"/>
    </row>
    <row r="492" spans="1:1" s="200" customFormat="1" x14ac:dyDescent="0.3">
      <c r="A492" s="201"/>
    </row>
    <row r="493" spans="1:1" s="200" customFormat="1" x14ac:dyDescent="0.3">
      <c r="A493" s="201"/>
    </row>
    <row r="494" spans="1:1" s="200" customFormat="1" x14ac:dyDescent="0.3">
      <c r="A494" s="201"/>
    </row>
    <row r="495" spans="1:1" s="200" customFormat="1" x14ac:dyDescent="0.3">
      <c r="A495" s="201"/>
    </row>
    <row r="496" spans="1:1" s="200" customFormat="1" x14ac:dyDescent="0.3">
      <c r="A496" s="201"/>
    </row>
    <row r="497" spans="1:1" s="200" customFormat="1" x14ac:dyDescent="0.3">
      <c r="A497" s="201"/>
    </row>
    <row r="498" spans="1:1" s="200" customFormat="1" x14ac:dyDescent="0.3">
      <c r="A498" s="201"/>
    </row>
    <row r="499" spans="1:1" s="200" customFormat="1" x14ac:dyDescent="0.3">
      <c r="A499" s="201"/>
    </row>
    <row r="500" spans="1:1" s="200" customFormat="1" x14ac:dyDescent="0.3">
      <c r="A500" s="201"/>
    </row>
    <row r="501" spans="1:1" s="200" customFormat="1" x14ac:dyDescent="0.3">
      <c r="A501" s="201"/>
    </row>
    <row r="502" spans="1:1" s="200" customFormat="1" x14ac:dyDescent="0.3">
      <c r="A502" s="201"/>
    </row>
    <row r="503" spans="1:1" s="200" customFormat="1" x14ac:dyDescent="0.3">
      <c r="A503" s="201"/>
    </row>
    <row r="504" spans="1:1" s="200" customFormat="1" x14ac:dyDescent="0.3">
      <c r="A504" s="201"/>
    </row>
    <row r="505" spans="1:1" s="200" customFormat="1" x14ac:dyDescent="0.3">
      <c r="A505" s="201"/>
    </row>
    <row r="506" spans="1:1" s="200" customFormat="1" x14ac:dyDescent="0.3">
      <c r="A506" s="201"/>
    </row>
    <row r="507" spans="1:1" s="200" customFormat="1" x14ac:dyDescent="0.3">
      <c r="A507" s="201"/>
    </row>
    <row r="508" spans="1:1" s="200" customFormat="1" x14ac:dyDescent="0.3">
      <c r="A508" s="201"/>
    </row>
    <row r="509" spans="1:1" s="200" customFormat="1" x14ac:dyDescent="0.3">
      <c r="A509" s="201"/>
    </row>
    <row r="510" spans="1:1" s="200" customFormat="1" x14ac:dyDescent="0.3">
      <c r="A510" s="201"/>
    </row>
    <row r="511" spans="1:1" s="200" customFormat="1" x14ac:dyDescent="0.3">
      <c r="A511" s="201"/>
    </row>
    <row r="512" spans="1:1" s="200" customFormat="1" x14ac:dyDescent="0.3">
      <c r="A512" s="201"/>
    </row>
    <row r="513" spans="1:1" s="200" customFormat="1" x14ac:dyDescent="0.3">
      <c r="A513" s="201"/>
    </row>
    <row r="514" spans="1:1" s="200" customFormat="1" x14ac:dyDescent="0.3">
      <c r="A514" s="201"/>
    </row>
    <row r="515" spans="1:1" s="200" customFormat="1" x14ac:dyDescent="0.3">
      <c r="A515" s="201"/>
    </row>
    <row r="516" spans="1:1" s="200" customFormat="1" x14ac:dyDescent="0.3">
      <c r="A516" s="201"/>
    </row>
    <row r="517" spans="1:1" s="200" customFormat="1" x14ac:dyDescent="0.3">
      <c r="A517" s="201"/>
    </row>
    <row r="518" spans="1:1" s="200" customFormat="1" x14ac:dyDescent="0.3">
      <c r="A518" s="201"/>
    </row>
    <row r="519" spans="1:1" s="200" customFormat="1" x14ac:dyDescent="0.3">
      <c r="A519" s="201"/>
    </row>
    <row r="520" spans="1:1" s="200" customFormat="1" x14ac:dyDescent="0.3">
      <c r="A520" s="201"/>
    </row>
    <row r="521" spans="1:1" s="200" customFormat="1" x14ac:dyDescent="0.3">
      <c r="A521" s="201"/>
    </row>
    <row r="522" spans="1:1" s="200" customFormat="1" x14ac:dyDescent="0.3">
      <c r="A522" s="201"/>
    </row>
    <row r="523" spans="1:1" s="200" customFormat="1" x14ac:dyDescent="0.3">
      <c r="A523" s="201"/>
    </row>
    <row r="524" spans="1:1" s="200" customFormat="1" x14ac:dyDescent="0.3">
      <c r="A524" s="201"/>
    </row>
    <row r="525" spans="1:1" s="200" customFormat="1" x14ac:dyDescent="0.3">
      <c r="A525" s="201"/>
    </row>
    <row r="526" spans="1:1" s="200" customFormat="1" x14ac:dyDescent="0.3">
      <c r="A526" s="201"/>
    </row>
    <row r="527" spans="1:1" s="200" customFormat="1" x14ac:dyDescent="0.3">
      <c r="A527" s="201"/>
    </row>
    <row r="528" spans="1:1" s="200" customFormat="1" x14ac:dyDescent="0.3">
      <c r="A528" s="201"/>
    </row>
    <row r="529" spans="1:1" s="200" customFormat="1" x14ac:dyDescent="0.3">
      <c r="A529" s="201"/>
    </row>
    <row r="530" spans="1:1" s="200" customFormat="1" x14ac:dyDescent="0.3">
      <c r="A530" s="201"/>
    </row>
    <row r="531" spans="1:1" s="200" customFormat="1" x14ac:dyDescent="0.3">
      <c r="A531" s="201"/>
    </row>
    <row r="532" spans="1:1" s="200" customFormat="1" x14ac:dyDescent="0.3">
      <c r="A532" s="201"/>
    </row>
    <row r="533" spans="1:1" s="200" customFormat="1" x14ac:dyDescent="0.3">
      <c r="A533" s="201"/>
    </row>
    <row r="534" spans="1:1" s="200" customFormat="1" x14ac:dyDescent="0.3">
      <c r="A534" s="201"/>
    </row>
    <row r="535" spans="1:1" s="200" customFormat="1" x14ac:dyDescent="0.3">
      <c r="A535" s="201"/>
    </row>
    <row r="536" spans="1:1" s="200" customFormat="1" x14ac:dyDescent="0.3">
      <c r="A536" s="201"/>
    </row>
    <row r="537" spans="1:1" s="200" customFormat="1" x14ac:dyDescent="0.3">
      <c r="A537" s="201"/>
    </row>
    <row r="538" spans="1:1" s="200" customFormat="1" x14ac:dyDescent="0.3">
      <c r="A538" s="201"/>
    </row>
    <row r="539" spans="1:1" s="200" customFormat="1" x14ac:dyDescent="0.3">
      <c r="A539" s="201"/>
    </row>
    <row r="540" spans="1:1" s="200" customFormat="1" x14ac:dyDescent="0.3">
      <c r="A540" s="201"/>
    </row>
    <row r="541" spans="1:1" s="200" customFormat="1" x14ac:dyDescent="0.3">
      <c r="A541" s="201"/>
    </row>
    <row r="542" spans="1:1" s="200" customFormat="1" x14ac:dyDescent="0.3">
      <c r="A542" s="201"/>
    </row>
    <row r="543" spans="1:1" s="200" customFormat="1" x14ac:dyDescent="0.3">
      <c r="A543" s="201"/>
    </row>
    <row r="544" spans="1:1" s="200" customFormat="1" x14ac:dyDescent="0.3">
      <c r="A544" s="201"/>
    </row>
    <row r="545" spans="1:1" s="200" customFormat="1" x14ac:dyDescent="0.3">
      <c r="A545" s="201"/>
    </row>
    <row r="546" spans="1:1" s="200" customFormat="1" x14ac:dyDescent="0.3">
      <c r="A546" s="201"/>
    </row>
    <row r="547" spans="1:1" s="200" customFormat="1" x14ac:dyDescent="0.3">
      <c r="A547" s="201"/>
    </row>
    <row r="548" spans="1:1" s="200" customFormat="1" x14ac:dyDescent="0.3">
      <c r="A548" s="201"/>
    </row>
    <row r="549" spans="1:1" s="200" customFormat="1" x14ac:dyDescent="0.3">
      <c r="A549" s="201"/>
    </row>
    <row r="550" spans="1:1" s="200" customFormat="1" x14ac:dyDescent="0.3">
      <c r="A550" s="201"/>
    </row>
    <row r="551" spans="1:1" s="200" customFormat="1" x14ac:dyDescent="0.3">
      <c r="A551" s="201"/>
    </row>
    <row r="552" spans="1:1" s="200" customFormat="1" x14ac:dyDescent="0.3">
      <c r="A552" s="201"/>
    </row>
    <row r="553" spans="1:1" s="200" customFormat="1" x14ac:dyDescent="0.3">
      <c r="A553" s="201"/>
    </row>
    <row r="554" spans="1:1" s="200" customFormat="1" x14ac:dyDescent="0.3">
      <c r="A554" s="201"/>
    </row>
    <row r="555" spans="1:1" s="200" customFormat="1" x14ac:dyDescent="0.3">
      <c r="A555" s="201"/>
    </row>
    <row r="556" spans="1:1" s="200" customFormat="1" x14ac:dyDescent="0.3">
      <c r="A556" s="201"/>
    </row>
    <row r="557" spans="1:1" s="200" customFormat="1" x14ac:dyDescent="0.3">
      <c r="A557" s="201"/>
    </row>
    <row r="558" spans="1:1" s="200" customFormat="1" x14ac:dyDescent="0.3">
      <c r="A558" s="201"/>
    </row>
    <row r="559" spans="1:1" s="200" customFormat="1" x14ac:dyDescent="0.3">
      <c r="A559" s="201"/>
    </row>
    <row r="560" spans="1:1" s="200" customFormat="1" x14ac:dyDescent="0.3">
      <c r="A560" s="201"/>
    </row>
    <row r="561" spans="1:1" s="200" customFormat="1" x14ac:dyDescent="0.3">
      <c r="A561" s="201"/>
    </row>
    <row r="562" spans="1:1" s="200" customFormat="1" x14ac:dyDescent="0.3">
      <c r="A562" s="201"/>
    </row>
    <row r="563" spans="1:1" s="200" customFormat="1" x14ac:dyDescent="0.3">
      <c r="A563" s="201"/>
    </row>
    <row r="564" spans="1:1" s="200" customFormat="1" x14ac:dyDescent="0.3">
      <c r="A564" s="201"/>
    </row>
    <row r="565" spans="1:1" s="200" customFormat="1" x14ac:dyDescent="0.3">
      <c r="A565" s="201"/>
    </row>
    <row r="566" spans="1:1" s="200" customFormat="1" x14ac:dyDescent="0.3">
      <c r="A566" s="201"/>
    </row>
    <row r="567" spans="1:1" s="200" customFormat="1" x14ac:dyDescent="0.3">
      <c r="A567" s="201"/>
    </row>
    <row r="568" spans="1:1" s="200" customFormat="1" x14ac:dyDescent="0.3">
      <c r="A568" s="201"/>
    </row>
    <row r="569" spans="1:1" s="200" customFormat="1" x14ac:dyDescent="0.3">
      <c r="A569" s="201"/>
    </row>
    <row r="570" spans="1:1" s="200" customFormat="1" x14ac:dyDescent="0.3">
      <c r="A570" s="201"/>
    </row>
    <row r="571" spans="1:1" s="200" customFormat="1" x14ac:dyDescent="0.3">
      <c r="A571" s="201"/>
    </row>
    <row r="572" spans="1:1" s="200" customFormat="1" x14ac:dyDescent="0.3">
      <c r="A572" s="201"/>
    </row>
    <row r="573" spans="1:1" s="200" customFormat="1" x14ac:dyDescent="0.3">
      <c r="A573" s="201"/>
    </row>
    <row r="574" spans="1:1" s="200" customFormat="1" x14ac:dyDescent="0.3">
      <c r="A574" s="201"/>
    </row>
    <row r="575" spans="1:1" s="200" customFormat="1" x14ac:dyDescent="0.3">
      <c r="A575" s="201"/>
    </row>
    <row r="576" spans="1:1" s="200" customFormat="1" x14ac:dyDescent="0.3">
      <c r="A576" s="201"/>
    </row>
    <row r="577" spans="1:1" s="200" customFormat="1" x14ac:dyDescent="0.3">
      <c r="A577" s="201"/>
    </row>
    <row r="578" spans="1:1" s="200" customFormat="1" x14ac:dyDescent="0.3">
      <c r="A578" s="201"/>
    </row>
    <row r="579" spans="1:1" s="200" customFormat="1" x14ac:dyDescent="0.3">
      <c r="A579" s="201"/>
    </row>
    <row r="580" spans="1:1" s="200" customFormat="1" x14ac:dyDescent="0.3">
      <c r="A580" s="201"/>
    </row>
    <row r="581" spans="1:1" s="200" customFormat="1" x14ac:dyDescent="0.3">
      <c r="A581" s="201"/>
    </row>
    <row r="582" spans="1:1" s="200" customFormat="1" x14ac:dyDescent="0.3">
      <c r="A582" s="201"/>
    </row>
    <row r="583" spans="1:1" s="200" customFormat="1" x14ac:dyDescent="0.3">
      <c r="A583" s="201"/>
    </row>
    <row r="584" spans="1:1" s="200" customFormat="1" x14ac:dyDescent="0.3">
      <c r="A584" s="201"/>
    </row>
    <row r="585" spans="1:1" s="200" customFormat="1" x14ac:dyDescent="0.3">
      <c r="A585" s="201"/>
    </row>
    <row r="586" spans="1:1" s="200" customFormat="1" x14ac:dyDescent="0.3">
      <c r="A586" s="201"/>
    </row>
    <row r="587" spans="1:1" s="200" customFormat="1" x14ac:dyDescent="0.3">
      <c r="A587" s="201"/>
    </row>
    <row r="588" spans="1:1" s="200" customFormat="1" x14ac:dyDescent="0.3">
      <c r="A588" s="201"/>
    </row>
    <row r="589" spans="1:1" s="200" customFormat="1" x14ac:dyDescent="0.3">
      <c r="A589" s="201"/>
    </row>
    <row r="590" spans="1:1" s="200" customFormat="1" x14ac:dyDescent="0.3">
      <c r="A590" s="201"/>
    </row>
    <row r="591" spans="1:1" s="200" customFormat="1" x14ac:dyDescent="0.3">
      <c r="A591" s="201"/>
    </row>
    <row r="592" spans="1:1" s="200" customFormat="1" x14ac:dyDescent="0.3">
      <c r="A592" s="201"/>
    </row>
    <row r="593" spans="1:1" s="200" customFormat="1" x14ac:dyDescent="0.3">
      <c r="A593" s="201"/>
    </row>
    <row r="594" spans="1:1" s="200" customFormat="1" x14ac:dyDescent="0.3">
      <c r="A594" s="201"/>
    </row>
    <row r="595" spans="1:1" s="200" customFormat="1" x14ac:dyDescent="0.3">
      <c r="A595" s="201"/>
    </row>
    <row r="596" spans="1:1" s="200" customFormat="1" x14ac:dyDescent="0.3">
      <c r="A596" s="201"/>
    </row>
    <row r="597" spans="1:1" s="200" customFormat="1" x14ac:dyDescent="0.3">
      <c r="A597" s="201"/>
    </row>
    <row r="598" spans="1:1" s="200" customFormat="1" x14ac:dyDescent="0.3">
      <c r="A598" s="201"/>
    </row>
    <row r="599" spans="1:1" s="200" customFormat="1" x14ac:dyDescent="0.3">
      <c r="A599" s="201"/>
    </row>
    <row r="600" spans="1:1" s="200" customFormat="1" x14ac:dyDescent="0.3">
      <c r="A600" s="201"/>
    </row>
    <row r="601" spans="1:1" s="200" customFormat="1" x14ac:dyDescent="0.3">
      <c r="A601" s="201"/>
    </row>
    <row r="602" spans="1:1" s="200" customFormat="1" x14ac:dyDescent="0.3">
      <c r="A602" s="201"/>
    </row>
    <row r="603" spans="1:1" s="200" customFormat="1" x14ac:dyDescent="0.3">
      <c r="A603" s="201"/>
    </row>
    <row r="604" spans="1:1" s="200" customFormat="1" x14ac:dyDescent="0.3">
      <c r="A604" s="201"/>
    </row>
    <row r="605" spans="1:1" s="200" customFormat="1" x14ac:dyDescent="0.3">
      <c r="A605" s="201"/>
    </row>
    <row r="606" spans="1:1" s="200" customFormat="1" x14ac:dyDescent="0.3">
      <c r="A606" s="201"/>
    </row>
    <row r="607" spans="1:1" s="200" customFormat="1" x14ac:dyDescent="0.3">
      <c r="A607" s="201"/>
    </row>
    <row r="608" spans="1:1" s="200" customFormat="1" x14ac:dyDescent="0.3">
      <c r="A608" s="201"/>
    </row>
    <row r="609" spans="1:1" s="200" customFormat="1" x14ac:dyDescent="0.3">
      <c r="A609" s="201"/>
    </row>
    <row r="610" spans="1:1" s="200" customFormat="1" x14ac:dyDescent="0.3">
      <c r="A610" s="201"/>
    </row>
    <row r="611" spans="1:1" s="200" customFormat="1" x14ac:dyDescent="0.3">
      <c r="A611" s="201"/>
    </row>
    <row r="612" spans="1:1" s="200" customFormat="1" x14ac:dyDescent="0.3">
      <c r="A612" s="201"/>
    </row>
    <row r="613" spans="1:1" s="200" customFormat="1" x14ac:dyDescent="0.3">
      <c r="A613" s="201"/>
    </row>
    <row r="614" spans="1:1" s="200" customFormat="1" x14ac:dyDescent="0.3">
      <c r="A614" s="201"/>
    </row>
    <row r="615" spans="1:1" s="200" customFormat="1" x14ac:dyDescent="0.3">
      <c r="A615" s="201"/>
    </row>
    <row r="616" spans="1:1" s="200" customFormat="1" x14ac:dyDescent="0.3">
      <c r="A616" s="201"/>
    </row>
    <row r="617" spans="1:1" s="200" customFormat="1" x14ac:dyDescent="0.3">
      <c r="A617" s="201"/>
    </row>
    <row r="618" spans="1:1" s="200" customFormat="1" x14ac:dyDescent="0.3">
      <c r="A618" s="201"/>
    </row>
    <row r="619" spans="1:1" s="200" customFormat="1" x14ac:dyDescent="0.3">
      <c r="A619" s="201"/>
    </row>
    <row r="620" spans="1:1" s="200" customFormat="1" x14ac:dyDescent="0.3">
      <c r="A620" s="201"/>
    </row>
    <row r="621" spans="1:1" s="200" customFormat="1" x14ac:dyDescent="0.3">
      <c r="A621" s="201"/>
    </row>
    <row r="622" spans="1:1" s="200" customFormat="1" x14ac:dyDescent="0.3">
      <c r="A622" s="201"/>
    </row>
    <row r="623" spans="1:1" s="200" customFormat="1" x14ac:dyDescent="0.3">
      <c r="A623" s="201"/>
    </row>
    <row r="624" spans="1:1" s="200" customFormat="1" x14ac:dyDescent="0.3">
      <c r="A624" s="201"/>
    </row>
    <row r="625" spans="1:1" s="200" customFormat="1" x14ac:dyDescent="0.3">
      <c r="A625" s="201"/>
    </row>
    <row r="626" spans="1:1" s="200" customFormat="1" x14ac:dyDescent="0.3">
      <c r="A626" s="201"/>
    </row>
    <row r="627" spans="1:1" s="200" customFormat="1" x14ac:dyDescent="0.3">
      <c r="A627" s="201"/>
    </row>
    <row r="628" spans="1:1" s="200" customFormat="1" x14ac:dyDescent="0.3">
      <c r="A628" s="201"/>
    </row>
    <row r="629" spans="1:1" s="200" customFormat="1" x14ac:dyDescent="0.3">
      <c r="A629" s="201"/>
    </row>
    <row r="630" spans="1:1" s="200" customFormat="1" x14ac:dyDescent="0.3">
      <c r="A630" s="201"/>
    </row>
    <row r="631" spans="1:1" s="200" customFormat="1" x14ac:dyDescent="0.3">
      <c r="A631" s="201"/>
    </row>
    <row r="632" spans="1:1" s="200" customFormat="1" x14ac:dyDescent="0.3">
      <c r="A632" s="201"/>
    </row>
    <row r="633" spans="1:1" s="200" customFormat="1" x14ac:dyDescent="0.3">
      <c r="A633" s="201"/>
    </row>
    <row r="634" spans="1:1" s="200" customFormat="1" x14ac:dyDescent="0.3">
      <c r="A634" s="201"/>
    </row>
    <row r="635" spans="1:1" s="200" customFormat="1" x14ac:dyDescent="0.3">
      <c r="A635" s="201"/>
    </row>
    <row r="636" spans="1:1" s="200" customFormat="1" x14ac:dyDescent="0.3">
      <c r="A636" s="201"/>
    </row>
    <row r="637" spans="1:1" s="200" customFormat="1" x14ac:dyDescent="0.3">
      <c r="A637" s="201"/>
    </row>
    <row r="638" spans="1:1" s="200" customFormat="1" x14ac:dyDescent="0.3">
      <c r="A638" s="201"/>
    </row>
    <row r="639" spans="1:1" s="200" customFormat="1" x14ac:dyDescent="0.3">
      <c r="A639" s="201"/>
    </row>
    <row r="640" spans="1:1" s="200" customFormat="1" x14ac:dyDescent="0.3">
      <c r="A640" s="201"/>
    </row>
    <row r="641" spans="1:1" s="200" customFormat="1" x14ac:dyDescent="0.3">
      <c r="A641" s="201"/>
    </row>
    <row r="642" spans="1:1" s="200" customFormat="1" x14ac:dyDescent="0.3">
      <c r="A642" s="201"/>
    </row>
    <row r="643" spans="1:1" s="200" customFormat="1" x14ac:dyDescent="0.3">
      <c r="A643" s="201"/>
    </row>
    <row r="644" spans="1:1" s="200" customFormat="1" x14ac:dyDescent="0.3">
      <c r="A644" s="201"/>
    </row>
    <row r="645" spans="1:1" s="200" customFormat="1" x14ac:dyDescent="0.3">
      <c r="A645" s="201"/>
    </row>
    <row r="646" spans="1:1" s="200" customFormat="1" x14ac:dyDescent="0.3">
      <c r="A646" s="201"/>
    </row>
    <row r="647" spans="1:1" s="200" customFormat="1" x14ac:dyDescent="0.3">
      <c r="A647" s="201"/>
    </row>
    <row r="648" spans="1:1" s="200" customFormat="1" x14ac:dyDescent="0.3">
      <c r="A648" s="201"/>
    </row>
    <row r="649" spans="1:1" s="200" customFormat="1" x14ac:dyDescent="0.3">
      <c r="A649" s="201"/>
    </row>
    <row r="650" spans="1:1" s="200" customFormat="1" x14ac:dyDescent="0.3">
      <c r="A650" s="201"/>
    </row>
    <row r="651" spans="1:1" s="200" customFormat="1" x14ac:dyDescent="0.3">
      <c r="A651" s="201"/>
    </row>
    <row r="652" spans="1:1" s="200" customFormat="1" x14ac:dyDescent="0.3">
      <c r="A652" s="201"/>
    </row>
    <row r="653" spans="1:1" s="200" customFormat="1" x14ac:dyDescent="0.3">
      <c r="A653" s="201"/>
    </row>
    <row r="654" spans="1:1" s="200" customFormat="1" x14ac:dyDescent="0.3">
      <c r="A654" s="201"/>
    </row>
    <row r="655" spans="1:1" s="200" customFormat="1" x14ac:dyDescent="0.3">
      <c r="A655" s="201"/>
    </row>
    <row r="656" spans="1:1" s="200" customFormat="1" x14ac:dyDescent="0.3">
      <c r="A656" s="201"/>
    </row>
    <row r="657" spans="1:1" s="200" customFormat="1" x14ac:dyDescent="0.3">
      <c r="A657" s="201"/>
    </row>
    <row r="658" spans="1:1" s="200" customFormat="1" x14ac:dyDescent="0.3">
      <c r="A658" s="201"/>
    </row>
    <row r="659" spans="1:1" s="200" customFormat="1" x14ac:dyDescent="0.3">
      <c r="A659" s="201"/>
    </row>
    <row r="660" spans="1:1" s="200" customFormat="1" x14ac:dyDescent="0.3">
      <c r="A660" s="201"/>
    </row>
    <row r="661" spans="1:1" s="200" customFormat="1" x14ac:dyDescent="0.3">
      <c r="A661" s="201"/>
    </row>
    <row r="662" spans="1:1" s="200" customFormat="1" x14ac:dyDescent="0.3">
      <c r="A662" s="201"/>
    </row>
    <row r="663" spans="1:1" s="200" customFormat="1" x14ac:dyDescent="0.3">
      <c r="A663" s="201"/>
    </row>
    <row r="664" spans="1:1" s="200" customFormat="1" x14ac:dyDescent="0.3">
      <c r="A664" s="201"/>
    </row>
    <row r="665" spans="1:1" s="200" customFormat="1" x14ac:dyDescent="0.3">
      <c r="A665" s="201"/>
    </row>
    <row r="666" spans="1:1" s="200" customFormat="1" x14ac:dyDescent="0.3">
      <c r="A666" s="201"/>
    </row>
    <row r="667" spans="1:1" s="200" customFormat="1" x14ac:dyDescent="0.3">
      <c r="A667" s="201"/>
    </row>
    <row r="668" spans="1:1" s="200" customFormat="1" x14ac:dyDescent="0.3">
      <c r="A668" s="201"/>
    </row>
    <row r="669" spans="1:1" s="200" customFormat="1" x14ac:dyDescent="0.3">
      <c r="A669" s="201"/>
    </row>
    <row r="670" spans="1:1" s="200" customFormat="1" x14ac:dyDescent="0.3">
      <c r="A670" s="201"/>
    </row>
    <row r="671" spans="1:1" s="200" customFormat="1" x14ac:dyDescent="0.3">
      <c r="A671" s="201"/>
    </row>
    <row r="672" spans="1:1" s="200" customFormat="1" x14ac:dyDescent="0.3">
      <c r="A672" s="201"/>
    </row>
    <row r="673" spans="1:1" s="200" customFormat="1" x14ac:dyDescent="0.3">
      <c r="A673" s="201"/>
    </row>
    <row r="674" spans="1:1" s="200" customFormat="1" x14ac:dyDescent="0.3">
      <c r="A674" s="201"/>
    </row>
    <row r="675" spans="1:1" s="200" customFormat="1" x14ac:dyDescent="0.3">
      <c r="A675" s="201"/>
    </row>
    <row r="676" spans="1:1" s="200" customFormat="1" x14ac:dyDescent="0.3">
      <c r="A676" s="201"/>
    </row>
    <row r="677" spans="1:1" s="200" customFormat="1" x14ac:dyDescent="0.3">
      <c r="A677" s="201"/>
    </row>
    <row r="678" spans="1:1" s="200" customFormat="1" x14ac:dyDescent="0.3">
      <c r="A678" s="201"/>
    </row>
    <row r="679" spans="1:1" s="200" customFormat="1" x14ac:dyDescent="0.3">
      <c r="A679" s="201"/>
    </row>
    <row r="680" spans="1:1" s="200" customFormat="1" x14ac:dyDescent="0.3">
      <c r="A680" s="201"/>
    </row>
    <row r="681" spans="1:1" s="200" customFormat="1" x14ac:dyDescent="0.3">
      <c r="A681" s="201"/>
    </row>
    <row r="682" spans="1:1" s="200" customFormat="1" x14ac:dyDescent="0.3">
      <c r="A682" s="201"/>
    </row>
    <row r="683" spans="1:1" s="200" customFormat="1" x14ac:dyDescent="0.3">
      <c r="A683" s="201"/>
    </row>
    <row r="684" spans="1:1" s="200" customFormat="1" x14ac:dyDescent="0.3">
      <c r="A684" s="201"/>
    </row>
    <row r="685" spans="1:1" s="200" customFormat="1" x14ac:dyDescent="0.3">
      <c r="A685" s="201"/>
    </row>
    <row r="686" spans="1:1" s="200" customFormat="1" x14ac:dyDescent="0.3">
      <c r="A686" s="201"/>
    </row>
    <row r="687" spans="1:1" s="200" customFormat="1" x14ac:dyDescent="0.3">
      <c r="A687" s="201"/>
    </row>
    <row r="688" spans="1:1" s="200" customFormat="1" x14ac:dyDescent="0.3">
      <c r="A688" s="201"/>
    </row>
    <row r="689" spans="1:1" s="200" customFormat="1" x14ac:dyDescent="0.3">
      <c r="A689" s="201"/>
    </row>
    <row r="690" spans="1:1" s="200" customFormat="1" x14ac:dyDescent="0.3">
      <c r="A690" s="201"/>
    </row>
    <row r="691" spans="1:1" s="200" customFormat="1" x14ac:dyDescent="0.3">
      <c r="A691" s="201"/>
    </row>
    <row r="692" spans="1:1" s="200" customFormat="1" x14ac:dyDescent="0.3">
      <c r="A692" s="201"/>
    </row>
    <row r="693" spans="1:1" s="200" customFormat="1" x14ac:dyDescent="0.3">
      <c r="A693" s="201"/>
    </row>
    <row r="694" spans="1:1" s="200" customFormat="1" x14ac:dyDescent="0.3">
      <c r="A694" s="201"/>
    </row>
    <row r="695" spans="1:1" s="200" customFormat="1" x14ac:dyDescent="0.3">
      <c r="A695" s="201"/>
    </row>
    <row r="696" spans="1:1" s="200" customFormat="1" x14ac:dyDescent="0.3">
      <c r="A696" s="201"/>
    </row>
    <row r="697" spans="1:1" s="200" customFormat="1" x14ac:dyDescent="0.3">
      <c r="A697" s="201"/>
    </row>
    <row r="698" spans="1:1" s="200" customFormat="1" x14ac:dyDescent="0.3">
      <c r="A698" s="201"/>
    </row>
    <row r="699" spans="1:1" s="200" customFormat="1" x14ac:dyDescent="0.3">
      <c r="A699" s="201"/>
    </row>
    <row r="700" spans="1:1" s="200" customFormat="1" x14ac:dyDescent="0.3">
      <c r="A700" s="201"/>
    </row>
    <row r="701" spans="1:1" s="200" customFormat="1" x14ac:dyDescent="0.3">
      <c r="A701" s="201"/>
    </row>
    <row r="702" spans="1:1" s="200" customFormat="1" x14ac:dyDescent="0.3">
      <c r="A702" s="201"/>
    </row>
    <row r="703" spans="1:1" s="200" customFormat="1" x14ac:dyDescent="0.3">
      <c r="A703" s="201"/>
    </row>
    <row r="704" spans="1:1" s="200" customFormat="1" x14ac:dyDescent="0.3">
      <c r="A704" s="201"/>
    </row>
    <row r="705" spans="1:1" s="200" customFormat="1" x14ac:dyDescent="0.3">
      <c r="A705" s="201"/>
    </row>
    <row r="706" spans="1:1" s="200" customFormat="1" x14ac:dyDescent="0.3">
      <c r="A706" s="201"/>
    </row>
    <row r="707" spans="1:1" s="200" customFormat="1" x14ac:dyDescent="0.3">
      <c r="A707" s="201"/>
    </row>
    <row r="708" spans="1:1" s="200" customFormat="1" x14ac:dyDescent="0.3">
      <c r="A708" s="201"/>
    </row>
    <row r="709" spans="1:1" s="200" customFormat="1" x14ac:dyDescent="0.3">
      <c r="A709" s="201"/>
    </row>
    <row r="710" spans="1:1" s="200" customFormat="1" x14ac:dyDescent="0.3">
      <c r="A710" s="201"/>
    </row>
    <row r="711" spans="1:1" s="200" customFormat="1" x14ac:dyDescent="0.3">
      <c r="A711" s="201"/>
    </row>
    <row r="712" spans="1:1" s="200" customFormat="1" x14ac:dyDescent="0.3">
      <c r="A712" s="201"/>
    </row>
    <row r="713" spans="1:1" s="200" customFormat="1" x14ac:dyDescent="0.3">
      <c r="A713" s="201"/>
    </row>
    <row r="714" spans="1:1" s="200" customFormat="1" x14ac:dyDescent="0.3">
      <c r="A714" s="201"/>
    </row>
    <row r="715" spans="1:1" s="200" customFormat="1" x14ac:dyDescent="0.3">
      <c r="A715" s="201"/>
    </row>
    <row r="716" spans="1:1" s="200" customFormat="1" x14ac:dyDescent="0.3">
      <c r="A716" s="201"/>
    </row>
    <row r="717" spans="1:1" s="200" customFormat="1" x14ac:dyDescent="0.3">
      <c r="A717" s="201"/>
    </row>
    <row r="718" spans="1:1" s="200" customFormat="1" x14ac:dyDescent="0.3">
      <c r="A718" s="201"/>
    </row>
    <row r="719" spans="1:1" s="200" customFormat="1" x14ac:dyDescent="0.3">
      <c r="A719" s="201"/>
    </row>
    <row r="720" spans="1:1" s="200" customFormat="1" x14ac:dyDescent="0.3">
      <c r="A720" s="201"/>
    </row>
    <row r="721" spans="1:1" s="200" customFormat="1" x14ac:dyDescent="0.3">
      <c r="A721" s="201"/>
    </row>
    <row r="722" spans="1:1" s="200" customFormat="1" x14ac:dyDescent="0.3">
      <c r="A722" s="201"/>
    </row>
    <row r="723" spans="1:1" s="200" customFormat="1" x14ac:dyDescent="0.3">
      <c r="A723" s="201"/>
    </row>
    <row r="724" spans="1:1" s="200" customFormat="1" x14ac:dyDescent="0.3">
      <c r="A724" s="201"/>
    </row>
    <row r="725" spans="1:1" s="200" customFormat="1" x14ac:dyDescent="0.3">
      <c r="A725" s="201"/>
    </row>
    <row r="726" spans="1:1" s="200" customFormat="1" x14ac:dyDescent="0.3">
      <c r="A726" s="201"/>
    </row>
    <row r="727" spans="1:1" s="200" customFormat="1" x14ac:dyDescent="0.3">
      <c r="A727" s="201"/>
    </row>
    <row r="728" spans="1:1" s="200" customFormat="1" x14ac:dyDescent="0.3">
      <c r="A728" s="201"/>
    </row>
    <row r="729" spans="1:1" s="200" customFormat="1" x14ac:dyDescent="0.3">
      <c r="A729" s="201"/>
    </row>
    <row r="730" spans="1:1" s="200" customFormat="1" x14ac:dyDescent="0.3">
      <c r="A730" s="201"/>
    </row>
    <row r="731" spans="1:1" s="200" customFormat="1" x14ac:dyDescent="0.3">
      <c r="A731" s="201"/>
    </row>
    <row r="732" spans="1:1" s="200" customFormat="1" x14ac:dyDescent="0.3">
      <c r="A732" s="201"/>
    </row>
    <row r="733" spans="1:1" s="200" customFormat="1" x14ac:dyDescent="0.3">
      <c r="A733" s="201"/>
    </row>
    <row r="734" spans="1:1" s="200" customFormat="1" x14ac:dyDescent="0.3">
      <c r="A734" s="201"/>
    </row>
    <row r="735" spans="1:1" s="200" customFormat="1" x14ac:dyDescent="0.3">
      <c r="A735" s="201"/>
    </row>
    <row r="736" spans="1:1" s="200" customFormat="1" x14ac:dyDescent="0.3">
      <c r="A736" s="201"/>
    </row>
    <row r="737" spans="1:1" s="200" customFormat="1" x14ac:dyDescent="0.3">
      <c r="A737" s="201"/>
    </row>
    <row r="738" spans="1:1" s="200" customFormat="1" x14ac:dyDescent="0.3">
      <c r="A738" s="201"/>
    </row>
    <row r="739" spans="1:1" s="200" customFormat="1" x14ac:dyDescent="0.3">
      <c r="A739" s="201"/>
    </row>
    <row r="740" spans="1:1" s="200" customFormat="1" x14ac:dyDescent="0.3">
      <c r="A740" s="201"/>
    </row>
    <row r="741" spans="1:1" s="200" customFormat="1" x14ac:dyDescent="0.3">
      <c r="A741" s="201"/>
    </row>
    <row r="742" spans="1:1" s="200" customFormat="1" x14ac:dyDescent="0.3">
      <c r="A742" s="201"/>
    </row>
    <row r="743" spans="1:1" s="200" customFormat="1" x14ac:dyDescent="0.3">
      <c r="A743" s="201"/>
    </row>
    <row r="744" spans="1:1" s="200" customFormat="1" x14ac:dyDescent="0.3">
      <c r="A744" s="201"/>
    </row>
    <row r="745" spans="1:1" s="200" customFormat="1" x14ac:dyDescent="0.3">
      <c r="A745" s="201"/>
    </row>
    <row r="746" spans="1:1" s="200" customFormat="1" x14ac:dyDescent="0.3">
      <c r="A746" s="201"/>
    </row>
    <row r="747" spans="1:1" s="200" customFormat="1" x14ac:dyDescent="0.3">
      <c r="A747" s="201"/>
    </row>
    <row r="748" spans="1:1" s="200" customFormat="1" x14ac:dyDescent="0.3">
      <c r="A748" s="201"/>
    </row>
    <row r="749" spans="1:1" s="200" customFormat="1" x14ac:dyDescent="0.3">
      <c r="A749" s="201"/>
    </row>
    <row r="750" spans="1:1" s="200" customFormat="1" x14ac:dyDescent="0.3">
      <c r="A750" s="201"/>
    </row>
    <row r="751" spans="1:1" s="200" customFormat="1" x14ac:dyDescent="0.3">
      <c r="A751" s="201"/>
    </row>
    <row r="752" spans="1:1" s="200" customFormat="1" x14ac:dyDescent="0.3">
      <c r="A752" s="201"/>
    </row>
    <row r="753" spans="1:1" s="200" customFormat="1" x14ac:dyDescent="0.3">
      <c r="A753" s="201"/>
    </row>
    <row r="754" spans="1:1" s="200" customFormat="1" x14ac:dyDescent="0.3">
      <c r="A754" s="201"/>
    </row>
    <row r="755" spans="1:1" s="200" customFormat="1" x14ac:dyDescent="0.3">
      <c r="A755" s="201"/>
    </row>
    <row r="756" spans="1:1" s="200" customFormat="1" x14ac:dyDescent="0.3">
      <c r="A756" s="201"/>
    </row>
    <row r="757" spans="1:1" s="200" customFormat="1" x14ac:dyDescent="0.3">
      <c r="A757" s="201"/>
    </row>
    <row r="758" spans="1:1" s="200" customFormat="1" x14ac:dyDescent="0.3">
      <c r="A758" s="201"/>
    </row>
    <row r="759" spans="1:1" s="200" customFormat="1" x14ac:dyDescent="0.3">
      <c r="A759" s="201"/>
    </row>
    <row r="760" spans="1:1" s="200" customFormat="1" x14ac:dyDescent="0.3">
      <c r="A760" s="201"/>
    </row>
    <row r="761" spans="1:1" s="200" customFormat="1" x14ac:dyDescent="0.3">
      <c r="A761" s="201"/>
    </row>
    <row r="762" spans="1:1" s="200" customFormat="1" x14ac:dyDescent="0.3">
      <c r="A762" s="201"/>
    </row>
    <row r="763" spans="1:1" s="200" customFormat="1" x14ac:dyDescent="0.3">
      <c r="A763" s="201"/>
    </row>
    <row r="764" spans="1:1" s="200" customFormat="1" x14ac:dyDescent="0.3">
      <c r="A764" s="201"/>
    </row>
    <row r="765" spans="1:1" s="200" customFormat="1" x14ac:dyDescent="0.3">
      <c r="A765" s="201"/>
    </row>
    <row r="766" spans="1:1" s="200" customFormat="1" x14ac:dyDescent="0.3">
      <c r="A766" s="201"/>
    </row>
    <row r="767" spans="1:1" s="200" customFormat="1" x14ac:dyDescent="0.3">
      <c r="A767" s="201"/>
    </row>
    <row r="768" spans="1:1" s="200" customFormat="1" x14ac:dyDescent="0.3">
      <c r="A768" s="201"/>
    </row>
    <row r="769" spans="1:1" s="200" customFormat="1" x14ac:dyDescent="0.3">
      <c r="A769" s="201"/>
    </row>
    <row r="770" spans="1:1" s="200" customFormat="1" x14ac:dyDescent="0.3">
      <c r="A770" s="201"/>
    </row>
    <row r="771" spans="1:1" s="200" customFormat="1" x14ac:dyDescent="0.3">
      <c r="A771" s="201"/>
    </row>
    <row r="772" spans="1:1" s="200" customFormat="1" x14ac:dyDescent="0.3">
      <c r="A772" s="201"/>
    </row>
    <row r="773" spans="1:1" s="200" customFormat="1" x14ac:dyDescent="0.3">
      <c r="A773" s="201"/>
    </row>
    <row r="774" spans="1:1" s="200" customFormat="1" x14ac:dyDescent="0.3">
      <c r="A774" s="201"/>
    </row>
    <row r="775" spans="1:1" s="200" customFormat="1" x14ac:dyDescent="0.3">
      <c r="A775" s="201"/>
    </row>
    <row r="776" spans="1:1" s="200" customFormat="1" x14ac:dyDescent="0.3">
      <c r="A776" s="201"/>
    </row>
    <row r="777" spans="1:1" s="200" customFormat="1" x14ac:dyDescent="0.3">
      <c r="A777" s="201"/>
    </row>
    <row r="778" spans="1:1" s="200" customFormat="1" x14ac:dyDescent="0.3">
      <c r="A778" s="201"/>
    </row>
    <row r="779" spans="1:1" s="200" customFormat="1" x14ac:dyDescent="0.3">
      <c r="A779" s="201"/>
    </row>
    <row r="780" spans="1:1" s="200" customFormat="1" x14ac:dyDescent="0.3">
      <c r="A780" s="201"/>
    </row>
    <row r="781" spans="1:1" s="200" customFormat="1" x14ac:dyDescent="0.3">
      <c r="A781" s="201"/>
    </row>
    <row r="782" spans="1:1" s="200" customFormat="1" x14ac:dyDescent="0.3">
      <c r="A782" s="201"/>
    </row>
    <row r="783" spans="1:1" s="200" customFormat="1" x14ac:dyDescent="0.3">
      <c r="A783" s="201"/>
    </row>
    <row r="784" spans="1:1" s="200" customFormat="1" x14ac:dyDescent="0.3">
      <c r="A784" s="201"/>
    </row>
    <row r="785" spans="1:1" s="200" customFormat="1" x14ac:dyDescent="0.3">
      <c r="A785" s="201"/>
    </row>
    <row r="786" spans="1:1" s="200" customFormat="1" x14ac:dyDescent="0.3">
      <c r="A786" s="201"/>
    </row>
    <row r="787" spans="1:1" s="200" customFormat="1" x14ac:dyDescent="0.3">
      <c r="A787" s="201"/>
    </row>
    <row r="788" spans="1:1" s="200" customFormat="1" x14ac:dyDescent="0.3">
      <c r="A788" s="201"/>
    </row>
    <row r="789" spans="1:1" s="200" customFormat="1" x14ac:dyDescent="0.3">
      <c r="A789" s="201"/>
    </row>
    <row r="790" spans="1:1" s="200" customFormat="1" x14ac:dyDescent="0.3">
      <c r="A790" s="201"/>
    </row>
    <row r="791" spans="1:1" s="200" customFormat="1" x14ac:dyDescent="0.3">
      <c r="A791" s="201"/>
    </row>
    <row r="792" spans="1:1" s="200" customFormat="1" x14ac:dyDescent="0.3">
      <c r="A792" s="201"/>
    </row>
    <row r="793" spans="1:1" s="200" customFormat="1" x14ac:dyDescent="0.3">
      <c r="A793" s="201"/>
    </row>
    <row r="794" spans="1:1" s="200" customFormat="1" x14ac:dyDescent="0.3">
      <c r="A794" s="201"/>
    </row>
    <row r="795" spans="1:1" s="200" customFormat="1" x14ac:dyDescent="0.3">
      <c r="A795" s="201"/>
    </row>
    <row r="796" spans="1:1" s="200" customFormat="1" x14ac:dyDescent="0.3">
      <c r="A796" s="201"/>
    </row>
    <row r="797" spans="1:1" s="200" customFormat="1" x14ac:dyDescent="0.3">
      <c r="A797" s="201"/>
    </row>
    <row r="798" spans="1:1" s="200" customFormat="1" x14ac:dyDescent="0.3">
      <c r="A798" s="201"/>
    </row>
    <row r="799" spans="1:1" s="200" customFormat="1" x14ac:dyDescent="0.3">
      <c r="A799" s="201"/>
    </row>
    <row r="800" spans="1:1" s="200" customFormat="1" x14ac:dyDescent="0.3">
      <c r="A800" s="201"/>
    </row>
    <row r="801" spans="1:1" s="200" customFormat="1" x14ac:dyDescent="0.3">
      <c r="A801" s="201"/>
    </row>
    <row r="802" spans="1:1" s="200" customFormat="1" x14ac:dyDescent="0.3">
      <c r="A802" s="201"/>
    </row>
    <row r="803" spans="1:1" s="200" customFormat="1" x14ac:dyDescent="0.3">
      <c r="A803" s="201"/>
    </row>
    <row r="804" spans="1:1" s="200" customFormat="1" x14ac:dyDescent="0.3">
      <c r="A804" s="201"/>
    </row>
    <row r="805" spans="1:1" s="200" customFormat="1" x14ac:dyDescent="0.3">
      <c r="A805" s="201"/>
    </row>
    <row r="806" spans="1:1" s="200" customFormat="1" x14ac:dyDescent="0.3">
      <c r="A806" s="201"/>
    </row>
    <row r="807" spans="1:1" s="200" customFormat="1" x14ac:dyDescent="0.3">
      <c r="A807" s="201"/>
    </row>
    <row r="808" spans="1:1" s="200" customFormat="1" x14ac:dyDescent="0.3">
      <c r="A808" s="201"/>
    </row>
    <row r="809" spans="1:1" s="200" customFormat="1" x14ac:dyDescent="0.3">
      <c r="A809" s="201"/>
    </row>
    <row r="810" spans="1:1" s="200" customFormat="1" x14ac:dyDescent="0.3">
      <c r="A810" s="201"/>
    </row>
    <row r="811" spans="1:1" s="200" customFormat="1" x14ac:dyDescent="0.3">
      <c r="A811" s="201"/>
    </row>
    <row r="812" spans="1:1" s="200" customFormat="1" x14ac:dyDescent="0.3">
      <c r="A812" s="201"/>
    </row>
    <row r="813" spans="1:1" s="200" customFormat="1" x14ac:dyDescent="0.3">
      <c r="A813" s="201"/>
    </row>
    <row r="814" spans="1:1" s="200" customFormat="1" x14ac:dyDescent="0.3">
      <c r="A814" s="201"/>
    </row>
    <row r="815" spans="1:1" s="200" customFormat="1" x14ac:dyDescent="0.3">
      <c r="A815" s="201"/>
    </row>
    <row r="816" spans="1:1" s="200" customFormat="1" x14ac:dyDescent="0.3">
      <c r="A816" s="201"/>
    </row>
    <row r="817" spans="1:1" s="200" customFormat="1" x14ac:dyDescent="0.3">
      <c r="A817" s="201"/>
    </row>
    <row r="818" spans="1:1" s="200" customFormat="1" x14ac:dyDescent="0.3">
      <c r="A818" s="201"/>
    </row>
    <row r="819" spans="1:1" s="200" customFormat="1" x14ac:dyDescent="0.3">
      <c r="A819" s="201"/>
    </row>
    <row r="820" spans="1:1" s="200" customFormat="1" x14ac:dyDescent="0.3">
      <c r="A820" s="201"/>
    </row>
    <row r="821" spans="1:1" s="200" customFormat="1" x14ac:dyDescent="0.3">
      <c r="A821" s="201"/>
    </row>
    <row r="822" spans="1:1" s="200" customFormat="1" x14ac:dyDescent="0.3">
      <c r="A822" s="201"/>
    </row>
    <row r="823" spans="1:1" s="200" customFormat="1" x14ac:dyDescent="0.3">
      <c r="A823" s="201"/>
    </row>
    <row r="824" spans="1:1" s="200" customFormat="1" x14ac:dyDescent="0.3">
      <c r="A824" s="201"/>
    </row>
    <row r="825" spans="1:1" s="200" customFormat="1" x14ac:dyDescent="0.3">
      <c r="A825" s="201"/>
    </row>
    <row r="826" spans="1:1" s="200" customFormat="1" x14ac:dyDescent="0.3">
      <c r="A826" s="201"/>
    </row>
    <row r="827" spans="1:1" s="200" customFormat="1" x14ac:dyDescent="0.3">
      <c r="A827" s="201"/>
    </row>
    <row r="828" spans="1:1" s="200" customFormat="1" x14ac:dyDescent="0.3">
      <c r="A828" s="201"/>
    </row>
    <row r="829" spans="1:1" s="200" customFormat="1" x14ac:dyDescent="0.3">
      <c r="A829" s="201"/>
    </row>
    <row r="830" spans="1:1" s="200" customFormat="1" x14ac:dyDescent="0.3">
      <c r="A830" s="201"/>
    </row>
    <row r="831" spans="1:1" s="200" customFormat="1" x14ac:dyDescent="0.3">
      <c r="A831" s="201"/>
    </row>
    <row r="832" spans="1:1" s="200" customFormat="1" x14ac:dyDescent="0.3">
      <c r="A832" s="201"/>
    </row>
    <row r="833" spans="1:1" s="200" customFormat="1" x14ac:dyDescent="0.3">
      <c r="A833" s="201"/>
    </row>
    <row r="834" spans="1:1" s="200" customFormat="1" x14ac:dyDescent="0.3">
      <c r="A834" s="201"/>
    </row>
    <row r="835" spans="1:1" s="200" customFormat="1" x14ac:dyDescent="0.3">
      <c r="A835" s="201"/>
    </row>
    <row r="836" spans="1:1" s="200" customFormat="1" x14ac:dyDescent="0.3">
      <c r="A836" s="201"/>
    </row>
    <row r="837" spans="1:1" s="200" customFormat="1" x14ac:dyDescent="0.3">
      <c r="A837" s="201"/>
    </row>
    <row r="838" spans="1:1" s="200" customFormat="1" x14ac:dyDescent="0.3">
      <c r="A838" s="201"/>
    </row>
    <row r="839" spans="1:1" s="200" customFormat="1" x14ac:dyDescent="0.3">
      <c r="A839" s="201"/>
    </row>
    <row r="840" spans="1:1" s="200" customFormat="1" x14ac:dyDescent="0.3">
      <c r="A840" s="201"/>
    </row>
    <row r="841" spans="1:1" s="200" customFormat="1" x14ac:dyDescent="0.3">
      <c r="A841" s="201"/>
    </row>
    <row r="842" spans="1:1" s="200" customFormat="1" x14ac:dyDescent="0.3">
      <c r="A842" s="201"/>
    </row>
    <row r="843" spans="1:1" s="200" customFormat="1" x14ac:dyDescent="0.3">
      <c r="A843" s="201"/>
    </row>
    <row r="844" spans="1:1" s="200" customFormat="1" x14ac:dyDescent="0.3">
      <c r="A844" s="201"/>
    </row>
    <row r="845" spans="1:1" s="200" customFormat="1" x14ac:dyDescent="0.3">
      <c r="A845" s="201"/>
    </row>
    <row r="846" spans="1:1" s="200" customFormat="1" x14ac:dyDescent="0.3">
      <c r="A846" s="201"/>
    </row>
    <row r="847" spans="1:1" s="200" customFormat="1" x14ac:dyDescent="0.3">
      <c r="A847" s="201"/>
    </row>
    <row r="848" spans="1:1" s="200" customFormat="1" x14ac:dyDescent="0.3">
      <c r="A848" s="201"/>
    </row>
    <row r="849" spans="1:1" s="200" customFormat="1" x14ac:dyDescent="0.3">
      <c r="A849" s="201"/>
    </row>
    <row r="850" spans="1:1" s="200" customFormat="1" x14ac:dyDescent="0.3">
      <c r="A850" s="201"/>
    </row>
    <row r="851" spans="1:1" s="200" customFormat="1" x14ac:dyDescent="0.3">
      <c r="A851" s="201"/>
    </row>
    <row r="852" spans="1:1" s="200" customFormat="1" x14ac:dyDescent="0.3">
      <c r="A852" s="201"/>
    </row>
    <row r="853" spans="1:1" s="200" customFormat="1" x14ac:dyDescent="0.3">
      <c r="A853" s="201"/>
    </row>
    <row r="854" spans="1:1" s="200" customFormat="1" x14ac:dyDescent="0.3">
      <c r="A854" s="201"/>
    </row>
    <row r="855" spans="1:1" s="200" customFormat="1" x14ac:dyDescent="0.3">
      <c r="A855" s="201"/>
    </row>
    <row r="856" spans="1:1" s="200" customFormat="1" x14ac:dyDescent="0.3">
      <c r="A856" s="201"/>
    </row>
    <row r="857" spans="1:1" s="200" customFormat="1" x14ac:dyDescent="0.3">
      <c r="A857" s="201"/>
    </row>
    <row r="858" spans="1:1" s="200" customFormat="1" x14ac:dyDescent="0.3">
      <c r="A858" s="201"/>
    </row>
    <row r="859" spans="1:1" s="200" customFormat="1" x14ac:dyDescent="0.3">
      <c r="A859" s="201"/>
    </row>
    <row r="860" spans="1:1" s="200" customFormat="1" x14ac:dyDescent="0.3">
      <c r="A860" s="201"/>
    </row>
    <row r="861" spans="1:1" s="200" customFormat="1" x14ac:dyDescent="0.3">
      <c r="A861" s="201"/>
    </row>
    <row r="862" spans="1:1" s="200" customFormat="1" x14ac:dyDescent="0.3">
      <c r="A862" s="201"/>
    </row>
    <row r="863" spans="1:1" s="200" customFormat="1" x14ac:dyDescent="0.3">
      <c r="A863" s="201"/>
    </row>
    <row r="864" spans="1:1" s="200" customFormat="1" x14ac:dyDescent="0.3">
      <c r="A864" s="201"/>
    </row>
    <row r="865" spans="1:1" s="200" customFormat="1" x14ac:dyDescent="0.3">
      <c r="A865" s="201"/>
    </row>
    <row r="866" spans="1:1" s="200" customFormat="1" x14ac:dyDescent="0.3">
      <c r="A866" s="201"/>
    </row>
    <row r="867" spans="1:1" s="200" customFormat="1" x14ac:dyDescent="0.3">
      <c r="A867" s="201"/>
    </row>
    <row r="868" spans="1:1" s="200" customFormat="1" x14ac:dyDescent="0.3">
      <c r="A868" s="201"/>
    </row>
    <row r="869" spans="1:1" s="200" customFormat="1" x14ac:dyDescent="0.3">
      <c r="A869" s="201"/>
    </row>
    <row r="870" spans="1:1" s="200" customFormat="1" x14ac:dyDescent="0.3">
      <c r="A870" s="201"/>
    </row>
    <row r="871" spans="1:1" s="200" customFormat="1" x14ac:dyDescent="0.3">
      <c r="A871" s="201"/>
    </row>
    <row r="872" spans="1:1" s="200" customFormat="1" x14ac:dyDescent="0.3">
      <c r="A872" s="201"/>
    </row>
    <row r="873" spans="1:1" s="200" customFormat="1" x14ac:dyDescent="0.3">
      <c r="A873" s="201"/>
    </row>
    <row r="874" spans="1:1" s="200" customFormat="1" x14ac:dyDescent="0.3">
      <c r="A874" s="201"/>
    </row>
    <row r="875" spans="1:1" s="200" customFormat="1" x14ac:dyDescent="0.3">
      <c r="A875" s="201"/>
    </row>
    <row r="876" spans="1:1" s="200" customFormat="1" x14ac:dyDescent="0.3">
      <c r="A876" s="201"/>
    </row>
    <row r="877" spans="1:1" s="200" customFormat="1" x14ac:dyDescent="0.3">
      <c r="A877" s="201"/>
    </row>
    <row r="878" spans="1:1" s="200" customFormat="1" x14ac:dyDescent="0.3">
      <c r="A878" s="201"/>
    </row>
    <row r="879" spans="1:1" s="200" customFormat="1" x14ac:dyDescent="0.3">
      <c r="A879" s="201"/>
    </row>
    <row r="880" spans="1:1" s="200" customFormat="1" x14ac:dyDescent="0.3">
      <c r="A880" s="201"/>
    </row>
    <row r="881" spans="1:1" s="200" customFormat="1" x14ac:dyDescent="0.3">
      <c r="A881" s="201"/>
    </row>
    <row r="882" spans="1:1" s="200" customFormat="1" x14ac:dyDescent="0.3">
      <c r="A882" s="201"/>
    </row>
    <row r="883" spans="1:1" s="200" customFormat="1" x14ac:dyDescent="0.3">
      <c r="A883" s="201"/>
    </row>
    <row r="884" spans="1:1" s="200" customFormat="1" x14ac:dyDescent="0.3">
      <c r="A884" s="201"/>
    </row>
    <row r="885" spans="1:1" s="200" customFormat="1" x14ac:dyDescent="0.3">
      <c r="A885" s="201"/>
    </row>
    <row r="886" spans="1:1" s="200" customFormat="1" x14ac:dyDescent="0.3">
      <c r="A886" s="201"/>
    </row>
    <row r="887" spans="1:1" s="200" customFormat="1" x14ac:dyDescent="0.3">
      <c r="A887" s="201"/>
    </row>
    <row r="888" spans="1:1" s="200" customFormat="1" x14ac:dyDescent="0.3">
      <c r="A888" s="201"/>
    </row>
    <row r="889" spans="1:1" s="200" customFormat="1" x14ac:dyDescent="0.3">
      <c r="A889" s="201"/>
    </row>
    <row r="890" spans="1:1" s="200" customFormat="1" x14ac:dyDescent="0.3">
      <c r="A890" s="201"/>
    </row>
    <row r="891" spans="1:1" s="200" customFormat="1" x14ac:dyDescent="0.3">
      <c r="A891" s="201"/>
    </row>
    <row r="892" spans="1:1" s="200" customFormat="1" x14ac:dyDescent="0.3">
      <c r="A892" s="201"/>
    </row>
    <row r="893" spans="1:1" s="200" customFormat="1" x14ac:dyDescent="0.3">
      <c r="A893" s="201"/>
    </row>
    <row r="894" spans="1:1" s="200" customFormat="1" x14ac:dyDescent="0.3">
      <c r="A894" s="201"/>
    </row>
    <row r="895" spans="1:1" s="200" customFormat="1" x14ac:dyDescent="0.3">
      <c r="A895" s="201"/>
    </row>
    <row r="896" spans="1:1" s="200" customFormat="1" x14ac:dyDescent="0.3">
      <c r="A896" s="201"/>
    </row>
    <row r="897" spans="1:1" s="200" customFormat="1" x14ac:dyDescent="0.3">
      <c r="A897" s="201"/>
    </row>
    <row r="898" spans="1:1" s="200" customFormat="1" x14ac:dyDescent="0.3">
      <c r="A898" s="201"/>
    </row>
    <row r="899" spans="1:1" s="200" customFormat="1" x14ac:dyDescent="0.3">
      <c r="A899" s="201"/>
    </row>
    <row r="900" spans="1:1" s="200" customFormat="1" x14ac:dyDescent="0.3">
      <c r="A900" s="201"/>
    </row>
    <row r="901" spans="1:1" s="200" customFormat="1" x14ac:dyDescent="0.3">
      <c r="A901" s="201"/>
    </row>
    <row r="902" spans="1:1" s="200" customFormat="1" x14ac:dyDescent="0.3">
      <c r="A902" s="201"/>
    </row>
    <row r="903" spans="1:1" s="200" customFormat="1" x14ac:dyDescent="0.3">
      <c r="A903" s="201"/>
    </row>
    <row r="904" spans="1:1" s="200" customFormat="1" x14ac:dyDescent="0.3">
      <c r="A904" s="201"/>
    </row>
    <row r="905" spans="1:1" s="200" customFormat="1" x14ac:dyDescent="0.3">
      <c r="A905" s="201"/>
    </row>
    <row r="906" spans="1:1" s="200" customFormat="1" x14ac:dyDescent="0.3">
      <c r="A906" s="201"/>
    </row>
    <row r="907" spans="1:1" s="200" customFormat="1" x14ac:dyDescent="0.3">
      <c r="A907" s="201"/>
    </row>
    <row r="908" spans="1:1" s="200" customFormat="1" x14ac:dyDescent="0.3">
      <c r="A908" s="201"/>
    </row>
    <row r="909" spans="1:1" s="200" customFormat="1" x14ac:dyDescent="0.3">
      <c r="A909" s="201"/>
    </row>
    <row r="910" spans="1:1" s="200" customFormat="1" x14ac:dyDescent="0.3">
      <c r="A910" s="201"/>
    </row>
    <row r="911" spans="1:1" s="200" customFormat="1" x14ac:dyDescent="0.3">
      <c r="A911" s="201"/>
    </row>
    <row r="912" spans="1:1" s="200" customFormat="1" x14ac:dyDescent="0.3">
      <c r="A912" s="201"/>
    </row>
    <row r="913" spans="1:1" s="200" customFormat="1" x14ac:dyDescent="0.3">
      <c r="A913" s="201"/>
    </row>
    <row r="914" spans="1:1" s="200" customFormat="1" x14ac:dyDescent="0.3">
      <c r="A914" s="201"/>
    </row>
    <row r="915" spans="1:1" s="200" customFormat="1" x14ac:dyDescent="0.3">
      <c r="A915" s="201"/>
    </row>
    <row r="916" spans="1:1" s="200" customFormat="1" x14ac:dyDescent="0.3">
      <c r="A916" s="201"/>
    </row>
    <row r="917" spans="1:1" s="200" customFormat="1" x14ac:dyDescent="0.3">
      <c r="A917" s="201"/>
    </row>
    <row r="918" spans="1:1" s="200" customFormat="1" x14ac:dyDescent="0.3">
      <c r="A918" s="201"/>
    </row>
    <row r="919" spans="1:1" s="200" customFormat="1" x14ac:dyDescent="0.3">
      <c r="A919" s="201"/>
    </row>
    <row r="920" spans="1:1" s="200" customFormat="1" x14ac:dyDescent="0.3">
      <c r="A920" s="201"/>
    </row>
    <row r="921" spans="1:1" s="200" customFormat="1" x14ac:dyDescent="0.3">
      <c r="A921" s="201"/>
    </row>
    <row r="922" spans="1:1" s="200" customFormat="1" x14ac:dyDescent="0.3">
      <c r="A922" s="201"/>
    </row>
    <row r="923" spans="1:1" s="200" customFormat="1" x14ac:dyDescent="0.3">
      <c r="A923" s="201"/>
    </row>
    <row r="924" spans="1:1" s="200" customFormat="1" x14ac:dyDescent="0.3">
      <c r="A924" s="201"/>
    </row>
    <row r="925" spans="1:1" s="200" customFormat="1" x14ac:dyDescent="0.3">
      <c r="A925" s="201"/>
    </row>
    <row r="926" spans="1:1" s="200" customFormat="1" x14ac:dyDescent="0.3">
      <c r="A926" s="201"/>
    </row>
    <row r="927" spans="1:1" s="200" customFormat="1" x14ac:dyDescent="0.3">
      <c r="A927" s="201"/>
    </row>
    <row r="928" spans="1:1" s="200" customFormat="1" x14ac:dyDescent="0.3">
      <c r="A928" s="201"/>
    </row>
    <row r="929" spans="1:1" s="200" customFormat="1" x14ac:dyDescent="0.3">
      <c r="A929" s="201"/>
    </row>
    <row r="930" spans="1:1" s="200" customFormat="1" x14ac:dyDescent="0.3">
      <c r="A930" s="201"/>
    </row>
    <row r="931" spans="1:1" s="200" customFormat="1" x14ac:dyDescent="0.3">
      <c r="A931" s="201"/>
    </row>
    <row r="932" spans="1:1" s="200" customFormat="1" x14ac:dyDescent="0.3">
      <c r="A932" s="201"/>
    </row>
    <row r="933" spans="1:1" s="200" customFormat="1" x14ac:dyDescent="0.3">
      <c r="A933" s="201"/>
    </row>
    <row r="934" spans="1:1" s="200" customFormat="1" x14ac:dyDescent="0.3">
      <c r="A934" s="201"/>
    </row>
    <row r="935" spans="1:1" s="200" customFormat="1" x14ac:dyDescent="0.3">
      <c r="A935" s="201"/>
    </row>
    <row r="936" spans="1:1" s="200" customFormat="1" x14ac:dyDescent="0.3">
      <c r="A936" s="201"/>
    </row>
    <row r="937" spans="1:1" s="200" customFormat="1" x14ac:dyDescent="0.3">
      <c r="A937" s="201"/>
    </row>
    <row r="938" spans="1:1" s="200" customFormat="1" x14ac:dyDescent="0.3">
      <c r="A938" s="201"/>
    </row>
    <row r="939" spans="1:1" s="200" customFormat="1" x14ac:dyDescent="0.3">
      <c r="A939" s="201"/>
    </row>
    <row r="940" spans="1:1" s="200" customFormat="1" x14ac:dyDescent="0.3">
      <c r="A940" s="201"/>
    </row>
    <row r="941" spans="1:1" s="200" customFormat="1" x14ac:dyDescent="0.3">
      <c r="A941" s="201"/>
    </row>
    <row r="942" spans="1:1" s="200" customFormat="1" x14ac:dyDescent="0.3">
      <c r="A942" s="201"/>
    </row>
    <row r="943" spans="1:1" s="200" customFormat="1" x14ac:dyDescent="0.3">
      <c r="A943" s="201"/>
    </row>
    <row r="944" spans="1:1" s="200" customFormat="1" x14ac:dyDescent="0.3">
      <c r="A944" s="201"/>
    </row>
    <row r="945" spans="1:1" s="200" customFormat="1" x14ac:dyDescent="0.3">
      <c r="A945" s="201"/>
    </row>
    <row r="946" spans="1:1" s="200" customFormat="1" x14ac:dyDescent="0.3">
      <c r="A946" s="201"/>
    </row>
    <row r="947" spans="1:1" s="200" customFormat="1" x14ac:dyDescent="0.3">
      <c r="A947" s="201"/>
    </row>
    <row r="948" spans="1:1" s="200" customFormat="1" x14ac:dyDescent="0.3">
      <c r="A948" s="201"/>
    </row>
    <row r="949" spans="1:1" s="200" customFormat="1" x14ac:dyDescent="0.3">
      <c r="A949" s="201"/>
    </row>
    <row r="950" spans="1:1" s="200" customFormat="1" x14ac:dyDescent="0.3">
      <c r="A950" s="201"/>
    </row>
    <row r="951" spans="1:1" s="200" customFormat="1" x14ac:dyDescent="0.3">
      <c r="A951" s="201"/>
    </row>
    <row r="952" spans="1:1" s="200" customFormat="1" x14ac:dyDescent="0.3">
      <c r="A952" s="201"/>
    </row>
    <row r="953" spans="1:1" s="200" customFormat="1" x14ac:dyDescent="0.3">
      <c r="A953" s="201"/>
    </row>
    <row r="954" spans="1:1" s="200" customFormat="1" x14ac:dyDescent="0.3">
      <c r="A954" s="201"/>
    </row>
    <row r="955" spans="1:1" s="200" customFormat="1" x14ac:dyDescent="0.3">
      <c r="A955" s="201"/>
    </row>
    <row r="956" spans="1:1" s="200" customFormat="1" x14ac:dyDescent="0.3">
      <c r="A956" s="201"/>
    </row>
    <row r="957" spans="1:1" s="200" customFormat="1" x14ac:dyDescent="0.3">
      <c r="A957" s="201"/>
    </row>
    <row r="958" spans="1:1" s="200" customFormat="1" x14ac:dyDescent="0.3">
      <c r="A958" s="201"/>
    </row>
    <row r="959" spans="1:1" s="200" customFormat="1" x14ac:dyDescent="0.3">
      <c r="A959" s="201"/>
    </row>
    <row r="960" spans="1:1" s="200" customFormat="1" x14ac:dyDescent="0.3">
      <c r="A960" s="201"/>
    </row>
    <row r="961" spans="1:1" s="200" customFormat="1" x14ac:dyDescent="0.3">
      <c r="A961" s="201"/>
    </row>
    <row r="962" spans="1:1" s="200" customFormat="1" x14ac:dyDescent="0.3">
      <c r="A962" s="201"/>
    </row>
    <row r="963" spans="1:1" s="200" customFormat="1" x14ac:dyDescent="0.3">
      <c r="A963" s="201"/>
    </row>
    <row r="964" spans="1:1" s="200" customFormat="1" x14ac:dyDescent="0.3">
      <c r="A964" s="201"/>
    </row>
    <row r="965" spans="1:1" s="200" customFormat="1" x14ac:dyDescent="0.3">
      <c r="A965" s="201"/>
    </row>
    <row r="966" spans="1:1" s="200" customFormat="1" x14ac:dyDescent="0.3">
      <c r="A966" s="201"/>
    </row>
    <row r="967" spans="1:1" s="200" customFormat="1" x14ac:dyDescent="0.3">
      <c r="A967" s="201"/>
    </row>
    <row r="968" spans="1:1" s="200" customFormat="1" x14ac:dyDescent="0.3">
      <c r="A968" s="201"/>
    </row>
    <row r="969" spans="1:1" s="200" customFormat="1" x14ac:dyDescent="0.3">
      <c r="A969" s="201"/>
    </row>
    <row r="970" spans="1:1" s="200" customFormat="1" x14ac:dyDescent="0.3">
      <c r="A970" s="201"/>
    </row>
    <row r="971" spans="1:1" s="200" customFormat="1" x14ac:dyDescent="0.3">
      <c r="A971" s="201"/>
    </row>
    <row r="972" spans="1:1" s="200" customFormat="1" x14ac:dyDescent="0.3">
      <c r="A972" s="201"/>
    </row>
    <row r="973" spans="1:1" s="200" customFormat="1" x14ac:dyDescent="0.3">
      <c r="A973" s="201"/>
    </row>
    <row r="974" spans="1:1" s="200" customFormat="1" x14ac:dyDescent="0.3">
      <c r="A974" s="201"/>
    </row>
    <row r="975" spans="1:1" s="200" customFormat="1" x14ac:dyDescent="0.3">
      <c r="A975" s="201"/>
    </row>
    <row r="976" spans="1:1" s="200" customFormat="1" x14ac:dyDescent="0.3">
      <c r="A976" s="201"/>
    </row>
    <row r="977" spans="1:1" s="200" customFormat="1" x14ac:dyDescent="0.3">
      <c r="A977" s="201"/>
    </row>
    <row r="978" spans="1:1" s="200" customFormat="1" x14ac:dyDescent="0.3">
      <c r="A978" s="201"/>
    </row>
    <row r="979" spans="1:1" s="200" customFormat="1" x14ac:dyDescent="0.3">
      <c r="A979" s="201"/>
    </row>
    <row r="980" spans="1:1" s="200" customFormat="1" x14ac:dyDescent="0.3">
      <c r="A980" s="201"/>
    </row>
    <row r="981" spans="1:1" s="200" customFormat="1" x14ac:dyDescent="0.3">
      <c r="A981" s="201"/>
    </row>
    <row r="982" spans="1:1" s="200" customFormat="1" x14ac:dyDescent="0.3">
      <c r="A982" s="201"/>
    </row>
    <row r="983" spans="1:1" s="200" customFormat="1" x14ac:dyDescent="0.3">
      <c r="A983" s="201"/>
    </row>
    <row r="984" spans="1:1" s="200" customFormat="1" x14ac:dyDescent="0.3">
      <c r="A984" s="201"/>
    </row>
    <row r="985" spans="1:1" s="200" customFormat="1" x14ac:dyDescent="0.3">
      <c r="A985" s="201"/>
    </row>
    <row r="986" spans="1:1" s="200" customFormat="1" x14ac:dyDescent="0.3">
      <c r="A986" s="201"/>
    </row>
    <row r="987" spans="1:1" s="200" customFormat="1" x14ac:dyDescent="0.3">
      <c r="A987" s="201"/>
    </row>
    <row r="988" spans="1:1" s="200" customFormat="1" x14ac:dyDescent="0.3">
      <c r="A988" s="201"/>
    </row>
    <row r="989" spans="1:1" s="200" customFormat="1" x14ac:dyDescent="0.3">
      <c r="A989" s="201"/>
    </row>
    <row r="990" spans="1:1" s="200" customFormat="1" x14ac:dyDescent="0.3">
      <c r="A990" s="201"/>
    </row>
    <row r="991" spans="1:1" s="200" customFormat="1" x14ac:dyDescent="0.3">
      <c r="A991" s="201"/>
    </row>
    <row r="992" spans="1:1" s="200" customFormat="1" x14ac:dyDescent="0.3">
      <c r="A992" s="201"/>
    </row>
    <row r="993" spans="1:1" s="200" customFormat="1" x14ac:dyDescent="0.3">
      <c r="A993" s="201"/>
    </row>
    <row r="994" spans="1:1" s="200" customFormat="1" x14ac:dyDescent="0.3">
      <c r="A994" s="201"/>
    </row>
    <row r="995" spans="1:1" s="200" customFormat="1" x14ac:dyDescent="0.3">
      <c r="A995" s="201"/>
    </row>
    <row r="996" spans="1:1" s="200" customFormat="1" x14ac:dyDescent="0.3">
      <c r="A996" s="201"/>
    </row>
    <row r="997" spans="1:1" s="200" customFormat="1" x14ac:dyDescent="0.3">
      <c r="A997" s="201"/>
    </row>
    <row r="998" spans="1:1" s="200" customFormat="1" x14ac:dyDescent="0.3">
      <c r="A998" s="201"/>
    </row>
    <row r="999" spans="1:1" s="200" customFormat="1" x14ac:dyDescent="0.3">
      <c r="A999" s="201"/>
    </row>
    <row r="1000" spans="1:1" s="200" customFormat="1" x14ac:dyDescent="0.3">
      <c r="A1000" s="201"/>
    </row>
    <row r="1001" spans="1:1" s="200" customFormat="1" x14ac:dyDescent="0.3">
      <c r="A1001" s="201"/>
    </row>
    <row r="1002" spans="1:1" s="200" customFormat="1" x14ac:dyDescent="0.3">
      <c r="A1002" s="201"/>
    </row>
    <row r="1003" spans="1:1" s="200" customFormat="1" x14ac:dyDescent="0.3">
      <c r="A1003" s="201"/>
    </row>
    <row r="1004" spans="1:1" s="200" customFormat="1" x14ac:dyDescent="0.3">
      <c r="A1004" s="201"/>
    </row>
    <row r="1005" spans="1:1" s="200" customFormat="1" x14ac:dyDescent="0.3">
      <c r="A1005" s="201"/>
    </row>
    <row r="1006" spans="1:1" s="200" customFormat="1" x14ac:dyDescent="0.3">
      <c r="A1006" s="201"/>
    </row>
    <row r="1007" spans="1:1" s="200" customFormat="1" x14ac:dyDescent="0.3">
      <c r="A1007" s="201"/>
    </row>
    <row r="1008" spans="1:1" s="200" customFormat="1" x14ac:dyDescent="0.3">
      <c r="A1008" s="201"/>
    </row>
    <row r="1009" spans="1:1" s="200" customFormat="1" x14ac:dyDescent="0.3">
      <c r="A1009" s="201"/>
    </row>
    <row r="1010" spans="1:1" s="200" customFormat="1" x14ac:dyDescent="0.3">
      <c r="A1010" s="201"/>
    </row>
    <row r="1011" spans="1:1" s="200" customFormat="1" x14ac:dyDescent="0.3">
      <c r="A1011" s="201"/>
    </row>
    <row r="1012" spans="1:1" s="200" customFormat="1" x14ac:dyDescent="0.3">
      <c r="A1012" s="201"/>
    </row>
    <row r="1013" spans="1:1" s="200" customFormat="1" x14ac:dyDescent="0.3">
      <c r="A1013" s="201"/>
    </row>
    <row r="1014" spans="1:1" s="200" customFormat="1" x14ac:dyDescent="0.3">
      <c r="A1014" s="201"/>
    </row>
    <row r="1015" spans="1:1" s="200" customFormat="1" x14ac:dyDescent="0.3">
      <c r="A1015" s="201"/>
    </row>
    <row r="1016" spans="1:1" s="200" customFormat="1" x14ac:dyDescent="0.3">
      <c r="A1016" s="201"/>
    </row>
    <row r="1017" spans="1:1" s="200" customFormat="1" x14ac:dyDescent="0.3">
      <c r="A1017" s="201"/>
    </row>
    <row r="1018" spans="1:1" s="200" customFormat="1" x14ac:dyDescent="0.3">
      <c r="A1018" s="201"/>
    </row>
    <row r="1019" spans="1:1" s="200" customFormat="1" x14ac:dyDescent="0.3">
      <c r="A1019" s="201"/>
    </row>
    <row r="1020" spans="1:1" s="200" customFormat="1" x14ac:dyDescent="0.3">
      <c r="A1020" s="201"/>
    </row>
    <row r="1021" spans="1:1" s="200" customFormat="1" x14ac:dyDescent="0.3">
      <c r="A1021" s="201"/>
    </row>
    <row r="1022" spans="1:1" s="200" customFormat="1" x14ac:dyDescent="0.3">
      <c r="A1022" s="201"/>
    </row>
    <row r="1023" spans="1:1" s="200" customFormat="1" x14ac:dyDescent="0.3">
      <c r="A1023" s="201"/>
    </row>
    <row r="1024" spans="1:1" s="200" customFormat="1" x14ac:dyDescent="0.3">
      <c r="A1024" s="201"/>
    </row>
    <row r="1025" spans="1:1" s="200" customFormat="1" x14ac:dyDescent="0.3">
      <c r="A1025" s="201"/>
    </row>
    <row r="1026" spans="1:1" s="200" customFormat="1" x14ac:dyDescent="0.3">
      <c r="A1026" s="201"/>
    </row>
    <row r="1027" spans="1:1" s="200" customFormat="1" x14ac:dyDescent="0.3">
      <c r="A1027" s="201"/>
    </row>
    <row r="1028" spans="1:1" s="200" customFormat="1" x14ac:dyDescent="0.3">
      <c r="A1028" s="201"/>
    </row>
    <row r="1029" spans="1:1" s="200" customFormat="1" x14ac:dyDescent="0.3">
      <c r="A1029" s="201"/>
    </row>
    <row r="1030" spans="1:1" s="200" customFormat="1" x14ac:dyDescent="0.3">
      <c r="A1030" s="201"/>
    </row>
    <row r="1031" spans="1:1" s="200" customFormat="1" x14ac:dyDescent="0.3">
      <c r="A1031" s="201"/>
    </row>
    <row r="1032" spans="1:1" s="200" customFormat="1" x14ac:dyDescent="0.3">
      <c r="A1032" s="201"/>
    </row>
    <row r="1033" spans="1:1" s="200" customFormat="1" x14ac:dyDescent="0.3">
      <c r="A1033" s="201"/>
    </row>
    <row r="1034" spans="1:1" s="200" customFormat="1" x14ac:dyDescent="0.3">
      <c r="A1034" s="201"/>
    </row>
    <row r="1035" spans="1:1" s="200" customFormat="1" x14ac:dyDescent="0.3">
      <c r="A1035" s="201"/>
    </row>
    <row r="1036" spans="1:1" s="200" customFormat="1" x14ac:dyDescent="0.3">
      <c r="A1036" s="201"/>
    </row>
    <row r="1037" spans="1:1" s="200" customFormat="1" x14ac:dyDescent="0.3">
      <c r="A1037" s="201"/>
    </row>
    <row r="1038" spans="1:1" s="200" customFormat="1" x14ac:dyDescent="0.3">
      <c r="A1038" s="201"/>
    </row>
    <row r="1039" spans="1:1" s="200" customFormat="1" x14ac:dyDescent="0.3">
      <c r="A1039" s="201"/>
    </row>
    <row r="1040" spans="1:1" s="200" customFormat="1" x14ac:dyDescent="0.3">
      <c r="A1040" s="201"/>
    </row>
    <row r="1041" spans="1:1" s="200" customFormat="1" x14ac:dyDescent="0.3">
      <c r="A1041" s="201"/>
    </row>
    <row r="1042" spans="1:1" s="200" customFormat="1" x14ac:dyDescent="0.3">
      <c r="A1042" s="201"/>
    </row>
    <row r="1043" spans="1:1" s="200" customFormat="1" x14ac:dyDescent="0.3">
      <c r="A1043" s="201"/>
    </row>
    <row r="1044" spans="1:1" s="200" customFormat="1" x14ac:dyDescent="0.3">
      <c r="A1044" s="201"/>
    </row>
    <row r="1045" spans="1:1" s="200" customFormat="1" x14ac:dyDescent="0.3">
      <c r="A1045" s="201"/>
    </row>
    <row r="1046" spans="1:1" s="200" customFormat="1" x14ac:dyDescent="0.3">
      <c r="A1046" s="201"/>
    </row>
    <row r="1047" spans="1:1" s="200" customFormat="1" x14ac:dyDescent="0.3">
      <c r="A1047" s="201"/>
    </row>
    <row r="1048" spans="1:1" s="200" customFormat="1" x14ac:dyDescent="0.3">
      <c r="A1048" s="201"/>
    </row>
    <row r="1049" spans="1:1" s="200" customFormat="1" x14ac:dyDescent="0.3">
      <c r="A1049" s="201"/>
    </row>
    <row r="1050" spans="1:1" s="200" customFormat="1" x14ac:dyDescent="0.3">
      <c r="A1050" s="201"/>
    </row>
    <row r="1051" spans="1:1" s="200" customFormat="1" x14ac:dyDescent="0.3">
      <c r="A1051" s="201"/>
    </row>
    <row r="1052" spans="1:1" s="200" customFormat="1" x14ac:dyDescent="0.3">
      <c r="A1052" s="201"/>
    </row>
    <row r="1053" spans="1:1" s="200" customFormat="1" x14ac:dyDescent="0.3">
      <c r="A1053" s="201"/>
    </row>
    <row r="1054" spans="1:1" s="200" customFormat="1" x14ac:dyDescent="0.3">
      <c r="A1054" s="201"/>
    </row>
    <row r="1055" spans="1:1" s="200" customFormat="1" x14ac:dyDescent="0.3">
      <c r="A1055" s="201"/>
    </row>
    <row r="1056" spans="1:1" s="200" customFormat="1" x14ac:dyDescent="0.3">
      <c r="A1056" s="201"/>
    </row>
    <row r="1057" spans="1:1" s="200" customFormat="1" x14ac:dyDescent="0.3">
      <c r="A1057" s="201"/>
    </row>
    <row r="1058" spans="1:1" s="200" customFormat="1" x14ac:dyDescent="0.3">
      <c r="A1058" s="201"/>
    </row>
    <row r="1059" spans="1:1" s="200" customFormat="1" x14ac:dyDescent="0.3">
      <c r="A1059" s="201"/>
    </row>
    <row r="1060" spans="1:1" s="200" customFormat="1" x14ac:dyDescent="0.3">
      <c r="A1060" s="201"/>
    </row>
    <row r="1061" spans="1:1" s="200" customFormat="1" x14ac:dyDescent="0.3">
      <c r="A1061" s="201"/>
    </row>
    <row r="1062" spans="1:1" s="200" customFormat="1" x14ac:dyDescent="0.3">
      <c r="A1062" s="201"/>
    </row>
    <row r="1063" spans="1:1" s="200" customFormat="1" x14ac:dyDescent="0.3">
      <c r="A1063" s="201"/>
    </row>
    <row r="1064" spans="1:1" s="200" customFormat="1" x14ac:dyDescent="0.3">
      <c r="A1064" s="201"/>
    </row>
    <row r="1065" spans="1:1" s="200" customFormat="1" x14ac:dyDescent="0.3">
      <c r="A1065" s="201"/>
    </row>
    <row r="1066" spans="1:1" s="200" customFormat="1" x14ac:dyDescent="0.3">
      <c r="A1066" s="201"/>
    </row>
    <row r="1067" spans="1:1" s="200" customFormat="1" x14ac:dyDescent="0.3">
      <c r="A1067" s="201"/>
    </row>
    <row r="1068" spans="1:1" s="200" customFormat="1" x14ac:dyDescent="0.3">
      <c r="A1068" s="201"/>
    </row>
    <row r="1069" spans="1:1" s="200" customFormat="1" x14ac:dyDescent="0.3">
      <c r="A1069" s="201"/>
    </row>
    <row r="1070" spans="1:1" s="200" customFormat="1" x14ac:dyDescent="0.3">
      <c r="A1070" s="201"/>
    </row>
    <row r="1071" spans="1:1" s="200" customFormat="1" x14ac:dyDescent="0.3">
      <c r="A1071" s="201"/>
    </row>
    <row r="1072" spans="1:1" s="200" customFormat="1" x14ac:dyDescent="0.3">
      <c r="A1072" s="201"/>
    </row>
    <row r="1073" spans="1:1" s="200" customFormat="1" x14ac:dyDescent="0.3">
      <c r="A1073" s="201"/>
    </row>
    <row r="1074" spans="1:1" s="200" customFormat="1" x14ac:dyDescent="0.3">
      <c r="A1074" s="201"/>
    </row>
    <row r="1075" spans="1:1" s="200" customFormat="1" x14ac:dyDescent="0.3">
      <c r="A1075" s="201"/>
    </row>
    <row r="1076" spans="1:1" s="200" customFormat="1" x14ac:dyDescent="0.3">
      <c r="A1076" s="201"/>
    </row>
    <row r="1077" spans="1:1" s="200" customFormat="1" x14ac:dyDescent="0.3">
      <c r="A1077" s="201"/>
    </row>
    <row r="1078" spans="1:1" s="200" customFormat="1" x14ac:dyDescent="0.3">
      <c r="A1078" s="201"/>
    </row>
    <row r="1079" spans="1:1" s="200" customFormat="1" x14ac:dyDescent="0.3">
      <c r="A1079" s="201"/>
    </row>
    <row r="1080" spans="1:1" s="200" customFormat="1" x14ac:dyDescent="0.3">
      <c r="A1080" s="201"/>
    </row>
    <row r="1081" spans="1:1" s="200" customFormat="1" x14ac:dyDescent="0.3">
      <c r="A1081" s="201"/>
    </row>
    <row r="1082" spans="1:1" s="200" customFormat="1" x14ac:dyDescent="0.3">
      <c r="A1082" s="201"/>
    </row>
    <row r="1083" spans="1:1" s="200" customFormat="1" x14ac:dyDescent="0.3">
      <c r="A1083" s="201"/>
    </row>
    <row r="1084" spans="1:1" s="200" customFormat="1" x14ac:dyDescent="0.3">
      <c r="A1084" s="201"/>
    </row>
    <row r="1085" spans="1:1" s="200" customFormat="1" x14ac:dyDescent="0.3">
      <c r="A1085" s="201"/>
    </row>
    <row r="1086" spans="1:1" s="200" customFormat="1" x14ac:dyDescent="0.3">
      <c r="A1086" s="201"/>
    </row>
    <row r="1087" spans="1:1" s="200" customFormat="1" x14ac:dyDescent="0.3">
      <c r="A1087" s="201"/>
    </row>
    <row r="1088" spans="1:1" s="200" customFormat="1" x14ac:dyDescent="0.3">
      <c r="A1088" s="201"/>
    </row>
    <row r="1089" spans="1:1" s="200" customFormat="1" x14ac:dyDescent="0.3">
      <c r="A1089" s="201"/>
    </row>
    <row r="1090" spans="1:1" s="200" customFormat="1" x14ac:dyDescent="0.3">
      <c r="A1090" s="201"/>
    </row>
    <row r="1091" spans="1:1" s="200" customFormat="1" x14ac:dyDescent="0.3">
      <c r="A1091" s="201"/>
    </row>
    <row r="1092" spans="1:1" s="200" customFormat="1" x14ac:dyDescent="0.3">
      <c r="A1092" s="201"/>
    </row>
    <row r="1093" spans="1:1" s="200" customFormat="1" x14ac:dyDescent="0.3">
      <c r="A1093" s="201"/>
    </row>
    <row r="1094" spans="1:1" s="200" customFormat="1" x14ac:dyDescent="0.3">
      <c r="A1094" s="201"/>
    </row>
    <row r="1095" spans="1:1" s="200" customFormat="1" x14ac:dyDescent="0.3">
      <c r="A1095" s="201"/>
    </row>
    <row r="1096" spans="1:1" s="200" customFormat="1" x14ac:dyDescent="0.3">
      <c r="A1096" s="201"/>
    </row>
    <row r="1097" spans="1:1" s="200" customFormat="1" x14ac:dyDescent="0.3">
      <c r="A1097" s="201"/>
    </row>
    <row r="1098" spans="1:1" s="200" customFormat="1" x14ac:dyDescent="0.3">
      <c r="A1098" s="201"/>
    </row>
    <row r="1099" spans="1:1" s="200" customFormat="1" x14ac:dyDescent="0.3">
      <c r="A1099" s="201"/>
    </row>
    <row r="1100" spans="1:1" s="200" customFormat="1" x14ac:dyDescent="0.3">
      <c r="A1100" s="201"/>
    </row>
    <row r="1101" spans="1:1" s="200" customFormat="1" x14ac:dyDescent="0.3">
      <c r="A1101" s="201"/>
    </row>
    <row r="1102" spans="1:1" s="200" customFormat="1" x14ac:dyDescent="0.3">
      <c r="A1102" s="201"/>
    </row>
    <row r="1103" spans="1:1" s="200" customFormat="1" x14ac:dyDescent="0.3">
      <c r="A1103" s="201"/>
    </row>
    <row r="1104" spans="1:1" s="200" customFormat="1" x14ac:dyDescent="0.3">
      <c r="A1104" s="201"/>
    </row>
    <row r="1105" spans="1:1" s="200" customFormat="1" x14ac:dyDescent="0.3">
      <c r="A1105" s="201"/>
    </row>
    <row r="1106" spans="1:1" s="200" customFormat="1" x14ac:dyDescent="0.3">
      <c r="A1106" s="201"/>
    </row>
    <row r="1107" spans="1:1" s="200" customFormat="1" x14ac:dyDescent="0.3">
      <c r="A1107" s="201"/>
    </row>
    <row r="1108" spans="1:1" s="200" customFormat="1" x14ac:dyDescent="0.3">
      <c r="A1108" s="201"/>
    </row>
    <row r="1109" spans="1:1" s="200" customFormat="1" x14ac:dyDescent="0.3">
      <c r="A1109" s="201"/>
    </row>
    <row r="1110" spans="1:1" s="200" customFormat="1" x14ac:dyDescent="0.3">
      <c r="A1110" s="201"/>
    </row>
    <row r="1111" spans="1:1" s="200" customFormat="1" x14ac:dyDescent="0.3">
      <c r="A1111" s="201"/>
    </row>
    <row r="1112" spans="1:1" s="200" customFormat="1" x14ac:dyDescent="0.3">
      <c r="A1112" s="201"/>
    </row>
    <row r="1113" spans="1:1" s="200" customFormat="1" x14ac:dyDescent="0.3">
      <c r="A1113" s="201"/>
    </row>
    <row r="1114" spans="1:1" s="200" customFormat="1" x14ac:dyDescent="0.3">
      <c r="A1114" s="201"/>
    </row>
    <row r="1115" spans="1:1" s="200" customFormat="1" x14ac:dyDescent="0.3">
      <c r="A1115" s="201"/>
    </row>
    <row r="1116" spans="1:1" s="200" customFormat="1" x14ac:dyDescent="0.3">
      <c r="A1116" s="201"/>
    </row>
    <row r="1117" spans="1:1" s="200" customFormat="1" x14ac:dyDescent="0.3">
      <c r="A1117" s="201"/>
    </row>
    <row r="1118" spans="1:1" s="200" customFormat="1" x14ac:dyDescent="0.3">
      <c r="A1118" s="201"/>
    </row>
    <row r="1119" spans="1:1" s="200" customFormat="1" x14ac:dyDescent="0.3">
      <c r="A1119" s="201"/>
    </row>
    <row r="1120" spans="1:1" s="200" customFormat="1" x14ac:dyDescent="0.3">
      <c r="A1120" s="201"/>
    </row>
    <row r="1121" spans="1:1" s="200" customFormat="1" x14ac:dyDescent="0.3">
      <c r="A1121" s="201"/>
    </row>
    <row r="1122" spans="1:1" s="200" customFormat="1" x14ac:dyDescent="0.3">
      <c r="A1122" s="201"/>
    </row>
    <row r="1123" spans="1:1" s="200" customFormat="1" x14ac:dyDescent="0.3">
      <c r="A1123" s="201"/>
    </row>
    <row r="1124" spans="1:1" s="200" customFormat="1" x14ac:dyDescent="0.3">
      <c r="A1124" s="201"/>
    </row>
    <row r="1125" spans="1:1" s="200" customFormat="1" x14ac:dyDescent="0.3">
      <c r="A1125" s="201"/>
    </row>
    <row r="1126" spans="1:1" s="200" customFormat="1" x14ac:dyDescent="0.3">
      <c r="A1126" s="201"/>
    </row>
    <row r="1127" spans="1:1" s="200" customFormat="1" x14ac:dyDescent="0.3">
      <c r="A1127" s="201"/>
    </row>
    <row r="1128" spans="1:1" s="200" customFormat="1" x14ac:dyDescent="0.3">
      <c r="A1128" s="201"/>
    </row>
    <row r="1129" spans="1:1" s="200" customFormat="1" x14ac:dyDescent="0.3">
      <c r="A1129" s="201"/>
    </row>
    <row r="1130" spans="1:1" s="200" customFormat="1" x14ac:dyDescent="0.3">
      <c r="A1130" s="201"/>
    </row>
    <row r="1131" spans="1:1" s="200" customFormat="1" x14ac:dyDescent="0.3">
      <c r="A1131" s="201"/>
    </row>
    <row r="1132" spans="1:1" s="200" customFormat="1" x14ac:dyDescent="0.3">
      <c r="A1132" s="201"/>
    </row>
    <row r="1133" spans="1:1" s="200" customFormat="1" x14ac:dyDescent="0.3">
      <c r="A1133" s="201"/>
    </row>
    <row r="1134" spans="1:1" s="200" customFormat="1" x14ac:dyDescent="0.3">
      <c r="A1134" s="201"/>
    </row>
    <row r="1135" spans="1:1" s="200" customFormat="1" x14ac:dyDescent="0.3">
      <c r="A1135" s="201"/>
    </row>
    <row r="1136" spans="1:1" s="200" customFormat="1" x14ac:dyDescent="0.3">
      <c r="A1136" s="201"/>
    </row>
    <row r="1137" spans="1:1" s="200" customFormat="1" x14ac:dyDescent="0.3">
      <c r="A1137" s="201"/>
    </row>
    <row r="1138" spans="1:1" s="200" customFormat="1" x14ac:dyDescent="0.3">
      <c r="A1138" s="201"/>
    </row>
    <row r="1139" spans="1:1" s="200" customFormat="1" x14ac:dyDescent="0.3">
      <c r="A1139" s="201"/>
    </row>
    <row r="1140" spans="1:1" s="200" customFormat="1" x14ac:dyDescent="0.3">
      <c r="A1140" s="201"/>
    </row>
    <row r="1141" spans="1:1" s="200" customFormat="1" x14ac:dyDescent="0.3">
      <c r="A1141" s="201"/>
    </row>
    <row r="1142" spans="1:1" s="200" customFormat="1" x14ac:dyDescent="0.3">
      <c r="A1142" s="201"/>
    </row>
    <row r="1143" spans="1:1" s="200" customFormat="1" x14ac:dyDescent="0.3">
      <c r="A1143" s="201"/>
    </row>
    <row r="1144" spans="1:1" s="200" customFormat="1" x14ac:dyDescent="0.3">
      <c r="A1144" s="201"/>
    </row>
    <row r="1145" spans="1:1" s="200" customFormat="1" x14ac:dyDescent="0.3">
      <c r="A1145" s="201"/>
    </row>
    <row r="1146" spans="1:1" s="200" customFormat="1" x14ac:dyDescent="0.3">
      <c r="A1146" s="201"/>
    </row>
    <row r="1147" spans="1:1" s="200" customFormat="1" x14ac:dyDescent="0.3">
      <c r="A1147" s="201"/>
    </row>
    <row r="1148" spans="1:1" s="200" customFormat="1" x14ac:dyDescent="0.3">
      <c r="A1148" s="201"/>
    </row>
    <row r="1149" spans="1:1" s="200" customFormat="1" x14ac:dyDescent="0.3">
      <c r="A1149" s="201"/>
    </row>
    <row r="1150" spans="1:1" s="200" customFormat="1" x14ac:dyDescent="0.3">
      <c r="A1150" s="201"/>
    </row>
    <row r="1151" spans="1:1" s="200" customFormat="1" x14ac:dyDescent="0.3">
      <c r="A1151" s="201"/>
    </row>
    <row r="1152" spans="1:1" s="200" customFormat="1" x14ac:dyDescent="0.3">
      <c r="A1152" s="201"/>
    </row>
    <row r="1153" spans="1:1" s="200" customFormat="1" x14ac:dyDescent="0.3">
      <c r="A1153" s="201"/>
    </row>
    <row r="1154" spans="1:1" s="200" customFormat="1" x14ac:dyDescent="0.3">
      <c r="A1154" s="201"/>
    </row>
    <row r="1155" spans="1:1" s="200" customFormat="1" x14ac:dyDescent="0.3">
      <c r="A1155" s="201"/>
    </row>
    <row r="1156" spans="1:1" s="200" customFormat="1" x14ac:dyDescent="0.3">
      <c r="A1156" s="201"/>
    </row>
    <row r="1157" spans="1:1" s="200" customFormat="1" x14ac:dyDescent="0.3">
      <c r="A1157" s="201"/>
    </row>
    <row r="1158" spans="1:1" s="200" customFormat="1" x14ac:dyDescent="0.3">
      <c r="A1158" s="201"/>
    </row>
    <row r="1159" spans="1:1" s="200" customFormat="1" x14ac:dyDescent="0.3">
      <c r="A1159" s="201"/>
    </row>
    <row r="1160" spans="1:1" s="200" customFormat="1" x14ac:dyDescent="0.3">
      <c r="A1160" s="201"/>
    </row>
    <row r="1161" spans="1:1" s="200" customFormat="1" x14ac:dyDescent="0.3">
      <c r="A1161" s="201"/>
    </row>
    <row r="1162" spans="1:1" s="200" customFormat="1" x14ac:dyDescent="0.3">
      <c r="A1162" s="201"/>
    </row>
    <row r="1163" spans="1:1" s="200" customFormat="1" x14ac:dyDescent="0.3">
      <c r="A1163" s="201"/>
    </row>
    <row r="1164" spans="1:1" s="200" customFormat="1" x14ac:dyDescent="0.3">
      <c r="A1164" s="201"/>
    </row>
    <row r="1165" spans="1:1" s="200" customFormat="1" x14ac:dyDescent="0.3">
      <c r="A1165" s="201"/>
    </row>
    <row r="1166" spans="1:1" s="200" customFormat="1" x14ac:dyDescent="0.3">
      <c r="A1166" s="201"/>
    </row>
    <row r="1167" spans="1:1" s="200" customFormat="1" x14ac:dyDescent="0.3">
      <c r="A1167" s="201"/>
    </row>
    <row r="1168" spans="1:1" s="200" customFormat="1" x14ac:dyDescent="0.3">
      <c r="A1168" s="201"/>
    </row>
    <row r="1169" spans="1:1" s="200" customFormat="1" x14ac:dyDescent="0.3">
      <c r="A1169" s="201"/>
    </row>
    <row r="1170" spans="1:1" s="200" customFormat="1" x14ac:dyDescent="0.3">
      <c r="A1170" s="201"/>
    </row>
    <row r="1171" spans="1:1" s="200" customFormat="1" x14ac:dyDescent="0.3">
      <c r="A1171" s="201"/>
    </row>
    <row r="1172" spans="1:1" s="200" customFormat="1" x14ac:dyDescent="0.3">
      <c r="A1172" s="201"/>
    </row>
    <row r="1173" spans="1:1" s="200" customFormat="1" x14ac:dyDescent="0.3">
      <c r="A1173" s="201"/>
    </row>
    <row r="1174" spans="1:1" s="200" customFormat="1" x14ac:dyDescent="0.3">
      <c r="A1174" s="201"/>
    </row>
    <row r="1175" spans="1:1" s="200" customFormat="1" x14ac:dyDescent="0.3">
      <c r="A1175" s="201"/>
    </row>
    <row r="1176" spans="1:1" s="200" customFormat="1" x14ac:dyDescent="0.3">
      <c r="A1176" s="201"/>
    </row>
    <row r="1177" spans="1:1" s="200" customFormat="1" x14ac:dyDescent="0.3">
      <c r="A1177" s="201"/>
    </row>
    <row r="1178" spans="1:1" s="200" customFormat="1" x14ac:dyDescent="0.3">
      <c r="A1178" s="201"/>
    </row>
    <row r="1179" spans="1:1" s="200" customFormat="1" x14ac:dyDescent="0.3">
      <c r="A1179" s="201"/>
    </row>
    <row r="1180" spans="1:1" s="200" customFormat="1" x14ac:dyDescent="0.3">
      <c r="A1180" s="201"/>
    </row>
    <row r="1181" spans="1:1" s="200" customFormat="1" x14ac:dyDescent="0.3">
      <c r="A1181" s="201"/>
    </row>
    <row r="1182" spans="1:1" s="200" customFormat="1" x14ac:dyDescent="0.3">
      <c r="A1182" s="201"/>
    </row>
    <row r="1183" spans="1:1" s="200" customFormat="1" x14ac:dyDescent="0.3">
      <c r="A1183" s="201"/>
    </row>
    <row r="1184" spans="1:1" s="200" customFormat="1" x14ac:dyDescent="0.3">
      <c r="A1184" s="201"/>
    </row>
    <row r="1185" spans="1:1" s="200" customFormat="1" x14ac:dyDescent="0.3">
      <c r="A1185" s="201"/>
    </row>
    <row r="1186" spans="1:1" s="200" customFormat="1" x14ac:dyDescent="0.3">
      <c r="A1186" s="201"/>
    </row>
    <row r="1187" spans="1:1" s="200" customFormat="1" x14ac:dyDescent="0.3">
      <c r="A1187" s="201"/>
    </row>
    <row r="1188" spans="1:1" s="200" customFormat="1" x14ac:dyDescent="0.3">
      <c r="A1188" s="201"/>
    </row>
    <row r="1189" spans="1:1" s="200" customFormat="1" x14ac:dyDescent="0.3">
      <c r="A1189" s="201"/>
    </row>
    <row r="1190" spans="1:1" s="200" customFormat="1" x14ac:dyDescent="0.3">
      <c r="A1190" s="201"/>
    </row>
    <row r="1191" spans="1:1" s="200" customFormat="1" x14ac:dyDescent="0.3">
      <c r="A1191" s="201"/>
    </row>
    <row r="1192" spans="1:1" s="200" customFormat="1" x14ac:dyDescent="0.3">
      <c r="A1192" s="201"/>
    </row>
    <row r="1193" spans="1:1" s="200" customFormat="1" x14ac:dyDescent="0.3">
      <c r="A1193" s="201"/>
    </row>
    <row r="1194" spans="1:1" s="200" customFormat="1" x14ac:dyDescent="0.3">
      <c r="A1194" s="201"/>
    </row>
    <row r="1195" spans="1:1" s="200" customFormat="1" x14ac:dyDescent="0.3">
      <c r="A1195" s="201"/>
    </row>
    <row r="1196" spans="1:1" s="200" customFormat="1" x14ac:dyDescent="0.3">
      <c r="A1196" s="201"/>
    </row>
    <row r="1197" spans="1:1" s="200" customFormat="1" x14ac:dyDescent="0.3">
      <c r="A1197" s="201"/>
    </row>
    <row r="1198" spans="1:1" s="200" customFormat="1" x14ac:dyDescent="0.3">
      <c r="A1198" s="201"/>
    </row>
    <row r="1199" spans="1:1" s="200" customFormat="1" x14ac:dyDescent="0.3">
      <c r="A1199" s="201"/>
    </row>
    <row r="1200" spans="1:1" s="200" customFormat="1" x14ac:dyDescent="0.3">
      <c r="A1200" s="201"/>
    </row>
    <row r="1201" spans="1:1" s="200" customFormat="1" x14ac:dyDescent="0.3">
      <c r="A1201" s="201"/>
    </row>
    <row r="1202" spans="1:1" s="200" customFormat="1" x14ac:dyDescent="0.3">
      <c r="A1202" s="201"/>
    </row>
    <row r="1203" spans="1:1" s="200" customFormat="1" x14ac:dyDescent="0.3">
      <c r="A1203" s="201"/>
    </row>
    <row r="1204" spans="1:1" s="200" customFormat="1" x14ac:dyDescent="0.3">
      <c r="A1204" s="201"/>
    </row>
    <row r="1205" spans="1:1" s="200" customFormat="1" x14ac:dyDescent="0.3">
      <c r="A1205" s="201"/>
    </row>
    <row r="1206" spans="1:1" s="200" customFormat="1" x14ac:dyDescent="0.3">
      <c r="A1206" s="201"/>
    </row>
    <row r="1207" spans="1:1" s="200" customFormat="1" x14ac:dyDescent="0.3">
      <c r="A1207" s="201"/>
    </row>
    <row r="1208" spans="1:1" s="200" customFormat="1" x14ac:dyDescent="0.3">
      <c r="A1208" s="201"/>
    </row>
    <row r="1209" spans="1:1" s="200" customFormat="1" x14ac:dyDescent="0.3">
      <c r="A1209" s="201"/>
    </row>
    <row r="1210" spans="1:1" s="200" customFormat="1" x14ac:dyDescent="0.3">
      <c r="A1210" s="201"/>
    </row>
    <row r="1211" spans="1:1" s="200" customFormat="1" x14ac:dyDescent="0.3">
      <c r="A1211" s="201"/>
    </row>
    <row r="1212" spans="1:1" s="200" customFormat="1" x14ac:dyDescent="0.3">
      <c r="A1212" s="201"/>
    </row>
    <row r="1213" spans="1:1" s="200" customFormat="1" x14ac:dyDescent="0.3">
      <c r="A1213" s="201"/>
    </row>
    <row r="1214" spans="1:1" s="200" customFormat="1" x14ac:dyDescent="0.3">
      <c r="A1214" s="201"/>
    </row>
    <row r="1215" spans="1:1" s="200" customFormat="1" x14ac:dyDescent="0.3">
      <c r="A1215" s="201"/>
    </row>
    <row r="1216" spans="1:1" s="200" customFormat="1" x14ac:dyDescent="0.3">
      <c r="A1216" s="201"/>
    </row>
    <row r="1217" spans="1:1" s="200" customFormat="1" x14ac:dyDescent="0.3">
      <c r="A1217" s="201"/>
    </row>
    <row r="1218" spans="1:1" s="200" customFormat="1" x14ac:dyDescent="0.3">
      <c r="A1218" s="201"/>
    </row>
    <row r="1219" spans="1:1" s="200" customFormat="1" x14ac:dyDescent="0.3">
      <c r="A1219" s="201"/>
    </row>
    <row r="1220" spans="1:1" s="200" customFormat="1" x14ac:dyDescent="0.3">
      <c r="A1220" s="201"/>
    </row>
    <row r="1221" spans="1:1" s="200" customFormat="1" x14ac:dyDescent="0.3">
      <c r="A1221" s="201"/>
    </row>
    <row r="1222" spans="1:1" s="200" customFormat="1" x14ac:dyDescent="0.3">
      <c r="A1222" s="201"/>
    </row>
    <row r="1223" spans="1:1" s="200" customFormat="1" x14ac:dyDescent="0.3">
      <c r="A1223" s="201"/>
    </row>
    <row r="1224" spans="1:1" s="200" customFormat="1" x14ac:dyDescent="0.3">
      <c r="A1224" s="201"/>
    </row>
    <row r="1225" spans="1:1" s="200" customFormat="1" x14ac:dyDescent="0.3">
      <c r="A1225" s="201"/>
    </row>
    <row r="1226" spans="1:1" s="200" customFormat="1" x14ac:dyDescent="0.3">
      <c r="A1226" s="201"/>
    </row>
    <row r="1227" spans="1:1" s="200" customFormat="1" x14ac:dyDescent="0.3">
      <c r="A1227" s="201"/>
    </row>
    <row r="1228" spans="1:1" s="200" customFormat="1" x14ac:dyDescent="0.3">
      <c r="A1228" s="201"/>
    </row>
    <row r="1229" spans="1:1" s="200" customFormat="1" x14ac:dyDescent="0.3">
      <c r="A1229" s="201"/>
    </row>
    <row r="1230" spans="1:1" s="200" customFormat="1" x14ac:dyDescent="0.3">
      <c r="A1230" s="201"/>
    </row>
    <row r="1231" spans="1:1" s="200" customFormat="1" x14ac:dyDescent="0.3">
      <c r="A1231" s="201"/>
    </row>
    <row r="1232" spans="1:1" s="200" customFormat="1" x14ac:dyDescent="0.3">
      <c r="A1232" s="201"/>
    </row>
    <row r="1233" spans="1:1" s="200" customFormat="1" x14ac:dyDescent="0.3">
      <c r="A1233" s="201"/>
    </row>
    <row r="1234" spans="1:1" s="200" customFormat="1" x14ac:dyDescent="0.3">
      <c r="A1234" s="201"/>
    </row>
    <row r="1235" spans="1:1" s="200" customFormat="1" x14ac:dyDescent="0.3">
      <c r="A1235" s="201"/>
    </row>
    <row r="1236" spans="1:1" s="200" customFormat="1" x14ac:dyDescent="0.3">
      <c r="A1236" s="201"/>
    </row>
    <row r="1237" spans="1:1" s="200" customFormat="1" x14ac:dyDescent="0.3">
      <c r="A1237" s="201"/>
    </row>
    <row r="1238" spans="1:1" s="200" customFormat="1" x14ac:dyDescent="0.3">
      <c r="A1238" s="201"/>
    </row>
    <row r="1239" spans="1:1" s="200" customFormat="1" x14ac:dyDescent="0.3">
      <c r="A1239" s="201"/>
    </row>
    <row r="1240" spans="1:1" s="200" customFormat="1" x14ac:dyDescent="0.3">
      <c r="A1240" s="201"/>
    </row>
    <row r="1241" spans="1:1" s="200" customFormat="1" x14ac:dyDescent="0.3">
      <c r="A1241" s="201"/>
    </row>
    <row r="1242" spans="1:1" s="200" customFormat="1" x14ac:dyDescent="0.3">
      <c r="A1242" s="201"/>
    </row>
    <row r="1243" spans="1:1" s="200" customFormat="1" x14ac:dyDescent="0.3">
      <c r="A1243" s="201"/>
    </row>
    <row r="1244" spans="1:1" s="200" customFormat="1" x14ac:dyDescent="0.3">
      <c r="A1244" s="201"/>
    </row>
    <row r="1245" spans="1:1" s="200" customFormat="1" x14ac:dyDescent="0.3">
      <c r="A1245" s="201"/>
    </row>
    <row r="1246" spans="1:1" s="200" customFormat="1" x14ac:dyDescent="0.3">
      <c r="A1246" s="201"/>
    </row>
    <row r="1247" spans="1:1" s="200" customFormat="1" x14ac:dyDescent="0.3">
      <c r="A1247" s="201"/>
    </row>
    <row r="1248" spans="1:1" s="200" customFormat="1" x14ac:dyDescent="0.3">
      <c r="A1248" s="201"/>
    </row>
    <row r="1249" spans="1:1" s="200" customFormat="1" x14ac:dyDescent="0.3">
      <c r="A1249" s="201"/>
    </row>
    <row r="1250" spans="1:1" s="200" customFormat="1" x14ac:dyDescent="0.3">
      <c r="A1250" s="201"/>
    </row>
    <row r="1251" spans="1:1" s="200" customFormat="1" x14ac:dyDescent="0.3">
      <c r="A1251" s="201"/>
    </row>
    <row r="1252" spans="1:1" s="200" customFormat="1" x14ac:dyDescent="0.3">
      <c r="A1252" s="201"/>
    </row>
    <row r="1253" spans="1:1" s="200" customFormat="1" x14ac:dyDescent="0.3">
      <c r="A1253" s="201"/>
    </row>
    <row r="1254" spans="1:1" s="200" customFormat="1" x14ac:dyDescent="0.3">
      <c r="A1254" s="201"/>
    </row>
    <row r="1255" spans="1:1" s="200" customFormat="1" x14ac:dyDescent="0.3">
      <c r="A1255" s="201"/>
    </row>
    <row r="1256" spans="1:1" s="200" customFormat="1" x14ac:dyDescent="0.3">
      <c r="A1256" s="201"/>
    </row>
    <row r="1257" spans="1:1" s="200" customFormat="1" x14ac:dyDescent="0.3">
      <c r="A1257" s="201"/>
    </row>
    <row r="1258" spans="1:1" s="200" customFormat="1" x14ac:dyDescent="0.3">
      <c r="A1258" s="201"/>
    </row>
    <row r="1259" spans="1:1" s="200" customFormat="1" x14ac:dyDescent="0.3">
      <c r="A1259" s="201"/>
    </row>
    <row r="1260" spans="1:1" s="200" customFormat="1" x14ac:dyDescent="0.3">
      <c r="A1260" s="201"/>
    </row>
    <row r="1261" spans="1:1" s="200" customFormat="1" x14ac:dyDescent="0.3">
      <c r="A1261" s="201"/>
    </row>
    <row r="1262" spans="1:1" s="200" customFormat="1" x14ac:dyDescent="0.3">
      <c r="A1262" s="201"/>
    </row>
    <row r="1263" spans="1:1" s="200" customFormat="1" x14ac:dyDescent="0.3">
      <c r="A1263" s="201"/>
    </row>
    <row r="1264" spans="1:1" s="200" customFormat="1" x14ac:dyDescent="0.3">
      <c r="A1264" s="201"/>
    </row>
    <row r="1265" spans="1:1" s="200" customFormat="1" x14ac:dyDescent="0.3">
      <c r="A1265" s="201"/>
    </row>
    <row r="1266" spans="1:1" s="200" customFormat="1" x14ac:dyDescent="0.3">
      <c r="A1266" s="201"/>
    </row>
    <row r="1267" spans="1:1" s="200" customFormat="1" x14ac:dyDescent="0.3">
      <c r="A1267" s="201"/>
    </row>
    <row r="1268" spans="1:1" s="200" customFormat="1" x14ac:dyDescent="0.3">
      <c r="A1268" s="201"/>
    </row>
    <row r="1269" spans="1:1" s="200" customFormat="1" x14ac:dyDescent="0.3">
      <c r="A1269" s="201"/>
    </row>
    <row r="1270" spans="1:1" s="200" customFormat="1" x14ac:dyDescent="0.3">
      <c r="A1270" s="201"/>
    </row>
    <row r="1271" spans="1:1" s="200" customFormat="1" x14ac:dyDescent="0.3">
      <c r="A1271" s="201"/>
    </row>
    <row r="1272" spans="1:1" s="200" customFormat="1" x14ac:dyDescent="0.3">
      <c r="A1272" s="201"/>
    </row>
    <row r="1273" spans="1:1" s="200" customFormat="1" x14ac:dyDescent="0.3">
      <c r="A1273" s="201"/>
    </row>
    <row r="1274" spans="1:1" s="200" customFormat="1" x14ac:dyDescent="0.3">
      <c r="A1274" s="201"/>
    </row>
    <row r="1275" spans="1:1" s="200" customFormat="1" x14ac:dyDescent="0.3">
      <c r="A1275" s="201"/>
    </row>
    <row r="1276" spans="1:1" s="200" customFormat="1" x14ac:dyDescent="0.3">
      <c r="A1276" s="201"/>
    </row>
    <row r="1277" spans="1:1" s="200" customFormat="1" x14ac:dyDescent="0.3">
      <c r="A1277" s="201"/>
    </row>
    <row r="1278" spans="1:1" s="200" customFormat="1" x14ac:dyDescent="0.3">
      <c r="A1278" s="201"/>
    </row>
    <row r="1279" spans="1:1" s="200" customFormat="1" x14ac:dyDescent="0.3">
      <c r="A1279" s="201"/>
    </row>
    <row r="1280" spans="1:1" s="200" customFormat="1" x14ac:dyDescent="0.3">
      <c r="A1280" s="201"/>
    </row>
    <row r="1281" spans="1:1" s="200" customFormat="1" x14ac:dyDescent="0.3">
      <c r="A1281" s="201"/>
    </row>
    <row r="1282" spans="1:1" s="200" customFormat="1" x14ac:dyDescent="0.3">
      <c r="A1282" s="201"/>
    </row>
    <row r="1283" spans="1:1" s="200" customFormat="1" x14ac:dyDescent="0.3">
      <c r="A1283" s="201"/>
    </row>
    <row r="1284" spans="1:1" s="200" customFormat="1" x14ac:dyDescent="0.3">
      <c r="A1284" s="201"/>
    </row>
    <row r="1285" spans="1:1" s="200" customFormat="1" x14ac:dyDescent="0.3">
      <c r="A1285" s="201"/>
    </row>
    <row r="1286" spans="1:1" s="200" customFormat="1" x14ac:dyDescent="0.3">
      <c r="A1286" s="201"/>
    </row>
    <row r="1287" spans="1:1" s="200" customFormat="1" x14ac:dyDescent="0.3">
      <c r="A1287" s="201"/>
    </row>
    <row r="1288" spans="1:1" s="200" customFormat="1" x14ac:dyDescent="0.3">
      <c r="A1288" s="201"/>
    </row>
    <row r="1289" spans="1:1" s="200" customFormat="1" x14ac:dyDescent="0.3">
      <c r="A1289" s="201"/>
    </row>
    <row r="1290" spans="1:1" s="200" customFormat="1" x14ac:dyDescent="0.3">
      <c r="A1290" s="201"/>
    </row>
    <row r="1291" spans="1:1" s="200" customFormat="1" x14ac:dyDescent="0.3">
      <c r="A1291" s="201"/>
    </row>
    <row r="1292" spans="1:1" s="200" customFormat="1" x14ac:dyDescent="0.3">
      <c r="A1292" s="201"/>
    </row>
    <row r="1293" spans="1:1" s="200" customFormat="1" x14ac:dyDescent="0.3">
      <c r="A1293" s="201"/>
    </row>
    <row r="1294" spans="1:1" s="200" customFormat="1" x14ac:dyDescent="0.3">
      <c r="A1294" s="201"/>
    </row>
    <row r="1295" spans="1:1" s="200" customFormat="1" x14ac:dyDescent="0.3">
      <c r="A1295" s="201"/>
    </row>
    <row r="1296" spans="1:1" s="200" customFormat="1" x14ac:dyDescent="0.3">
      <c r="A1296" s="201"/>
    </row>
    <row r="1297" spans="1:1" s="200" customFormat="1" x14ac:dyDescent="0.3">
      <c r="A1297" s="201"/>
    </row>
    <row r="1298" spans="1:1" s="200" customFormat="1" x14ac:dyDescent="0.3">
      <c r="A1298" s="201"/>
    </row>
    <row r="1299" spans="1:1" s="200" customFormat="1" x14ac:dyDescent="0.3">
      <c r="A1299" s="201"/>
    </row>
    <row r="1300" spans="1:1" s="200" customFormat="1" x14ac:dyDescent="0.3">
      <c r="A1300" s="201"/>
    </row>
    <row r="1301" spans="1:1" s="200" customFormat="1" x14ac:dyDescent="0.3">
      <c r="A1301" s="201"/>
    </row>
    <row r="1302" spans="1:1" s="200" customFormat="1" x14ac:dyDescent="0.3">
      <c r="A1302" s="201"/>
    </row>
    <row r="1303" spans="1:1" s="200" customFormat="1" x14ac:dyDescent="0.3">
      <c r="A1303" s="201"/>
    </row>
    <row r="1304" spans="1:1" s="200" customFormat="1" x14ac:dyDescent="0.3">
      <c r="A1304" s="201"/>
    </row>
    <row r="1305" spans="1:1" s="200" customFormat="1" x14ac:dyDescent="0.3">
      <c r="A1305" s="201"/>
    </row>
    <row r="1306" spans="1:1" s="200" customFormat="1" x14ac:dyDescent="0.3">
      <c r="A1306" s="201"/>
    </row>
    <row r="1307" spans="1:1" s="200" customFormat="1" x14ac:dyDescent="0.3">
      <c r="A1307" s="201"/>
    </row>
    <row r="1308" spans="1:1" s="200" customFormat="1" x14ac:dyDescent="0.3">
      <c r="A1308" s="201"/>
    </row>
    <row r="1309" spans="1:1" s="200" customFormat="1" x14ac:dyDescent="0.3">
      <c r="A1309" s="201"/>
    </row>
    <row r="1310" spans="1:1" s="200" customFormat="1" x14ac:dyDescent="0.3">
      <c r="A1310" s="201"/>
    </row>
    <row r="1311" spans="1:1" s="200" customFormat="1" x14ac:dyDescent="0.3">
      <c r="A1311" s="201"/>
    </row>
    <row r="1312" spans="1:1" s="200" customFormat="1" x14ac:dyDescent="0.3">
      <c r="A1312" s="201"/>
    </row>
    <row r="1313" spans="1:1" s="200" customFormat="1" x14ac:dyDescent="0.3">
      <c r="A1313" s="201"/>
    </row>
    <row r="1314" spans="1:1" s="200" customFormat="1" x14ac:dyDescent="0.3">
      <c r="A1314" s="201"/>
    </row>
    <row r="1315" spans="1:1" s="200" customFormat="1" x14ac:dyDescent="0.3">
      <c r="A1315" s="201"/>
    </row>
    <row r="1316" spans="1:1" s="200" customFormat="1" x14ac:dyDescent="0.3">
      <c r="A1316" s="201"/>
    </row>
    <row r="1317" spans="1:1" s="200" customFormat="1" x14ac:dyDescent="0.3">
      <c r="A1317" s="201"/>
    </row>
    <row r="1318" spans="1:1" s="200" customFormat="1" x14ac:dyDescent="0.3">
      <c r="A1318" s="201"/>
    </row>
    <row r="1319" spans="1:1" s="200" customFormat="1" x14ac:dyDescent="0.3">
      <c r="A1319" s="201"/>
    </row>
    <row r="1320" spans="1:1" s="200" customFormat="1" x14ac:dyDescent="0.3">
      <c r="A1320" s="201"/>
    </row>
    <row r="1321" spans="1:1" s="200" customFormat="1" x14ac:dyDescent="0.3">
      <c r="A1321" s="201"/>
    </row>
    <row r="1322" spans="1:1" s="200" customFormat="1" x14ac:dyDescent="0.3">
      <c r="A1322" s="201"/>
    </row>
    <row r="1323" spans="1:1" s="200" customFormat="1" x14ac:dyDescent="0.3">
      <c r="A1323" s="201"/>
    </row>
    <row r="1324" spans="1:1" s="200" customFormat="1" x14ac:dyDescent="0.3">
      <c r="A1324" s="201"/>
    </row>
    <row r="1325" spans="1:1" s="200" customFormat="1" x14ac:dyDescent="0.3">
      <c r="A1325" s="201"/>
    </row>
    <row r="1326" spans="1:1" s="200" customFormat="1" x14ac:dyDescent="0.3">
      <c r="A1326" s="201"/>
    </row>
    <row r="1327" spans="1:1" s="200" customFormat="1" x14ac:dyDescent="0.3">
      <c r="A1327" s="201"/>
    </row>
    <row r="1328" spans="1:1" s="200" customFormat="1" x14ac:dyDescent="0.3">
      <c r="A1328" s="201"/>
    </row>
    <row r="1329" spans="1:1" s="200" customFormat="1" x14ac:dyDescent="0.3">
      <c r="A1329" s="201"/>
    </row>
    <row r="1330" spans="1:1" s="200" customFormat="1" x14ac:dyDescent="0.3">
      <c r="A1330" s="201"/>
    </row>
    <row r="1331" spans="1:1" s="200" customFormat="1" x14ac:dyDescent="0.3">
      <c r="A1331" s="201"/>
    </row>
    <row r="1332" spans="1:1" s="200" customFormat="1" x14ac:dyDescent="0.3">
      <c r="A1332" s="201"/>
    </row>
    <row r="1333" spans="1:1" s="200" customFormat="1" x14ac:dyDescent="0.3">
      <c r="A1333" s="201"/>
    </row>
    <row r="1334" spans="1:1" s="200" customFormat="1" x14ac:dyDescent="0.3">
      <c r="A1334" s="201"/>
    </row>
    <row r="1335" spans="1:1" s="200" customFormat="1" x14ac:dyDescent="0.3">
      <c r="A1335" s="201"/>
    </row>
    <row r="1336" spans="1:1" s="200" customFormat="1" x14ac:dyDescent="0.3">
      <c r="A1336" s="201"/>
    </row>
    <row r="1337" spans="1:1" s="200" customFormat="1" x14ac:dyDescent="0.3">
      <c r="A1337" s="201"/>
    </row>
    <row r="1338" spans="1:1" s="200" customFormat="1" x14ac:dyDescent="0.3">
      <c r="A1338" s="201"/>
    </row>
    <row r="1339" spans="1:1" s="200" customFormat="1" x14ac:dyDescent="0.3">
      <c r="A1339" s="201"/>
    </row>
    <row r="1340" spans="1:1" s="200" customFormat="1" x14ac:dyDescent="0.3">
      <c r="A1340" s="201"/>
    </row>
    <row r="1341" spans="1:1" s="200" customFormat="1" x14ac:dyDescent="0.3">
      <c r="A1341" s="201"/>
    </row>
    <row r="1342" spans="1:1" s="200" customFormat="1" x14ac:dyDescent="0.3">
      <c r="A1342" s="201"/>
    </row>
    <row r="1343" spans="1:1" s="200" customFormat="1" x14ac:dyDescent="0.3">
      <c r="A1343" s="201"/>
    </row>
    <row r="1344" spans="1:1" s="200" customFormat="1" x14ac:dyDescent="0.3">
      <c r="A1344" s="201"/>
    </row>
    <row r="1345" spans="1:1" s="200" customFormat="1" x14ac:dyDescent="0.3">
      <c r="A1345" s="201"/>
    </row>
    <row r="1346" spans="1:1" s="200" customFormat="1" x14ac:dyDescent="0.3">
      <c r="A1346" s="201"/>
    </row>
    <row r="1347" spans="1:1" s="200" customFormat="1" x14ac:dyDescent="0.3">
      <c r="A1347" s="201"/>
    </row>
    <row r="1348" spans="1:1" s="200" customFormat="1" x14ac:dyDescent="0.3">
      <c r="A1348" s="201"/>
    </row>
    <row r="1349" spans="1:1" s="200" customFormat="1" x14ac:dyDescent="0.3">
      <c r="A1349" s="201"/>
    </row>
    <row r="1350" spans="1:1" s="200" customFormat="1" x14ac:dyDescent="0.3">
      <c r="A1350" s="201"/>
    </row>
    <row r="1351" spans="1:1" s="200" customFormat="1" x14ac:dyDescent="0.3">
      <c r="A1351" s="201"/>
    </row>
    <row r="1352" spans="1:1" s="200" customFormat="1" x14ac:dyDescent="0.3">
      <c r="A1352" s="201"/>
    </row>
    <row r="1353" spans="1:1" s="200" customFormat="1" x14ac:dyDescent="0.3">
      <c r="A1353" s="201"/>
    </row>
    <row r="1354" spans="1:1" s="200" customFormat="1" x14ac:dyDescent="0.3">
      <c r="A1354" s="201"/>
    </row>
    <row r="1355" spans="1:1" s="200" customFormat="1" x14ac:dyDescent="0.3">
      <c r="A1355" s="201"/>
    </row>
    <row r="1356" spans="1:1" s="200" customFormat="1" x14ac:dyDescent="0.3">
      <c r="A1356" s="201"/>
    </row>
    <row r="1357" spans="1:1" s="200" customFormat="1" x14ac:dyDescent="0.3">
      <c r="A1357" s="201"/>
    </row>
    <row r="1358" spans="1:1" s="200" customFormat="1" x14ac:dyDescent="0.3">
      <c r="A1358" s="201"/>
    </row>
    <row r="1359" spans="1:1" s="200" customFormat="1" x14ac:dyDescent="0.3">
      <c r="A1359" s="201"/>
    </row>
    <row r="1360" spans="1:1" s="200" customFormat="1" x14ac:dyDescent="0.3">
      <c r="A1360" s="201"/>
    </row>
    <row r="1361" spans="1:1" s="200" customFormat="1" x14ac:dyDescent="0.3">
      <c r="A1361" s="201"/>
    </row>
    <row r="1362" spans="1:1" s="200" customFormat="1" x14ac:dyDescent="0.3">
      <c r="A1362" s="201"/>
    </row>
    <row r="1363" spans="1:1" s="200" customFormat="1" x14ac:dyDescent="0.3">
      <c r="A1363" s="201"/>
    </row>
    <row r="1364" spans="1:1" s="200" customFormat="1" x14ac:dyDescent="0.3">
      <c r="A1364" s="201"/>
    </row>
    <row r="1365" spans="1:1" s="200" customFormat="1" x14ac:dyDescent="0.3">
      <c r="A1365" s="201"/>
    </row>
    <row r="1366" spans="1:1" s="200" customFormat="1" x14ac:dyDescent="0.3">
      <c r="A1366" s="201"/>
    </row>
    <row r="1367" spans="1:1" s="200" customFormat="1" x14ac:dyDescent="0.3">
      <c r="A1367" s="201"/>
    </row>
    <row r="1368" spans="1:1" s="200" customFormat="1" x14ac:dyDescent="0.3">
      <c r="A1368" s="201"/>
    </row>
    <row r="1369" spans="1:1" s="200" customFormat="1" x14ac:dyDescent="0.3">
      <c r="A1369" s="201"/>
    </row>
    <row r="1370" spans="1:1" s="200" customFormat="1" x14ac:dyDescent="0.3">
      <c r="A1370" s="201"/>
    </row>
    <row r="1371" spans="1:1" s="200" customFormat="1" x14ac:dyDescent="0.3">
      <c r="A1371" s="201"/>
    </row>
    <row r="1372" spans="1:1" s="200" customFormat="1" x14ac:dyDescent="0.3">
      <c r="A1372" s="201"/>
    </row>
    <row r="1373" spans="1:1" s="200" customFormat="1" x14ac:dyDescent="0.3">
      <c r="A1373" s="201"/>
    </row>
    <row r="1374" spans="1:1" s="200" customFormat="1" x14ac:dyDescent="0.3">
      <c r="A1374" s="201"/>
    </row>
    <row r="1375" spans="1:1" s="200" customFormat="1" x14ac:dyDescent="0.3">
      <c r="A1375" s="201"/>
    </row>
    <row r="1376" spans="1:1" s="200" customFormat="1" x14ac:dyDescent="0.3">
      <c r="A1376" s="201"/>
    </row>
    <row r="1377" spans="1:1" s="200" customFormat="1" x14ac:dyDescent="0.3">
      <c r="A1377" s="201"/>
    </row>
    <row r="1378" spans="1:1" s="200" customFormat="1" x14ac:dyDescent="0.3">
      <c r="A1378" s="201"/>
    </row>
    <row r="1379" spans="1:1" s="200" customFormat="1" x14ac:dyDescent="0.3">
      <c r="A1379" s="201"/>
    </row>
    <row r="1380" spans="1:1" s="200" customFormat="1" x14ac:dyDescent="0.3">
      <c r="A1380" s="201"/>
    </row>
    <row r="1381" spans="1:1" s="200" customFormat="1" x14ac:dyDescent="0.3">
      <c r="A1381" s="201"/>
    </row>
    <row r="1382" spans="1:1" s="200" customFormat="1" x14ac:dyDescent="0.3">
      <c r="A1382" s="201"/>
    </row>
    <row r="1383" spans="1:1" s="200" customFormat="1" x14ac:dyDescent="0.3">
      <c r="A1383" s="201"/>
    </row>
    <row r="1384" spans="1:1" s="200" customFormat="1" x14ac:dyDescent="0.3">
      <c r="A1384" s="201"/>
    </row>
    <row r="1385" spans="1:1" s="200" customFormat="1" x14ac:dyDescent="0.3">
      <c r="A1385" s="201"/>
    </row>
    <row r="1386" spans="1:1" s="200" customFormat="1" x14ac:dyDescent="0.3">
      <c r="A1386" s="201"/>
    </row>
    <row r="1387" spans="1:1" s="200" customFormat="1" x14ac:dyDescent="0.3">
      <c r="A1387" s="201"/>
    </row>
    <row r="1388" spans="1:1" s="200" customFormat="1" x14ac:dyDescent="0.3">
      <c r="A1388" s="201"/>
    </row>
    <row r="1389" spans="1:1" s="200" customFormat="1" x14ac:dyDescent="0.3">
      <c r="A1389" s="201"/>
    </row>
    <row r="1390" spans="1:1" s="200" customFormat="1" x14ac:dyDescent="0.3">
      <c r="A1390" s="201"/>
    </row>
    <row r="1391" spans="1:1" s="200" customFormat="1" x14ac:dyDescent="0.3">
      <c r="A1391" s="201"/>
    </row>
    <row r="1392" spans="1:1" s="200" customFormat="1" x14ac:dyDescent="0.3">
      <c r="A1392" s="201"/>
    </row>
    <row r="1393" spans="1:1" s="200" customFormat="1" x14ac:dyDescent="0.3">
      <c r="A1393" s="201"/>
    </row>
    <row r="1394" spans="1:1" s="200" customFormat="1" x14ac:dyDescent="0.3">
      <c r="A1394" s="201"/>
    </row>
    <row r="1395" spans="1:1" s="200" customFormat="1" x14ac:dyDescent="0.3">
      <c r="A1395" s="201"/>
    </row>
    <row r="1396" spans="1:1" s="200" customFormat="1" x14ac:dyDescent="0.3">
      <c r="A1396" s="201"/>
    </row>
    <row r="1397" spans="1:1" s="200" customFormat="1" x14ac:dyDescent="0.3">
      <c r="A1397" s="201"/>
    </row>
    <row r="1398" spans="1:1" s="200" customFormat="1" x14ac:dyDescent="0.3">
      <c r="A1398" s="201"/>
    </row>
    <row r="1399" spans="1:1" s="200" customFormat="1" x14ac:dyDescent="0.3">
      <c r="A1399" s="201"/>
    </row>
    <row r="1400" spans="1:1" s="200" customFormat="1" x14ac:dyDescent="0.3">
      <c r="A1400" s="201"/>
    </row>
    <row r="1401" spans="1:1" s="200" customFormat="1" x14ac:dyDescent="0.3">
      <c r="A1401" s="201"/>
    </row>
    <row r="1402" spans="1:1" s="200" customFormat="1" x14ac:dyDescent="0.3">
      <c r="A1402" s="201"/>
    </row>
    <row r="1403" spans="1:1" s="200" customFormat="1" x14ac:dyDescent="0.3">
      <c r="A1403" s="201"/>
    </row>
    <row r="1404" spans="1:1" s="200" customFormat="1" x14ac:dyDescent="0.3">
      <c r="A1404" s="201"/>
    </row>
    <row r="1405" spans="1:1" s="200" customFormat="1" x14ac:dyDescent="0.3">
      <c r="A1405" s="201"/>
    </row>
    <row r="1406" spans="1:1" s="200" customFormat="1" x14ac:dyDescent="0.3">
      <c r="A1406" s="201"/>
    </row>
    <row r="1407" spans="1:1" s="200" customFormat="1" x14ac:dyDescent="0.3">
      <c r="A1407" s="201"/>
    </row>
    <row r="1408" spans="1:1" s="200" customFormat="1" x14ac:dyDescent="0.3">
      <c r="A1408" s="201"/>
    </row>
    <row r="1409" spans="1:1" s="200" customFormat="1" x14ac:dyDescent="0.3">
      <c r="A1409" s="201"/>
    </row>
    <row r="1410" spans="1:1" s="200" customFormat="1" x14ac:dyDescent="0.3">
      <c r="A1410" s="201"/>
    </row>
    <row r="1411" spans="1:1" s="200" customFormat="1" x14ac:dyDescent="0.3">
      <c r="A1411" s="201"/>
    </row>
    <row r="1412" spans="1:1" s="200" customFormat="1" x14ac:dyDescent="0.3">
      <c r="A1412" s="201"/>
    </row>
    <row r="1413" spans="1:1" s="200" customFormat="1" x14ac:dyDescent="0.3">
      <c r="A1413" s="201"/>
    </row>
    <row r="1414" spans="1:1" s="200" customFormat="1" x14ac:dyDescent="0.3">
      <c r="A1414" s="201"/>
    </row>
    <row r="1415" spans="1:1" s="200" customFormat="1" x14ac:dyDescent="0.3">
      <c r="A1415" s="201"/>
    </row>
    <row r="1416" spans="1:1" s="200" customFormat="1" x14ac:dyDescent="0.3">
      <c r="A1416" s="201"/>
    </row>
    <row r="1417" spans="1:1" s="200" customFormat="1" x14ac:dyDescent="0.3">
      <c r="A1417" s="201"/>
    </row>
    <row r="1418" spans="1:1" s="200" customFormat="1" x14ac:dyDescent="0.3">
      <c r="A1418" s="201"/>
    </row>
    <row r="1419" spans="1:1" s="200" customFormat="1" x14ac:dyDescent="0.3">
      <c r="A1419" s="201"/>
    </row>
    <row r="1420" spans="1:1" s="200" customFormat="1" x14ac:dyDescent="0.3">
      <c r="A1420" s="201"/>
    </row>
    <row r="1421" spans="1:1" s="200" customFormat="1" x14ac:dyDescent="0.3">
      <c r="A1421" s="201"/>
    </row>
    <row r="1422" spans="1:1" s="200" customFormat="1" x14ac:dyDescent="0.3">
      <c r="A1422" s="201"/>
    </row>
    <row r="1423" spans="1:1" s="200" customFormat="1" x14ac:dyDescent="0.3">
      <c r="A1423" s="201"/>
    </row>
    <row r="1424" spans="1:1" s="200" customFormat="1" x14ac:dyDescent="0.3">
      <c r="A1424" s="201"/>
    </row>
    <row r="1425" spans="1:1" s="200" customFormat="1" x14ac:dyDescent="0.3">
      <c r="A1425" s="201"/>
    </row>
    <row r="1426" spans="1:1" s="200" customFormat="1" x14ac:dyDescent="0.3">
      <c r="A1426" s="201"/>
    </row>
    <row r="1427" spans="1:1" s="200" customFormat="1" x14ac:dyDescent="0.3">
      <c r="A1427" s="201"/>
    </row>
    <row r="1428" spans="1:1" s="200" customFormat="1" x14ac:dyDescent="0.3">
      <c r="A1428" s="201"/>
    </row>
    <row r="1429" spans="1:1" s="200" customFormat="1" x14ac:dyDescent="0.3">
      <c r="A1429" s="201"/>
    </row>
    <row r="1430" spans="1:1" s="200" customFormat="1" x14ac:dyDescent="0.3">
      <c r="A1430" s="201"/>
    </row>
    <row r="1431" spans="1:1" s="200" customFormat="1" x14ac:dyDescent="0.3">
      <c r="A1431" s="201"/>
    </row>
    <row r="1432" spans="1:1" s="200" customFormat="1" x14ac:dyDescent="0.3">
      <c r="A1432" s="201"/>
    </row>
    <row r="1433" spans="1:1" s="200" customFormat="1" x14ac:dyDescent="0.3">
      <c r="A1433" s="201"/>
    </row>
    <row r="1434" spans="1:1" s="200" customFormat="1" x14ac:dyDescent="0.3">
      <c r="A1434" s="201"/>
    </row>
    <row r="1435" spans="1:1" s="200" customFormat="1" x14ac:dyDescent="0.3">
      <c r="A1435" s="201"/>
    </row>
    <row r="1436" spans="1:1" s="200" customFormat="1" x14ac:dyDescent="0.3">
      <c r="A1436" s="201"/>
    </row>
    <row r="1437" spans="1:1" s="200" customFormat="1" x14ac:dyDescent="0.3">
      <c r="A1437" s="201"/>
    </row>
    <row r="1438" spans="1:1" s="200" customFormat="1" x14ac:dyDescent="0.3">
      <c r="A1438" s="201"/>
    </row>
    <row r="1439" spans="1:1" s="200" customFormat="1" x14ac:dyDescent="0.3">
      <c r="A1439" s="201"/>
    </row>
    <row r="1440" spans="1:1" s="200" customFormat="1" x14ac:dyDescent="0.3">
      <c r="A1440" s="201"/>
    </row>
    <row r="1441" spans="1:1" s="200" customFormat="1" x14ac:dyDescent="0.3">
      <c r="A1441" s="201"/>
    </row>
    <row r="1442" spans="1:1" s="200" customFormat="1" x14ac:dyDescent="0.3">
      <c r="A1442" s="201"/>
    </row>
    <row r="1443" spans="1:1" s="200" customFormat="1" x14ac:dyDescent="0.3">
      <c r="A1443" s="201"/>
    </row>
    <row r="1444" spans="1:1" s="200" customFormat="1" x14ac:dyDescent="0.3">
      <c r="A1444" s="201"/>
    </row>
    <row r="1445" spans="1:1" s="200" customFormat="1" x14ac:dyDescent="0.3">
      <c r="A1445" s="201"/>
    </row>
    <row r="1446" spans="1:1" s="200" customFormat="1" x14ac:dyDescent="0.3">
      <c r="A1446" s="201"/>
    </row>
    <row r="1447" spans="1:1" s="200" customFormat="1" x14ac:dyDescent="0.3">
      <c r="A1447" s="201"/>
    </row>
    <row r="1448" spans="1:1" s="200" customFormat="1" x14ac:dyDescent="0.3">
      <c r="A1448" s="201"/>
    </row>
    <row r="1449" spans="1:1" s="200" customFormat="1" x14ac:dyDescent="0.3">
      <c r="A1449" s="201"/>
    </row>
    <row r="1450" spans="1:1" s="200" customFormat="1" x14ac:dyDescent="0.3">
      <c r="A1450" s="201"/>
    </row>
    <row r="1451" spans="1:1" s="200" customFormat="1" x14ac:dyDescent="0.3">
      <c r="A1451" s="201"/>
    </row>
    <row r="1452" spans="1:1" s="200" customFormat="1" x14ac:dyDescent="0.3">
      <c r="A1452" s="201"/>
    </row>
    <row r="1453" spans="1:1" s="200" customFormat="1" x14ac:dyDescent="0.3">
      <c r="A1453" s="201"/>
    </row>
    <row r="1454" spans="1:1" s="200" customFormat="1" x14ac:dyDescent="0.3">
      <c r="A1454" s="201"/>
    </row>
    <row r="1455" spans="1:1" s="200" customFormat="1" x14ac:dyDescent="0.3">
      <c r="A1455" s="201"/>
    </row>
    <row r="1456" spans="1:1" s="200" customFormat="1" x14ac:dyDescent="0.3">
      <c r="A1456" s="201"/>
    </row>
    <row r="1457" spans="1:1" s="200" customFormat="1" x14ac:dyDescent="0.3">
      <c r="A1457" s="201"/>
    </row>
    <row r="1458" spans="1:1" s="200" customFormat="1" x14ac:dyDescent="0.3">
      <c r="A1458" s="201"/>
    </row>
    <row r="1459" spans="1:1" s="200" customFormat="1" x14ac:dyDescent="0.3">
      <c r="A1459" s="201"/>
    </row>
    <row r="1460" spans="1:1" s="200" customFormat="1" x14ac:dyDescent="0.3">
      <c r="A1460" s="201"/>
    </row>
    <row r="1461" spans="1:1" s="200" customFormat="1" x14ac:dyDescent="0.3">
      <c r="A1461" s="201"/>
    </row>
    <row r="1462" spans="1:1" s="200" customFormat="1" x14ac:dyDescent="0.3">
      <c r="A1462" s="201"/>
    </row>
    <row r="1463" spans="1:1" s="200" customFormat="1" x14ac:dyDescent="0.3">
      <c r="A1463" s="201"/>
    </row>
    <row r="1464" spans="1:1" s="200" customFormat="1" x14ac:dyDescent="0.3">
      <c r="A1464" s="201"/>
    </row>
    <row r="1465" spans="1:1" s="200" customFormat="1" x14ac:dyDescent="0.3">
      <c r="A1465" s="201"/>
    </row>
    <row r="1466" spans="1:1" s="200" customFormat="1" x14ac:dyDescent="0.3">
      <c r="A1466" s="201"/>
    </row>
    <row r="1467" spans="1:1" s="200" customFormat="1" x14ac:dyDescent="0.3">
      <c r="A1467" s="201"/>
    </row>
    <row r="1468" spans="1:1" s="200" customFormat="1" x14ac:dyDescent="0.3">
      <c r="A1468" s="201"/>
    </row>
    <row r="1469" spans="1:1" s="200" customFormat="1" x14ac:dyDescent="0.3">
      <c r="A1469" s="201"/>
    </row>
    <row r="1470" spans="1:1" s="200" customFormat="1" x14ac:dyDescent="0.3">
      <c r="A1470" s="201"/>
    </row>
    <row r="1471" spans="1:1" s="200" customFormat="1" x14ac:dyDescent="0.3">
      <c r="A1471" s="201"/>
    </row>
    <row r="1472" spans="1:1" s="200" customFormat="1" x14ac:dyDescent="0.3">
      <c r="A1472" s="201"/>
    </row>
    <row r="1473" spans="1:1" s="200" customFormat="1" x14ac:dyDescent="0.3">
      <c r="A1473" s="201"/>
    </row>
    <row r="1474" spans="1:1" s="200" customFormat="1" x14ac:dyDescent="0.3">
      <c r="A1474" s="201"/>
    </row>
    <row r="1475" spans="1:1" s="200" customFormat="1" x14ac:dyDescent="0.3">
      <c r="A1475" s="201"/>
    </row>
    <row r="1476" spans="1:1" s="200" customFormat="1" x14ac:dyDescent="0.3">
      <c r="A1476" s="201"/>
    </row>
    <row r="1477" spans="1:1" s="200" customFormat="1" x14ac:dyDescent="0.3">
      <c r="A1477" s="201"/>
    </row>
    <row r="1478" spans="1:1" s="200" customFormat="1" x14ac:dyDescent="0.3">
      <c r="A1478" s="201"/>
    </row>
    <row r="1479" spans="1:1" s="200" customFormat="1" x14ac:dyDescent="0.3">
      <c r="A1479" s="201"/>
    </row>
    <row r="1480" spans="1:1" s="200" customFormat="1" x14ac:dyDescent="0.3">
      <c r="A1480" s="201"/>
    </row>
    <row r="1481" spans="1:1" s="200" customFormat="1" x14ac:dyDescent="0.3">
      <c r="A1481" s="201"/>
    </row>
    <row r="1482" spans="1:1" s="200" customFormat="1" x14ac:dyDescent="0.3">
      <c r="A1482" s="201"/>
    </row>
    <row r="1483" spans="1:1" s="200" customFormat="1" x14ac:dyDescent="0.3">
      <c r="A1483" s="201"/>
    </row>
    <row r="1484" spans="1:1" s="200" customFormat="1" x14ac:dyDescent="0.3">
      <c r="A1484" s="201"/>
    </row>
    <row r="1485" spans="1:1" s="200" customFormat="1" x14ac:dyDescent="0.3">
      <c r="A1485" s="201"/>
    </row>
    <row r="1486" spans="1:1" s="200" customFormat="1" x14ac:dyDescent="0.3">
      <c r="A1486" s="201"/>
    </row>
    <row r="1487" spans="1:1" s="200" customFormat="1" x14ac:dyDescent="0.3">
      <c r="A1487" s="201"/>
    </row>
    <row r="1488" spans="1:1" s="200" customFormat="1" x14ac:dyDescent="0.3">
      <c r="A1488" s="201"/>
    </row>
    <row r="1489" spans="1:1" s="200" customFormat="1" x14ac:dyDescent="0.3">
      <c r="A1489" s="201"/>
    </row>
    <row r="1490" spans="1:1" s="200" customFormat="1" x14ac:dyDescent="0.3">
      <c r="A1490" s="201"/>
    </row>
    <row r="1491" spans="1:1" s="200" customFormat="1" x14ac:dyDescent="0.3">
      <c r="A1491" s="201"/>
    </row>
    <row r="1492" spans="1:1" s="200" customFormat="1" x14ac:dyDescent="0.3">
      <c r="A1492" s="201"/>
    </row>
    <row r="1493" spans="1:1" s="200" customFormat="1" x14ac:dyDescent="0.3">
      <c r="A1493" s="201"/>
    </row>
    <row r="1494" spans="1:1" s="200" customFormat="1" x14ac:dyDescent="0.3">
      <c r="A1494" s="201"/>
    </row>
    <row r="1495" spans="1:1" s="200" customFormat="1" x14ac:dyDescent="0.3">
      <c r="A1495" s="201"/>
    </row>
    <row r="1496" spans="1:1" s="200" customFormat="1" x14ac:dyDescent="0.3">
      <c r="A1496" s="201"/>
    </row>
    <row r="1497" spans="1:1" s="200" customFormat="1" x14ac:dyDescent="0.3">
      <c r="A1497" s="201"/>
    </row>
    <row r="1498" spans="1:1" s="200" customFormat="1" x14ac:dyDescent="0.3">
      <c r="A1498" s="201"/>
    </row>
    <row r="1499" spans="1:1" s="200" customFormat="1" x14ac:dyDescent="0.3">
      <c r="A1499" s="201"/>
    </row>
    <row r="1500" spans="1:1" s="200" customFormat="1" x14ac:dyDescent="0.3">
      <c r="A1500" s="201"/>
    </row>
    <row r="1501" spans="1:1" s="200" customFormat="1" x14ac:dyDescent="0.3">
      <c r="A1501" s="201"/>
    </row>
    <row r="1502" spans="1:1" s="200" customFormat="1" x14ac:dyDescent="0.3">
      <c r="A1502" s="201"/>
    </row>
    <row r="1503" spans="1:1" s="200" customFormat="1" x14ac:dyDescent="0.3">
      <c r="A1503" s="201"/>
    </row>
    <row r="1504" spans="1:1" s="200" customFormat="1" x14ac:dyDescent="0.3">
      <c r="A1504" s="201"/>
    </row>
    <row r="1505" spans="1:1" s="200" customFormat="1" x14ac:dyDescent="0.3">
      <c r="A1505" s="201"/>
    </row>
    <row r="1506" spans="1:1" s="200" customFormat="1" x14ac:dyDescent="0.3">
      <c r="A1506" s="201"/>
    </row>
    <row r="1507" spans="1:1" s="200" customFormat="1" x14ac:dyDescent="0.3">
      <c r="A1507" s="201"/>
    </row>
    <row r="1508" spans="1:1" s="200" customFormat="1" x14ac:dyDescent="0.3">
      <c r="A1508" s="201"/>
    </row>
    <row r="1509" spans="1:1" s="200" customFormat="1" x14ac:dyDescent="0.3">
      <c r="A1509" s="201"/>
    </row>
    <row r="1510" spans="1:1" s="200" customFormat="1" x14ac:dyDescent="0.3">
      <c r="A1510" s="201"/>
    </row>
    <row r="1511" spans="1:1" s="200" customFormat="1" x14ac:dyDescent="0.3">
      <c r="A1511" s="201"/>
    </row>
    <row r="1512" spans="1:1" s="200" customFormat="1" x14ac:dyDescent="0.3">
      <c r="A1512" s="201"/>
    </row>
    <row r="1513" spans="1:1" s="200" customFormat="1" x14ac:dyDescent="0.3">
      <c r="A1513" s="201"/>
    </row>
    <row r="1514" spans="1:1" s="200" customFormat="1" x14ac:dyDescent="0.3">
      <c r="A1514" s="201"/>
    </row>
    <row r="1515" spans="1:1" s="200" customFormat="1" x14ac:dyDescent="0.3">
      <c r="A1515" s="201"/>
    </row>
    <row r="1516" spans="1:1" s="200" customFormat="1" x14ac:dyDescent="0.3">
      <c r="A1516" s="201"/>
    </row>
    <row r="1517" spans="1:1" s="200" customFormat="1" x14ac:dyDescent="0.3">
      <c r="A1517" s="201"/>
    </row>
    <row r="1518" spans="1:1" s="200" customFormat="1" x14ac:dyDescent="0.3">
      <c r="A1518" s="201"/>
    </row>
    <row r="1519" spans="1:1" s="200" customFormat="1" x14ac:dyDescent="0.3">
      <c r="A1519" s="201"/>
    </row>
    <row r="1520" spans="1:1" s="200" customFormat="1" x14ac:dyDescent="0.3">
      <c r="A1520" s="201"/>
    </row>
    <row r="1521" spans="1:1" s="200" customFormat="1" x14ac:dyDescent="0.3">
      <c r="A1521" s="201"/>
    </row>
    <row r="1522" spans="1:1" s="200" customFormat="1" x14ac:dyDescent="0.3">
      <c r="A1522" s="201"/>
    </row>
    <row r="1523" spans="1:1" s="200" customFormat="1" x14ac:dyDescent="0.3">
      <c r="A1523" s="201"/>
    </row>
    <row r="1524" spans="1:1" s="200" customFormat="1" x14ac:dyDescent="0.3">
      <c r="A1524" s="201"/>
    </row>
    <row r="1525" spans="1:1" s="200" customFormat="1" x14ac:dyDescent="0.3">
      <c r="A1525" s="201"/>
    </row>
    <row r="1526" spans="1:1" s="200" customFormat="1" x14ac:dyDescent="0.3">
      <c r="A1526" s="201"/>
    </row>
    <row r="1527" spans="1:1" s="200" customFormat="1" x14ac:dyDescent="0.3">
      <c r="A1527" s="201"/>
    </row>
    <row r="1528" spans="1:1" s="200" customFormat="1" x14ac:dyDescent="0.3">
      <c r="A1528" s="201"/>
    </row>
    <row r="1529" spans="1:1" s="200" customFormat="1" x14ac:dyDescent="0.3">
      <c r="A1529" s="201"/>
    </row>
    <row r="1530" spans="1:1" s="200" customFormat="1" x14ac:dyDescent="0.3">
      <c r="A1530" s="201"/>
    </row>
    <row r="1531" spans="1:1" s="200" customFormat="1" x14ac:dyDescent="0.3">
      <c r="A1531" s="201"/>
    </row>
    <row r="1532" spans="1:1" s="200" customFormat="1" x14ac:dyDescent="0.3">
      <c r="A1532" s="201"/>
    </row>
    <row r="1533" spans="1:1" s="200" customFormat="1" x14ac:dyDescent="0.3">
      <c r="A1533" s="201"/>
    </row>
    <row r="1534" spans="1:1" s="200" customFormat="1" x14ac:dyDescent="0.3">
      <c r="A1534" s="201"/>
    </row>
    <row r="1535" spans="1:1" s="200" customFormat="1" x14ac:dyDescent="0.3">
      <c r="A1535" s="201"/>
    </row>
    <row r="1536" spans="1:1" s="200" customFormat="1" x14ac:dyDescent="0.3">
      <c r="A1536" s="201"/>
    </row>
    <row r="1537" spans="1:1" s="200" customFormat="1" x14ac:dyDescent="0.3">
      <c r="A1537" s="201"/>
    </row>
    <row r="1538" spans="1:1" s="200" customFormat="1" x14ac:dyDescent="0.3">
      <c r="A1538" s="201"/>
    </row>
    <row r="1539" spans="1:1" s="200" customFormat="1" x14ac:dyDescent="0.3">
      <c r="A1539" s="201"/>
    </row>
    <row r="1540" spans="1:1" s="200" customFormat="1" x14ac:dyDescent="0.3">
      <c r="A1540" s="201"/>
    </row>
    <row r="1541" spans="1:1" s="200" customFormat="1" x14ac:dyDescent="0.3">
      <c r="A1541" s="201"/>
    </row>
    <row r="1542" spans="1:1" s="200" customFormat="1" x14ac:dyDescent="0.3">
      <c r="A1542" s="201"/>
    </row>
    <row r="1543" spans="1:1" s="200" customFormat="1" x14ac:dyDescent="0.3">
      <c r="A1543" s="201"/>
    </row>
    <row r="1544" spans="1:1" s="200" customFormat="1" x14ac:dyDescent="0.3">
      <c r="A1544" s="201"/>
    </row>
    <row r="1545" spans="1:1" s="200" customFormat="1" x14ac:dyDescent="0.3">
      <c r="A1545" s="201"/>
    </row>
    <row r="1546" spans="1:1" s="200" customFormat="1" x14ac:dyDescent="0.3">
      <c r="A1546" s="201"/>
    </row>
    <row r="1547" spans="1:1" s="200" customFormat="1" x14ac:dyDescent="0.3">
      <c r="A1547" s="201"/>
    </row>
    <row r="1548" spans="1:1" s="200" customFormat="1" x14ac:dyDescent="0.3">
      <c r="A1548" s="201"/>
    </row>
    <row r="1549" spans="1:1" s="200" customFormat="1" x14ac:dyDescent="0.3">
      <c r="A1549" s="201"/>
    </row>
    <row r="1550" spans="1:1" s="200" customFormat="1" x14ac:dyDescent="0.3">
      <c r="A1550" s="201"/>
    </row>
    <row r="1551" spans="1:1" s="200" customFormat="1" x14ac:dyDescent="0.3">
      <c r="A1551" s="201"/>
    </row>
    <row r="1552" spans="1:1" s="200" customFormat="1" x14ac:dyDescent="0.3">
      <c r="A1552" s="201"/>
    </row>
    <row r="1553" spans="1:1" s="200" customFormat="1" x14ac:dyDescent="0.3">
      <c r="A1553" s="201"/>
    </row>
    <row r="1554" spans="1:1" s="200" customFormat="1" x14ac:dyDescent="0.3">
      <c r="A1554" s="201"/>
    </row>
    <row r="1555" spans="1:1" s="200" customFormat="1" x14ac:dyDescent="0.3">
      <c r="A1555" s="201"/>
    </row>
    <row r="1556" spans="1:1" s="200" customFormat="1" x14ac:dyDescent="0.3">
      <c r="A1556" s="201"/>
    </row>
    <row r="1557" spans="1:1" s="200" customFormat="1" x14ac:dyDescent="0.3">
      <c r="A1557" s="201"/>
    </row>
    <row r="1558" spans="1:1" s="200" customFormat="1" x14ac:dyDescent="0.3">
      <c r="A1558" s="201"/>
    </row>
    <row r="1559" spans="1:1" s="200" customFormat="1" x14ac:dyDescent="0.3">
      <c r="A1559" s="201"/>
    </row>
    <row r="1560" spans="1:1" s="200" customFormat="1" x14ac:dyDescent="0.3">
      <c r="A1560" s="201"/>
    </row>
    <row r="1561" spans="1:1" s="200" customFormat="1" x14ac:dyDescent="0.3">
      <c r="A1561" s="201"/>
    </row>
    <row r="1562" spans="1:1" s="200" customFormat="1" x14ac:dyDescent="0.3">
      <c r="A1562" s="201"/>
    </row>
    <row r="1563" spans="1:1" s="200" customFormat="1" x14ac:dyDescent="0.3">
      <c r="A1563" s="201"/>
    </row>
    <row r="1564" spans="1:1" s="200" customFormat="1" x14ac:dyDescent="0.3">
      <c r="A1564" s="201"/>
    </row>
    <row r="1565" spans="1:1" s="200" customFormat="1" x14ac:dyDescent="0.3">
      <c r="A1565" s="201"/>
    </row>
    <row r="1566" spans="1:1" s="200" customFormat="1" x14ac:dyDescent="0.3">
      <c r="A1566" s="201"/>
    </row>
    <row r="1567" spans="1:1" s="200" customFormat="1" x14ac:dyDescent="0.3">
      <c r="A1567" s="201"/>
    </row>
    <row r="1568" spans="1:1" s="200" customFormat="1" x14ac:dyDescent="0.3">
      <c r="A1568" s="201"/>
    </row>
    <row r="1569" spans="1:1" s="200" customFormat="1" x14ac:dyDescent="0.3">
      <c r="A1569" s="201"/>
    </row>
    <row r="1570" spans="1:1" s="200" customFormat="1" x14ac:dyDescent="0.3">
      <c r="A1570" s="201"/>
    </row>
    <row r="1571" spans="1:1" s="200" customFormat="1" x14ac:dyDescent="0.3">
      <c r="A1571" s="201"/>
    </row>
    <row r="1572" spans="1:1" s="200" customFormat="1" x14ac:dyDescent="0.3">
      <c r="A1572" s="201"/>
    </row>
    <row r="1573" spans="1:1" s="200" customFormat="1" x14ac:dyDescent="0.3">
      <c r="A1573" s="201"/>
    </row>
    <row r="1574" spans="1:1" s="200" customFormat="1" x14ac:dyDescent="0.3">
      <c r="A1574" s="201"/>
    </row>
    <row r="1575" spans="1:1" s="200" customFormat="1" x14ac:dyDescent="0.3">
      <c r="A1575" s="201"/>
    </row>
    <row r="1576" spans="1:1" s="200" customFormat="1" x14ac:dyDescent="0.3">
      <c r="A1576" s="201"/>
    </row>
    <row r="1577" spans="1:1" s="200" customFormat="1" x14ac:dyDescent="0.3">
      <c r="A1577" s="201"/>
    </row>
    <row r="1578" spans="1:1" s="200" customFormat="1" x14ac:dyDescent="0.3">
      <c r="A1578" s="201"/>
    </row>
    <row r="1579" spans="1:1" s="200" customFormat="1" x14ac:dyDescent="0.3">
      <c r="A1579" s="201"/>
    </row>
    <row r="1580" spans="1:1" s="200" customFormat="1" x14ac:dyDescent="0.3">
      <c r="A1580" s="201"/>
    </row>
    <row r="1581" spans="1:1" s="200" customFormat="1" x14ac:dyDescent="0.3">
      <c r="A1581" s="201"/>
    </row>
    <row r="1582" spans="1:1" s="200" customFormat="1" x14ac:dyDescent="0.3">
      <c r="A1582" s="201"/>
    </row>
    <row r="1583" spans="1:1" s="200" customFormat="1" x14ac:dyDescent="0.3">
      <c r="A1583" s="201"/>
    </row>
    <row r="1584" spans="1:1" s="200" customFormat="1" x14ac:dyDescent="0.3">
      <c r="A1584" s="201"/>
    </row>
    <row r="1585" spans="1:1" s="200" customFormat="1" x14ac:dyDescent="0.3">
      <c r="A1585" s="201"/>
    </row>
    <row r="1586" spans="1:1" s="200" customFormat="1" x14ac:dyDescent="0.3">
      <c r="A1586" s="201"/>
    </row>
    <row r="1587" spans="1:1" s="200" customFormat="1" x14ac:dyDescent="0.3">
      <c r="A1587" s="201"/>
    </row>
    <row r="1588" spans="1:1" s="200" customFormat="1" x14ac:dyDescent="0.3">
      <c r="A1588" s="201"/>
    </row>
    <row r="1589" spans="1:1" s="200" customFormat="1" x14ac:dyDescent="0.3">
      <c r="A1589" s="201"/>
    </row>
    <row r="1590" spans="1:1" s="200" customFormat="1" x14ac:dyDescent="0.3">
      <c r="A1590" s="201"/>
    </row>
    <row r="1591" spans="1:1" s="200" customFormat="1" x14ac:dyDescent="0.3">
      <c r="A1591" s="201"/>
    </row>
    <row r="1592" spans="1:1" s="200" customFormat="1" x14ac:dyDescent="0.3">
      <c r="A1592" s="201"/>
    </row>
    <row r="1593" spans="1:1" s="200" customFormat="1" x14ac:dyDescent="0.3">
      <c r="A1593" s="201"/>
    </row>
    <row r="1594" spans="1:1" s="200" customFormat="1" x14ac:dyDescent="0.3">
      <c r="A1594" s="201"/>
    </row>
    <row r="1595" spans="1:1" s="200" customFormat="1" x14ac:dyDescent="0.3">
      <c r="A1595" s="201"/>
    </row>
    <row r="1596" spans="1:1" s="200" customFormat="1" x14ac:dyDescent="0.3">
      <c r="A1596" s="201"/>
    </row>
    <row r="1597" spans="1:1" s="200" customFormat="1" x14ac:dyDescent="0.3">
      <c r="A1597" s="201"/>
    </row>
    <row r="1598" spans="1:1" s="200" customFormat="1" x14ac:dyDescent="0.3">
      <c r="A1598" s="201"/>
    </row>
    <row r="1599" spans="1:1" s="200" customFormat="1" x14ac:dyDescent="0.3">
      <c r="A1599" s="201"/>
    </row>
    <row r="1600" spans="1:1" s="200" customFormat="1" x14ac:dyDescent="0.3">
      <c r="A1600" s="201"/>
    </row>
    <row r="1601" spans="1:1" s="200" customFormat="1" x14ac:dyDescent="0.3">
      <c r="A1601" s="201"/>
    </row>
    <row r="1602" spans="1:1" s="200" customFormat="1" x14ac:dyDescent="0.3">
      <c r="A1602" s="201"/>
    </row>
    <row r="1603" spans="1:1" s="200" customFormat="1" x14ac:dyDescent="0.3">
      <c r="A1603" s="201"/>
    </row>
    <row r="1604" spans="1:1" s="200" customFormat="1" x14ac:dyDescent="0.3">
      <c r="A1604" s="201"/>
    </row>
    <row r="1605" spans="1:1" s="200" customFormat="1" x14ac:dyDescent="0.3">
      <c r="A1605" s="201"/>
    </row>
    <row r="1606" spans="1:1" s="200" customFormat="1" x14ac:dyDescent="0.3">
      <c r="A1606" s="201"/>
    </row>
    <row r="1607" spans="1:1" s="200" customFormat="1" x14ac:dyDescent="0.3">
      <c r="A1607" s="201"/>
    </row>
    <row r="1608" spans="1:1" s="200" customFormat="1" x14ac:dyDescent="0.3">
      <c r="A1608" s="201"/>
    </row>
    <row r="1609" spans="1:1" s="200" customFormat="1" x14ac:dyDescent="0.3">
      <c r="A1609" s="201"/>
    </row>
    <row r="1610" spans="1:1" s="200" customFormat="1" x14ac:dyDescent="0.3">
      <c r="A1610" s="201"/>
    </row>
    <row r="1611" spans="1:1" s="200" customFormat="1" x14ac:dyDescent="0.3">
      <c r="A1611" s="201"/>
    </row>
    <row r="1612" spans="1:1" s="200" customFormat="1" x14ac:dyDescent="0.3">
      <c r="A1612" s="201"/>
    </row>
    <row r="1613" spans="1:1" s="200" customFormat="1" x14ac:dyDescent="0.3">
      <c r="A1613" s="201"/>
    </row>
    <row r="1614" spans="1:1" s="200" customFormat="1" x14ac:dyDescent="0.3">
      <c r="A1614" s="201"/>
    </row>
    <row r="1615" spans="1:1" s="200" customFormat="1" x14ac:dyDescent="0.3">
      <c r="A1615" s="201"/>
    </row>
    <row r="1616" spans="1:1" s="200" customFormat="1" x14ac:dyDescent="0.3">
      <c r="A1616" s="201"/>
    </row>
    <row r="1617" spans="1:1" s="200" customFormat="1" x14ac:dyDescent="0.3">
      <c r="A1617" s="201"/>
    </row>
    <row r="1618" spans="1:1" s="200" customFormat="1" x14ac:dyDescent="0.3">
      <c r="A1618" s="201"/>
    </row>
    <row r="1619" spans="1:1" s="200" customFormat="1" x14ac:dyDescent="0.3">
      <c r="A1619" s="201"/>
    </row>
    <row r="1620" spans="1:1" s="200" customFormat="1" x14ac:dyDescent="0.3">
      <c r="A1620" s="201"/>
    </row>
    <row r="1621" spans="1:1" s="200" customFormat="1" x14ac:dyDescent="0.3">
      <c r="A1621" s="201"/>
    </row>
    <row r="1622" spans="1:1" s="200" customFormat="1" x14ac:dyDescent="0.3">
      <c r="A1622" s="201"/>
    </row>
    <row r="1623" spans="1:1" s="200" customFormat="1" x14ac:dyDescent="0.3">
      <c r="A1623" s="201"/>
    </row>
    <row r="1624" spans="1:1" s="200" customFormat="1" x14ac:dyDescent="0.3">
      <c r="A1624" s="201"/>
    </row>
    <row r="1625" spans="1:1" s="200" customFormat="1" x14ac:dyDescent="0.3">
      <c r="A1625" s="201"/>
    </row>
    <row r="1626" spans="1:1" s="200" customFormat="1" x14ac:dyDescent="0.3">
      <c r="A1626" s="201"/>
    </row>
    <row r="1627" spans="1:1" s="200" customFormat="1" x14ac:dyDescent="0.3">
      <c r="A1627" s="201"/>
    </row>
    <row r="1628" spans="1:1" s="200" customFormat="1" x14ac:dyDescent="0.3">
      <c r="A1628" s="201"/>
    </row>
    <row r="1629" spans="1:1" s="200" customFormat="1" x14ac:dyDescent="0.3">
      <c r="A1629" s="201"/>
    </row>
    <row r="1630" spans="1:1" s="200" customFormat="1" x14ac:dyDescent="0.3">
      <c r="A1630" s="201"/>
    </row>
    <row r="1631" spans="1:1" s="200" customFormat="1" x14ac:dyDescent="0.3">
      <c r="A1631" s="201"/>
    </row>
    <row r="1632" spans="1:1" s="200" customFormat="1" x14ac:dyDescent="0.3">
      <c r="A1632" s="201"/>
    </row>
    <row r="1633" spans="1:1" s="200" customFormat="1" x14ac:dyDescent="0.3">
      <c r="A1633" s="201"/>
    </row>
    <row r="1634" spans="1:1" s="200" customFormat="1" x14ac:dyDescent="0.3">
      <c r="A1634" s="201"/>
    </row>
    <row r="1635" spans="1:1" s="200" customFormat="1" x14ac:dyDescent="0.3">
      <c r="A1635" s="201"/>
    </row>
    <row r="1636" spans="1:1" s="200" customFormat="1" x14ac:dyDescent="0.3">
      <c r="A1636" s="201"/>
    </row>
    <row r="1637" spans="1:1" s="200" customFormat="1" x14ac:dyDescent="0.3">
      <c r="A1637" s="201"/>
    </row>
    <row r="1638" spans="1:1" s="200" customFormat="1" x14ac:dyDescent="0.3">
      <c r="A1638" s="201"/>
    </row>
    <row r="1639" spans="1:1" s="200" customFormat="1" x14ac:dyDescent="0.3">
      <c r="A1639" s="201"/>
    </row>
    <row r="1640" spans="1:1" s="200" customFormat="1" x14ac:dyDescent="0.3">
      <c r="A1640" s="201"/>
    </row>
    <row r="1641" spans="1:1" s="200" customFormat="1" x14ac:dyDescent="0.3">
      <c r="A1641" s="201"/>
    </row>
    <row r="1642" spans="1:1" s="200" customFormat="1" x14ac:dyDescent="0.3">
      <c r="A1642" s="201"/>
    </row>
    <row r="1643" spans="1:1" s="200" customFormat="1" x14ac:dyDescent="0.3">
      <c r="A1643" s="201"/>
    </row>
    <row r="1644" spans="1:1" s="200" customFormat="1" x14ac:dyDescent="0.3">
      <c r="A1644" s="201"/>
    </row>
    <row r="1645" spans="1:1" s="200" customFormat="1" x14ac:dyDescent="0.3">
      <c r="A1645" s="201"/>
    </row>
    <row r="1646" spans="1:1" s="200" customFormat="1" x14ac:dyDescent="0.3">
      <c r="A1646" s="201"/>
    </row>
    <row r="1647" spans="1:1" s="200" customFormat="1" x14ac:dyDescent="0.3">
      <c r="A1647" s="201"/>
    </row>
    <row r="1648" spans="1:1" s="200" customFormat="1" x14ac:dyDescent="0.3">
      <c r="A1648" s="201"/>
    </row>
    <row r="1649" spans="1:1" s="200" customFormat="1" x14ac:dyDescent="0.3">
      <c r="A1649" s="201"/>
    </row>
    <row r="1650" spans="1:1" s="200" customFormat="1" x14ac:dyDescent="0.3">
      <c r="A1650" s="201"/>
    </row>
    <row r="1651" spans="1:1" s="200" customFormat="1" x14ac:dyDescent="0.3">
      <c r="A1651" s="201"/>
    </row>
    <row r="1652" spans="1:1" s="200" customFormat="1" x14ac:dyDescent="0.3">
      <c r="A1652" s="201"/>
    </row>
    <row r="1653" spans="1:1" s="200" customFormat="1" x14ac:dyDescent="0.3">
      <c r="A1653" s="201"/>
    </row>
    <row r="1654" spans="1:1" s="200" customFormat="1" x14ac:dyDescent="0.3">
      <c r="A1654" s="201"/>
    </row>
    <row r="1655" spans="1:1" s="200" customFormat="1" x14ac:dyDescent="0.3">
      <c r="A1655" s="201"/>
    </row>
    <row r="1656" spans="1:1" s="200" customFormat="1" x14ac:dyDescent="0.3">
      <c r="A1656" s="201"/>
    </row>
    <row r="1657" spans="1:1" s="200" customFormat="1" x14ac:dyDescent="0.3">
      <c r="A1657" s="201"/>
    </row>
    <row r="1658" spans="1:1" s="200" customFormat="1" x14ac:dyDescent="0.3">
      <c r="A1658" s="201"/>
    </row>
    <row r="1659" spans="1:1" s="200" customFormat="1" x14ac:dyDescent="0.3">
      <c r="A1659" s="201"/>
    </row>
    <row r="1660" spans="1:1" s="200" customFormat="1" x14ac:dyDescent="0.3">
      <c r="A1660" s="201"/>
    </row>
    <row r="1661" spans="1:1" s="200" customFormat="1" x14ac:dyDescent="0.3">
      <c r="A1661" s="201"/>
    </row>
    <row r="1662" spans="1:1" s="200" customFormat="1" x14ac:dyDescent="0.3">
      <c r="A1662" s="201"/>
    </row>
    <row r="1663" spans="1:1" s="200" customFormat="1" x14ac:dyDescent="0.3">
      <c r="A1663" s="201"/>
    </row>
    <row r="1664" spans="1:1" s="200" customFormat="1" x14ac:dyDescent="0.3">
      <c r="A1664" s="201"/>
    </row>
    <row r="1665" spans="1:1" s="200" customFormat="1" x14ac:dyDescent="0.3">
      <c r="A1665" s="201"/>
    </row>
    <row r="1666" spans="1:1" s="200" customFormat="1" x14ac:dyDescent="0.3">
      <c r="A1666" s="201"/>
    </row>
    <row r="1667" spans="1:1" s="200" customFormat="1" x14ac:dyDescent="0.3">
      <c r="A1667" s="201"/>
    </row>
    <row r="1668" spans="1:1" s="200" customFormat="1" x14ac:dyDescent="0.3">
      <c r="A1668" s="201"/>
    </row>
    <row r="1669" spans="1:1" s="200" customFormat="1" x14ac:dyDescent="0.3">
      <c r="A1669" s="201"/>
    </row>
    <row r="1670" spans="1:1" s="200" customFormat="1" x14ac:dyDescent="0.3">
      <c r="A1670" s="201"/>
    </row>
    <row r="1671" spans="1:1" s="200" customFormat="1" x14ac:dyDescent="0.3">
      <c r="A1671" s="201"/>
    </row>
    <row r="1672" spans="1:1" s="200" customFormat="1" x14ac:dyDescent="0.3">
      <c r="A1672" s="201"/>
    </row>
    <row r="1673" spans="1:1" s="200" customFormat="1" x14ac:dyDescent="0.3">
      <c r="A1673" s="201"/>
    </row>
    <row r="1674" spans="1:1" s="200" customFormat="1" x14ac:dyDescent="0.3">
      <c r="A1674" s="201"/>
    </row>
    <row r="1675" spans="1:1" s="200" customFormat="1" x14ac:dyDescent="0.3">
      <c r="A1675" s="201"/>
    </row>
    <row r="1676" spans="1:1" s="200" customFormat="1" x14ac:dyDescent="0.3">
      <c r="A1676" s="201"/>
    </row>
    <row r="1677" spans="1:1" s="200" customFormat="1" x14ac:dyDescent="0.3">
      <c r="A1677" s="201"/>
    </row>
    <row r="1678" spans="1:1" s="200" customFormat="1" x14ac:dyDescent="0.3">
      <c r="A1678" s="201"/>
    </row>
    <row r="1679" spans="1:1" s="200" customFormat="1" x14ac:dyDescent="0.3">
      <c r="A1679" s="201"/>
    </row>
    <row r="1680" spans="1:1" s="200" customFormat="1" x14ac:dyDescent="0.3">
      <c r="A1680" s="201"/>
    </row>
    <row r="1681" spans="1:1" s="200" customFormat="1" x14ac:dyDescent="0.3">
      <c r="A1681" s="201"/>
    </row>
    <row r="1682" spans="1:1" s="200" customFormat="1" x14ac:dyDescent="0.3">
      <c r="A1682" s="201"/>
    </row>
    <row r="1683" spans="1:1" s="200" customFormat="1" x14ac:dyDescent="0.3">
      <c r="A1683" s="201"/>
    </row>
    <row r="1684" spans="1:1" s="200" customFormat="1" x14ac:dyDescent="0.3">
      <c r="A1684" s="201"/>
    </row>
    <row r="1685" spans="1:1" s="200" customFormat="1" x14ac:dyDescent="0.3">
      <c r="A1685" s="201"/>
    </row>
    <row r="1686" spans="1:1" s="200" customFormat="1" x14ac:dyDescent="0.3">
      <c r="A1686" s="201"/>
    </row>
    <row r="1687" spans="1:1" s="200" customFormat="1" x14ac:dyDescent="0.3">
      <c r="A1687" s="201"/>
    </row>
    <row r="1688" spans="1:1" s="200" customFormat="1" x14ac:dyDescent="0.3">
      <c r="A1688" s="201"/>
    </row>
    <row r="1689" spans="1:1" s="200" customFormat="1" x14ac:dyDescent="0.3">
      <c r="A1689" s="201"/>
    </row>
    <row r="1690" spans="1:1" s="200" customFormat="1" x14ac:dyDescent="0.3">
      <c r="A1690" s="201"/>
    </row>
    <row r="1691" spans="1:1" s="200" customFormat="1" x14ac:dyDescent="0.3">
      <c r="A1691" s="201"/>
    </row>
    <row r="1692" spans="1:1" s="200" customFormat="1" x14ac:dyDescent="0.3">
      <c r="A1692" s="201"/>
    </row>
    <row r="1693" spans="1:1" s="200" customFormat="1" x14ac:dyDescent="0.3">
      <c r="A1693" s="201"/>
    </row>
    <row r="1694" spans="1:1" s="200" customFormat="1" x14ac:dyDescent="0.3">
      <c r="A1694" s="201"/>
    </row>
    <row r="1695" spans="1:1" s="200" customFormat="1" x14ac:dyDescent="0.3">
      <c r="A1695" s="201"/>
    </row>
    <row r="1696" spans="1:1" s="200" customFormat="1" x14ac:dyDescent="0.3">
      <c r="A1696" s="201"/>
    </row>
    <row r="1697" spans="1:1" s="200" customFormat="1" x14ac:dyDescent="0.3">
      <c r="A1697" s="201"/>
    </row>
    <row r="1698" spans="1:1" s="200" customFormat="1" x14ac:dyDescent="0.3">
      <c r="A1698" s="201"/>
    </row>
    <row r="1699" spans="1:1" s="200" customFormat="1" x14ac:dyDescent="0.3">
      <c r="A1699" s="201"/>
    </row>
    <row r="1700" spans="1:1" s="200" customFormat="1" x14ac:dyDescent="0.3">
      <c r="A1700" s="201"/>
    </row>
    <row r="1701" spans="1:1" s="200" customFormat="1" x14ac:dyDescent="0.3">
      <c r="A1701" s="201"/>
    </row>
    <row r="1702" spans="1:1" s="200" customFormat="1" x14ac:dyDescent="0.3">
      <c r="A1702" s="201"/>
    </row>
    <row r="1703" spans="1:1" s="200" customFormat="1" x14ac:dyDescent="0.3">
      <c r="A1703" s="201"/>
    </row>
    <row r="1704" spans="1:1" s="200" customFormat="1" x14ac:dyDescent="0.3">
      <c r="A1704" s="201"/>
    </row>
    <row r="1705" spans="1:1" s="200" customFormat="1" x14ac:dyDescent="0.3">
      <c r="A1705" s="201"/>
    </row>
    <row r="1706" spans="1:1" s="200" customFormat="1" x14ac:dyDescent="0.3">
      <c r="A1706" s="201"/>
    </row>
    <row r="1707" spans="1:1" s="200" customFormat="1" x14ac:dyDescent="0.3">
      <c r="A1707" s="201"/>
    </row>
    <row r="1708" spans="1:1" s="200" customFormat="1" x14ac:dyDescent="0.3">
      <c r="A1708" s="201"/>
    </row>
    <row r="1709" spans="1:1" s="200" customFormat="1" x14ac:dyDescent="0.3">
      <c r="A1709" s="201"/>
    </row>
    <row r="1710" spans="1:1" s="200" customFormat="1" x14ac:dyDescent="0.3">
      <c r="A1710" s="201"/>
    </row>
    <row r="1711" spans="1:1" s="200" customFormat="1" x14ac:dyDescent="0.3">
      <c r="A1711" s="201"/>
    </row>
    <row r="1712" spans="1:1" s="200" customFormat="1" x14ac:dyDescent="0.3">
      <c r="A1712" s="201"/>
    </row>
    <row r="1713" spans="1:1" s="200" customFormat="1" x14ac:dyDescent="0.3">
      <c r="A1713" s="201"/>
    </row>
    <row r="1714" spans="1:1" s="200" customFormat="1" x14ac:dyDescent="0.3">
      <c r="A1714" s="201"/>
    </row>
    <row r="1715" spans="1:1" s="200" customFormat="1" x14ac:dyDescent="0.3">
      <c r="A1715" s="201"/>
    </row>
    <row r="1716" spans="1:1" s="200" customFormat="1" x14ac:dyDescent="0.3">
      <c r="A1716" s="201"/>
    </row>
    <row r="1717" spans="1:1" s="200" customFormat="1" x14ac:dyDescent="0.3">
      <c r="A1717" s="201"/>
    </row>
    <row r="1718" spans="1:1" s="200" customFormat="1" x14ac:dyDescent="0.3">
      <c r="A1718" s="201"/>
    </row>
    <row r="1719" spans="1:1" s="200" customFormat="1" x14ac:dyDescent="0.3">
      <c r="A1719" s="201"/>
    </row>
    <row r="1720" spans="1:1" s="200" customFormat="1" x14ac:dyDescent="0.3">
      <c r="A1720" s="201"/>
    </row>
    <row r="1721" spans="1:1" s="200" customFormat="1" x14ac:dyDescent="0.3">
      <c r="A1721" s="201"/>
    </row>
    <row r="1722" spans="1:1" s="200" customFormat="1" x14ac:dyDescent="0.3">
      <c r="A1722" s="201"/>
    </row>
    <row r="1723" spans="1:1" s="200" customFormat="1" x14ac:dyDescent="0.3">
      <c r="A1723" s="201"/>
    </row>
    <row r="1724" spans="1:1" s="200" customFormat="1" x14ac:dyDescent="0.3">
      <c r="A1724" s="201"/>
    </row>
    <row r="1725" spans="1:1" s="200" customFormat="1" x14ac:dyDescent="0.3">
      <c r="A1725" s="201"/>
    </row>
    <row r="1726" spans="1:1" s="200" customFormat="1" x14ac:dyDescent="0.3">
      <c r="A1726" s="201"/>
    </row>
    <row r="1727" spans="1:1" s="200" customFormat="1" x14ac:dyDescent="0.3">
      <c r="A1727" s="201"/>
    </row>
    <row r="1728" spans="1:1" s="200" customFormat="1" x14ac:dyDescent="0.3">
      <c r="A1728" s="201"/>
    </row>
    <row r="1729" spans="1:1" s="200" customFormat="1" x14ac:dyDescent="0.3">
      <c r="A1729" s="201"/>
    </row>
    <row r="1730" spans="1:1" s="200" customFormat="1" x14ac:dyDescent="0.3">
      <c r="A1730" s="201"/>
    </row>
    <row r="1731" spans="1:1" s="200" customFormat="1" x14ac:dyDescent="0.3">
      <c r="A1731" s="201"/>
    </row>
    <row r="1732" spans="1:1" s="200" customFormat="1" x14ac:dyDescent="0.3">
      <c r="A1732" s="201"/>
    </row>
    <row r="1733" spans="1:1" s="200" customFormat="1" x14ac:dyDescent="0.3">
      <c r="A1733" s="201"/>
    </row>
    <row r="1734" spans="1:1" s="200" customFormat="1" x14ac:dyDescent="0.3">
      <c r="A1734" s="201"/>
    </row>
    <row r="1735" spans="1:1" s="200" customFormat="1" x14ac:dyDescent="0.3">
      <c r="A1735" s="201"/>
    </row>
    <row r="1736" spans="1:1" s="200" customFormat="1" x14ac:dyDescent="0.3">
      <c r="A1736" s="201"/>
    </row>
    <row r="1737" spans="1:1" s="200" customFormat="1" x14ac:dyDescent="0.3">
      <c r="A1737" s="201"/>
    </row>
    <row r="1738" spans="1:1" s="200" customFormat="1" x14ac:dyDescent="0.3">
      <c r="A1738" s="201"/>
    </row>
    <row r="1739" spans="1:1" s="200" customFormat="1" x14ac:dyDescent="0.3">
      <c r="A1739" s="201"/>
    </row>
    <row r="1740" spans="1:1" s="200" customFormat="1" x14ac:dyDescent="0.3">
      <c r="A1740" s="201"/>
    </row>
    <row r="1741" spans="1:1" s="200" customFormat="1" x14ac:dyDescent="0.3">
      <c r="A1741" s="201"/>
    </row>
    <row r="1742" spans="1:1" s="200" customFormat="1" x14ac:dyDescent="0.3">
      <c r="A1742" s="201"/>
    </row>
    <row r="1743" spans="1:1" s="200" customFormat="1" x14ac:dyDescent="0.3">
      <c r="A1743" s="201"/>
    </row>
    <row r="1744" spans="1:1" s="200" customFormat="1" x14ac:dyDescent="0.3">
      <c r="A1744" s="201"/>
    </row>
    <row r="1745" spans="1:1" s="200" customFormat="1" x14ac:dyDescent="0.3">
      <c r="A1745" s="201"/>
    </row>
    <row r="1746" spans="1:1" s="200" customFormat="1" x14ac:dyDescent="0.3">
      <c r="A1746" s="201"/>
    </row>
    <row r="1747" spans="1:1" s="200" customFormat="1" x14ac:dyDescent="0.3">
      <c r="A1747" s="201"/>
    </row>
    <row r="1748" spans="1:1" s="200" customFormat="1" x14ac:dyDescent="0.3">
      <c r="A1748" s="201"/>
    </row>
    <row r="1749" spans="1:1" s="200" customFormat="1" x14ac:dyDescent="0.3">
      <c r="A1749" s="201"/>
    </row>
    <row r="1750" spans="1:1" s="200" customFormat="1" x14ac:dyDescent="0.3">
      <c r="A1750" s="201"/>
    </row>
    <row r="1751" spans="1:1" s="200" customFormat="1" x14ac:dyDescent="0.3">
      <c r="A1751" s="201"/>
    </row>
    <row r="1752" spans="1:1" s="200" customFormat="1" x14ac:dyDescent="0.3">
      <c r="A1752" s="201"/>
    </row>
    <row r="1753" spans="1:1" s="200" customFormat="1" x14ac:dyDescent="0.3">
      <c r="A1753" s="201"/>
    </row>
    <row r="1754" spans="1:1" s="200" customFormat="1" x14ac:dyDescent="0.3">
      <c r="A1754" s="201"/>
    </row>
    <row r="1755" spans="1:1" s="200" customFormat="1" x14ac:dyDescent="0.3">
      <c r="A1755" s="201"/>
    </row>
    <row r="1756" spans="1:1" s="200" customFormat="1" x14ac:dyDescent="0.3">
      <c r="A1756" s="201"/>
    </row>
    <row r="1757" spans="1:1" s="200" customFormat="1" x14ac:dyDescent="0.3">
      <c r="A1757" s="201"/>
    </row>
    <row r="1758" spans="1:1" s="200" customFormat="1" x14ac:dyDescent="0.3">
      <c r="A1758" s="201"/>
    </row>
    <row r="1759" spans="1:1" s="200" customFormat="1" x14ac:dyDescent="0.3">
      <c r="A1759" s="201"/>
    </row>
    <row r="1760" spans="1:1" s="200" customFormat="1" x14ac:dyDescent="0.3">
      <c r="A1760" s="201"/>
    </row>
    <row r="1761" spans="1:1" s="200" customFormat="1" x14ac:dyDescent="0.3">
      <c r="A1761" s="201"/>
    </row>
    <row r="1762" spans="1:1" s="200" customFormat="1" x14ac:dyDescent="0.3">
      <c r="A1762" s="201"/>
    </row>
    <row r="1763" spans="1:1" s="200" customFormat="1" x14ac:dyDescent="0.3">
      <c r="A1763" s="201"/>
    </row>
    <row r="1764" spans="1:1" s="200" customFormat="1" x14ac:dyDescent="0.3">
      <c r="A1764" s="201"/>
    </row>
    <row r="1765" spans="1:1" s="200" customFormat="1" x14ac:dyDescent="0.3">
      <c r="A1765" s="201"/>
    </row>
    <row r="1766" spans="1:1" s="200" customFormat="1" x14ac:dyDescent="0.3">
      <c r="A1766" s="201"/>
    </row>
    <row r="1767" spans="1:1" s="200" customFormat="1" x14ac:dyDescent="0.3">
      <c r="A1767" s="201"/>
    </row>
    <row r="1768" spans="1:1" s="200" customFormat="1" x14ac:dyDescent="0.3">
      <c r="A1768" s="201"/>
    </row>
    <row r="1769" spans="1:1" s="200" customFormat="1" x14ac:dyDescent="0.3">
      <c r="A1769" s="201"/>
    </row>
    <row r="1770" spans="1:1" s="200" customFormat="1" x14ac:dyDescent="0.3">
      <c r="A1770" s="201"/>
    </row>
    <row r="1771" spans="1:1" s="200" customFormat="1" x14ac:dyDescent="0.3">
      <c r="A1771" s="201"/>
    </row>
    <row r="1772" spans="1:1" s="200" customFormat="1" x14ac:dyDescent="0.3">
      <c r="A1772" s="201"/>
    </row>
    <row r="1773" spans="1:1" s="200" customFormat="1" x14ac:dyDescent="0.3">
      <c r="A1773" s="201"/>
    </row>
    <row r="1774" spans="1:1" s="200" customFormat="1" x14ac:dyDescent="0.3">
      <c r="A1774" s="201"/>
    </row>
    <row r="1775" spans="1:1" s="200" customFormat="1" x14ac:dyDescent="0.3">
      <c r="A1775" s="201"/>
    </row>
    <row r="1776" spans="1:1" s="200" customFormat="1" x14ac:dyDescent="0.3">
      <c r="A1776" s="201"/>
    </row>
    <row r="1777" spans="1:1" s="200" customFormat="1" x14ac:dyDescent="0.3">
      <c r="A1777" s="201"/>
    </row>
    <row r="1778" spans="1:1" s="200" customFormat="1" x14ac:dyDescent="0.3">
      <c r="A1778" s="201"/>
    </row>
    <row r="1779" spans="1:1" s="200" customFormat="1" x14ac:dyDescent="0.3">
      <c r="A1779" s="201"/>
    </row>
    <row r="1780" spans="1:1" s="200" customFormat="1" x14ac:dyDescent="0.3">
      <c r="A1780" s="201"/>
    </row>
    <row r="1781" spans="1:1" s="200" customFormat="1" x14ac:dyDescent="0.3">
      <c r="A1781" s="201"/>
    </row>
    <row r="1782" spans="1:1" s="200" customFormat="1" x14ac:dyDescent="0.3">
      <c r="A1782" s="201"/>
    </row>
    <row r="1783" spans="1:1" s="200" customFormat="1" x14ac:dyDescent="0.3">
      <c r="A1783" s="201"/>
    </row>
    <row r="1784" spans="1:1" s="200" customFormat="1" x14ac:dyDescent="0.3">
      <c r="A1784" s="201"/>
    </row>
    <row r="1785" spans="1:1" s="200" customFormat="1" x14ac:dyDescent="0.3">
      <c r="A1785" s="201"/>
    </row>
    <row r="1786" spans="1:1" s="200" customFormat="1" x14ac:dyDescent="0.3">
      <c r="A1786" s="201"/>
    </row>
    <row r="1787" spans="1:1" s="200" customFormat="1" x14ac:dyDescent="0.3">
      <c r="A1787" s="201"/>
    </row>
    <row r="1788" spans="1:1" s="200" customFormat="1" x14ac:dyDescent="0.3">
      <c r="A1788" s="201"/>
    </row>
    <row r="1789" spans="1:1" s="200" customFormat="1" x14ac:dyDescent="0.3">
      <c r="A1789" s="201"/>
    </row>
    <row r="1790" spans="1:1" s="200" customFormat="1" x14ac:dyDescent="0.3">
      <c r="A1790" s="201"/>
    </row>
    <row r="1791" spans="1:1" s="200" customFormat="1" x14ac:dyDescent="0.3">
      <c r="A1791" s="201"/>
    </row>
    <row r="1792" spans="1:1" s="200" customFormat="1" x14ac:dyDescent="0.3">
      <c r="A1792" s="201"/>
    </row>
    <row r="1793" spans="1:1" s="200" customFormat="1" x14ac:dyDescent="0.3">
      <c r="A1793" s="201"/>
    </row>
    <row r="1794" spans="1:1" s="200" customFormat="1" x14ac:dyDescent="0.3">
      <c r="A1794" s="201"/>
    </row>
    <row r="1795" spans="1:1" s="200" customFormat="1" x14ac:dyDescent="0.3">
      <c r="A1795" s="201"/>
    </row>
    <row r="1796" spans="1:1" s="200" customFormat="1" x14ac:dyDescent="0.3">
      <c r="A1796" s="201"/>
    </row>
    <row r="1797" spans="1:1" s="200" customFormat="1" x14ac:dyDescent="0.3">
      <c r="A1797" s="201"/>
    </row>
    <row r="1798" spans="1:1" s="200" customFormat="1" x14ac:dyDescent="0.3">
      <c r="A1798" s="201"/>
    </row>
    <row r="1799" spans="1:1" s="200" customFormat="1" x14ac:dyDescent="0.3">
      <c r="A1799" s="201"/>
    </row>
    <row r="1800" spans="1:1" s="200" customFormat="1" x14ac:dyDescent="0.3">
      <c r="A1800" s="201"/>
    </row>
    <row r="1801" spans="1:1" s="200" customFormat="1" x14ac:dyDescent="0.3">
      <c r="A1801" s="201"/>
    </row>
    <row r="1802" spans="1:1" s="200" customFormat="1" x14ac:dyDescent="0.3">
      <c r="A1802" s="201"/>
    </row>
    <row r="1803" spans="1:1" s="200" customFormat="1" x14ac:dyDescent="0.3">
      <c r="A1803" s="201"/>
    </row>
    <row r="1804" spans="1:1" s="200" customFormat="1" x14ac:dyDescent="0.3">
      <c r="A1804" s="201"/>
    </row>
    <row r="1805" spans="1:1" s="200" customFormat="1" x14ac:dyDescent="0.3">
      <c r="A1805" s="201"/>
    </row>
    <row r="1806" spans="1:1" s="200" customFormat="1" x14ac:dyDescent="0.3">
      <c r="A1806" s="201"/>
    </row>
    <row r="1807" spans="1:1" s="200" customFormat="1" x14ac:dyDescent="0.3">
      <c r="A1807" s="201"/>
    </row>
    <row r="1808" spans="1:1" s="200" customFormat="1" x14ac:dyDescent="0.3">
      <c r="A1808" s="201"/>
    </row>
    <row r="1809" spans="1:1" s="200" customFormat="1" x14ac:dyDescent="0.3">
      <c r="A1809" s="201"/>
    </row>
    <row r="1810" spans="1:1" s="200" customFormat="1" x14ac:dyDescent="0.3">
      <c r="A1810" s="201"/>
    </row>
    <row r="1811" spans="1:1" s="200" customFormat="1" x14ac:dyDescent="0.3">
      <c r="A1811" s="201"/>
    </row>
    <row r="1812" spans="1:1" s="200" customFormat="1" x14ac:dyDescent="0.3">
      <c r="A1812" s="201"/>
    </row>
    <row r="1813" spans="1:1" s="200" customFormat="1" x14ac:dyDescent="0.3">
      <c r="A1813" s="201"/>
    </row>
    <row r="1814" spans="1:1" s="200" customFormat="1" x14ac:dyDescent="0.3">
      <c r="A1814" s="201"/>
    </row>
    <row r="1815" spans="1:1" s="200" customFormat="1" x14ac:dyDescent="0.3">
      <c r="A1815" s="201"/>
    </row>
    <row r="1816" spans="1:1" s="200" customFormat="1" x14ac:dyDescent="0.3">
      <c r="A1816" s="201"/>
    </row>
    <row r="1817" spans="1:1" s="200" customFormat="1" x14ac:dyDescent="0.3">
      <c r="A1817" s="201"/>
    </row>
    <row r="1818" spans="1:1" s="200" customFormat="1" x14ac:dyDescent="0.3">
      <c r="A1818" s="201"/>
    </row>
    <row r="1819" spans="1:1" s="200" customFormat="1" x14ac:dyDescent="0.3">
      <c r="A1819" s="201"/>
    </row>
    <row r="1820" spans="1:1" s="200" customFormat="1" x14ac:dyDescent="0.3">
      <c r="A1820" s="201"/>
    </row>
    <row r="1821" spans="1:1" s="200" customFormat="1" x14ac:dyDescent="0.3">
      <c r="A1821" s="201"/>
    </row>
    <row r="1822" spans="1:1" s="200" customFormat="1" x14ac:dyDescent="0.3">
      <c r="A1822" s="201"/>
    </row>
    <row r="1823" spans="1:1" s="200" customFormat="1" x14ac:dyDescent="0.3">
      <c r="A1823" s="201"/>
    </row>
    <row r="1824" spans="1:1" s="200" customFormat="1" x14ac:dyDescent="0.3">
      <c r="A1824" s="201"/>
    </row>
    <row r="1825" spans="1:1" s="200" customFormat="1" x14ac:dyDescent="0.3">
      <c r="A1825" s="201"/>
    </row>
    <row r="1826" spans="1:1" s="200" customFormat="1" x14ac:dyDescent="0.3">
      <c r="A1826" s="201"/>
    </row>
    <row r="1827" spans="1:1" s="200" customFormat="1" x14ac:dyDescent="0.3">
      <c r="A1827" s="201"/>
    </row>
    <row r="1828" spans="1:1" s="200" customFormat="1" x14ac:dyDescent="0.3">
      <c r="A1828" s="201"/>
    </row>
    <row r="1829" spans="1:1" s="200" customFormat="1" x14ac:dyDescent="0.3">
      <c r="A1829" s="201"/>
    </row>
    <row r="1830" spans="1:1" s="200" customFormat="1" x14ac:dyDescent="0.3">
      <c r="A1830" s="201"/>
    </row>
    <row r="1831" spans="1:1" s="200" customFormat="1" x14ac:dyDescent="0.3">
      <c r="A1831" s="201"/>
    </row>
    <row r="1832" spans="1:1" s="200" customFormat="1" x14ac:dyDescent="0.3">
      <c r="A1832" s="201"/>
    </row>
    <row r="1833" spans="1:1" s="200" customFormat="1" x14ac:dyDescent="0.3">
      <c r="A1833" s="201"/>
    </row>
    <row r="1834" spans="1:1" s="200" customFormat="1" x14ac:dyDescent="0.3">
      <c r="A1834" s="201"/>
    </row>
    <row r="1835" spans="1:1" s="200" customFormat="1" x14ac:dyDescent="0.3">
      <c r="A1835" s="201"/>
    </row>
    <row r="1836" spans="1:1" s="200" customFormat="1" x14ac:dyDescent="0.3">
      <c r="A1836" s="201"/>
    </row>
    <row r="1837" spans="1:1" s="200" customFormat="1" x14ac:dyDescent="0.3">
      <c r="A1837" s="201"/>
    </row>
    <row r="1838" spans="1:1" s="200" customFormat="1" x14ac:dyDescent="0.3">
      <c r="A1838" s="201"/>
    </row>
    <row r="1839" spans="1:1" s="200" customFormat="1" x14ac:dyDescent="0.3">
      <c r="A1839" s="201"/>
    </row>
    <row r="1840" spans="1:1" s="200" customFormat="1" x14ac:dyDescent="0.3">
      <c r="A1840" s="201"/>
    </row>
    <row r="1841" spans="1:1" s="200" customFormat="1" x14ac:dyDescent="0.3">
      <c r="A1841" s="201"/>
    </row>
    <row r="1842" spans="1:1" s="200" customFormat="1" x14ac:dyDescent="0.3">
      <c r="A1842" s="201"/>
    </row>
    <row r="1843" spans="1:1" s="200" customFormat="1" x14ac:dyDescent="0.3">
      <c r="A1843" s="201"/>
    </row>
    <row r="1844" spans="1:1" s="200" customFormat="1" x14ac:dyDescent="0.3">
      <c r="A1844" s="201"/>
    </row>
    <row r="1845" spans="1:1" s="200" customFormat="1" x14ac:dyDescent="0.3">
      <c r="A1845" s="201"/>
    </row>
    <row r="1846" spans="1:1" s="200" customFormat="1" x14ac:dyDescent="0.3">
      <c r="A1846" s="201"/>
    </row>
    <row r="1847" spans="1:1" s="200" customFormat="1" x14ac:dyDescent="0.3">
      <c r="A1847" s="201"/>
    </row>
    <row r="1848" spans="1:1" s="200" customFormat="1" x14ac:dyDescent="0.3">
      <c r="A1848" s="201"/>
    </row>
    <row r="1849" spans="1:1" s="200" customFormat="1" x14ac:dyDescent="0.3">
      <c r="A1849" s="201"/>
    </row>
    <row r="1850" spans="1:1" s="200" customFormat="1" x14ac:dyDescent="0.3">
      <c r="A1850" s="201"/>
    </row>
    <row r="1851" spans="1:1" s="200" customFormat="1" x14ac:dyDescent="0.3">
      <c r="A1851" s="201"/>
    </row>
    <row r="1852" spans="1:1" s="200" customFormat="1" x14ac:dyDescent="0.3">
      <c r="A1852" s="201"/>
    </row>
    <row r="1853" spans="1:1" s="200" customFormat="1" x14ac:dyDescent="0.3">
      <c r="A1853" s="201"/>
    </row>
    <row r="1854" spans="1:1" s="200" customFormat="1" x14ac:dyDescent="0.3">
      <c r="A1854" s="201"/>
    </row>
    <row r="1855" spans="1:1" s="200" customFormat="1" x14ac:dyDescent="0.3">
      <c r="A1855" s="201"/>
    </row>
    <row r="1856" spans="1:1" s="200" customFormat="1" x14ac:dyDescent="0.3">
      <c r="A1856" s="201"/>
    </row>
    <row r="1857" spans="1:1" s="200" customFormat="1" x14ac:dyDescent="0.3">
      <c r="A1857" s="201"/>
    </row>
    <row r="1858" spans="1:1" s="200" customFormat="1" x14ac:dyDescent="0.3">
      <c r="A1858" s="201"/>
    </row>
    <row r="1859" spans="1:1" s="200" customFormat="1" x14ac:dyDescent="0.3">
      <c r="A1859" s="201"/>
    </row>
    <row r="1860" spans="1:1" s="200" customFormat="1" x14ac:dyDescent="0.3">
      <c r="A1860" s="201"/>
    </row>
    <row r="1861" spans="1:1" s="200" customFormat="1" x14ac:dyDescent="0.3">
      <c r="A1861" s="201"/>
    </row>
    <row r="1862" spans="1:1" s="200" customFormat="1" x14ac:dyDescent="0.3">
      <c r="A1862" s="201"/>
    </row>
    <row r="1863" spans="1:1" s="200" customFormat="1" x14ac:dyDescent="0.3">
      <c r="A1863" s="201"/>
    </row>
    <row r="1864" spans="1:1" s="200" customFormat="1" x14ac:dyDescent="0.3">
      <c r="A1864" s="201"/>
    </row>
    <row r="1865" spans="1:1" s="200" customFormat="1" x14ac:dyDescent="0.3">
      <c r="A1865" s="201"/>
    </row>
    <row r="1866" spans="1:1" s="200" customFormat="1" x14ac:dyDescent="0.3">
      <c r="A1866" s="201"/>
    </row>
    <row r="1867" spans="1:1" s="200" customFormat="1" x14ac:dyDescent="0.3">
      <c r="A1867" s="201"/>
    </row>
    <row r="1868" spans="1:1" s="200" customFormat="1" x14ac:dyDescent="0.3">
      <c r="A1868" s="201"/>
    </row>
    <row r="1869" spans="1:1" s="200" customFormat="1" x14ac:dyDescent="0.3">
      <c r="A1869" s="201"/>
    </row>
    <row r="1870" spans="1:1" s="200" customFormat="1" x14ac:dyDescent="0.3">
      <c r="A1870" s="201"/>
    </row>
    <row r="1871" spans="1:1" s="200" customFormat="1" x14ac:dyDescent="0.3">
      <c r="A1871" s="201"/>
    </row>
    <row r="1872" spans="1:1" s="200" customFormat="1" x14ac:dyDescent="0.3">
      <c r="A1872" s="201"/>
    </row>
    <row r="1873" spans="1:1" s="200" customFormat="1" x14ac:dyDescent="0.3">
      <c r="A1873" s="201"/>
    </row>
    <row r="1874" spans="1:1" s="200" customFormat="1" x14ac:dyDescent="0.3">
      <c r="A1874" s="201"/>
    </row>
    <row r="1875" spans="1:1" s="200" customFormat="1" x14ac:dyDescent="0.3">
      <c r="A1875" s="201"/>
    </row>
    <row r="1876" spans="1:1" s="200" customFormat="1" x14ac:dyDescent="0.3">
      <c r="A1876" s="201"/>
    </row>
    <row r="1877" spans="1:1" s="200" customFormat="1" x14ac:dyDescent="0.3">
      <c r="A1877" s="201"/>
    </row>
    <row r="1878" spans="1:1" s="200" customFormat="1" x14ac:dyDescent="0.3">
      <c r="A1878" s="201"/>
    </row>
    <row r="1879" spans="1:1" s="200" customFormat="1" x14ac:dyDescent="0.3">
      <c r="A1879" s="201"/>
    </row>
    <row r="1880" spans="1:1" s="200" customFormat="1" x14ac:dyDescent="0.3">
      <c r="A1880" s="201"/>
    </row>
    <row r="1881" spans="1:1" s="200" customFormat="1" x14ac:dyDescent="0.3">
      <c r="A1881" s="201"/>
    </row>
    <row r="1882" spans="1:1" s="200" customFormat="1" x14ac:dyDescent="0.3">
      <c r="A1882" s="201"/>
    </row>
    <row r="1883" spans="1:1" s="200" customFormat="1" x14ac:dyDescent="0.3">
      <c r="A1883" s="201"/>
    </row>
    <row r="1884" spans="1:1" s="200" customFormat="1" x14ac:dyDescent="0.3">
      <c r="A1884" s="201"/>
    </row>
    <row r="1885" spans="1:1" s="200" customFormat="1" x14ac:dyDescent="0.3">
      <c r="A1885" s="201"/>
    </row>
    <row r="1886" spans="1:1" s="200" customFormat="1" x14ac:dyDescent="0.3">
      <c r="A1886" s="201"/>
    </row>
    <row r="1887" spans="1:1" s="200" customFormat="1" x14ac:dyDescent="0.3">
      <c r="A1887" s="201"/>
    </row>
    <row r="1888" spans="1:1" s="200" customFormat="1" x14ac:dyDescent="0.3">
      <c r="A1888" s="201"/>
    </row>
    <row r="1889" spans="1:1" s="200" customFormat="1" x14ac:dyDescent="0.3">
      <c r="A1889" s="201"/>
    </row>
    <row r="1890" spans="1:1" s="200" customFormat="1" x14ac:dyDescent="0.3">
      <c r="A1890" s="201"/>
    </row>
    <row r="1891" spans="1:1" s="200" customFormat="1" x14ac:dyDescent="0.3">
      <c r="A1891" s="201"/>
    </row>
    <row r="1892" spans="1:1" s="200" customFormat="1" x14ac:dyDescent="0.3">
      <c r="A1892" s="201"/>
    </row>
    <row r="1893" spans="1:1" s="200" customFormat="1" x14ac:dyDescent="0.3">
      <c r="A1893" s="201"/>
    </row>
    <row r="1894" spans="1:1" s="200" customFormat="1" x14ac:dyDescent="0.3">
      <c r="A1894" s="201"/>
    </row>
    <row r="1895" spans="1:1" s="200" customFormat="1" x14ac:dyDescent="0.3">
      <c r="A1895" s="201"/>
    </row>
    <row r="1896" spans="1:1" s="200" customFormat="1" x14ac:dyDescent="0.3">
      <c r="A1896" s="201"/>
    </row>
    <row r="1897" spans="1:1" s="200" customFormat="1" x14ac:dyDescent="0.3">
      <c r="A1897" s="201"/>
    </row>
    <row r="1898" spans="1:1" s="200" customFormat="1" x14ac:dyDescent="0.3">
      <c r="A1898" s="201"/>
    </row>
    <row r="1899" spans="1:1" s="200" customFormat="1" x14ac:dyDescent="0.3">
      <c r="A1899" s="201"/>
    </row>
    <row r="1900" spans="1:1" s="200" customFormat="1" x14ac:dyDescent="0.3">
      <c r="A1900" s="201"/>
    </row>
    <row r="1901" spans="1:1" s="200" customFormat="1" x14ac:dyDescent="0.3">
      <c r="A1901" s="201"/>
    </row>
    <row r="1902" spans="1:1" s="200" customFormat="1" x14ac:dyDescent="0.3">
      <c r="A1902" s="201"/>
    </row>
    <row r="1903" spans="1:1" s="200" customFormat="1" x14ac:dyDescent="0.3">
      <c r="A1903" s="201"/>
    </row>
    <row r="1904" spans="1:1" s="200" customFormat="1" x14ac:dyDescent="0.3">
      <c r="A1904" s="201"/>
    </row>
    <row r="1905" spans="1:1" s="200" customFormat="1" x14ac:dyDescent="0.3">
      <c r="A1905" s="201"/>
    </row>
    <row r="1906" spans="1:1" s="200" customFormat="1" x14ac:dyDescent="0.3">
      <c r="A1906" s="201"/>
    </row>
    <row r="1907" spans="1:1" s="200" customFormat="1" x14ac:dyDescent="0.3">
      <c r="A1907" s="201"/>
    </row>
    <row r="1908" spans="1:1" s="200" customFormat="1" x14ac:dyDescent="0.3">
      <c r="A1908" s="201"/>
    </row>
    <row r="1909" spans="1:1" s="200" customFormat="1" x14ac:dyDescent="0.3">
      <c r="A1909" s="201"/>
    </row>
    <row r="1910" spans="1:1" s="200" customFormat="1" x14ac:dyDescent="0.3">
      <c r="A1910" s="201"/>
    </row>
    <row r="1911" spans="1:1" s="200" customFormat="1" x14ac:dyDescent="0.3">
      <c r="A1911" s="201"/>
    </row>
    <row r="1912" spans="1:1" s="200" customFormat="1" x14ac:dyDescent="0.3">
      <c r="A1912" s="201"/>
    </row>
    <row r="1913" spans="1:1" s="200" customFormat="1" x14ac:dyDescent="0.3">
      <c r="A1913" s="201"/>
    </row>
    <row r="1914" spans="1:1" s="200" customFormat="1" x14ac:dyDescent="0.3">
      <c r="A1914" s="201"/>
    </row>
    <row r="1915" spans="1:1" s="200" customFormat="1" x14ac:dyDescent="0.3">
      <c r="A1915" s="201"/>
    </row>
    <row r="1916" spans="1:1" s="200" customFormat="1" x14ac:dyDescent="0.3">
      <c r="A1916" s="201"/>
    </row>
    <row r="1917" spans="1:1" s="200" customFormat="1" x14ac:dyDescent="0.3">
      <c r="A1917" s="201"/>
    </row>
    <row r="1918" spans="1:1" s="200" customFormat="1" x14ac:dyDescent="0.3">
      <c r="A1918" s="201"/>
    </row>
    <row r="1919" spans="1:1" s="200" customFormat="1" x14ac:dyDescent="0.3">
      <c r="A1919" s="201"/>
    </row>
    <row r="1920" spans="1:1" s="200" customFormat="1" x14ac:dyDescent="0.3">
      <c r="A1920" s="201"/>
    </row>
    <row r="1921" spans="1:1" s="200" customFormat="1" x14ac:dyDescent="0.3">
      <c r="A1921" s="201"/>
    </row>
    <row r="1922" spans="1:1" s="200" customFormat="1" x14ac:dyDescent="0.3">
      <c r="A1922" s="201"/>
    </row>
    <row r="1923" spans="1:1" s="200" customFormat="1" x14ac:dyDescent="0.3">
      <c r="A1923" s="201"/>
    </row>
    <row r="1924" spans="1:1" s="200" customFormat="1" x14ac:dyDescent="0.3">
      <c r="A1924" s="201"/>
    </row>
    <row r="1925" spans="1:1" s="200" customFormat="1" x14ac:dyDescent="0.3">
      <c r="A1925" s="201"/>
    </row>
    <row r="1926" spans="1:1" s="200" customFormat="1" x14ac:dyDescent="0.3">
      <c r="A1926" s="201"/>
    </row>
    <row r="1927" spans="1:1" s="200" customFormat="1" x14ac:dyDescent="0.3">
      <c r="A1927" s="201"/>
    </row>
    <row r="1928" spans="1:1" s="200" customFormat="1" x14ac:dyDescent="0.3">
      <c r="A1928" s="201"/>
    </row>
    <row r="1929" spans="1:1" s="200" customFormat="1" x14ac:dyDescent="0.3">
      <c r="A1929" s="201"/>
    </row>
    <row r="1930" spans="1:1" s="200" customFormat="1" x14ac:dyDescent="0.3">
      <c r="A1930" s="201"/>
    </row>
    <row r="1931" spans="1:1" s="200" customFormat="1" x14ac:dyDescent="0.3">
      <c r="A1931" s="201"/>
    </row>
    <row r="1932" spans="1:1" s="200" customFormat="1" x14ac:dyDescent="0.3">
      <c r="A1932" s="201"/>
    </row>
    <row r="1933" spans="1:1" s="200" customFormat="1" x14ac:dyDescent="0.3">
      <c r="A1933" s="201"/>
    </row>
    <row r="1934" spans="1:1" s="200" customFormat="1" x14ac:dyDescent="0.3">
      <c r="A1934" s="201"/>
    </row>
    <row r="1935" spans="1:1" s="200" customFormat="1" x14ac:dyDescent="0.3">
      <c r="A1935" s="201"/>
    </row>
    <row r="1936" spans="1:1" s="200" customFormat="1" x14ac:dyDescent="0.3">
      <c r="A1936" s="201"/>
    </row>
    <row r="1937" spans="1:1" s="200" customFormat="1" x14ac:dyDescent="0.3">
      <c r="A1937" s="201"/>
    </row>
    <row r="1938" spans="1:1" s="200" customFormat="1" x14ac:dyDescent="0.3">
      <c r="A1938" s="201"/>
    </row>
    <row r="1939" spans="1:1" s="200" customFormat="1" x14ac:dyDescent="0.3">
      <c r="A1939" s="201"/>
    </row>
    <row r="1940" spans="1:1" s="200" customFormat="1" x14ac:dyDescent="0.3">
      <c r="A1940" s="201"/>
    </row>
    <row r="1941" spans="1:1" s="200" customFormat="1" x14ac:dyDescent="0.3">
      <c r="A1941" s="201"/>
    </row>
    <row r="1942" spans="1:1" s="200" customFormat="1" x14ac:dyDescent="0.3">
      <c r="A1942" s="201"/>
    </row>
    <row r="1943" spans="1:1" s="200" customFormat="1" x14ac:dyDescent="0.3">
      <c r="A1943" s="201"/>
    </row>
    <row r="1944" spans="1:1" s="200" customFormat="1" x14ac:dyDescent="0.3">
      <c r="A1944" s="201"/>
    </row>
    <row r="1945" spans="1:1" s="200" customFormat="1" x14ac:dyDescent="0.3">
      <c r="A1945" s="201"/>
    </row>
    <row r="1946" spans="1:1" s="200" customFormat="1" x14ac:dyDescent="0.3">
      <c r="A1946" s="201"/>
    </row>
    <row r="1947" spans="1:1" s="200" customFormat="1" x14ac:dyDescent="0.3">
      <c r="A1947" s="201"/>
    </row>
    <row r="1948" spans="1:1" s="200" customFormat="1" x14ac:dyDescent="0.3">
      <c r="A1948" s="201"/>
    </row>
    <row r="1949" spans="1:1" s="200" customFormat="1" x14ac:dyDescent="0.3">
      <c r="A1949" s="201"/>
    </row>
    <row r="1950" spans="1:1" s="200" customFormat="1" x14ac:dyDescent="0.3">
      <c r="A1950" s="201"/>
    </row>
    <row r="1951" spans="1:1" s="200" customFormat="1" x14ac:dyDescent="0.3">
      <c r="A1951" s="201"/>
    </row>
    <row r="1952" spans="1:1" s="200" customFormat="1" x14ac:dyDescent="0.3">
      <c r="A1952" s="201"/>
    </row>
    <row r="1953" spans="1:1" s="200" customFormat="1" x14ac:dyDescent="0.3">
      <c r="A1953" s="201"/>
    </row>
    <row r="1954" spans="1:1" s="200" customFormat="1" x14ac:dyDescent="0.3">
      <c r="A1954" s="201"/>
    </row>
    <row r="1955" spans="1:1" s="200" customFormat="1" x14ac:dyDescent="0.3">
      <c r="A1955" s="201"/>
    </row>
    <row r="1956" spans="1:1" s="200" customFormat="1" x14ac:dyDescent="0.3">
      <c r="A1956" s="201"/>
    </row>
    <row r="1957" spans="1:1" s="200" customFormat="1" x14ac:dyDescent="0.3">
      <c r="A1957" s="201"/>
    </row>
    <row r="1958" spans="1:1" s="200" customFormat="1" x14ac:dyDescent="0.3">
      <c r="A1958" s="201"/>
    </row>
    <row r="1959" spans="1:1" s="200" customFormat="1" x14ac:dyDescent="0.3">
      <c r="A1959" s="201"/>
    </row>
    <row r="1960" spans="1:1" s="200" customFormat="1" x14ac:dyDescent="0.3">
      <c r="A1960" s="201"/>
    </row>
    <row r="1961" spans="1:1" s="200" customFormat="1" x14ac:dyDescent="0.3">
      <c r="A1961" s="201"/>
    </row>
    <row r="1962" spans="1:1" s="200" customFormat="1" x14ac:dyDescent="0.3">
      <c r="A1962" s="201"/>
    </row>
    <row r="1963" spans="1:1" s="200" customFormat="1" x14ac:dyDescent="0.3">
      <c r="A1963" s="201"/>
    </row>
    <row r="1964" spans="1:1" s="200" customFormat="1" x14ac:dyDescent="0.3">
      <c r="A1964" s="201"/>
    </row>
    <row r="1965" spans="1:1" s="200" customFormat="1" x14ac:dyDescent="0.3">
      <c r="A1965" s="201"/>
    </row>
    <row r="1966" spans="1:1" s="200" customFormat="1" x14ac:dyDescent="0.3">
      <c r="A1966" s="201"/>
    </row>
    <row r="1967" spans="1:1" s="200" customFormat="1" x14ac:dyDescent="0.3">
      <c r="A1967" s="201"/>
    </row>
    <row r="1968" spans="1:1" s="200" customFormat="1" x14ac:dyDescent="0.3">
      <c r="A1968" s="201"/>
    </row>
    <row r="1969" spans="1:1" s="200" customFormat="1" x14ac:dyDescent="0.3">
      <c r="A1969" s="201"/>
    </row>
    <row r="1970" spans="1:1" s="200" customFormat="1" x14ac:dyDescent="0.3">
      <c r="A1970" s="201"/>
    </row>
    <row r="1971" spans="1:1" s="200" customFormat="1" x14ac:dyDescent="0.3">
      <c r="A1971" s="201"/>
    </row>
    <row r="1972" spans="1:1" s="200" customFormat="1" x14ac:dyDescent="0.3">
      <c r="A1972" s="201"/>
    </row>
    <row r="1973" spans="1:1" s="200" customFormat="1" x14ac:dyDescent="0.3">
      <c r="A1973" s="201"/>
    </row>
    <row r="1974" spans="1:1" s="200" customFormat="1" x14ac:dyDescent="0.3">
      <c r="A1974" s="201"/>
    </row>
    <row r="1975" spans="1:1" s="200" customFormat="1" x14ac:dyDescent="0.3">
      <c r="A1975" s="201"/>
    </row>
    <row r="1976" spans="1:1" s="200" customFormat="1" x14ac:dyDescent="0.3">
      <c r="A1976" s="201"/>
    </row>
    <row r="1977" spans="1:1" s="200" customFormat="1" x14ac:dyDescent="0.3">
      <c r="A1977" s="201"/>
    </row>
    <row r="1978" spans="1:1" s="200" customFormat="1" x14ac:dyDescent="0.3">
      <c r="A1978" s="201"/>
    </row>
    <row r="1979" spans="1:1" s="200" customFormat="1" x14ac:dyDescent="0.3">
      <c r="A1979" s="201"/>
    </row>
    <row r="1980" spans="1:1" s="200" customFormat="1" x14ac:dyDescent="0.3">
      <c r="A1980" s="201"/>
    </row>
    <row r="1981" spans="1:1" s="200" customFormat="1" x14ac:dyDescent="0.3">
      <c r="A1981" s="201"/>
    </row>
    <row r="1982" spans="1:1" s="200" customFormat="1" x14ac:dyDescent="0.3">
      <c r="A1982" s="201"/>
    </row>
    <row r="1983" spans="1:1" s="200" customFormat="1" x14ac:dyDescent="0.3">
      <c r="A1983" s="201"/>
    </row>
    <row r="1984" spans="1:1" s="200" customFormat="1" x14ac:dyDescent="0.3">
      <c r="A1984" s="201"/>
    </row>
    <row r="1985" spans="1:1" s="200" customFormat="1" x14ac:dyDescent="0.3">
      <c r="A1985" s="201"/>
    </row>
    <row r="1986" spans="1:1" s="200" customFormat="1" x14ac:dyDescent="0.3">
      <c r="A1986" s="201"/>
    </row>
    <row r="1987" spans="1:1" s="200" customFormat="1" x14ac:dyDescent="0.3">
      <c r="A1987" s="201"/>
    </row>
    <row r="1988" spans="1:1" s="200" customFormat="1" x14ac:dyDescent="0.3">
      <c r="A1988" s="201"/>
    </row>
    <row r="1989" spans="1:1" s="200" customFormat="1" x14ac:dyDescent="0.3">
      <c r="A1989" s="201"/>
    </row>
    <row r="1990" spans="1:1" s="200" customFormat="1" x14ac:dyDescent="0.3">
      <c r="A1990" s="201"/>
    </row>
    <row r="1991" spans="1:1" s="200" customFormat="1" x14ac:dyDescent="0.3">
      <c r="A1991" s="201"/>
    </row>
    <row r="1992" spans="1:1" s="200" customFormat="1" x14ac:dyDescent="0.3">
      <c r="A1992" s="201"/>
    </row>
    <row r="1993" spans="1:1" s="200" customFormat="1" x14ac:dyDescent="0.3">
      <c r="A1993" s="201"/>
    </row>
    <row r="1994" spans="1:1" s="200" customFormat="1" x14ac:dyDescent="0.3">
      <c r="A1994" s="201"/>
    </row>
    <row r="1995" spans="1:1" s="200" customFormat="1" x14ac:dyDescent="0.3">
      <c r="A1995" s="201"/>
    </row>
    <row r="1996" spans="1:1" s="200" customFormat="1" x14ac:dyDescent="0.3">
      <c r="A1996" s="201"/>
    </row>
    <row r="1997" spans="1:1" s="200" customFormat="1" x14ac:dyDescent="0.3">
      <c r="A1997" s="201"/>
    </row>
    <row r="1998" spans="1:1" s="200" customFormat="1" x14ac:dyDescent="0.3">
      <c r="A1998" s="201"/>
    </row>
    <row r="1999" spans="1:1" s="200" customFormat="1" x14ac:dyDescent="0.3">
      <c r="A1999" s="201"/>
    </row>
    <row r="2000" spans="1:1" s="200" customFormat="1" x14ac:dyDescent="0.3">
      <c r="A2000" s="201"/>
    </row>
    <row r="2001" spans="1:1" s="200" customFormat="1" x14ac:dyDescent="0.3">
      <c r="A2001" s="201"/>
    </row>
    <row r="2002" spans="1:1" s="200" customFormat="1" x14ac:dyDescent="0.3">
      <c r="A2002" s="201"/>
    </row>
    <row r="2003" spans="1:1" s="200" customFormat="1" x14ac:dyDescent="0.3">
      <c r="A2003" s="201"/>
    </row>
    <row r="2004" spans="1:1" s="200" customFormat="1" x14ac:dyDescent="0.3">
      <c r="A2004" s="201"/>
    </row>
    <row r="2005" spans="1:1" s="200" customFormat="1" x14ac:dyDescent="0.3">
      <c r="A2005" s="201"/>
    </row>
    <row r="2006" spans="1:1" s="200" customFormat="1" x14ac:dyDescent="0.3">
      <c r="A2006" s="201"/>
    </row>
    <row r="2007" spans="1:1" s="200" customFormat="1" x14ac:dyDescent="0.3">
      <c r="A2007" s="201"/>
    </row>
    <row r="2008" spans="1:1" s="200" customFormat="1" x14ac:dyDescent="0.3">
      <c r="A2008" s="201"/>
    </row>
    <row r="2009" spans="1:1" s="200" customFormat="1" x14ac:dyDescent="0.3">
      <c r="A2009" s="201"/>
    </row>
    <row r="2010" spans="1:1" s="200" customFormat="1" x14ac:dyDescent="0.3">
      <c r="A2010" s="201"/>
    </row>
    <row r="2011" spans="1:1" s="200" customFormat="1" x14ac:dyDescent="0.3">
      <c r="A2011" s="201"/>
    </row>
    <row r="2012" spans="1:1" s="200" customFormat="1" x14ac:dyDescent="0.3">
      <c r="A2012" s="201"/>
    </row>
    <row r="2013" spans="1:1" s="200" customFormat="1" x14ac:dyDescent="0.3">
      <c r="A2013" s="201"/>
    </row>
    <row r="2014" spans="1:1" s="200" customFormat="1" x14ac:dyDescent="0.3">
      <c r="A2014" s="201"/>
    </row>
    <row r="2015" spans="1:1" s="200" customFormat="1" x14ac:dyDescent="0.3">
      <c r="A2015" s="201"/>
    </row>
    <row r="2016" spans="1:1" s="200" customFormat="1" x14ac:dyDescent="0.3">
      <c r="A2016" s="201"/>
    </row>
    <row r="2017" spans="1:1" s="200" customFormat="1" x14ac:dyDescent="0.3">
      <c r="A2017" s="201"/>
    </row>
    <row r="2018" spans="1:1" s="200" customFormat="1" x14ac:dyDescent="0.3">
      <c r="A2018" s="201"/>
    </row>
    <row r="2019" spans="1:1" s="200" customFormat="1" x14ac:dyDescent="0.3">
      <c r="A2019" s="201"/>
    </row>
    <row r="2020" spans="1:1" s="200" customFormat="1" x14ac:dyDescent="0.3">
      <c r="A2020" s="201"/>
    </row>
    <row r="2021" spans="1:1" s="200" customFormat="1" x14ac:dyDescent="0.3">
      <c r="A2021" s="201"/>
    </row>
    <row r="2022" spans="1:1" s="200" customFormat="1" x14ac:dyDescent="0.3">
      <c r="A2022" s="201"/>
    </row>
    <row r="2023" spans="1:1" s="200" customFormat="1" x14ac:dyDescent="0.3">
      <c r="A2023" s="201"/>
    </row>
    <row r="2024" spans="1:1" s="200" customFormat="1" x14ac:dyDescent="0.3">
      <c r="A2024" s="201"/>
    </row>
    <row r="2025" spans="1:1" s="200" customFormat="1" x14ac:dyDescent="0.3">
      <c r="A2025" s="201"/>
    </row>
    <row r="2026" spans="1:1" s="200" customFormat="1" x14ac:dyDescent="0.3">
      <c r="A2026" s="201"/>
    </row>
    <row r="2027" spans="1:1" s="200" customFormat="1" x14ac:dyDescent="0.3">
      <c r="A2027" s="201"/>
    </row>
    <row r="2028" spans="1:1" s="200" customFormat="1" x14ac:dyDescent="0.3">
      <c r="A2028" s="201"/>
    </row>
    <row r="2029" spans="1:1" s="200" customFormat="1" x14ac:dyDescent="0.3">
      <c r="A2029" s="201"/>
    </row>
    <row r="2030" spans="1:1" s="200" customFormat="1" x14ac:dyDescent="0.3">
      <c r="A2030" s="201"/>
    </row>
    <row r="2031" spans="1:1" s="200" customFormat="1" x14ac:dyDescent="0.3">
      <c r="A2031" s="201"/>
    </row>
    <row r="2032" spans="1:1" s="200" customFormat="1" x14ac:dyDescent="0.3">
      <c r="A2032" s="201"/>
    </row>
    <row r="2033" spans="1:1" s="200" customFormat="1" x14ac:dyDescent="0.3">
      <c r="A2033" s="201"/>
    </row>
    <row r="2034" spans="1:1" s="200" customFormat="1" x14ac:dyDescent="0.3">
      <c r="A2034" s="201"/>
    </row>
    <row r="2035" spans="1:1" s="200" customFormat="1" x14ac:dyDescent="0.3">
      <c r="A2035" s="201"/>
    </row>
    <row r="2036" spans="1:1" s="200" customFormat="1" x14ac:dyDescent="0.3">
      <c r="A2036" s="201"/>
    </row>
    <row r="2037" spans="1:1" s="200" customFormat="1" x14ac:dyDescent="0.3">
      <c r="A2037" s="201"/>
    </row>
    <row r="2038" spans="1:1" s="200" customFormat="1" x14ac:dyDescent="0.3">
      <c r="A2038" s="201"/>
    </row>
    <row r="2039" spans="1:1" s="200" customFormat="1" x14ac:dyDescent="0.3">
      <c r="A2039" s="201"/>
    </row>
    <row r="2040" spans="1:1" s="200" customFormat="1" x14ac:dyDescent="0.3">
      <c r="A2040" s="201"/>
    </row>
    <row r="2041" spans="1:1" s="200" customFormat="1" x14ac:dyDescent="0.3">
      <c r="A2041" s="201"/>
    </row>
    <row r="2042" spans="1:1" s="200" customFormat="1" x14ac:dyDescent="0.3">
      <c r="A2042" s="201"/>
    </row>
    <row r="2043" spans="1:1" s="200" customFormat="1" x14ac:dyDescent="0.3">
      <c r="A2043" s="201"/>
    </row>
    <row r="2044" spans="1:1" s="200" customFormat="1" x14ac:dyDescent="0.3">
      <c r="A2044" s="201"/>
    </row>
    <row r="2045" spans="1:1" s="200" customFormat="1" x14ac:dyDescent="0.3">
      <c r="A2045" s="201"/>
    </row>
    <row r="2046" spans="1:1" s="200" customFormat="1" x14ac:dyDescent="0.3">
      <c r="A2046" s="201"/>
    </row>
    <row r="2047" spans="1:1" s="200" customFormat="1" x14ac:dyDescent="0.3">
      <c r="A2047" s="201"/>
    </row>
    <row r="2048" spans="1:1" s="200" customFormat="1" x14ac:dyDescent="0.3">
      <c r="A2048" s="201"/>
    </row>
    <row r="2049" spans="1:1" s="200" customFormat="1" x14ac:dyDescent="0.3">
      <c r="A2049" s="201"/>
    </row>
    <row r="2050" spans="1:1" s="200" customFormat="1" x14ac:dyDescent="0.3">
      <c r="A2050" s="201"/>
    </row>
    <row r="2051" spans="1:1" s="200" customFormat="1" x14ac:dyDescent="0.3">
      <c r="A2051" s="201"/>
    </row>
    <row r="2052" spans="1:1" s="200" customFormat="1" x14ac:dyDescent="0.3">
      <c r="A2052" s="201"/>
    </row>
    <row r="2053" spans="1:1" s="200" customFormat="1" x14ac:dyDescent="0.3">
      <c r="A2053" s="201"/>
    </row>
    <row r="2054" spans="1:1" s="200" customFormat="1" x14ac:dyDescent="0.3">
      <c r="A2054" s="201"/>
    </row>
    <row r="2055" spans="1:1" s="200" customFormat="1" x14ac:dyDescent="0.3">
      <c r="A2055" s="201"/>
    </row>
    <row r="2056" spans="1:1" s="200" customFormat="1" x14ac:dyDescent="0.3">
      <c r="A2056" s="201"/>
    </row>
    <row r="2057" spans="1:1" s="200" customFormat="1" x14ac:dyDescent="0.3">
      <c r="A2057" s="201"/>
    </row>
    <row r="2058" spans="1:1" s="200" customFormat="1" x14ac:dyDescent="0.3">
      <c r="A2058" s="201"/>
    </row>
    <row r="2059" spans="1:1" s="200" customFormat="1" x14ac:dyDescent="0.3">
      <c r="A2059" s="201"/>
    </row>
    <row r="2060" spans="1:1" s="200" customFormat="1" x14ac:dyDescent="0.3">
      <c r="A2060" s="201"/>
    </row>
    <row r="2061" spans="1:1" s="200" customFormat="1" x14ac:dyDescent="0.3">
      <c r="A2061" s="201"/>
    </row>
    <row r="2062" spans="1:1" s="200" customFormat="1" x14ac:dyDescent="0.3">
      <c r="A2062" s="201"/>
    </row>
    <row r="2063" spans="1:1" s="200" customFormat="1" x14ac:dyDescent="0.3">
      <c r="A2063" s="201"/>
    </row>
    <row r="2064" spans="1:1" s="200" customFormat="1" x14ac:dyDescent="0.3">
      <c r="A2064" s="201"/>
    </row>
    <row r="2065" spans="1:1" s="200" customFormat="1" x14ac:dyDescent="0.3">
      <c r="A2065" s="201"/>
    </row>
    <row r="2066" spans="1:1" s="200" customFormat="1" x14ac:dyDescent="0.3">
      <c r="A2066" s="201"/>
    </row>
    <row r="2067" spans="1:1" s="200" customFormat="1" x14ac:dyDescent="0.3">
      <c r="A2067" s="201"/>
    </row>
    <row r="2068" spans="1:1" s="200" customFormat="1" x14ac:dyDescent="0.3">
      <c r="A2068" s="201"/>
    </row>
    <row r="2069" spans="1:1" s="200" customFormat="1" x14ac:dyDescent="0.3">
      <c r="A2069" s="201"/>
    </row>
    <row r="2070" spans="1:1" s="200" customFormat="1" x14ac:dyDescent="0.3">
      <c r="A2070" s="201"/>
    </row>
    <row r="2071" spans="1:1" s="200" customFormat="1" x14ac:dyDescent="0.3">
      <c r="A2071" s="201"/>
    </row>
    <row r="2072" spans="1:1" s="200" customFormat="1" x14ac:dyDescent="0.3">
      <c r="A2072" s="201"/>
    </row>
    <row r="2073" spans="1:1" s="200" customFormat="1" x14ac:dyDescent="0.3">
      <c r="A2073" s="201"/>
    </row>
    <row r="2074" spans="1:1" s="200" customFormat="1" x14ac:dyDescent="0.3">
      <c r="A2074" s="201"/>
    </row>
    <row r="2075" spans="1:1" s="200" customFormat="1" x14ac:dyDescent="0.3">
      <c r="A2075" s="201"/>
    </row>
    <row r="2076" spans="1:1" s="200" customFormat="1" x14ac:dyDescent="0.3">
      <c r="A2076" s="201"/>
    </row>
    <row r="2077" spans="1:1" s="200" customFormat="1" x14ac:dyDescent="0.3">
      <c r="A2077" s="201"/>
    </row>
    <row r="2078" spans="1:1" s="200" customFormat="1" x14ac:dyDescent="0.3">
      <c r="A2078" s="201"/>
    </row>
    <row r="2079" spans="1:1" s="200" customFormat="1" x14ac:dyDescent="0.3">
      <c r="A2079" s="201"/>
    </row>
    <row r="2080" spans="1:1" s="200" customFormat="1" x14ac:dyDescent="0.3">
      <c r="A2080" s="201"/>
    </row>
    <row r="2081" spans="1:1" s="200" customFormat="1" x14ac:dyDescent="0.3">
      <c r="A2081" s="201"/>
    </row>
    <row r="2082" spans="1:1" s="200" customFormat="1" x14ac:dyDescent="0.3">
      <c r="A2082" s="201"/>
    </row>
    <row r="2083" spans="1:1" s="200" customFormat="1" x14ac:dyDescent="0.3">
      <c r="A2083" s="201"/>
    </row>
    <row r="2084" spans="1:1" s="200" customFormat="1" x14ac:dyDescent="0.3">
      <c r="A2084" s="201"/>
    </row>
    <row r="2085" spans="1:1" s="200" customFormat="1" x14ac:dyDescent="0.3">
      <c r="A2085" s="201"/>
    </row>
    <row r="2086" spans="1:1" s="200" customFormat="1" x14ac:dyDescent="0.3">
      <c r="A2086" s="201"/>
    </row>
    <row r="2087" spans="1:1" s="200" customFormat="1" x14ac:dyDescent="0.3">
      <c r="A2087" s="201"/>
    </row>
    <row r="2088" spans="1:1" s="200" customFormat="1" x14ac:dyDescent="0.3">
      <c r="A2088" s="201"/>
    </row>
    <row r="2089" spans="1:1" s="200" customFormat="1" x14ac:dyDescent="0.3">
      <c r="A2089" s="201"/>
    </row>
    <row r="2090" spans="1:1" s="200" customFormat="1" x14ac:dyDescent="0.3">
      <c r="A2090" s="201"/>
    </row>
    <row r="2091" spans="1:1" s="200" customFormat="1" x14ac:dyDescent="0.3">
      <c r="A2091" s="201"/>
    </row>
    <row r="2092" spans="1:1" s="200" customFormat="1" x14ac:dyDescent="0.3">
      <c r="A2092" s="201"/>
    </row>
    <row r="2093" spans="1:1" s="200" customFormat="1" x14ac:dyDescent="0.3">
      <c r="A2093" s="201"/>
    </row>
    <row r="2094" spans="1:1" s="200" customFormat="1" x14ac:dyDescent="0.3">
      <c r="A2094" s="201"/>
    </row>
    <row r="2095" spans="1:1" s="200" customFormat="1" x14ac:dyDescent="0.3">
      <c r="A2095" s="201"/>
    </row>
    <row r="2096" spans="1:1" s="200" customFormat="1" x14ac:dyDescent="0.3">
      <c r="A2096" s="201"/>
    </row>
    <row r="2097" spans="1:1" s="200" customFormat="1" x14ac:dyDescent="0.3">
      <c r="A2097" s="201"/>
    </row>
    <row r="2098" spans="1:1" s="200" customFormat="1" x14ac:dyDescent="0.3">
      <c r="A2098" s="201"/>
    </row>
    <row r="2099" spans="1:1" s="200" customFormat="1" x14ac:dyDescent="0.3">
      <c r="A2099" s="201"/>
    </row>
    <row r="2100" spans="1:1" s="200" customFormat="1" x14ac:dyDescent="0.3">
      <c r="A2100" s="201"/>
    </row>
    <row r="2101" spans="1:1" s="200" customFormat="1" x14ac:dyDescent="0.3">
      <c r="A2101" s="201"/>
    </row>
    <row r="2102" spans="1:1" s="200" customFormat="1" x14ac:dyDescent="0.3">
      <c r="A2102" s="201"/>
    </row>
    <row r="2103" spans="1:1" s="200" customFormat="1" x14ac:dyDescent="0.3">
      <c r="A2103" s="201"/>
    </row>
    <row r="2104" spans="1:1" s="200" customFormat="1" x14ac:dyDescent="0.3">
      <c r="A2104" s="201"/>
    </row>
    <row r="2105" spans="1:1" s="200" customFormat="1" x14ac:dyDescent="0.3">
      <c r="A2105" s="201"/>
    </row>
    <row r="2106" spans="1:1" s="200" customFormat="1" x14ac:dyDescent="0.3">
      <c r="A2106" s="201"/>
    </row>
    <row r="2107" spans="1:1" s="200" customFormat="1" x14ac:dyDescent="0.3">
      <c r="A2107" s="201"/>
    </row>
    <row r="2108" spans="1:1" s="200" customFormat="1" x14ac:dyDescent="0.3">
      <c r="A2108" s="201"/>
    </row>
    <row r="2109" spans="1:1" s="200" customFormat="1" x14ac:dyDescent="0.3">
      <c r="A2109" s="201"/>
    </row>
    <row r="2110" spans="1:1" s="200" customFormat="1" x14ac:dyDescent="0.3">
      <c r="A2110" s="201"/>
    </row>
    <row r="2111" spans="1:1" s="200" customFormat="1" x14ac:dyDescent="0.3">
      <c r="A2111" s="201"/>
    </row>
    <row r="2112" spans="1:1" s="200" customFormat="1" x14ac:dyDescent="0.3">
      <c r="A2112" s="201"/>
    </row>
    <row r="2113" spans="1:1" s="200" customFormat="1" x14ac:dyDescent="0.3">
      <c r="A2113" s="201"/>
    </row>
    <row r="2114" spans="1:1" s="200" customFormat="1" x14ac:dyDescent="0.3">
      <c r="A2114" s="201"/>
    </row>
    <row r="2115" spans="1:1" s="200" customFormat="1" x14ac:dyDescent="0.3">
      <c r="A2115" s="201"/>
    </row>
    <row r="2116" spans="1:1" s="200" customFormat="1" x14ac:dyDescent="0.3">
      <c r="A2116" s="201"/>
    </row>
    <row r="2117" spans="1:1" s="200" customFormat="1" x14ac:dyDescent="0.3">
      <c r="A2117" s="201"/>
    </row>
    <row r="2118" spans="1:1" s="200" customFormat="1" x14ac:dyDescent="0.3">
      <c r="A2118" s="201"/>
    </row>
    <row r="2119" spans="1:1" s="200" customFormat="1" x14ac:dyDescent="0.3">
      <c r="A2119" s="201"/>
    </row>
    <row r="2120" spans="1:1" s="200" customFormat="1" x14ac:dyDescent="0.3">
      <c r="A2120" s="201"/>
    </row>
    <row r="2121" spans="1:1" s="200" customFormat="1" x14ac:dyDescent="0.3">
      <c r="A2121" s="201"/>
    </row>
    <row r="2122" spans="1:1" s="200" customFormat="1" x14ac:dyDescent="0.3">
      <c r="A2122" s="201"/>
    </row>
    <row r="2123" spans="1:1" s="200" customFormat="1" x14ac:dyDescent="0.3">
      <c r="A2123" s="201"/>
    </row>
    <row r="2124" spans="1:1" s="200" customFormat="1" x14ac:dyDescent="0.3">
      <c r="A2124" s="201"/>
    </row>
    <row r="2125" spans="1:1" s="200" customFormat="1" x14ac:dyDescent="0.3">
      <c r="A2125" s="201"/>
    </row>
    <row r="2126" spans="1:1" s="200" customFormat="1" x14ac:dyDescent="0.3">
      <c r="A2126" s="201"/>
    </row>
    <row r="2127" spans="1:1" s="200" customFormat="1" x14ac:dyDescent="0.3">
      <c r="A2127" s="201"/>
    </row>
    <row r="2128" spans="1:1" s="200" customFormat="1" x14ac:dyDescent="0.3">
      <c r="A2128" s="201"/>
    </row>
    <row r="2129" spans="1:1" s="200" customFormat="1" x14ac:dyDescent="0.3">
      <c r="A2129" s="201"/>
    </row>
    <row r="2130" spans="1:1" s="200" customFormat="1" x14ac:dyDescent="0.3">
      <c r="A2130" s="201"/>
    </row>
    <row r="2131" spans="1:1" s="200" customFormat="1" x14ac:dyDescent="0.3">
      <c r="A2131" s="201"/>
    </row>
    <row r="2132" spans="1:1" s="200" customFormat="1" x14ac:dyDescent="0.3">
      <c r="A2132" s="201"/>
    </row>
    <row r="2133" spans="1:1" s="200" customFormat="1" x14ac:dyDescent="0.3">
      <c r="A2133" s="201"/>
    </row>
    <row r="2134" spans="1:1" s="200" customFormat="1" x14ac:dyDescent="0.3">
      <c r="A2134" s="201"/>
    </row>
    <row r="2135" spans="1:1" s="200" customFormat="1" x14ac:dyDescent="0.3">
      <c r="A2135" s="201"/>
    </row>
    <row r="2136" spans="1:1" s="200" customFormat="1" x14ac:dyDescent="0.3">
      <c r="A2136" s="201"/>
    </row>
    <row r="2137" spans="1:1" s="200" customFormat="1" x14ac:dyDescent="0.3">
      <c r="A2137" s="201"/>
    </row>
    <row r="2138" spans="1:1" s="200" customFormat="1" x14ac:dyDescent="0.3">
      <c r="A2138" s="201"/>
    </row>
    <row r="2139" spans="1:1" s="200" customFormat="1" x14ac:dyDescent="0.3">
      <c r="A2139" s="201"/>
    </row>
    <row r="2140" spans="1:1" s="200" customFormat="1" x14ac:dyDescent="0.3">
      <c r="A2140" s="201"/>
    </row>
    <row r="2141" spans="1:1" s="200" customFormat="1" x14ac:dyDescent="0.3">
      <c r="A2141" s="201"/>
    </row>
    <row r="2142" spans="1:1" s="200" customFormat="1" x14ac:dyDescent="0.3">
      <c r="A2142" s="201"/>
    </row>
    <row r="2143" spans="1:1" s="200" customFormat="1" x14ac:dyDescent="0.3">
      <c r="A2143" s="201"/>
    </row>
    <row r="2144" spans="1:1" s="200" customFormat="1" x14ac:dyDescent="0.3">
      <c r="A2144" s="201"/>
    </row>
    <row r="2145" spans="1:1" s="200" customFormat="1" x14ac:dyDescent="0.3">
      <c r="A2145" s="201"/>
    </row>
    <row r="2146" spans="1:1" s="200" customFormat="1" x14ac:dyDescent="0.3">
      <c r="A2146" s="201"/>
    </row>
    <row r="2147" spans="1:1" s="200" customFormat="1" x14ac:dyDescent="0.3">
      <c r="A2147" s="201"/>
    </row>
    <row r="2148" spans="1:1" s="200" customFormat="1" x14ac:dyDescent="0.3">
      <c r="A2148" s="201"/>
    </row>
    <row r="2149" spans="1:1" s="200" customFormat="1" x14ac:dyDescent="0.3">
      <c r="A2149" s="201"/>
    </row>
    <row r="2150" spans="1:1" s="200" customFormat="1" x14ac:dyDescent="0.3">
      <c r="A2150" s="201"/>
    </row>
    <row r="2151" spans="1:1" s="200" customFormat="1" x14ac:dyDescent="0.3">
      <c r="A2151" s="201"/>
    </row>
    <row r="2152" spans="1:1" s="200" customFormat="1" x14ac:dyDescent="0.3">
      <c r="A2152" s="201"/>
    </row>
    <row r="2153" spans="1:1" s="200" customFormat="1" x14ac:dyDescent="0.3">
      <c r="A2153" s="201"/>
    </row>
    <row r="2154" spans="1:1" s="200" customFormat="1" x14ac:dyDescent="0.3">
      <c r="A2154" s="201"/>
    </row>
    <row r="2155" spans="1:1" s="200" customFormat="1" x14ac:dyDescent="0.3">
      <c r="A2155" s="201"/>
    </row>
    <row r="2156" spans="1:1" s="200" customFormat="1" x14ac:dyDescent="0.3">
      <c r="A2156" s="201"/>
    </row>
    <row r="2157" spans="1:1" s="200" customFormat="1" x14ac:dyDescent="0.3">
      <c r="A2157" s="201"/>
    </row>
    <row r="2158" spans="1:1" s="200" customFormat="1" x14ac:dyDescent="0.3">
      <c r="A2158" s="201"/>
    </row>
    <row r="2159" spans="1:1" s="200" customFormat="1" x14ac:dyDescent="0.3">
      <c r="A2159" s="201"/>
    </row>
    <row r="2160" spans="1:1" s="200" customFormat="1" x14ac:dyDescent="0.3">
      <c r="A2160" s="201"/>
    </row>
    <row r="2161" spans="1:1" s="200" customFormat="1" x14ac:dyDescent="0.3">
      <c r="A2161" s="201"/>
    </row>
    <row r="2162" spans="1:1" s="200" customFormat="1" x14ac:dyDescent="0.3">
      <c r="A2162" s="201"/>
    </row>
    <row r="2163" spans="1:1" s="200" customFormat="1" x14ac:dyDescent="0.3">
      <c r="A2163" s="201"/>
    </row>
    <row r="2164" spans="1:1" s="200" customFormat="1" x14ac:dyDescent="0.3">
      <c r="A2164" s="201"/>
    </row>
    <row r="2165" spans="1:1" s="200" customFormat="1" x14ac:dyDescent="0.3">
      <c r="A2165" s="201"/>
    </row>
    <row r="2166" spans="1:1" s="200" customFormat="1" x14ac:dyDescent="0.3">
      <c r="A2166" s="201"/>
    </row>
    <row r="2167" spans="1:1" s="200" customFormat="1" x14ac:dyDescent="0.3">
      <c r="A2167" s="201"/>
    </row>
    <row r="2168" spans="1:1" s="200" customFormat="1" x14ac:dyDescent="0.3">
      <c r="A2168" s="201"/>
    </row>
    <row r="2169" spans="1:1" s="200" customFormat="1" x14ac:dyDescent="0.3">
      <c r="A2169" s="201"/>
    </row>
    <row r="2170" spans="1:1" s="200" customFormat="1" x14ac:dyDescent="0.3">
      <c r="A2170" s="201"/>
    </row>
    <row r="2171" spans="1:1" s="200" customFormat="1" x14ac:dyDescent="0.3">
      <c r="A2171" s="201"/>
    </row>
    <row r="2172" spans="1:1" s="200" customFormat="1" x14ac:dyDescent="0.3">
      <c r="A2172" s="201"/>
    </row>
    <row r="2173" spans="1:1" s="200" customFormat="1" x14ac:dyDescent="0.3">
      <c r="A2173" s="201"/>
    </row>
    <row r="2174" spans="1:1" s="200" customFormat="1" x14ac:dyDescent="0.3">
      <c r="A2174" s="201"/>
    </row>
    <row r="2175" spans="1:1" s="200" customFormat="1" x14ac:dyDescent="0.3">
      <c r="A2175" s="201"/>
    </row>
    <row r="2176" spans="1:1" s="200" customFormat="1" x14ac:dyDescent="0.3">
      <c r="A2176" s="201"/>
    </row>
    <row r="2177" spans="1:1" s="200" customFormat="1" x14ac:dyDescent="0.3">
      <c r="A2177" s="201"/>
    </row>
    <row r="2178" spans="1:1" s="200" customFormat="1" x14ac:dyDescent="0.3">
      <c r="A2178" s="201"/>
    </row>
    <row r="2179" spans="1:1" s="200" customFormat="1" x14ac:dyDescent="0.3">
      <c r="A2179" s="201"/>
    </row>
    <row r="2180" spans="1:1" s="200" customFormat="1" x14ac:dyDescent="0.3">
      <c r="A2180" s="201"/>
    </row>
    <row r="2181" spans="1:1" s="200" customFormat="1" x14ac:dyDescent="0.3">
      <c r="A2181" s="201"/>
    </row>
    <row r="2182" spans="1:1" s="200" customFormat="1" x14ac:dyDescent="0.3">
      <c r="A2182" s="201"/>
    </row>
    <row r="2183" spans="1:1" s="200" customFormat="1" x14ac:dyDescent="0.3">
      <c r="A2183" s="201"/>
    </row>
    <row r="2184" spans="1:1" s="200" customFormat="1" x14ac:dyDescent="0.3">
      <c r="A2184" s="201"/>
    </row>
    <row r="2185" spans="1:1" s="200" customFormat="1" x14ac:dyDescent="0.3">
      <c r="A2185" s="201"/>
    </row>
    <row r="2186" spans="1:1" s="200" customFormat="1" x14ac:dyDescent="0.3">
      <c r="A2186" s="201"/>
    </row>
    <row r="2187" spans="1:1" s="200" customFormat="1" x14ac:dyDescent="0.3">
      <c r="A2187" s="201"/>
    </row>
    <row r="2188" spans="1:1" s="200" customFormat="1" x14ac:dyDescent="0.3">
      <c r="A2188" s="201"/>
    </row>
    <row r="2189" spans="1:1" s="200" customFormat="1" x14ac:dyDescent="0.3">
      <c r="A2189" s="201"/>
    </row>
    <row r="2190" spans="1:1" s="200" customFormat="1" x14ac:dyDescent="0.3">
      <c r="A2190" s="201"/>
    </row>
    <row r="2191" spans="1:1" s="200" customFormat="1" x14ac:dyDescent="0.3">
      <c r="A2191" s="201"/>
    </row>
    <row r="2192" spans="1:1" s="200" customFormat="1" x14ac:dyDescent="0.3">
      <c r="A2192" s="201"/>
    </row>
    <row r="2193" spans="1:1" s="200" customFormat="1" x14ac:dyDescent="0.3">
      <c r="A2193" s="201"/>
    </row>
    <row r="2194" spans="1:1" s="200" customFormat="1" x14ac:dyDescent="0.3">
      <c r="A2194" s="201"/>
    </row>
    <row r="2195" spans="1:1" s="200" customFormat="1" x14ac:dyDescent="0.3">
      <c r="A2195" s="201"/>
    </row>
    <row r="2196" spans="1:1" s="200" customFormat="1" x14ac:dyDescent="0.3">
      <c r="A2196" s="201"/>
    </row>
    <row r="2197" spans="1:1" s="200" customFormat="1" x14ac:dyDescent="0.3">
      <c r="A2197" s="201"/>
    </row>
    <row r="2198" spans="1:1" s="200" customFormat="1" x14ac:dyDescent="0.3">
      <c r="A2198" s="201"/>
    </row>
    <row r="2199" spans="1:1" s="200" customFormat="1" x14ac:dyDescent="0.3">
      <c r="A2199" s="201"/>
    </row>
    <row r="2200" spans="1:1" s="200" customFormat="1" x14ac:dyDescent="0.3">
      <c r="A2200" s="201"/>
    </row>
    <row r="2201" spans="1:1" s="200" customFormat="1" x14ac:dyDescent="0.3">
      <c r="A2201" s="201"/>
    </row>
    <row r="2202" spans="1:1" s="200" customFormat="1" x14ac:dyDescent="0.3">
      <c r="A2202" s="201"/>
    </row>
    <row r="2203" spans="1:1" s="200" customFormat="1" x14ac:dyDescent="0.3">
      <c r="A2203" s="201"/>
    </row>
    <row r="2204" spans="1:1" s="200" customFormat="1" x14ac:dyDescent="0.3">
      <c r="A2204" s="201"/>
    </row>
    <row r="2205" spans="1:1" s="200" customFormat="1" x14ac:dyDescent="0.3">
      <c r="A2205" s="201"/>
    </row>
    <row r="2206" spans="1:1" s="200" customFormat="1" x14ac:dyDescent="0.3">
      <c r="A2206" s="201"/>
    </row>
    <row r="2207" spans="1:1" s="200" customFormat="1" x14ac:dyDescent="0.3">
      <c r="A2207" s="201"/>
    </row>
    <row r="2208" spans="1:1" s="200" customFormat="1" x14ac:dyDescent="0.3">
      <c r="A2208" s="201"/>
    </row>
    <row r="2209" spans="1:1" s="200" customFormat="1" x14ac:dyDescent="0.3">
      <c r="A2209" s="201"/>
    </row>
    <row r="2210" spans="1:1" s="200" customFormat="1" x14ac:dyDescent="0.3">
      <c r="A2210" s="201"/>
    </row>
    <row r="2211" spans="1:1" s="200" customFormat="1" x14ac:dyDescent="0.3">
      <c r="A2211" s="201"/>
    </row>
    <row r="2212" spans="1:1" s="200" customFormat="1" x14ac:dyDescent="0.3">
      <c r="A2212" s="201"/>
    </row>
    <row r="2213" spans="1:1" s="200" customFormat="1" x14ac:dyDescent="0.3">
      <c r="A2213" s="201"/>
    </row>
    <row r="2214" spans="1:1" s="200" customFormat="1" x14ac:dyDescent="0.3">
      <c r="A2214" s="201"/>
    </row>
    <row r="2215" spans="1:1" s="200" customFormat="1" x14ac:dyDescent="0.3">
      <c r="A2215" s="201"/>
    </row>
    <row r="2216" spans="1:1" s="200" customFormat="1" x14ac:dyDescent="0.3">
      <c r="A2216" s="201"/>
    </row>
    <row r="2217" spans="1:1" s="200" customFormat="1" x14ac:dyDescent="0.3">
      <c r="A2217" s="201"/>
    </row>
    <row r="2218" spans="1:1" s="200" customFormat="1" x14ac:dyDescent="0.3">
      <c r="A2218" s="201"/>
    </row>
    <row r="2219" spans="1:1" s="200" customFormat="1" x14ac:dyDescent="0.3">
      <c r="A2219" s="201"/>
    </row>
    <row r="2220" spans="1:1" s="200" customFormat="1" x14ac:dyDescent="0.3">
      <c r="A2220" s="201"/>
    </row>
    <row r="2221" spans="1:1" s="200" customFormat="1" x14ac:dyDescent="0.3">
      <c r="A2221" s="201"/>
    </row>
    <row r="2222" spans="1:1" s="200" customFormat="1" x14ac:dyDescent="0.3">
      <c r="A2222" s="201"/>
    </row>
    <row r="2223" spans="1:1" s="200" customFormat="1" x14ac:dyDescent="0.3">
      <c r="A2223" s="201"/>
    </row>
    <row r="2224" spans="1:1" s="200" customFormat="1" x14ac:dyDescent="0.3">
      <c r="A2224" s="201"/>
    </row>
    <row r="2225" spans="1:1" s="200" customFormat="1" x14ac:dyDescent="0.3">
      <c r="A2225" s="201"/>
    </row>
    <row r="2226" spans="1:1" s="200" customFormat="1" x14ac:dyDescent="0.3">
      <c r="A2226" s="201"/>
    </row>
    <row r="2227" spans="1:1" s="200" customFormat="1" x14ac:dyDescent="0.3">
      <c r="A2227" s="201"/>
    </row>
    <row r="2228" spans="1:1" s="200" customFormat="1" x14ac:dyDescent="0.3">
      <c r="A2228" s="201"/>
    </row>
    <row r="2229" spans="1:1" s="200" customFormat="1" x14ac:dyDescent="0.3">
      <c r="A2229" s="201"/>
    </row>
    <row r="2230" spans="1:1" s="200" customFormat="1" x14ac:dyDescent="0.3">
      <c r="A2230" s="201"/>
    </row>
    <row r="2231" spans="1:1" s="200" customFormat="1" x14ac:dyDescent="0.3">
      <c r="A2231" s="201"/>
    </row>
    <row r="2232" spans="1:1" s="200" customFormat="1" x14ac:dyDescent="0.3">
      <c r="A2232" s="201"/>
    </row>
    <row r="2233" spans="1:1" s="200" customFormat="1" x14ac:dyDescent="0.3">
      <c r="A2233" s="201"/>
    </row>
    <row r="2234" spans="1:1" s="200" customFormat="1" x14ac:dyDescent="0.3">
      <c r="A2234" s="201"/>
    </row>
    <row r="2235" spans="1:1" s="200" customFormat="1" x14ac:dyDescent="0.3">
      <c r="A2235" s="201"/>
    </row>
    <row r="2236" spans="1:1" s="200" customFormat="1" x14ac:dyDescent="0.3">
      <c r="A2236" s="201"/>
    </row>
    <row r="2237" spans="1:1" s="200" customFormat="1" x14ac:dyDescent="0.3">
      <c r="A2237" s="201"/>
    </row>
    <row r="2238" spans="1:1" s="200" customFormat="1" x14ac:dyDescent="0.3">
      <c r="A2238" s="201"/>
    </row>
    <row r="2239" spans="1:1" s="200" customFormat="1" x14ac:dyDescent="0.3">
      <c r="A2239" s="201"/>
    </row>
    <row r="2240" spans="1:1" s="200" customFormat="1" x14ac:dyDescent="0.3">
      <c r="A2240" s="201"/>
    </row>
    <row r="2241" spans="1:1" s="200" customFormat="1" x14ac:dyDescent="0.3">
      <c r="A2241" s="201"/>
    </row>
    <row r="2242" spans="1:1" s="200" customFormat="1" x14ac:dyDescent="0.3">
      <c r="A2242" s="201"/>
    </row>
    <row r="2243" spans="1:1" s="200" customFormat="1" x14ac:dyDescent="0.3">
      <c r="A2243" s="201"/>
    </row>
    <row r="2244" spans="1:1" s="200" customFormat="1" x14ac:dyDescent="0.3">
      <c r="A2244" s="201"/>
    </row>
    <row r="2245" spans="1:1" s="200" customFormat="1" x14ac:dyDescent="0.3">
      <c r="A2245" s="201"/>
    </row>
    <row r="2246" spans="1:1" s="200" customFormat="1" x14ac:dyDescent="0.3">
      <c r="A2246" s="201"/>
    </row>
    <row r="2247" spans="1:1" s="200" customFormat="1" x14ac:dyDescent="0.3">
      <c r="A2247" s="201"/>
    </row>
    <row r="2248" spans="1:1" s="200" customFormat="1" x14ac:dyDescent="0.3">
      <c r="A2248" s="201"/>
    </row>
    <row r="2249" spans="1:1" s="200" customFormat="1" x14ac:dyDescent="0.3">
      <c r="A2249" s="201"/>
    </row>
    <row r="2250" spans="1:1" s="200" customFormat="1" x14ac:dyDescent="0.3">
      <c r="A2250" s="201"/>
    </row>
    <row r="2251" spans="1:1" s="200" customFormat="1" x14ac:dyDescent="0.3">
      <c r="A2251" s="201"/>
    </row>
    <row r="2252" spans="1:1" s="200" customFormat="1" x14ac:dyDescent="0.3">
      <c r="A2252" s="201"/>
    </row>
    <row r="2253" spans="1:1" s="200" customFormat="1" x14ac:dyDescent="0.3">
      <c r="A2253" s="201"/>
    </row>
    <row r="2254" spans="1:1" s="200" customFormat="1" x14ac:dyDescent="0.3">
      <c r="A2254" s="201"/>
    </row>
    <row r="2255" spans="1:1" s="200" customFormat="1" x14ac:dyDescent="0.3">
      <c r="A2255" s="201"/>
    </row>
    <row r="2256" spans="1:1" s="200" customFormat="1" x14ac:dyDescent="0.3">
      <c r="A2256" s="201"/>
    </row>
    <row r="2257" spans="1:1" s="200" customFormat="1" x14ac:dyDescent="0.3">
      <c r="A2257" s="201"/>
    </row>
    <row r="2258" spans="1:1" s="200" customFormat="1" x14ac:dyDescent="0.3">
      <c r="A2258" s="201"/>
    </row>
    <row r="2259" spans="1:1" s="200" customFormat="1" x14ac:dyDescent="0.3">
      <c r="A2259" s="201"/>
    </row>
    <row r="2260" spans="1:1" s="200" customFormat="1" x14ac:dyDescent="0.3">
      <c r="A2260" s="201"/>
    </row>
    <row r="2261" spans="1:1" s="200" customFormat="1" x14ac:dyDescent="0.3">
      <c r="A2261" s="201"/>
    </row>
    <row r="2262" spans="1:1" s="200" customFormat="1" x14ac:dyDescent="0.3">
      <c r="A2262" s="201"/>
    </row>
    <row r="2263" spans="1:1" s="200" customFormat="1" x14ac:dyDescent="0.3">
      <c r="A2263" s="201"/>
    </row>
    <row r="2264" spans="1:1" s="200" customFormat="1" x14ac:dyDescent="0.3">
      <c r="A2264" s="201"/>
    </row>
    <row r="2265" spans="1:1" s="200" customFormat="1" x14ac:dyDescent="0.3">
      <c r="A2265" s="201"/>
    </row>
    <row r="2266" spans="1:1" s="200" customFormat="1" x14ac:dyDescent="0.3">
      <c r="A2266" s="201"/>
    </row>
    <row r="2267" spans="1:1" s="200" customFormat="1" x14ac:dyDescent="0.3">
      <c r="A2267" s="201"/>
    </row>
    <row r="2268" spans="1:1" s="200" customFormat="1" x14ac:dyDescent="0.3">
      <c r="A2268" s="201"/>
    </row>
    <row r="2269" spans="1:1" s="200" customFormat="1" x14ac:dyDescent="0.3">
      <c r="A2269" s="201"/>
    </row>
    <row r="2270" spans="1:1" s="200" customFormat="1" x14ac:dyDescent="0.3">
      <c r="A2270" s="201"/>
    </row>
    <row r="2271" spans="1:1" s="200" customFormat="1" x14ac:dyDescent="0.3">
      <c r="A2271" s="201"/>
    </row>
    <row r="2272" spans="1:1" s="200" customFormat="1" x14ac:dyDescent="0.3">
      <c r="A2272" s="201"/>
    </row>
    <row r="2273" spans="1:1" s="200" customFormat="1" x14ac:dyDescent="0.3">
      <c r="A2273" s="201"/>
    </row>
    <row r="2274" spans="1:1" s="200" customFormat="1" x14ac:dyDescent="0.3">
      <c r="A2274" s="201"/>
    </row>
    <row r="2275" spans="1:1" s="200" customFormat="1" x14ac:dyDescent="0.3">
      <c r="A2275" s="201"/>
    </row>
    <row r="2276" spans="1:1" s="200" customFormat="1" x14ac:dyDescent="0.3">
      <c r="A2276" s="201"/>
    </row>
    <row r="2277" spans="1:1" s="200" customFormat="1" x14ac:dyDescent="0.3">
      <c r="A2277" s="201"/>
    </row>
    <row r="2278" spans="1:1" s="200" customFormat="1" x14ac:dyDescent="0.3">
      <c r="A2278" s="201"/>
    </row>
    <row r="2279" spans="1:1" s="200" customFormat="1" x14ac:dyDescent="0.3">
      <c r="A2279" s="201"/>
    </row>
    <row r="2280" spans="1:1" s="200" customFormat="1" x14ac:dyDescent="0.3">
      <c r="A2280" s="201"/>
    </row>
    <row r="2281" spans="1:1" s="200" customFormat="1" x14ac:dyDescent="0.3">
      <c r="A2281" s="201"/>
    </row>
    <row r="2282" spans="1:1" s="200" customFormat="1" x14ac:dyDescent="0.3">
      <c r="A2282" s="201"/>
    </row>
    <row r="2283" spans="1:1" s="200" customFormat="1" x14ac:dyDescent="0.3">
      <c r="A2283" s="201"/>
    </row>
    <row r="2284" spans="1:1" s="200" customFormat="1" x14ac:dyDescent="0.3">
      <c r="A2284" s="201"/>
    </row>
    <row r="2285" spans="1:1" s="200" customFormat="1" x14ac:dyDescent="0.3">
      <c r="A2285" s="201"/>
    </row>
    <row r="2286" spans="1:1" s="200" customFormat="1" x14ac:dyDescent="0.3">
      <c r="A2286" s="201"/>
    </row>
    <row r="2287" spans="1:1" s="200" customFormat="1" x14ac:dyDescent="0.3">
      <c r="A2287" s="201"/>
    </row>
    <row r="2288" spans="1:1" s="200" customFormat="1" x14ac:dyDescent="0.3">
      <c r="A2288" s="201"/>
    </row>
    <row r="2289" spans="1:1" s="200" customFormat="1" x14ac:dyDescent="0.3">
      <c r="A2289" s="201"/>
    </row>
    <row r="2290" spans="1:1" s="200" customFormat="1" x14ac:dyDescent="0.3">
      <c r="A2290" s="201"/>
    </row>
    <row r="2291" spans="1:1" s="200" customFormat="1" x14ac:dyDescent="0.3">
      <c r="A2291" s="201"/>
    </row>
    <row r="2292" spans="1:1" s="200" customFormat="1" x14ac:dyDescent="0.3">
      <c r="A2292" s="201"/>
    </row>
    <row r="2293" spans="1:1" s="200" customFormat="1" x14ac:dyDescent="0.3">
      <c r="A2293" s="201"/>
    </row>
    <row r="2294" spans="1:1" s="200" customFormat="1" x14ac:dyDescent="0.3">
      <c r="A2294" s="201"/>
    </row>
    <row r="2295" spans="1:1" s="200" customFormat="1" x14ac:dyDescent="0.3">
      <c r="A2295" s="201"/>
    </row>
    <row r="2296" spans="1:1" s="200" customFormat="1" x14ac:dyDescent="0.3">
      <c r="A2296" s="201"/>
    </row>
    <row r="2297" spans="1:1" s="200" customFormat="1" x14ac:dyDescent="0.3">
      <c r="A2297" s="201"/>
    </row>
    <row r="2298" spans="1:1" s="200" customFormat="1" x14ac:dyDescent="0.3">
      <c r="A2298" s="201"/>
    </row>
    <row r="2299" spans="1:1" s="200" customFormat="1" x14ac:dyDescent="0.3">
      <c r="A2299" s="201"/>
    </row>
    <row r="2300" spans="1:1" s="200" customFormat="1" x14ac:dyDescent="0.3">
      <c r="A2300" s="201"/>
    </row>
    <row r="2301" spans="1:1" s="200" customFormat="1" x14ac:dyDescent="0.3">
      <c r="A2301" s="201"/>
    </row>
    <row r="2302" spans="1:1" s="200" customFormat="1" x14ac:dyDescent="0.3">
      <c r="A2302" s="201"/>
    </row>
    <row r="2303" spans="1:1" s="200" customFormat="1" x14ac:dyDescent="0.3">
      <c r="A2303" s="201"/>
    </row>
    <row r="2304" spans="1:1" s="200" customFormat="1" x14ac:dyDescent="0.3">
      <c r="A2304" s="201"/>
    </row>
    <row r="2305" spans="1:1" s="200" customFormat="1" x14ac:dyDescent="0.3">
      <c r="A2305" s="201"/>
    </row>
    <row r="2306" spans="1:1" s="200" customFormat="1" x14ac:dyDescent="0.3">
      <c r="A2306" s="201"/>
    </row>
    <row r="2307" spans="1:1" s="200" customFormat="1" x14ac:dyDescent="0.3">
      <c r="A2307" s="201"/>
    </row>
    <row r="2308" spans="1:1" s="200" customFormat="1" x14ac:dyDescent="0.3">
      <c r="A2308" s="201"/>
    </row>
    <row r="2309" spans="1:1" s="200" customFormat="1" x14ac:dyDescent="0.3">
      <c r="A2309" s="201"/>
    </row>
    <row r="2310" spans="1:1" s="200" customFormat="1" x14ac:dyDescent="0.3">
      <c r="A2310" s="201"/>
    </row>
    <row r="2311" spans="1:1" s="200" customFormat="1" x14ac:dyDescent="0.3">
      <c r="A2311" s="201"/>
    </row>
    <row r="2312" spans="1:1" s="200" customFormat="1" x14ac:dyDescent="0.3">
      <c r="A2312" s="201"/>
    </row>
    <row r="2313" spans="1:1" s="200" customFormat="1" x14ac:dyDescent="0.3">
      <c r="A2313" s="201"/>
    </row>
    <row r="2314" spans="1:1" s="200" customFormat="1" x14ac:dyDescent="0.3">
      <c r="A2314" s="201"/>
    </row>
    <row r="2315" spans="1:1" s="200" customFormat="1" x14ac:dyDescent="0.3">
      <c r="A2315" s="201"/>
    </row>
    <row r="2316" spans="1:1" s="200" customFormat="1" x14ac:dyDescent="0.3">
      <c r="A2316" s="201"/>
    </row>
    <row r="2317" spans="1:1" s="200" customFormat="1" x14ac:dyDescent="0.3">
      <c r="A2317" s="201"/>
    </row>
    <row r="2318" spans="1:1" s="200" customFormat="1" x14ac:dyDescent="0.3">
      <c r="A2318" s="201"/>
    </row>
    <row r="2319" spans="1:1" s="200" customFormat="1" x14ac:dyDescent="0.3">
      <c r="A2319" s="201"/>
    </row>
    <row r="2320" spans="1:1" s="200" customFormat="1" x14ac:dyDescent="0.3">
      <c r="A2320" s="201"/>
    </row>
    <row r="2321" spans="1:1" s="200" customFormat="1" x14ac:dyDescent="0.3">
      <c r="A2321" s="201"/>
    </row>
    <row r="2322" spans="1:1" s="200" customFormat="1" x14ac:dyDescent="0.3">
      <c r="A2322" s="201"/>
    </row>
    <row r="2323" spans="1:1" s="200" customFormat="1" x14ac:dyDescent="0.3">
      <c r="A2323" s="201"/>
    </row>
    <row r="2324" spans="1:1" s="200" customFormat="1" x14ac:dyDescent="0.3">
      <c r="A2324" s="201"/>
    </row>
    <row r="2325" spans="1:1" s="200" customFormat="1" x14ac:dyDescent="0.3">
      <c r="A2325" s="201"/>
    </row>
    <row r="2326" spans="1:1" s="200" customFormat="1" x14ac:dyDescent="0.3">
      <c r="A2326" s="201"/>
    </row>
    <row r="2327" spans="1:1" s="200" customFormat="1" x14ac:dyDescent="0.3">
      <c r="A2327" s="201"/>
    </row>
    <row r="2328" spans="1:1" s="200" customFormat="1" x14ac:dyDescent="0.3">
      <c r="A2328" s="201"/>
    </row>
    <row r="2329" spans="1:1" s="200" customFormat="1" x14ac:dyDescent="0.3">
      <c r="A2329" s="201"/>
    </row>
    <row r="2330" spans="1:1" s="200" customFormat="1" x14ac:dyDescent="0.3">
      <c r="A2330" s="201"/>
    </row>
    <row r="2331" spans="1:1" s="200" customFormat="1" x14ac:dyDescent="0.3">
      <c r="A2331" s="201"/>
    </row>
    <row r="2332" spans="1:1" s="200" customFormat="1" x14ac:dyDescent="0.3">
      <c r="A2332" s="201"/>
    </row>
    <row r="2333" spans="1:1" s="200" customFormat="1" x14ac:dyDescent="0.3">
      <c r="A2333" s="201"/>
    </row>
    <row r="2334" spans="1:1" s="200" customFormat="1" x14ac:dyDescent="0.3">
      <c r="A2334" s="201"/>
    </row>
    <row r="2335" spans="1:1" s="200" customFormat="1" x14ac:dyDescent="0.3">
      <c r="A2335" s="201"/>
    </row>
    <row r="2336" spans="1:1" s="200" customFormat="1" x14ac:dyDescent="0.3">
      <c r="A2336" s="201"/>
    </row>
    <row r="2337" spans="1:1" s="200" customFormat="1" x14ac:dyDescent="0.3">
      <c r="A2337" s="201"/>
    </row>
    <row r="2338" spans="1:1" s="200" customFormat="1" x14ac:dyDescent="0.3">
      <c r="A2338" s="201"/>
    </row>
    <row r="2339" spans="1:1" s="200" customFormat="1" x14ac:dyDescent="0.3">
      <c r="A2339" s="201"/>
    </row>
    <row r="2340" spans="1:1" s="200" customFormat="1" x14ac:dyDescent="0.3">
      <c r="A2340" s="201"/>
    </row>
    <row r="2341" spans="1:1" s="200" customFormat="1" x14ac:dyDescent="0.3">
      <c r="A2341" s="201"/>
    </row>
    <row r="2342" spans="1:1" s="200" customFormat="1" x14ac:dyDescent="0.3">
      <c r="A2342" s="201"/>
    </row>
    <row r="2343" spans="1:1" s="200" customFormat="1" x14ac:dyDescent="0.3">
      <c r="A2343" s="201"/>
    </row>
    <row r="2344" spans="1:1" s="200" customFormat="1" x14ac:dyDescent="0.3">
      <c r="A2344" s="201"/>
    </row>
    <row r="2345" spans="1:1" s="200" customFormat="1" x14ac:dyDescent="0.3">
      <c r="A2345" s="201"/>
    </row>
    <row r="2346" spans="1:1" s="200" customFormat="1" x14ac:dyDescent="0.3">
      <c r="A2346" s="201"/>
    </row>
    <row r="2347" spans="1:1" s="200" customFormat="1" x14ac:dyDescent="0.3">
      <c r="A2347" s="201"/>
    </row>
    <row r="2348" spans="1:1" s="200" customFormat="1" x14ac:dyDescent="0.3">
      <c r="A2348" s="201"/>
    </row>
    <row r="2349" spans="1:1" s="200" customFormat="1" x14ac:dyDescent="0.3">
      <c r="A2349" s="201"/>
    </row>
    <row r="2350" spans="1:1" s="200" customFormat="1" x14ac:dyDescent="0.3">
      <c r="A2350" s="201"/>
    </row>
    <row r="2351" spans="1:1" s="200" customFormat="1" x14ac:dyDescent="0.3">
      <c r="A2351" s="201"/>
    </row>
    <row r="2352" spans="1:1" s="200" customFormat="1" x14ac:dyDescent="0.3">
      <c r="A2352" s="201"/>
    </row>
    <row r="2353" spans="1:1" s="200" customFormat="1" x14ac:dyDescent="0.3">
      <c r="A2353" s="201"/>
    </row>
    <row r="2354" spans="1:1" s="200" customFormat="1" x14ac:dyDescent="0.3">
      <c r="A2354" s="201"/>
    </row>
    <row r="2355" spans="1:1" s="200" customFormat="1" x14ac:dyDescent="0.3">
      <c r="A2355" s="201"/>
    </row>
    <row r="2356" spans="1:1" s="200" customFormat="1" x14ac:dyDescent="0.3">
      <c r="A2356" s="201"/>
    </row>
    <row r="2357" spans="1:1" s="200" customFormat="1" x14ac:dyDescent="0.3">
      <c r="A2357" s="201"/>
    </row>
    <row r="2358" spans="1:1" s="200" customFormat="1" x14ac:dyDescent="0.3">
      <c r="A2358" s="201"/>
    </row>
    <row r="2359" spans="1:1" s="200" customFormat="1" x14ac:dyDescent="0.3">
      <c r="A2359" s="201"/>
    </row>
    <row r="2360" spans="1:1" s="200" customFormat="1" x14ac:dyDescent="0.3">
      <c r="A2360" s="201"/>
    </row>
    <row r="2361" spans="1:1" s="200" customFormat="1" x14ac:dyDescent="0.3">
      <c r="A2361" s="201"/>
    </row>
    <row r="2362" spans="1:1" s="200" customFormat="1" x14ac:dyDescent="0.3">
      <c r="A2362" s="201"/>
    </row>
    <row r="2363" spans="1:1" s="200" customFormat="1" x14ac:dyDescent="0.3">
      <c r="A2363" s="201"/>
    </row>
    <row r="2364" spans="1:1" s="200" customFormat="1" x14ac:dyDescent="0.3">
      <c r="A2364" s="201"/>
    </row>
    <row r="2365" spans="1:1" s="200" customFormat="1" x14ac:dyDescent="0.3">
      <c r="A2365" s="201"/>
    </row>
    <row r="2366" spans="1:1" s="200" customFormat="1" x14ac:dyDescent="0.3">
      <c r="A2366" s="201"/>
    </row>
    <row r="2367" spans="1:1" s="200" customFormat="1" x14ac:dyDescent="0.3">
      <c r="A2367" s="201"/>
    </row>
    <row r="2368" spans="1:1" s="200" customFormat="1" x14ac:dyDescent="0.3">
      <c r="A2368" s="201"/>
    </row>
    <row r="2369" spans="1:1" s="200" customFormat="1" x14ac:dyDescent="0.3">
      <c r="A2369" s="201"/>
    </row>
    <row r="2370" spans="1:1" s="200" customFormat="1" x14ac:dyDescent="0.3">
      <c r="A2370" s="201"/>
    </row>
    <row r="2371" spans="1:1" s="200" customFormat="1" x14ac:dyDescent="0.3">
      <c r="A2371" s="201"/>
    </row>
    <row r="2372" spans="1:1" s="200" customFormat="1" x14ac:dyDescent="0.3">
      <c r="A2372" s="201"/>
    </row>
    <row r="2373" spans="1:1" s="200" customFormat="1" x14ac:dyDescent="0.3">
      <c r="A2373" s="201"/>
    </row>
    <row r="2374" spans="1:1" s="200" customFormat="1" x14ac:dyDescent="0.3">
      <c r="A2374" s="201"/>
    </row>
    <row r="2375" spans="1:1" s="200" customFormat="1" x14ac:dyDescent="0.3">
      <c r="A2375" s="201"/>
    </row>
    <row r="2376" spans="1:1" s="200" customFormat="1" x14ac:dyDescent="0.3">
      <c r="A2376" s="201"/>
    </row>
    <row r="2377" spans="1:1" s="200" customFormat="1" x14ac:dyDescent="0.3">
      <c r="A2377" s="201"/>
    </row>
    <row r="2378" spans="1:1" s="200" customFormat="1" x14ac:dyDescent="0.3">
      <c r="A2378" s="201"/>
    </row>
    <row r="2379" spans="1:1" s="200" customFormat="1" x14ac:dyDescent="0.3">
      <c r="A2379" s="201"/>
    </row>
    <row r="2380" spans="1:1" s="200" customFormat="1" x14ac:dyDescent="0.3">
      <c r="A2380" s="201"/>
    </row>
    <row r="2381" spans="1:1" s="200" customFormat="1" x14ac:dyDescent="0.3">
      <c r="A2381" s="201"/>
    </row>
    <row r="2382" spans="1:1" s="200" customFormat="1" x14ac:dyDescent="0.3">
      <c r="A2382" s="201"/>
    </row>
    <row r="2383" spans="1:1" s="200" customFormat="1" x14ac:dyDescent="0.3">
      <c r="A2383" s="201"/>
    </row>
    <row r="2384" spans="1:1" s="200" customFormat="1" x14ac:dyDescent="0.3">
      <c r="A2384" s="201"/>
    </row>
    <row r="2385" spans="1:1" s="200" customFormat="1" x14ac:dyDescent="0.3">
      <c r="A2385" s="201"/>
    </row>
    <row r="2386" spans="1:1" s="200" customFormat="1" x14ac:dyDescent="0.3">
      <c r="A2386" s="201"/>
    </row>
    <row r="2387" spans="1:1" s="200" customFormat="1" x14ac:dyDescent="0.3">
      <c r="A2387" s="201"/>
    </row>
    <row r="2388" spans="1:1" s="200" customFormat="1" x14ac:dyDescent="0.3">
      <c r="A2388" s="201"/>
    </row>
    <row r="2389" spans="1:1" s="200" customFormat="1" x14ac:dyDescent="0.3">
      <c r="A2389" s="201"/>
    </row>
    <row r="2390" spans="1:1" s="200" customFormat="1" x14ac:dyDescent="0.3">
      <c r="A2390" s="201"/>
    </row>
    <row r="2391" spans="1:1" s="200" customFormat="1" x14ac:dyDescent="0.3">
      <c r="A2391" s="201"/>
    </row>
    <row r="2392" spans="1:1" s="200" customFormat="1" x14ac:dyDescent="0.3">
      <c r="A2392" s="201"/>
    </row>
    <row r="2393" spans="1:1" s="200" customFormat="1" x14ac:dyDescent="0.3">
      <c r="A2393" s="201"/>
    </row>
    <row r="2394" spans="1:1" s="200" customFormat="1" x14ac:dyDescent="0.3">
      <c r="A2394" s="201"/>
    </row>
    <row r="2395" spans="1:1" s="200" customFormat="1" x14ac:dyDescent="0.3">
      <c r="A2395" s="201"/>
    </row>
    <row r="2396" spans="1:1" s="200" customFormat="1" x14ac:dyDescent="0.3">
      <c r="A2396" s="201"/>
    </row>
    <row r="2397" spans="1:1" s="200" customFormat="1" x14ac:dyDescent="0.3">
      <c r="A2397" s="201"/>
    </row>
    <row r="2398" spans="1:1" s="200" customFormat="1" x14ac:dyDescent="0.3">
      <c r="A2398" s="201"/>
    </row>
    <row r="2399" spans="1:1" s="200" customFormat="1" x14ac:dyDescent="0.3">
      <c r="A2399" s="201"/>
    </row>
    <row r="2400" spans="1:1" s="200" customFormat="1" x14ac:dyDescent="0.3">
      <c r="A2400" s="201"/>
    </row>
    <row r="2401" spans="1:1" s="200" customFormat="1" x14ac:dyDescent="0.3">
      <c r="A2401" s="201"/>
    </row>
    <row r="2402" spans="1:1" s="200" customFormat="1" x14ac:dyDescent="0.3">
      <c r="A2402" s="201"/>
    </row>
    <row r="2403" spans="1:1" s="200" customFormat="1" x14ac:dyDescent="0.3">
      <c r="A2403" s="201"/>
    </row>
    <row r="2404" spans="1:1" s="200" customFormat="1" x14ac:dyDescent="0.3">
      <c r="A2404" s="201"/>
    </row>
    <row r="2405" spans="1:1" s="200" customFormat="1" x14ac:dyDescent="0.3">
      <c r="A2405" s="201"/>
    </row>
    <row r="2406" spans="1:1" s="200" customFormat="1" x14ac:dyDescent="0.3">
      <c r="A2406" s="201"/>
    </row>
    <row r="2407" spans="1:1" s="200" customFormat="1" x14ac:dyDescent="0.3">
      <c r="A2407" s="201"/>
    </row>
    <row r="2408" spans="1:1" s="200" customFormat="1" x14ac:dyDescent="0.3">
      <c r="A2408" s="201"/>
    </row>
    <row r="2409" spans="1:1" s="200" customFormat="1" x14ac:dyDescent="0.3">
      <c r="A2409" s="201"/>
    </row>
    <row r="2410" spans="1:1" s="200" customFormat="1" x14ac:dyDescent="0.3">
      <c r="A2410" s="201"/>
    </row>
    <row r="2411" spans="1:1" s="200" customFormat="1" x14ac:dyDescent="0.3">
      <c r="A2411" s="201"/>
    </row>
    <row r="2412" spans="1:1" s="200" customFormat="1" x14ac:dyDescent="0.3">
      <c r="A2412" s="201"/>
    </row>
    <row r="2413" spans="1:1" s="200" customFormat="1" x14ac:dyDescent="0.3">
      <c r="A2413" s="201"/>
    </row>
    <row r="2414" spans="1:1" s="200" customFormat="1" x14ac:dyDescent="0.3">
      <c r="A2414" s="201"/>
    </row>
    <row r="2415" spans="1:1" s="200" customFormat="1" x14ac:dyDescent="0.3">
      <c r="A2415" s="201"/>
    </row>
    <row r="2416" spans="1:1" s="200" customFormat="1" x14ac:dyDescent="0.3">
      <c r="A2416" s="201"/>
    </row>
    <row r="2417" spans="1:1" s="200" customFormat="1" x14ac:dyDescent="0.3">
      <c r="A2417" s="201"/>
    </row>
    <row r="2418" spans="1:1" s="200" customFormat="1" x14ac:dyDescent="0.3">
      <c r="A2418" s="201"/>
    </row>
    <row r="2419" spans="1:1" s="200" customFormat="1" x14ac:dyDescent="0.3">
      <c r="A2419" s="201"/>
    </row>
    <row r="2420" spans="1:1" s="200" customFormat="1" x14ac:dyDescent="0.3">
      <c r="A2420" s="201"/>
    </row>
    <row r="2421" spans="1:1" s="200" customFormat="1" x14ac:dyDescent="0.3">
      <c r="A2421" s="201"/>
    </row>
    <row r="2422" spans="1:1" s="200" customFormat="1" x14ac:dyDescent="0.3">
      <c r="A2422" s="201"/>
    </row>
    <row r="2423" spans="1:1" s="200" customFormat="1" x14ac:dyDescent="0.3">
      <c r="A2423" s="201"/>
    </row>
    <row r="2424" spans="1:1" s="200" customFormat="1" x14ac:dyDescent="0.3">
      <c r="A2424" s="201"/>
    </row>
    <row r="2425" spans="1:1" s="200" customFormat="1" x14ac:dyDescent="0.3">
      <c r="A2425" s="201"/>
    </row>
    <row r="2426" spans="1:1" s="200" customFormat="1" x14ac:dyDescent="0.3">
      <c r="A2426" s="201"/>
    </row>
    <row r="2427" spans="1:1" s="200" customFormat="1" x14ac:dyDescent="0.3">
      <c r="A2427" s="201"/>
    </row>
    <row r="2428" spans="1:1" s="200" customFormat="1" x14ac:dyDescent="0.3">
      <c r="A2428" s="201"/>
    </row>
    <row r="2429" spans="1:1" s="200" customFormat="1" x14ac:dyDescent="0.3">
      <c r="A2429" s="201"/>
    </row>
    <row r="2430" spans="1:1" s="200" customFormat="1" x14ac:dyDescent="0.3">
      <c r="A2430" s="201"/>
    </row>
    <row r="2431" spans="1:1" s="200" customFormat="1" x14ac:dyDescent="0.3">
      <c r="A2431" s="201"/>
    </row>
    <row r="2432" spans="1:1" s="200" customFormat="1" x14ac:dyDescent="0.3">
      <c r="A2432" s="201"/>
    </row>
    <row r="2433" spans="1:1" s="200" customFormat="1" x14ac:dyDescent="0.3">
      <c r="A2433" s="201"/>
    </row>
    <row r="2434" spans="1:1" s="200" customFormat="1" x14ac:dyDescent="0.3">
      <c r="A2434" s="201"/>
    </row>
    <row r="2435" spans="1:1" s="200" customFormat="1" x14ac:dyDescent="0.3">
      <c r="A2435" s="201"/>
    </row>
    <row r="2436" spans="1:1" s="200" customFormat="1" x14ac:dyDescent="0.3">
      <c r="A2436" s="201"/>
    </row>
    <row r="2437" spans="1:1" s="200" customFormat="1" x14ac:dyDescent="0.3">
      <c r="A2437" s="201"/>
    </row>
    <row r="2438" spans="1:1" s="200" customFormat="1" x14ac:dyDescent="0.3">
      <c r="A2438" s="201"/>
    </row>
    <row r="2439" spans="1:1" s="200" customFormat="1" x14ac:dyDescent="0.3">
      <c r="A2439" s="201"/>
    </row>
    <row r="2440" spans="1:1" s="200" customFormat="1" x14ac:dyDescent="0.3">
      <c r="A2440" s="201"/>
    </row>
    <row r="2441" spans="1:1" s="200" customFormat="1" x14ac:dyDescent="0.3">
      <c r="A2441" s="201"/>
    </row>
    <row r="2442" spans="1:1" s="200" customFormat="1" x14ac:dyDescent="0.3">
      <c r="A2442" s="201"/>
    </row>
    <row r="2443" spans="1:1" s="200" customFormat="1" x14ac:dyDescent="0.3">
      <c r="A2443" s="201"/>
    </row>
    <row r="2444" spans="1:1" s="200" customFormat="1" x14ac:dyDescent="0.3">
      <c r="A2444" s="201"/>
    </row>
    <row r="2445" spans="1:1" s="200" customFormat="1" x14ac:dyDescent="0.3">
      <c r="A2445" s="201"/>
    </row>
    <row r="2446" spans="1:1" s="200" customFormat="1" x14ac:dyDescent="0.3">
      <c r="A2446" s="201"/>
    </row>
    <row r="2447" spans="1:1" s="200" customFormat="1" x14ac:dyDescent="0.3">
      <c r="A2447" s="201"/>
    </row>
    <row r="2448" spans="1:1" s="200" customFormat="1" x14ac:dyDescent="0.3">
      <c r="A2448" s="201"/>
    </row>
    <row r="2449" spans="1:1" s="200" customFormat="1" x14ac:dyDescent="0.3">
      <c r="A2449" s="201"/>
    </row>
    <row r="2450" spans="1:1" s="200" customFormat="1" x14ac:dyDescent="0.3">
      <c r="A2450" s="201"/>
    </row>
    <row r="2451" spans="1:1" s="200" customFormat="1" x14ac:dyDescent="0.3">
      <c r="A2451" s="201"/>
    </row>
    <row r="2452" spans="1:1" s="200" customFormat="1" x14ac:dyDescent="0.3">
      <c r="A2452" s="201"/>
    </row>
    <row r="2453" spans="1:1" s="200" customFormat="1" x14ac:dyDescent="0.3">
      <c r="A2453" s="201"/>
    </row>
    <row r="2454" spans="1:1" s="200" customFormat="1" x14ac:dyDescent="0.3">
      <c r="A2454" s="201"/>
    </row>
    <row r="2455" spans="1:1" s="200" customFormat="1" x14ac:dyDescent="0.3">
      <c r="A2455" s="201"/>
    </row>
    <row r="2456" spans="1:1" s="200" customFormat="1" x14ac:dyDescent="0.3">
      <c r="A2456" s="201"/>
    </row>
    <row r="2457" spans="1:1" s="200" customFormat="1" x14ac:dyDescent="0.3">
      <c r="A2457" s="201"/>
    </row>
    <row r="2458" spans="1:1" s="200" customFormat="1" x14ac:dyDescent="0.3">
      <c r="A2458" s="201"/>
    </row>
    <row r="2459" spans="1:1" s="200" customFormat="1" x14ac:dyDescent="0.3">
      <c r="A2459" s="201"/>
    </row>
    <row r="2460" spans="1:1" s="200" customFormat="1" x14ac:dyDescent="0.3">
      <c r="A2460" s="201"/>
    </row>
    <row r="2461" spans="1:1" s="200" customFormat="1" x14ac:dyDescent="0.3">
      <c r="A2461" s="201"/>
    </row>
    <row r="2462" spans="1:1" s="200" customFormat="1" x14ac:dyDescent="0.3">
      <c r="A2462" s="201"/>
    </row>
    <row r="2463" spans="1:1" s="200" customFormat="1" x14ac:dyDescent="0.3">
      <c r="A2463" s="201"/>
    </row>
    <row r="2464" spans="1:1" s="200" customFormat="1" x14ac:dyDescent="0.3">
      <c r="A2464" s="201"/>
    </row>
    <row r="2465" spans="1:1" s="200" customFormat="1" x14ac:dyDescent="0.3">
      <c r="A2465" s="201"/>
    </row>
    <row r="2466" spans="1:1" s="200" customFormat="1" x14ac:dyDescent="0.3">
      <c r="A2466" s="201"/>
    </row>
    <row r="2467" spans="1:1" s="200" customFormat="1" x14ac:dyDescent="0.3">
      <c r="A2467" s="201"/>
    </row>
    <row r="2468" spans="1:1" s="200" customFormat="1" x14ac:dyDescent="0.3">
      <c r="A2468" s="201"/>
    </row>
    <row r="2469" spans="1:1" s="200" customFormat="1" x14ac:dyDescent="0.3">
      <c r="A2469" s="201"/>
    </row>
    <row r="2470" spans="1:1" s="200" customFormat="1" x14ac:dyDescent="0.3">
      <c r="A2470" s="201"/>
    </row>
    <row r="2471" spans="1:1" s="200" customFormat="1" x14ac:dyDescent="0.3">
      <c r="A2471" s="201"/>
    </row>
    <row r="2472" spans="1:1" s="200" customFormat="1" x14ac:dyDescent="0.3">
      <c r="A2472" s="201"/>
    </row>
    <row r="2473" spans="1:1" s="200" customFormat="1" x14ac:dyDescent="0.3">
      <c r="A2473" s="201"/>
    </row>
    <row r="2474" spans="1:1" s="200" customFormat="1" x14ac:dyDescent="0.3">
      <c r="A2474" s="201"/>
    </row>
    <row r="2475" spans="1:1" s="200" customFormat="1" x14ac:dyDescent="0.3">
      <c r="A2475" s="201"/>
    </row>
    <row r="2476" spans="1:1" s="200" customFormat="1" x14ac:dyDescent="0.3">
      <c r="A2476" s="201"/>
    </row>
    <row r="2477" spans="1:1" s="200" customFormat="1" x14ac:dyDescent="0.3">
      <c r="A2477" s="201"/>
    </row>
    <row r="2478" spans="1:1" s="200" customFormat="1" x14ac:dyDescent="0.3">
      <c r="A2478" s="201"/>
    </row>
    <row r="2479" spans="1:1" s="200" customFormat="1" x14ac:dyDescent="0.3">
      <c r="A2479" s="201"/>
    </row>
    <row r="2480" spans="1:1" s="200" customFormat="1" x14ac:dyDescent="0.3">
      <c r="A2480" s="201"/>
    </row>
    <row r="2481" spans="1:1" s="200" customFormat="1" x14ac:dyDescent="0.3">
      <c r="A2481" s="201"/>
    </row>
    <row r="2482" spans="1:1" s="200" customFormat="1" x14ac:dyDescent="0.3">
      <c r="A2482" s="201"/>
    </row>
    <row r="2483" spans="1:1" s="200" customFormat="1" x14ac:dyDescent="0.3">
      <c r="A2483" s="201"/>
    </row>
    <row r="2484" spans="1:1" s="200" customFormat="1" x14ac:dyDescent="0.3">
      <c r="A2484" s="201"/>
    </row>
    <row r="2485" spans="1:1" s="200" customFormat="1" x14ac:dyDescent="0.3">
      <c r="A2485" s="201"/>
    </row>
    <row r="2486" spans="1:1" s="200" customFormat="1" x14ac:dyDescent="0.3">
      <c r="A2486" s="201"/>
    </row>
    <row r="2487" spans="1:1" s="200" customFormat="1" x14ac:dyDescent="0.3">
      <c r="A2487" s="201"/>
    </row>
    <row r="2488" spans="1:1" s="200" customFormat="1" x14ac:dyDescent="0.3">
      <c r="A2488" s="201"/>
    </row>
    <row r="2489" spans="1:1" s="200" customFormat="1" x14ac:dyDescent="0.3">
      <c r="A2489" s="201"/>
    </row>
    <row r="2490" spans="1:1" s="200" customFormat="1" x14ac:dyDescent="0.3">
      <c r="A2490" s="201"/>
    </row>
    <row r="2491" spans="1:1" s="200" customFormat="1" x14ac:dyDescent="0.3">
      <c r="A2491" s="201"/>
    </row>
    <row r="2492" spans="1:1" s="200" customFormat="1" x14ac:dyDescent="0.3">
      <c r="A2492" s="201"/>
    </row>
    <row r="2493" spans="1:1" s="200" customFormat="1" x14ac:dyDescent="0.3">
      <c r="A2493" s="201"/>
    </row>
    <row r="2494" spans="1:1" s="200" customFormat="1" x14ac:dyDescent="0.3">
      <c r="A2494" s="201"/>
    </row>
    <row r="2495" spans="1:1" s="200" customFormat="1" x14ac:dyDescent="0.3">
      <c r="A2495" s="201"/>
    </row>
    <row r="2496" spans="1:1" s="200" customFormat="1" x14ac:dyDescent="0.3">
      <c r="A2496" s="201"/>
    </row>
    <row r="2497" spans="1:1" s="200" customFormat="1" x14ac:dyDescent="0.3">
      <c r="A2497" s="201"/>
    </row>
    <row r="2498" spans="1:1" s="200" customFormat="1" x14ac:dyDescent="0.3">
      <c r="A2498" s="201"/>
    </row>
    <row r="2499" spans="1:1" s="200" customFormat="1" x14ac:dyDescent="0.3">
      <c r="A2499" s="201"/>
    </row>
    <row r="2500" spans="1:1" s="200" customFormat="1" x14ac:dyDescent="0.3">
      <c r="A2500" s="201"/>
    </row>
    <row r="2501" spans="1:1" s="200" customFormat="1" x14ac:dyDescent="0.3">
      <c r="A2501" s="201"/>
    </row>
    <row r="2502" spans="1:1" s="200" customFormat="1" x14ac:dyDescent="0.3">
      <c r="A2502" s="201"/>
    </row>
    <row r="2503" spans="1:1" s="200" customFormat="1" x14ac:dyDescent="0.3">
      <c r="A2503" s="201"/>
    </row>
    <row r="2504" spans="1:1" s="200" customFormat="1" x14ac:dyDescent="0.3">
      <c r="A2504" s="201"/>
    </row>
    <row r="2505" spans="1:1" s="200" customFormat="1" x14ac:dyDescent="0.3">
      <c r="A2505" s="201"/>
    </row>
    <row r="2506" spans="1:1" s="200" customFormat="1" x14ac:dyDescent="0.3">
      <c r="A2506" s="201"/>
    </row>
    <row r="2507" spans="1:1" s="200" customFormat="1" x14ac:dyDescent="0.3">
      <c r="A2507" s="201"/>
    </row>
    <row r="2508" spans="1:1" s="200" customFormat="1" x14ac:dyDescent="0.3">
      <c r="A2508" s="201"/>
    </row>
    <row r="2509" spans="1:1" s="200" customFormat="1" x14ac:dyDescent="0.3">
      <c r="A2509" s="201"/>
    </row>
    <row r="2510" spans="1:1" s="200" customFormat="1" x14ac:dyDescent="0.3">
      <c r="A2510" s="201"/>
    </row>
    <row r="2511" spans="1:1" s="200" customFormat="1" x14ac:dyDescent="0.3">
      <c r="A2511" s="201"/>
    </row>
    <row r="2512" spans="1:1" s="200" customFormat="1" x14ac:dyDescent="0.3">
      <c r="A2512" s="201"/>
    </row>
    <row r="2513" spans="1:1" s="200" customFormat="1" x14ac:dyDescent="0.3">
      <c r="A2513" s="201"/>
    </row>
    <row r="2514" spans="1:1" s="200" customFormat="1" x14ac:dyDescent="0.3">
      <c r="A2514" s="201"/>
    </row>
    <row r="2515" spans="1:1" s="200" customFormat="1" x14ac:dyDescent="0.3">
      <c r="A2515" s="201"/>
    </row>
    <row r="2516" spans="1:1" s="200" customFormat="1" x14ac:dyDescent="0.3">
      <c r="A2516" s="201"/>
    </row>
    <row r="2517" spans="1:1" s="200" customFormat="1" x14ac:dyDescent="0.3">
      <c r="A2517" s="201"/>
    </row>
    <row r="2518" spans="1:1" s="200" customFormat="1" x14ac:dyDescent="0.3">
      <c r="A2518" s="201"/>
    </row>
    <row r="2519" spans="1:1" s="200" customFormat="1" x14ac:dyDescent="0.3">
      <c r="A2519" s="201"/>
    </row>
    <row r="2520" spans="1:1" s="200" customFormat="1" x14ac:dyDescent="0.3">
      <c r="A2520" s="201"/>
    </row>
    <row r="2521" spans="1:1" s="200" customFormat="1" x14ac:dyDescent="0.3">
      <c r="A2521" s="201"/>
    </row>
    <row r="2522" spans="1:1" s="200" customFormat="1" x14ac:dyDescent="0.3">
      <c r="A2522" s="201"/>
    </row>
    <row r="2523" spans="1:1" s="200" customFormat="1" x14ac:dyDescent="0.3">
      <c r="A2523" s="201"/>
    </row>
    <row r="2524" spans="1:1" s="200" customFormat="1" x14ac:dyDescent="0.3">
      <c r="A2524" s="201"/>
    </row>
    <row r="2525" spans="1:1" s="200" customFormat="1" x14ac:dyDescent="0.3">
      <c r="A2525" s="201"/>
    </row>
    <row r="2526" spans="1:1" s="200" customFormat="1" x14ac:dyDescent="0.3">
      <c r="A2526" s="201"/>
    </row>
    <row r="2527" spans="1:1" s="200" customFormat="1" x14ac:dyDescent="0.3">
      <c r="A2527" s="201"/>
    </row>
    <row r="2528" spans="1:1" s="200" customFormat="1" x14ac:dyDescent="0.3">
      <c r="A2528" s="201"/>
    </row>
    <row r="2529" spans="1:1" s="200" customFormat="1" x14ac:dyDescent="0.3">
      <c r="A2529" s="201"/>
    </row>
    <row r="2530" spans="1:1" s="200" customFormat="1" x14ac:dyDescent="0.3">
      <c r="A2530" s="201"/>
    </row>
    <row r="2531" spans="1:1" s="200" customFormat="1" x14ac:dyDescent="0.3">
      <c r="A2531" s="201"/>
    </row>
    <row r="2532" spans="1:1" s="200" customFormat="1" x14ac:dyDescent="0.3">
      <c r="A2532" s="201"/>
    </row>
    <row r="2533" spans="1:1" s="200" customFormat="1" x14ac:dyDescent="0.3">
      <c r="A2533" s="201"/>
    </row>
    <row r="2534" spans="1:1" s="200" customFormat="1" x14ac:dyDescent="0.3">
      <c r="A2534" s="201"/>
    </row>
    <row r="2535" spans="1:1" s="200" customFormat="1" x14ac:dyDescent="0.3">
      <c r="A2535" s="201"/>
    </row>
    <row r="2536" spans="1:1" s="200" customFormat="1" x14ac:dyDescent="0.3">
      <c r="A2536" s="201"/>
    </row>
    <row r="2537" spans="1:1" s="200" customFormat="1" x14ac:dyDescent="0.3">
      <c r="A2537" s="201"/>
    </row>
    <row r="2538" spans="1:1" s="200" customFormat="1" x14ac:dyDescent="0.3">
      <c r="A2538" s="201"/>
    </row>
    <row r="2539" spans="1:1" s="200" customFormat="1" x14ac:dyDescent="0.3">
      <c r="A2539" s="201"/>
    </row>
    <row r="2540" spans="1:1" s="200" customFormat="1" x14ac:dyDescent="0.3">
      <c r="A2540" s="201"/>
    </row>
    <row r="2541" spans="1:1" s="200" customFormat="1" x14ac:dyDescent="0.3">
      <c r="A2541" s="201"/>
    </row>
    <row r="2542" spans="1:1" s="200" customFormat="1" x14ac:dyDescent="0.3">
      <c r="A2542" s="201"/>
    </row>
    <row r="2543" spans="1:1" s="200" customFormat="1" x14ac:dyDescent="0.3">
      <c r="A2543" s="201"/>
    </row>
    <row r="2544" spans="1:1" s="200" customFormat="1" x14ac:dyDescent="0.3">
      <c r="A2544" s="201"/>
    </row>
    <row r="2545" spans="1:1" s="200" customFormat="1" x14ac:dyDescent="0.3">
      <c r="A2545" s="201"/>
    </row>
    <row r="2546" spans="1:1" s="200" customFormat="1" x14ac:dyDescent="0.3">
      <c r="A2546" s="201"/>
    </row>
    <row r="2547" spans="1:1" s="200" customFormat="1" x14ac:dyDescent="0.3">
      <c r="A2547" s="201"/>
    </row>
    <row r="2548" spans="1:1" s="200" customFormat="1" x14ac:dyDescent="0.3">
      <c r="A2548" s="201"/>
    </row>
    <row r="2549" spans="1:1" s="200" customFormat="1" x14ac:dyDescent="0.3">
      <c r="A2549" s="201"/>
    </row>
    <row r="2550" spans="1:1" s="200" customFormat="1" x14ac:dyDescent="0.3">
      <c r="A2550" s="201"/>
    </row>
    <row r="2551" spans="1:1" s="200" customFormat="1" x14ac:dyDescent="0.3">
      <c r="A2551" s="201"/>
    </row>
    <row r="2552" spans="1:1" s="200" customFormat="1" x14ac:dyDescent="0.3">
      <c r="A2552" s="201"/>
    </row>
    <row r="2553" spans="1:1" s="200" customFormat="1" x14ac:dyDescent="0.3">
      <c r="A2553" s="201"/>
    </row>
    <row r="2554" spans="1:1" s="200" customFormat="1" x14ac:dyDescent="0.3">
      <c r="A2554" s="201"/>
    </row>
    <row r="2555" spans="1:1" s="200" customFormat="1" x14ac:dyDescent="0.3">
      <c r="A2555" s="201"/>
    </row>
    <row r="2556" spans="1:1" s="200" customFormat="1" x14ac:dyDescent="0.3">
      <c r="A2556" s="201"/>
    </row>
    <row r="2557" spans="1:1" s="200" customFormat="1" x14ac:dyDescent="0.3">
      <c r="A2557" s="201"/>
    </row>
    <row r="2558" spans="1:1" s="200" customFormat="1" x14ac:dyDescent="0.3">
      <c r="A2558" s="201"/>
    </row>
    <row r="2559" spans="1:1" s="200" customFormat="1" x14ac:dyDescent="0.3">
      <c r="A2559" s="201"/>
    </row>
    <row r="2560" spans="1:1" s="200" customFormat="1" x14ac:dyDescent="0.3">
      <c r="A2560" s="201"/>
    </row>
    <row r="2561" spans="1:1" s="200" customFormat="1" x14ac:dyDescent="0.3">
      <c r="A2561" s="201"/>
    </row>
    <row r="2562" spans="1:1" s="200" customFormat="1" x14ac:dyDescent="0.3">
      <c r="A2562" s="201"/>
    </row>
    <row r="2563" spans="1:1" s="200" customFormat="1" x14ac:dyDescent="0.3">
      <c r="A2563" s="201"/>
    </row>
    <row r="2564" spans="1:1" s="200" customFormat="1" x14ac:dyDescent="0.3">
      <c r="A2564" s="201"/>
    </row>
    <row r="2565" spans="1:1" s="200" customFormat="1" x14ac:dyDescent="0.3">
      <c r="A2565" s="201"/>
    </row>
    <row r="2566" spans="1:1" s="200" customFormat="1" x14ac:dyDescent="0.3">
      <c r="A2566" s="201"/>
    </row>
    <row r="2567" spans="1:1" s="200" customFormat="1" x14ac:dyDescent="0.3">
      <c r="A2567" s="201"/>
    </row>
    <row r="2568" spans="1:1" s="200" customFormat="1" x14ac:dyDescent="0.3">
      <c r="A2568" s="201"/>
    </row>
    <row r="2569" spans="1:1" s="200" customFormat="1" x14ac:dyDescent="0.3">
      <c r="A2569" s="201"/>
    </row>
    <row r="2570" spans="1:1" s="200" customFormat="1" x14ac:dyDescent="0.3">
      <c r="A2570" s="201"/>
    </row>
    <row r="2571" spans="1:1" s="200" customFormat="1" x14ac:dyDescent="0.3">
      <c r="A2571" s="201"/>
    </row>
    <row r="2572" spans="1:1" s="200" customFormat="1" x14ac:dyDescent="0.3">
      <c r="A2572" s="201"/>
    </row>
    <row r="2573" spans="1:1" s="200" customFormat="1" x14ac:dyDescent="0.3">
      <c r="A2573" s="201"/>
    </row>
    <row r="2574" spans="1:1" s="200" customFormat="1" x14ac:dyDescent="0.3">
      <c r="A2574" s="201"/>
    </row>
    <row r="2575" spans="1:1" s="200" customFormat="1" x14ac:dyDescent="0.3">
      <c r="A2575" s="201"/>
    </row>
    <row r="2576" spans="1:1" s="200" customFormat="1" x14ac:dyDescent="0.3">
      <c r="A2576" s="201"/>
    </row>
    <row r="2577" spans="1:1" s="200" customFormat="1" x14ac:dyDescent="0.3">
      <c r="A2577" s="201"/>
    </row>
    <row r="2578" spans="1:1" s="200" customFormat="1" x14ac:dyDescent="0.3">
      <c r="A2578" s="201"/>
    </row>
    <row r="2579" spans="1:1" s="200" customFormat="1" x14ac:dyDescent="0.3">
      <c r="A2579" s="201"/>
    </row>
    <row r="2580" spans="1:1" s="200" customFormat="1" x14ac:dyDescent="0.3">
      <c r="A2580" s="201"/>
    </row>
    <row r="2581" spans="1:1" s="200" customFormat="1" x14ac:dyDescent="0.3">
      <c r="A2581" s="201"/>
    </row>
    <row r="2582" spans="1:1" s="200" customFormat="1" x14ac:dyDescent="0.3">
      <c r="A2582" s="201"/>
    </row>
    <row r="2583" spans="1:1" s="200" customFormat="1" x14ac:dyDescent="0.3">
      <c r="A2583" s="201"/>
    </row>
    <row r="2584" spans="1:1" s="200" customFormat="1" x14ac:dyDescent="0.3">
      <c r="A2584" s="201"/>
    </row>
    <row r="2585" spans="1:1" s="200" customFormat="1" x14ac:dyDescent="0.3">
      <c r="A2585" s="201"/>
    </row>
    <row r="2586" spans="1:1" s="200" customFormat="1" x14ac:dyDescent="0.3">
      <c r="A2586" s="201"/>
    </row>
    <row r="2587" spans="1:1" s="200" customFormat="1" x14ac:dyDescent="0.3">
      <c r="A2587" s="201"/>
    </row>
    <row r="2588" spans="1:1" s="200" customFormat="1" x14ac:dyDescent="0.3">
      <c r="A2588" s="201"/>
    </row>
    <row r="2589" spans="1:1" s="200" customFormat="1" x14ac:dyDescent="0.3">
      <c r="A2589" s="201"/>
    </row>
    <row r="2590" spans="1:1" s="200" customFormat="1" x14ac:dyDescent="0.3">
      <c r="A2590" s="201"/>
    </row>
    <row r="2591" spans="1:1" s="200" customFormat="1" x14ac:dyDescent="0.3">
      <c r="A2591" s="201"/>
    </row>
    <row r="2592" spans="1:1" s="200" customFormat="1" x14ac:dyDescent="0.3">
      <c r="A2592" s="201"/>
    </row>
    <row r="2593" spans="1:1" s="200" customFormat="1" x14ac:dyDescent="0.3">
      <c r="A2593" s="201"/>
    </row>
    <row r="2594" spans="1:1" s="200" customFormat="1" x14ac:dyDescent="0.3">
      <c r="A2594" s="201"/>
    </row>
    <row r="2595" spans="1:1" s="200" customFormat="1" x14ac:dyDescent="0.3">
      <c r="A2595" s="201"/>
    </row>
    <row r="2596" spans="1:1" s="200" customFormat="1" x14ac:dyDescent="0.3">
      <c r="A2596" s="201"/>
    </row>
    <row r="2597" spans="1:1" s="200" customFormat="1" x14ac:dyDescent="0.3">
      <c r="A2597" s="201"/>
    </row>
    <row r="2598" spans="1:1" s="200" customFormat="1" x14ac:dyDescent="0.3">
      <c r="A2598" s="201"/>
    </row>
    <row r="2599" spans="1:1" s="200" customFormat="1" x14ac:dyDescent="0.3">
      <c r="A2599" s="201"/>
    </row>
    <row r="2600" spans="1:1" s="200" customFormat="1" x14ac:dyDescent="0.3">
      <c r="A2600" s="201"/>
    </row>
    <row r="2601" spans="1:1" s="200" customFormat="1" x14ac:dyDescent="0.3">
      <c r="A2601" s="201"/>
    </row>
    <row r="2602" spans="1:1" s="200" customFormat="1" x14ac:dyDescent="0.3">
      <c r="A2602" s="201"/>
    </row>
    <row r="2603" spans="1:1" s="200" customFormat="1" x14ac:dyDescent="0.3">
      <c r="A2603" s="201"/>
    </row>
    <row r="2604" spans="1:1" s="200" customFormat="1" x14ac:dyDescent="0.3">
      <c r="A2604" s="201"/>
    </row>
    <row r="2605" spans="1:1" s="200" customFormat="1" x14ac:dyDescent="0.3">
      <c r="A2605" s="201"/>
    </row>
    <row r="2606" spans="1:1" s="200" customFormat="1" x14ac:dyDescent="0.3">
      <c r="A2606" s="201"/>
    </row>
    <row r="2607" spans="1:1" s="200" customFormat="1" x14ac:dyDescent="0.3">
      <c r="A2607" s="201"/>
    </row>
    <row r="2608" spans="1:1" s="200" customFormat="1" x14ac:dyDescent="0.3">
      <c r="A2608" s="201"/>
    </row>
    <row r="2609" spans="1:1" s="200" customFormat="1" x14ac:dyDescent="0.3">
      <c r="A2609" s="201"/>
    </row>
    <row r="2610" spans="1:1" s="200" customFormat="1" x14ac:dyDescent="0.3">
      <c r="A2610" s="201"/>
    </row>
    <row r="2611" spans="1:1" s="200" customFormat="1" x14ac:dyDescent="0.3">
      <c r="A2611" s="201"/>
    </row>
    <row r="2612" spans="1:1" s="200" customFormat="1" x14ac:dyDescent="0.3">
      <c r="A2612" s="201"/>
    </row>
    <row r="2613" spans="1:1" s="200" customFormat="1" x14ac:dyDescent="0.3">
      <c r="A2613" s="201"/>
    </row>
    <row r="2614" spans="1:1" s="200" customFormat="1" x14ac:dyDescent="0.3">
      <c r="A2614" s="201"/>
    </row>
    <row r="2615" spans="1:1" s="200" customFormat="1" x14ac:dyDescent="0.3">
      <c r="A2615" s="201"/>
    </row>
    <row r="2616" spans="1:1" s="200" customFormat="1" x14ac:dyDescent="0.3">
      <c r="A2616" s="201"/>
    </row>
    <row r="2617" spans="1:1" s="200" customFormat="1" x14ac:dyDescent="0.3">
      <c r="A2617" s="201"/>
    </row>
    <row r="2618" spans="1:1" s="200" customFormat="1" x14ac:dyDescent="0.3">
      <c r="A2618" s="201"/>
    </row>
    <row r="2619" spans="1:1" s="200" customFormat="1" x14ac:dyDescent="0.3">
      <c r="A2619" s="201"/>
    </row>
    <row r="2620" spans="1:1" s="200" customFormat="1" x14ac:dyDescent="0.3">
      <c r="A2620" s="201"/>
    </row>
    <row r="2621" spans="1:1" s="200" customFormat="1" x14ac:dyDescent="0.3">
      <c r="A2621" s="201"/>
    </row>
    <row r="2622" spans="1:1" s="200" customFormat="1" x14ac:dyDescent="0.3">
      <c r="A2622" s="201"/>
    </row>
    <row r="2623" spans="1:1" s="200" customFormat="1" x14ac:dyDescent="0.3">
      <c r="A2623" s="201"/>
    </row>
    <row r="2624" spans="1:1" s="200" customFormat="1" x14ac:dyDescent="0.3">
      <c r="A2624" s="201"/>
    </row>
    <row r="2625" spans="1:1" s="200" customFormat="1" x14ac:dyDescent="0.3">
      <c r="A2625" s="201"/>
    </row>
    <row r="2626" spans="1:1" s="200" customFormat="1" x14ac:dyDescent="0.3">
      <c r="A2626" s="201"/>
    </row>
    <row r="2627" spans="1:1" s="200" customFormat="1" x14ac:dyDescent="0.3">
      <c r="A2627" s="201"/>
    </row>
    <row r="2628" spans="1:1" s="200" customFormat="1" x14ac:dyDescent="0.3">
      <c r="A2628" s="201"/>
    </row>
    <row r="2629" spans="1:1" s="200" customFormat="1" x14ac:dyDescent="0.3">
      <c r="A2629" s="201"/>
    </row>
    <row r="2630" spans="1:1" s="200" customFormat="1" x14ac:dyDescent="0.3">
      <c r="A2630" s="201"/>
    </row>
    <row r="2631" spans="1:1" s="200" customFormat="1" x14ac:dyDescent="0.3">
      <c r="A2631" s="201"/>
    </row>
    <row r="2632" spans="1:1" s="200" customFormat="1" x14ac:dyDescent="0.3">
      <c r="A2632" s="201"/>
    </row>
    <row r="2633" spans="1:1" s="200" customFormat="1" x14ac:dyDescent="0.3">
      <c r="A2633" s="201"/>
    </row>
    <row r="2634" spans="1:1" s="200" customFormat="1" x14ac:dyDescent="0.3">
      <c r="A2634" s="201"/>
    </row>
    <row r="2635" spans="1:1" s="200" customFormat="1" x14ac:dyDescent="0.3">
      <c r="A2635" s="201"/>
    </row>
    <row r="2636" spans="1:1" s="200" customFormat="1" x14ac:dyDescent="0.3">
      <c r="A2636" s="201"/>
    </row>
    <row r="2637" spans="1:1" s="200" customFormat="1" x14ac:dyDescent="0.3">
      <c r="A2637" s="201"/>
    </row>
    <row r="2638" spans="1:1" s="200" customFormat="1" x14ac:dyDescent="0.3">
      <c r="A2638" s="201"/>
    </row>
    <row r="2639" spans="1:1" s="200" customFormat="1" x14ac:dyDescent="0.3">
      <c r="A2639" s="201"/>
    </row>
    <row r="2640" spans="1:1" s="200" customFormat="1" x14ac:dyDescent="0.3">
      <c r="A2640" s="201"/>
    </row>
    <row r="2641" spans="1:1" s="200" customFormat="1" x14ac:dyDescent="0.3">
      <c r="A2641" s="201"/>
    </row>
    <row r="2642" spans="1:1" s="200" customFormat="1" x14ac:dyDescent="0.3">
      <c r="A2642" s="201"/>
    </row>
    <row r="2643" spans="1:1" s="200" customFormat="1" x14ac:dyDescent="0.3">
      <c r="A2643" s="201"/>
    </row>
    <row r="2644" spans="1:1" s="200" customFormat="1" x14ac:dyDescent="0.3">
      <c r="A2644" s="201"/>
    </row>
    <row r="2645" spans="1:1" s="200" customFormat="1" x14ac:dyDescent="0.3">
      <c r="A2645" s="201"/>
    </row>
    <row r="2646" spans="1:1" s="200" customFormat="1" x14ac:dyDescent="0.3">
      <c r="A2646" s="201"/>
    </row>
    <row r="2647" spans="1:1" s="200" customFormat="1" x14ac:dyDescent="0.3">
      <c r="A2647" s="201"/>
    </row>
    <row r="2648" spans="1:1" s="200" customFormat="1" x14ac:dyDescent="0.3">
      <c r="A2648" s="201"/>
    </row>
    <row r="2649" spans="1:1" s="200" customFormat="1" x14ac:dyDescent="0.3">
      <c r="A2649" s="201"/>
    </row>
    <row r="2650" spans="1:1" s="200" customFormat="1" x14ac:dyDescent="0.3">
      <c r="A2650" s="201"/>
    </row>
    <row r="2651" spans="1:1" s="200" customFormat="1" x14ac:dyDescent="0.3">
      <c r="A2651" s="201"/>
    </row>
    <row r="2652" spans="1:1" s="200" customFormat="1" x14ac:dyDescent="0.3">
      <c r="A2652" s="201"/>
    </row>
    <row r="2653" spans="1:1" s="200" customFormat="1" x14ac:dyDescent="0.3">
      <c r="A2653" s="201"/>
    </row>
    <row r="2654" spans="1:1" s="200" customFormat="1" x14ac:dyDescent="0.3">
      <c r="A2654" s="201"/>
    </row>
    <row r="2655" spans="1:1" s="200" customFormat="1" x14ac:dyDescent="0.3">
      <c r="A2655" s="201"/>
    </row>
    <row r="2656" spans="1:1" s="200" customFormat="1" x14ac:dyDescent="0.3">
      <c r="A2656" s="201"/>
    </row>
    <row r="2657" spans="1:1" s="200" customFormat="1" x14ac:dyDescent="0.3">
      <c r="A2657" s="201"/>
    </row>
    <row r="2658" spans="1:1" s="200" customFormat="1" x14ac:dyDescent="0.3">
      <c r="A2658" s="201"/>
    </row>
    <row r="2659" spans="1:1" s="200" customFormat="1" x14ac:dyDescent="0.3">
      <c r="A2659" s="201"/>
    </row>
    <row r="2660" spans="1:1" s="200" customFormat="1" x14ac:dyDescent="0.3">
      <c r="A2660" s="201"/>
    </row>
    <row r="2661" spans="1:1" s="200" customFormat="1" x14ac:dyDescent="0.3">
      <c r="A2661" s="201"/>
    </row>
    <row r="2662" spans="1:1" s="200" customFormat="1" x14ac:dyDescent="0.3">
      <c r="A2662" s="201"/>
    </row>
    <row r="2663" spans="1:1" s="200" customFormat="1" x14ac:dyDescent="0.3">
      <c r="A2663" s="201"/>
    </row>
    <row r="2664" spans="1:1" s="200" customFormat="1" x14ac:dyDescent="0.3">
      <c r="A2664" s="201"/>
    </row>
    <row r="2665" spans="1:1" s="200" customFormat="1" x14ac:dyDescent="0.3">
      <c r="A2665" s="201"/>
    </row>
    <row r="2666" spans="1:1" s="200" customFormat="1" x14ac:dyDescent="0.3">
      <c r="A2666" s="201"/>
    </row>
    <row r="2667" spans="1:1" s="200" customFormat="1" x14ac:dyDescent="0.3">
      <c r="A2667" s="201"/>
    </row>
    <row r="2668" spans="1:1" s="200" customFormat="1" x14ac:dyDescent="0.3">
      <c r="A2668" s="201"/>
    </row>
    <row r="2669" spans="1:1" s="200" customFormat="1" x14ac:dyDescent="0.3">
      <c r="A2669" s="201"/>
    </row>
    <row r="2670" spans="1:1" s="200" customFormat="1" x14ac:dyDescent="0.3">
      <c r="A2670" s="201"/>
    </row>
    <row r="2671" spans="1:1" s="200" customFormat="1" x14ac:dyDescent="0.3">
      <c r="A2671" s="201"/>
    </row>
    <row r="2672" spans="1:1" s="200" customFormat="1" x14ac:dyDescent="0.3">
      <c r="A2672" s="201"/>
    </row>
    <row r="2673" spans="1:1" s="200" customFormat="1" x14ac:dyDescent="0.3">
      <c r="A2673" s="201"/>
    </row>
    <row r="2674" spans="1:1" s="200" customFormat="1" x14ac:dyDescent="0.3">
      <c r="A2674" s="201"/>
    </row>
    <row r="2675" spans="1:1" s="200" customFormat="1" x14ac:dyDescent="0.3">
      <c r="A2675" s="201"/>
    </row>
    <row r="2676" spans="1:1" s="200" customFormat="1" x14ac:dyDescent="0.3">
      <c r="A2676" s="201"/>
    </row>
    <row r="2677" spans="1:1" s="200" customFormat="1" x14ac:dyDescent="0.3">
      <c r="A2677" s="201"/>
    </row>
    <row r="2678" spans="1:1" s="200" customFormat="1" x14ac:dyDescent="0.3">
      <c r="A2678" s="201"/>
    </row>
    <row r="2679" spans="1:1" s="200" customFormat="1" x14ac:dyDescent="0.3">
      <c r="A2679" s="201"/>
    </row>
    <row r="2680" spans="1:1" s="200" customFormat="1" x14ac:dyDescent="0.3">
      <c r="A2680" s="201"/>
    </row>
    <row r="2681" spans="1:1" s="200" customFormat="1" x14ac:dyDescent="0.3">
      <c r="A2681" s="201"/>
    </row>
    <row r="2682" spans="1:1" s="200" customFormat="1" x14ac:dyDescent="0.3">
      <c r="A2682" s="201"/>
    </row>
    <row r="2683" spans="1:1" s="200" customFormat="1" x14ac:dyDescent="0.3">
      <c r="A2683" s="201"/>
    </row>
    <row r="2684" spans="1:1" s="200" customFormat="1" x14ac:dyDescent="0.3">
      <c r="A2684" s="201"/>
    </row>
    <row r="2685" spans="1:1" s="200" customFormat="1" x14ac:dyDescent="0.3">
      <c r="A2685" s="201"/>
    </row>
    <row r="2686" spans="1:1" s="200" customFormat="1" x14ac:dyDescent="0.3">
      <c r="A2686" s="201"/>
    </row>
    <row r="2687" spans="1:1" s="200" customFormat="1" x14ac:dyDescent="0.3">
      <c r="A2687" s="201"/>
    </row>
    <row r="2688" spans="1:1" s="200" customFormat="1" x14ac:dyDescent="0.3">
      <c r="A2688" s="201"/>
    </row>
    <row r="2689" spans="1:1" s="200" customFormat="1" x14ac:dyDescent="0.3">
      <c r="A2689" s="201"/>
    </row>
    <row r="2690" spans="1:1" s="200" customFormat="1" x14ac:dyDescent="0.3">
      <c r="A2690" s="201"/>
    </row>
    <row r="2691" spans="1:1" s="200" customFormat="1" x14ac:dyDescent="0.3">
      <c r="A2691" s="201"/>
    </row>
    <row r="2692" spans="1:1" s="200" customFormat="1" x14ac:dyDescent="0.3">
      <c r="A2692" s="201"/>
    </row>
    <row r="2693" spans="1:1" s="200" customFormat="1" x14ac:dyDescent="0.3">
      <c r="A2693" s="201"/>
    </row>
    <row r="2694" spans="1:1" s="200" customFormat="1" x14ac:dyDescent="0.3">
      <c r="A2694" s="201"/>
    </row>
    <row r="2695" spans="1:1" s="200" customFormat="1" x14ac:dyDescent="0.3">
      <c r="A2695" s="201"/>
    </row>
    <row r="2696" spans="1:1" s="200" customFormat="1" x14ac:dyDescent="0.3">
      <c r="A2696" s="201"/>
    </row>
    <row r="2697" spans="1:1" s="200" customFormat="1" x14ac:dyDescent="0.3">
      <c r="A2697" s="201"/>
    </row>
    <row r="2698" spans="1:1" s="200" customFormat="1" x14ac:dyDescent="0.3">
      <c r="A2698" s="201"/>
    </row>
    <row r="2699" spans="1:1" s="200" customFormat="1" x14ac:dyDescent="0.3">
      <c r="A2699" s="201"/>
    </row>
    <row r="2700" spans="1:1" s="200" customFormat="1" x14ac:dyDescent="0.3">
      <c r="A2700" s="201"/>
    </row>
    <row r="2701" spans="1:1" s="200" customFormat="1" x14ac:dyDescent="0.3">
      <c r="A2701" s="201"/>
    </row>
    <row r="2702" spans="1:1" s="200" customFormat="1" x14ac:dyDescent="0.3">
      <c r="A2702" s="201"/>
    </row>
    <row r="2703" spans="1:1" s="200" customFormat="1" x14ac:dyDescent="0.3">
      <c r="A2703" s="201"/>
    </row>
    <row r="2704" spans="1:1" s="200" customFormat="1" x14ac:dyDescent="0.3">
      <c r="A2704" s="201"/>
    </row>
    <row r="2705" spans="1:1" s="200" customFormat="1" x14ac:dyDescent="0.3">
      <c r="A2705" s="201"/>
    </row>
    <row r="2706" spans="1:1" s="200" customFormat="1" x14ac:dyDescent="0.3">
      <c r="A2706" s="201"/>
    </row>
    <row r="2707" spans="1:1" s="200" customFormat="1" x14ac:dyDescent="0.3">
      <c r="A2707" s="201"/>
    </row>
    <row r="2708" spans="1:1" s="200" customFormat="1" x14ac:dyDescent="0.3">
      <c r="A2708" s="201"/>
    </row>
    <row r="2709" spans="1:1" s="200" customFormat="1" x14ac:dyDescent="0.3">
      <c r="A2709" s="201"/>
    </row>
    <row r="2710" spans="1:1" s="200" customFormat="1" x14ac:dyDescent="0.3">
      <c r="A2710" s="201"/>
    </row>
    <row r="2711" spans="1:1" s="200" customFormat="1" x14ac:dyDescent="0.3">
      <c r="A2711" s="201"/>
    </row>
    <row r="2712" spans="1:1" s="200" customFormat="1" x14ac:dyDescent="0.3">
      <c r="A2712" s="201"/>
    </row>
    <row r="2713" spans="1:1" s="200" customFormat="1" x14ac:dyDescent="0.3">
      <c r="A2713" s="201"/>
    </row>
    <row r="2714" spans="1:1" s="200" customFormat="1" x14ac:dyDescent="0.3">
      <c r="A2714" s="201"/>
    </row>
    <row r="2715" spans="1:1" s="200" customFormat="1" x14ac:dyDescent="0.3">
      <c r="A2715" s="201"/>
    </row>
    <row r="2716" spans="1:1" s="200" customFormat="1" x14ac:dyDescent="0.3">
      <c r="A2716" s="201"/>
    </row>
    <row r="2717" spans="1:1" s="200" customFormat="1" x14ac:dyDescent="0.3">
      <c r="A2717" s="201"/>
    </row>
    <row r="2718" spans="1:1" s="200" customFormat="1" x14ac:dyDescent="0.3">
      <c r="A2718" s="201"/>
    </row>
    <row r="2719" spans="1:1" s="200" customFormat="1" x14ac:dyDescent="0.3">
      <c r="A2719" s="201"/>
    </row>
    <row r="2720" spans="1:1" s="200" customFormat="1" x14ac:dyDescent="0.3">
      <c r="A2720" s="201"/>
    </row>
    <row r="2721" spans="1:1" s="200" customFormat="1" x14ac:dyDescent="0.3">
      <c r="A2721" s="201"/>
    </row>
    <row r="2722" spans="1:1" s="200" customFormat="1" x14ac:dyDescent="0.3">
      <c r="A2722" s="201"/>
    </row>
    <row r="2723" spans="1:1" s="200" customFormat="1" x14ac:dyDescent="0.3">
      <c r="A2723" s="201"/>
    </row>
    <row r="2724" spans="1:1" s="200" customFormat="1" x14ac:dyDescent="0.3">
      <c r="A2724" s="201"/>
    </row>
    <row r="2725" spans="1:1" s="200" customFormat="1" x14ac:dyDescent="0.3">
      <c r="A2725" s="201"/>
    </row>
    <row r="2726" spans="1:1" s="200" customFormat="1" x14ac:dyDescent="0.3">
      <c r="A2726" s="201"/>
    </row>
    <row r="2727" spans="1:1" s="200" customFormat="1" x14ac:dyDescent="0.3">
      <c r="A2727" s="201"/>
    </row>
    <row r="2728" spans="1:1" s="200" customFormat="1" x14ac:dyDescent="0.3">
      <c r="A2728" s="201"/>
    </row>
    <row r="2729" spans="1:1" s="200" customFormat="1" x14ac:dyDescent="0.3">
      <c r="A2729" s="201"/>
    </row>
    <row r="2730" spans="1:1" s="200" customFormat="1" x14ac:dyDescent="0.3">
      <c r="A2730" s="201"/>
    </row>
    <row r="2731" spans="1:1" s="200" customFormat="1" x14ac:dyDescent="0.3">
      <c r="A2731" s="201"/>
    </row>
    <row r="2732" spans="1:1" s="200" customFormat="1" x14ac:dyDescent="0.3">
      <c r="A2732" s="201"/>
    </row>
    <row r="2733" spans="1:1" s="200" customFormat="1" x14ac:dyDescent="0.3">
      <c r="A2733" s="201"/>
    </row>
    <row r="2734" spans="1:1" s="200" customFormat="1" x14ac:dyDescent="0.3">
      <c r="A2734" s="201"/>
    </row>
    <row r="2735" spans="1:1" s="200" customFormat="1" x14ac:dyDescent="0.3">
      <c r="A2735" s="201"/>
    </row>
    <row r="2736" spans="1:1" s="200" customFormat="1" x14ac:dyDescent="0.3">
      <c r="A2736" s="201"/>
    </row>
    <row r="2737" spans="1:1" s="200" customFormat="1" x14ac:dyDescent="0.3">
      <c r="A2737" s="201"/>
    </row>
    <row r="2738" spans="1:1" s="200" customFormat="1" x14ac:dyDescent="0.3">
      <c r="A2738" s="201"/>
    </row>
    <row r="2739" spans="1:1" s="200" customFormat="1" x14ac:dyDescent="0.3">
      <c r="A2739" s="201"/>
    </row>
    <row r="2740" spans="1:1" s="200" customFormat="1" x14ac:dyDescent="0.3">
      <c r="A2740" s="201"/>
    </row>
    <row r="2741" spans="1:1" s="200" customFormat="1" x14ac:dyDescent="0.3">
      <c r="A2741" s="201"/>
    </row>
    <row r="2742" spans="1:1" s="200" customFormat="1" x14ac:dyDescent="0.3">
      <c r="A2742" s="201"/>
    </row>
    <row r="2743" spans="1:1" s="200" customFormat="1" x14ac:dyDescent="0.3">
      <c r="A2743" s="201"/>
    </row>
    <row r="2744" spans="1:1" s="200" customFormat="1" x14ac:dyDescent="0.3">
      <c r="A2744" s="201"/>
    </row>
    <row r="2745" spans="1:1" s="200" customFormat="1" x14ac:dyDescent="0.3">
      <c r="A2745" s="201"/>
    </row>
    <row r="2746" spans="1:1" s="200" customFormat="1" x14ac:dyDescent="0.3">
      <c r="A2746" s="201"/>
    </row>
    <row r="2747" spans="1:1" s="200" customFormat="1" x14ac:dyDescent="0.3">
      <c r="A2747" s="201"/>
    </row>
    <row r="2748" spans="1:1" s="200" customFormat="1" x14ac:dyDescent="0.3">
      <c r="A2748" s="201"/>
    </row>
    <row r="2749" spans="1:1" s="200" customFormat="1" x14ac:dyDescent="0.3">
      <c r="A2749" s="201"/>
    </row>
    <row r="2750" spans="1:1" s="200" customFormat="1" x14ac:dyDescent="0.3">
      <c r="A2750" s="201"/>
    </row>
    <row r="2751" spans="1:1" s="200" customFormat="1" x14ac:dyDescent="0.3">
      <c r="A2751" s="201"/>
    </row>
    <row r="2752" spans="1:1" s="200" customFormat="1" x14ac:dyDescent="0.3">
      <c r="A2752" s="201"/>
    </row>
    <row r="2753" spans="1:1" s="200" customFormat="1" x14ac:dyDescent="0.3">
      <c r="A2753" s="201"/>
    </row>
    <row r="2754" spans="1:1" s="200" customFormat="1" x14ac:dyDescent="0.3">
      <c r="A2754" s="201"/>
    </row>
    <row r="2755" spans="1:1" s="200" customFormat="1" x14ac:dyDescent="0.3">
      <c r="A2755" s="201"/>
    </row>
    <row r="2756" spans="1:1" s="200" customFormat="1" x14ac:dyDescent="0.3">
      <c r="A2756" s="201"/>
    </row>
    <row r="2757" spans="1:1" s="200" customFormat="1" x14ac:dyDescent="0.3">
      <c r="A2757" s="201"/>
    </row>
    <row r="2758" spans="1:1" s="200" customFormat="1" x14ac:dyDescent="0.3">
      <c r="A2758" s="201"/>
    </row>
    <row r="2759" spans="1:1" s="200" customFormat="1" x14ac:dyDescent="0.3">
      <c r="A2759" s="201"/>
    </row>
    <row r="2760" spans="1:1" s="200" customFormat="1" x14ac:dyDescent="0.3">
      <c r="A2760" s="201"/>
    </row>
    <row r="2761" spans="1:1" s="200" customFormat="1" x14ac:dyDescent="0.3">
      <c r="A2761" s="201"/>
    </row>
    <row r="2762" spans="1:1" s="200" customFormat="1" x14ac:dyDescent="0.3">
      <c r="A2762" s="201"/>
    </row>
    <row r="2763" spans="1:1" s="200" customFormat="1" x14ac:dyDescent="0.3">
      <c r="A2763" s="201"/>
    </row>
    <row r="2764" spans="1:1" s="200" customFormat="1" x14ac:dyDescent="0.3">
      <c r="A2764" s="201"/>
    </row>
    <row r="2765" spans="1:1" s="200" customFormat="1" x14ac:dyDescent="0.3">
      <c r="A2765" s="201"/>
    </row>
    <row r="2766" spans="1:1" s="200" customFormat="1" x14ac:dyDescent="0.3">
      <c r="A2766" s="201"/>
    </row>
    <row r="2767" spans="1:1" s="200" customFormat="1" x14ac:dyDescent="0.3">
      <c r="A2767" s="201"/>
    </row>
    <row r="2768" spans="1:1" s="200" customFormat="1" x14ac:dyDescent="0.3">
      <c r="A2768" s="201"/>
    </row>
    <row r="2769" spans="1:1" s="200" customFormat="1" x14ac:dyDescent="0.3">
      <c r="A2769" s="201"/>
    </row>
    <row r="2770" spans="1:1" s="200" customFormat="1" x14ac:dyDescent="0.3">
      <c r="A2770" s="201"/>
    </row>
    <row r="2771" spans="1:1" s="200" customFormat="1" x14ac:dyDescent="0.3">
      <c r="A2771" s="201"/>
    </row>
    <row r="2772" spans="1:1" s="200" customFormat="1" x14ac:dyDescent="0.3">
      <c r="A2772" s="201"/>
    </row>
    <row r="2773" spans="1:1" s="200" customFormat="1" x14ac:dyDescent="0.3">
      <c r="A2773" s="201"/>
    </row>
    <row r="2774" spans="1:1" s="200" customFormat="1" x14ac:dyDescent="0.3">
      <c r="A2774" s="201"/>
    </row>
    <row r="2775" spans="1:1" s="200" customFormat="1" x14ac:dyDescent="0.3">
      <c r="A2775" s="201"/>
    </row>
    <row r="2776" spans="1:1" s="200" customFormat="1" x14ac:dyDescent="0.3">
      <c r="A2776" s="201"/>
    </row>
    <row r="2777" spans="1:1" s="200" customFormat="1" x14ac:dyDescent="0.3">
      <c r="A2777" s="201"/>
    </row>
    <row r="2778" spans="1:1" s="200" customFormat="1" x14ac:dyDescent="0.3">
      <c r="A2778" s="201"/>
    </row>
    <row r="2779" spans="1:1" s="200" customFormat="1" x14ac:dyDescent="0.3">
      <c r="A2779" s="201"/>
    </row>
    <row r="2780" spans="1:1" s="200" customFormat="1" x14ac:dyDescent="0.3">
      <c r="A2780" s="201"/>
    </row>
    <row r="2781" spans="1:1" s="200" customFormat="1" x14ac:dyDescent="0.3">
      <c r="A2781" s="201"/>
    </row>
    <row r="2782" spans="1:1" s="200" customFormat="1" x14ac:dyDescent="0.3">
      <c r="A2782" s="201"/>
    </row>
    <row r="2783" spans="1:1" s="200" customFormat="1" x14ac:dyDescent="0.3">
      <c r="A2783" s="201"/>
    </row>
    <row r="2784" spans="1:1" s="200" customFormat="1" x14ac:dyDescent="0.3">
      <c r="A2784" s="201"/>
    </row>
    <row r="2785" spans="1:1" s="200" customFormat="1" x14ac:dyDescent="0.3">
      <c r="A2785" s="201"/>
    </row>
    <row r="2786" spans="1:1" s="200" customFormat="1" x14ac:dyDescent="0.3">
      <c r="A2786" s="201"/>
    </row>
    <row r="2787" spans="1:1" s="200" customFormat="1" x14ac:dyDescent="0.3">
      <c r="A2787" s="201"/>
    </row>
    <row r="2788" spans="1:1" s="200" customFormat="1" x14ac:dyDescent="0.3">
      <c r="A2788" s="201"/>
    </row>
    <row r="2789" spans="1:1" s="200" customFormat="1" x14ac:dyDescent="0.3">
      <c r="A2789" s="201"/>
    </row>
    <row r="2790" spans="1:1" s="200" customFormat="1" x14ac:dyDescent="0.3">
      <c r="A2790" s="201"/>
    </row>
    <row r="2791" spans="1:1" s="200" customFormat="1" x14ac:dyDescent="0.3">
      <c r="A2791" s="201"/>
    </row>
    <row r="2792" spans="1:1" s="200" customFormat="1" x14ac:dyDescent="0.3">
      <c r="A2792" s="201"/>
    </row>
    <row r="2793" spans="1:1" s="200" customFormat="1" x14ac:dyDescent="0.3">
      <c r="A2793" s="201"/>
    </row>
    <row r="2794" spans="1:1" s="200" customFormat="1" x14ac:dyDescent="0.3">
      <c r="A2794" s="201"/>
    </row>
    <row r="2795" spans="1:1" s="200" customFormat="1" x14ac:dyDescent="0.3">
      <c r="A2795" s="201"/>
    </row>
    <row r="2796" spans="1:1" s="200" customFormat="1" x14ac:dyDescent="0.3">
      <c r="A2796" s="201"/>
    </row>
    <row r="2797" spans="1:1" s="200" customFormat="1" x14ac:dyDescent="0.3">
      <c r="A2797" s="201"/>
    </row>
    <row r="2798" spans="1:1" s="200" customFormat="1" x14ac:dyDescent="0.3">
      <c r="A2798" s="201"/>
    </row>
    <row r="2799" spans="1:1" s="200" customFormat="1" x14ac:dyDescent="0.3">
      <c r="A2799" s="201"/>
    </row>
    <row r="2800" spans="1:1" s="200" customFormat="1" x14ac:dyDescent="0.3">
      <c r="A2800" s="201"/>
    </row>
    <row r="2801" spans="1:1" s="200" customFormat="1" x14ac:dyDescent="0.3">
      <c r="A2801" s="201"/>
    </row>
    <row r="2802" spans="1:1" s="200" customFormat="1" x14ac:dyDescent="0.3">
      <c r="A2802" s="201"/>
    </row>
    <row r="2803" spans="1:1" s="200" customFormat="1" x14ac:dyDescent="0.3">
      <c r="A2803" s="201"/>
    </row>
    <row r="2804" spans="1:1" s="200" customFormat="1" x14ac:dyDescent="0.3">
      <c r="A2804" s="201"/>
    </row>
    <row r="2805" spans="1:1" s="200" customFormat="1" x14ac:dyDescent="0.3">
      <c r="A2805" s="201"/>
    </row>
    <row r="2806" spans="1:1" s="200" customFormat="1" x14ac:dyDescent="0.3">
      <c r="A2806" s="201"/>
    </row>
    <row r="2807" spans="1:1" s="200" customFormat="1" x14ac:dyDescent="0.3">
      <c r="A2807" s="201"/>
    </row>
    <row r="2808" spans="1:1" s="200" customFormat="1" x14ac:dyDescent="0.3">
      <c r="A2808" s="201"/>
    </row>
    <row r="2809" spans="1:1" s="200" customFormat="1" x14ac:dyDescent="0.3">
      <c r="A2809" s="201"/>
    </row>
    <row r="2810" spans="1:1" s="200" customFormat="1" x14ac:dyDescent="0.3">
      <c r="A2810" s="201"/>
    </row>
    <row r="2811" spans="1:1" s="200" customFormat="1" x14ac:dyDescent="0.3">
      <c r="A2811" s="201"/>
    </row>
    <row r="2812" spans="1:1" s="200" customFormat="1" x14ac:dyDescent="0.3">
      <c r="A2812" s="201"/>
    </row>
    <row r="2813" spans="1:1" s="200" customFormat="1" x14ac:dyDescent="0.3">
      <c r="A2813" s="201"/>
    </row>
    <row r="2814" spans="1:1" s="200" customFormat="1" x14ac:dyDescent="0.3">
      <c r="A2814" s="201"/>
    </row>
    <row r="2815" spans="1:1" s="200" customFormat="1" x14ac:dyDescent="0.3">
      <c r="A2815" s="201"/>
    </row>
    <row r="2816" spans="1:1" s="200" customFormat="1" x14ac:dyDescent="0.3">
      <c r="A2816" s="201"/>
    </row>
    <row r="2817" spans="1:1" s="200" customFormat="1" x14ac:dyDescent="0.3">
      <c r="A2817" s="201"/>
    </row>
    <row r="2818" spans="1:1" s="200" customFormat="1" x14ac:dyDescent="0.3">
      <c r="A2818" s="201"/>
    </row>
    <row r="2819" spans="1:1" s="200" customFormat="1" x14ac:dyDescent="0.3">
      <c r="A2819" s="201"/>
    </row>
    <row r="2820" spans="1:1" s="200" customFormat="1" x14ac:dyDescent="0.3">
      <c r="A2820" s="201"/>
    </row>
    <row r="2821" spans="1:1" s="200" customFormat="1" x14ac:dyDescent="0.3">
      <c r="A2821" s="201"/>
    </row>
    <row r="2822" spans="1:1" s="200" customFormat="1" x14ac:dyDescent="0.3">
      <c r="A2822" s="201"/>
    </row>
    <row r="2823" spans="1:1" s="200" customFormat="1" x14ac:dyDescent="0.3">
      <c r="A2823" s="201"/>
    </row>
    <row r="2824" spans="1:1" s="200" customFormat="1" x14ac:dyDescent="0.3">
      <c r="A2824" s="201"/>
    </row>
    <row r="2825" spans="1:1" s="200" customFormat="1" x14ac:dyDescent="0.3">
      <c r="A2825" s="201"/>
    </row>
    <row r="2826" spans="1:1" s="200" customFormat="1" x14ac:dyDescent="0.3">
      <c r="A2826" s="201"/>
    </row>
    <row r="2827" spans="1:1" s="200" customFormat="1" x14ac:dyDescent="0.3">
      <c r="A2827" s="201"/>
    </row>
    <row r="2828" spans="1:1" s="200" customFormat="1" x14ac:dyDescent="0.3">
      <c r="A2828" s="201"/>
    </row>
    <row r="2829" spans="1:1" s="200" customFormat="1" x14ac:dyDescent="0.3">
      <c r="A2829" s="201"/>
    </row>
    <row r="2830" spans="1:1" s="200" customFormat="1" x14ac:dyDescent="0.3">
      <c r="A2830" s="201"/>
    </row>
    <row r="2831" spans="1:1" s="200" customFormat="1" x14ac:dyDescent="0.3">
      <c r="A2831" s="201"/>
    </row>
    <row r="2832" spans="1:1" s="200" customFormat="1" x14ac:dyDescent="0.3">
      <c r="A2832" s="201"/>
    </row>
    <row r="2833" spans="1:1" s="200" customFormat="1" x14ac:dyDescent="0.3">
      <c r="A2833" s="201"/>
    </row>
    <row r="2834" spans="1:1" s="200" customFormat="1" x14ac:dyDescent="0.3">
      <c r="A2834" s="201"/>
    </row>
    <row r="2835" spans="1:1" s="200" customFormat="1" x14ac:dyDescent="0.3">
      <c r="A2835" s="201"/>
    </row>
    <row r="2836" spans="1:1" s="200" customFormat="1" x14ac:dyDescent="0.3">
      <c r="A2836" s="201"/>
    </row>
    <row r="2837" spans="1:1" s="200" customFormat="1" x14ac:dyDescent="0.3">
      <c r="A2837" s="201"/>
    </row>
    <row r="2838" spans="1:1" s="200" customFormat="1" x14ac:dyDescent="0.3">
      <c r="A2838" s="201"/>
    </row>
    <row r="2839" spans="1:1" s="200" customFormat="1" x14ac:dyDescent="0.3">
      <c r="A2839" s="201"/>
    </row>
    <row r="2840" spans="1:1" s="200" customFormat="1" x14ac:dyDescent="0.3">
      <c r="A2840" s="201"/>
    </row>
    <row r="2841" spans="1:1" s="200" customFormat="1" x14ac:dyDescent="0.3">
      <c r="A2841" s="201"/>
    </row>
    <row r="2842" spans="1:1" s="200" customFormat="1" x14ac:dyDescent="0.3">
      <c r="A2842" s="201"/>
    </row>
    <row r="2843" spans="1:1" s="200" customFormat="1" x14ac:dyDescent="0.3">
      <c r="A2843" s="201"/>
    </row>
    <row r="2844" spans="1:1" s="200" customFormat="1" x14ac:dyDescent="0.3">
      <c r="A2844" s="201"/>
    </row>
    <row r="2845" spans="1:1" s="200" customFormat="1" x14ac:dyDescent="0.3">
      <c r="A2845" s="201"/>
    </row>
    <row r="2846" spans="1:1" s="200" customFormat="1" x14ac:dyDescent="0.3">
      <c r="A2846" s="201"/>
    </row>
    <row r="2847" spans="1:1" s="200" customFormat="1" x14ac:dyDescent="0.3">
      <c r="A2847" s="201"/>
    </row>
    <row r="2848" spans="1:1" s="200" customFormat="1" x14ac:dyDescent="0.3">
      <c r="A2848" s="201"/>
    </row>
    <row r="2849" spans="1:1" s="200" customFormat="1" x14ac:dyDescent="0.3">
      <c r="A2849" s="201"/>
    </row>
    <row r="2850" spans="1:1" s="200" customFormat="1" x14ac:dyDescent="0.3">
      <c r="A2850" s="201"/>
    </row>
    <row r="2851" spans="1:1" s="200" customFormat="1" x14ac:dyDescent="0.3">
      <c r="A2851" s="201"/>
    </row>
    <row r="2852" spans="1:1" s="200" customFormat="1" x14ac:dyDescent="0.3">
      <c r="A2852" s="201"/>
    </row>
    <row r="2853" spans="1:1" s="200" customFormat="1" x14ac:dyDescent="0.3">
      <c r="A2853" s="201"/>
    </row>
    <row r="2854" spans="1:1" s="200" customFormat="1" x14ac:dyDescent="0.3">
      <c r="A2854" s="201"/>
    </row>
    <row r="2855" spans="1:1" s="200" customFormat="1" x14ac:dyDescent="0.3">
      <c r="A2855" s="201"/>
    </row>
    <row r="2856" spans="1:1" s="200" customFormat="1" x14ac:dyDescent="0.3">
      <c r="A2856" s="201"/>
    </row>
    <row r="2857" spans="1:1" s="200" customFormat="1" x14ac:dyDescent="0.3">
      <c r="A2857" s="201"/>
    </row>
    <row r="2858" spans="1:1" s="200" customFormat="1" x14ac:dyDescent="0.3">
      <c r="A2858" s="201"/>
    </row>
    <row r="2859" spans="1:1" s="200" customFormat="1" x14ac:dyDescent="0.3">
      <c r="A2859" s="201"/>
    </row>
    <row r="2860" spans="1:1" s="200" customFormat="1" x14ac:dyDescent="0.3">
      <c r="A2860" s="201"/>
    </row>
    <row r="2861" spans="1:1" s="200" customFormat="1" x14ac:dyDescent="0.3">
      <c r="A2861" s="201"/>
    </row>
    <row r="2862" spans="1:1" s="200" customFormat="1" x14ac:dyDescent="0.3">
      <c r="A2862" s="201"/>
    </row>
    <row r="2863" spans="1:1" s="200" customFormat="1" x14ac:dyDescent="0.3">
      <c r="A2863" s="201"/>
    </row>
    <row r="2864" spans="1:1" s="200" customFormat="1" x14ac:dyDescent="0.3">
      <c r="A2864" s="201"/>
    </row>
    <row r="2865" spans="1:1" s="200" customFormat="1" x14ac:dyDescent="0.3">
      <c r="A2865" s="201"/>
    </row>
    <row r="2866" spans="1:1" s="200" customFormat="1" x14ac:dyDescent="0.3">
      <c r="A2866" s="201"/>
    </row>
    <row r="2867" spans="1:1" s="200" customFormat="1" x14ac:dyDescent="0.3">
      <c r="A2867" s="201"/>
    </row>
    <row r="2868" spans="1:1" s="200" customFormat="1" x14ac:dyDescent="0.3">
      <c r="A2868" s="201"/>
    </row>
    <row r="2869" spans="1:1" s="200" customFormat="1" x14ac:dyDescent="0.3">
      <c r="A2869" s="201"/>
    </row>
    <row r="2870" spans="1:1" s="200" customFormat="1" x14ac:dyDescent="0.3">
      <c r="A2870" s="201"/>
    </row>
    <row r="2871" spans="1:1" s="200" customFormat="1" x14ac:dyDescent="0.3">
      <c r="A2871" s="201"/>
    </row>
    <row r="2872" spans="1:1" s="200" customFormat="1" x14ac:dyDescent="0.3">
      <c r="A2872" s="201"/>
    </row>
    <row r="2873" spans="1:1" s="200" customFormat="1" x14ac:dyDescent="0.3">
      <c r="A2873" s="201"/>
    </row>
    <row r="2874" spans="1:1" s="200" customFormat="1" x14ac:dyDescent="0.3">
      <c r="A2874" s="201"/>
    </row>
    <row r="2875" spans="1:1" s="200" customFormat="1" x14ac:dyDescent="0.3">
      <c r="A2875" s="201"/>
    </row>
    <row r="2876" spans="1:1" s="200" customFormat="1" x14ac:dyDescent="0.3">
      <c r="A2876" s="201"/>
    </row>
    <row r="2877" spans="1:1" s="200" customFormat="1" x14ac:dyDescent="0.3">
      <c r="A2877" s="201"/>
    </row>
    <row r="2878" spans="1:1" s="200" customFormat="1" x14ac:dyDescent="0.3">
      <c r="A2878" s="201"/>
    </row>
    <row r="2879" spans="1:1" s="200" customFormat="1" x14ac:dyDescent="0.3">
      <c r="A2879" s="201"/>
    </row>
    <row r="2880" spans="1:1" s="200" customFormat="1" x14ac:dyDescent="0.3">
      <c r="A2880" s="201"/>
    </row>
    <row r="2881" spans="1:1" s="200" customFormat="1" x14ac:dyDescent="0.3">
      <c r="A2881" s="201"/>
    </row>
    <row r="2882" spans="1:1" s="200" customFormat="1" x14ac:dyDescent="0.3">
      <c r="A2882" s="201"/>
    </row>
    <row r="2883" spans="1:1" s="200" customFormat="1" x14ac:dyDescent="0.3">
      <c r="A2883" s="201"/>
    </row>
    <row r="2884" spans="1:1" s="200" customFormat="1" x14ac:dyDescent="0.3">
      <c r="A2884" s="201"/>
    </row>
    <row r="2885" spans="1:1" s="200" customFormat="1" x14ac:dyDescent="0.3">
      <c r="A2885" s="201"/>
    </row>
    <row r="2886" spans="1:1" s="200" customFormat="1" x14ac:dyDescent="0.3">
      <c r="A2886" s="201"/>
    </row>
    <row r="2887" spans="1:1" s="200" customFormat="1" x14ac:dyDescent="0.3">
      <c r="A2887" s="201"/>
    </row>
    <row r="2888" spans="1:1" s="200" customFormat="1" x14ac:dyDescent="0.3">
      <c r="A2888" s="201"/>
    </row>
    <row r="2889" spans="1:1" s="200" customFormat="1" x14ac:dyDescent="0.3">
      <c r="A2889" s="201"/>
    </row>
    <row r="2890" spans="1:1" s="200" customFormat="1" x14ac:dyDescent="0.3">
      <c r="A2890" s="201"/>
    </row>
    <row r="2891" spans="1:1" s="200" customFormat="1" x14ac:dyDescent="0.3">
      <c r="A2891" s="201"/>
    </row>
    <row r="2892" spans="1:1" s="200" customFormat="1" x14ac:dyDescent="0.3">
      <c r="A2892" s="201"/>
    </row>
    <row r="2893" spans="1:1" s="200" customFormat="1" x14ac:dyDescent="0.3">
      <c r="A2893" s="201"/>
    </row>
    <row r="2894" spans="1:1" s="200" customFormat="1" x14ac:dyDescent="0.3">
      <c r="A2894" s="201"/>
    </row>
    <row r="2895" spans="1:1" s="200" customFormat="1" x14ac:dyDescent="0.3">
      <c r="A2895" s="201"/>
    </row>
    <row r="2896" spans="1:1" s="200" customFormat="1" x14ac:dyDescent="0.3">
      <c r="A2896" s="201"/>
    </row>
    <row r="2897" spans="1:1" s="200" customFormat="1" x14ac:dyDescent="0.3">
      <c r="A2897" s="201"/>
    </row>
    <row r="2898" spans="1:1" s="200" customFormat="1" x14ac:dyDescent="0.3">
      <c r="A2898" s="201"/>
    </row>
    <row r="2899" spans="1:1" s="200" customFormat="1" x14ac:dyDescent="0.3">
      <c r="A2899" s="201"/>
    </row>
    <row r="2900" spans="1:1" s="200" customFormat="1" x14ac:dyDescent="0.3">
      <c r="A2900" s="201"/>
    </row>
    <row r="2901" spans="1:1" s="200" customFormat="1" x14ac:dyDescent="0.3">
      <c r="A2901" s="201"/>
    </row>
    <row r="2902" spans="1:1" s="200" customFormat="1" x14ac:dyDescent="0.3">
      <c r="A2902" s="201"/>
    </row>
    <row r="2903" spans="1:1" s="200" customFormat="1" x14ac:dyDescent="0.3">
      <c r="A2903" s="201"/>
    </row>
    <row r="2904" spans="1:1" s="200" customFormat="1" x14ac:dyDescent="0.3">
      <c r="A2904" s="201"/>
    </row>
    <row r="2905" spans="1:1" s="200" customFormat="1" x14ac:dyDescent="0.3">
      <c r="A2905" s="201"/>
    </row>
    <row r="2906" spans="1:1" s="200" customFormat="1" x14ac:dyDescent="0.3">
      <c r="A2906" s="201"/>
    </row>
    <row r="2907" spans="1:1" s="200" customFormat="1" x14ac:dyDescent="0.3">
      <c r="A2907" s="201"/>
    </row>
    <row r="2908" spans="1:1" s="200" customFormat="1" x14ac:dyDescent="0.3">
      <c r="A2908" s="201"/>
    </row>
    <row r="2909" spans="1:1" s="200" customFormat="1" x14ac:dyDescent="0.3">
      <c r="A2909" s="201"/>
    </row>
    <row r="2910" spans="1:1" s="200" customFormat="1" x14ac:dyDescent="0.3">
      <c r="A2910" s="201"/>
    </row>
    <row r="2911" spans="1:1" s="200" customFormat="1" x14ac:dyDescent="0.3">
      <c r="A2911" s="201"/>
    </row>
    <row r="2912" spans="1:1" s="200" customFormat="1" x14ac:dyDescent="0.3">
      <c r="A2912" s="201"/>
    </row>
    <row r="2913" spans="1:1" s="200" customFormat="1" x14ac:dyDescent="0.3">
      <c r="A2913" s="201"/>
    </row>
    <row r="2914" spans="1:1" s="200" customFormat="1" x14ac:dyDescent="0.3">
      <c r="A2914" s="201"/>
    </row>
    <row r="2915" spans="1:1" s="200" customFormat="1" x14ac:dyDescent="0.3">
      <c r="A2915" s="201"/>
    </row>
    <row r="2916" spans="1:1" s="200" customFormat="1" x14ac:dyDescent="0.3">
      <c r="A2916" s="201"/>
    </row>
    <row r="2917" spans="1:1" s="200" customFormat="1" x14ac:dyDescent="0.3">
      <c r="A2917" s="201"/>
    </row>
    <row r="2918" spans="1:1" s="200" customFormat="1" x14ac:dyDescent="0.3">
      <c r="A2918" s="201"/>
    </row>
    <row r="2919" spans="1:1" s="200" customFormat="1" x14ac:dyDescent="0.3">
      <c r="A2919" s="201"/>
    </row>
    <row r="2920" spans="1:1" s="200" customFormat="1" x14ac:dyDescent="0.3">
      <c r="A2920" s="201"/>
    </row>
    <row r="2921" spans="1:1" s="200" customFormat="1" x14ac:dyDescent="0.3">
      <c r="A2921" s="201"/>
    </row>
    <row r="2922" spans="1:1" s="200" customFormat="1" x14ac:dyDescent="0.3">
      <c r="A2922" s="201"/>
    </row>
    <row r="2923" spans="1:1" s="200" customFormat="1" x14ac:dyDescent="0.3">
      <c r="A2923" s="201"/>
    </row>
    <row r="2924" spans="1:1" s="200" customFormat="1" x14ac:dyDescent="0.3">
      <c r="A2924" s="201"/>
    </row>
    <row r="2925" spans="1:1" s="200" customFormat="1" x14ac:dyDescent="0.3">
      <c r="A2925" s="201"/>
    </row>
    <row r="2926" spans="1:1" s="200" customFormat="1" x14ac:dyDescent="0.3">
      <c r="A2926" s="201"/>
    </row>
    <row r="2927" spans="1:1" s="200" customFormat="1" x14ac:dyDescent="0.3">
      <c r="A2927" s="201"/>
    </row>
    <row r="2928" spans="1:1" s="200" customFormat="1" x14ac:dyDescent="0.3">
      <c r="A2928" s="201"/>
    </row>
    <row r="2929" spans="1:1" s="200" customFormat="1" x14ac:dyDescent="0.3">
      <c r="A2929" s="201"/>
    </row>
    <row r="2930" spans="1:1" s="200" customFormat="1" x14ac:dyDescent="0.3">
      <c r="A2930" s="201"/>
    </row>
    <row r="2931" spans="1:1" s="200" customFormat="1" x14ac:dyDescent="0.3">
      <c r="A2931" s="201"/>
    </row>
    <row r="2932" spans="1:1" s="200" customFormat="1" x14ac:dyDescent="0.3">
      <c r="A2932" s="201"/>
    </row>
    <row r="2933" spans="1:1" s="200" customFormat="1" x14ac:dyDescent="0.3">
      <c r="A2933" s="201"/>
    </row>
    <row r="2934" spans="1:1" s="200" customFormat="1" x14ac:dyDescent="0.3">
      <c r="A2934" s="201"/>
    </row>
    <row r="2935" spans="1:1" s="200" customFormat="1" x14ac:dyDescent="0.3">
      <c r="A2935" s="201"/>
    </row>
    <row r="2936" spans="1:1" s="200" customFormat="1" x14ac:dyDescent="0.3">
      <c r="A2936" s="201"/>
    </row>
    <row r="2937" spans="1:1" s="200" customFormat="1" x14ac:dyDescent="0.3">
      <c r="A2937" s="201"/>
    </row>
    <row r="2938" spans="1:1" s="200" customFormat="1" x14ac:dyDescent="0.3">
      <c r="A2938" s="201"/>
    </row>
    <row r="2939" spans="1:1" s="200" customFormat="1" x14ac:dyDescent="0.3">
      <c r="A2939" s="201"/>
    </row>
    <row r="2940" spans="1:1" s="200" customFormat="1" x14ac:dyDescent="0.3">
      <c r="A2940" s="201"/>
    </row>
    <row r="2941" spans="1:1" s="200" customFormat="1" x14ac:dyDescent="0.3">
      <c r="A2941" s="201"/>
    </row>
    <row r="2942" spans="1:1" s="200" customFormat="1" x14ac:dyDescent="0.3">
      <c r="A2942" s="201"/>
    </row>
    <row r="2943" spans="1:1" s="200" customFormat="1" x14ac:dyDescent="0.3">
      <c r="A2943" s="201"/>
    </row>
    <row r="2944" spans="1:1" s="200" customFormat="1" x14ac:dyDescent="0.3">
      <c r="A2944" s="201"/>
    </row>
    <row r="2945" spans="1:1" s="200" customFormat="1" x14ac:dyDescent="0.3">
      <c r="A2945" s="201"/>
    </row>
    <row r="2946" spans="1:1" s="200" customFormat="1" x14ac:dyDescent="0.3">
      <c r="A2946" s="201"/>
    </row>
    <row r="2947" spans="1:1" s="200" customFormat="1" x14ac:dyDescent="0.3">
      <c r="A2947" s="201"/>
    </row>
    <row r="2948" spans="1:1" s="200" customFormat="1" x14ac:dyDescent="0.3">
      <c r="A2948" s="201"/>
    </row>
    <row r="2949" spans="1:1" s="200" customFormat="1" x14ac:dyDescent="0.3">
      <c r="A2949" s="201"/>
    </row>
    <row r="2950" spans="1:1" s="200" customFormat="1" x14ac:dyDescent="0.3">
      <c r="A2950" s="201"/>
    </row>
    <row r="2951" spans="1:1" s="200" customFormat="1" x14ac:dyDescent="0.3">
      <c r="A2951" s="201"/>
    </row>
    <row r="2952" spans="1:1" s="200" customFormat="1" x14ac:dyDescent="0.3">
      <c r="A2952" s="201"/>
    </row>
    <row r="2953" spans="1:1" s="200" customFormat="1" x14ac:dyDescent="0.3">
      <c r="A2953" s="201"/>
    </row>
    <row r="2954" spans="1:1" s="200" customFormat="1" x14ac:dyDescent="0.3">
      <c r="A2954" s="201"/>
    </row>
    <row r="2955" spans="1:1" s="200" customFormat="1" x14ac:dyDescent="0.3">
      <c r="A2955" s="201"/>
    </row>
    <row r="2956" spans="1:1" s="200" customFormat="1" x14ac:dyDescent="0.3">
      <c r="A2956" s="201"/>
    </row>
    <row r="2957" spans="1:1" s="200" customFormat="1" x14ac:dyDescent="0.3">
      <c r="A2957" s="201"/>
    </row>
    <row r="2958" spans="1:1" s="200" customFormat="1" x14ac:dyDescent="0.3">
      <c r="A2958" s="201"/>
    </row>
    <row r="2959" spans="1:1" s="200" customFormat="1" x14ac:dyDescent="0.3">
      <c r="A2959" s="201"/>
    </row>
    <row r="2960" spans="1:1" s="200" customFormat="1" x14ac:dyDescent="0.3">
      <c r="A2960" s="201"/>
    </row>
    <row r="2961" spans="1:1" s="200" customFormat="1" x14ac:dyDescent="0.3">
      <c r="A2961" s="201"/>
    </row>
    <row r="2962" spans="1:1" s="200" customFormat="1" x14ac:dyDescent="0.3">
      <c r="A2962" s="201"/>
    </row>
    <row r="2963" spans="1:1" s="200" customFormat="1" x14ac:dyDescent="0.3">
      <c r="A2963" s="201"/>
    </row>
    <row r="2964" spans="1:1" s="200" customFormat="1" x14ac:dyDescent="0.3">
      <c r="A2964" s="201"/>
    </row>
    <row r="2965" spans="1:1" s="200" customFormat="1" x14ac:dyDescent="0.3">
      <c r="A2965" s="201"/>
    </row>
    <row r="2966" spans="1:1" s="200" customFormat="1" x14ac:dyDescent="0.3">
      <c r="A2966" s="201"/>
    </row>
    <row r="2967" spans="1:1" s="200" customFormat="1" x14ac:dyDescent="0.3">
      <c r="A2967" s="201"/>
    </row>
    <row r="2968" spans="1:1" s="200" customFormat="1" x14ac:dyDescent="0.3">
      <c r="A2968" s="201"/>
    </row>
    <row r="2969" spans="1:1" s="200" customFormat="1" x14ac:dyDescent="0.3">
      <c r="A2969" s="201"/>
    </row>
    <row r="2970" spans="1:1" s="200" customFormat="1" x14ac:dyDescent="0.3">
      <c r="A2970" s="201"/>
    </row>
    <row r="2971" spans="1:1" s="200" customFormat="1" x14ac:dyDescent="0.3">
      <c r="A2971" s="201"/>
    </row>
    <row r="2972" spans="1:1" s="200" customFormat="1" x14ac:dyDescent="0.3">
      <c r="A2972" s="201"/>
    </row>
    <row r="2973" spans="1:1" s="200" customFormat="1" x14ac:dyDescent="0.3">
      <c r="A2973" s="201"/>
    </row>
    <row r="2974" spans="1:1" s="200" customFormat="1" x14ac:dyDescent="0.3">
      <c r="A2974" s="201"/>
    </row>
    <row r="2975" spans="1:1" s="200" customFormat="1" x14ac:dyDescent="0.3">
      <c r="A2975" s="201"/>
    </row>
    <row r="2976" spans="1:1" s="200" customFormat="1" x14ac:dyDescent="0.3">
      <c r="A2976" s="201"/>
    </row>
    <row r="2977" spans="1:1" s="200" customFormat="1" x14ac:dyDescent="0.3">
      <c r="A2977" s="201"/>
    </row>
    <row r="2978" spans="1:1" s="200" customFormat="1" x14ac:dyDescent="0.3">
      <c r="A2978" s="201"/>
    </row>
    <row r="2979" spans="1:1" s="200" customFormat="1" x14ac:dyDescent="0.3">
      <c r="A2979" s="201"/>
    </row>
    <row r="2980" spans="1:1" s="200" customFormat="1" x14ac:dyDescent="0.3">
      <c r="A2980" s="201"/>
    </row>
    <row r="2981" spans="1:1" s="200" customFormat="1" x14ac:dyDescent="0.3">
      <c r="A2981" s="201"/>
    </row>
    <row r="2982" spans="1:1" s="200" customFormat="1" x14ac:dyDescent="0.3">
      <c r="A2982" s="201"/>
    </row>
    <row r="2983" spans="1:1" s="200" customFormat="1" x14ac:dyDescent="0.3">
      <c r="A2983" s="201"/>
    </row>
    <row r="2984" spans="1:1" s="200" customFormat="1" x14ac:dyDescent="0.3">
      <c r="A2984" s="201"/>
    </row>
    <row r="2985" spans="1:1" s="200" customFormat="1" x14ac:dyDescent="0.3">
      <c r="A2985" s="201"/>
    </row>
    <row r="2986" spans="1:1" s="200" customFormat="1" x14ac:dyDescent="0.3">
      <c r="A2986" s="201"/>
    </row>
    <row r="2987" spans="1:1" s="200" customFormat="1" x14ac:dyDescent="0.3">
      <c r="A2987" s="201"/>
    </row>
    <row r="2988" spans="1:1" s="200" customFormat="1" x14ac:dyDescent="0.3">
      <c r="A2988" s="201"/>
    </row>
    <row r="2989" spans="1:1" s="200" customFormat="1" x14ac:dyDescent="0.3">
      <c r="A2989" s="201"/>
    </row>
    <row r="2990" spans="1:1" s="200" customFormat="1" x14ac:dyDescent="0.3">
      <c r="A2990" s="201"/>
    </row>
    <row r="2991" spans="1:1" s="200" customFormat="1" x14ac:dyDescent="0.3">
      <c r="A2991" s="201"/>
    </row>
    <row r="2992" spans="1:1" s="200" customFormat="1" x14ac:dyDescent="0.3">
      <c r="A2992" s="201"/>
    </row>
    <row r="2993" spans="1:1" s="200" customFormat="1" x14ac:dyDescent="0.3">
      <c r="A2993" s="201"/>
    </row>
    <row r="2994" spans="1:1" s="200" customFormat="1" x14ac:dyDescent="0.3">
      <c r="A2994" s="201"/>
    </row>
    <row r="2995" spans="1:1" s="200" customFormat="1" x14ac:dyDescent="0.3">
      <c r="A2995" s="201"/>
    </row>
    <row r="2996" spans="1:1" s="200" customFormat="1" x14ac:dyDescent="0.3">
      <c r="A2996" s="201"/>
    </row>
    <row r="2997" spans="1:1" s="200" customFormat="1" x14ac:dyDescent="0.3">
      <c r="A2997" s="201"/>
    </row>
    <row r="2998" spans="1:1" s="200" customFormat="1" x14ac:dyDescent="0.3">
      <c r="A2998" s="201"/>
    </row>
    <row r="2999" spans="1:1" s="200" customFormat="1" x14ac:dyDescent="0.3">
      <c r="A2999" s="201"/>
    </row>
    <row r="3000" spans="1:1" s="200" customFormat="1" x14ac:dyDescent="0.3">
      <c r="A3000" s="201"/>
    </row>
    <row r="3001" spans="1:1" s="200" customFormat="1" x14ac:dyDescent="0.3">
      <c r="A3001" s="201"/>
    </row>
    <row r="3002" spans="1:1" s="200" customFormat="1" x14ac:dyDescent="0.3">
      <c r="A3002" s="201"/>
    </row>
    <row r="3003" spans="1:1" s="200" customFormat="1" x14ac:dyDescent="0.3">
      <c r="A3003" s="201"/>
    </row>
    <row r="3004" spans="1:1" s="200" customFormat="1" x14ac:dyDescent="0.3">
      <c r="A3004" s="201"/>
    </row>
    <row r="3005" spans="1:1" s="200" customFormat="1" x14ac:dyDescent="0.3">
      <c r="A3005" s="201"/>
    </row>
    <row r="3006" spans="1:1" s="200" customFormat="1" x14ac:dyDescent="0.3">
      <c r="A3006" s="201"/>
    </row>
    <row r="3007" spans="1:1" s="200" customFormat="1" x14ac:dyDescent="0.3">
      <c r="A3007" s="201"/>
    </row>
    <row r="3008" spans="1:1" s="200" customFormat="1" x14ac:dyDescent="0.3">
      <c r="A3008" s="201"/>
    </row>
    <row r="3009" spans="1:1" s="200" customFormat="1" x14ac:dyDescent="0.3">
      <c r="A3009" s="201"/>
    </row>
    <row r="3010" spans="1:1" s="200" customFormat="1" x14ac:dyDescent="0.3">
      <c r="A3010" s="201"/>
    </row>
    <row r="3011" spans="1:1" s="200" customFormat="1" x14ac:dyDescent="0.3">
      <c r="A3011" s="201"/>
    </row>
    <row r="3012" spans="1:1" s="200" customFormat="1" x14ac:dyDescent="0.3">
      <c r="A3012" s="201"/>
    </row>
    <row r="3013" spans="1:1" s="200" customFormat="1" x14ac:dyDescent="0.3">
      <c r="A3013" s="201"/>
    </row>
    <row r="3014" spans="1:1" s="200" customFormat="1" x14ac:dyDescent="0.3">
      <c r="A3014" s="201"/>
    </row>
    <row r="3015" spans="1:1" s="200" customFormat="1" x14ac:dyDescent="0.3">
      <c r="A3015" s="201"/>
    </row>
    <row r="3016" spans="1:1" s="200" customFormat="1" x14ac:dyDescent="0.3">
      <c r="A3016" s="201"/>
    </row>
    <row r="3017" spans="1:1" s="200" customFormat="1" x14ac:dyDescent="0.3">
      <c r="A3017" s="201"/>
    </row>
    <row r="3018" spans="1:1" s="200" customFormat="1" x14ac:dyDescent="0.3">
      <c r="A3018" s="201"/>
    </row>
    <row r="3019" spans="1:1" s="200" customFormat="1" x14ac:dyDescent="0.3">
      <c r="A3019" s="201"/>
    </row>
    <row r="3020" spans="1:1" s="200" customFormat="1" x14ac:dyDescent="0.3">
      <c r="A3020" s="201"/>
    </row>
    <row r="3021" spans="1:1" s="200" customFormat="1" x14ac:dyDescent="0.3">
      <c r="A3021" s="201"/>
    </row>
    <row r="3022" spans="1:1" s="200" customFormat="1" x14ac:dyDescent="0.3">
      <c r="A3022" s="201"/>
    </row>
    <row r="3023" spans="1:1" s="200" customFormat="1" x14ac:dyDescent="0.3">
      <c r="A3023" s="201"/>
    </row>
    <row r="3024" spans="1:1" s="200" customFormat="1" x14ac:dyDescent="0.3">
      <c r="A3024" s="201"/>
    </row>
    <row r="3025" spans="1:1" s="200" customFormat="1" x14ac:dyDescent="0.3">
      <c r="A3025" s="201"/>
    </row>
    <row r="3026" spans="1:1" s="200" customFormat="1" x14ac:dyDescent="0.3">
      <c r="A3026" s="201"/>
    </row>
    <row r="3027" spans="1:1" s="200" customFormat="1" x14ac:dyDescent="0.3">
      <c r="A3027" s="201"/>
    </row>
    <row r="3028" spans="1:1" s="200" customFormat="1" x14ac:dyDescent="0.3">
      <c r="A3028" s="201"/>
    </row>
    <row r="3029" spans="1:1" s="200" customFormat="1" x14ac:dyDescent="0.3">
      <c r="A3029" s="201"/>
    </row>
    <row r="3030" spans="1:1" s="200" customFormat="1" x14ac:dyDescent="0.3">
      <c r="A3030" s="201"/>
    </row>
    <row r="3031" spans="1:1" s="200" customFormat="1" x14ac:dyDescent="0.3">
      <c r="A3031" s="201"/>
    </row>
    <row r="3032" spans="1:1" s="200" customFormat="1" x14ac:dyDescent="0.3">
      <c r="A3032" s="201"/>
    </row>
    <row r="3033" spans="1:1" s="200" customFormat="1" x14ac:dyDescent="0.3">
      <c r="A3033" s="201"/>
    </row>
    <row r="3034" spans="1:1" s="200" customFormat="1" x14ac:dyDescent="0.3">
      <c r="A3034" s="201"/>
    </row>
    <row r="3035" spans="1:1" s="200" customFormat="1" x14ac:dyDescent="0.3">
      <c r="A3035" s="201"/>
    </row>
    <row r="3036" spans="1:1" s="200" customFormat="1" x14ac:dyDescent="0.3">
      <c r="A3036" s="201"/>
    </row>
    <row r="3037" spans="1:1" s="200" customFormat="1" x14ac:dyDescent="0.3">
      <c r="A3037" s="201"/>
    </row>
    <row r="3038" spans="1:1" s="200" customFormat="1" x14ac:dyDescent="0.3">
      <c r="A3038" s="201"/>
    </row>
    <row r="3039" spans="1:1" s="200" customFormat="1" x14ac:dyDescent="0.3">
      <c r="A3039" s="201"/>
    </row>
    <row r="3040" spans="1:1" s="200" customFormat="1" x14ac:dyDescent="0.3">
      <c r="A3040" s="201"/>
    </row>
    <row r="3041" spans="1:1" s="200" customFormat="1" x14ac:dyDescent="0.3">
      <c r="A3041" s="201"/>
    </row>
    <row r="3042" spans="1:1" s="200" customFormat="1" x14ac:dyDescent="0.3">
      <c r="A3042" s="201"/>
    </row>
    <row r="3043" spans="1:1" s="200" customFormat="1" x14ac:dyDescent="0.3">
      <c r="A3043" s="201"/>
    </row>
    <row r="3044" spans="1:1" s="200" customFormat="1" x14ac:dyDescent="0.3">
      <c r="A3044" s="201"/>
    </row>
    <row r="3045" spans="1:1" s="200" customFormat="1" x14ac:dyDescent="0.3">
      <c r="A3045" s="201"/>
    </row>
    <row r="3046" spans="1:1" s="200" customFormat="1" x14ac:dyDescent="0.3">
      <c r="A3046" s="201"/>
    </row>
    <row r="3047" spans="1:1" s="200" customFormat="1" x14ac:dyDescent="0.3">
      <c r="A3047" s="201"/>
    </row>
    <row r="3048" spans="1:1" s="200" customFormat="1" x14ac:dyDescent="0.3">
      <c r="A3048" s="201"/>
    </row>
    <row r="3049" spans="1:1" s="200" customFormat="1" x14ac:dyDescent="0.3">
      <c r="A3049" s="201"/>
    </row>
    <row r="3050" spans="1:1" s="200" customFormat="1" x14ac:dyDescent="0.3">
      <c r="A3050" s="201"/>
    </row>
    <row r="3051" spans="1:1" s="200" customFormat="1" x14ac:dyDescent="0.3">
      <c r="A3051" s="201"/>
    </row>
    <row r="3052" spans="1:1" s="200" customFormat="1" x14ac:dyDescent="0.3">
      <c r="A3052" s="201"/>
    </row>
    <row r="3053" spans="1:1" s="200" customFormat="1" x14ac:dyDescent="0.3">
      <c r="A3053" s="201"/>
    </row>
    <row r="3054" spans="1:1" s="200" customFormat="1" x14ac:dyDescent="0.3">
      <c r="A3054" s="201"/>
    </row>
    <row r="3055" spans="1:1" s="200" customFormat="1" x14ac:dyDescent="0.3">
      <c r="A3055" s="201"/>
    </row>
    <row r="3056" spans="1:1" s="200" customFormat="1" x14ac:dyDescent="0.3">
      <c r="A3056" s="201"/>
    </row>
    <row r="3057" spans="1:1" s="200" customFormat="1" x14ac:dyDescent="0.3">
      <c r="A3057" s="201"/>
    </row>
    <row r="3058" spans="1:1" s="200" customFormat="1" x14ac:dyDescent="0.3">
      <c r="A3058" s="201"/>
    </row>
    <row r="3059" spans="1:1" s="200" customFormat="1" x14ac:dyDescent="0.3">
      <c r="A3059" s="201"/>
    </row>
    <row r="3060" spans="1:1" s="200" customFormat="1" x14ac:dyDescent="0.3">
      <c r="A3060" s="201"/>
    </row>
    <row r="3061" spans="1:1" s="200" customFormat="1" x14ac:dyDescent="0.3">
      <c r="A3061" s="201"/>
    </row>
    <row r="3062" spans="1:1" s="200" customFormat="1" x14ac:dyDescent="0.3">
      <c r="A3062" s="201"/>
    </row>
    <row r="3063" spans="1:1" s="200" customFormat="1" x14ac:dyDescent="0.3">
      <c r="A3063" s="201"/>
    </row>
    <row r="3064" spans="1:1" s="200" customFormat="1" x14ac:dyDescent="0.3">
      <c r="A3064" s="201"/>
    </row>
    <row r="3065" spans="1:1" s="200" customFormat="1" x14ac:dyDescent="0.3">
      <c r="A3065" s="201"/>
    </row>
    <row r="3066" spans="1:1" s="200" customFormat="1" x14ac:dyDescent="0.3">
      <c r="A3066" s="201"/>
    </row>
    <row r="3067" spans="1:1" s="200" customFormat="1" x14ac:dyDescent="0.3">
      <c r="A3067" s="201"/>
    </row>
    <row r="3068" spans="1:1" s="200" customFormat="1" x14ac:dyDescent="0.3">
      <c r="A3068" s="201"/>
    </row>
    <row r="3069" spans="1:1" s="200" customFormat="1" x14ac:dyDescent="0.3">
      <c r="A3069" s="201"/>
    </row>
    <row r="3070" spans="1:1" s="200" customFormat="1" x14ac:dyDescent="0.3">
      <c r="A3070" s="201"/>
    </row>
    <row r="3071" spans="1:1" s="200" customFormat="1" x14ac:dyDescent="0.3">
      <c r="A3071" s="201"/>
    </row>
    <row r="3072" spans="1:1" s="200" customFormat="1" x14ac:dyDescent="0.3">
      <c r="A3072" s="201"/>
    </row>
    <row r="3073" spans="1:1" s="200" customFormat="1" x14ac:dyDescent="0.3">
      <c r="A3073" s="201"/>
    </row>
    <row r="3074" spans="1:1" s="200" customFormat="1" x14ac:dyDescent="0.3">
      <c r="A3074" s="201"/>
    </row>
    <row r="3075" spans="1:1" s="200" customFormat="1" x14ac:dyDescent="0.3">
      <c r="A3075" s="201"/>
    </row>
    <row r="3076" spans="1:1" s="200" customFormat="1" x14ac:dyDescent="0.3">
      <c r="A3076" s="201"/>
    </row>
    <row r="3077" spans="1:1" s="200" customFormat="1" x14ac:dyDescent="0.3">
      <c r="A3077" s="201"/>
    </row>
    <row r="3078" spans="1:1" s="200" customFormat="1" x14ac:dyDescent="0.3">
      <c r="A3078" s="201"/>
    </row>
    <row r="3079" spans="1:1" s="200" customFormat="1" x14ac:dyDescent="0.3">
      <c r="A3079" s="201"/>
    </row>
    <row r="3080" spans="1:1" s="200" customFormat="1" x14ac:dyDescent="0.3">
      <c r="A3080" s="201"/>
    </row>
    <row r="3081" spans="1:1" s="200" customFormat="1" x14ac:dyDescent="0.3">
      <c r="A3081" s="201"/>
    </row>
    <row r="3082" spans="1:1" s="200" customFormat="1" x14ac:dyDescent="0.3">
      <c r="A3082" s="201"/>
    </row>
    <row r="3083" spans="1:1" s="200" customFormat="1" x14ac:dyDescent="0.3">
      <c r="A3083" s="201"/>
    </row>
    <row r="3084" spans="1:1" s="200" customFormat="1" x14ac:dyDescent="0.3">
      <c r="A3084" s="201"/>
    </row>
    <row r="3085" spans="1:1" s="200" customFormat="1" x14ac:dyDescent="0.3">
      <c r="A3085" s="201"/>
    </row>
    <row r="3086" spans="1:1" s="200" customFormat="1" x14ac:dyDescent="0.3">
      <c r="A3086" s="201"/>
    </row>
    <row r="3087" spans="1:1" s="200" customFormat="1" x14ac:dyDescent="0.3">
      <c r="A3087" s="201"/>
    </row>
    <row r="3088" spans="1:1" s="200" customFormat="1" x14ac:dyDescent="0.3">
      <c r="A3088" s="201"/>
    </row>
    <row r="3089" spans="1:1" s="200" customFormat="1" x14ac:dyDescent="0.3">
      <c r="A3089" s="201"/>
    </row>
    <row r="3090" spans="1:1" s="200" customFormat="1" x14ac:dyDescent="0.3">
      <c r="A3090" s="201"/>
    </row>
    <row r="3091" spans="1:1" s="200" customFormat="1" x14ac:dyDescent="0.3">
      <c r="A3091" s="201"/>
    </row>
    <row r="3092" spans="1:1" s="200" customFormat="1" x14ac:dyDescent="0.3">
      <c r="A3092" s="201"/>
    </row>
    <row r="3093" spans="1:1" s="200" customFormat="1" x14ac:dyDescent="0.3">
      <c r="A3093" s="201"/>
    </row>
    <row r="3094" spans="1:1" s="200" customFormat="1" x14ac:dyDescent="0.3">
      <c r="A3094" s="201"/>
    </row>
    <row r="3095" spans="1:1" s="200" customFormat="1" x14ac:dyDescent="0.3">
      <c r="A3095" s="201"/>
    </row>
    <row r="3096" spans="1:1" s="200" customFormat="1" x14ac:dyDescent="0.3">
      <c r="A3096" s="201"/>
    </row>
    <row r="3097" spans="1:1" s="200" customFormat="1" x14ac:dyDescent="0.3">
      <c r="A3097" s="201"/>
    </row>
    <row r="3098" spans="1:1" s="200" customFormat="1" x14ac:dyDescent="0.3">
      <c r="A3098" s="201"/>
    </row>
    <row r="3099" spans="1:1" s="200" customFormat="1" x14ac:dyDescent="0.3">
      <c r="A3099" s="201"/>
    </row>
    <row r="3100" spans="1:1" s="200" customFormat="1" x14ac:dyDescent="0.3">
      <c r="A3100" s="201"/>
    </row>
    <row r="3101" spans="1:1" s="200" customFormat="1" x14ac:dyDescent="0.3">
      <c r="A3101" s="201"/>
    </row>
    <row r="3102" spans="1:1" s="200" customFormat="1" x14ac:dyDescent="0.3">
      <c r="A3102" s="201"/>
    </row>
    <row r="3103" spans="1:1" s="200" customFormat="1" x14ac:dyDescent="0.3">
      <c r="A3103" s="201"/>
    </row>
    <row r="3104" spans="1:1" s="200" customFormat="1" x14ac:dyDescent="0.3">
      <c r="A3104" s="201"/>
    </row>
    <row r="3105" spans="1:1" s="200" customFormat="1" x14ac:dyDescent="0.3">
      <c r="A3105" s="201"/>
    </row>
    <row r="3106" spans="1:1" s="200" customFormat="1" x14ac:dyDescent="0.3">
      <c r="A3106" s="201"/>
    </row>
    <row r="3107" spans="1:1" s="200" customFormat="1" x14ac:dyDescent="0.3">
      <c r="A3107" s="201"/>
    </row>
    <row r="3108" spans="1:1" s="200" customFormat="1" x14ac:dyDescent="0.3">
      <c r="A3108" s="201"/>
    </row>
    <row r="3109" spans="1:1" s="200" customFormat="1" x14ac:dyDescent="0.3">
      <c r="A3109" s="201"/>
    </row>
    <row r="3110" spans="1:1" s="200" customFormat="1" x14ac:dyDescent="0.3">
      <c r="A3110" s="201"/>
    </row>
    <row r="3111" spans="1:1" s="200" customFormat="1" x14ac:dyDescent="0.3">
      <c r="A3111" s="201"/>
    </row>
    <row r="3112" spans="1:1" s="200" customFormat="1" x14ac:dyDescent="0.3">
      <c r="A3112" s="201"/>
    </row>
    <row r="3113" spans="1:1" s="200" customFormat="1" x14ac:dyDescent="0.3">
      <c r="A3113" s="201"/>
    </row>
    <row r="3114" spans="1:1" s="200" customFormat="1" x14ac:dyDescent="0.3">
      <c r="A3114" s="201"/>
    </row>
    <row r="3115" spans="1:1" s="200" customFormat="1" x14ac:dyDescent="0.3">
      <c r="A3115" s="201"/>
    </row>
    <row r="3116" spans="1:1" s="200" customFormat="1" x14ac:dyDescent="0.3">
      <c r="A3116" s="201"/>
    </row>
    <row r="3117" spans="1:1" s="200" customFormat="1" x14ac:dyDescent="0.3">
      <c r="A3117" s="201"/>
    </row>
    <row r="3118" spans="1:1" s="200" customFormat="1" x14ac:dyDescent="0.3">
      <c r="A3118" s="201"/>
    </row>
    <row r="3119" spans="1:1" s="200" customFormat="1" x14ac:dyDescent="0.3">
      <c r="A3119" s="201"/>
    </row>
    <row r="3120" spans="1:1" s="200" customFormat="1" x14ac:dyDescent="0.3">
      <c r="A3120" s="201"/>
    </row>
    <row r="3121" spans="1:1" s="200" customFormat="1" x14ac:dyDescent="0.3">
      <c r="A3121" s="201"/>
    </row>
    <row r="3122" spans="1:1" s="200" customFormat="1" x14ac:dyDescent="0.3">
      <c r="A3122" s="201"/>
    </row>
    <row r="3123" spans="1:1" s="200" customFormat="1" x14ac:dyDescent="0.3">
      <c r="A3123" s="201"/>
    </row>
    <row r="3124" spans="1:1" s="200" customFormat="1" x14ac:dyDescent="0.3">
      <c r="A3124" s="201"/>
    </row>
    <row r="3125" spans="1:1" s="200" customFormat="1" x14ac:dyDescent="0.3">
      <c r="A3125" s="201"/>
    </row>
    <row r="3126" spans="1:1" s="200" customFormat="1" x14ac:dyDescent="0.3">
      <c r="A3126" s="201"/>
    </row>
    <row r="3127" spans="1:1" s="200" customFormat="1" x14ac:dyDescent="0.3">
      <c r="A3127" s="201"/>
    </row>
    <row r="3128" spans="1:1" s="200" customFormat="1" x14ac:dyDescent="0.3">
      <c r="A3128" s="201"/>
    </row>
    <row r="3129" spans="1:1" s="200" customFormat="1" x14ac:dyDescent="0.3">
      <c r="A3129" s="201"/>
    </row>
    <row r="3130" spans="1:1" s="200" customFormat="1" x14ac:dyDescent="0.3">
      <c r="A3130" s="201"/>
    </row>
    <row r="3131" spans="1:1" s="200" customFormat="1" x14ac:dyDescent="0.3">
      <c r="A3131" s="201"/>
    </row>
    <row r="3132" spans="1:1" s="200" customFormat="1" x14ac:dyDescent="0.3">
      <c r="A3132" s="201"/>
    </row>
    <row r="3133" spans="1:1" s="200" customFormat="1" x14ac:dyDescent="0.3">
      <c r="A3133" s="201"/>
    </row>
    <row r="3134" spans="1:1" s="200" customFormat="1" x14ac:dyDescent="0.3">
      <c r="A3134" s="201"/>
    </row>
    <row r="3135" spans="1:1" s="200" customFormat="1" x14ac:dyDescent="0.3">
      <c r="A3135" s="201"/>
    </row>
    <row r="3136" spans="1:1" s="200" customFormat="1" x14ac:dyDescent="0.3">
      <c r="A3136" s="201"/>
    </row>
    <row r="3137" spans="1:1" s="200" customFormat="1" x14ac:dyDescent="0.3">
      <c r="A3137" s="201"/>
    </row>
    <row r="3138" spans="1:1" s="200" customFormat="1" x14ac:dyDescent="0.3">
      <c r="A3138" s="201"/>
    </row>
    <row r="3139" spans="1:1" s="200" customFormat="1" x14ac:dyDescent="0.3">
      <c r="A3139" s="201"/>
    </row>
    <row r="3140" spans="1:1" s="200" customFormat="1" x14ac:dyDescent="0.3">
      <c r="A3140" s="201"/>
    </row>
    <row r="3141" spans="1:1" s="200" customFormat="1" x14ac:dyDescent="0.3">
      <c r="A3141" s="201"/>
    </row>
    <row r="3142" spans="1:1" s="200" customFormat="1" x14ac:dyDescent="0.3">
      <c r="A3142" s="201"/>
    </row>
    <row r="3143" spans="1:1" s="200" customFormat="1" x14ac:dyDescent="0.3">
      <c r="A3143" s="201"/>
    </row>
    <row r="3144" spans="1:1" s="200" customFormat="1" x14ac:dyDescent="0.3">
      <c r="A3144" s="201"/>
    </row>
    <row r="3145" spans="1:1" s="200" customFormat="1" x14ac:dyDescent="0.3">
      <c r="A3145" s="201"/>
    </row>
    <row r="3146" spans="1:1" s="200" customFormat="1" x14ac:dyDescent="0.3">
      <c r="A3146" s="201"/>
    </row>
    <row r="3147" spans="1:1" s="200" customFormat="1" x14ac:dyDescent="0.3">
      <c r="A3147" s="201"/>
    </row>
    <row r="3148" spans="1:1" s="200" customFormat="1" x14ac:dyDescent="0.3">
      <c r="A3148" s="201"/>
    </row>
    <row r="3149" spans="1:1" s="200" customFormat="1" x14ac:dyDescent="0.3">
      <c r="A3149" s="201"/>
    </row>
    <row r="3150" spans="1:1" s="200" customFormat="1" x14ac:dyDescent="0.3">
      <c r="A3150" s="201"/>
    </row>
    <row r="3151" spans="1:1" s="200" customFormat="1" x14ac:dyDescent="0.3">
      <c r="A3151" s="201"/>
    </row>
    <row r="3152" spans="1:1" s="200" customFormat="1" x14ac:dyDescent="0.3">
      <c r="A3152" s="201"/>
    </row>
    <row r="3153" spans="1:1" s="200" customFormat="1" x14ac:dyDescent="0.3">
      <c r="A3153" s="201"/>
    </row>
    <row r="3154" spans="1:1" s="200" customFormat="1" x14ac:dyDescent="0.3">
      <c r="A3154" s="201"/>
    </row>
    <row r="3155" spans="1:1" s="200" customFormat="1" x14ac:dyDescent="0.3">
      <c r="A3155" s="201"/>
    </row>
    <row r="3156" spans="1:1" s="200" customFormat="1" x14ac:dyDescent="0.3">
      <c r="A3156" s="201"/>
    </row>
    <row r="3157" spans="1:1" s="200" customFormat="1" x14ac:dyDescent="0.3">
      <c r="A3157" s="201"/>
    </row>
    <row r="3158" spans="1:1" s="200" customFormat="1" x14ac:dyDescent="0.3">
      <c r="A3158" s="201"/>
    </row>
    <row r="3159" spans="1:1" s="200" customFormat="1" x14ac:dyDescent="0.3">
      <c r="A3159" s="201"/>
    </row>
    <row r="3160" spans="1:1" s="200" customFormat="1" x14ac:dyDescent="0.3">
      <c r="A3160" s="201"/>
    </row>
    <row r="3161" spans="1:1" s="200" customFormat="1" x14ac:dyDescent="0.3">
      <c r="A3161" s="201"/>
    </row>
    <row r="3162" spans="1:1" s="200" customFormat="1" x14ac:dyDescent="0.3">
      <c r="A3162" s="201"/>
    </row>
    <row r="3163" spans="1:1" s="200" customFormat="1" x14ac:dyDescent="0.3">
      <c r="A3163" s="201"/>
    </row>
    <row r="3164" spans="1:1" s="200" customFormat="1" x14ac:dyDescent="0.3">
      <c r="A3164" s="201"/>
    </row>
    <row r="3165" spans="1:1" s="200" customFormat="1" x14ac:dyDescent="0.3">
      <c r="A3165" s="201"/>
    </row>
    <row r="3166" spans="1:1" s="200" customFormat="1" x14ac:dyDescent="0.3">
      <c r="A3166" s="201"/>
    </row>
    <row r="3167" spans="1:1" s="200" customFormat="1" x14ac:dyDescent="0.3">
      <c r="A3167" s="201"/>
    </row>
    <row r="3168" spans="1:1" s="200" customFormat="1" x14ac:dyDescent="0.3">
      <c r="A3168" s="201"/>
    </row>
    <row r="3169" spans="1:1" s="200" customFormat="1" x14ac:dyDescent="0.3">
      <c r="A3169" s="201"/>
    </row>
    <row r="3170" spans="1:1" s="200" customFormat="1" x14ac:dyDescent="0.3">
      <c r="A3170" s="201"/>
    </row>
    <row r="3171" spans="1:1" s="200" customFormat="1" x14ac:dyDescent="0.3">
      <c r="A3171" s="201"/>
    </row>
    <row r="3172" spans="1:1" s="200" customFormat="1" x14ac:dyDescent="0.3">
      <c r="A3172" s="201"/>
    </row>
    <row r="3173" spans="1:1" s="200" customFormat="1" x14ac:dyDescent="0.3">
      <c r="A3173" s="201"/>
    </row>
    <row r="3174" spans="1:1" s="200" customFormat="1" x14ac:dyDescent="0.3">
      <c r="A3174" s="201"/>
    </row>
    <row r="3175" spans="1:1" s="200" customFormat="1" x14ac:dyDescent="0.3">
      <c r="A3175" s="201"/>
    </row>
    <row r="3176" spans="1:1" s="200" customFormat="1" x14ac:dyDescent="0.3">
      <c r="A3176" s="201"/>
    </row>
    <row r="3177" spans="1:1" s="200" customFormat="1" x14ac:dyDescent="0.3">
      <c r="A3177" s="201"/>
    </row>
    <row r="3178" spans="1:1" s="200" customFormat="1" x14ac:dyDescent="0.3">
      <c r="A3178" s="201"/>
    </row>
    <row r="3179" spans="1:1" s="200" customFormat="1" x14ac:dyDescent="0.3">
      <c r="A3179" s="201"/>
    </row>
    <row r="3180" spans="1:1" s="200" customFormat="1" x14ac:dyDescent="0.3">
      <c r="A3180" s="201"/>
    </row>
    <row r="3181" spans="1:1" s="200" customFormat="1" x14ac:dyDescent="0.3">
      <c r="A3181" s="201"/>
    </row>
    <row r="3182" spans="1:1" s="200" customFormat="1" x14ac:dyDescent="0.3">
      <c r="A3182" s="201"/>
    </row>
    <row r="3183" spans="1:1" s="200" customFormat="1" x14ac:dyDescent="0.3">
      <c r="A3183" s="201"/>
    </row>
    <row r="3184" spans="1:1" s="200" customFormat="1" x14ac:dyDescent="0.3">
      <c r="A3184" s="201"/>
    </row>
    <row r="3185" spans="1:1" s="200" customFormat="1" x14ac:dyDescent="0.3">
      <c r="A3185" s="201"/>
    </row>
    <row r="3186" spans="1:1" s="200" customFormat="1" x14ac:dyDescent="0.3">
      <c r="A3186" s="201"/>
    </row>
    <row r="3187" spans="1:1" s="200" customFormat="1" x14ac:dyDescent="0.3">
      <c r="A3187" s="201"/>
    </row>
    <row r="3188" spans="1:1" s="200" customFormat="1" x14ac:dyDescent="0.3">
      <c r="A3188" s="201"/>
    </row>
    <row r="3189" spans="1:1" s="200" customFormat="1" x14ac:dyDescent="0.3">
      <c r="A3189" s="201"/>
    </row>
    <row r="3190" spans="1:1" s="200" customFormat="1" x14ac:dyDescent="0.3">
      <c r="A3190" s="201"/>
    </row>
    <row r="3191" spans="1:1" s="200" customFormat="1" x14ac:dyDescent="0.3">
      <c r="A3191" s="201"/>
    </row>
    <row r="3192" spans="1:1" s="200" customFormat="1" x14ac:dyDescent="0.3">
      <c r="A3192" s="201"/>
    </row>
    <row r="3193" spans="1:1" s="200" customFormat="1" x14ac:dyDescent="0.3">
      <c r="A3193" s="201"/>
    </row>
    <row r="3194" spans="1:1" s="200" customFormat="1" x14ac:dyDescent="0.3">
      <c r="A3194" s="201"/>
    </row>
    <row r="3195" spans="1:1" s="200" customFormat="1" x14ac:dyDescent="0.3">
      <c r="A3195" s="201"/>
    </row>
    <row r="3196" spans="1:1" s="200" customFormat="1" x14ac:dyDescent="0.3">
      <c r="A3196" s="201"/>
    </row>
    <row r="3197" spans="1:1" s="200" customFormat="1" x14ac:dyDescent="0.3">
      <c r="A3197" s="201"/>
    </row>
    <row r="3198" spans="1:1" s="200" customFormat="1" x14ac:dyDescent="0.3">
      <c r="A3198" s="201"/>
    </row>
    <row r="3199" spans="1:1" s="200" customFormat="1" x14ac:dyDescent="0.3">
      <c r="A3199" s="201"/>
    </row>
    <row r="3200" spans="1:1" s="200" customFormat="1" x14ac:dyDescent="0.3">
      <c r="A3200" s="201"/>
    </row>
    <row r="3201" spans="1:1" s="200" customFormat="1" x14ac:dyDescent="0.3">
      <c r="A3201" s="201"/>
    </row>
    <row r="3202" spans="1:1" s="200" customFormat="1" x14ac:dyDescent="0.3">
      <c r="A3202" s="201"/>
    </row>
    <row r="3203" spans="1:1" s="200" customFormat="1" x14ac:dyDescent="0.3">
      <c r="A3203" s="201"/>
    </row>
    <row r="3204" spans="1:1" s="200" customFormat="1" x14ac:dyDescent="0.3">
      <c r="A3204" s="201"/>
    </row>
    <row r="3205" spans="1:1" s="200" customFormat="1" x14ac:dyDescent="0.3">
      <c r="A3205" s="201"/>
    </row>
    <row r="3206" spans="1:1" s="200" customFormat="1" x14ac:dyDescent="0.3">
      <c r="A3206" s="201"/>
    </row>
    <row r="3207" spans="1:1" s="200" customFormat="1" x14ac:dyDescent="0.3">
      <c r="A3207" s="201"/>
    </row>
    <row r="3208" spans="1:1" s="200" customFormat="1" x14ac:dyDescent="0.3">
      <c r="A3208" s="201"/>
    </row>
    <row r="3209" spans="1:1" s="200" customFormat="1" x14ac:dyDescent="0.3">
      <c r="A3209" s="201"/>
    </row>
    <row r="3210" spans="1:1" s="200" customFormat="1" x14ac:dyDescent="0.3">
      <c r="A3210" s="201"/>
    </row>
    <row r="3211" spans="1:1" s="200" customFormat="1" x14ac:dyDescent="0.3">
      <c r="A3211" s="201"/>
    </row>
    <row r="3212" spans="1:1" s="200" customFormat="1" x14ac:dyDescent="0.3">
      <c r="A3212" s="201"/>
    </row>
    <row r="3213" spans="1:1" s="200" customFormat="1" x14ac:dyDescent="0.3">
      <c r="A3213" s="201"/>
    </row>
    <row r="3214" spans="1:1" s="200" customFormat="1" x14ac:dyDescent="0.3">
      <c r="A3214" s="201"/>
    </row>
    <row r="3215" spans="1:1" s="200" customFormat="1" x14ac:dyDescent="0.3">
      <c r="A3215" s="201"/>
    </row>
    <row r="3216" spans="1:1" s="200" customFormat="1" x14ac:dyDescent="0.3">
      <c r="A3216" s="201"/>
    </row>
    <row r="3217" spans="1:1" s="200" customFormat="1" x14ac:dyDescent="0.3">
      <c r="A3217" s="201"/>
    </row>
    <row r="3218" spans="1:1" s="200" customFormat="1" x14ac:dyDescent="0.3">
      <c r="A3218" s="201"/>
    </row>
    <row r="3219" spans="1:1" s="200" customFormat="1" x14ac:dyDescent="0.3">
      <c r="A3219" s="201"/>
    </row>
    <row r="3220" spans="1:1" s="200" customFormat="1" x14ac:dyDescent="0.3">
      <c r="A3220" s="201"/>
    </row>
    <row r="3221" spans="1:1" s="200" customFormat="1" x14ac:dyDescent="0.3">
      <c r="A3221" s="201"/>
    </row>
    <row r="3222" spans="1:1" s="200" customFormat="1" x14ac:dyDescent="0.3">
      <c r="A3222" s="201"/>
    </row>
    <row r="3223" spans="1:1" s="200" customFormat="1" x14ac:dyDescent="0.3">
      <c r="A3223" s="201"/>
    </row>
    <row r="3224" spans="1:1" s="200" customFormat="1" x14ac:dyDescent="0.3">
      <c r="A3224" s="201"/>
    </row>
    <row r="3225" spans="1:1" s="200" customFormat="1" x14ac:dyDescent="0.3">
      <c r="A3225" s="201"/>
    </row>
    <row r="3226" spans="1:1" s="200" customFormat="1" x14ac:dyDescent="0.3">
      <c r="A3226" s="201"/>
    </row>
    <row r="3227" spans="1:1" s="200" customFormat="1" x14ac:dyDescent="0.3">
      <c r="A3227" s="201"/>
    </row>
    <row r="3228" spans="1:1" s="200" customFormat="1" x14ac:dyDescent="0.3">
      <c r="A3228" s="201"/>
    </row>
    <row r="3229" spans="1:1" s="200" customFormat="1" x14ac:dyDescent="0.3">
      <c r="A3229" s="201"/>
    </row>
    <row r="3230" spans="1:1" s="200" customFormat="1" x14ac:dyDescent="0.3">
      <c r="A3230" s="201"/>
    </row>
    <row r="3231" spans="1:1" s="200" customFormat="1" x14ac:dyDescent="0.3">
      <c r="A3231" s="201"/>
    </row>
    <row r="3232" spans="1:1" s="200" customFormat="1" x14ac:dyDescent="0.3">
      <c r="A3232" s="201"/>
    </row>
    <row r="3233" spans="1:1" s="200" customFormat="1" x14ac:dyDescent="0.3">
      <c r="A3233" s="201"/>
    </row>
    <row r="3234" spans="1:1" s="200" customFormat="1" x14ac:dyDescent="0.3">
      <c r="A3234" s="201"/>
    </row>
    <row r="3235" spans="1:1" s="200" customFormat="1" x14ac:dyDescent="0.3">
      <c r="A3235" s="201"/>
    </row>
    <row r="3236" spans="1:1" s="200" customFormat="1" x14ac:dyDescent="0.3">
      <c r="A3236" s="201"/>
    </row>
    <row r="3237" spans="1:1" s="200" customFormat="1" x14ac:dyDescent="0.3">
      <c r="A3237" s="201"/>
    </row>
    <row r="3238" spans="1:1" s="200" customFormat="1" x14ac:dyDescent="0.3">
      <c r="A3238" s="201"/>
    </row>
    <row r="3239" spans="1:1" s="200" customFormat="1" x14ac:dyDescent="0.3">
      <c r="A3239" s="201"/>
    </row>
    <row r="3240" spans="1:1" s="200" customFormat="1" x14ac:dyDescent="0.3">
      <c r="A3240" s="201"/>
    </row>
    <row r="3241" spans="1:1" s="200" customFormat="1" x14ac:dyDescent="0.3">
      <c r="A3241" s="201"/>
    </row>
    <row r="3242" spans="1:1" s="200" customFormat="1" x14ac:dyDescent="0.3">
      <c r="A3242" s="201"/>
    </row>
    <row r="3243" spans="1:1" s="200" customFormat="1" x14ac:dyDescent="0.3">
      <c r="A3243" s="201"/>
    </row>
    <row r="3244" spans="1:1" s="200" customFormat="1" x14ac:dyDescent="0.3">
      <c r="A3244" s="201"/>
    </row>
    <row r="3245" spans="1:1" s="200" customFormat="1" x14ac:dyDescent="0.3">
      <c r="A3245" s="201"/>
    </row>
    <row r="3246" spans="1:1" s="200" customFormat="1" x14ac:dyDescent="0.3">
      <c r="A3246" s="201"/>
    </row>
    <row r="3247" spans="1:1" s="200" customFormat="1" x14ac:dyDescent="0.3">
      <c r="A3247" s="201"/>
    </row>
    <row r="3248" spans="1:1" s="200" customFormat="1" x14ac:dyDescent="0.3">
      <c r="A3248" s="201"/>
    </row>
    <row r="3249" spans="1:1" s="200" customFormat="1" x14ac:dyDescent="0.3">
      <c r="A3249" s="201"/>
    </row>
    <row r="3250" spans="1:1" s="200" customFormat="1" x14ac:dyDescent="0.3">
      <c r="A3250" s="201"/>
    </row>
    <row r="3251" spans="1:1" s="200" customFormat="1" x14ac:dyDescent="0.3">
      <c r="A3251" s="201"/>
    </row>
    <row r="3252" spans="1:1" s="200" customFormat="1" x14ac:dyDescent="0.3">
      <c r="A3252" s="201"/>
    </row>
    <row r="3253" spans="1:1" s="200" customFormat="1" x14ac:dyDescent="0.3">
      <c r="A3253" s="201"/>
    </row>
    <row r="3254" spans="1:1" s="200" customFormat="1" x14ac:dyDescent="0.3">
      <c r="A3254" s="201"/>
    </row>
    <row r="3255" spans="1:1" s="200" customFormat="1" x14ac:dyDescent="0.3">
      <c r="A3255" s="201"/>
    </row>
    <row r="3256" spans="1:1" s="200" customFormat="1" x14ac:dyDescent="0.3">
      <c r="A3256" s="201"/>
    </row>
    <row r="3257" spans="1:1" s="200" customFormat="1" x14ac:dyDescent="0.3">
      <c r="A3257" s="201"/>
    </row>
    <row r="3258" spans="1:1" s="200" customFormat="1" x14ac:dyDescent="0.3">
      <c r="A3258" s="201"/>
    </row>
    <row r="3259" spans="1:1" s="200" customFormat="1" x14ac:dyDescent="0.3">
      <c r="A3259" s="201"/>
    </row>
    <row r="3260" spans="1:1" s="200" customFormat="1" x14ac:dyDescent="0.3">
      <c r="A3260" s="201"/>
    </row>
    <row r="3261" spans="1:1" s="200" customFormat="1" x14ac:dyDescent="0.3">
      <c r="A3261" s="201"/>
    </row>
    <row r="3262" spans="1:1" s="200" customFormat="1" x14ac:dyDescent="0.3">
      <c r="A3262" s="201"/>
    </row>
    <row r="3263" spans="1:1" s="200" customFormat="1" x14ac:dyDescent="0.3">
      <c r="A3263" s="201"/>
    </row>
    <row r="3264" spans="1:1" s="200" customFormat="1" x14ac:dyDescent="0.3">
      <c r="A3264" s="201"/>
    </row>
    <row r="3265" spans="1:1" s="200" customFormat="1" x14ac:dyDescent="0.3">
      <c r="A3265" s="201"/>
    </row>
    <row r="3266" spans="1:1" s="200" customFormat="1" x14ac:dyDescent="0.3">
      <c r="A3266" s="201"/>
    </row>
    <row r="3267" spans="1:1" s="200" customFormat="1" x14ac:dyDescent="0.3">
      <c r="A3267" s="201"/>
    </row>
    <row r="3268" spans="1:1" s="200" customFormat="1" x14ac:dyDescent="0.3">
      <c r="A3268" s="201"/>
    </row>
    <row r="3269" spans="1:1" s="200" customFormat="1" x14ac:dyDescent="0.3">
      <c r="A3269" s="201"/>
    </row>
    <row r="3270" spans="1:1" s="200" customFormat="1" x14ac:dyDescent="0.3">
      <c r="A3270" s="201"/>
    </row>
    <row r="3271" spans="1:1" s="200" customFormat="1" x14ac:dyDescent="0.3">
      <c r="A3271" s="201"/>
    </row>
    <row r="3272" spans="1:1" s="200" customFormat="1" x14ac:dyDescent="0.3">
      <c r="A3272" s="201"/>
    </row>
    <row r="3273" spans="1:1" s="200" customFormat="1" x14ac:dyDescent="0.3">
      <c r="A3273" s="201"/>
    </row>
    <row r="3274" spans="1:1" s="200" customFormat="1" x14ac:dyDescent="0.3">
      <c r="A3274" s="201"/>
    </row>
    <row r="3275" spans="1:1" s="200" customFormat="1" x14ac:dyDescent="0.3">
      <c r="A3275" s="201"/>
    </row>
    <row r="3276" spans="1:1" s="200" customFormat="1" x14ac:dyDescent="0.3">
      <c r="A3276" s="201"/>
    </row>
    <row r="3277" spans="1:1" s="200" customFormat="1" x14ac:dyDescent="0.3">
      <c r="A3277" s="201"/>
    </row>
    <row r="3278" spans="1:1" s="200" customFormat="1" x14ac:dyDescent="0.3">
      <c r="A3278" s="201"/>
    </row>
    <row r="3279" spans="1:1" s="200" customFormat="1" x14ac:dyDescent="0.3">
      <c r="A3279" s="201"/>
    </row>
    <row r="3280" spans="1:1" s="200" customFormat="1" x14ac:dyDescent="0.3">
      <c r="A3280" s="201"/>
    </row>
    <row r="3281" spans="1:1" s="200" customFormat="1" x14ac:dyDescent="0.3">
      <c r="A3281" s="201"/>
    </row>
    <row r="3282" spans="1:1" s="200" customFormat="1" x14ac:dyDescent="0.3">
      <c r="A3282" s="201"/>
    </row>
    <row r="3283" spans="1:1" s="200" customFormat="1" x14ac:dyDescent="0.3">
      <c r="A3283" s="201"/>
    </row>
    <row r="3284" spans="1:1" s="200" customFormat="1" x14ac:dyDescent="0.3">
      <c r="A3284" s="201"/>
    </row>
    <row r="3285" spans="1:1" s="200" customFormat="1" x14ac:dyDescent="0.3">
      <c r="A3285" s="201"/>
    </row>
    <row r="3286" spans="1:1" s="200" customFormat="1" x14ac:dyDescent="0.3">
      <c r="A3286" s="201"/>
    </row>
    <row r="3287" spans="1:1" s="200" customFormat="1" x14ac:dyDescent="0.3">
      <c r="A3287" s="201"/>
    </row>
    <row r="3288" spans="1:1" s="200" customFormat="1" x14ac:dyDescent="0.3">
      <c r="A3288" s="201"/>
    </row>
    <row r="3289" spans="1:1" s="200" customFormat="1" x14ac:dyDescent="0.3">
      <c r="A3289" s="201"/>
    </row>
    <row r="3290" spans="1:1" s="200" customFormat="1" x14ac:dyDescent="0.3">
      <c r="A3290" s="201"/>
    </row>
    <row r="3291" spans="1:1" s="200" customFormat="1" x14ac:dyDescent="0.3">
      <c r="A3291" s="201"/>
    </row>
    <row r="3292" spans="1:1" s="200" customFormat="1" x14ac:dyDescent="0.3">
      <c r="A3292" s="201"/>
    </row>
    <row r="3293" spans="1:1" s="200" customFormat="1" x14ac:dyDescent="0.3">
      <c r="A3293" s="201"/>
    </row>
    <row r="3294" spans="1:1" s="200" customFormat="1" x14ac:dyDescent="0.3">
      <c r="A3294" s="201"/>
    </row>
    <row r="3295" spans="1:1" s="200" customFormat="1" x14ac:dyDescent="0.3">
      <c r="A3295" s="201"/>
    </row>
    <row r="3296" spans="1:1" s="200" customFormat="1" x14ac:dyDescent="0.3">
      <c r="A3296" s="201"/>
    </row>
    <row r="3297" spans="1:1" s="200" customFormat="1" x14ac:dyDescent="0.3">
      <c r="A3297" s="201"/>
    </row>
    <row r="3298" spans="1:1" s="200" customFormat="1" x14ac:dyDescent="0.3">
      <c r="A3298" s="201"/>
    </row>
    <row r="3299" spans="1:1" s="200" customFormat="1" x14ac:dyDescent="0.3">
      <c r="A3299" s="201"/>
    </row>
    <row r="3300" spans="1:1" s="200" customFormat="1" x14ac:dyDescent="0.3">
      <c r="A3300" s="201"/>
    </row>
    <row r="3301" spans="1:1" s="200" customFormat="1" x14ac:dyDescent="0.3">
      <c r="A3301" s="201"/>
    </row>
    <row r="3302" spans="1:1" s="200" customFormat="1" x14ac:dyDescent="0.3">
      <c r="A3302" s="201"/>
    </row>
    <row r="3303" spans="1:1" s="200" customFormat="1" x14ac:dyDescent="0.3">
      <c r="A3303" s="201"/>
    </row>
    <row r="3304" spans="1:1" s="200" customFormat="1" x14ac:dyDescent="0.3">
      <c r="A3304" s="201"/>
    </row>
    <row r="3305" spans="1:1" s="200" customFormat="1" x14ac:dyDescent="0.3">
      <c r="A3305" s="201"/>
    </row>
    <row r="3306" spans="1:1" s="200" customFormat="1" x14ac:dyDescent="0.3">
      <c r="A3306" s="201"/>
    </row>
    <row r="3307" spans="1:1" s="200" customFormat="1" x14ac:dyDescent="0.3">
      <c r="A3307" s="201"/>
    </row>
    <row r="3308" spans="1:1" s="200" customFormat="1" x14ac:dyDescent="0.3">
      <c r="A3308" s="201"/>
    </row>
    <row r="3309" spans="1:1" s="200" customFormat="1" x14ac:dyDescent="0.3">
      <c r="A3309" s="201"/>
    </row>
    <row r="3310" spans="1:1" s="200" customFormat="1" x14ac:dyDescent="0.3">
      <c r="A3310" s="201"/>
    </row>
    <row r="3311" spans="1:1" s="200" customFormat="1" x14ac:dyDescent="0.3">
      <c r="A3311" s="201"/>
    </row>
    <row r="3312" spans="1:1" s="200" customFormat="1" x14ac:dyDescent="0.3">
      <c r="A3312" s="201"/>
    </row>
    <row r="3313" spans="1:1" s="200" customFormat="1" x14ac:dyDescent="0.3">
      <c r="A3313" s="201"/>
    </row>
    <row r="3314" spans="1:1" s="200" customFormat="1" x14ac:dyDescent="0.3">
      <c r="A3314" s="201"/>
    </row>
    <row r="3315" spans="1:1" s="200" customFormat="1" x14ac:dyDescent="0.3">
      <c r="A3315" s="201"/>
    </row>
    <row r="3316" spans="1:1" s="200" customFormat="1" x14ac:dyDescent="0.3">
      <c r="A3316" s="201"/>
    </row>
    <row r="3317" spans="1:1" s="200" customFormat="1" x14ac:dyDescent="0.3">
      <c r="A3317" s="201"/>
    </row>
    <row r="3318" spans="1:1" s="200" customFormat="1" x14ac:dyDescent="0.3">
      <c r="A3318" s="201"/>
    </row>
    <row r="3319" spans="1:1" s="200" customFormat="1" x14ac:dyDescent="0.3">
      <c r="A3319" s="201"/>
    </row>
    <row r="3320" spans="1:1" s="200" customFormat="1" x14ac:dyDescent="0.3">
      <c r="A3320" s="201"/>
    </row>
    <row r="3321" spans="1:1" s="200" customFormat="1" x14ac:dyDescent="0.3">
      <c r="A3321" s="201"/>
    </row>
    <row r="3322" spans="1:1" s="200" customFormat="1" x14ac:dyDescent="0.3">
      <c r="A3322" s="201"/>
    </row>
    <row r="3323" spans="1:1" s="200" customFormat="1" x14ac:dyDescent="0.3">
      <c r="A3323" s="201"/>
    </row>
    <row r="3324" spans="1:1" s="200" customFormat="1" x14ac:dyDescent="0.3">
      <c r="A3324" s="201"/>
    </row>
    <row r="3325" spans="1:1" s="200" customFormat="1" x14ac:dyDescent="0.3">
      <c r="A3325" s="201"/>
    </row>
    <row r="3326" spans="1:1" s="200" customFormat="1" x14ac:dyDescent="0.3">
      <c r="A3326" s="201"/>
    </row>
    <row r="3327" spans="1:1" s="200" customFormat="1" x14ac:dyDescent="0.3">
      <c r="A3327" s="201"/>
    </row>
    <row r="3328" spans="1:1" s="200" customFormat="1" x14ac:dyDescent="0.3">
      <c r="A3328" s="201"/>
    </row>
    <row r="3329" spans="1:1" s="200" customFormat="1" x14ac:dyDescent="0.3">
      <c r="A3329" s="201"/>
    </row>
    <row r="3330" spans="1:1" s="200" customFormat="1" x14ac:dyDescent="0.3">
      <c r="A3330" s="201"/>
    </row>
    <row r="3331" spans="1:1" s="200" customFormat="1" x14ac:dyDescent="0.3">
      <c r="A3331" s="201"/>
    </row>
    <row r="3332" spans="1:1" s="200" customFormat="1" x14ac:dyDescent="0.3">
      <c r="A3332" s="201"/>
    </row>
    <row r="3333" spans="1:1" s="200" customFormat="1" x14ac:dyDescent="0.3">
      <c r="A3333" s="201"/>
    </row>
    <row r="3334" spans="1:1" s="200" customFormat="1" x14ac:dyDescent="0.3">
      <c r="A3334" s="201"/>
    </row>
    <row r="3335" spans="1:1" s="200" customFormat="1" x14ac:dyDescent="0.3">
      <c r="A3335" s="201"/>
    </row>
    <row r="3336" spans="1:1" s="200" customFormat="1" x14ac:dyDescent="0.3">
      <c r="A3336" s="201"/>
    </row>
    <row r="3337" spans="1:1" s="200" customFormat="1" x14ac:dyDescent="0.3">
      <c r="A3337" s="201"/>
    </row>
    <row r="3338" spans="1:1" s="200" customFormat="1" x14ac:dyDescent="0.3">
      <c r="A3338" s="201"/>
    </row>
    <row r="3339" spans="1:1" s="200" customFormat="1" x14ac:dyDescent="0.3">
      <c r="A3339" s="201"/>
    </row>
    <row r="3340" spans="1:1" s="200" customFormat="1" x14ac:dyDescent="0.3">
      <c r="A3340" s="201"/>
    </row>
    <row r="3341" spans="1:1" s="200" customFormat="1" x14ac:dyDescent="0.3">
      <c r="A3341" s="201"/>
    </row>
    <row r="3342" spans="1:1" s="200" customFormat="1" x14ac:dyDescent="0.3">
      <c r="A3342" s="201"/>
    </row>
    <row r="3343" spans="1:1" s="200" customFormat="1" x14ac:dyDescent="0.3">
      <c r="A3343" s="201"/>
    </row>
    <row r="3344" spans="1:1" s="200" customFormat="1" x14ac:dyDescent="0.3">
      <c r="A3344" s="201"/>
    </row>
    <row r="3345" spans="1:1" s="200" customFormat="1" x14ac:dyDescent="0.3">
      <c r="A3345" s="201"/>
    </row>
    <row r="3346" spans="1:1" s="200" customFormat="1" x14ac:dyDescent="0.3">
      <c r="A3346" s="201"/>
    </row>
    <row r="3347" spans="1:1" s="200" customFormat="1" x14ac:dyDescent="0.3">
      <c r="A3347" s="201"/>
    </row>
    <row r="3348" spans="1:1" s="200" customFormat="1" x14ac:dyDescent="0.3">
      <c r="A3348" s="201"/>
    </row>
    <row r="3349" spans="1:1" s="200" customFormat="1" x14ac:dyDescent="0.3">
      <c r="A3349" s="201"/>
    </row>
    <row r="3350" spans="1:1" s="200" customFormat="1" x14ac:dyDescent="0.3">
      <c r="A3350" s="201"/>
    </row>
    <row r="3351" spans="1:1" s="200" customFormat="1" x14ac:dyDescent="0.3">
      <c r="A3351" s="201"/>
    </row>
    <row r="3352" spans="1:1" s="200" customFormat="1" x14ac:dyDescent="0.3">
      <c r="A3352" s="201"/>
    </row>
    <row r="3353" spans="1:1" s="200" customFormat="1" x14ac:dyDescent="0.3">
      <c r="A3353" s="201"/>
    </row>
    <row r="3354" spans="1:1" s="200" customFormat="1" x14ac:dyDescent="0.3">
      <c r="A3354" s="201"/>
    </row>
    <row r="3355" spans="1:1" s="200" customFormat="1" x14ac:dyDescent="0.3">
      <c r="A3355" s="201"/>
    </row>
    <row r="3356" spans="1:1" s="200" customFormat="1" x14ac:dyDescent="0.3">
      <c r="A3356" s="201"/>
    </row>
    <row r="3357" spans="1:1" s="200" customFormat="1" x14ac:dyDescent="0.3">
      <c r="A3357" s="201"/>
    </row>
    <row r="3358" spans="1:1" s="200" customFormat="1" x14ac:dyDescent="0.3">
      <c r="A3358" s="201"/>
    </row>
    <row r="3359" spans="1:1" s="200" customFormat="1" x14ac:dyDescent="0.3">
      <c r="A3359" s="201"/>
    </row>
    <row r="3360" spans="1:1" s="200" customFormat="1" x14ac:dyDescent="0.3">
      <c r="A3360" s="201"/>
    </row>
    <row r="3361" spans="1:1" s="200" customFormat="1" x14ac:dyDescent="0.3">
      <c r="A3361" s="201"/>
    </row>
    <row r="3362" spans="1:1" s="200" customFormat="1" x14ac:dyDescent="0.3">
      <c r="A3362" s="201"/>
    </row>
    <row r="3363" spans="1:1" s="200" customFormat="1" x14ac:dyDescent="0.3">
      <c r="A3363" s="201"/>
    </row>
    <row r="3364" spans="1:1" s="200" customFormat="1" x14ac:dyDescent="0.3">
      <c r="A3364" s="201"/>
    </row>
    <row r="3365" spans="1:1" s="200" customFormat="1" x14ac:dyDescent="0.3">
      <c r="A3365" s="201"/>
    </row>
    <row r="3366" spans="1:1" s="200" customFormat="1" x14ac:dyDescent="0.3">
      <c r="A3366" s="201"/>
    </row>
    <row r="3367" spans="1:1" s="200" customFormat="1" x14ac:dyDescent="0.3">
      <c r="A3367" s="201"/>
    </row>
    <row r="3368" spans="1:1" s="200" customFormat="1" x14ac:dyDescent="0.3">
      <c r="A3368" s="201"/>
    </row>
    <row r="3369" spans="1:1" s="200" customFormat="1" x14ac:dyDescent="0.3">
      <c r="A3369" s="201"/>
    </row>
    <row r="3370" spans="1:1" s="200" customFormat="1" x14ac:dyDescent="0.3">
      <c r="A3370" s="201"/>
    </row>
    <row r="3371" spans="1:1" s="200" customFormat="1" x14ac:dyDescent="0.3">
      <c r="A3371" s="201"/>
    </row>
    <row r="3372" spans="1:1" s="200" customFormat="1" x14ac:dyDescent="0.3">
      <c r="A3372" s="201"/>
    </row>
    <row r="3373" spans="1:1" s="200" customFormat="1" x14ac:dyDescent="0.3">
      <c r="A3373" s="201"/>
    </row>
    <row r="3374" spans="1:1" s="200" customFormat="1" x14ac:dyDescent="0.3">
      <c r="A3374" s="201"/>
    </row>
    <row r="3375" spans="1:1" s="200" customFormat="1" x14ac:dyDescent="0.3">
      <c r="A3375" s="201"/>
    </row>
    <row r="3376" spans="1:1" s="200" customFormat="1" x14ac:dyDescent="0.3">
      <c r="A3376" s="201"/>
    </row>
    <row r="3377" spans="1:1" s="200" customFormat="1" x14ac:dyDescent="0.3">
      <c r="A3377" s="201"/>
    </row>
    <row r="3378" spans="1:1" s="200" customFormat="1" x14ac:dyDescent="0.3">
      <c r="A3378" s="201"/>
    </row>
    <row r="3379" spans="1:1" s="200" customFormat="1" x14ac:dyDescent="0.3">
      <c r="A3379" s="201"/>
    </row>
    <row r="3380" spans="1:1" s="200" customFormat="1" x14ac:dyDescent="0.3">
      <c r="A3380" s="201"/>
    </row>
    <row r="3381" spans="1:1" s="200" customFormat="1" x14ac:dyDescent="0.3">
      <c r="A3381" s="201"/>
    </row>
    <row r="3382" spans="1:1" s="200" customFormat="1" x14ac:dyDescent="0.3">
      <c r="A3382" s="201"/>
    </row>
    <row r="3383" spans="1:1" s="200" customFormat="1" x14ac:dyDescent="0.3">
      <c r="A3383" s="201"/>
    </row>
    <row r="3384" spans="1:1" s="200" customFormat="1" x14ac:dyDescent="0.3">
      <c r="A3384" s="201"/>
    </row>
    <row r="3385" spans="1:1" s="200" customFormat="1" x14ac:dyDescent="0.3">
      <c r="A3385" s="201"/>
    </row>
    <row r="3386" spans="1:1" s="200" customFormat="1" x14ac:dyDescent="0.3">
      <c r="A3386" s="201"/>
    </row>
    <row r="3387" spans="1:1" s="200" customFormat="1" x14ac:dyDescent="0.3">
      <c r="A3387" s="201"/>
    </row>
    <row r="3388" spans="1:1" s="200" customFormat="1" x14ac:dyDescent="0.3">
      <c r="A3388" s="201"/>
    </row>
    <row r="3389" spans="1:1" s="200" customFormat="1" x14ac:dyDescent="0.3">
      <c r="A3389" s="201"/>
    </row>
    <row r="3390" spans="1:1" s="200" customFormat="1" x14ac:dyDescent="0.3">
      <c r="A3390" s="201"/>
    </row>
    <row r="3391" spans="1:1" s="200" customFormat="1" x14ac:dyDescent="0.3">
      <c r="A3391" s="201"/>
    </row>
    <row r="3392" spans="1:1" s="200" customFormat="1" x14ac:dyDescent="0.3">
      <c r="A3392" s="201"/>
    </row>
    <row r="3393" spans="1:1" s="200" customFormat="1" x14ac:dyDescent="0.3">
      <c r="A3393" s="201"/>
    </row>
    <row r="3394" spans="1:1" s="200" customFormat="1" x14ac:dyDescent="0.3">
      <c r="A3394" s="201"/>
    </row>
    <row r="3395" spans="1:1" s="200" customFormat="1" x14ac:dyDescent="0.3">
      <c r="A3395" s="201"/>
    </row>
    <row r="3396" spans="1:1" s="200" customFormat="1" x14ac:dyDescent="0.3">
      <c r="A3396" s="201"/>
    </row>
  </sheetData>
  <sheetProtection password="8197" sheet="1" objects="1" scenarios="1"/>
  <mergeCells count="3">
    <mergeCell ref="A2:B2"/>
    <mergeCell ref="A3:B3"/>
    <mergeCell ref="A1:B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SB646"/>
  <sheetViews>
    <sheetView showGridLines="0" topLeftCell="NO1" zoomScale="80" zoomScaleNormal="80" workbookViewId="0">
      <selection activeCell="SA12" sqref="SA12"/>
    </sheetView>
  </sheetViews>
  <sheetFormatPr defaultRowHeight="13.2" outlineLevelCol="1" x14ac:dyDescent="0.25"/>
  <cols>
    <col min="1" max="1" width="33.77734375" style="75" customWidth="1" outlineLevel="1"/>
    <col min="2" max="2" width="14.33203125" style="75" bestFit="1" customWidth="1"/>
    <col min="3" max="3" width="14.109375" style="75" bestFit="1" customWidth="1"/>
    <col min="4" max="4" width="9.44140625" style="75" bestFit="1" customWidth="1"/>
    <col min="5" max="5" width="10.44140625" style="76" hidden="1" customWidth="1"/>
    <col min="6" max="6" width="11.109375" style="76" hidden="1" customWidth="1"/>
    <col min="7" max="7" width="11.44140625" style="75" customWidth="1"/>
    <col min="8" max="8" width="12.77734375" style="75" customWidth="1"/>
    <col min="9" max="9" width="12.109375" style="75" customWidth="1"/>
    <col min="10" max="10" width="17.109375" style="75" customWidth="1"/>
    <col min="11" max="11" width="10.77734375" style="75" customWidth="1"/>
    <col min="12" max="12" width="11.33203125" style="77" customWidth="1"/>
    <col min="13" max="13" width="15.5546875" style="77" customWidth="1"/>
    <col min="14" max="14" width="19.33203125" style="75" customWidth="1"/>
    <col min="15" max="15" width="58.77734375" style="75" bestFit="1" customWidth="1"/>
    <col min="16" max="16" width="41.6640625" style="75" customWidth="1"/>
    <col min="17" max="17" width="12.44140625" style="75" customWidth="1"/>
    <col min="18" max="18" width="12.33203125" style="75" customWidth="1"/>
    <col min="19" max="19" width="6.6640625" style="76" hidden="1" customWidth="1"/>
    <col min="20" max="20" width="11.109375" style="75" customWidth="1"/>
    <col min="21" max="22" width="15.5546875" style="75" customWidth="1"/>
    <col min="23" max="23" width="13.44140625" style="75" bestFit="1" customWidth="1"/>
    <col min="24" max="24" width="13.33203125" style="78" customWidth="1"/>
    <col min="25" max="25" width="11.44140625" style="75" bestFit="1" customWidth="1"/>
    <col min="26" max="27" width="11.44140625" style="75" customWidth="1"/>
    <col min="28" max="28" width="13.6640625" style="76" hidden="1" customWidth="1"/>
    <col min="29" max="29" width="11.5546875" style="75" customWidth="1"/>
    <col min="30" max="30" width="13.21875" style="75" customWidth="1"/>
    <col min="31" max="31" width="16.33203125" style="75" customWidth="1"/>
    <col min="32" max="32" width="11.109375" style="75" customWidth="1"/>
    <col min="33" max="33" width="10.77734375" style="75" customWidth="1"/>
    <col min="34" max="34" width="13.33203125" style="75" customWidth="1"/>
    <col min="35" max="35" width="11.33203125" style="76" hidden="1" customWidth="1"/>
    <col min="36" max="81" width="12.109375" style="76" hidden="1" customWidth="1"/>
    <col min="82" max="82" width="9.77734375" style="75" customWidth="1"/>
    <col min="83" max="83" width="10.44140625" style="76" hidden="1" customWidth="1"/>
    <col min="84" max="109" width="9.6640625" style="75" customWidth="1"/>
    <col min="110" max="129" width="9.6640625" style="75" hidden="1" customWidth="1"/>
    <col min="130" max="130" width="12.88671875" style="75" customWidth="1"/>
    <col min="131" max="155" width="13" style="75" customWidth="1"/>
    <col min="156" max="156" width="15.21875" style="75" bestFit="1" customWidth="1"/>
    <col min="157" max="176" width="15.21875" style="75" hidden="1" customWidth="1"/>
    <col min="177" max="177" width="10" style="75" bestFit="1" customWidth="1"/>
    <col min="178" max="178" width="9.44140625" style="75" customWidth="1"/>
    <col min="179" max="203" width="9.109375" style="75" customWidth="1"/>
    <col min="204" max="204" width="9.21875" style="75" customWidth="1"/>
    <col min="205" max="205" width="9.6640625" style="75" hidden="1" customWidth="1"/>
    <col min="206" max="224" width="10.6640625" style="75" hidden="1" customWidth="1"/>
    <col min="225" max="225" width="12.21875" style="75" bestFit="1" customWidth="1"/>
    <col min="226" max="226" width="12.109375" style="75" customWidth="1"/>
    <col min="227" max="252" width="11" style="75" customWidth="1"/>
    <col min="253" max="272" width="11" style="75" hidden="1" customWidth="1"/>
    <col min="273" max="273" width="12.88671875" style="75" customWidth="1"/>
    <col min="274" max="274" width="9.6640625" style="77" customWidth="1"/>
    <col min="275" max="300" width="13" style="75" customWidth="1"/>
    <col min="301" max="320" width="13" style="75" hidden="1" customWidth="1"/>
    <col min="321" max="321" width="12.88671875" style="75" customWidth="1"/>
    <col min="322" max="347" width="13" style="75" customWidth="1"/>
    <col min="348" max="367" width="13" style="75" hidden="1" customWidth="1"/>
    <col min="368" max="368" width="12.88671875" style="75" customWidth="1"/>
    <col min="369" max="394" width="13" style="75" customWidth="1"/>
    <col min="395" max="414" width="13" style="75" hidden="1" customWidth="1"/>
    <col min="415" max="415" width="13.33203125" style="75" bestFit="1" customWidth="1"/>
    <col min="416" max="416" width="10.5546875" style="76" hidden="1" customWidth="1"/>
    <col min="417" max="417" width="15.6640625" style="76" hidden="1" customWidth="1"/>
    <col min="418" max="418" width="12.88671875" style="76" hidden="1" customWidth="1"/>
    <col min="419" max="419" width="13" style="76" hidden="1" customWidth="1"/>
    <col min="420" max="464" width="13.33203125" style="76" hidden="1" customWidth="1"/>
    <col min="465" max="465" width="15.6640625" style="76" hidden="1" customWidth="1"/>
    <col min="466" max="468" width="13.33203125" style="75" customWidth="1"/>
    <col min="469" max="470" width="19.109375" style="75" hidden="1" customWidth="1"/>
    <col min="471" max="471" width="19.109375" style="75" customWidth="1"/>
    <col min="472" max="472" width="16.33203125" style="75" customWidth="1"/>
    <col min="473" max="474" width="11.44140625" style="75" customWidth="1"/>
    <col min="475" max="475" width="18.109375" style="75" customWidth="1"/>
    <col min="476" max="476" width="17.109375" style="75" customWidth="1" outlineLevel="1"/>
    <col min="477" max="478" width="21.6640625" style="75" customWidth="1"/>
    <col min="479" max="479" width="21.6640625" style="75" hidden="1" customWidth="1"/>
    <col min="480" max="482" width="21.6640625" style="75" customWidth="1"/>
    <col min="483" max="492" width="21.6640625" style="75" hidden="1" customWidth="1"/>
    <col min="493" max="493" width="21.6640625" style="75" customWidth="1"/>
    <col min="494" max="494" width="9.33203125" style="75" customWidth="1" outlineLevel="1"/>
    <col min="495" max="496" width="21.33203125" style="75" customWidth="1" outlineLevel="1"/>
    <col min="497" max="16384" width="8.88671875" style="75"/>
  </cols>
  <sheetData>
    <row r="1" spans="1:496" ht="15.6" x14ac:dyDescent="0.3">
      <c r="A1" s="1" t="s">
        <v>31</v>
      </c>
      <c r="G1" s="76"/>
      <c r="H1" s="76"/>
    </row>
    <row r="2" spans="1:496" ht="15.6" x14ac:dyDescent="0.3">
      <c r="A2" s="32" t="s">
        <v>36</v>
      </c>
      <c r="G2" s="76"/>
      <c r="H2" s="76"/>
    </row>
    <row r="3" spans="1:496" ht="15.6" x14ac:dyDescent="0.3">
      <c r="A3" s="34" t="s">
        <v>50</v>
      </c>
      <c r="G3" s="76"/>
      <c r="H3" s="76"/>
    </row>
    <row r="4" spans="1:496" ht="15.6" x14ac:dyDescent="0.3">
      <c r="A4" s="35" t="s">
        <v>51</v>
      </c>
      <c r="G4" s="76"/>
      <c r="H4" s="76"/>
      <c r="FB4" s="148"/>
      <c r="FC4" s="148"/>
      <c r="FD4" s="148"/>
      <c r="FE4" s="148"/>
      <c r="FF4" s="148"/>
      <c r="FG4" s="148"/>
      <c r="FH4" s="148"/>
      <c r="FI4" s="148"/>
      <c r="FJ4" s="148"/>
      <c r="FK4" s="148"/>
      <c r="FL4" s="148"/>
      <c r="FM4" s="148"/>
      <c r="FN4" s="148"/>
      <c r="FO4" s="148"/>
      <c r="FP4" s="148"/>
      <c r="FQ4" s="148"/>
      <c r="FR4" s="148"/>
      <c r="FS4" s="148"/>
      <c r="FT4" s="148"/>
    </row>
    <row r="5" spans="1:496" ht="15.6" x14ac:dyDescent="0.3">
      <c r="A5" s="36" t="s">
        <v>52</v>
      </c>
      <c r="F5" s="97"/>
      <c r="G5" s="76"/>
      <c r="H5" s="76"/>
      <c r="AC5" s="96"/>
      <c r="AD5" s="96"/>
      <c r="DZ5" s="96"/>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JM5" s="96"/>
      <c r="JN5" s="92"/>
      <c r="JO5" s="92"/>
      <c r="JP5" s="92"/>
      <c r="JQ5" s="92"/>
      <c r="JR5" s="92"/>
      <c r="JS5" s="92"/>
      <c r="JT5" s="92"/>
      <c r="JU5" s="92"/>
      <c r="JV5" s="92"/>
      <c r="JW5" s="92"/>
      <c r="JX5" s="92"/>
      <c r="JY5" s="92"/>
      <c r="JZ5" s="92"/>
      <c r="KA5" s="92"/>
      <c r="KB5" s="92"/>
      <c r="KC5" s="92"/>
      <c r="KD5" s="92"/>
      <c r="KE5" s="92"/>
      <c r="KF5" s="92"/>
      <c r="KG5" s="92"/>
      <c r="KH5" s="92"/>
      <c r="KI5" s="92"/>
      <c r="KJ5" s="92"/>
      <c r="KK5" s="92"/>
      <c r="KL5" s="92"/>
      <c r="KM5" s="92"/>
      <c r="KN5" s="92"/>
      <c r="KO5" s="92"/>
      <c r="KP5" s="92"/>
      <c r="KQ5" s="92"/>
      <c r="KR5" s="92"/>
      <c r="KS5" s="92"/>
      <c r="KT5" s="92"/>
      <c r="KU5" s="92"/>
      <c r="KV5" s="92"/>
      <c r="KW5" s="92"/>
      <c r="KX5" s="92"/>
      <c r="KY5" s="92"/>
      <c r="KZ5" s="92"/>
      <c r="LA5" s="92"/>
      <c r="LB5" s="92"/>
      <c r="LC5" s="92"/>
      <c r="LD5" s="92"/>
      <c r="LE5" s="92"/>
      <c r="LF5" s="92"/>
      <c r="LG5" s="92"/>
      <c r="LH5" s="92"/>
      <c r="LI5" s="96"/>
      <c r="LJ5" s="92"/>
      <c r="LK5" s="92"/>
      <c r="LL5" s="92"/>
      <c r="LM5" s="92"/>
      <c r="LN5" s="92"/>
      <c r="LO5" s="92"/>
      <c r="LP5" s="92"/>
      <c r="LQ5" s="92"/>
      <c r="LR5" s="92"/>
      <c r="LS5" s="92"/>
      <c r="LT5" s="92"/>
      <c r="LU5" s="92"/>
      <c r="LV5" s="92"/>
      <c r="LW5" s="92"/>
      <c r="LX5" s="92"/>
      <c r="LY5" s="92"/>
      <c r="LZ5" s="92"/>
      <c r="MA5" s="92"/>
      <c r="MB5" s="92"/>
      <c r="MC5" s="92"/>
      <c r="MD5" s="92"/>
      <c r="ME5" s="92"/>
      <c r="MF5" s="92"/>
      <c r="MG5" s="92"/>
      <c r="MH5" s="92"/>
      <c r="MI5" s="92"/>
      <c r="MJ5" s="92"/>
      <c r="MK5" s="92"/>
      <c r="ML5" s="92"/>
      <c r="MM5" s="92"/>
      <c r="MN5" s="92"/>
      <c r="MO5" s="92"/>
      <c r="MP5" s="92"/>
      <c r="MQ5" s="92"/>
      <c r="MR5" s="92"/>
      <c r="MS5" s="92"/>
      <c r="MT5" s="92"/>
      <c r="MU5" s="92"/>
      <c r="MV5" s="92"/>
      <c r="MW5" s="92"/>
      <c r="MX5" s="92"/>
      <c r="MY5" s="92"/>
      <c r="MZ5" s="92"/>
      <c r="NA5" s="92"/>
      <c r="NB5" s="92"/>
      <c r="NC5" s="92"/>
      <c r="ND5" s="96"/>
      <c r="NE5" s="92"/>
      <c r="NF5" s="92"/>
      <c r="NG5" s="92"/>
      <c r="NH5" s="92"/>
      <c r="NI5" s="92"/>
      <c r="NJ5" s="92"/>
      <c r="NK5" s="92"/>
      <c r="NL5" s="92"/>
      <c r="NM5" s="92"/>
      <c r="NN5" s="92"/>
      <c r="NO5" s="92"/>
      <c r="NP5" s="92"/>
      <c r="NQ5" s="92"/>
      <c r="NR5" s="92"/>
      <c r="NS5" s="92"/>
      <c r="NT5" s="92"/>
      <c r="NU5" s="92"/>
      <c r="NV5" s="92"/>
      <c r="NW5" s="92"/>
      <c r="NX5" s="92"/>
      <c r="NY5" s="92"/>
      <c r="NZ5" s="92"/>
      <c r="OA5" s="92"/>
      <c r="OB5" s="92"/>
      <c r="OC5" s="92"/>
      <c r="OD5" s="92"/>
      <c r="OE5" s="92"/>
      <c r="OF5" s="92"/>
      <c r="OG5" s="92"/>
      <c r="OH5" s="92"/>
      <c r="OI5" s="92"/>
      <c r="OJ5" s="92"/>
      <c r="OK5" s="92"/>
      <c r="OL5" s="92"/>
      <c r="OM5" s="92"/>
      <c r="ON5" s="92"/>
      <c r="OO5" s="92"/>
      <c r="OP5" s="92"/>
      <c r="OQ5" s="92"/>
      <c r="OR5" s="92"/>
      <c r="OS5" s="92"/>
      <c r="OT5" s="92"/>
      <c r="OU5" s="92"/>
      <c r="OV5" s="92"/>
      <c r="OW5" s="92"/>
      <c r="OX5" s="92"/>
    </row>
    <row r="6" spans="1:496" ht="15.6" x14ac:dyDescent="0.3">
      <c r="A6" s="37" t="s">
        <v>53</v>
      </c>
      <c r="G6" s="76"/>
      <c r="H6" s="76"/>
      <c r="AC6" s="94" t="s">
        <v>626</v>
      </c>
      <c r="AD6" s="94"/>
      <c r="AI6" s="95" t="s">
        <v>493</v>
      </c>
      <c r="GX6" s="148"/>
      <c r="GY6" s="148"/>
      <c r="GZ6" s="148"/>
      <c r="HA6" s="148"/>
      <c r="HB6" s="148"/>
      <c r="HC6" s="148"/>
      <c r="HD6" s="148"/>
      <c r="HE6" s="148"/>
      <c r="HF6" s="148"/>
      <c r="HG6" s="148"/>
      <c r="HH6" s="148"/>
      <c r="HI6" s="148"/>
      <c r="HJ6" s="148"/>
      <c r="HK6" s="148"/>
      <c r="HL6" s="148"/>
      <c r="HM6" s="148"/>
      <c r="HN6" s="148"/>
      <c r="HO6" s="148"/>
      <c r="HP6" s="148"/>
      <c r="JN6" s="75"/>
      <c r="RD6" s="211" t="s">
        <v>492</v>
      </c>
      <c r="RE6" s="211"/>
      <c r="RF6" s="211"/>
      <c r="RG6" s="94" t="s">
        <v>491</v>
      </c>
      <c r="RH6" s="93"/>
    </row>
    <row r="7" spans="1:496" s="79" customFormat="1" ht="15.6" x14ac:dyDescent="0.3">
      <c r="A7" s="21"/>
      <c r="B7" s="84"/>
      <c r="C7" s="84"/>
      <c r="D7" s="84"/>
      <c r="E7" s="89"/>
      <c r="F7" s="89"/>
      <c r="G7" s="84"/>
      <c r="H7" s="84"/>
      <c r="I7" s="84"/>
      <c r="J7" s="84"/>
      <c r="K7" s="84"/>
      <c r="L7" s="92"/>
      <c r="M7" s="92"/>
      <c r="N7" s="84"/>
      <c r="O7" s="84"/>
      <c r="P7" s="84"/>
      <c r="Q7" s="84"/>
      <c r="R7" s="84"/>
      <c r="S7" s="89"/>
      <c r="T7" s="84"/>
      <c r="U7" s="84"/>
      <c r="V7" s="84"/>
      <c r="W7" s="84"/>
      <c r="X7" s="91"/>
      <c r="Y7" s="84"/>
      <c r="Z7" s="84"/>
      <c r="AA7" s="84"/>
      <c r="AB7" s="90"/>
      <c r="AC7" s="84"/>
      <c r="AD7" s="84"/>
      <c r="AE7" s="84"/>
      <c r="AF7" s="84"/>
      <c r="AG7" s="84"/>
      <c r="AH7" s="84"/>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4"/>
      <c r="CE7" s="88" t="s">
        <v>68</v>
      </c>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c r="LT7" s="84"/>
      <c r="LU7" s="84"/>
      <c r="LV7" s="84"/>
      <c r="LW7" s="84"/>
      <c r="LX7" s="84"/>
      <c r="LY7" s="84"/>
      <c r="LZ7" s="84"/>
      <c r="MA7" s="84"/>
      <c r="MB7" s="84"/>
      <c r="MC7" s="84"/>
      <c r="MD7" s="84"/>
      <c r="ME7" s="84"/>
      <c r="MF7" s="84"/>
      <c r="MG7" s="84"/>
      <c r="MH7" s="84"/>
      <c r="MI7" s="84"/>
      <c r="MJ7" s="84"/>
      <c r="MK7" s="84"/>
      <c r="ML7" s="84"/>
      <c r="MM7" s="84"/>
      <c r="MN7" s="84"/>
      <c r="MO7" s="84"/>
      <c r="MP7" s="84"/>
      <c r="MQ7" s="84"/>
      <c r="MR7" s="84"/>
      <c r="MS7" s="84"/>
      <c r="MT7" s="84"/>
      <c r="MU7" s="84"/>
      <c r="MV7" s="84"/>
      <c r="MW7" s="84"/>
      <c r="MX7" s="84"/>
      <c r="MY7" s="84"/>
      <c r="MZ7" s="84"/>
      <c r="NA7" s="84"/>
      <c r="NB7" s="84"/>
      <c r="NC7" s="84"/>
      <c r="ND7" s="84"/>
      <c r="NE7" s="84"/>
      <c r="NF7" s="84"/>
      <c r="NG7" s="84"/>
      <c r="NH7" s="84"/>
      <c r="NI7" s="84"/>
      <c r="NJ7" s="84"/>
      <c r="NK7" s="84"/>
      <c r="NL7" s="84"/>
      <c r="NM7" s="84"/>
      <c r="NN7" s="84"/>
      <c r="NO7" s="84"/>
      <c r="NP7" s="84"/>
      <c r="NQ7" s="84"/>
      <c r="NR7" s="84"/>
      <c r="NS7" s="84"/>
      <c r="NT7" s="84"/>
      <c r="NU7" s="84"/>
      <c r="NV7" s="84"/>
      <c r="NW7" s="84"/>
      <c r="NX7" s="84"/>
      <c r="NY7" s="84"/>
      <c r="NZ7" s="84"/>
      <c r="OA7" s="84"/>
      <c r="OB7" s="84"/>
      <c r="OC7" s="84"/>
      <c r="OD7" s="84"/>
      <c r="OE7" s="84"/>
      <c r="OF7" s="84"/>
      <c r="OG7" s="84"/>
      <c r="OH7" s="84"/>
      <c r="OI7" s="84"/>
      <c r="OJ7" s="84"/>
      <c r="OK7" s="84"/>
      <c r="OL7" s="84"/>
      <c r="OM7" s="84"/>
      <c r="ON7" s="84"/>
      <c r="OO7" s="84"/>
      <c r="OP7" s="84"/>
      <c r="OQ7" s="84"/>
      <c r="OR7" s="84"/>
      <c r="OS7" s="84"/>
      <c r="OT7" s="84"/>
      <c r="OU7" s="84"/>
      <c r="OV7" s="84"/>
      <c r="OW7" s="84"/>
      <c r="OX7" s="84"/>
      <c r="OY7" s="84"/>
      <c r="OZ7" s="88"/>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8"/>
      <c r="QX7" s="210" t="s">
        <v>66</v>
      </c>
      <c r="QY7" s="210"/>
      <c r="QZ7" s="210"/>
      <c r="RA7" s="87" t="s">
        <v>49</v>
      </c>
      <c r="RB7" s="86"/>
      <c r="RC7" s="86"/>
      <c r="RD7" s="86"/>
      <c r="RE7" s="86"/>
      <c r="RF7" s="86"/>
      <c r="RG7" s="85"/>
      <c r="RH7" s="85"/>
      <c r="RI7" s="211" t="s">
        <v>67</v>
      </c>
      <c r="RJ7" s="211"/>
      <c r="RK7" s="211"/>
      <c r="RL7" s="211"/>
      <c r="RM7" s="211"/>
      <c r="RN7" s="211"/>
      <c r="RO7" s="84"/>
      <c r="RP7" s="84"/>
      <c r="RQ7" s="84"/>
      <c r="RR7" s="84"/>
      <c r="RS7" s="84"/>
      <c r="RT7" s="84"/>
      <c r="RU7" s="84"/>
      <c r="RV7" s="84"/>
      <c r="RW7" s="84"/>
      <c r="RX7" s="84"/>
      <c r="RY7" s="84"/>
      <c r="SA7" s="84"/>
    </row>
    <row r="8" spans="1:496" s="79" customFormat="1" ht="15.6" x14ac:dyDescent="0.3">
      <c r="A8" s="21"/>
      <c r="E8" s="82"/>
      <c r="F8" s="82"/>
      <c r="L8" s="80"/>
      <c r="M8" s="80"/>
      <c r="S8" s="82"/>
      <c r="X8" s="83"/>
      <c r="AB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E8" s="82"/>
      <c r="JN8" s="80"/>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row>
    <row r="9" spans="1:496" x14ac:dyDescent="0.25">
      <c r="A9" s="49" t="s">
        <v>37</v>
      </c>
      <c r="B9" s="2">
        <v>1</v>
      </c>
      <c r="C9" s="2">
        <v>2</v>
      </c>
      <c r="D9" s="2">
        <v>3</v>
      </c>
      <c r="E9" s="22">
        <v>4</v>
      </c>
      <c r="F9" s="22">
        <v>5</v>
      </c>
      <c r="G9" s="2">
        <v>6</v>
      </c>
      <c r="H9" s="2">
        <v>7</v>
      </c>
      <c r="I9" s="2">
        <v>8</v>
      </c>
      <c r="J9" s="2">
        <v>9</v>
      </c>
      <c r="K9" s="2">
        <v>10</v>
      </c>
      <c r="L9" s="26"/>
      <c r="M9" s="26"/>
      <c r="N9" s="2">
        <v>11</v>
      </c>
      <c r="O9" s="2">
        <v>12</v>
      </c>
      <c r="P9" s="2">
        <v>13</v>
      </c>
      <c r="Q9" s="2">
        <v>15</v>
      </c>
      <c r="R9" s="2">
        <v>16</v>
      </c>
      <c r="S9" s="22">
        <v>17</v>
      </c>
      <c r="T9" s="2">
        <v>18</v>
      </c>
      <c r="U9" s="2">
        <v>19</v>
      </c>
      <c r="V9" s="2">
        <v>20</v>
      </c>
      <c r="W9" s="2">
        <v>14</v>
      </c>
      <c r="X9" s="26">
        <v>25</v>
      </c>
      <c r="Y9" s="2">
        <v>23</v>
      </c>
      <c r="Z9" s="2"/>
      <c r="AA9" s="2"/>
      <c r="AB9" s="22">
        <v>24</v>
      </c>
      <c r="AC9" s="2">
        <v>26</v>
      </c>
      <c r="AD9" s="2">
        <v>27</v>
      </c>
      <c r="AE9" s="2">
        <v>22</v>
      </c>
      <c r="AF9" s="2">
        <v>91</v>
      </c>
      <c r="AG9" s="2">
        <v>156</v>
      </c>
      <c r="AH9" s="2">
        <v>21</v>
      </c>
      <c r="AI9" s="22">
        <v>28</v>
      </c>
      <c r="AJ9" s="22">
        <v>29</v>
      </c>
      <c r="AK9" s="22">
        <v>30</v>
      </c>
      <c r="AL9" s="22">
        <v>31</v>
      </c>
      <c r="AM9" s="22">
        <v>32</v>
      </c>
      <c r="AN9" s="22">
        <v>33</v>
      </c>
      <c r="AO9" s="22">
        <v>34</v>
      </c>
      <c r="AP9" s="22">
        <v>35</v>
      </c>
      <c r="AQ9" s="22">
        <v>36</v>
      </c>
      <c r="AR9" s="22">
        <v>37</v>
      </c>
      <c r="AS9" s="22">
        <v>38</v>
      </c>
      <c r="AT9" s="22">
        <v>39</v>
      </c>
      <c r="AU9" s="22">
        <v>40</v>
      </c>
      <c r="AV9" s="22">
        <v>41</v>
      </c>
      <c r="AW9" s="22">
        <v>42</v>
      </c>
      <c r="AX9" s="22">
        <v>43</v>
      </c>
      <c r="AY9" s="22">
        <v>44</v>
      </c>
      <c r="AZ9" s="22">
        <v>45</v>
      </c>
      <c r="BA9" s="22">
        <v>46</v>
      </c>
      <c r="BB9" s="22">
        <v>47</v>
      </c>
      <c r="BC9" s="22">
        <v>48</v>
      </c>
      <c r="BD9" s="22">
        <v>49</v>
      </c>
      <c r="BE9" s="22">
        <v>50</v>
      </c>
      <c r="BF9" s="22">
        <v>51</v>
      </c>
      <c r="BG9" s="22">
        <v>52</v>
      </c>
      <c r="BH9" s="22">
        <v>53</v>
      </c>
      <c r="BI9" s="22">
        <v>54</v>
      </c>
      <c r="BJ9" s="22">
        <v>55</v>
      </c>
      <c r="BK9" s="22">
        <v>56</v>
      </c>
      <c r="BL9" s="22">
        <v>57</v>
      </c>
      <c r="BM9" s="22">
        <v>58</v>
      </c>
      <c r="BN9" s="22"/>
      <c r="BO9" s="22"/>
      <c r="BP9" s="22"/>
      <c r="BQ9" s="22"/>
      <c r="BR9" s="22"/>
      <c r="BS9" s="22"/>
      <c r="BT9" s="22"/>
      <c r="BU9" s="22"/>
      <c r="BV9" s="22"/>
      <c r="BW9" s="22"/>
      <c r="BX9" s="22"/>
      <c r="BY9" s="22"/>
      <c r="BZ9" s="22"/>
      <c r="CA9" s="22"/>
      <c r="CB9" s="22"/>
      <c r="CC9" s="22"/>
      <c r="CD9" s="2">
        <v>89</v>
      </c>
      <c r="CE9" s="22">
        <v>90</v>
      </c>
      <c r="CF9" s="2">
        <v>59</v>
      </c>
      <c r="CG9" s="2">
        <v>60</v>
      </c>
      <c r="CH9" s="2">
        <v>61</v>
      </c>
      <c r="CI9" s="2">
        <v>62</v>
      </c>
      <c r="CJ9" s="2">
        <v>63</v>
      </c>
      <c r="CK9" s="2">
        <v>64</v>
      </c>
      <c r="CL9" s="2">
        <v>65</v>
      </c>
      <c r="CM9" s="2">
        <v>66</v>
      </c>
      <c r="CN9" s="2">
        <v>67</v>
      </c>
      <c r="CO9" s="2">
        <v>68</v>
      </c>
      <c r="CP9" s="2">
        <v>69</v>
      </c>
      <c r="CQ9" s="2">
        <v>70</v>
      </c>
      <c r="CR9" s="2">
        <v>71</v>
      </c>
      <c r="CS9" s="2">
        <v>72</v>
      </c>
      <c r="CT9" s="2">
        <v>73</v>
      </c>
      <c r="CU9" s="2">
        <v>74</v>
      </c>
      <c r="CV9" s="2">
        <v>75</v>
      </c>
      <c r="CW9" s="2">
        <v>76</v>
      </c>
      <c r="CX9" s="2">
        <v>77</v>
      </c>
      <c r="CY9" s="2">
        <v>78</v>
      </c>
      <c r="CZ9" s="2">
        <v>79</v>
      </c>
      <c r="DA9" s="2">
        <v>80</v>
      </c>
      <c r="DB9" s="2">
        <v>81</v>
      </c>
      <c r="DC9" s="2">
        <v>82</v>
      </c>
      <c r="DD9" s="2">
        <v>83</v>
      </c>
      <c r="DE9" s="2">
        <v>84</v>
      </c>
      <c r="DF9" s="2">
        <v>85</v>
      </c>
      <c r="DG9" s="2">
        <v>86</v>
      </c>
      <c r="DH9" s="2">
        <v>87</v>
      </c>
      <c r="DI9" s="2">
        <v>88</v>
      </c>
      <c r="DJ9" s="2">
        <v>88</v>
      </c>
      <c r="DK9" s="2">
        <v>88</v>
      </c>
      <c r="DL9" s="2">
        <v>88</v>
      </c>
      <c r="DM9" s="2">
        <v>88</v>
      </c>
      <c r="DN9" s="2">
        <v>88</v>
      </c>
      <c r="DO9" s="2">
        <v>88</v>
      </c>
      <c r="DP9" s="2">
        <v>88</v>
      </c>
      <c r="DQ9" s="2">
        <v>88</v>
      </c>
      <c r="DR9" s="2">
        <v>88</v>
      </c>
      <c r="DS9" s="2">
        <v>88</v>
      </c>
      <c r="DT9" s="2">
        <v>88</v>
      </c>
      <c r="DU9" s="2">
        <v>88</v>
      </c>
      <c r="DV9" s="2">
        <v>88</v>
      </c>
      <c r="DW9" s="2">
        <v>88</v>
      </c>
      <c r="DX9" s="2">
        <v>88</v>
      </c>
      <c r="DY9" s="2">
        <v>88</v>
      </c>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v>154</v>
      </c>
      <c r="FV9" s="2">
        <v>155</v>
      </c>
      <c r="FW9" s="2">
        <v>124</v>
      </c>
      <c r="FX9" s="2">
        <v>125</v>
      </c>
      <c r="FY9" s="2">
        <v>126</v>
      </c>
      <c r="FZ9" s="2">
        <v>127</v>
      </c>
      <c r="GA9" s="2">
        <v>128</v>
      </c>
      <c r="GB9" s="2">
        <v>129</v>
      </c>
      <c r="GC9" s="2">
        <v>130</v>
      </c>
      <c r="GD9" s="2">
        <v>131</v>
      </c>
      <c r="GE9" s="2">
        <v>132</v>
      </c>
      <c r="GF9" s="2">
        <v>133</v>
      </c>
      <c r="GG9" s="2">
        <v>134</v>
      </c>
      <c r="GH9" s="2">
        <v>135</v>
      </c>
      <c r="GI9" s="2">
        <v>136</v>
      </c>
      <c r="GJ9" s="2">
        <v>137</v>
      </c>
      <c r="GK9" s="2">
        <v>138</v>
      </c>
      <c r="GL9" s="2">
        <v>139</v>
      </c>
      <c r="GM9" s="2">
        <v>140</v>
      </c>
      <c r="GN9" s="2">
        <v>141</v>
      </c>
      <c r="GO9" s="2">
        <v>142</v>
      </c>
      <c r="GP9" s="2">
        <v>143</v>
      </c>
      <c r="GQ9" s="2">
        <v>144</v>
      </c>
      <c r="GR9" s="2">
        <v>145</v>
      </c>
      <c r="GS9" s="2">
        <v>146</v>
      </c>
      <c r="GT9" s="2">
        <v>147</v>
      </c>
      <c r="GU9" s="2">
        <v>148</v>
      </c>
      <c r="GV9" s="2">
        <v>149</v>
      </c>
      <c r="GW9" s="2">
        <v>150</v>
      </c>
      <c r="GX9" s="2">
        <v>151</v>
      </c>
      <c r="GY9" s="2">
        <v>152</v>
      </c>
      <c r="GZ9" s="2">
        <v>153</v>
      </c>
      <c r="HA9" s="2">
        <v>153</v>
      </c>
      <c r="HB9" s="2">
        <v>153</v>
      </c>
      <c r="HC9" s="2">
        <v>153</v>
      </c>
      <c r="HD9" s="2">
        <v>153</v>
      </c>
      <c r="HE9" s="2">
        <v>153</v>
      </c>
      <c r="HF9" s="2">
        <v>153</v>
      </c>
      <c r="HG9" s="2">
        <v>153</v>
      </c>
      <c r="HH9" s="2">
        <v>153</v>
      </c>
      <c r="HI9" s="2">
        <v>153</v>
      </c>
      <c r="HJ9" s="2">
        <v>153</v>
      </c>
      <c r="HK9" s="2">
        <v>153</v>
      </c>
      <c r="HL9" s="2">
        <v>153</v>
      </c>
      <c r="HM9" s="2">
        <v>153</v>
      </c>
      <c r="HN9" s="2">
        <v>153</v>
      </c>
      <c r="HO9" s="2">
        <v>153</v>
      </c>
      <c r="HP9" s="2">
        <v>153</v>
      </c>
      <c r="HQ9" s="2">
        <v>187</v>
      </c>
      <c r="HR9" s="2">
        <v>188</v>
      </c>
      <c r="HS9" s="2">
        <v>157</v>
      </c>
      <c r="HT9" s="2">
        <v>158</v>
      </c>
      <c r="HU9" s="2">
        <v>159</v>
      </c>
      <c r="HV9" s="2">
        <v>160</v>
      </c>
      <c r="HW9" s="2">
        <v>161</v>
      </c>
      <c r="HX9" s="2">
        <v>162</v>
      </c>
      <c r="HY9" s="2">
        <v>163</v>
      </c>
      <c r="HZ9" s="2">
        <v>164</v>
      </c>
      <c r="IA9" s="2">
        <v>165</v>
      </c>
      <c r="IB9" s="2">
        <v>166</v>
      </c>
      <c r="IC9" s="2">
        <v>167</v>
      </c>
      <c r="ID9" s="2">
        <v>168</v>
      </c>
      <c r="IE9" s="2">
        <v>169</v>
      </c>
      <c r="IF9" s="2">
        <v>170</v>
      </c>
      <c r="IG9" s="2">
        <v>171</v>
      </c>
      <c r="IH9" s="2">
        <v>172</v>
      </c>
      <c r="II9" s="2">
        <v>173</v>
      </c>
      <c r="IJ9" s="2">
        <v>174</v>
      </c>
      <c r="IK9" s="2">
        <v>175</v>
      </c>
      <c r="IL9" s="2">
        <v>176</v>
      </c>
      <c r="IM9" s="2">
        <v>177</v>
      </c>
      <c r="IN9" s="2">
        <v>178</v>
      </c>
      <c r="IO9" s="2">
        <v>179</v>
      </c>
      <c r="IP9" s="2">
        <v>180</v>
      </c>
      <c r="IQ9" s="2">
        <v>181</v>
      </c>
      <c r="IR9" s="2">
        <v>182</v>
      </c>
      <c r="IS9" s="2">
        <v>183</v>
      </c>
      <c r="IT9" s="2">
        <v>184</v>
      </c>
      <c r="IU9" s="2">
        <v>185</v>
      </c>
      <c r="IV9" s="2">
        <v>186</v>
      </c>
      <c r="IW9" s="2">
        <v>186</v>
      </c>
      <c r="IX9" s="2">
        <v>186</v>
      </c>
      <c r="IY9" s="2">
        <v>186</v>
      </c>
      <c r="IZ9" s="2">
        <v>186</v>
      </c>
      <c r="JA9" s="2">
        <v>186</v>
      </c>
      <c r="JB9" s="2">
        <v>186</v>
      </c>
      <c r="JC9" s="2">
        <v>186</v>
      </c>
      <c r="JD9" s="2">
        <v>186</v>
      </c>
      <c r="JE9" s="2">
        <v>186</v>
      </c>
      <c r="JF9" s="2">
        <v>186</v>
      </c>
      <c r="JG9" s="2">
        <v>186</v>
      </c>
      <c r="JH9" s="2">
        <v>186</v>
      </c>
      <c r="JI9" s="2">
        <v>186</v>
      </c>
      <c r="JJ9" s="2">
        <v>186</v>
      </c>
      <c r="JK9" s="2">
        <v>186</v>
      </c>
      <c r="JL9" s="2">
        <v>186</v>
      </c>
      <c r="JM9" s="2">
        <v>220</v>
      </c>
      <c r="JN9" s="26"/>
      <c r="JO9" s="2">
        <v>190</v>
      </c>
      <c r="JP9" s="2">
        <v>191</v>
      </c>
      <c r="JQ9" s="2">
        <v>192</v>
      </c>
      <c r="JR9" s="2">
        <v>193</v>
      </c>
      <c r="JS9" s="2">
        <v>194</v>
      </c>
      <c r="JT9" s="2">
        <v>195</v>
      </c>
      <c r="JU9" s="2">
        <v>196</v>
      </c>
      <c r="JV9" s="2">
        <v>197</v>
      </c>
      <c r="JW9" s="2">
        <v>198</v>
      </c>
      <c r="JX9" s="2">
        <v>199</v>
      </c>
      <c r="JY9" s="2">
        <v>200</v>
      </c>
      <c r="JZ9" s="2">
        <v>201</v>
      </c>
      <c r="KA9" s="2">
        <v>202</v>
      </c>
      <c r="KB9" s="2">
        <v>203</v>
      </c>
      <c r="KC9" s="2">
        <v>204</v>
      </c>
      <c r="KD9" s="2">
        <v>205</v>
      </c>
      <c r="KE9" s="2">
        <v>206</v>
      </c>
      <c r="KF9" s="2">
        <v>207</v>
      </c>
      <c r="KG9" s="2">
        <v>208</v>
      </c>
      <c r="KH9" s="2">
        <v>209</v>
      </c>
      <c r="KI9" s="2">
        <v>210</v>
      </c>
      <c r="KJ9" s="2">
        <v>211</v>
      </c>
      <c r="KK9" s="2">
        <v>212</v>
      </c>
      <c r="KL9" s="2">
        <v>213</v>
      </c>
      <c r="KM9" s="2">
        <v>214</v>
      </c>
      <c r="KN9" s="2">
        <v>215</v>
      </c>
      <c r="KO9" s="2">
        <v>216</v>
      </c>
      <c r="KP9" s="2">
        <v>217</v>
      </c>
      <c r="KQ9" s="2">
        <v>218</v>
      </c>
      <c r="KR9" s="2">
        <v>219</v>
      </c>
      <c r="KS9" s="2">
        <v>219</v>
      </c>
      <c r="KT9" s="2">
        <v>219</v>
      </c>
      <c r="KU9" s="2">
        <v>219</v>
      </c>
      <c r="KV9" s="2">
        <v>219</v>
      </c>
      <c r="KW9" s="2">
        <v>219</v>
      </c>
      <c r="KX9" s="2">
        <v>219</v>
      </c>
      <c r="KY9" s="2">
        <v>219</v>
      </c>
      <c r="KZ9" s="2">
        <v>219</v>
      </c>
      <c r="LA9" s="2">
        <v>219</v>
      </c>
      <c r="LB9" s="2">
        <v>219</v>
      </c>
      <c r="LC9" s="2">
        <v>219</v>
      </c>
      <c r="LD9" s="2">
        <v>219</v>
      </c>
      <c r="LE9" s="2">
        <v>219</v>
      </c>
      <c r="LF9" s="2">
        <v>219</v>
      </c>
      <c r="LG9" s="2">
        <v>219</v>
      </c>
      <c r="LH9" s="2">
        <v>219</v>
      </c>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v>189</v>
      </c>
      <c r="OZ9" s="33">
        <v>221</v>
      </c>
      <c r="PA9" s="22">
        <v>222</v>
      </c>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v>223</v>
      </c>
      <c r="QX9" s="2">
        <v>224</v>
      </c>
      <c r="QY9" s="2">
        <v>225</v>
      </c>
      <c r="QZ9" s="2">
        <v>226</v>
      </c>
      <c r="RA9" s="2">
        <v>227</v>
      </c>
      <c r="RB9" s="2"/>
      <c r="RC9" s="2"/>
      <c r="RD9" s="2"/>
      <c r="RE9" s="2"/>
      <c r="RF9" s="2"/>
      <c r="RG9" s="2">
        <v>240</v>
      </c>
      <c r="RH9" s="2">
        <v>245</v>
      </c>
      <c r="RI9" s="2">
        <v>246</v>
      </c>
      <c r="RJ9" s="2">
        <v>247</v>
      </c>
      <c r="RK9" s="2">
        <v>248</v>
      </c>
      <c r="RL9" s="2">
        <v>256</v>
      </c>
      <c r="RM9" s="2">
        <v>257</v>
      </c>
      <c r="RN9" s="2">
        <v>258</v>
      </c>
      <c r="RO9" s="2">
        <v>291</v>
      </c>
      <c r="RP9" s="2">
        <v>292</v>
      </c>
      <c r="RQ9" s="2">
        <v>293</v>
      </c>
      <c r="RR9" s="2">
        <v>294</v>
      </c>
      <c r="RS9" s="2">
        <v>295</v>
      </c>
      <c r="RT9" s="2">
        <v>296</v>
      </c>
      <c r="RU9" s="2">
        <v>297</v>
      </c>
      <c r="RV9" s="2">
        <v>298</v>
      </c>
      <c r="RW9" s="2">
        <v>299</v>
      </c>
      <c r="RX9" s="2">
        <v>300</v>
      </c>
      <c r="RY9" s="2">
        <v>301</v>
      </c>
      <c r="SA9" s="2"/>
      <c r="SB9" s="2"/>
    </row>
    <row r="10" spans="1:496" s="81" customFormat="1" ht="158.4" x14ac:dyDescent="0.25">
      <c r="A10" s="41"/>
      <c r="B10" s="43" t="s">
        <v>0</v>
      </c>
      <c r="C10" s="43" t="s">
        <v>1</v>
      </c>
      <c r="D10" s="43" t="s">
        <v>2</v>
      </c>
      <c r="E10" s="44" t="s">
        <v>3</v>
      </c>
      <c r="F10" s="44" t="s">
        <v>4</v>
      </c>
      <c r="G10" s="43" t="s">
        <v>5</v>
      </c>
      <c r="H10" s="43" t="s">
        <v>6</v>
      </c>
      <c r="I10" s="43" t="s">
        <v>7</v>
      </c>
      <c r="J10" s="43" t="s">
        <v>8</v>
      </c>
      <c r="K10" s="45" t="s">
        <v>560</v>
      </c>
      <c r="L10" s="45" t="s">
        <v>32</v>
      </c>
      <c r="M10" s="45" t="s">
        <v>490</v>
      </c>
      <c r="N10" s="43" t="s">
        <v>9</v>
      </c>
      <c r="O10" s="43" t="s">
        <v>10</v>
      </c>
      <c r="P10" s="43" t="s">
        <v>11</v>
      </c>
      <c r="Q10" s="45" t="s">
        <v>624</v>
      </c>
      <c r="R10" s="45" t="s">
        <v>54</v>
      </c>
      <c r="S10" s="44" t="s">
        <v>12</v>
      </c>
      <c r="T10" s="45" t="s">
        <v>65</v>
      </c>
      <c r="U10" s="45" t="s">
        <v>55</v>
      </c>
      <c r="V10" s="45" t="s">
        <v>56</v>
      </c>
      <c r="W10" s="43" t="s">
        <v>34</v>
      </c>
      <c r="X10" s="50" t="s">
        <v>59</v>
      </c>
      <c r="Y10" s="43" t="s">
        <v>13</v>
      </c>
      <c r="Z10" s="45" t="s">
        <v>57</v>
      </c>
      <c r="AA10" s="45" t="s">
        <v>58</v>
      </c>
      <c r="AB10" s="44" t="s">
        <v>14</v>
      </c>
      <c r="AC10" s="45" t="s">
        <v>489</v>
      </c>
      <c r="AD10" s="45" t="s">
        <v>488</v>
      </c>
      <c r="AE10" s="43" t="s">
        <v>44</v>
      </c>
      <c r="AF10" s="43" t="s">
        <v>40</v>
      </c>
      <c r="AG10" s="45" t="s">
        <v>42</v>
      </c>
      <c r="AH10" s="45" t="s">
        <v>627</v>
      </c>
      <c r="AI10" s="56" t="s">
        <v>196</v>
      </c>
      <c r="AJ10" s="56" t="s">
        <v>130</v>
      </c>
      <c r="AK10" s="56" t="s">
        <v>131</v>
      </c>
      <c r="AL10" s="56" t="s">
        <v>132</v>
      </c>
      <c r="AM10" s="56" t="s">
        <v>133</v>
      </c>
      <c r="AN10" s="56" t="s">
        <v>134</v>
      </c>
      <c r="AO10" s="56" t="s">
        <v>135</v>
      </c>
      <c r="AP10" s="56" t="s">
        <v>136</v>
      </c>
      <c r="AQ10" s="56" t="s">
        <v>137</v>
      </c>
      <c r="AR10" s="56" t="s">
        <v>138</v>
      </c>
      <c r="AS10" s="56" t="s">
        <v>139</v>
      </c>
      <c r="AT10" s="56" t="s">
        <v>140</v>
      </c>
      <c r="AU10" s="56" t="s">
        <v>141</v>
      </c>
      <c r="AV10" s="56" t="s">
        <v>142</v>
      </c>
      <c r="AW10" s="56" t="s">
        <v>143</v>
      </c>
      <c r="AX10" s="56" t="s">
        <v>144</v>
      </c>
      <c r="AY10" s="56" t="s">
        <v>145</v>
      </c>
      <c r="AZ10" s="56" t="s">
        <v>146</v>
      </c>
      <c r="BA10" s="56" t="s">
        <v>147</v>
      </c>
      <c r="BB10" s="56" t="s">
        <v>148</v>
      </c>
      <c r="BC10" s="56" t="s">
        <v>149</v>
      </c>
      <c r="BD10" s="56" t="s">
        <v>150</v>
      </c>
      <c r="BE10" s="56" t="s">
        <v>151</v>
      </c>
      <c r="BF10" s="56" t="s">
        <v>152</v>
      </c>
      <c r="BG10" s="56" t="s">
        <v>153</v>
      </c>
      <c r="BH10" s="56" t="s">
        <v>154</v>
      </c>
      <c r="BI10" s="56" t="s">
        <v>155</v>
      </c>
      <c r="BJ10" s="56" t="s">
        <v>156</v>
      </c>
      <c r="BK10" s="56" t="s">
        <v>157</v>
      </c>
      <c r="BL10" s="56" t="s">
        <v>158</v>
      </c>
      <c r="BM10" s="56" t="s">
        <v>159</v>
      </c>
      <c r="BN10" s="56" t="s">
        <v>160</v>
      </c>
      <c r="BO10" s="56" t="s">
        <v>161</v>
      </c>
      <c r="BP10" s="56" t="s">
        <v>162</v>
      </c>
      <c r="BQ10" s="56" t="s">
        <v>163</v>
      </c>
      <c r="BR10" s="56" t="s">
        <v>164</v>
      </c>
      <c r="BS10" s="56" t="s">
        <v>165</v>
      </c>
      <c r="BT10" s="56" t="s">
        <v>166</v>
      </c>
      <c r="BU10" s="56" t="s">
        <v>167</v>
      </c>
      <c r="BV10" s="56" t="s">
        <v>168</v>
      </c>
      <c r="BW10" s="56" t="s">
        <v>169</v>
      </c>
      <c r="BX10" s="56" t="s">
        <v>170</v>
      </c>
      <c r="BY10" s="56" t="s">
        <v>171</v>
      </c>
      <c r="BZ10" s="56" t="s">
        <v>172</v>
      </c>
      <c r="CA10" s="56" t="s">
        <v>173</v>
      </c>
      <c r="CB10" s="56" t="s">
        <v>174</v>
      </c>
      <c r="CC10" s="56" t="s">
        <v>175</v>
      </c>
      <c r="CD10" s="52" t="s">
        <v>628</v>
      </c>
      <c r="CE10" s="55" t="s">
        <v>487</v>
      </c>
      <c r="CF10" s="52" t="s">
        <v>629</v>
      </c>
      <c r="CG10" s="52" t="s">
        <v>630</v>
      </c>
      <c r="CH10" s="52" t="s">
        <v>631</v>
      </c>
      <c r="CI10" s="52" t="s">
        <v>632</v>
      </c>
      <c r="CJ10" s="52" t="s">
        <v>633</v>
      </c>
      <c r="CK10" s="52" t="s">
        <v>634</v>
      </c>
      <c r="CL10" s="52" t="s">
        <v>635</v>
      </c>
      <c r="CM10" s="52" t="s">
        <v>636</v>
      </c>
      <c r="CN10" s="52" t="s">
        <v>637</v>
      </c>
      <c r="CO10" s="52" t="s">
        <v>638</v>
      </c>
      <c r="CP10" s="52" t="s">
        <v>639</v>
      </c>
      <c r="CQ10" s="52" t="s">
        <v>640</v>
      </c>
      <c r="CR10" s="52" t="s">
        <v>641</v>
      </c>
      <c r="CS10" s="52" t="s">
        <v>642</v>
      </c>
      <c r="CT10" s="52" t="s">
        <v>643</v>
      </c>
      <c r="CU10" s="52" t="s">
        <v>644</v>
      </c>
      <c r="CV10" s="52" t="s">
        <v>645</v>
      </c>
      <c r="CW10" s="52" t="s">
        <v>646</v>
      </c>
      <c r="CX10" s="52" t="s">
        <v>647</v>
      </c>
      <c r="CY10" s="52" t="s">
        <v>648</v>
      </c>
      <c r="CZ10" s="52" t="s">
        <v>649</v>
      </c>
      <c r="DA10" s="52" t="s">
        <v>650</v>
      </c>
      <c r="DB10" s="52" t="s">
        <v>651</v>
      </c>
      <c r="DC10" s="52" t="s">
        <v>652</v>
      </c>
      <c r="DD10" s="52" t="s">
        <v>653</v>
      </c>
      <c r="DE10" s="52" t="s">
        <v>654</v>
      </c>
      <c r="DF10" s="52" t="s">
        <v>486</v>
      </c>
      <c r="DG10" s="52" t="s">
        <v>485</v>
      </c>
      <c r="DH10" s="52" t="s">
        <v>484</v>
      </c>
      <c r="DI10" s="52" t="s">
        <v>483</v>
      </c>
      <c r="DJ10" s="52" t="s">
        <v>482</v>
      </c>
      <c r="DK10" s="52" t="s">
        <v>481</v>
      </c>
      <c r="DL10" s="52" t="s">
        <v>480</v>
      </c>
      <c r="DM10" s="52" t="s">
        <v>479</v>
      </c>
      <c r="DN10" s="52" t="s">
        <v>478</v>
      </c>
      <c r="DO10" s="52" t="s">
        <v>477</v>
      </c>
      <c r="DP10" s="52" t="s">
        <v>476</v>
      </c>
      <c r="DQ10" s="52" t="s">
        <v>475</v>
      </c>
      <c r="DR10" s="52" t="s">
        <v>474</v>
      </c>
      <c r="DS10" s="52" t="s">
        <v>473</v>
      </c>
      <c r="DT10" s="52" t="s">
        <v>472</v>
      </c>
      <c r="DU10" s="52" t="s">
        <v>471</v>
      </c>
      <c r="DV10" s="52" t="s">
        <v>470</v>
      </c>
      <c r="DW10" s="52" t="s">
        <v>469</v>
      </c>
      <c r="DX10" s="52" t="s">
        <v>468</v>
      </c>
      <c r="DY10" s="52" t="s">
        <v>467</v>
      </c>
      <c r="DZ10" s="52" t="s">
        <v>655</v>
      </c>
      <c r="EA10" s="52" t="s">
        <v>656</v>
      </c>
      <c r="EB10" s="52" t="s">
        <v>657</v>
      </c>
      <c r="EC10" s="52" t="s">
        <v>658</v>
      </c>
      <c r="ED10" s="52" t="s">
        <v>659</v>
      </c>
      <c r="EE10" s="52" t="s">
        <v>660</v>
      </c>
      <c r="EF10" s="52" t="s">
        <v>661</v>
      </c>
      <c r="EG10" s="52" t="s">
        <v>662</v>
      </c>
      <c r="EH10" s="52" t="s">
        <v>663</v>
      </c>
      <c r="EI10" s="52" t="s">
        <v>664</v>
      </c>
      <c r="EJ10" s="52" t="s">
        <v>665</v>
      </c>
      <c r="EK10" s="52" t="s">
        <v>666</v>
      </c>
      <c r="EL10" s="52" t="s">
        <v>667</v>
      </c>
      <c r="EM10" s="52" t="s">
        <v>668</v>
      </c>
      <c r="EN10" s="52" t="s">
        <v>669</v>
      </c>
      <c r="EO10" s="52" t="s">
        <v>670</v>
      </c>
      <c r="EP10" s="52" t="s">
        <v>671</v>
      </c>
      <c r="EQ10" s="52" t="s">
        <v>672</v>
      </c>
      <c r="ER10" s="52" t="s">
        <v>673</v>
      </c>
      <c r="ES10" s="52" t="s">
        <v>674</v>
      </c>
      <c r="ET10" s="52" t="s">
        <v>675</v>
      </c>
      <c r="EU10" s="52" t="s">
        <v>676</v>
      </c>
      <c r="EV10" s="52" t="s">
        <v>677</v>
      </c>
      <c r="EW10" s="52" t="s">
        <v>678</v>
      </c>
      <c r="EX10" s="52" t="s">
        <v>679</v>
      </c>
      <c r="EY10" s="52" t="s">
        <v>680</v>
      </c>
      <c r="EZ10" s="52" t="s">
        <v>681</v>
      </c>
      <c r="FA10" s="110" t="s">
        <v>682</v>
      </c>
      <c r="FB10" s="52" t="s">
        <v>466</v>
      </c>
      <c r="FC10" s="52" t="s">
        <v>465</v>
      </c>
      <c r="FD10" s="52" t="s">
        <v>464</v>
      </c>
      <c r="FE10" s="52" t="s">
        <v>463</v>
      </c>
      <c r="FF10" s="52" t="s">
        <v>462</v>
      </c>
      <c r="FG10" s="52" t="s">
        <v>461</v>
      </c>
      <c r="FH10" s="52" t="s">
        <v>460</v>
      </c>
      <c r="FI10" s="52" t="s">
        <v>459</v>
      </c>
      <c r="FJ10" s="52" t="s">
        <v>458</v>
      </c>
      <c r="FK10" s="52" t="s">
        <v>457</v>
      </c>
      <c r="FL10" s="52" t="s">
        <v>456</v>
      </c>
      <c r="FM10" s="52" t="s">
        <v>455</v>
      </c>
      <c r="FN10" s="52" t="s">
        <v>454</v>
      </c>
      <c r="FO10" s="52" t="s">
        <v>453</v>
      </c>
      <c r="FP10" s="52" t="s">
        <v>452</v>
      </c>
      <c r="FQ10" s="52" t="s">
        <v>451</v>
      </c>
      <c r="FR10" s="52" t="s">
        <v>450</v>
      </c>
      <c r="FS10" s="52" t="s">
        <v>449</v>
      </c>
      <c r="FT10" s="52" t="s">
        <v>448</v>
      </c>
      <c r="FU10" s="53" t="s">
        <v>683</v>
      </c>
      <c r="FV10" s="53" t="s">
        <v>684</v>
      </c>
      <c r="FW10" s="53" t="s">
        <v>685</v>
      </c>
      <c r="FX10" s="53" t="s">
        <v>686</v>
      </c>
      <c r="FY10" s="53" t="s">
        <v>687</v>
      </c>
      <c r="FZ10" s="53" t="s">
        <v>688</v>
      </c>
      <c r="GA10" s="53" t="s">
        <v>689</v>
      </c>
      <c r="GB10" s="53" t="s">
        <v>690</v>
      </c>
      <c r="GC10" s="53" t="s">
        <v>691</v>
      </c>
      <c r="GD10" s="53" t="s">
        <v>692</v>
      </c>
      <c r="GE10" s="53" t="s">
        <v>693</v>
      </c>
      <c r="GF10" s="53" t="s">
        <v>694</v>
      </c>
      <c r="GG10" s="53" t="s">
        <v>695</v>
      </c>
      <c r="GH10" s="53" t="s">
        <v>696</v>
      </c>
      <c r="GI10" s="53" t="s">
        <v>697</v>
      </c>
      <c r="GJ10" s="53" t="s">
        <v>698</v>
      </c>
      <c r="GK10" s="53" t="s">
        <v>699</v>
      </c>
      <c r="GL10" s="53" t="s">
        <v>700</v>
      </c>
      <c r="GM10" s="53" t="s">
        <v>701</v>
      </c>
      <c r="GN10" s="53" t="s">
        <v>702</v>
      </c>
      <c r="GO10" s="53" t="s">
        <v>703</v>
      </c>
      <c r="GP10" s="53" t="s">
        <v>704</v>
      </c>
      <c r="GQ10" s="53" t="s">
        <v>705</v>
      </c>
      <c r="GR10" s="53" t="s">
        <v>706</v>
      </c>
      <c r="GS10" s="53" t="s">
        <v>707</v>
      </c>
      <c r="GT10" s="53" t="s">
        <v>708</v>
      </c>
      <c r="GU10" s="53" t="s">
        <v>709</v>
      </c>
      <c r="GV10" s="53" t="s">
        <v>710</v>
      </c>
      <c r="GW10" s="53" t="s">
        <v>711</v>
      </c>
      <c r="GX10" s="53" t="s">
        <v>176</v>
      </c>
      <c r="GY10" s="53" t="s">
        <v>177</v>
      </c>
      <c r="GZ10" s="53" t="s">
        <v>178</v>
      </c>
      <c r="HA10" s="53" t="s">
        <v>179</v>
      </c>
      <c r="HB10" s="53" t="s">
        <v>180</v>
      </c>
      <c r="HC10" s="53" t="s">
        <v>181</v>
      </c>
      <c r="HD10" s="53" t="s">
        <v>182</v>
      </c>
      <c r="HE10" s="53" t="s">
        <v>183</v>
      </c>
      <c r="HF10" s="53" t="s">
        <v>184</v>
      </c>
      <c r="HG10" s="53" t="s">
        <v>185</v>
      </c>
      <c r="HH10" s="53" t="s">
        <v>186</v>
      </c>
      <c r="HI10" s="53" t="s">
        <v>187</v>
      </c>
      <c r="HJ10" s="53" t="s">
        <v>188</v>
      </c>
      <c r="HK10" s="53" t="s">
        <v>189</v>
      </c>
      <c r="HL10" s="53" t="s">
        <v>190</v>
      </c>
      <c r="HM10" s="53" t="s">
        <v>191</v>
      </c>
      <c r="HN10" s="53" t="s">
        <v>192</v>
      </c>
      <c r="HO10" s="53" t="s">
        <v>193</v>
      </c>
      <c r="HP10" s="53" t="s">
        <v>194</v>
      </c>
      <c r="HQ10" s="51" t="s">
        <v>46</v>
      </c>
      <c r="HR10" s="51" t="s">
        <v>47</v>
      </c>
      <c r="HS10" s="51" t="s">
        <v>195</v>
      </c>
      <c r="HT10" s="51" t="s">
        <v>447</v>
      </c>
      <c r="HU10" s="51" t="s">
        <v>446</v>
      </c>
      <c r="HV10" s="51" t="s">
        <v>445</v>
      </c>
      <c r="HW10" s="51" t="s">
        <v>444</v>
      </c>
      <c r="HX10" s="51" t="s">
        <v>443</v>
      </c>
      <c r="HY10" s="51" t="s">
        <v>442</v>
      </c>
      <c r="HZ10" s="51" t="s">
        <v>441</v>
      </c>
      <c r="IA10" s="51" t="s">
        <v>440</v>
      </c>
      <c r="IB10" s="51" t="s">
        <v>439</v>
      </c>
      <c r="IC10" s="51" t="s">
        <v>438</v>
      </c>
      <c r="ID10" s="51" t="s">
        <v>437</v>
      </c>
      <c r="IE10" s="51" t="s">
        <v>436</v>
      </c>
      <c r="IF10" s="51" t="s">
        <v>435</v>
      </c>
      <c r="IG10" s="51" t="s">
        <v>434</v>
      </c>
      <c r="IH10" s="51" t="s">
        <v>433</v>
      </c>
      <c r="II10" s="51" t="s">
        <v>432</v>
      </c>
      <c r="IJ10" s="51" t="s">
        <v>431</v>
      </c>
      <c r="IK10" s="51" t="s">
        <v>430</v>
      </c>
      <c r="IL10" s="51" t="s">
        <v>429</v>
      </c>
      <c r="IM10" s="51" t="s">
        <v>428</v>
      </c>
      <c r="IN10" s="51" t="s">
        <v>427</v>
      </c>
      <c r="IO10" s="51" t="s">
        <v>426</v>
      </c>
      <c r="IP10" s="51" t="s">
        <v>425</v>
      </c>
      <c r="IQ10" s="51" t="s">
        <v>424</v>
      </c>
      <c r="IR10" s="51" t="s">
        <v>423</v>
      </c>
      <c r="IS10" s="51" t="s">
        <v>422</v>
      </c>
      <c r="IT10" s="51" t="s">
        <v>421</v>
      </c>
      <c r="IU10" s="51" t="s">
        <v>420</v>
      </c>
      <c r="IV10" s="51" t="s">
        <v>419</v>
      </c>
      <c r="IW10" s="51" t="s">
        <v>418</v>
      </c>
      <c r="IX10" s="51" t="s">
        <v>417</v>
      </c>
      <c r="IY10" s="51" t="s">
        <v>416</v>
      </c>
      <c r="IZ10" s="51" t="s">
        <v>415</v>
      </c>
      <c r="JA10" s="51" t="s">
        <v>414</v>
      </c>
      <c r="JB10" s="51" t="s">
        <v>413</v>
      </c>
      <c r="JC10" s="51" t="s">
        <v>412</v>
      </c>
      <c r="JD10" s="51" t="s">
        <v>411</v>
      </c>
      <c r="JE10" s="51" t="s">
        <v>410</v>
      </c>
      <c r="JF10" s="51" t="s">
        <v>409</v>
      </c>
      <c r="JG10" s="51" t="s">
        <v>408</v>
      </c>
      <c r="JH10" s="51" t="s">
        <v>407</v>
      </c>
      <c r="JI10" s="51" t="s">
        <v>406</v>
      </c>
      <c r="JJ10" s="51" t="s">
        <v>405</v>
      </c>
      <c r="JK10" s="51" t="s">
        <v>404</v>
      </c>
      <c r="JL10" s="51" t="s">
        <v>403</v>
      </c>
      <c r="JM10" s="54" t="s">
        <v>712</v>
      </c>
      <c r="JN10" s="54" t="s">
        <v>197</v>
      </c>
      <c r="JO10" s="54" t="s">
        <v>567</v>
      </c>
      <c r="JP10" s="54" t="s">
        <v>568</v>
      </c>
      <c r="JQ10" s="54" t="s">
        <v>569</v>
      </c>
      <c r="JR10" s="54" t="s">
        <v>570</v>
      </c>
      <c r="JS10" s="54" t="s">
        <v>571</v>
      </c>
      <c r="JT10" s="54" t="s">
        <v>572</v>
      </c>
      <c r="JU10" s="54" t="s">
        <v>573</v>
      </c>
      <c r="JV10" s="54" t="s">
        <v>574</v>
      </c>
      <c r="JW10" s="54" t="s">
        <v>575</v>
      </c>
      <c r="JX10" s="54" t="s">
        <v>576</v>
      </c>
      <c r="JY10" s="54" t="s">
        <v>577</v>
      </c>
      <c r="JZ10" s="54" t="s">
        <v>578</v>
      </c>
      <c r="KA10" s="54" t="s">
        <v>579</v>
      </c>
      <c r="KB10" s="54" t="s">
        <v>580</v>
      </c>
      <c r="KC10" s="54" t="s">
        <v>581</v>
      </c>
      <c r="KD10" s="54" t="s">
        <v>582</v>
      </c>
      <c r="KE10" s="54" t="s">
        <v>583</v>
      </c>
      <c r="KF10" s="54" t="s">
        <v>584</v>
      </c>
      <c r="KG10" s="54" t="s">
        <v>585</v>
      </c>
      <c r="KH10" s="54" t="s">
        <v>586</v>
      </c>
      <c r="KI10" s="54" t="s">
        <v>587</v>
      </c>
      <c r="KJ10" s="54" t="s">
        <v>588</v>
      </c>
      <c r="KK10" s="54" t="s">
        <v>589</v>
      </c>
      <c r="KL10" s="54" t="s">
        <v>590</v>
      </c>
      <c r="KM10" s="54" t="s">
        <v>591</v>
      </c>
      <c r="KN10" s="54" t="s">
        <v>592</v>
      </c>
      <c r="KO10" s="54" t="s">
        <v>402</v>
      </c>
      <c r="KP10" s="54" t="s">
        <v>401</v>
      </c>
      <c r="KQ10" s="54" t="s">
        <v>400</v>
      </c>
      <c r="KR10" s="54" t="s">
        <v>399</v>
      </c>
      <c r="KS10" s="54" t="s">
        <v>398</v>
      </c>
      <c r="KT10" s="54" t="s">
        <v>397</v>
      </c>
      <c r="KU10" s="54" t="s">
        <v>396</v>
      </c>
      <c r="KV10" s="54" t="s">
        <v>395</v>
      </c>
      <c r="KW10" s="54" t="s">
        <v>394</v>
      </c>
      <c r="KX10" s="54" t="s">
        <v>393</v>
      </c>
      <c r="KY10" s="54" t="s">
        <v>392</v>
      </c>
      <c r="KZ10" s="54" t="s">
        <v>391</v>
      </c>
      <c r="LA10" s="54" t="s">
        <v>390</v>
      </c>
      <c r="LB10" s="54" t="s">
        <v>389</v>
      </c>
      <c r="LC10" s="54" t="s">
        <v>388</v>
      </c>
      <c r="LD10" s="54" t="s">
        <v>387</v>
      </c>
      <c r="LE10" s="54" t="s">
        <v>386</v>
      </c>
      <c r="LF10" s="54" t="s">
        <v>385</v>
      </c>
      <c r="LG10" s="54" t="s">
        <v>384</v>
      </c>
      <c r="LH10" s="54" t="s">
        <v>383</v>
      </c>
      <c r="LI10" s="53" t="s">
        <v>382</v>
      </c>
      <c r="LJ10" s="53" t="s">
        <v>381</v>
      </c>
      <c r="LK10" s="53" t="s">
        <v>380</v>
      </c>
      <c r="LL10" s="53" t="s">
        <v>379</v>
      </c>
      <c r="LM10" s="53" t="s">
        <v>378</v>
      </c>
      <c r="LN10" s="53" t="s">
        <v>377</v>
      </c>
      <c r="LO10" s="53" t="s">
        <v>376</v>
      </c>
      <c r="LP10" s="53" t="s">
        <v>375</v>
      </c>
      <c r="LQ10" s="53" t="s">
        <v>374</v>
      </c>
      <c r="LR10" s="53" t="s">
        <v>373</v>
      </c>
      <c r="LS10" s="53" t="s">
        <v>372</v>
      </c>
      <c r="LT10" s="53" t="s">
        <v>371</v>
      </c>
      <c r="LU10" s="53" t="s">
        <v>370</v>
      </c>
      <c r="LV10" s="53" t="s">
        <v>369</v>
      </c>
      <c r="LW10" s="53" t="s">
        <v>368</v>
      </c>
      <c r="LX10" s="53" t="s">
        <v>367</v>
      </c>
      <c r="LY10" s="53" t="s">
        <v>366</v>
      </c>
      <c r="LZ10" s="53" t="s">
        <v>365</v>
      </c>
      <c r="MA10" s="53" t="s">
        <v>364</v>
      </c>
      <c r="MB10" s="53" t="s">
        <v>363</v>
      </c>
      <c r="MC10" s="53" t="s">
        <v>362</v>
      </c>
      <c r="MD10" s="53" t="s">
        <v>361</v>
      </c>
      <c r="ME10" s="53" t="s">
        <v>360</v>
      </c>
      <c r="MF10" s="53" t="s">
        <v>359</v>
      </c>
      <c r="MG10" s="53" t="s">
        <v>358</v>
      </c>
      <c r="MH10" s="53" t="s">
        <v>357</v>
      </c>
      <c r="MI10" s="53" t="s">
        <v>356</v>
      </c>
      <c r="MJ10" s="54" t="s">
        <v>355</v>
      </c>
      <c r="MK10" s="54" t="s">
        <v>354</v>
      </c>
      <c r="ML10" s="54" t="s">
        <v>353</v>
      </c>
      <c r="MM10" s="54" t="s">
        <v>352</v>
      </c>
      <c r="MN10" s="54" t="s">
        <v>351</v>
      </c>
      <c r="MO10" s="54" t="s">
        <v>350</v>
      </c>
      <c r="MP10" s="54" t="s">
        <v>349</v>
      </c>
      <c r="MQ10" s="54" t="s">
        <v>348</v>
      </c>
      <c r="MR10" s="54" t="s">
        <v>347</v>
      </c>
      <c r="MS10" s="54" t="s">
        <v>346</v>
      </c>
      <c r="MT10" s="54" t="s">
        <v>345</v>
      </c>
      <c r="MU10" s="54" t="s">
        <v>344</v>
      </c>
      <c r="MV10" s="54" t="s">
        <v>343</v>
      </c>
      <c r="MW10" s="54" t="s">
        <v>342</v>
      </c>
      <c r="MX10" s="54" t="s">
        <v>341</v>
      </c>
      <c r="MY10" s="54" t="s">
        <v>340</v>
      </c>
      <c r="MZ10" s="54" t="s">
        <v>339</v>
      </c>
      <c r="NA10" s="54" t="s">
        <v>338</v>
      </c>
      <c r="NB10" s="54" t="s">
        <v>337</v>
      </c>
      <c r="NC10" s="54" t="s">
        <v>336</v>
      </c>
      <c r="ND10" s="51" t="s">
        <v>335</v>
      </c>
      <c r="NE10" s="51" t="s">
        <v>334</v>
      </c>
      <c r="NF10" s="51" t="s">
        <v>333</v>
      </c>
      <c r="NG10" s="51" t="s">
        <v>332</v>
      </c>
      <c r="NH10" s="51" t="s">
        <v>331</v>
      </c>
      <c r="NI10" s="51" t="s">
        <v>330</v>
      </c>
      <c r="NJ10" s="51" t="s">
        <v>329</v>
      </c>
      <c r="NK10" s="51" t="s">
        <v>328</v>
      </c>
      <c r="NL10" s="51" t="s">
        <v>327</v>
      </c>
      <c r="NM10" s="51" t="s">
        <v>326</v>
      </c>
      <c r="NN10" s="51" t="s">
        <v>325</v>
      </c>
      <c r="NO10" s="51" t="s">
        <v>324</v>
      </c>
      <c r="NP10" s="51" t="s">
        <v>323</v>
      </c>
      <c r="NQ10" s="51" t="s">
        <v>322</v>
      </c>
      <c r="NR10" s="51" t="s">
        <v>321</v>
      </c>
      <c r="NS10" s="51" t="s">
        <v>320</v>
      </c>
      <c r="NT10" s="51" t="s">
        <v>319</v>
      </c>
      <c r="NU10" s="51" t="s">
        <v>318</v>
      </c>
      <c r="NV10" s="51" t="s">
        <v>317</v>
      </c>
      <c r="NW10" s="51" t="s">
        <v>316</v>
      </c>
      <c r="NX10" s="51" t="s">
        <v>315</v>
      </c>
      <c r="NY10" s="51" t="s">
        <v>314</v>
      </c>
      <c r="NZ10" s="51" t="s">
        <v>313</v>
      </c>
      <c r="OA10" s="51" t="s">
        <v>312</v>
      </c>
      <c r="OB10" s="51" t="s">
        <v>311</v>
      </c>
      <c r="OC10" s="51" t="s">
        <v>310</v>
      </c>
      <c r="OD10" s="51" t="s">
        <v>309</v>
      </c>
      <c r="OE10" s="54" t="s">
        <v>308</v>
      </c>
      <c r="OF10" s="54" t="s">
        <v>307</v>
      </c>
      <c r="OG10" s="54" t="s">
        <v>306</v>
      </c>
      <c r="OH10" s="54" t="s">
        <v>305</v>
      </c>
      <c r="OI10" s="54" t="s">
        <v>304</v>
      </c>
      <c r="OJ10" s="54" t="s">
        <v>303</v>
      </c>
      <c r="OK10" s="54" t="s">
        <v>302</v>
      </c>
      <c r="OL10" s="54" t="s">
        <v>301</v>
      </c>
      <c r="OM10" s="54" t="s">
        <v>300</v>
      </c>
      <c r="ON10" s="54" t="s">
        <v>299</v>
      </c>
      <c r="OO10" s="54" t="s">
        <v>298</v>
      </c>
      <c r="OP10" s="54" t="s">
        <v>297</v>
      </c>
      <c r="OQ10" s="54" t="s">
        <v>296</v>
      </c>
      <c r="OR10" s="54" t="s">
        <v>295</v>
      </c>
      <c r="OS10" s="54" t="s">
        <v>294</v>
      </c>
      <c r="OT10" s="54" t="s">
        <v>293</v>
      </c>
      <c r="OU10" s="54" t="s">
        <v>292</v>
      </c>
      <c r="OV10" s="54" t="s">
        <v>291</v>
      </c>
      <c r="OW10" s="54" t="s">
        <v>290</v>
      </c>
      <c r="OX10" s="54" t="s">
        <v>289</v>
      </c>
      <c r="OY10" s="45" t="s">
        <v>69</v>
      </c>
      <c r="OZ10" s="44" t="s">
        <v>15</v>
      </c>
      <c r="PA10" s="57" t="s">
        <v>72</v>
      </c>
      <c r="PB10" s="57" t="s">
        <v>83</v>
      </c>
      <c r="PC10" s="57" t="s">
        <v>84</v>
      </c>
      <c r="PD10" s="57" t="s">
        <v>85</v>
      </c>
      <c r="PE10" s="57" t="s">
        <v>86</v>
      </c>
      <c r="PF10" s="57" t="s">
        <v>87</v>
      </c>
      <c r="PG10" s="57" t="s">
        <v>88</v>
      </c>
      <c r="PH10" s="57" t="s">
        <v>89</v>
      </c>
      <c r="PI10" s="57" t="s">
        <v>90</v>
      </c>
      <c r="PJ10" s="57" t="s">
        <v>91</v>
      </c>
      <c r="PK10" s="57" t="s">
        <v>92</v>
      </c>
      <c r="PL10" s="57" t="s">
        <v>93</v>
      </c>
      <c r="PM10" s="57" t="s">
        <v>94</v>
      </c>
      <c r="PN10" s="57" t="s">
        <v>95</v>
      </c>
      <c r="PO10" s="57" t="s">
        <v>96</v>
      </c>
      <c r="PP10" s="57" t="s">
        <v>97</v>
      </c>
      <c r="PQ10" s="57" t="s">
        <v>98</v>
      </c>
      <c r="PR10" s="57" t="s">
        <v>99</v>
      </c>
      <c r="PS10" s="57" t="s">
        <v>100</v>
      </c>
      <c r="PT10" s="57" t="s">
        <v>101</v>
      </c>
      <c r="PU10" s="57" t="s">
        <v>102</v>
      </c>
      <c r="PV10" s="57" t="s">
        <v>103</v>
      </c>
      <c r="PW10" s="57" t="s">
        <v>104</v>
      </c>
      <c r="PX10" s="57" t="s">
        <v>105</v>
      </c>
      <c r="PY10" s="57" t="s">
        <v>106</v>
      </c>
      <c r="PZ10" s="57" t="s">
        <v>107</v>
      </c>
      <c r="QA10" s="57" t="s">
        <v>108</v>
      </c>
      <c r="QB10" s="57" t="s">
        <v>109</v>
      </c>
      <c r="QC10" s="57" t="s">
        <v>110</v>
      </c>
      <c r="QD10" s="57" t="s">
        <v>111</v>
      </c>
      <c r="QE10" s="57" t="s">
        <v>112</v>
      </c>
      <c r="QF10" s="57" t="s">
        <v>113</v>
      </c>
      <c r="QG10" s="57" t="s">
        <v>114</v>
      </c>
      <c r="QH10" s="57" t="s">
        <v>115</v>
      </c>
      <c r="QI10" s="57" t="s">
        <v>116</v>
      </c>
      <c r="QJ10" s="57" t="s">
        <v>117</v>
      </c>
      <c r="QK10" s="57" t="s">
        <v>118</v>
      </c>
      <c r="QL10" s="57" t="s">
        <v>119</v>
      </c>
      <c r="QM10" s="57" t="s">
        <v>120</v>
      </c>
      <c r="QN10" s="57" t="s">
        <v>121</v>
      </c>
      <c r="QO10" s="57" t="s">
        <v>122</v>
      </c>
      <c r="QP10" s="57" t="s">
        <v>123</v>
      </c>
      <c r="QQ10" s="57" t="s">
        <v>124</v>
      </c>
      <c r="QR10" s="57" t="s">
        <v>125</v>
      </c>
      <c r="QS10" s="57" t="s">
        <v>126</v>
      </c>
      <c r="QT10" s="57" t="s">
        <v>127</v>
      </c>
      <c r="QU10" s="57" t="s">
        <v>128</v>
      </c>
      <c r="QV10" s="57" t="s">
        <v>129</v>
      </c>
      <c r="QW10" s="44" t="s">
        <v>48</v>
      </c>
      <c r="QX10" s="43" t="s">
        <v>74</v>
      </c>
      <c r="QY10" s="43" t="s">
        <v>76</v>
      </c>
      <c r="QZ10" s="43" t="s">
        <v>77</v>
      </c>
      <c r="RA10" s="43" t="s">
        <v>16</v>
      </c>
      <c r="RB10" s="149" t="s">
        <v>288</v>
      </c>
      <c r="RC10" s="45" t="s">
        <v>287</v>
      </c>
      <c r="RD10" s="45" t="s">
        <v>713</v>
      </c>
      <c r="RE10" s="149" t="s">
        <v>61</v>
      </c>
      <c r="RF10" s="45" t="s">
        <v>63</v>
      </c>
      <c r="RG10" s="45" t="s">
        <v>70</v>
      </c>
      <c r="RH10" s="45" t="s">
        <v>71</v>
      </c>
      <c r="RI10" s="43" t="s">
        <v>17</v>
      </c>
      <c r="RJ10" s="43" t="s">
        <v>18</v>
      </c>
      <c r="RK10" s="43" t="s">
        <v>19</v>
      </c>
      <c r="RL10" s="45" t="s">
        <v>80</v>
      </c>
      <c r="RM10" s="45" t="s">
        <v>81</v>
      </c>
      <c r="RN10" s="45" t="s">
        <v>82</v>
      </c>
      <c r="RO10" s="43" t="s">
        <v>20</v>
      </c>
      <c r="RP10" s="43" t="s">
        <v>21</v>
      </c>
      <c r="RQ10" s="43" t="s">
        <v>22</v>
      </c>
      <c r="RR10" s="43" t="s">
        <v>23</v>
      </c>
      <c r="RS10" s="43" t="s">
        <v>24</v>
      </c>
      <c r="RT10" s="43" t="s">
        <v>25</v>
      </c>
      <c r="RU10" s="43" t="s">
        <v>26</v>
      </c>
      <c r="RV10" s="43" t="s">
        <v>27</v>
      </c>
      <c r="RW10" s="43" t="s">
        <v>28</v>
      </c>
      <c r="RX10" s="43" t="s">
        <v>29</v>
      </c>
      <c r="RY10" s="43" t="s">
        <v>721</v>
      </c>
      <c r="SA10" s="3" t="s">
        <v>30</v>
      </c>
      <c r="SB10" s="4"/>
    </row>
    <row r="11" spans="1:496" s="80" customFormat="1" ht="16.2" customHeight="1" x14ac:dyDescent="0.25">
      <c r="A11" s="42"/>
      <c r="B11" s="45"/>
      <c r="C11" s="45"/>
      <c r="D11" s="45"/>
      <c r="E11" s="45"/>
      <c r="F11" s="44"/>
      <c r="G11" s="45"/>
      <c r="H11" s="45"/>
      <c r="I11" s="45"/>
      <c r="J11" s="45"/>
      <c r="K11" s="45"/>
      <c r="L11" s="45"/>
      <c r="M11" s="45" t="s">
        <v>62</v>
      </c>
      <c r="N11" s="45"/>
      <c r="O11" s="45"/>
      <c r="P11" s="45"/>
      <c r="Q11" s="45"/>
      <c r="R11" s="45"/>
      <c r="S11" s="44"/>
      <c r="T11" s="45"/>
      <c r="U11" s="45"/>
      <c r="V11" s="45"/>
      <c r="W11" s="45" t="s">
        <v>35</v>
      </c>
      <c r="X11" s="46"/>
      <c r="Y11" s="45"/>
      <c r="Z11" s="45"/>
      <c r="AA11" s="45"/>
      <c r="AB11" s="44" t="s">
        <v>33</v>
      </c>
      <c r="AC11" s="45" t="s">
        <v>33</v>
      </c>
      <c r="AD11" s="45" t="s">
        <v>33</v>
      </c>
      <c r="AE11" s="45" t="s">
        <v>39</v>
      </c>
      <c r="AF11" s="45" t="s">
        <v>625</v>
      </c>
      <c r="AG11" s="45" t="s">
        <v>41</v>
      </c>
      <c r="AH11" s="45" t="s">
        <v>33</v>
      </c>
      <c r="AI11" s="56" t="s">
        <v>33</v>
      </c>
      <c r="AJ11" s="56" t="s">
        <v>33</v>
      </c>
      <c r="AK11" s="56" t="s">
        <v>33</v>
      </c>
      <c r="AL11" s="56" t="s">
        <v>33</v>
      </c>
      <c r="AM11" s="56" t="s">
        <v>33</v>
      </c>
      <c r="AN11" s="56" t="s">
        <v>33</v>
      </c>
      <c r="AO11" s="56" t="s">
        <v>33</v>
      </c>
      <c r="AP11" s="56" t="s">
        <v>33</v>
      </c>
      <c r="AQ11" s="56" t="s">
        <v>33</v>
      </c>
      <c r="AR11" s="56" t="s">
        <v>33</v>
      </c>
      <c r="AS11" s="56" t="s">
        <v>33</v>
      </c>
      <c r="AT11" s="56" t="s">
        <v>33</v>
      </c>
      <c r="AU11" s="56" t="s">
        <v>33</v>
      </c>
      <c r="AV11" s="56" t="s">
        <v>33</v>
      </c>
      <c r="AW11" s="56" t="s">
        <v>33</v>
      </c>
      <c r="AX11" s="56" t="s">
        <v>33</v>
      </c>
      <c r="AY11" s="56" t="s">
        <v>33</v>
      </c>
      <c r="AZ11" s="56" t="s">
        <v>33</v>
      </c>
      <c r="BA11" s="56" t="s">
        <v>33</v>
      </c>
      <c r="BB11" s="56" t="s">
        <v>33</v>
      </c>
      <c r="BC11" s="56" t="s">
        <v>33</v>
      </c>
      <c r="BD11" s="56" t="s">
        <v>33</v>
      </c>
      <c r="BE11" s="56" t="s">
        <v>33</v>
      </c>
      <c r="BF11" s="56" t="s">
        <v>33</v>
      </c>
      <c r="BG11" s="56" t="s">
        <v>33</v>
      </c>
      <c r="BH11" s="56" t="s">
        <v>33</v>
      </c>
      <c r="BI11" s="56" t="s">
        <v>33</v>
      </c>
      <c r="BJ11" s="56" t="s">
        <v>33</v>
      </c>
      <c r="BK11" s="56" t="s">
        <v>33</v>
      </c>
      <c r="BL11" s="56" t="s">
        <v>33</v>
      </c>
      <c r="BM11" s="56" t="s">
        <v>33</v>
      </c>
      <c r="BN11" s="56" t="s">
        <v>33</v>
      </c>
      <c r="BO11" s="56" t="s">
        <v>33</v>
      </c>
      <c r="BP11" s="56" t="s">
        <v>33</v>
      </c>
      <c r="BQ11" s="56" t="s">
        <v>33</v>
      </c>
      <c r="BR11" s="56" t="s">
        <v>33</v>
      </c>
      <c r="BS11" s="56" t="s">
        <v>33</v>
      </c>
      <c r="BT11" s="56" t="s">
        <v>33</v>
      </c>
      <c r="BU11" s="56" t="s">
        <v>33</v>
      </c>
      <c r="BV11" s="56" t="s">
        <v>33</v>
      </c>
      <c r="BW11" s="56" t="s">
        <v>33</v>
      </c>
      <c r="BX11" s="56" t="s">
        <v>33</v>
      </c>
      <c r="BY11" s="56" t="s">
        <v>33</v>
      </c>
      <c r="BZ11" s="56" t="s">
        <v>33</v>
      </c>
      <c r="CA11" s="56" t="s">
        <v>33</v>
      </c>
      <c r="CB11" s="56" t="s">
        <v>33</v>
      </c>
      <c r="CC11" s="56" t="s">
        <v>33</v>
      </c>
      <c r="CD11" s="52" t="s">
        <v>43</v>
      </c>
      <c r="CE11" s="55"/>
      <c r="CF11" s="52" t="s">
        <v>38</v>
      </c>
      <c r="CG11" s="52" t="s">
        <v>38</v>
      </c>
      <c r="CH11" s="52" t="s">
        <v>38</v>
      </c>
      <c r="CI11" s="52" t="s">
        <v>38</v>
      </c>
      <c r="CJ11" s="52" t="s">
        <v>38</v>
      </c>
      <c r="CK11" s="52" t="s">
        <v>38</v>
      </c>
      <c r="CL11" s="52" t="s">
        <v>38</v>
      </c>
      <c r="CM11" s="52" t="s">
        <v>38</v>
      </c>
      <c r="CN11" s="52" t="s">
        <v>38</v>
      </c>
      <c r="CO11" s="52" t="s">
        <v>38</v>
      </c>
      <c r="CP11" s="52" t="s">
        <v>38</v>
      </c>
      <c r="CQ11" s="52" t="s">
        <v>38</v>
      </c>
      <c r="CR11" s="52" t="s">
        <v>38</v>
      </c>
      <c r="CS11" s="52" t="s">
        <v>38</v>
      </c>
      <c r="CT11" s="52" t="s">
        <v>38</v>
      </c>
      <c r="CU11" s="52" t="s">
        <v>38</v>
      </c>
      <c r="CV11" s="52" t="s">
        <v>38</v>
      </c>
      <c r="CW11" s="52" t="s">
        <v>38</v>
      </c>
      <c r="CX11" s="52" t="s">
        <v>38</v>
      </c>
      <c r="CY11" s="52" t="s">
        <v>38</v>
      </c>
      <c r="CZ11" s="52" t="s">
        <v>38</v>
      </c>
      <c r="DA11" s="52" t="s">
        <v>38</v>
      </c>
      <c r="DB11" s="52" t="s">
        <v>38</v>
      </c>
      <c r="DC11" s="52" t="s">
        <v>38</v>
      </c>
      <c r="DD11" s="52" t="s">
        <v>38</v>
      </c>
      <c r="DE11" s="52" t="s">
        <v>38</v>
      </c>
      <c r="DF11" s="52" t="s">
        <v>38</v>
      </c>
      <c r="DG11" s="52" t="s">
        <v>38</v>
      </c>
      <c r="DH11" s="52" t="s">
        <v>38</v>
      </c>
      <c r="DI11" s="52" t="s">
        <v>38</v>
      </c>
      <c r="DJ11" s="52" t="s">
        <v>38</v>
      </c>
      <c r="DK11" s="52" t="s">
        <v>38</v>
      </c>
      <c r="DL11" s="52" t="s">
        <v>38</v>
      </c>
      <c r="DM11" s="52" t="s">
        <v>38</v>
      </c>
      <c r="DN11" s="52" t="s">
        <v>38</v>
      </c>
      <c r="DO11" s="52" t="s">
        <v>38</v>
      </c>
      <c r="DP11" s="52" t="s">
        <v>38</v>
      </c>
      <c r="DQ11" s="52" t="s">
        <v>38</v>
      </c>
      <c r="DR11" s="52" t="s">
        <v>38</v>
      </c>
      <c r="DS11" s="52" t="s">
        <v>38</v>
      </c>
      <c r="DT11" s="52" t="s">
        <v>38</v>
      </c>
      <c r="DU11" s="52" t="s">
        <v>38</v>
      </c>
      <c r="DV11" s="52" t="s">
        <v>38</v>
      </c>
      <c r="DW11" s="52" t="s">
        <v>38</v>
      </c>
      <c r="DX11" s="52" t="s">
        <v>38</v>
      </c>
      <c r="DY11" s="52" t="s">
        <v>38</v>
      </c>
      <c r="DZ11" s="52" t="s">
        <v>38</v>
      </c>
      <c r="EA11" s="52" t="s">
        <v>38</v>
      </c>
      <c r="EB11" s="52" t="s">
        <v>38</v>
      </c>
      <c r="EC11" s="52" t="s">
        <v>38</v>
      </c>
      <c r="ED11" s="52" t="s">
        <v>38</v>
      </c>
      <c r="EE11" s="52" t="s">
        <v>38</v>
      </c>
      <c r="EF11" s="52" t="s">
        <v>38</v>
      </c>
      <c r="EG11" s="52" t="s">
        <v>38</v>
      </c>
      <c r="EH11" s="52" t="s">
        <v>38</v>
      </c>
      <c r="EI11" s="52" t="s">
        <v>38</v>
      </c>
      <c r="EJ11" s="52" t="s">
        <v>38</v>
      </c>
      <c r="EK11" s="52" t="s">
        <v>38</v>
      </c>
      <c r="EL11" s="52" t="s">
        <v>38</v>
      </c>
      <c r="EM11" s="52" t="s">
        <v>38</v>
      </c>
      <c r="EN11" s="52" t="s">
        <v>38</v>
      </c>
      <c r="EO11" s="52" t="s">
        <v>38</v>
      </c>
      <c r="EP11" s="52" t="s">
        <v>38</v>
      </c>
      <c r="EQ11" s="52" t="s">
        <v>38</v>
      </c>
      <c r="ER11" s="52" t="s">
        <v>38</v>
      </c>
      <c r="ES11" s="52" t="s">
        <v>38</v>
      </c>
      <c r="ET11" s="52" t="s">
        <v>38</v>
      </c>
      <c r="EU11" s="52" t="s">
        <v>38</v>
      </c>
      <c r="EV11" s="52" t="s">
        <v>38</v>
      </c>
      <c r="EW11" s="52" t="s">
        <v>38</v>
      </c>
      <c r="EX11" s="52" t="s">
        <v>38</v>
      </c>
      <c r="EY11" s="52" t="s">
        <v>38</v>
      </c>
      <c r="EZ11" s="52" t="s">
        <v>38</v>
      </c>
      <c r="FA11" s="52" t="s">
        <v>38</v>
      </c>
      <c r="FB11" s="52" t="s">
        <v>38</v>
      </c>
      <c r="FC11" s="52" t="s">
        <v>38</v>
      </c>
      <c r="FD11" s="52" t="s">
        <v>38</v>
      </c>
      <c r="FE11" s="52" t="s">
        <v>38</v>
      </c>
      <c r="FF11" s="52" t="s">
        <v>38</v>
      </c>
      <c r="FG11" s="52" t="s">
        <v>38</v>
      </c>
      <c r="FH11" s="52" t="s">
        <v>38</v>
      </c>
      <c r="FI11" s="52" t="s">
        <v>38</v>
      </c>
      <c r="FJ11" s="52" t="s">
        <v>38</v>
      </c>
      <c r="FK11" s="52" t="s">
        <v>38</v>
      </c>
      <c r="FL11" s="52" t="s">
        <v>38</v>
      </c>
      <c r="FM11" s="52" t="s">
        <v>38</v>
      </c>
      <c r="FN11" s="52" t="s">
        <v>38</v>
      </c>
      <c r="FO11" s="52" t="s">
        <v>38</v>
      </c>
      <c r="FP11" s="52" t="s">
        <v>38</v>
      </c>
      <c r="FQ11" s="52" t="s">
        <v>38</v>
      </c>
      <c r="FR11" s="52" t="s">
        <v>38</v>
      </c>
      <c r="FS11" s="52" t="s">
        <v>38</v>
      </c>
      <c r="FT11" s="52" t="s">
        <v>38</v>
      </c>
      <c r="FU11" s="53" t="s">
        <v>41</v>
      </c>
      <c r="FV11" s="53" t="s">
        <v>41</v>
      </c>
      <c r="FW11" s="53" t="s">
        <v>41</v>
      </c>
      <c r="FX11" s="53" t="s">
        <v>41</v>
      </c>
      <c r="FY11" s="53" t="s">
        <v>41</v>
      </c>
      <c r="FZ11" s="53" t="s">
        <v>41</v>
      </c>
      <c r="GA11" s="53" t="s">
        <v>41</v>
      </c>
      <c r="GB11" s="53" t="s">
        <v>41</v>
      </c>
      <c r="GC11" s="53" t="s">
        <v>41</v>
      </c>
      <c r="GD11" s="53" t="s">
        <v>41</v>
      </c>
      <c r="GE11" s="53" t="s">
        <v>41</v>
      </c>
      <c r="GF11" s="53" t="s">
        <v>41</v>
      </c>
      <c r="GG11" s="53" t="s">
        <v>41</v>
      </c>
      <c r="GH11" s="53" t="s">
        <v>41</v>
      </c>
      <c r="GI11" s="53" t="s">
        <v>41</v>
      </c>
      <c r="GJ11" s="53" t="s">
        <v>41</v>
      </c>
      <c r="GK11" s="53" t="s">
        <v>41</v>
      </c>
      <c r="GL11" s="53" t="s">
        <v>41</v>
      </c>
      <c r="GM11" s="53" t="s">
        <v>41</v>
      </c>
      <c r="GN11" s="53" t="s">
        <v>41</v>
      </c>
      <c r="GO11" s="53" t="s">
        <v>41</v>
      </c>
      <c r="GP11" s="53" t="s">
        <v>41</v>
      </c>
      <c r="GQ11" s="53" t="s">
        <v>41</v>
      </c>
      <c r="GR11" s="53" t="s">
        <v>41</v>
      </c>
      <c r="GS11" s="53" t="s">
        <v>41</v>
      </c>
      <c r="GT11" s="53" t="s">
        <v>41</v>
      </c>
      <c r="GU11" s="53" t="s">
        <v>41</v>
      </c>
      <c r="GV11" s="53" t="s">
        <v>41</v>
      </c>
      <c r="GW11" s="53" t="s">
        <v>41</v>
      </c>
      <c r="GX11" s="53" t="s">
        <v>41</v>
      </c>
      <c r="GY11" s="53" t="s">
        <v>41</v>
      </c>
      <c r="GZ11" s="53" t="s">
        <v>41</v>
      </c>
      <c r="HA11" s="53" t="s">
        <v>41</v>
      </c>
      <c r="HB11" s="53" t="s">
        <v>41</v>
      </c>
      <c r="HC11" s="53" t="s">
        <v>41</v>
      </c>
      <c r="HD11" s="53" t="s">
        <v>41</v>
      </c>
      <c r="HE11" s="53" t="s">
        <v>41</v>
      </c>
      <c r="HF11" s="53" t="s">
        <v>41</v>
      </c>
      <c r="HG11" s="53" t="s">
        <v>41</v>
      </c>
      <c r="HH11" s="53" t="s">
        <v>41</v>
      </c>
      <c r="HI11" s="53" t="s">
        <v>41</v>
      </c>
      <c r="HJ11" s="53" t="s">
        <v>41</v>
      </c>
      <c r="HK11" s="53" t="s">
        <v>41</v>
      </c>
      <c r="HL11" s="53" t="s">
        <v>41</v>
      </c>
      <c r="HM11" s="53" t="s">
        <v>41</v>
      </c>
      <c r="HN11" s="53" t="s">
        <v>41</v>
      </c>
      <c r="HO11" s="53" t="s">
        <v>41</v>
      </c>
      <c r="HP11" s="53" t="s">
        <v>41</v>
      </c>
      <c r="HQ11" s="51" t="s">
        <v>45</v>
      </c>
      <c r="HR11" s="51"/>
      <c r="HS11" s="51" t="s">
        <v>45</v>
      </c>
      <c r="HT11" s="51" t="s">
        <v>45</v>
      </c>
      <c r="HU11" s="51" t="s">
        <v>45</v>
      </c>
      <c r="HV11" s="51" t="s">
        <v>45</v>
      </c>
      <c r="HW11" s="51" t="s">
        <v>45</v>
      </c>
      <c r="HX11" s="51" t="s">
        <v>45</v>
      </c>
      <c r="HY11" s="51" t="s">
        <v>45</v>
      </c>
      <c r="HZ11" s="51" t="s">
        <v>45</v>
      </c>
      <c r="IA11" s="51" t="s">
        <v>45</v>
      </c>
      <c r="IB11" s="51" t="s">
        <v>45</v>
      </c>
      <c r="IC11" s="51" t="s">
        <v>45</v>
      </c>
      <c r="ID11" s="51" t="s">
        <v>45</v>
      </c>
      <c r="IE11" s="51" t="s">
        <v>45</v>
      </c>
      <c r="IF11" s="51" t="s">
        <v>45</v>
      </c>
      <c r="IG11" s="51" t="s">
        <v>45</v>
      </c>
      <c r="IH11" s="51" t="s">
        <v>45</v>
      </c>
      <c r="II11" s="51" t="s">
        <v>45</v>
      </c>
      <c r="IJ11" s="51" t="s">
        <v>45</v>
      </c>
      <c r="IK11" s="51" t="s">
        <v>45</v>
      </c>
      <c r="IL11" s="51" t="s">
        <v>45</v>
      </c>
      <c r="IM11" s="51" t="s">
        <v>45</v>
      </c>
      <c r="IN11" s="51" t="s">
        <v>45</v>
      </c>
      <c r="IO11" s="51" t="s">
        <v>45</v>
      </c>
      <c r="IP11" s="51" t="s">
        <v>45</v>
      </c>
      <c r="IQ11" s="51" t="s">
        <v>45</v>
      </c>
      <c r="IR11" s="51" t="s">
        <v>45</v>
      </c>
      <c r="IS11" s="51" t="s">
        <v>45</v>
      </c>
      <c r="IT11" s="51" t="s">
        <v>45</v>
      </c>
      <c r="IU11" s="51" t="s">
        <v>45</v>
      </c>
      <c r="IV11" s="51" t="s">
        <v>45</v>
      </c>
      <c r="IW11" s="51" t="s">
        <v>45</v>
      </c>
      <c r="IX11" s="51" t="s">
        <v>45</v>
      </c>
      <c r="IY11" s="51" t="s">
        <v>45</v>
      </c>
      <c r="IZ11" s="51" t="s">
        <v>45</v>
      </c>
      <c r="JA11" s="51" t="s">
        <v>45</v>
      </c>
      <c r="JB11" s="51" t="s">
        <v>45</v>
      </c>
      <c r="JC11" s="51" t="s">
        <v>45</v>
      </c>
      <c r="JD11" s="51" t="s">
        <v>45</v>
      </c>
      <c r="JE11" s="51" t="s">
        <v>45</v>
      </c>
      <c r="JF11" s="51" t="s">
        <v>45</v>
      </c>
      <c r="JG11" s="51" t="s">
        <v>45</v>
      </c>
      <c r="JH11" s="51" t="s">
        <v>45</v>
      </c>
      <c r="JI11" s="51" t="s">
        <v>45</v>
      </c>
      <c r="JJ11" s="51" t="s">
        <v>45</v>
      </c>
      <c r="JK11" s="51" t="s">
        <v>45</v>
      </c>
      <c r="JL11" s="51" t="s">
        <v>45</v>
      </c>
      <c r="JM11" s="54" t="s">
        <v>41</v>
      </c>
      <c r="JN11" s="54"/>
      <c r="JO11" s="54" t="s">
        <v>41</v>
      </c>
      <c r="JP11" s="54" t="s">
        <v>41</v>
      </c>
      <c r="JQ11" s="54" t="s">
        <v>41</v>
      </c>
      <c r="JR11" s="54" t="s">
        <v>41</v>
      </c>
      <c r="JS11" s="54" t="s">
        <v>41</v>
      </c>
      <c r="JT11" s="54" t="s">
        <v>41</v>
      </c>
      <c r="JU11" s="54" t="s">
        <v>41</v>
      </c>
      <c r="JV11" s="54" t="s">
        <v>41</v>
      </c>
      <c r="JW11" s="54" t="s">
        <v>41</v>
      </c>
      <c r="JX11" s="54" t="s">
        <v>41</v>
      </c>
      <c r="JY11" s="54" t="s">
        <v>41</v>
      </c>
      <c r="JZ11" s="54" t="s">
        <v>41</v>
      </c>
      <c r="KA11" s="54" t="s">
        <v>41</v>
      </c>
      <c r="KB11" s="54" t="s">
        <v>41</v>
      </c>
      <c r="KC11" s="54" t="s">
        <v>41</v>
      </c>
      <c r="KD11" s="54" t="s">
        <v>41</v>
      </c>
      <c r="KE11" s="54" t="s">
        <v>41</v>
      </c>
      <c r="KF11" s="54" t="s">
        <v>41</v>
      </c>
      <c r="KG11" s="54" t="s">
        <v>41</v>
      </c>
      <c r="KH11" s="54" t="s">
        <v>41</v>
      </c>
      <c r="KI11" s="54" t="s">
        <v>41</v>
      </c>
      <c r="KJ11" s="54" t="s">
        <v>41</v>
      </c>
      <c r="KK11" s="54" t="s">
        <v>41</v>
      </c>
      <c r="KL11" s="54" t="s">
        <v>41</v>
      </c>
      <c r="KM11" s="54" t="s">
        <v>41</v>
      </c>
      <c r="KN11" s="54" t="s">
        <v>41</v>
      </c>
      <c r="KO11" s="54" t="s">
        <v>41</v>
      </c>
      <c r="KP11" s="54" t="s">
        <v>41</v>
      </c>
      <c r="KQ11" s="54" t="s">
        <v>41</v>
      </c>
      <c r="KR11" s="54" t="s">
        <v>41</v>
      </c>
      <c r="KS11" s="54" t="s">
        <v>41</v>
      </c>
      <c r="KT11" s="54" t="s">
        <v>41</v>
      </c>
      <c r="KU11" s="54" t="s">
        <v>41</v>
      </c>
      <c r="KV11" s="54" t="s">
        <v>41</v>
      </c>
      <c r="KW11" s="54" t="s">
        <v>41</v>
      </c>
      <c r="KX11" s="54" t="s">
        <v>41</v>
      </c>
      <c r="KY11" s="54" t="s">
        <v>41</v>
      </c>
      <c r="KZ11" s="54" t="s">
        <v>41</v>
      </c>
      <c r="LA11" s="54" t="s">
        <v>41</v>
      </c>
      <c r="LB11" s="54" t="s">
        <v>41</v>
      </c>
      <c r="LC11" s="54" t="s">
        <v>41</v>
      </c>
      <c r="LD11" s="54" t="s">
        <v>41</v>
      </c>
      <c r="LE11" s="54" t="s">
        <v>41</v>
      </c>
      <c r="LF11" s="54" t="s">
        <v>41</v>
      </c>
      <c r="LG11" s="54" t="s">
        <v>41</v>
      </c>
      <c r="LH11" s="54" t="s">
        <v>41</v>
      </c>
      <c r="LI11" s="54" t="s">
        <v>41</v>
      </c>
      <c r="LJ11" s="54" t="s">
        <v>41</v>
      </c>
      <c r="LK11" s="54" t="s">
        <v>41</v>
      </c>
      <c r="LL11" s="54" t="s">
        <v>41</v>
      </c>
      <c r="LM11" s="54" t="s">
        <v>41</v>
      </c>
      <c r="LN11" s="54" t="s">
        <v>41</v>
      </c>
      <c r="LO11" s="54" t="s">
        <v>41</v>
      </c>
      <c r="LP11" s="54" t="s">
        <v>41</v>
      </c>
      <c r="LQ11" s="54" t="s">
        <v>41</v>
      </c>
      <c r="LR11" s="54" t="s">
        <v>41</v>
      </c>
      <c r="LS11" s="54" t="s">
        <v>41</v>
      </c>
      <c r="LT11" s="54" t="s">
        <v>41</v>
      </c>
      <c r="LU11" s="54" t="s">
        <v>41</v>
      </c>
      <c r="LV11" s="54" t="s">
        <v>41</v>
      </c>
      <c r="LW11" s="54" t="s">
        <v>41</v>
      </c>
      <c r="LX11" s="54" t="s">
        <v>41</v>
      </c>
      <c r="LY11" s="54" t="s">
        <v>41</v>
      </c>
      <c r="LZ11" s="54" t="s">
        <v>41</v>
      </c>
      <c r="MA11" s="54" t="s">
        <v>41</v>
      </c>
      <c r="MB11" s="54" t="s">
        <v>41</v>
      </c>
      <c r="MC11" s="54" t="s">
        <v>41</v>
      </c>
      <c r="MD11" s="54" t="s">
        <v>41</v>
      </c>
      <c r="ME11" s="54" t="s">
        <v>41</v>
      </c>
      <c r="MF11" s="54" t="s">
        <v>41</v>
      </c>
      <c r="MG11" s="54" t="s">
        <v>41</v>
      </c>
      <c r="MH11" s="54" t="s">
        <v>41</v>
      </c>
      <c r="MI11" s="54" t="s">
        <v>41</v>
      </c>
      <c r="MJ11" s="54" t="s">
        <v>41</v>
      </c>
      <c r="MK11" s="54" t="s">
        <v>41</v>
      </c>
      <c r="ML11" s="54" t="s">
        <v>41</v>
      </c>
      <c r="MM11" s="54" t="s">
        <v>41</v>
      </c>
      <c r="MN11" s="54" t="s">
        <v>41</v>
      </c>
      <c r="MO11" s="54" t="s">
        <v>41</v>
      </c>
      <c r="MP11" s="54" t="s">
        <v>41</v>
      </c>
      <c r="MQ11" s="54" t="s">
        <v>41</v>
      </c>
      <c r="MR11" s="54" t="s">
        <v>41</v>
      </c>
      <c r="MS11" s="54" t="s">
        <v>41</v>
      </c>
      <c r="MT11" s="54" t="s">
        <v>41</v>
      </c>
      <c r="MU11" s="54" t="s">
        <v>41</v>
      </c>
      <c r="MV11" s="54" t="s">
        <v>41</v>
      </c>
      <c r="MW11" s="54" t="s">
        <v>41</v>
      </c>
      <c r="MX11" s="54" t="s">
        <v>41</v>
      </c>
      <c r="MY11" s="54" t="s">
        <v>41</v>
      </c>
      <c r="MZ11" s="54" t="s">
        <v>41</v>
      </c>
      <c r="NA11" s="54" t="s">
        <v>41</v>
      </c>
      <c r="NB11" s="54" t="s">
        <v>41</v>
      </c>
      <c r="NC11" s="54" t="s">
        <v>41</v>
      </c>
      <c r="ND11" s="54" t="s">
        <v>41</v>
      </c>
      <c r="NE11" s="54" t="s">
        <v>41</v>
      </c>
      <c r="NF11" s="54" t="s">
        <v>41</v>
      </c>
      <c r="NG11" s="54" t="s">
        <v>41</v>
      </c>
      <c r="NH11" s="54" t="s">
        <v>41</v>
      </c>
      <c r="NI11" s="54" t="s">
        <v>41</v>
      </c>
      <c r="NJ11" s="54" t="s">
        <v>41</v>
      </c>
      <c r="NK11" s="54" t="s">
        <v>41</v>
      </c>
      <c r="NL11" s="54" t="s">
        <v>41</v>
      </c>
      <c r="NM11" s="54" t="s">
        <v>41</v>
      </c>
      <c r="NN11" s="54" t="s">
        <v>41</v>
      </c>
      <c r="NO11" s="54" t="s">
        <v>41</v>
      </c>
      <c r="NP11" s="54" t="s">
        <v>41</v>
      </c>
      <c r="NQ11" s="54" t="s">
        <v>41</v>
      </c>
      <c r="NR11" s="54" t="s">
        <v>41</v>
      </c>
      <c r="NS11" s="54" t="s">
        <v>41</v>
      </c>
      <c r="NT11" s="54" t="s">
        <v>41</v>
      </c>
      <c r="NU11" s="54" t="s">
        <v>41</v>
      </c>
      <c r="NV11" s="54" t="s">
        <v>41</v>
      </c>
      <c r="NW11" s="54" t="s">
        <v>41</v>
      </c>
      <c r="NX11" s="54" t="s">
        <v>41</v>
      </c>
      <c r="NY11" s="54" t="s">
        <v>41</v>
      </c>
      <c r="NZ11" s="54" t="s">
        <v>41</v>
      </c>
      <c r="OA11" s="54" t="s">
        <v>41</v>
      </c>
      <c r="OB11" s="54" t="s">
        <v>41</v>
      </c>
      <c r="OC11" s="54" t="s">
        <v>41</v>
      </c>
      <c r="OD11" s="54" t="s">
        <v>41</v>
      </c>
      <c r="OE11" s="54" t="s">
        <v>41</v>
      </c>
      <c r="OF11" s="54" t="s">
        <v>41</v>
      </c>
      <c r="OG11" s="54" t="s">
        <v>41</v>
      </c>
      <c r="OH11" s="54" t="s">
        <v>41</v>
      </c>
      <c r="OI11" s="54" t="s">
        <v>41</v>
      </c>
      <c r="OJ11" s="54" t="s">
        <v>41</v>
      </c>
      <c r="OK11" s="54" t="s">
        <v>41</v>
      </c>
      <c r="OL11" s="54" t="s">
        <v>41</v>
      </c>
      <c r="OM11" s="54" t="s">
        <v>41</v>
      </c>
      <c r="ON11" s="54" t="s">
        <v>41</v>
      </c>
      <c r="OO11" s="54" t="s">
        <v>41</v>
      </c>
      <c r="OP11" s="54" t="s">
        <v>41</v>
      </c>
      <c r="OQ11" s="54" t="s">
        <v>41</v>
      </c>
      <c r="OR11" s="54" t="s">
        <v>41</v>
      </c>
      <c r="OS11" s="54" t="s">
        <v>41</v>
      </c>
      <c r="OT11" s="54" t="s">
        <v>41</v>
      </c>
      <c r="OU11" s="54" t="s">
        <v>41</v>
      </c>
      <c r="OV11" s="54" t="s">
        <v>41</v>
      </c>
      <c r="OW11" s="54" t="s">
        <v>41</v>
      </c>
      <c r="OX11" s="54" t="s">
        <v>41</v>
      </c>
      <c r="OY11" s="45"/>
      <c r="OZ11" s="44"/>
      <c r="PA11" s="57" t="s">
        <v>73</v>
      </c>
      <c r="PB11" s="57"/>
      <c r="PC11" s="57" t="s">
        <v>41</v>
      </c>
      <c r="PD11" s="57" t="s">
        <v>41</v>
      </c>
      <c r="PE11" s="57" t="s">
        <v>41</v>
      </c>
      <c r="PF11" s="57" t="s">
        <v>41</v>
      </c>
      <c r="PG11" s="57" t="s">
        <v>41</v>
      </c>
      <c r="PH11" s="57" t="s">
        <v>41</v>
      </c>
      <c r="PI11" s="57" t="s">
        <v>41</v>
      </c>
      <c r="PJ11" s="57" t="s">
        <v>41</v>
      </c>
      <c r="PK11" s="57" t="s">
        <v>41</v>
      </c>
      <c r="PL11" s="57" t="s">
        <v>41</v>
      </c>
      <c r="PM11" s="57" t="s">
        <v>41</v>
      </c>
      <c r="PN11" s="57" t="s">
        <v>41</v>
      </c>
      <c r="PO11" s="57" t="s">
        <v>41</v>
      </c>
      <c r="PP11" s="57" t="s">
        <v>41</v>
      </c>
      <c r="PQ11" s="57" t="s">
        <v>41</v>
      </c>
      <c r="PR11" s="57" t="s">
        <v>41</v>
      </c>
      <c r="PS11" s="57" t="s">
        <v>41</v>
      </c>
      <c r="PT11" s="57" t="s">
        <v>41</v>
      </c>
      <c r="PU11" s="57" t="s">
        <v>41</v>
      </c>
      <c r="PV11" s="57" t="s">
        <v>41</v>
      </c>
      <c r="PW11" s="57" t="s">
        <v>41</v>
      </c>
      <c r="PX11" s="57" t="s">
        <v>41</v>
      </c>
      <c r="PY11" s="57" t="s">
        <v>41</v>
      </c>
      <c r="PZ11" s="57" t="s">
        <v>41</v>
      </c>
      <c r="QA11" s="57" t="s">
        <v>41</v>
      </c>
      <c r="QB11" s="57" t="s">
        <v>41</v>
      </c>
      <c r="QC11" s="57" t="s">
        <v>41</v>
      </c>
      <c r="QD11" s="57" t="s">
        <v>41</v>
      </c>
      <c r="QE11" s="57" t="s">
        <v>41</v>
      </c>
      <c r="QF11" s="57" t="s">
        <v>41</v>
      </c>
      <c r="QG11" s="57" t="s">
        <v>41</v>
      </c>
      <c r="QH11" s="57" t="s">
        <v>41</v>
      </c>
      <c r="QI11" s="57" t="s">
        <v>41</v>
      </c>
      <c r="QJ11" s="57" t="s">
        <v>41</v>
      </c>
      <c r="QK11" s="57" t="s">
        <v>41</v>
      </c>
      <c r="QL11" s="57" t="s">
        <v>41</v>
      </c>
      <c r="QM11" s="57" t="s">
        <v>41</v>
      </c>
      <c r="QN11" s="57" t="s">
        <v>41</v>
      </c>
      <c r="QO11" s="57" t="s">
        <v>41</v>
      </c>
      <c r="QP11" s="57" t="s">
        <v>41</v>
      </c>
      <c r="QQ11" s="57" t="s">
        <v>41</v>
      </c>
      <c r="QR11" s="57" t="s">
        <v>41</v>
      </c>
      <c r="QS11" s="57" t="s">
        <v>41</v>
      </c>
      <c r="QT11" s="57" t="s">
        <v>41</v>
      </c>
      <c r="QU11" s="57" t="s">
        <v>41</v>
      </c>
      <c r="QV11" s="57" t="s">
        <v>41</v>
      </c>
      <c r="QW11" s="44"/>
      <c r="QX11" s="45" t="s">
        <v>75</v>
      </c>
      <c r="QY11" s="45" t="s">
        <v>75</v>
      </c>
      <c r="QZ11" s="45" t="s">
        <v>75</v>
      </c>
      <c r="RA11" s="45"/>
      <c r="RB11" s="149" t="s">
        <v>60</v>
      </c>
      <c r="RC11" s="45" t="s">
        <v>60</v>
      </c>
      <c r="RD11" s="45" t="s">
        <v>64</v>
      </c>
      <c r="RE11" s="45" t="s">
        <v>62</v>
      </c>
      <c r="RF11" s="45" t="s">
        <v>62</v>
      </c>
      <c r="RG11" s="45" t="s">
        <v>78</v>
      </c>
      <c r="RH11" s="45" t="s">
        <v>78</v>
      </c>
      <c r="RI11" s="45"/>
      <c r="RJ11" s="45"/>
      <c r="RK11" s="45"/>
      <c r="RL11" s="45" t="s">
        <v>79</v>
      </c>
      <c r="RM11" s="45" t="s">
        <v>79</v>
      </c>
      <c r="RN11" s="45" t="s">
        <v>79</v>
      </c>
      <c r="RO11" s="45"/>
      <c r="RP11" s="45"/>
      <c r="RQ11" s="45"/>
      <c r="RR11" s="45"/>
      <c r="RS11" s="45"/>
      <c r="RT11" s="45"/>
      <c r="RU11" s="45"/>
      <c r="RV11" s="45"/>
      <c r="RW11" s="45"/>
      <c r="RX11" s="45"/>
      <c r="RY11" s="45"/>
      <c r="SA11" s="30"/>
      <c r="SB11" s="31"/>
    </row>
    <row r="12" spans="1:496" s="143" customFormat="1" x14ac:dyDescent="0.25">
      <c r="A12" s="136">
        <v>1</v>
      </c>
      <c r="B12" s="137">
        <f>'Proposal and Operational Info'!B3</f>
        <v>0</v>
      </c>
      <c r="C12" s="137">
        <f>'Proposal and Operational Info'!B4</f>
        <v>0</v>
      </c>
      <c r="D12" s="137">
        <f>'Proposal and Operational Info'!B2</f>
        <v>0</v>
      </c>
      <c r="E12" s="138"/>
      <c r="F12" s="138"/>
      <c r="G12" s="137">
        <f>'Proposal and Operational Info'!B10</f>
        <v>0</v>
      </c>
      <c r="H12" s="137">
        <f>'Proposal and Operational Info'!B5</f>
        <v>0</v>
      </c>
      <c r="I12" s="137">
        <f>'Proposal and Operational Info'!B6</f>
        <v>0</v>
      </c>
      <c r="J12" s="137">
        <f>'Proposal and Operational Info'!B23</f>
        <v>0</v>
      </c>
      <c r="K12" s="137">
        <f>'Proposal and Operational Info'!B8</f>
        <v>0</v>
      </c>
      <c r="L12" s="139">
        <f>'Proposal and Operational Info'!B33</f>
        <v>0</v>
      </c>
      <c r="M12" s="139">
        <f>'Proposal and Operational Info'!B65</f>
        <v>0</v>
      </c>
      <c r="N12" s="137">
        <f>'Proposal and Operational Info'!B25</f>
        <v>0</v>
      </c>
      <c r="O12" s="137">
        <f>'Proposal and Operational Info'!B24</f>
        <v>0</v>
      </c>
      <c r="P12" s="137">
        <f>'Proposal and Operational Info'!B26</f>
        <v>0</v>
      </c>
      <c r="Q12" s="137">
        <f>'Proposal and Operational Info'!B9</f>
        <v>0</v>
      </c>
      <c r="R12" s="140">
        <f>'Proposal and Operational Info'!B14</f>
        <v>0</v>
      </c>
      <c r="S12" s="138"/>
      <c r="T12" s="140">
        <f>'Proposal and Operational Info'!B12</f>
        <v>0</v>
      </c>
      <c r="U12" s="140">
        <f>'Proposal and Operational Info'!B15</f>
        <v>0</v>
      </c>
      <c r="V12" s="140">
        <f>'Proposal and Operational Info'!B16</f>
        <v>0</v>
      </c>
      <c r="W12" s="137">
        <f>'Proposal and Operational Info'!B11</f>
        <v>0</v>
      </c>
      <c r="X12" s="141">
        <f>'Proposal and Operational Info'!B18</f>
        <v>0</v>
      </c>
      <c r="Y12" s="137">
        <f>'Proposal and Operational Info'!B27</f>
        <v>0</v>
      </c>
      <c r="Z12" s="137">
        <f>'Proposal and Operational Info'!B28</f>
        <v>0</v>
      </c>
      <c r="AA12" s="137">
        <f>'Proposal and Operational Info'!B29</f>
        <v>0</v>
      </c>
      <c r="AB12" s="138"/>
      <c r="AC12" s="137">
        <f>IF('Proposal and Operational Info'!B37&gt;0,'Proposal and Operational Info'!B37,'Proposal and Operational Info'!B20)</f>
        <v>0</v>
      </c>
      <c r="AD12" s="137">
        <f>'Proposal and Operational Info'!B41</f>
        <v>0</v>
      </c>
      <c r="AE12" s="137">
        <f>'Pricing - Traditional Resources'!J56</f>
        <v>0</v>
      </c>
      <c r="AF12" s="137">
        <f>'Pricing - Traditional Resources'!J57</f>
        <v>0</v>
      </c>
      <c r="AG12" s="137">
        <f>'Pricing - Traditional Resources'!J58</f>
        <v>0</v>
      </c>
      <c r="AH12" s="137">
        <f>'Proposal and Operational Info'!B17</f>
        <v>0</v>
      </c>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7">
        <f>IF('Proposal and Operational Info'!$B$23="Biomass",'Pricing - Biomass Resources'!$D$15,'Pricing - Traditional Resources'!$D$23)</f>
        <v>0</v>
      </c>
      <c r="CE12" s="138"/>
      <c r="CF12" s="137" t="e">
        <f>IF('Proposal and Operational Info'!$B$23="Biomass",VLOOKUP(2015,'Pricing - Biomass Resources'!$C$20:$H$39,2,FALSE),VLOOKUP(2015,'Pricing - Traditional Resources'!$C$28:$G$47,2,FALSE))</f>
        <v>#N/A</v>
      </c>
      <c r="CG12" s="137" t="e">
        <f>IF('Proposal and Operational Info'!$B$23="Biomass",VLOOKUP(2016,'Pricing - Biomass Resources'!$C$20:$H$39,2,FALSE),VLOOKUP(2016,'Pricing - Traditional Resources'!$C$28:$G$47,2,FALSE))</f>
        <v>#N/A</v>
      </c>
      <c r="CH12" s="137" t="e">
        <f>IF('Proposal and Operational Info'!$B$23="Biomass",VLOOKUP(2017,'Pricing - Biomass Resources'!$C$20:$H$39,2,FALSE),VLOOKUP(2017,'Pricing - Traditional Resources'!$C$28:$G$47,2,FALSE))</f>
        <v>#N/A</v>
      </c>
      <c r="CI12" s="137" t="e">
        <f>IF('Proposal and Operational Info'!$B$23="Biomass",VLOOKUP(2018,'Pricing - Biomass Resources'!$C$20:$H$39,2,FALSE),VLOOKUP(2018,'Pricing - Traditional Resources'!$C$28:$G$47,2,FALSE))</f>
        <v>#N/A</v>
      </c>
      <c r="CJ12" s="137" t="e">
        <f>IF('Proposal and Operational Info'!$B$23="Biomass",VLOOKUP(2019,'Pricing - Biomass Resources'!$C$20:$H$39,2,FALSE),VLOOKUP(2019,'Pricing - Traditional Resources'!$C$28:$G$47,2,FALSE))</f>
        <v>#N/A</v>
      </c>
      <c r="CK12" s="137" t="e">
        <f>IF('Proposal and Operational Info'!$B$23="Biomass",VLOOKUP(2020,'Pricing - Biomass Resources'!$C$20:$H$39,2,FALSE),VLOOKUP(2020,'Pricing - Traditional Resources'!$C$28:$G$47,2,FALSE))</f>
        <v>#N/A</v>
      </c>
      <c r="CL12" s="137" t="e">
        <f>IF('Proposal and Operational Info'!$B$23="Biomass",VLOOKUP(2021,'Pricing - Biomass Resources'!$C$20:$H$39,2,FALSE),VLOOKUP(2021,'Pricing - Traditional Resources'!$C$28:$G$47,2,FALSE))</f>
        <v>#N/A</v>
      </c>
      <c r="CM12" s="137" t="e">
        <f>IF('Proposal and Operational Info'!$B$23="Biomass",VLOOKUP(2022,'Pricing - Biomass Resources'!$C$20:$H$39,2,FALSE),VLOOKUP(2022,'Pricing - Traditional Resources'!$C$28:$G$47,2,FALSE))</f>
        <v>#N/A</v>
      </c>
      <c r="CN12" s="137" t="e">
        <f>IF('Proposal and Operational Info'!$B$23="Biomass",VLOOKUP(2023,'Pricing - Biomass Resources'!$C$20:$H$39,2,FALSE),VLOOKUP(2023,'Pricing - Traditional Resources'!$C$28:$G$47,2,FALSE))</f>
        <v>#N/A</v>
      </c>
      <c r="CO12" s="137" t="e">
        <f>IF('Proposal and Operational Info'!$B$23="Biomass",VLOOKUP(2024,'Pricing - Biomass Resources'!$C$20:$H$39,2,FALSE),VLOOKUP(2024,'Pricing - Traditional Resources'!$C$28:$G$47,2,FALSE))</f>
        <v>#N/A</v>
      </c>
      <c r="CP12" s="137" t="e">
        <f>IF('Proposal and Operational Info'!$B$23="Biomass",VLOOKUP(2025,'Pricing - Biomass Resources'!$C$20:$H$39,2,FALSE),VLOOKUP(2025,'Pricing - Traditional Resources'!$C$28:$G$47,2,FALSE))</f>
        <v>#N/A</v>
      </c>
      <c r="CQ12" s="137" t="e">
        <f>IF('Proposal and Operational Info'!$B$23="Biomass",VLOOKUP(2026,'Pricing - Biomass Resources'!$C$20:$H$39,2,FALSE),VLOOKUP(2026,'Pricing - Traditional Resources'!$C$28:$G$47,2,FALSE))</f>
        <v>#N/A</v>
      </c>
      <c r="CR12" s="137" t="e">
        <f>IF('Proposal and Operational Info'!$B$23="Biomass",VLOOKUP(2027,'Pricing - Biomass Resources'!$C$20:$H$39,2,FALSE),VLOOKUP(2027,'Pricing - Traditional Resources'!$C$28:$G$47,2,FALSE))</f>
        <v>#N/A</v>
      </c>
      <c r="CS12" s="137" t="e">
        <f>IF('Proposal and Operational Info'!$B$23="Biomass",VLOOKUP(2028,'Pricing - Biomass Resources'!$C$20:$H$39,2,FALSE),VLOOKUP(2028,'Pricing - Traditional Resources'!$C$28:$G$47,2,FALSE))</f>
        <v>#N/A</v>
      </c>
      <c r="CT12" s="137" t="e">
        <f>IF('Proposal and Operational Info'!$B$23="Biomass",VLOOKUP(2029,'Pricing - Biomass Resources'!$C$20:$H$39,2,FALSE),VLOOKUP(2029,'Pricing - Traditional Resources'!$C$28:$G$47,2,FALSE))</f>
        <v>#N/A</v>
      </c>
      <c r="CU12" s="137" t="e">
        <f>IF('Proposal and Operational Info'!$B$23="Biomass",VLOOKUP(2030,'Pricing - Biomass Resources'!$C$20:$H$39,2,FALSE),VLOOKUP(2030,'Pricing - Traditional Resources'!$C$28:$G$47,2,FALSE))</f>
        <v>#N/A</v>
      </c>
      <c r="CV12" s="137" t="e">
        <f>IF('Proposal and Operational Info'!$B$23="Biomass",VLOOKUP(2031,'Pricing - Biomass Resources'!$C$20:$H$39,2,FALSE),VLOOKUP(2031,'Pricing - Traditional Resources'!$C$28:$G$47,2,FALSE))</f>
        <v>#N/A</v>
      </c>
      <c r="CW12" s="137" t="e">
        <f>IF('Proposal and Operational Info'!$B$23="Biomass",VLOOKUP(2032,'Pricing - Biomass Resources'!$C$20:$H$39,2,FALSE),VLOOKUP(2032,'Pricing - Traditional Resources'!$C$28:$G$47,2,FALSE))</f>
        <v>#N/A</v>
      </c>
      <c r="CX12" s="137" t="e">
        <f>IF('Proposal and Operational Info'!$B$23="Biomass",VLOOKUP(2033,'Pricing - Biomass Resources'!$C$20:$H$39,2,FALSE),VLOOKUP(2033,'Pricing - Traditional Resources'!$C$28:$G$47,2,FALSE))</f>
        <v>#N/A</v>
      </c>
      <c r="CY12" s="137" t="e">
        <f>IF('Proposal and Operational Info'!$B$23="Biomass",VLOOKUP(2034,'Pricing - Biomass Resources'!$C$20:$H$39,2,FALSE),VLOOKUP(2034,'Pricing - Traditional Resources'!$C$28:$G$47,2,FALSE))</f>
        <v>#N/A</v>
      </c>
      <c r="CZ12" s="137" t="e">
        <f>IF('Proposal and Operational Info'!$B$23="Biomass",VLOOKUP(2035,'Pricing - Biomass Resources'!$C$20:$H$39,2,FALSE),VLOOKUP(2035,'Pricing - Traditional Resources'!$C$28:$G$47,2,FALSE))</f>
        <v>#N/A</v>
      </c>
      <c r="DA12" s="137" t="e">
        <f>IF('Proposal and Operational Info'!$B$23="Biomass",VLOOKUP(2036,'Pricing - Biomass Resources'!$C$20:$H$39,2,FALSE),VLOOKUP(2036,'Pricing - Traditional Resources'!$C$28:$G$47,2,FALSE))</f>
        <v>#N/A</v>
      </c>
      <c r="DB12" s="137" t="e">
        <f>IF('Proposal and Operational Info'!$B$23="Biomass",VLOOKUP(2037,'Pricing - Biomass Resources'!$C$20:$H$39,2,FALSE),VLOOKUP(2037,'Pricing - Traditional Resources'!$C$28:$G$47,2,FALSE))</f>
        <v>#N/A</v>
      </c>
      <c r="DC12" s="137" t="e">
        <f>IF('Proposal and Operational Info'!$B$23="Biomass",VLOOKUP(2038,'Pricing - Biomass Resources'!$C$20:$H$39,2,FALSE),VLOOKUP(2038,'Pricing - Traditional Resources'!$C$28:$G$47,2,FALSE))</f>
        <v>#N/A</v>
      </c>
      <c r="DD12" s="137" t="e">
        <f>IF('Proposal and Operational Info'!$B$23="Biomass",VLOOKUP(2100,'Pricing - Biomass Resources'!$C$20:$H$39,2,FALSE),VLOOKUP(2039,'Pricing - Traditional Resources'!$C$28:$G$47,2,FALSE))</f>
        <v>#N/A</v>
      </c>
      <c r="DE12" s="137" t="e">
        <f>IF('Proposal and Operational Info'!$B$23="Biomass",VLOOKUP(2040,'Pricing - Biomass Resources'!$C$20:$H$39,2,FALSE),VLOOKUP(2040,'Pricing - Traditional Resources'!$C$28:$G$47,2,FALSE))</f>
        <v>#N/A</v>
      </c>
      <c r="DF12" s="137"/>
      <c r="DG12" s="137"/>
      <c r="DH12" s="137"/>
      <c r="DI12" s="137"/>
      <c r="DJ12" s="137"/>
      <c r="DK12" s="137"/>
      <c r="DL12" s="137"/>
      <c r="DM12" s="137"/>
      <c r="DN12" s="137"/>
      <c r="DO12" s="137"/>
      <c r="DP12" s="137"/>
      <c r="DQ12" s="137"/>
      <c r="DR12" s="137"/>
      <c r="DS12" s="137"/>
      <c r="DT12" s="137"/>
      <c r="DU12" s="137"/>
      <c r="DV12" s="137"/>
      <c r="DW12" s="137"/>
      <c r="DX12" s="137"/>
      <c r="DY12" s="137"/>
      <c r="DZ12" s="137">
        <f>IF('Proposal and Operational Info'!$B$23="Biomass",'Pricing - Biomass Resources'!$E$15,'Pricing - Traditional Resources'!$E$23)</f>
        <v>0</v>
      </c>
      <c r="EA12" s="137" t="e">
        <f>IF('Proposal and Operational Info'!$B$23="Biomass",VLOOKUP(2015,'Pricing - Biomass Resources'!$C$20:$H$39,3,FALSE),VLOOKUP(2015,'Pricing - Traditional Resources'!$C$28:$G$47,3,FALSE))</f>
        <v>#N/A</v>
      </c>
      <c r="EB12" s="137" t="e">
        <f>IF('Proposal and Operational Info'!$B$23="Biomass",VLOOKUP(2016,'Pricing - Biomass Resources'!$C$20:$H$39,3,FALSE),VLOOKUP(2016,'Pricing - Traditional Resources'!$C$28:$G$47,3,FALSE))</f>
        <v>#N/A</v>
      </c>
      <c r="EC12" s="137" t="e">
        <f>IF('Proposal and Operational Info'!$B$23="Biomass",VLOOKUP(2017,'Pricing - Biomass Resources'!$C$20:$H$39,3,FALSE),VLOOKUP(2017,'Pricing - Traditional Resources'!$C$28:$G$47,3,FALSE))</f>
        <v>#N/A</v>
      </c>
      <c r="ED12" s="137" t="e">
        <f>IF('Proposal and Operational Info'!$B$23="Biomass",VLOOKUP(2018,'Pricing - Biomass Resources'!$C$20:$H$39,3,FALSE),VLOOKUP(2018,'Pricing - Traditional Resources'!$C$28:$G$47,3,FALSE))</f>
        <v>#N/A</v>
      </c>
      <c r="EE12" s="137" t="e">
        <f>IF('Proposal and Operational Info'!$B$23="Biomass",VLOOKUP(2019,'Pricing - Biomass Resources'!$C$20:$H$39,3,FALSE),VLOOKUP(2019,'Pricing - Traditional Resources'!$C$28:$G$47,3,FALSE))</f>
        <v>#N/A</v>
      </c>
      <c r="EF12" s="137" t="e">
        <f>IF('Proposal and Operational Info'!$B$23="Biomass",VLOOKUP(2020,'Pricing - Biomass Resources'!$C$20:$H$39,3,FALSE),VLOOKUP(2020,'Pricing - Traditional Resources'!$C$28:$G$47,3,FALSE))</f>
        <v>#N/A</v>
      </c>
      <c r="EG12" s="137" t="e">
        <f>IF('Proposal and Operational Info'!$B$23="Biomass",VLOOKUP(2021,'Pricing - Biomass Resources'!$C$20:$H$39,3,FALSE),VLOOKUP(2021,'Pricing - Traditional Resources'!$C$28:$G$47,3,FALSE))</f>
        <v>#N/A</v>
      </c>
      <c r="EH12" s="137" t="e">
        <f>IF('Proposal and Operational Info'!$B$23="Biomass",VLOOKUP(2022,'Pricing - Biomass Resources'!$C$20:$H$39,3,FALSE),VLOOKUP(2022,'Pricing - Traditional Resources'!$C$28:$G$47,3,FALSE))</f>
        <v>#N/A</v>
      </c>
      <c r="EI12" s="137" t="e">
        <f>IF('Proposal and Operational Info'!$B$23="Biomass",VLOOKUP(2023,'Pricing - Biomass Resources'!$C$20:$H$39,3,FALSE),VLOOKUP(2023,'Pricing - Traditional Resources'!$C$28:$G$47,3,FALSE))</f>
        <v>#N/A</v>
      </c>
      <c r="EJ12" s="137" t="e">
        <f>IF('Proposal and Operational Info'!$B$23="Biomass",VLOOKUP(2024,'Pricing - Biomass Resources'!$C$20:$H$39,3,FALSE),VLOOKUP(2024,'Pricing - Traditional Resources'!$C$28:$G$47,3,FALSE))</f>
        <v>#N/A</v>
      </c>
      <c r="EK12" s="137" t="e">
        <f>IF('Proposal and Operational Info'!$B$23="Biomass",VLOOKUP(2025,'Pricing - Biomass Resources'!$C$20:$H$39,3,FALSE),VLOOKUP(2025,'Pricing - Traditional Resources'!$C$28:$G$47,3,FALSE))</f>
        <v>#N/A</v>
      </c>
      <c r="EL12" s="137" t="e">
        <f>IF('Proposal and Operational Info'!$B$23="Biomass",VLOOKUP(2026,'Pricing - Biomass Resources'!$C$20:$H$39,3,FALSE),VLOOKUP(2026,'Pricing - Traditional Resources'!$C$28:$G$47,3,FALSE))</f>
        <v>#N/A</v>
      </c>
      <c r="EM12" s="137" t="e">
        <f>IF('Proposal and Operational Info'!$B$23="Biomass",VLOOKUP(2027,'Pricing - Biomass Resources'!$C$20:$H$39,3,FALSE),VLOOKUP(2027,'Pricing - Traditional Resources'!$C$28:$G$47,3,FALSE))</f>
        <v>#N/A</v>
      </c>
      <c r="EN12" s="137" t="e">
        <f>IF('Proposal and Operational Info'!$B$23="Biomass",VLOOKUP(2028,'Pricing - Biomass Resources'!$C$20:$H$39,3,FALSE),VLOOKUP(2028,'Pricing - Traditional Resources'!$C$28:$G$47,3,FALSE))</f>
        <v>#N/A</v>
      </c>
      <c r="EO12" s="137" t="e">
        <f>IF('Proposal and Operational Info'!$B$23="Biomass",VLOOKUP(2029,'Pricing - Biomass Resources'!$C$20:$H$39,3,FALSE),VLOOKUP(2029,'Pricing - Traditional Resources'!$C$28:$G$47,3,FALSE))</f>
        <v>#N/A</v>
      </c>
      <c r="EP12" s="137" t="e">
        <f>IF('Proposal and Operational Info'!$B$23="Biomass",VLOOKUP(2030,'Pricing - Biomass Resources'!$C$20:$H$39,3,FALSE),VLOOKUP(2030,'Pricing - Traditional Resources'!$C$28:$G$47,3,FALSE))</f>
        <v>#N/A</v>
      </c>
      <c r="EQ12" s="137" t="e">
        <f>IF('Proposal and Operational Info'!$B$23="Biomass",VLOOKUP(2031,'Pricing - Biomass Resources'!$C$20:$H$39,3,FALSE),VLOOKUP(2031,'Pricing - Traditional Resources'!$C$28:$G$47,3,FALSE))</f>
        <v>#N/A</v>
      </c>
      <c r="ER12" s="137" t="e">
        <f>IF('Proposal and Operational Info'!$B$23="Biomass",VLOOKUP(2032,'Pricing - Biomass Resources'!$C$20:$H$39,3,FALSE),VLOOKUP(2032,'Pricing - Traditional Resources'!$C$28:$G$47,3,FALSE))</f>
        <v>#N/A</v>
      </c>
      <c r="ES12" s="137" t="e">
        <f>IF('Proposal and Operational Info'!$B$23="Biomass",VLOOKUP(2033,'Pricing - Biomass Resources'!$C$20:$H$39,3,FALSE),VLOOKUP(2033,'Pricing - Traditional Resources'!$C$28:$G$47,3,FALSE))</f>
        <v>#N/A</v>
      </c>
      <c r="ET12" s="137" t="e">
        <f>IF('Proposal and Operational Info'!$B$23="Biomass",VLOOKUP(2034,'Pricing - Biomass Resources'!$C$20:$H$39,3,FALSE),VLOOKUP(2034,'Pricing - Traditional Resources'!$C$28:$G$47,3,FALSE))</f>
        <v>#N/A</v>
      </c>
      <c r="EU12" s="137" t="e">
        <f>IF('Proposal and Operational Info'!$B$23="Biomass",VLOOKUP(2035,'Pricing - Biomass Resources'!$C$20:$H$39,3,FALSE),VLOOKUP(2035,'Pricing - Traditional Resources'!$C$28:$G$47,3,FALSE))</f>
        <v>#N/A</v>
      </c>
      <c r="EV12" s="137" t="e">
        <f>IF('Proposal and Operational Info'!$B$23="Biomass",VLOOKUP(2036,'Pricing - Biomass Resources'!$C$20:$H$39,3,FALSE),VLOOKUP(2036,'Pricing - Traditional Resources'!$C$28:$G$47,3,FALSE))</f>
        <v>#N/A</v>
      </c>
      <c r="EW12" s="137" t="e">
        <f>IF('Proposal and Operational Info'!$B$23="Biomass",VLOOKUP(2037,'Pricing - Biomass Resources'!$C$20:$H$39,3,FALSE),VLOOKUP(2037,'Pricing - Traditional Resources'!$C$28:$G$47,3,FALSE))</f>
        <v>#N/A</v>
      </c>
      <c r="EX12" s="137" t="e">
        <f>IF('Proposal and Operational Info'!$B$23="Biomass",VLOOKUP(2038,'Pricing - Biomass Resources'!$C$20:$H$39,3,FALSE),VLOOKUP(2038,'Pricing - Traditional Resources'!$C$28:$G$47,3,FALSE))</f>
        <v>#N/A</v>
      </c>
      <c r="EY12" s="137" t="e">
        <f>IF('Proposal and Operational Info'!$B$23="Biomass",VLOOKUP(2039,'Pricing - Biomass Resources'!$C$20:$H$39,3,FALSE),VLOOKUP(2039,'Pricing - Traditional Resources'!$C$28:$G$47,3,FALSE))</f>
        <v>#N/A</v>
      </c>
      <c r="EZ12" s="137" t="e">
        <f>IF('Proposal and Operational Info'!$B$23="Biomass",VLOOKUP(2040,'Pricing - Biomass Resources'!$C$20:$H$39,3,FALSE),VLOOKUP(2040,'Pricing - Traditional Resources'!$C$28:$G$47,3,FALSE))</f>
        <v>#N/A</v>
      </c>
      <c r="FA12" s="137"/>
      <c r="FB12" s="137"/>
      <c r="FC12" s="137"/>
      <c r="FD12" s="137"/>
      <c r="FE12" s="137"/>
      <c r="FF12" s="137"/>
      <c r="FG12" s="137"/>
      <c r="FH12" s="137"/>
      <c r="FI12" s="137"/>
      <c r="FJ12" s="137"/>
      <c r="FK12" s="137"/>
      <c r="FL12" s="137"/>
      <c r="FM12" s="137"/>
      <c r="FN12" s="137"/>
      <c r="FO12" s="137"/>
      <c r="FP12" s="137"/>
      <c r="FQ12" s="137"/>
      <c r="FR12" s="137"/>
      <c r="FS12" s="137"/>
      <c r="FT12" s="137"/>
      <c r="FU12" s="137">
        <f>IF('Proposal and Operational Info'!B23="Biomass",MAX('Pricing - Biomass Resources'!H15,'Pricing - Biomass Resources'!H17),MAX('Pricing - Traditional Resources'!F23,'Pricing - Traditional Resources'!F25))</f>
        <v>0</v>
      </c>
      <c r="FV12" s="137">
        <f>IF('Proposal and Operational Info'!B23="Biomass",'Pricing - Biomass Resources'!G18,'Pricing - Traditional Resources'!F26)</f>
        <v>0</v>
      </c>
      <c r="FW12" s="137" t="e">
        <f>IF('Proposal and Operational Info'!$B$23="Biomass",VLOOKUP(2015,'Pricing - Biomass Resources'!$C$20:$H$39,6,FALSE),VLOOKUP(2015,'Pricing - Traditional Resources'!$C$28:$G$47,4,FALSE))</f>
        <v>#N/A</v>
      </c>
      <c r="FX12" s="137" t="e">
        <f>IF('Proposal and Operational Info'!$B$23="Biomass",VLOOKUP(2016,'Pricing - Biomass Resources'!$C$20:$H$39,6,FALSE),VLOOKUP(2016,'Pricing - Traditional Resources'!$C$28:$G$47,4,FALSE))</f>
        <v>#N/A</v>
      </c>
      <c r="FY12" s="137" t="e">
        <f>IF('Proposal and Operational Info'!$B$23="Biomass",VLOOKUP(2017,'Pricing - Biomass Resources'!$C$20:$H$39,6,FALSE),VLOOKUP(2017,'Pricing - Traditional Resources'!$C$28:$G$47,4,FALSE))</f>
        <v>#N/A</v>
      </c>
      <c r="FZ12" s="137" t="e">
        <f>IF('Proposal and Operational Info'!$B$23="Biomass",VLOOKUP(2018,'Pricing - Biomass Resources'!$C$20:$H$39,6,FALSE),VLOOKUP(2018,'Pricing - Traditional Resources'!$C$28:$G$47,4,FALSE))</f>
        <v>#N/A</v>
      </c>
      <c r="GA12" s="137" t="e">
        <f>IF('Proposal and Operational Info'!$B$23="Biomass",VLOOKUP(2019,'Pricing - Biomass Resources'!$C$20:$H$39,6,FALSE),VLOOKUP(2019,'Pricing - Traditional Resources'!$C$28:$G$47,4,FALSE))</f>
        <v>#N/A</v>
      </c>
      <c r="GB12" s="137" t="e">
        <f>IF('Proposal and Operational Info'!$B$23="Biomass",VLOOKUP(2020,'Pricing - Biomass Resources'!$C$20:$H$39,6,FALSE),VLOOKUP(2020,'Pricing - Traditional Resources'!$C$28:$G$47,4,FALSE))</f>
        <v>#N/A</v>
      </c>
      <c r="GC12" s="137" t="e">
        <f>IF('Proposal and Operational Info'!$B$23="Biomass",VLOOKUP(2021,'Pricing - Biomass Resources'!$C$20:$H$39,6,FALSE),VLOOKUP(2021,'Pricing - Traditional Resources'!$C$28:$G$47,4,FALSE))</f>
        <v>#N/A</v>
      </c>
      <c r="GD12" s="137" t="e">
        <f>IF('Proposal and Operational Info'!$B$23="Biomass",VLOOKUP(2022,'Pricing - Biomass Resources'!$C$20:$H$39,6,FALSE),VLOOKUP(2022,'Pricing - Traditional Resources'!$C$28:$G$47,4,FALSE))</f>
        <v>#N/A</v>
      </c>
      <c r="GE12" s="137" t="e">
        <f>IF('Proposal and Operational Info'!$B$23="Biomass",VLOOKUP(2023,'Pricing - Biomass Resources'!$C$20:$H$39,6,FALSE),VLOOKUP(2023,'Pricing - Traditional Resources'!$C$28:$G$47,4,FALSE))</f>
        <v>#N/A</v>
      </c>
      <c r="GF12" s="137" t="e">
        <f>IF('Proposal and Operational Info'!$B$23="Biomass",VLOOKUP(2024,'Pricing - Biomass Resources'!$C$20:$H$39,6,FALSE),VLOOKUP(2024,'Pricing - Traditional Resources'!$C$28:$G$47,4,FALSE))</f>
        <v>#N/A</v>
      </c>
      <c r="GG12" s="137" t="e">
        <f>IF('Proposal and Operational Info'!$B$23="Biomass",VLOOKUP(2025,'Pricing - Biomass Resources'!$C$20:$H$39,6,FALSE),VLOOKUP(2025,'Pricing - Traditional Resources'!$C$28:$G$47,4,FALSE))</f>
        <v>#N/A</v>
      </c>
      <c r="GH12" s="137" t="e">
        <f>IF('Proposal and Operational Info'!$B$23="Biomass",VLOOKUP(2026,'Pricing - Biomass Resources'!$C$20:$H$39,6,FALSE),VLOOKUP(2026,'Pricing - Traditional Resources'!$C$28:$G$47,4,FALSE))</f>
        <v>#N/A</v>
      </c>
      <c r="GI12" s="137" t="e">
        <f>IF('Proposal and Operational Info'!$B$23="Biomass",VLOOKUP(2027,'Pricing - Biomass Resources'!$C$20:$H$39,6,FALSE),VLOOKUP(2027,'Pricing - Traditional Resources'!$C$28:$G$47,4,FALSE))</f>
        <v>#N/A</v>
      </c>
      <c r="GJ12" s="137" t="e">
        <f>IF('Proposal and Operational Info'!$B$23="Biomass",VLOOKUP(2028,'Pricing - Biomass Resources'!$C$20:$H$39,6,FALSE),VLOOKUP(2028,'Pricing - Traditional Resources'!$C$28:$G$47,4,FALSE))</f>
        <v>#N/A</v>
      </c>
      <c r="GK12" s="137" t="e">
        <f>IF('Proposal and Operational Info'!$B$23="Biomass",VLOOKUP(2029,'Pricing - Biomass Resources'!$C$20:$H$39,6,FALSE),VLOOKUP(2029,'Pricing - Traditional Resources'!$C$28:$G$47,4,FALSE))</f>
        <v>#N/A</v>
      </c>
      <c r="GL12" s="137" t="e">
        <f>IF('Proposal and Operational Info'!$B$23="Biomass",VLOOKUP(2030,'Pricing - Biomass Resources'!$C$20:$H$39,6,FALSE),VLOOKUP(2030,'Pricing - Traditional Resources'!$C$28:$G$47,4,FALSE))</f>
        <v>#N/A</v>
      </c>
      <c r="GM12" s="137" t="e">
        <f>IF('Proposal and Operational Info'!$B$23="Biomass",VLOOKUP(2031,'Pricing - Biomass Resources'!$C$20:$H$39,6,FALSE),VLOOKUP(2031,'Pricing - Traditional Resources'!$C$28:$G$47,4,FALSE))</f>
        <v>#N/A</v>
      </c>
      <c r="GN12" s="137" t="e">
        <f>IF('Proposal and Operational Info'!$B$23="Biomass",VLOOKUP(2032,'Pricing - Biomass Resources'!$C$20:$H$39,6,FALSE),VLOOKUP(2032,'Pricing - Traditional Resources'!$C$28:$G$47,4,FALSE))</f>
        <v>#N/A</v>
      </c>
      <c r="GO12" s="137" t="e">
        <f>IF('Proposal and Operational Info'!$B$23="Biomass",VLOOKUP(2033,'Pricing - Biomass Resources'!$C$20:$H$39,6,FALSE),VLOOKUP(2033,'Pricing - Traditional Resources'!$C$28:$G$47,4,FALSE))</f>
        <v>#N/A</v>
      </c>
      <c r="GP12" s="137" t="e">
        <f>IF('Proposal and Operational Info'!$B$23="Biomass",VLOOKUP(2034,'Pricing - Biomass Resources'!$C$20:$H$39,6,FALSE),VLOOKUP(2034,'Pricing - Traditional Resources'!$C$28:$G$47,4,FALSE))</f>
        <v>#N/A</v>
      </c>
      <c r="GQ12" s="137" t="e">
        <f>IF('Proposal and Operational Info'!$B$23="Biomass",VLOOKUP(2035,'Pricing - Biomass Resources'!$C$20:$H$39,6,FALSE),VLOOKUP(2035,'Pricing - Traditional Resources'!$C$28:$G$47,4,FALSE))</f>
        <v>#N/A</v>
      </c>
      <c r="GR12" s="137" t="e">
        <f>IF('Proposal and Operational Info'!$B$23="Biomass",VLOOKUP(2036,'Pricing - Biomass Resources'!$C$20:$H$39,6,FALSE),VLOOKUP(2036,'Pricing - Traditional Resources'!$C$28:$G$47,4,FALSE))</f>
        <v>#N/A</v>
      </c>
      <c r="GS12" s="137" t="e">
        <f>IF('Proposal and Operational Info'!$B$23="Biomass",VLOOKUP(2037,'Pricing - Biomass Resources'!$C$20:$H$39,6,FALSE),VLOOKUP(2037,'Pricing - Traditional Resources'!$C$28:$G$47,4,FALSE))</f>
        <v>#N/A</v>
      </c>
      <c r="GT12" s="137" t="e">
        <f>IF('Proposal and Operational Info'!$B$23="Biomass",VLOOKUP(2038,'Pricing - Biomass Resources'!$C$20:$H$39,6,FALSE),VLOOKUP(2038,'Pricing - Traditional Resources'!$C$28:$G$47,4,FALSE))</f>
        <v>#N/A</v>
      </c>
      <c r="GU12" s="137" t="e">
        <f>IF('Proposal and Operational Info'!$B$23="Biomass",VLOOKUP(2039,'Pricing - Biomass Resources'!$C$20:$H$39,6,FALSE),VLOOKUP(2039,'Pricing - Traditional Resources'!$C$28:$G$47,4,FALSE))</f>
        <v>#N/A</v>
      </c>
      <c r="GV12" s="137" t="e">
        <f>IF('Proposal and Operational Info'!$B$23="Biomass",VLOOKUP(2040,'Pricing - Biomass Resources'!$C$20:$H$39,6,FALSE),VLOOKUP(2040,'Pricing - Traditional Resources'!$C$28:$G$47,4,FALSE))</f>
        <v>#N/A</v>
      </c>
      <c r="GW12" s="137"/>
      <c r="GX12" s="137"/>
      <c r="GY12" s="137"/>
      <c r="GZ12" s="137"/>
      <c r="HA12" s="137"/>
      <c r="HB12" s="137"/>
      <c r="HC12" s="137"/>
      <c r="HD12" s="137"/>
      <c r="HE12" s="137"/>
      <c r="HF12" s="137"/>
      <c r="HG12" s="137"/>
      <c r="HH12" s="137"/>
      <c r="HI12" s="137"/>
      <c r="HJ12" s="137"/>
      <c r="HK12" s="137"/>
      <c r="HL12" s="137"/>
      <c r="HM12" s="137"/>
      <c r="HN12" s="137"/>
      <c r="HO12" s="137"/>
      <c r="HP12" s="137"/>
      <c r="HQ12" s="137">
        <f>IF('Proposal and Operational Info'!B23="Biomass","",MAX('Pricing - Traditional Resources'!G23,'Pricing - Traditional Resources'!G25))</f>
        <v>0</v>
      </c>
      <c r="HR12" s="137">
        <f>IF('Proposal and Operational Info'!B23="Biomass","N/A",'Pricing - Traditional Resources'!G26)</f>
        <v>0</v>
      </c>
      <c r="HS12" s="137" t="e">
        <f>IF('Proposal and Operational Info'!$B$23="Biomass","N/A",VLOOKUP(2015,'Pricing - Traditional Resources'!$C$28:$G$47,5,FALSE))</f>
        <v>#N/A</v>
      </c>
      <c r="HT12" s="137" t="e">
        <f>IF('Proposal and Operational Info'!$B$23="Biomass","N/A",VLOOKUP(2016,'Pricing - Traditional Resources'!$C$28:$G$47,5,FALSE))</f>
        <v>#N/A</v>
      </c>
      <c r="HU12" s="137" t="e">
        <f>IF('Proposal and Operational Info'!$B$23="Biomass","N/A",VLOOKUP(2017,'Pricing - Traditional Resources'!$C$28:$G$47,5,FALSE))</f>
        <v>#N/A</v>
      </c>
      <c r="HV12" s="137" t="e">
        <f>IF('Proposal and Operational Info'!$B$23="Biomass","N/A",VLOOKUP(2018,'Pricing - Traditional Resources'!$C$28:$G$47,5,FALSE))</f>
        <v>#N/A</v>
      </c>
      <c r="HW12" s="137" t="e">
        <f>IF('Proposal and Operational Info'!$B$23="Biomass","N/A",VLOOKUP(2019,'Pricing - Traditional Resources'!$C$28:$G$47,5,FALSE))</f>
        <v>#N/A</v>
      </c>
      <c r="HX12" s="137" t="e">
        <f>IF('Proposal and Operational Info'!$B$23="Biomass","N/A",VLOOKUP(2020,'Pricing - Traditional Resources'!$C$28:$G$47,5,FALSE))</f>
        <v>#N/A</v>
      </c>
      <c r="HY12" s="137" t="e">
        <f>IF('Proposal and Operational Info'!$B$23="Biomass","N/A",VLOOKUP(2021,'Pricing - Traditional Resources'!$C$28:$G$47,5,FALSE))</f>
        <v>#N/A</v>
      </c>
      <c r="HZ12" s="137" t="e">
        <f>IF('Proposal and Operational Info'!$B$23="Biomass","N/A",VLOOKUP(2022,'Pricing - Traditional Resources'!$C$28:$G$47,5,FALSE))</f>
        <v>#N/A</v>
      </c>
      <c r="IA12" s="137" t="e">
        <f>IF('Proposal and Operational Info'!$B$23="Biomass","N/A",VLOOKUP(2023,'Pricing - Traditional Resources'!$C$28:$G$47,5,FALSE))</f>
        <v>#N/A</v>
      </c>
      <c r="IB12" s="137" t="e">
        <f>IF('Proposal and Operational Info'!$B$23="Biomass","N/A",VLOOKUP(2024,'Pricing - Traditional Resources'!$C$28:$G$47,5,FALSE))</f>
        <v>#N/A</v>
      </c>
      <c r="IC12" s="137" t="e">
        <f>IF('Proposal and Operational Info'!$B$23="Biomass","N/A",VLOOKUP(2025,'Pricing - Traditional Resources'!$C$28:$G$47,5,FALSE))</f>
        <v>#N/A</v>
      </c>
      <c r="ID12" s="137" t="e">
        <f>IF('Proposal and Operational Info'!$B$23="Biomass","N/A",VLOOKUP(2026,'Pricing - Traditional Resources'!$C$28:$G$47,5,FALSE))</f>
        <v>#N/A</v>
      </c>
      <c r="IE12" s="137" t="e">
        <f>IF('Proposal and Operational Info'!$B$23="Biomass","N/A",VLOOKUP(2027,'Pricing - Traditional Resources'!$C$28:$G$47,5,FALSE))</f>
        <v>#N/A</v>
      </c>
      <c r="IF12" s="137" t="e">
        <f>IF('Proposal and Operational Info'!$B$23="Biomass","N/A",VLOOKUP(2028,'Pricing - Traditional Resources'!$C$28:$G$47,5,FALSE))</f>
        <v>#N/A</v>
      </c>
      <c r="IG12" s="137" t="e">
        <f>IF('Proposal and Operational Info'!$B$23="Biomass","N/A",VLOOKUP(2029,'Pricing - Traditional Resources'!$C$28:$G$47,5,FALSE))</f>
        <v>#N/A</v>
      </c>
      <c r="IH12" s="137" t="e">
        <f>IF('Proposal and Operational Info'!$B$23="Biomass","N/A",VLOOKUP(2030,'Pricing - Traditional Resources'!$C$28:$G$47,5,FALSE))</f>
        <v>#N/A</v>
      </c>
      <c r="II12" s="137" t="e">
        <f>IF('Proposal and Operational Info'!$B$23="Biomass","N/A",VLOOKUP(2031,'Pricing - Traditional Resources'!$C$28:$G$47,5,FALSE))</f>
        <v>#N/A</v>
      </c>
      <c r="IJ12" s="137" t="e">
        <f>IF('Proposal and Operational Info'!$B$23="Biomass","N/A",VLOOKUP(2032,'Pricing - Traditional Resources'!$C$28:$G$47,5,FALSE))</f>
        <v>#N/A</v>
      </c>
      <c r="IK12" s="137" t="e">
        <f>IF('Proposal and Operational Info'!$B$23="Biomass","N/A",VLOOKUP(2033,'Pricing - Traditional Resources'!$C$28:$G$47,5,FALSE))</f>
        <v>#N/A</v>
      </c>
      <c r="IL12" s="137" t="e">
        <f>IF('Proposal and Operational Info'!$B$23="Biomass","N/A",VLOOKUP(2034,'Pricing - Traditional Resources'!$C$28:$G$47,5,FALSE))</f>
        <v>#N/A</v>
      </c>
      <c r="IM12" s="137" t="e">
        <f>IF('Proposal and Operational Info'!$B$23="Biomass","N/A",VLOOKUP(2035,'Pricing - Traditional Resources'!$C$28:$G$47,5,FALSE))</f>
        <v>#N/A</v>
      </c>
      <c r="IN12" s="137" t="e">
        <f>IF('Proposal and Operational Info'!$B$23="Biomass","N/A",VLOOKUP(2036,'Pricing - Traditional Resources'!$C$28:$G$47,5,FALSE))</f>
        <v>#N/A</v>
      </c>
      <c r="IO12" s="137" t="e">
        <f>IF('Proposal and Operational Info'!$B$23="Biomass","N/A",VLOOKUP(2037,'Pricing - Traditional Resources'!$C$28:$G$47,5,FALSE))</f>
        <v>#N/A</v>
      </c>
      <c r="IP12" s="137" t="e">
        <f>IF('Proposal and Operational Info'!$B$23="Biomass","N/A",VLOOKUP(2038,'Pricing - Traditional Resources'!$C$28:$G$47,5,FALSE))</f>
        <v>#N/A</v>
      </c>
      <c r="IQ12" s="137" t="e">
        <f>IF('Proposal and Operational Info'!$B$23="Biomass","N/A",VLOOKUP(2039,'Pricing - Traditional Resources'!$C$28:$G$47,5,FALSE))</f>
        <v>#N/A</v>
      </c>
      <c r="IR12" s="137" t="e">
        <f>IF('Proposal and Operational Info'!$B$23="Biomass","N/A",VLOOKUP(2040,'Pricing - Traditional Resources'!$C$28:$G$47,5,FALSE))</f>
        <v>#N/A</v>
      </c>
      <c r="IS12" s="137"/>
      <c r="IT12" s="137"/>
      <c r="IU12" s="137"/>
      <c r="IV12" s="137"/>
      <c r="IW12" s="137"/>
      <c r="IX12" s="137"/>
      <c r="IY12" s="137"/>
      <c r="IZ12" s="137"/>
      <c r="JA12" s="137"/>
      <c r="JB12" s="137"/>
      <c r="JC12" s="137"/>
      <c r="JD12" s="137"/>
      <c r="JE12" s="137"/>
      <c r="JF12" s="137"/>
      <c r="JG12" s="137"/>
      <c r="JH12" s="137"/>
      <c r="JI12" s="137"/>
      <c r="JJ12" s="137"/>
      <c r="JK12" s="137"/>
      <c r="JL12" s="137"/>
      <c r="JM12" s="137">
        <f>IF('Proposal and Operational Info'!B23="Biomass",MAX('Pricing - Biomass Resources'!G15,'Pricing - Biomass Resources'!G17),'Pricing - Wind, Solar, Hydro'!D14)</f>
        <v>0</v>
      </c>
      <c r="JN12" s="139" t="str">
        <f>IF('Proposal and Operational Info'!B23="Biomass",'Pricing - Biomass Resources'!G18,"N/A")</f>
        <v>N/A</v>
      </c>
      <c r="JO12" s="137" t="e">
        <f>IF('Proposal and Operational Info'!$B$23="Biomass",VLOOKUP(2015,'Pricing - Biomass Resources'!$C$20:$H$39,5,FALSE),VLOOKUP(2015,'Pricing - Wind, Solar, Hydro'!$C$16:$F$35,2,FALSE))</f>
        <v>#N/A</v>
      </c>
      <c r="JP12" s="137" t="e">
        <f>IF('Proposal and Operational Info'!$B$23="Biomass",VLOOKUP(2016,'Pricing - Biomass Resources'!$C$20:$H$39,5,FALSE),VLOOKUP(2016,'Pricing - Wind, Solar, Hydro'!$C$16:$F$35,2,FALSE))</f>
        <v>#N/A</v>
      </c>
      <c r="JQ12" s="137" t="e">
        <f>IF('Proposal and Operational Info'!$B$23="Biomass",VLOOKUP(2017,'Pricing - Biomass Resources'!$C$20:$H$39,5,FALSE),VLOOKUP(2017,'Pricing - Wind, Solar, Hydro'!$C$16:$F$35,2,FALSE))</f>
        <v>#N/A</v>
      </c>
      <c r="JR12" s="137" t="e">
        <f>IF('Proposal and Operational Info'!$B$23="Biomass",VLOOKUP(2018,'Pricing - Biomass Resources'!$C$20:$H$39,5,FALSE),VLOOKUP(2018,'Pricing - Wind, Solar, Hydro'!$C$16:$F$35,2,FALSE))</f>
        <v>#N/A</v>
      </c>
      <c r="JS12" s="137" t="e">
        <f>IF('Proposal and Operational Info'!$B$23="Biomass",VLOOKUP(2019,'Pricing - Biomass Resources'!$C$20:$H$39,5,FALSE),VLOOKUP(2019,'Pricing - Wind, Solar, Hydro'!$C$16:$F$35,2,FALSE))</f>
        <v>#N/A</v>
      </c>
      <c r="JT12" s="137" t="e">
        <f>IF('Proposal and Operational Info'!$B$23="Biomass",VLOOKUP(2020,'Pricing - Biomass Resources'!$C$20:$H$39,5,FALSE),VLOOKUP(2020,'Pricing - Wind, Solar, Hydro'!$C$16:$F$35,2,FALSE))</f>
        <v>#N/A</v>
      </c>
      <c r="JU12" s="137" t="e">
        <f>IF('Proposal and Operational Info'!$B$23="Biomass",VLOOKUP(2021,'Pricing - Biomass Resources'!$C$20:$H$39,5,FALSE),VLOOKUP(2021,'Pricing - Wind, Solar, Hydro'!$C$16:$F$35,2,FALSE))</f>
        <v>#N/A</v>
      </c>
      <c r="JV12" s="137" t="e">
        <f>IF('Proposal and Operational Info'!$B$23="Biomass",VLOOKUP(2022,'Pricing - Biomass Resources'!$C$20:$H$39,5,FALSE),VLOOKUP(2022,'Pricing - Wind, Solar, Hydro'!$C$16:$F$35,2,FALSE))</f>
        <v>#N/A</v>
      </c>
      <c r="JW12" s="137" t="e">
        <f>IF('Proposal and Operational Info'!$B$23="Biomass",VLOOKUP(2023,'Pricing - Biomass Resources'!$C$20:$H$39,5,FALSE),VLOOKUP(2023,'Pricing - Wind, Solar, Hydro'!$C$16:$F$35,2,FALSE))</f>
        <v>#N/A</v>
      </c>
      <c r="JX12" s="137" t="e">
        <f>IF('Proposal and Operational Info'!$B$23="Biomass",VLOOKUP(2024,'Pricing - Biomass Resources'!$C$20:$H$39,5,FALSE),VLOOKUP(2024,'Pricing - Wind, Solar, Hydro'!$C$16:$F$35,2,FALSE))</f>
        <v>#N/A</v>
      </c>
      <c r="JY12" s="137" t="e">
        <f>IF('Proposal and Operational Info'!$B$23="Biomass",VLOOKUP(2025,'Pricing - Biomass Resources'!$C$20:$H$39,5,FALSE),VLOOKUP(2025,'Pricing - Wind, Solar, Hydro'!$C$16:$F$35,2,FALSE))</f>
        <v>#N/A</v>
      </c>
      <c r="JZ12" s="137" t="e">
        <f>IF('Proposal and Operational Info'!$B$23="Biomass",VLOOKUP(2026,'Pricing - Biomass Resources'!$C$20:$H$39,5,FALSE),VLOOKUP(2026,'Pricing - Wind, Solar, Hydro'!$C$16:$F$35,2,FALSE))</f>
        <v>#N/A</v>
      </c>
      <c r="KA12" s="137" t="e">
        <f>IF('Proposal and Operational Info'!$B$23="Biomass",VLOOKUP(2027,'Pricing - Biomass Resources'!$C$20:$H$39,5,FALSE),VLOOKUP(2027,'Pricing - Wind, Solar, Hydro'!$C$16:$F$35,2,FALSE))</f>
        <v>#N/A</v>
      </c>
      <c r="KB12" s="137" t="e">
        <f>IF('Proposal and Operational Info'!$B$23="Biomass",VLOOKUP(2028,'Pricing - Biomass Resources'!$C$20:$H$39,5,FALSE),VLOOKUP(2028,'Pricing - Wind, Solar, Hydro'!$C$16:$F$35,2,FALSE))</f>
        <v>#N/A</v>
      </c>
      <c r="KC12" s="137" t="e">
        <f>IF('Proposal and Operational Info'!$B$23="Biomass",VLOOKUP(2029,'Pricing - Biomass Resources'!$C$20:$H$39,5,FALSE),VLOOKUP(2029,'Pricing - Wind, Solar, Hydro'!$C$16:$F$35,2,FALSE))</f>
        <v>#N/A</v>
      </c>
      <c r="KD12" s="137" t="e">
        <f>IF('Proposal and Operational Info'!$B$23="Biomass",VLOOKUP(2030,'Pricing - Biomass Resources'!$C$20:$H$39,5,FALSE),VLOOKUP(2030,'Pricing - Wind, Solar, Hydro'!$C$16:$F$35,2,FALSE))</f>
        <v>#N/A</v>
      </c>
      <c r="KE12" s="137" t="e">
        <f>IF('Proposal and Operational Info'!$B$23="Biomass",VLOOKUP(2031,'Pricing - Biomass Resources'!$C$20:$H$39,5,FALSE),VLOOKUP(2031,'Pricing - Wind, Solar, Hydro'!$C$16:$F$35,2,FALSE))</f>
        <v>#N/A</v>
      </c>
      <c r="KF12" s="137" t="e">
        <f>IF('Proposal and Operational Info'!$B$23="Biomass",VLOOKUP(2032,'Pricing - Biomass Resources'!$C$20:$H$39,5,FALSE),VLOOKUP(2032,'Pricing - Wind, Solar, Hydro'!$C$16:$F$35,2,FALSE))</f>
        <v>#N/A</v>
      </c>
      <c r="KG12" s="137" t="e">
        <f>IF('Proposal and Operational Info'!$B$23="Biomass",VLOOKUP(2033,'Pricing - Biomass Resources'!$C$20:$H$39,5,FALSE),VLOOKUP(2033,'Pricing - Wind, Solar, Hydro'!$C$16:$F$35,2,FALSE))</f>
        <v>#N/A</v>
      </c>
      <c r="KH12" s="137" t="e">
        <f>IF('Proposal and Operational Info'!$B$23="Biomass",VLOOKUP(2034,'Pricing - Biomass Resources'!$C$20:$H$39,5,FALSE),VLOOKUP(2034,'Pricing - Wind, Solar, Hydro'!$C$16:$F$35,2,FALSE))</f>
        <v>#N/A</v>
      </c>
      <c r="KI12" s="137" t="e">
        <f>IF('Proposal and Operational Info'!$B$23="Biomass",VLOOKUP(2035,'Pricing - Biomass Resources'!$C$20:$H$39,5,FALSE),VLOOKUP(2035,'Pricing - Wind, Solar, Hydro'!$C$16:$F$35,2,FALSE))</f>
        <v>#N/A</v>
      </c>
      <c r="KJ12" s="137" t="e">
        <f>IF('Proposal and Operational Info'!$B$23="Biomass",VLOOKUP(2036,'Pricing - Biomass Resources'!$C$20:$H$39,5,FALSE),VLOOKUP(2036,'Pricing - Wind, Solar, Hydro'!$C$16:$F$35,2,FALSE))</f>
        <v>#N/A</v>
      </c>
      <c r="KK12" s="137" t="e">
        <f>IF('Proposal and Operational Info'!$B$23="Biomass",VLOOKUP(2037,'Pricing - Biomass Resources'!$C$20:$H$39,5,FALSE),VLOOKUP(2037,'Pricing - Wind, Solar, Hydro'!$C$16:$F$35,2,FALSE))</f>
        <v>#N/A</v>
      </c>
      <c r="KL12" s="137" t="e">
        <f>IF('Proposal and Operational Info'!$B$23="Biomass",VLOOKUP(2038,'Pricing - Biomass Resources'!$C$20:$H$39,5,FALSE),VLOOKUP(2038,'Pricing - Wind, Solar, Hydro'!$C$16:$F$35,2,FALSE))</f>
        <v>#N/A</v>
      </c>
      <c r="KM12" s="137" t="e">
        <f>IF('Proposal and Operational Info'!$B$23="Biomass",VLOOKUP(2039,'Pricing - Biomass Resources'!$C$20:$H$39,5,FALSE),VLOOKUP(2039,'Pricing - Wind, Solar, Hydro'!$C$16:$F$35,2,FALSE))</f>
        <v>#N/A</v>
      </c>
      <c r="KN12" s="137" t="e">
        <f>IF('Proposal and Operational Info'!$B$23="Biomass",VLOOKUP(2040,'Pricing - Biomass Resources'!$C$20:$H$39,5,FALSE),VLOOKUP(2040,'Pricing - Wind, Solar, Hydro'!$C$16:$F$35,2,FALSE))</f>
        <v>#N/A</v>
      </c>
      <c r="KO12" s="137"/>
      <c r="KP12" s="137"/>
      <c r="KQ12" s="137"/>
      <c r="KR12" s="137"/>
      <c r="KS12" s="137"/>
      <c r="KT12" s="137"/>
      <c r="KU12" s="137"/>
      <c r="KV12" s="137"/>
      <c r="KW12" s="137"/>
      <c r="KX12" s="137"/>
      <c r="KY12" s="137"/>
      <c r="KZ12" s="137"/>
      <c r="LA12" s="137"/>
      <c r="LB12" s="137"/>
      <c r="LC12" s="137"/>
      <c r="LD12" s="137"/>
      <c r="LE12" s="137"/>
      <c r="LF12" s="137"/>
      <c r="LG12" s="137"/>
      <c r="LH12" s="137"/>
      <c r="LI12" s="137">
        <f>IF('Proposal and Operational Info'!B23="Biomass","",'Pricing - Wind, Solar, Hydro'!E14)</f>
        <v>0</v>
      </c>
      <c r="LJ12" s="137" t="e">
        <f>IF('Proposal and Operational Info'!$B$23="Biomass","N/A",VLOOKUP(2015,'Pricing - Wind, Solar, Hydro'!$C$16:$F$35,3,FALSE))</f>
        <v>#N/A</v>
      </c>
      <c r="LK12" s="137" t="e">
        <f>IF('Proposal and Operational Info'!$B$23="Biomass","N/A",VLOOKUP(2016,'Pricing - Wind, Solar, Hydro'!$C$16:$F$35,3,FALSE))</f>
        <v>#N/A</v>
      </c>
      <c r="LL12" s="137" t="e">
        <f>IF('Proposal and Operational Info'!$B$23="Biomass","N/A",VLOOKUP(2017,'Pricing - Wind, Solar, Hydro'!$C$16:$F$35,3,FALSE))</f>
        <v>#N/A</v>
      </c>
      <c r="LM12" s="137" t="e">
        <f>IF('Proposal and Operational Info'!$B$23="Biomass","N/A",VLOOKUP(2018,'Pricing - Wind, Solar, Hydro'!$C$16:$F$35,3,FALSE))</f>
        <v>#N/A</v>
      </c>
      <c r="LN12" s="137" t="e">
        <f>IF('Proposal and Operational Info'!$B$23="Biomass","N/A",VLOOKUP(2019,'Pricing - Wind, Solar, Hydro'!$C$16:$F$35,3,FALSE))</f>
        <v>#N/A</v>
      </c>
      <c r="LO12" s="137" t="e">
        <f>IF('Proposal and Operational Info'!$B$23="Biomass","N/A",VLOOKUP(2020,'Pricing - Wind, Solar, Hydro'!$C$16:$F$35,3,FALSE))</f>
        <v>#N/A</v>
      </c>
      <c r="LP12" s="137" t="e">
        <f>IF('Proposal and Operational Info'!$B$23="Biomass","N/A",VLOOKUP(2031,'Pricing - Wind, Solar, Hydro'!$C$16:$F$35,3,FALSE))</f>
        <v>#N/A</v>
      </c>
      <c r="LQ12" s="137" t="e">
        <f>IF('Proposal and Operational Info'!$B$23="Biomass","N/A",VLOOKUP(2022,'Pricing - Wind, Solar, Hydro'!$C$16:$F$35,3,FALSE))</f>
        <v>#N/A</v>
      </c>
      <c r="LR12" s="137" t="e">
        <f>IF('Proposal and Operational Info'!$B$23="Biomass","N/A",VLOOKUP(2023,'Pricing - Wind, Solar, Hydro'!$C$16:$F$35,3,FALSE))</f>
        <v>#N/A</v>
      </c>
      <c r="LS12" s="137" t="e">
        <f>IF('Proposal and Operational Info'!$B$23="Biomass","N/A",VLOOKUP(2024,'Pricing - Wind, Solar, Hydro'!$C$16:$F$35,3,FALSE))</f>
        <v>#N/A</v>
      </c>
      <c r="LT12" s="137" t="e">
        <f>IF('Proposal and Operational Info'!$B$23="Biomass","N/A",VLOOKUP(2025,'Pricing - Wind, Solar, Hydro'!$C$16:$F$35,3,FALSE))</f>
        <v>#N/A</v>
      </c>
      <c r="LU12" s="137" t="e">
        <f>IF('Proposal and Operational Info'!$B$23="Biomass","N/A",VLOOKUP(2062,'Pricing - Wind, Solar, Hydro'!$C$16:$F$35,3,FALSE))</f>
        <v>#N/A</v>
      </c>
      <c r="LV12" s="137" t="e">
        <f>IF('Proposal and Operational Info'!$B$23="Biomass","N/A",VLOOKUP(2027,'Pricing - Wind, Solar, Hydro'!$C$16:$F$35,3,FALSE))</f>
        <v>#N/A</v>
      </c>
      <c r="LW12" s="137" t="e">
        <f>IF('Proposal and Operational Info'!$B$23="Biomass","N/A",VLOOKUP(2028,'Pricing - Wind, Solar, Hydro'!$C$16:$F$35,3,FALSE))</f>
        <v>#N/A</v>
      </c>
      <c r="LX12" s="137" t="e">
        <f>IF('Proposal and Operational Info'!$B$23="Biomass","N/A",VLOOKUP(2029,'Pricing - Wind, Solar, Hydro'!$C$16:$F$35,3,FALSE))</f>
        <v>#N/A</v>
      </c>
      <c r="LY12" s="137" t="e">
        <f>IF('Proposal and Operational Info'!$B$23="Biomass","N/A",VLOOKUP(2030,'Pricing - Wind, Solar, Hydro'!$C$16:$F$35,3,FALSE))</f>
        <v>#N/A</v>
      </c>
      <c r="LZ12" s="137" t="e">
        <f>IF('Proposal and Operational Info'!$B$23="Biomass","N/A",VLOOKUP(2031,'Pricing - Wind, Solar, Hydro'!$C$16:$F$35,3,FALSE))</f>
        <v>#N/A</v>
      </c>
      <c r="MA12" s="137" t="e">
        <f>IF('Proposal and Operational Info'!$B$23="Biomass","N/A",VLOOKUP(2032,'Pricing - Wind, Solar, Hydro'!$C$16:$F$35,3,FALSE))</f>
        <v>#N/A</v>
      </c>
      <c r="MB12" s="137" t="e">
        <f>IF('Proposal and Operational Info'!$B$23="Biomass","N/A",VLOOKUP(2033,'Pricing - Wind, Solar, Hydro'!$C$16:$F$35,3,FALSE))</f>
        <v>#N/A</v>
      </c>
      <c r="MC12" s="137" t="e">
        <f>IF('Proposal and Operational Info'!$B$23="Biomass","N/A",VLOOKUP(2034,'Pricing - Wind, Solar, Hydro'!$C$16:$F$35,3,FALSE))</f>
        <v>#N/A</v>
      </c>
      <c r="MD12" s="137" t="e">
        <f>IF('Proposal and Operational Info'!$B$23="Biomass","N/A",VLOOKUP(2035,'Pricing - Wind, Solar, Hydro'!$C$16:$F$35,3,FALSE))</f>
        <v>#N/A</v>
      </c>
      <c r="ME12" s="137" t="e">
        <f>IF('Proposal and Operational Info'!$B$23="Biomass","N/A",VLOOKUP(2036,'Pricing - Wind, Solar, Hydro'!$C$16:$F$35,3,FALSE))</f>
        <v>#N/A</v>
      </c>
      <c r="MF12" s="137" t="e">
        <f>IF('Proposal and Operational Info'!$B$23="Biomass","N/A",VLOOKUP(2037,'Pricing - Wind, Solar, Hydro'!$C$16:$F$35,3,FALSE))</f>
        <v>#N/A</v>
      </c>
      <c r="MG12" s="137" t="e">
        <f>IF('Proposal and Operational Info'!$B$23="Biomass","N/A",VLOOKUP(2038,'Pricing - Wind, Solar, Hydro'!$C$16:$F$35,3,FALSE))</f>
        <v>#N/A</v>
      </c>
      <c r="MH12" s="137" t="e">
        <f>IF('Proposal and Operational Info'!$B$23="Biomass","N/A",VLOOKUP(2039,'Pricing - Wind, Solar, Hydro'!$C$16:$F$35,3,FALSE))</f>
        <v>#N/A</v>
      </c>
      <c r="MI12" s="137" t="e">
        <f>IF('Proposal and Operational Info'!$B$23="Biomass","N/A",VLOOKUP(2040,'Pricing - Wind, Solar, Hydro'!$C$16:$F$35,3,FALSE))</f>
        <v>#N/A</v>
      </c>
      <c r="MJ12" s="137"/>
      <c r="MK12" s="137"/>
      <c r="ML12" s="137"/>
      <c r="MM12" s="137"/>
      <c r="MN12" s="137"/>
      <c r="MO12" s="137"/>
      <c r="MP12" s="137"/>
      <c r="MQ12" s="137"/>
      <c r="MR12" s="137"/>
      <c r="MS12" s="137"/>
      <c r="MT12" s="137"/>
      <c r="MU12" s="137"/>
      <c r="MV12" s="137"/>
      <c r="MW12" s="137"/>
      <c r="MX12" s="137"/>
      <c r="MY12" s="137"/>
      <c r="MZ12" s="137"/>
      <c r="NA12" s="137"/>
      <c r="NB12" s="137"/>
      <c r="NC12" s="137"/>
      <c r="ND12" s="137">
        <f>IF('Proposal and Operational Info'!B23="Biomass",'Pricing - Biomass Resources'!F15,'Pricing - Wind, Solar, Hydro'!F14)</f>
        <v>0</v>
      </c>
      <c r="NE12" s="137" t="e">
        <f>IF('Proposal and Operational Info'!$B$23="Biomass",VLOOKUP(2015,'Pricing - Biomass Resources'!$C$20:$H$39,4,FALSE),VLOOKUP(2015,'Pricing - Wind, Solar, Hydro'!$C$16:$F$35,4,FALSE))</f>
        <v>#N/A</v>
      </c>
      <c r="NF12" s="137" t="e">
        <f>IF('Proposal and Operational Info'!$B$23="Biomass",VLOOKUP(2016,'Pricing - Biomass Resources'!$C$20:$H$39,4,FALSE),VLOOKUP(2016,'Pricing - Wind, Solar, Hydro'!$C$16:$F$35,4,FALSE))</f>
        <v>#N/A</v>
      </c>
      <c r="NG12" s="137" t="e">
        <f>IF('Proposal and Operational Info'!$B$23="Biomass",VLOOKUP(2017,'Pricing - Biomass Resources'!$C$20:$H$39,4,FALSE),VLOOKUP(2017,'Pricing - Wind, Solar, Hydro'!$C$16:$F$35,4,FALSE))</f>
        <v>#N/A</v>
      </c>
      <c r="NH12" s="137" t="e">
        <f>IF('Proposal and Operational Info'!$B$23="Biomass",VLOOKUP(2018,'Pricing - Biomass Resources'!$C$20:$H$39,4,FALSE),VLOOKUP(2018,'Pricing - Wind, Solar, Hydro'!$C$16:$F$35,4,FALSE))</f>
        <v>#N/A</v>
      </c>
      <c r="NI12" s="137" t="e">
        <f>IF('Proposal and Operational Info'!$B$23="Biomass",VLOOKUP(2019,'Pricing - Biomass Resources'!$C$20:$H$39,4,FALSE),VLOOKUP(2019,'Pricing - Wind, Solar, Hydro'!$C$16:$F$35,4,FALSE))</f>
        <v>#N/A</v>
      </c>
      <c r="NJ12" s="137" t="e">
        <f>IF('Proposal and Operational Info'!$B$23="Biomass",VLOOKUP(2020,'Pricing - Biomass Resources'!$C$20:$H$39,4,FALSE),VLOOKUP(2020,'Pricing - Wind, Solar, Hydro'!$C$16:$F$35,4,FALSE))</f>
        <v>#N/A</v>
      </c>
      <c r="NK12" s="137" t="e">
        <f>IF('Proposal and Operational Info'!$B$23="Biomass",VLOOKUP(2021,'Pricing - Biomass Resources'!$C$20:$H$39,4,FALSE),VLOOKUP(2021,'Pricing - Wind, Solar, Hydro'!$C$16:$F$35,4,FALSE))</f>
        <v>#N/A</v>
      </c>
      <c r="NL12" s="137" t="e">
        <f>IF('Proposal and Operational Info'!$B$23="Biomass",VLOOKUP(2022,'Pricing - Biomass Resources'!$C$20:$H$39,4,FALSE),VLOOKUP(2022,'Pricing - Wind, Solar, Hydro'!$C$16:$F$35,4,FALSE))</f>
        <v>#N/A</v>
      </c>
      <c r="NM12" s="137" t="e">
        <f>IF('Proposal and Operational Info'!$B$23="Biomass",VLOOKUP(2023,'Pricing - Biomass Resources'!$C$20:$H$39,4,FALSE),VLOOKUP(2023,'Pricing - Wind, Solar, Hydro'!$C$16:$F$35,4,FALSE))</f>
        <v>#N/A</v>
      </c>
      <c r="NN12" s="137" t="e">
        <f>IF('Proposal and Operational Info'!$B$23="Biomass",VLOOKUP(2024,'Pricing - Biomass Resources'!$C$20:$H$39,4,FALSE),VLOOKUP(2024,'Pricing - Wind, Solar, Hydro'!$C$16:$F$35,4,FALSE))</f>
        <v>#N/A</v>
      </c>
      <c r="NO12" s="137" t="e">
        <f>IF('Proposal and Operational Info'!$B$23="Biomass",VLOOKUP(2025,'Pricing - Biomass Resources'!$C$20:$H$39,4,FALSE),VLOOKUP(2025,'Pricing - Wind, Solar, Hydro'!$C$16:$F$35,4,FALSE))</f>
        <v>#N/A</v>
      </c>
      <c r="NP12" s="137" t="e">
        <f>IF('Proposal and Operational Info'!$B$23="Biomass",VLOOKUP(2026,'Pricing - Biomass Resources'!$C$20:$H$39,4,FALSE),VLOOKUP(2026,'Pricing - Wind, Solar, Hydro'!$C$16:$F$35,4,FALSE))</f>
        <v>#N/A</v>
      </c>
      <c r="NQ12" s="137" t="e">
        <f>IF('Proposal and Operational Info'!$B$23="Biomass",VLOOKUP(2027,'Pricing - Biomass Resources'!$C$20:$H$39,4,FALSE),VLOOKUP(2027,'Pricing - Wind, Solar, Hydro'!$C$16:$F$35,4,FALSE))</f>
        <v>#N/A</v>
      </c>
      <c r="NR12" s="137" t="e">
        <f>IF('Proposal and Operational Info'!$B$23="Biomass",VLOOKUP(2028,'Pricing - Biomass Resources'!$C$20:$H$39,4,FALSE),VLOOKUP(2028,'Pricing - Wind, Solar, Hydro'!$C$16:$F$35,4,FALSE))</f>
        <v>#N/A</v>
      </c>
      <c r="NS12" s="137" t="e">
        <f>IF('Proposal and Operational Info'!$B$23="Biomass",VLOOKUP(2029,'Pricing - Biomass Resources'!$C$20:$H$39,4,FALSE),VLOOKUP(2029,'Pricing - Wind, Solar, Hydro'!$C$16:$F$35,4,FALSE))</f>
        <v>#N/A</v>
      </c>
      <c r="NT12" s="137" t="e">
        <f>IF('Proposal and Operational Info'!$B$23="Biomass",VLOOKUP(2030,'Pricing - Biomass Resources'!$C$20:$H$39,4,FALSE),VLOOKUP(2030,'Pricing - Wind, Solar, Hydro'!$C$16:$F$35,4,FALSE))</f>
        <v>#N/A</v>
      </c>
      <c r="NU12" s="137" t="e">
        <f>IF('Proposal and Operational Info'!$B$23="Biomass",VLOOKUP(2031,'Pricing - Biomass Resources'!$C$20:$H$39,4,FALSE),VLOOKUP(2031,'Pricing - Wind, Solar, Hydro'!$C$16:$F$35,4,FALSE))</f>
        <v>#N/A</v>
      </c>
      <c r="NV12" s="137" t="e">
        <f>IF('Proposal and Operational Info'!$B$23="Biomass",VLOOKUP(2032,'Pricing - Biomass Resources'!$C$20:$H$39,4,FALSE),VLOOKUP(2032,'Pricing - Wind, Solar, Hydro'!$C$16:$F$35,4,FALSE))</f>
        <v>#N/A</v>
      </c>
      <c r="NW12" s="137" t="e">
        <f>IF('Proposal and Operational Info'!$B$23="Biomass",VLOOKUP(2033,'Pricing - Biomass Resources'!$C$20:$H$39,4,FALSE),VLOOKUP(2033,'Pricing - Wind, Solar, Hydro'!$C$16:$F$35,4,FALSE))</f>
        <v>#N/A</v>
      </c>
      <c r="NX12" s="137" t="e">
        <f>IF('Proposal and Operational Info'!$B$23="Biomass",VLOOKUP(2034,'Pricing - Biomass Resources'!$C$20:$H$39,4,FALSE),VLOOKUP(2034,'Pricing - Wind, Solar, Hydro'!$C$16:$F$35,4,FALSE))</f>
        <v>#N/A</v>
      </c>
      <c r="NY12" s="137" t="e">
        <f>IF('Proposal and Operational Info'!$B$23="Biomass",VLOOKUP(2035,'Pricing - Biomass Resources'!$C$20:$H$39,4,FALSE),VLOOKUP(2035,'Pricing - Wind, Solar, Hydro'!$C$16:$F$35,4,FALSE))</f>
        <v>#N/A</v>
      </c>
      <c r="NZ12" s="137" t="e">
        <f>IF('Proposal and Operational Info'!$B$23="Biomass",VLOOKUP(2036,'Pricing - Biomass Resources'!$C$20:$H$39,4,FALSE),VLOOKUP(2036,'Pricing - Wind, Solar, Hydro'!$C$16:$F$35,4,FALSE))</f>
        <v>#N/A</v>
      </c>
      <c r="OA12" s="137" t="e">
        <f>IF('Proposal and Operational Info'!$B$23="Biomass",VLOOKUP(2037,'Pricing - Biomass Resources'!$C$20:$H$39,4,FALSE),VLOOKUP(2037,'Pricing - Wind, Solar, Hydro'!$C$16:$F$35,4,FALSE))</f>
        <v>#N/A</v>
      </c>
      <c r="OB12" s="137" t="e">
        <f>IF('Proposal and Operational Info'!$B$23="Biomass",VLOOKUP(2038,'Pricing - Biomass Resources'!$C$20:$H$39,4,FALSE),VLOOKUP(2038,'Pricing - Wind, Solar, Hydro'!$C$16:$F$35,4,FALSE))</f>
        <v>#N/A</v>
      </c>
      <c r="OC12" s="137" t="e">
        <f>IF('Proposal and Operational Info'!$B$23="Biomass",VLOOKUP(2039,'Pricing - Biomass Resources'!$C$20:$H$39,4,FALSE),VLOOKUP(2039,'Pricing - Wind, Solar, Hydro'!$C$16:$F$35,4,FALSE))</f>
        <v>#N/A</v>
      </c>
      <c r="OD12" s="137" t="e">
        <f>IF('Proposal and Operational Info'!$B$23="Biomass",VLOOKUP(2040,'Pricing - Biomass Resources'!$C$20:$H$39,4,FALSE),VLOOKUP(2040,'Pricing - Wind, Solar, Hydro'!$C$16:$F$35,4,FALSE))</f>
        <v>#N/A</v>
      </c>
      <c r="OE12" s="137"/>
      <c r="OF12" s="137"/>
      <c r="OG12" s="137"/>
      <c r="OH12" s="137"/>
      <c r="OI12" s="137"/>
      <c r="OJ12" s="137"/>
      <c r="OK12" s="137"/>
      <c r="OL12" s="137"/>
      <c r="OM12" s="137"/>
      <c r="ON12" s="137"/>
      <c r="OO12" s="137"/>
      <c r="OP12" s="137"/>
      <c r="OQ12" s="137"/>
      <c r="OR12" s="137"/>
      <c r="OS12" s="137"/>
      <c r="OT12" s="137"/>
      <c r="OU12" s="137"/>
      <c r="OV12" s="137"/>
      <c r="OW12" s="137"/>
      <c r="OX12" s="137"/>
      <c r="OY12" s="137">
        <f>'Pricing - Traditional Resources'!H50</f>
        <v>0</v>
      </c>
      <c r="OZ12" s="138"/>
      <c r="PA12" s="138"/>
      <c r="PB12" s="138"/>
      <c r="PC12" s="138"/>
      <c r="PD12" s="138"/>
      <c r="PE12" s="138"/>
      <c r="PF12" s="138"/>
      <c r="PG12" s="138"/>
      <c r="PH12" s="138"/>
      <c r="PI12" s="138"/>
      <c r="PJ12" s="138"/>
      <c r="PK12" s="138"/>
      <c r="PL12" s="138"/>
      <c r="PM12" s="138"/>
      <c r="PN12" s="138"/>
      <c r="PO12" s="138"/>
      <c r="PP12" s="138"/>
      <c r="PQ12" s="138"/>
      <c r="PR12" s="138"/>
      <c r="PS12" s="138"/>
      <c r="PT12" s="138"/>
      <c r="PU12" s="138"/>
      <c r="PV12" s="138"/>
      <c r="PW12" s="138"/>
      <c r="PX12" s="138"/>
      <c r="PY12" s="138"/>
      <c r="PZ12" s="138"/>
      <c r="QA12" s="138"/>
      <c r="QB12" s="138"/>
      <c r="QC12" s="138"/>
      <c r="QD12" s="138"/>
      <c r="QE12" s="138"/>
      <c r="QF12" s="138"/>
      <c r="QG12" s="138"/>
      <c r="QH12" s="138"/>
      <c r="QI12" s="138"/>
      <c r="QJ12" s="138"/>
      <c r="QK12" s="138"/>
      <c r="QL12" s="138"/>
      <c r="QM12" s="138"/>
      <c r="QN12" s="138"/>
      <c r="QO12" s="138"/>
      <c r="QP12" s="138"/>
      <c r="QQ12" s="138"/>
      <c r="QR12" s="138"/>
      <c r="QS12" s="138"/>
      <c r="QT12" s="138"/>
      <c r="QU12" s="138"/>
      <c r="QV12" s="138"/>
      <c r="QW12" s="138"/>
      <c r="QX12" s="137">
        <f>'Proposal and Operational Info'!B51</f>
        <v>0</v>
      </c>
      <c r="QY12" s="137">
        <f>'Proposal and Operational Info'!B52</f>
        <v>0</v>
      </c>
      <c r="QZ12" s="137">
        <f>'Proposal and Operational Info'!B53</f>
        <v>0</v>
      </c>
      <c r="RA12" s="137"/>
      <c r="RB12" s="137"/>
      <c r="RC12" s="137">
        <f>'Proposal and Operational Info'!B64</f>
        <v>0</v>
      </c>
      <c r="RD12" s="137">
        <f>'Proposal and Operational Info'!B58</f>
        <v>0</v>
      </c>
      <c r="RE12" s="137">
        <f>'Proposal and Operational Info'!B57</f>
        <v>0</v>
      </c>
      <c r="RF12" s="137">
        <f>'Proposal and Operational Info'!B59</f>
        <v>0</v>
      </c>
      <c r="RG12" s="137">
        <f>'Proposal and Operational Info'!B38</f>
        <v>0</v>
      </c>
      <c r="RH12" s="137">
        <f>'Proposal and Operational Info'!B42</f>
        <v>0</v>
      </c>
      <c r="RI12" s="137">
        <f>'Proposal and Operational Info'!B32</f>
        <v>0</v>
      </c>
      <c r="RJ12" s="137">
        <f>'Proposal and Operational Info'!B30</f>
        <v>0</v>
      </c>
      <c r="RK12" s="137">
        <f>'Proposal and Operational Info'!B30</f>
        <v>0</v>
      </c>
      <c r="RL12" s="137">
        <f>'Proposal and Operational Info'!B49</f>
        <v>0</v>
      </c>
      <c r="RM12" s="137">
        <f>'Proposal and Operational Info'!B47</f>
        <v>0</v>
      </c>
      <c r="RN12" s="137">
        <f>'Proposal and Operational Info'!B45</f>
        <v>0</v>
      </c>
      <c r="RO12" s="137"/>
      <c r="RP12" s="137"/>
      <c r="RQ12" s="137"/>
      <c r="RR12" s="137"/>
      <c r="RS12" s="137"/>
      <c r="RT12" s="137"/>
      <c r="RU12" s="137"/>
      <c r="RV12" s="137"/>
      <c r="RW12" s="137"/>
      <c r="RX12" s="137"/>
      <c r="RY12" s="137">
        <f>'Proposal and Operational Info'!B34</f>
        <v>0</v>
      </c>
      <c r="SA12" s="137"/>
      <c r="SB12" s="142"/>
    </row>
    <row r="13" spans="1:496" s="79" customFormat="1" x14ac:dyDescent="0.25">
      <c r="A13" s="47" t="str">
        <f t="shared" ref="A13:A44" si="0">IF(C13&gt;0,A12+1,"")</f>
        <v/>
      </c>
      <c r="B13" s="6"/>
      <c r="C13" s="6"/>
      <c r="D13" s="6"/>
      <c r="E13" s="23"/>
      <c r="F13" s="23"/>
      <c r="G13" s="6"/>
      <c r="H13" s="6"/>
      <c r="I13" s="6"/>
      <c r="J13" s="6"/>
      <c r="K13" s="6"/>
      <c r="L13" s="27"/>
      <c r="M13" s="27"/>
      <c r="N13" s="6"/>
      <c r="O13" s="6"/>
      <c r="P13" s="6"/>
      <c r="Q13" s="6"/>
      <c r="R13" s="7"/>
      <c r="S13" s="23"/>
      <c r="T13" s="7"/>
      <c r="U13" s="7"/>
      <c r="V13" s="7"/>
      <c r="W13" s="6"/>
      <c r="X13" s="38"/>
      <c r="Y13" s="6"/>
      <c r="Z13" s="6"/>
      <c r="AA13" s="6"/>
      <c r="AB13" s="23"/>
      <c r="AC13" s="6"/>
      <c r="AD13" s="6"/>
      <c r="AE13" s="6"/>
      <c r="AF13" s="6"/>
      <c r="AG13" s="6"/>
      <c r="AH13" s="6"/>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6"/>
      <c r="CE13" s="23"/>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27"/>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SA13" s="6"/>
      <c r="SB13" s="12"/>
    </row>
    <row r="14" spans="1:496" s="79" customFormat="1" x14ac:dyDescent="0.25">
      <c r="A14" s="47" t="str">
        <f t="shared" si="0"/>
        <v/>
      </c>
      <c r="B14" s="6"/>
      <c r="C14" s="6"/>
      <c r="D14" s="6"/>
      <c r="E14" s="23"/>
      <c r="F14" s="23"/>
      <c r="G14" s="6"/>
      <c r="H14" s="6"/>
      <c r="I14" s="6"/>
      <c r="J14" s="6"/>
      <c r="K14" s="6"/>
      <c r="L14" s="27"/>
      <c r="M14" s="27"/>
      <c r="N14" s="6"/>
      <c r="O14" s="6"/>
      <c r="P14" s="6"/>
      <c r="Q14" s="6"/>
      <c r="R14" s="7"/>
      <c r="S14" s="23"/>
      <c r="T14" s="7"/>
      <c r="U14" s="6"/>
      <c r="V14" s="7"/>
      <c r="W14" s="6"/>
      <c r="X14" s="38"/>
      <c r="Y14" s="6"/>
      <c r="Z14" s="6"/>
      <c r="AA14" s="6"/>
      <c r="AB14" s="23"/>
      <c r="AC14" s="6"/>
      <c r="AD14" s="6"/>
      <c r="AE14" s="48"/>
      <c r="AF14" s="6"/>
      <c r="AG14" s="6"/>
      <c r="AH14" s="6"/>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6"/>
      <c r="CE14" s="23"/>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27"/>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SA14" s="6"/>
      <c r="SB14" s="12"/>
    </row>
    <row r="15" spans="1:496" s="79" customFormat="1" x14ac:dyDescent="0.25">
      <c r="A15" s="47" t="str">
        <f t="shared" si="0"/>
        <v/>
      </c>
      <c r="B15" s="6"/>
      <c r="C15" s="6"/>
      <c r="D15" s="6"/>
      <c r="E15" s="23"/>
      <c r="F15" s="23"/>
      <c r="G15" s="6"/>
      <c r="H15" s="6"/>
      <c r="I15" s="6"/>
      <c r="J15" s="6"/>
      <c r="K15" s="6"/>
      <c r="L15" s="27"/>
      <c r="M15" s="27"/>
      <c r="N15" s="6"/>
      <c r="O15" s="6"/>
      <c r="P15" s="6"/>
      <c r="Q15" s="6"/>
      <c r="R15" s="7"/>
      <c r="S15" s="23"/>
      <c r="T15" s="7"/>
      <c r="U15" s="6"/>
      <c r="V15" s="6"/>
      <c r="W15" s="6"/>
      <c r="X15" s="38"/>
      <c r="Y15" s="6"/>
      <c r="Z15" s="6"/>
      <c r="AA15" s="6"/>
      <c r="AB15" s="23"/>
      <c r="AC15" s="6"/>
      <c r="AD15" s="6"/>
      <c r="AE15" s="6"/>
      <c r="AF15" s="6"/>
      <c r="AG15" s="6"/>
      <c r="AH15" s="6"/>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6"/>
      <c r="CE15" s="23"/>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27"/>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SA15" s="6"/>
      <c r="SB15" s="12"/>
    </row>
    <row r="16" spans="1:496" s="79" customFormat="1" x14ac:dyDescent="0.25">
      <c r="A16" s="47" t="str">
        <f t="shared" si="0"/>
        <v/>
      </c>
      <c r="B16" s="6"/>
      <c r="C16" s="6"/>
      <c r="D16" s="6"/>
      <c r="E16" s="23"/>
      <c r="F16" s="23"/>
      <c r="G16" s="6"/>
      <c r="H16" s="6"/>
      <c r="I16" s="6"/>
      <c r="J16" s="6"/>
      <c r="K16" s="6"/>
      <c r="L16" s="27"/>
      <c r="M16" s="27"/>
      <c r="N16" s="6"/>
      <c r="O16" s="6"/>
      <c r="P16" s="6"/>
      <c r="Q16" s="10"/>
      <c r="R16" s="7"/>
      <c r="S16" s="23"/>
      <c r="T16" s="7"/>
      <c r="U16" s="7"/>
      <c r="V16" s="7"/>
      <c r="W16" s="6"/>
      <c r="X16" s="38"/>
      <c r="Y16" s="6"/>
      <c r="Z16" s="6"/>
      <c r="AA16" s="6"/>
      <c r="AB16" s="23"/>
      <c r="AC16" s="6"/>
      <c r="AD16" s="6"/>
      <c r="AE16" s="6"/>
      <c r="AF16" s="6"/>
      <c r="AG16" s="6"/>
      <c r="AH16" s="6"/>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6"/>
      <c r="CE16" s="23"/>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27"/>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10"/>
      <c r="QY16" s="11"/>
      <c r="QZ16" s="11"/>
      <c r="RA16" s="6"/>
      <c r="RB16" s="6"/>
      <c r="RC16" s="6"/>
      <c r="RD16" s="6"/>
      <c r="RE16" s="6"/>
      <c r="RF16" s="6"/>
      <c r="RG16" s="6"/>
      <c r="RH16" s="6"/>
      <c r="RI16" s="6"/>
      <c r="RJ16" s="6"/>
      <c r="RK16" s="6"/>
      <c r="RL16" s="6"/>
      <c r="RM16" s="6"/>
      <c r="RN16" s="6"/>
      <c r="RO16" s="6"/>
      <c r="RP16" s="6"/>
      <c r="RQ16" s="6"/>
      <c r="RR16" s="6"/>
      <c r="RS16" s="6"/>
      <c r="RT16" s="6"/>
      <c r="RU16" s="6"/>
      <c r="RV16" s="6"/>
      <c r="RW16" s="6"/>
      <c r="RX16" s="6"/>
      <c r="RY16" s="6"/>
      <c r="SA16" s="6"/>
      <c r="SB16" s="12"/>
    </row>
    <row r="17" spans="1:496" s="79" customFormat="1" x14ac:dyDescent="0.25">
      <c r="A17" s="47" t="str">
        <f t="shared" si="0"/>
        <v/>
      </c>
      <c r="B17" s="6"/>
      <c r="C17" s="6"/>
      <c r="D17" s="6"/>
      <c r="E17" s="23"/>
      <c r="F17" s="23"/>
      <c r="G17" s="6"/>
      <c r="H17" s="6"/>
      <c r="I17" s="6"/>
      <c r="J17" s="6"/>
      <c r="K17" s="6"/>
      <c r="L17" s="27"/>
      <c r="M17" s="27"/>
      <c r="N17" s="6"/>
      <c r="O17" s="6"/>
      <c r="P17" s="6"/>
      <c r="Q17" s="10"/>
      <c r="R17" s="7"/>
      <c r="S17" s="23"/>
      <c r="T17" s="7"/>
      <c r="U17" s="7"/>
      <c r="V17" s="7"/>
      <c r="W17" s="6"/>
      <c r="X17" s="38"/>
      <c r="Y17" s="6"/>
      <c r="Z17" s="6"/>
      <c r="AA17" s="6"/>
      <c r="AB17" s="23"/>
      <c r="AC17" s="6"/>
      <c r="AD17" s="6"/>
      <c r="AE17" s="6"/>
      <c r="AF17" s="6"/>
      <c r="AG17" s="6"/>
      <c r="AH17" s="6"/>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6"/>
      <c r="CE17" s="23"/>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27"/>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10"/>
      <c r="QY17" s="11"/>
      <c r="QZ17" s="11"/>
      <c r="RA17" s="6"/>
      <c r="RB17" s="6"/>
      <c r="RC17" s="6"/>
      <c r="RD17" s="6"/>
      <c r="RE17" s="6"/>
      <c r="RF17" s="6"/>
      <c r="RG17" s="6"/>
      <c r="RH17" s="6"/>
      <c r="RI17" s="6"/>
      <c r="RJ17" s="6"/>
      <c r="RK17" s="6"/>
      <c r="RL17" s="6"/>
      <c r="RM17" s="6"/>
      <c r="RN17" s="6"/>
      <c r="RO17" s="6"/>
      <c r="RP17" s="6"/>
      <c r="RQ17" s="6"/>
      <c r="RR17" s="6"/>
      <c r="RS17" s="6"/>
      <c r="RT17" s="6"/>
      <c r="RU17" s="6"/>
      <c r="RV17" s="6"/>
      <c r="RW17" s="6"/>
      <c r="RX17" s="6"/>
      <c r="RY17" s="6"/>
      <c r="SA17" s="6"/>
      <c r="SB17" s="12"/>
    </row>
    <row r="18" spans="1:496" s="79" customFormat="1" x14ac:dyDescent="0.25">
      <c r="A18" s="47" t="str">
        <f t="shared" si="0"/>
        <v/>
      </c>
      <c r="B18" s="6"/>
      <c r="C18" s="6"/>
      <c r="D18" s="6"/>
      <c r="E18" s="23"/>
      <c r="F18" s="23"/>
      <c r="G18" s="6"/>
      <c r="H18" s="6"/>
      <c r="I18" s="6"/>
      <c r="J18" s="6"/>
      <c r="K18" s="6"/>
      <c r="L18" s="27"/>
      <c r="M18" s="27"/>
      <c r="N18" s="6"/>
      <c r="O18" s="6"/>
      <c r="P18" s="6"/>
      <c r="Q18" s="6"/>
      <c r="R18" s="7"/>
      <c r="S18" s="23"/>
      <c r="T18" s="7"/>
      <c r="U18" s="7"/>
      <c r="V18" s="7"/>
      <c r="W18" s="10"/>
      <c r="X18" s="38"/>
      <c r="Y18" s="6"/>
      <c r="Z18" s="6"/>
      <c r="AA18" s="6"/>
      <c r="AB18" s="23"/>
      <c r="AC18" s="6"/>
      <c r="AD18" s="6"/>
      <c r="AE18" s="6"/>
      <c r="AF18" s="6"/>
      <c r="AG18" s="6"/>
      <c r="AH18" s="6"/>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6"/>
      <c r="CE18" s="23"/>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10"/>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27"/>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10"/>
      <c r="QY18" s="11"/>
      <c r="QZ18" s="11"/>
      <c r="RA18" s="6"/>
      <c r="RB18" s="6"/>
      <c r="RC18" s="6"/>
      <c r="RD18" s="6"/>
      <c r="RE18" s="6"/>
      <c r="RF18" s="6"/>
      <c r="RG18" s="6"/>
      <c r="RH18" s="6"/>
      <c r="RI18" s="6"/>
      <c r="RJ18" s="6"/>
      <c r="RK18" s="6"/>
      <c r="RL18" s="6"/>
      <c r="RM18" s="6"/>
      <c r="RN18" s="6"/>
      <c r="RO18" s="6"/>
      <c r="RP18" s="6"/>
      <c r="RQ18" s="6"/>
      <c r="RR18" s="6"/>
      <c r="RS18" s="6"/>
      <c r="RT18" s="6"/>
      <c r="RU18" s="6"/>
      <c r="RV18" s="6"/>
      <c r="RW18" s="6"/>
      <c r="RX18" s="6"/>
      <c r="RY18" s="6"/>
      <c r="SA18" s="6"/>
      <c r="SB18" s="12"/>
    </row>
    <row r="19" spans="1:496" s="79" customFormat="1" x14ac:dyDescent="0.25">
      <c r="A19" s="47" t="str">
        <f t="shared" si="0"/>
        <v/>
      </c>
      <c r="B19" s="6"/>
      <c r="C19" s="6"/>
      <c r="D19" s="6"/>
      <c r="E19" s="23"/>
      <c r="F19" s="23"/>
      <c r="G19" s="6"/>
      <c r="H19" s="6"/>
      <c r="I19" s="6"/>
      <c r="J19" s="6"/>
      <c r="K19" s="6"/>
      <c r="L19" s="27"/>
      <c r="M19" s="27"/>
      <c r="N19" s="6"/>
      <c r="O19" s="6"/>
      <c r="P19" s="6"/>
      <c r="Q19" s="6"/>
      <c r="R19" s="7"/>
      <c r="S19" s="23"/>
      <c r="T19" s="7"/>
      <c r="U19" s="7"/>
      <c r="V19" s="7"/>
      <c r="W19" s="10"/>
      <c r="X19" s="38"/>
      <c r="Y19" s="6"/>
      <c r="Z19" s="6"/>
      <c r="AA19" s="6"/>
      <c r="AB19" s="23"/>
      <c r="AC19" s="10"/>
      <c r="AD19" s="6"/>
      <c r="AE19" s="6"/>
      <c r="AF19" s="6"/>
      <c r="AG19" s="6"/>
      <c r="AH19" s="6"/>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6"/>
      <c r="CE19" s="23"/>
      <c r="CF19" s="6"/>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27"/>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10"/>
      <c r="QY19" s="11"/>
      <c r="QZ19" s="11"/>
      <c r="RA19" s="6"/>
      <c r="RB19" s="6"/>
      <c r="RC19" s="6"/>
      <c r="RD19" s="6"/>
      <c r="RE19" s="6"/>
      <c r="RF19" s="6"/>
      <c r="RG19" s="6"/>
      <c r="RH19" s="6"/>
      <c r="RI19" s="6"/>
      <c r="RJ19" s="6"/>
      <c r="RK19" s="6"/>
      <c r="RL19" s="6"/>
      <c r="RM19" s="6"/>
      <c r="RN19" s="6"/>
      <c r="RO19" s="6"/>
      <c r="RP19" s="6"/>
      <c r="RQ19" s="6"/>
      <c r="RR19" s="6"/>
      <c r="RS19" s="6"/>
      <c r="RT19" s="6"/>
      <c r="RU19" s="6"/>
      <c r="RV19" s="6"/>
      <c r="RW19" s="6"/>
      <c r="RX19" s="6"/>
      <c r="RY19" s="6"/>
      <c r="SA19" s="6"/>
      <c r="SB19" s="12"/>
    </row>
    <row r="20" spans="1:496" s="79" customFormat="1" x14ac:dyDescent="0.25">
      <c r="A20" s="47" t="str">
        <f t="shared" si="0"/>
        <v/>
      </c>
      <c r="B20" s="6"/>
      <c r="C20" s="6"/>
      <c r="D20" s="6"/>
      <c r="E20" s="23"/>
      <c r="F20" s="23"/>
      <c r="G20" s="6"/>
      <c r="H20" s="6"/>
      <c r="I20" s="6"/>
      <c r="J20" s="6"/>
      <c r="K20" s="6"/>
      <c r="L20" s="27"/>
      <c r="M20" s="27"/>
      <c r="N20" s="6"/>
      <c r="O20" s="6"/>
      <c r="P20" s="6"/>
      <c r="Q20" s="6"/>
      <c r="R20" s="7"/>
      <c r="S20" s="23"/>
      <c r="T20" s="7"/>
      <c r="U20" s="7"/>
      <c r="V20" s="7"/>
      <c r="W20" s="10"/>
      <c r="X20" s="38"/>
      <c r="Y20" s="6"/>
      <c r="Z20" s="6"/>
      <c r="AA20" s="6"/>
      <c r="AB20" s="23"/>
      <c r="AC20" s="6"/>
      <c r="AD20" s="6"/>
      <c r="AE20" s="6"/>
      <c r="AF20" s="6"/>
      <c r="AG20" s="6"/>
      <c r="AH20" s="6"/>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6"/>
      <c r="CE20" s="23"/>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27"/>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10"/>
      <c r="QY20" s="11"/>
      <c r="QZ20" s="11"/>
      <c r="RA20" s="6"/>
      <c r="RB20" s="6"/>
      <c r="RC20" s="6"/>
      <c r="RD20" s="6"/>
      <c r="RE20" s="6"/>
      <c r="RF20" s="6"/>
      <c r="RG20" s="6"/>
      <c r="RH20" s="6"/>
      <c r="RI20" s="6"/>
      <c r="RJ20" s="6"/>
      <c r="RK20" s="6"/>
      <c r="RL20" s="6"/>
      <c r="RM20" s="6"/>
      <c r="RN20" s="6"/>
      <c r="RO20" s="6"/>
      <c r="RP20" s="6"/>
      <c r="RQ20" s="6"/>
      <c r="RR20" s="6"/>
      <c r="RS20" s="6"/>
      <c r="RT20" s="6"/>
      <c r="RU20" s="6"/>
      <c r="RV20" s="6"/>
      <c r="RW20" s="6"/>
      <c r="RX20" s="6"/>
      <c r="RY20" s="6"/>
      <c r="SA20" s="6"/>
      <c r="SB20" s="12"/>
    </row>
    <row r="21" spans="1:496" s="79" customFormat="1" x14ac:dyDescent="0.25">
      <c r="A21" s="47" t="str">
        <f t="shared" si="0"/>
        <v/>
      </c>
      <c r="B21" s="6"/>
      <c r="C21" s="6"/>
      <c r="D21" s="6"/>
      <c r="E21" s="23"/>
      <c r="F21" s="23"/>
      <c r="G21" s="6"/>
      <c r="H21" s="6"/>
      <c r="I21" s="6"/>
      <c r="J21" s="6"/>
      <c r="K21" s="6"/>
      <c r="L21" s="27"/>
      <c r="M21" s="27"/>
      <c r="N21" s="6"/>
      <c r="O21" s="6"/>
      <c r="P21" s="6"/>
      <c r="Q21" s="6"/>
      <c r="R21" s="7"/>
      <c r="S21" s="23"/>
      <c r="T21" s="7"/>
      <c r="U21" s="7"/>
      <c r="V21" s="7"/>
      <c r="W21" s="6"/>
      <c r="X21" s="38"/>
      <c r="Y21" s="6"/>
      <c r="Z21" s="6"/>
      <c r="AA21" s="6"/>
      <c r="AB21" s="23"/>
      <c r="AC21" s="6"/>
      <c r="AD21" s="6"/>
      <c r="AE21" s="6"/>
      <c r="AF21" s="6"/>
      <c r="AG21" s="6"/>
      <c r="AH21" s="6"/>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6"/>
      <c r="CE21" s="23"/>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27"/>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10"/>
      <c r="QY21" s="11"/>
      <c r="QZ21" s="11"/>
      <c r="RA21" s="6"/>
      <c r="RB21" s="6"/>
      <c r="RC21" s="6"/>
      <c r="RD21" s="6"/>
      <c r="RE21" s="6"/>
      <c r="RF21" s="6"/>
      <c r="RG21" s="6"/>
      <c r="RH21" s="6"/>
      <c r="RI21" s="6"/>
      <c r="RJ21" s="6"/>
      <c r="RK21" s="6"/>
      <c r="RL21" s="6"/>
      <c r="RM21" s="6"/>
      <c r="RN21" s="6"/>
      <c r="RO21" s="6"/>
      <c r="RP21" s="6"/>
      <c r="RQ21" s="6"/>
      <c r="RR21" s="6"/>
      <c r="RS21" s="6"/>
      <c r="RT21" s="6"/>
      <c r="RU21" s="6"/>
      <c r="RV21" s="6"/>
      <c r="RW21" s="6"/>
      <c r="RX21" s="6"/>
      <c r="RY21" s="6"/>
      <c r="SA21" s="6"/>
      <c r="SB21" s="12"/>
    </row>
    <row r="22" spans="1:496" s="79" customFormat="1" x14ac:dyDescent="0.25">
      <c r="A22" s="47" t="str">
        <f t="shared" si="0"/>
        <v/>
      </c>
      <c r="B22" s="6"/>
      <c r="C22" s="6"/>
      <c r="D22" s="6"/>
      <c r="E22" s="23"/>
      <c r="F22" s="23"/>
      <c r="G22" s="6"/>
      <c r="H22" s="6"/>
      <c r="I22" s="6"/>
      <c r="J22" s="6"/>
      <c r="K22" s="6"/>
      <c r="L22" s="27"/>
      <c r="M22" s="27"/>
      <c r="N22" s="6"/>
      <c r="O22" s="6"/>
      <c r="P22" s="6"/>
      <c r="Q22" s="6"/>
      <c r="R22" s="7"/>
      <c r="S22" s="23"/>
      <c r="T22" s="7"/>
      <c r="U22" s="7"/>
      <c r="V22" s="7"/>
      <c r="W22" s="10"/>
      <c r="X22" s="38"/>
      <c r="Y22" s="6"/>
      <c r="Z22" s="6"/>
      <c r="AA22" s="6"/>
      <c r="AB22" s="23"/>
      <c r="AC22" s="6"/>
      <c r="AD22" s="6"/>
      <c r="AE22" s="6"/>
      <c r="AF22" s="6"/>
      <c r="AG22" s="6"/>
      <c r="AH22" s="6"/>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6"/>
      <c r="CE22" s="23"/>
      <c r="CF22" s="6"/>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5"/>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1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27"/>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10"/>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SA22" s="6"/>
      <c r="SB22" s="12"/>
    </row>
    <row r="23" spans="1:496" s="79" customFormat="1" x14ac:dyDescent="0.25">
      <c r="A23" s="47" t="str">
        <f t="shared" si="0"/>
        <v/>
      </c>
      <c r="B23" s="6"/>
      <c r="C23" s="6"/>
      <c r="D23" s="6"/>
      <c r="E23" s="23"/>
      <c r="F23" s="23"/>
      <c r="G23" s="6"/>
      <c r="H23" s="6"/>
      <c r="I23" s="6"/>
      <c r="J23" s="6"/>
      <c r="K23" s="6"/>
      <c r="L23" s="27"/>
      <c r="M23" s="27"/>
      <c r="N23" s="6"/>
      <c r="O23" s="6"/>
      <c r="P23" s="6"/>
      <c r="Q23" s="10"/>
      <c r="R23" s="17"/>
      <c r="S23" s="23"/>
      <c r="T23" s="17"/>
      <c r="U23" s="17"/>
      <c r="V23" s="17"/>
      <c r="W23" s="6"/>
      <c r="X23" s="38"/>
      <c r="Y23" s="6"/>
      <c r="Z23" s="6"/>
      <c r="AA23" s="6"/>
      <c r="AB23" s="23"/>
      <c r="AC23" s="10"/>
      <c r="AD23" s="6"/>
      <c r="AE23" s="6"/>
      <c r="AF23" s="6"/>
      <c r="AG23" s="6"/>
      <c r="AH23" s="6"/>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6"/>
      <c r="CE23" s="23"/>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27"/>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10"/>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SA23" s="6"/>
      <c r="SB23" s="12"/>
    </row>
    <row r="24" spans="1:496" s="79" customFormat="1" x14ac:dyDescent="0.25">
      <c r="A24" s="47" t="str">
        <f t="shared" si="0"/>
        <v/>
      </c>
      <c r="B24" s="6"/>
      <c r="C24" s="6"/>
      <c r="D24" s="6"/>
      <c r="E24" s="23"/>
      <c r="F24" s="23"/>
      <c r="G24" s="6"/>
      <c r="H24" s="6"/>
      <c r="I24" s="6"/>
      <c r="J24" s="6"/>
      <c r="K24" s="6"/>
      <c r="L24" s="27"/>
      <c r="M24" s="27"/>
      <c r="N24" s="6"/>
      <c r="O24" s="6"/>
      <c r="P24" s="6"/>
      <c r="Q24" s="10"/>
      <c r="R24" s="17"/>
      <c r="S24" s="23"/>
      <c r="T24" s="17"/>
      <c r="U24" s="17"/>
      <c r="V24" s="17"/>
      <c r="W24" s="6"/>
      <c r="X24" s="38"/>
      <c r="Y24" s="6"/>
      <c r="Z24" s="6"/>
      <c r="AA24" s="6"/>
      <c r="AB24" s="23"/>
      <c r="AC24" s="10"/>
      <c r="AD24" s="6"/>
      <c r="AE24" s="6"/>
      <c r="AF24" s="6"/>
      <c r="AG24" s="6"/>
      <c r="AH24" s="6"/>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6"/>
      <c r="CE24" s="23"/>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10"/>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27"/>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10"/>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SA24" s="6"/>
      <c r="SB24" s="12"/>
    </row>
    <row r="25" spans="1:496" s="79" customFormat="1" x14ac:dyDescent="0.25">
      <c r="A25" s="47" t="str">
        <f t="shared" si="0"/>
        <v/>
      </c>
      <c r="B25" s="6"/>
      <c r="C25" s="6"/>
      <c r="D25" s="6"/>
      <c r="E25" s="23"/>
      <c r="F25" s="23"/>
      <c r="G25" s="6"/>
      <c r="H25" s="6"/>
      <c r="I25" s="6"/>
      <c r="J25" s="6"/>
      <c r="K25" s="6"/>
      <c r="L25" s="27"/>
      <c r="M25" s="27"/>
      <c r="N25" s="6"/>
      <c r="O25" s="6"/>
      <c r="P25" s="6"/>
      <c r="Q25" s="10"/>
      <c r="R25" s="7"/>
      <c r="S25" s="23"/>
      <c r="T25" s="7"/>
      <c r="U25" s="7"/>
      <c r="V25" s="7"/>
      <c r="W25" s="6"/>
      <c r="X25" s="38"/>
      <c r="Y25" s="6"/>
      <c r="Z25" s="6"/>
      <c r="AA25" s="6"/>
      <c r="AB25" s="23"/>
      <c r="AC25" s="6"/>
      <c r="AD25" s="6"/>
      <c r="AE25" s="6"/>
      <c r="AF25" s="6"/>
      <c r="AG25" s="6"/>
      <c r="AH25" s="6"/>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6"/>
      <c r="CE25" s="23"/>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27"/>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10"/>
      <c r="QY25" s="11"/>
      <c r="QZ25" s="11"/>
      <c r="RA25" s="6"/>
      <c r="RB25" s="6"/>
      <c r="RC25" s="6"/>
      <c r="RD25" s="6"/>
      <c r="RE25" s="6"/>
      <c r="RF25" s="6"/>
      <c r="RG25" s="6"/>
      <c r="RH25" s="6"/>
      <c r="RI25" s="6"/>
      <c r="RJ25" s="6"/>
      <c r="RK25" s="6"/>
      <c r="RL25" s="6"/>
      <c r="RM25" s="6"/>
      <c r="RN25" s="6"/>
      <c r="RO25" s="6"/>
      <c r="RP25" s="6"/>
      <c r="RQ25" s="6"/>
      <c r="RR25" s="6"/>
      <c r="RS25" s="6"/>
      <c r="RT25" s="6"/>
      <c r="RU25" s="6"/>
      <c r="RV25" s="6"/>
      <c r="RW25" s="6"/>
      <c r="RX25" s="6"/>
      <c r="RY25" s="6"/>
      <c r="SA25" s="6"/>
      <c r="SB25" s="12"/>
    </row>
    <row r="26" spans="1:496" s="79" customFormat="1" x14ac:dyDescent="0.25">
      <c r="A26" s="47" t="str">
        <f t="shared" si="0"/>
        <v/>
      </c>
      <c r="B26" s="6"/>
      <c r="C26" s="6"/>
      <c r="D26" s="6"/>
      <c r="E26" s="23"/>
      <c r="F26" s="23"/>
      <c r="G26" s="6"/>
      <c r="H26" s="6"/>
      <c r="I26" s="6"/>
      <c r="J26" s="6"/>
      <c r="K26" s="6"/>
      <c r="L26" s="27"/>
      <c r="M26" s="27"/>
      <c r="N26" s="6"/>
      <c r="O26" s="6"/>
      <c r="P26" s="6"/>
      <c r="Q26" s="10"/>
      <c r="R26" s="7"/>
      <c r="S26" s="23"/>
      <c r="T26" s="7"/>
      <c r="U26" s="7"/>
      <c r="V26" s="7"/>
      <c r="W26" s="10"/>
      <c r="X26" s="38"/>
      <c r="Y26" s="6"/>
      <c r="Z26" s="6"/>
      <c r="AA26" s="6"/>
      <c r="AB26" s="23"/>
      <c r="AC26" s="6"/>
      <c r="AD26" s="6"/>
      <c r="AE26" s="6"/>
      <c r="AF26" s="6"/>
      <c r="AG26" s="6"/>
      <c r="AH26" s="6"/>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6"/>
      <c r="CE26" s="23"/>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10"/>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27"/>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10"/>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SA26" s="6"/>
      <c r="SB26" s="12"/>
    </row>
    <row r="27" spans="1:496" s="79" customFormat="1" x14ac:dyDescent="0.25">
      <c r="A27" s="47" t="str">
        <f t="shared" si="0"/>
        <v/>
      </c>
      <c r="B27" s="6"/>
      <c r="C27" s="6"/>
      <c r="D27" s="6"/>
      <c r="E27" s="23"/>
      <c r="F27" s="23"/>
      <c r="G27" s="6"/>
      <c r="H27" s="6"/>
      <c r="I27" s="6"/>
      <c r="J27" s="6"/>
      <c r="K27" s="6"/>
      <c r="L27" s="27"/>
      <c r="M27" s="27"/>
      <c r="N27" s="6"/>
      <c r="O27" s="6"/>
      <c r="P27" s="6"/>
      <c r="Q27" s="10"/>
      <c r="R27" s="7"/>
      <c r="S27" s="23"/>
      <c r="T27" s="7"/>
      <c r="U27" s="7"/>
      <c r="V27" s="7"/>
      <c r="W27" s="6"/>
      <c r="X27" s="38"/>
      <c r="Y27" s="6"/>
      <c r="Z27" s="6"/>
      <c r="AA27" s="6"/>
      <c r="AB27" s="23"/>
      <c r="AC27" s="10"/>
      <c r="AD27" s="10"/>
      <c r="AE27" s="6"/>
      <c r="AF27" s="6"/>
      <c r="AG27" s="10"/>
      <c r="AH27" s="6"/>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6"/>
      <c r="CE27" s="23"/>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6"/>
      <c r="HR27" s="6"/>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6"/>
      <c r="JN27" s="27"/>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10"/>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10"/>
      <c r="QY27" s="11"/>
      <c r="QZ27" s="11"/>
      <c r="RA27" s="6"/>
      <c r="RB27" s="6"/>
      <c r="RC27" s="6"/>
      <c r="RD27" s="6"/>
      <c r="RE27" s="6"/>
      <c r="RF27" s="6"/>
      <c r="RG27" s="6"/>
      <c r="RH27" s="6"/>
      <c r="RI27" s="6"/>
      <c r="RJ27" s="6"/>
      <c r="RK27" s="6"/>
      <c r="RL27" s="6"/>
      <c r="RM27" s="6"/>
      <c r="RN27" s="6"/>
      <c r="RO27" s="6"/>
      <c r="RP27" s="6"/>
      <c r="RQ27" s="6"/>
      <c r="RR27" s="6"/>
      <c r="RS27" s="6"/>
      <c r="RT27" s="6"/>
      <c r="RU27" s="6"/>
      <c r="RV27" s="6"/>
      <c r="RW27" s="6"/>
      <c r="RX27" s="6"/>
      <c r="RY27" s="6"/>
      <c r="SA27" s="6"/>
      <c r="SB27" s="12"/>
    </row>
    <row r="28" spans="1:496" s="79" customFormat="1" x14ac:dyDescent="0.25">
      <c r="A28" s="47" t="str">
        <f t="shared" si="0"/>
        <v/>
      </c>
      <c r="B28" s="6"/>
      <c r="C28" s="6"/>
      <c r="D28" s="6"/>
      <c r="E28" s="23"/>
      <c r="F28" s="23"/>
      <c r="G28" s="6"/>
      <c r="H28" s="6"/>
      <c r="I28" s="6"/>
      <c r="J28" s="6"/>
      <c r="K28" s="6"/>
      <c r="L28" s="27"/>
      <c r="M28" s="27"/>
      <c r="N28" s="6"/>
      <c r="O28" s="6"/>
      <c r="P28" s="6"/>
      <c r="Q28" s="10"/>
      <c r="R28" s="7"/>
      <c r="S28" s="23"/>
      <c r="T28" s="7"/>
      <c r="U28" s="7"/>
      <c r="V28" s="7"/>
      <c r="W28" s="6"/>
      <c r="X28" s="38"/>
      <c r="Y28" s="6"/>
      <c r="Z28" s="6"/>
      <c r="AA28" s="6"/>
      <c r="AB28" s="23"/>
      <c r="AC28" s="10"/>
      <c r="AD28" s="6"/>
      <c r="AE28" s="6"/>
      <c r="AF28" s="6"/>
      <c r="AG28" s="6"/>
      <c r="AH28" s="6"/>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6"/>
      <c r="CE28" s="23"/>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10"/>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27"/>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10"/>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SA28" s="6"/>
      <c r="SB28" s="12"/>
    </row>
    <row r="29" spans="1:496" x14ac:dyDescent="0.25">
      <c r="A29" s="5" t="str">
        <f t="shared" si="0"/>
        <v/>
      </c>
      <c r="B29" s="6"/>
      <c r="C29" s="6"/>
      <c r="D29" s="6"/>
      <c r="E29" s="23"/>
      <c r="F29" s="23"/>
      <c r="G29" s="6"/>
      <c r="H29" s="6"/>
      <c r="I29" s="6"/>
      <c r="J29" s="6"/>
      <c r="K29" s="6"/>
      <c r="L29" s="27"/>
      <c r="M29" s="27"/>
      <c r="N29" s="6"/>
      <c r="O29" s="6"/>
      <c r="P29" s="6"/>
      <c r="Q29" s="10"/>
      <c r="R29" s="7"/>
      <c r="S29" s="23"/>
      <c r="T29" s="7"/>
      <c r="U29" s="7"/>
      <c r="V29" s="7"/>
      <c r="W29" s="6"/>
      <c r="X29" s="38"/>
      <c r="Y29" s="6"/>
      <c r="Z29" s="6"/>
      <c r="AA29" s="6"/>
      <c r="AB29" s="23"/>
      <c r="AC29" s="6"/>
      <c r="AD29" s="6"/>
      <c r="AE29" s="6"/>
      <c r="AF29" s="6"/>
      <c r="AG29" s="6"/>
      <c r="AH29" s="6"/>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6"/>
      <c r="CE29" s="23"/>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10"/>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27"/>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10"/>
      <c r="QY29" s="6"/>
      <c r="QZ29" s="6"/>
      <c r="RA29" s="6"/>
      <c r="RB29" s="6"/>
      <c r="RC29" s="6"/>
      <c r="RD29" s="6"/>
      <c r="RE29" s="6"/>
      <c r="RF29" s="6"/>
      <c r="RG29" s="6"/>
      <c r="RH29" s="6"/>
      <c r="RI29" s="6"/>
      <c r="RJ29" s="6"/>
      <c r="RK29" s="6"/>
      <c r="RL29" s="6"/>
      <c r="RM29" s="6"/>
      <c r="RN29" s="6"/>
      <c r="RO29" s="9"/>
      <c r="RP29" s="9"/>
      <c r="RQ29" s="9"/>
      <c r="RR29" s="9"/>
      <c r="RS29" s="9"/>
      <c r="RT29" s="9"/>
      <c r="RU29" s="9"/>
      <c r="RV29" s="9"/>
      <c r="RW29" s="9"/>
      <c r="RX29" s="9"/>
      <c r="RY29" s="9"/>
      <c r="SA29" s="9"/>
      <c r="SB29" s="8"/>
    </row>
    <row r="30" spans="1:496" x14ac:dyDescent="0.25">
      <c r="A30" s="5" t="str">
        <f t="shared" si="0"/>
        <v/>
      </c>
      <c r="B30" s="6"/>
      <c r="C30" s="6"/>
      <c r="D30" s="6"/>
      <c r="E30" s="23"/>
      <c r="F30" s="23"/>
      <c r="G30" s="6"/>
      <c r="H30" s="6"/>
      <c r="I30" s="6"/>
      <c r="J30" s="6"/>
      <c r="K30" s="6"/>
      <c r="L30" s="27"/>
      <c r="M30" s="27"/>
      <c r="N30" s="6"/>
      <c r="O30" s="6"/>
      <c r="P30" s="6"/>
      <c r="Q30" s="10"/>
      <c r="R30" s="7"/>
      <c r="S30" s="23"/>
      <c r="T30" s="7"/>
      <c r="U30" s="7"/>
      <c r="V30" s="7"/>
      <c r="W30" s="6"/>
      <c r="X30" s="38"/>
      <c r="Y30" s="6"/>
      <c r="Z30" s="6"/>
      <c r="AA30" s="6"/>
      <c r="AB30" s="23"/>
      <c r="AC30" s="6"/>
      <c r="AD30" s="6"/>
      <c r="AE30" s="6"/>
      <c r="AF30" s="6"/>
      <c r="AG30" s="6"/>
      <c r="AH30" s="6"/>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6"/>
      <c r="CE30" s="23"/>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27"/>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10"/>
      <c r="QY30" s="11"/>
      <c r="QZ30" s="11"/>
      <c r="RA30" s="6"/>
      <c r="RB30" s="6"/>
      <c r="RC30" s="6"/>
      <c r="RD30" s="6"/>
      <c r="RE30" s="6"/>
      <c r="RF30" s="6"/>
      <c r="RG30" s="6"/>
      <c r="RH30" s="6"/>
      <c r="RI30" s="6"/>
      <c r="RJ30" s="6"/>
      <c r="RK30" s="6"/>
      <c r="RL30" s="6"/>
      <c r="RM30" s="6"/>
      <c r="RN30" s="6"/>
      <c r="RO30" s="9"/>
      <c r="RP30" s="9"/>
      <c r="RQ30" s="9"/>
      <c r="RR30" s="9"/>
      <c r="RS30" s="9"/>
      <c r="RT30" s="9"/>
      <c r="RU30" s="9"/>
      <c r="RV30" s="9"/>
      <c r="RW30" s="9"/>
      <c r="RX30" s="9"/>
      <c r="RY30" s="9"/>
      <c r="SA30" s="9"/>
      <c r="SB30" s="8"/>
    </row>
    <row r="31" spans="1:496" x14ac:dyDescent="0.25">
      <c r="A31" s="5" t="str">
        <f t="shared" si="0"/>
        <v/>
      </c>
      <c r="B31" s="6"/>
      <c r="C31" s="6"/>
      <c r="D31" s="6"/>
      <c r="E31" s="23"/>
      <c r="F31" s="23"/>
      <c r="G31" s="6"/>
      <c r="H31" s="6"/>
      <c r="I31" s="6"/>
      <c r="J31" s="6"/>
      <c r="K31" s="6"/>
      <c r="L31" s="27"/>
      <c r="M31" s="27"/>
      <c r="N31" s="6"/>
      <c r="O31" s="6"/>
      <c r="P31" s="6"/>
      <c r="Q31" s="10"/>
      <c r="R31" s="7"/>
      <c r="S31" s="23"/>
      <c r="T31" s="7"/>
      <c r="U31" s="7"/>
      <c r="V31" s="7"/>
      <c r="W31" s="6"/>
      <c r="X31" s="38"/>
      <c r="Y31" s="6"/>
      <c r="Z31" s="6"/>
      <c r="AA31" s="6"/>
      <c r="AB31" s="23"/>
      <c r="AC31" s="6"/>
      <c r="AD31" s="6"/>
      <c r="AE31" s="6"/>
      <c r="AF31" s="6"/>
      <c r="AG31" s="6"/>
      <c r="AH31" s="6"/>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6"/>
      <c r="CE31" s="23"/>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10"/>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27"/>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10"/>
      <c r="QY31" s="6"/>
      <c r="QZ31" s="6"/>
      <c r="RA31" s="6"/>
      <c r="RB31" s="6"/>
      <c r="RC31" s="6"/>
      <c r="RD31" s="6"/>
      <c r="RE31" s="6"/>
      <c r="RF31" s="6"/>
      <c r="RG31" s="6"/>
      <c r="RH31" s="6"/>
      <c r="RI31" s="6"/>
      <c r="RJ31" s="6"/>
      <c r="RK31" s="6"/>
      <c r="RL31" s="6"/>
      <c r="RM31" s="6"/>
      <c r="RN31" s="6"/>
      <c r="RO31" s="9"/>
      <c r="RP31" s="9"/>
      <c r="RQ31" s="9"/>
      <c r="RR31" s="9"/>
      <c r="RS31" s="9"/>
      <c r="RT31" s="9"/>
      <c r="RU31" s="9"/>
      <c r="RV31" s="9"/>
      <c r="RW31" s="9"/>
      <c r="RX31" s="9"/>
      <c r="RY31" s="9"/>
      <c r="SA31" s="9"/>
      <c r="SB31" s="8"/>
    </row>
    <row r="32" spans="1:496" x14ac:dyDescent="0.25">
      <c r="A32" s="5" t="str">
        <f t="shared" si="0"/>
        <v/>
      </c>
      <c r="B32" s="6"/>
      <c r="C32" s="6"/>
      <c r="D32" s="6"/>
      <c r="E32" s="23"/>
      <c r="F32" s="23"/>
      <c r="G32" s="6"/>
      <c r="H32" s="6"/>
      <c r="I32" s="6"/>
      <c r="J32" s="6"/>
      <c r="K32" s="6"/>
      <c r="L32" s="27"/>
      <c r="M32" s="27"/>
      <c r="N32" s="6"/>
      <c r="O32" s="6"/>
      <c r="P32" s="6"/>
      <c r="Q32" s="10"/>
      <c r="R32" s="7"/>
      <c r="S32" s="23"/>
      <c r="T32" s="7"/>
      <c r="U32" s="7"/>
      <c r="V32" s="7"/>
      <c r="W32" s="6"/>
      <c r="X32" s="38"/>
      <c r="Y32" s="6"/>
      <c r="Z32" s="6"/>
      <c r="AA32" s="6"/>
      <c r="AB32" s="23"/>
      <c r="AC32" s="6"/>
      <c r="AD32" s="6"/>
      <c r="AE32" s="6"/>
      <c r="AF32" s="6"/>
      <c r="AG32" s="6"/>
      <c r="AH32" s="6"/>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6"/>
      <c r="CE32" s="23"/>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27"/>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10"/>
      <c r="QY32" s="11"/>
      <c r="QZ32" s="11"/>
      <c r="RA32" s="6"/>
      <c r="RB32" s="6"/>
      <c r="RC32" s="6"/>
      <c r="RD32" s="6"/>
      <c r="RE32" s="6"/>
      <c r="RF32" s="6"/>
      <c r="RG32" s="6"/>
      <c r="RH32" s="6"/>
      <c r="RI32" s="6"/>
      <c r="RJ32" s="6"/>
      <c r="RK32" s="6"/>
      <c r="RL32" s="6"/>
      <c r="RM32" s="6"/>
      <c r="RN32" s="6"/>
      <c r="RO32" s="9"/>
      <c r="RP32" s="9"/>
      <c r="RQ32" s="9"/>
      <c r="RR32" s="9"/>
      <c r="RS32" s="9"/>
      <c r="RT32" s="9"/>
      <c r="RU32" s="9"/>
      <c r="RV32" s="9"/>
      <c r="RW32" s="9"/>
      <c r="RX32" s="9"/>
      <c r="RY32" s="9"/>
      <c r="SA32" s="9"/>
      <c r="SB32" s="8"/>
    </row>
    <row r="33" spans="1:496" x14ac:dyDescent="0.25">
      <c r="A33" s="5" t="str">
        <f t="shared" si="0"/>
        <v/>
      </c>
      <c r="B33" s="6"/>
      <c r="C33" s="6"/>
      <c r="D33" s="6"/>
      <c r="E33" s="23"/>
      <c r="F33" s="23"/>
      <c r="G33" s="6"/>
      <c r="H33" s="6"/>
      <c r="I33" s="6"/>
      <c r="J33" s="6"/>
      <c r="K33" s="6"/>
      <c r="L33" s="27"/>
      <c r="M33" s="27"/>
      <c r="N33" s="6"/>
      <c r="O33" s="6"/>
      <c r="P33" s="6"/>
      <c r="Q33" s="6"/>
      <c r="R33" s="7"/>
      <c r="S33" s="23"/>
      <c r="T33" s="7"/>
      <c r="U33" s="7"/>
      <c r="V33" s="7"/>
      <c r="W33" s="6"/>
      <c r="X33" s="38"/>
      <c r="Y33" s="6"/>
      <c r="Z33" s="6"/>
      <c r="AA33" s="6"/>
      <c r="AB33" s="23"/>
      <c r="AC33" s="6"/>
      <c r="AD33" s="6"/>
      <c r="AE33" s="6"/>
      <c r="AF33" s="6"/>
      <c r="AG33" s="6"/>
      <c r="AH33" s="6"/>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6"/>
      <c r="CE33" s="23"/>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27"/>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10"/>
      <c r="QY33" s="11"/>
      <c r="QZ33" s="11"/>
      <c r="RA33" s="6"/>
      <c r="RB33" s="6"/>
      <c r="RC33" s="6"/>
      <c r="RD33" s="6"/>
      <c r="RE33" s="6"/>
      <c r="RF33" s="6"/>
      <c r="RG33" s="6"/>
      <c r="RH33" s="6"/>
      <c r="RI33" s="6"/>
      <c r="RJ33" s="6"/>
      <c r="RK33" s="6"/>
      <c r="RL33" s="6"/>
      <c r="RM33" s="6"/>
      <c r="RN33" s="6"/>
      <c r="RO33" s="9"/>
      <c r="RP33" s="9"/>
      <c r="RQ33" s="9"/>
      <c r="RR33" s="9"/>
      <c r="RS33" s="9"/>
      <c r="RT33" s="9"/>
      <c r="RU33" s="9"/>
      <c r="RV33" s="9"/>
      <c r="RW33" s="9"/>
      <c r="RX33" s="9"/>
      <c r="RY33" s="9"/>
      <c r="SA33" s="9"/>
      <c r="SB33" s="8"/>
    </row>
    <row r="34" spans="1:496" x14ac:dyDescent="0.25">
      <c r="A34" s="5" t="str">
        <f t="shared" si="0"/>
        <v/>
      </c>
      <c r="B34" s="6"/>
      <c r="C34" s="6"/>
      <c r="D34" s="6"/>
      <c r="E34" s="23"/>
      <c r="F34" s="23"/>
      <c r="G34" s="6"/>
      <c r="H34" s="6"/>
      <c r="I34" s="6"/>
      <c r="J34" s="6"/>
      <c r="K34" s="6"/>
      <c r="L34" s="27"/>
      <c r="M34" s="27"/>
      <c r="N34" s="6"/>
      <c r="O34" s="6"/>
      <c r="P34" s="6"/>
      <c r="Q34" s="10"/>
      <c r="R34" s="7"/>
      <c r="S34" s="23"/>
      <c r="T34" s="7"/>
      <c r="U34" s="7"/>
      <c r="V34" s="7"/>
      <c r="W34" s="6"/>
      <c r="X34" s="38"/>
      <c r="Y34" s="6"/>
      <c r="Z34" s="6"/>
      <c r="AA34" s="6"/>
      <c r="AB34" s="23"/>
      <c r="AC34" s="6"/>
      <c r="AD34" s="6"/>
      <c r="AE34" s="6"/>
      <c r="AF34" s="6"/>
      <c r="AG34" s="6"/>
      <c r="AH34" s="6"/>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6"/>
      <c r="CE34" s="23"/>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27"/>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10"/>
      <c r="QY34" s="11"/>
      <c r="QZ34" s="11"/>
      <c r="RA34" s="6"/>
      <c r="RB34" s="6"/>
      <c r="RC34" s="6"/>
      <c r="RD34" s="6"/>
      <c r="RE34" s="6"/>
      <c r="RF34" s="6"/>
      <c r="RG34" s="6"/>
      <c r="RH34" s="6"/>
      <c r="RI34" s="6"/>
      <c r="RJ34" s="6"/>
      <c r="RK34" s="6"/>
      <c r="RL34" s="6"/>
      <c r="RM34" s="6"/>
      <c r="RN34" s="6"/>
      <c r="RO34" s="9"/>
      <c r="RP34" s="9"/>
      <c r="RQ34" s="9"/>
      <c r="RR34" s="9"/>
      <c r="RS34" s="9"/>
      <c r="RT34" s="9"/>
      <c r="RU34" s="9"/>
      <c r="RV34" s="9"/>
      <c r="RW34" s="9"/>
      <c r="RX34" s="9"/>
      <c r="RY34" s="9"/>
      <c r="SA34" s="9"/>
      <c r="SB34" s="8"/>
    </row>
    <row r="35" spans="1:496" x14ac:dyDescent="0.25">
      <c r="A35" s="5" t="str">
        <f t="shared" si="0"/>
        <v/>
      </c>
      <c r="B35" s="6"/>
      <c r="C35" s="6"/>
      <c r="D35" s="6"/>
      <c r="E35" s="23"/>
      <c r="F35" s="23"/>
      <c r="G35" s="6"/>
      <c r="H35" s="6"/>
      <c r="I35" s="6"/>
      <c r="J35" s="6"/>
      <c r="K35" s="6"/>
      <c r="L35" s="27"/>
      <c r="M35" s="27"/>
      <c r="N35" s="6"/>
      <c r="O35" s="6"/>
      <c r="P35" s="6"/>
      <c r="Q35" s="10"/>
      <c r="R35" s="7"/>
      <c r="S35" s="23"/>
      <c r="T35" s="7"/>
      <c r="U35" s="7"/>
      <c r="V35" s="7"/>
      <c r="W35" s="10"/>
      <c r="X35" s="38"/>
      <c r="Y35" s="6"/>
      <c r="Z35" s="6"/>
      <c r="AA35" s="6"/>
      <c r="AB35" s="23"/>
      <c r="AC35" s="6"/>
      <c r="AD35" s="6"/>
      <c r="AE35" s="6"/>
      <c r="AF35" s="6"/>
      <c r="AG35" s="6"/>
      <c r="AH35" s="6"/>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6"/>
      <c r="CE35" s="23"/>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10"/>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27"/>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10"/>
      <c r="QY35" s="6"/>
      <c r="QZ35" s="6"/>
      <c r="RA35" s="6"/>
      <c r="RB35" s="6"/>
      <c r="RC35" s="6"/>
      <c r="RD35" s="6"/>
      <c r="RE35" s="6"/>
      <c r="RF35" s="6"/>
      <c r="RG35" s="6"/>
      <c r="RH35" s="6"/>
      <c r="RI35" s="6"/>
      <c r="RJ35" s="6"/>
      <c r="RK35" s="6"/>
      <c r="RL35" s="6"/>
      <c r="RM35" s="6"/>
      <c r="RN35" s="6"/>
      <c r="RO35" s="9"/>
      <c r="RP35" s="9"/>
      <c r="RQ35" s="9"/>
      <c r="RR35" s="9"/>
      <c r="RS35" s="9"/>
      <c r="RT35" s="9"/>
      <c r="RU35" s="9"/>
      <c r="RV35" s="9"/>
      <c r="RW35" s="9"/>
      <c r="RX35" s="9"/>
      <c r="RY35" s="9"/>
      <c r="SA35" s="9"/>
      <c r="SB35" s="8"/>
    </row>
    <row r="36" spans="1:496" x14ac:dyDescent="0.25">
      <c r="A36" s="5" t="str">
        <f t="shared" si="0"/>
        <v/>
      </c>
      <c r="B36" s="6"/>
      <c r="C36" s="6"/>
      <c r="D36" s="6"/>
      <c r="E36" s="23"/>
      <c r="F36" s="23"/>
      <c r="G36" s="6"/>
      <c r="H36" s="6"/>
      <c r="I36" s="6"/>
      <c r="J36" s="6"/>
      <c r="K36" s="6"/>
      <c r="L36" s="27"/>
      <c r="M36" s="27"/>
      <c r="N36" s="6"/>
      <c r="O36" s="6"/>
      <c r="P36" s="6"/>
      <c r="Q36" s="10"/>
      <c r="R36" s="7"/>
      <c r="S36" s="23"/>
      <c r="T36" s="7"/>
      <c r="U36" s="7"/>
      <c r="V36" s="7"/>
      <c r="W36" s="6"/>
      <c r="X36" s="38"/>
      <c r="Y36" s="6"/>
      <c r="Z36" s="6"/>
      <c r="AA36" s="6"/>
      <c r="AB36" s="23"/>
      <c r="AC36" s="6"/>
      <c r="AD36" s="6"/>
      <c r="AE36" s="6"/>
      <c r="AF36" s="6"/>
      <c r="AG36" s="6"/>
      <c r="AH36" s="6"/>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6"/>
      <c r="CE36" s="23"/>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27"/>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6"/>
      <c r="QY36" s="6"/>
      <c r="QZ36" s="6"/>
      <c r="RA36" s="6"/>
      <c r="RB36" s="6"/>
      <c r="RC36" s="6"/>
      <c r="RD36" s="6"/>
      <c r="RE36" s="6"/>
      <c r="RF36" s="6"/>
      <c r="RG36" s="6"/>
      <c r="RH36" s="6"/>
      <c r="RI36" s="6"/>
      <c r="RJ36" s="6"/>
      <c r="RK36" s="6"/>
      <c r="RL36" s="6"/>
      <c r="RM36" s="6"/>
      <c r="RN36" s="6"/>
      <c r="RO36" s="9"/>
      <c r="RP36" s="9"/>
      <c r="RQ36" s="9"/>
      <c r="RR36" s="9"/>
      <c r="RS36" s="9"/>
      <c r="RT36" s="9"/>
      <c r="RU36" s="9"/>
      <c r="RV36" s="9"/>
      <c r="RW36" s="9"/>
      <c r="RX36" s="9"/>
      <c r="RY36" s="9"/>
      <c r="SA36" s="9"/>
      <c r="SB36" s="8"/>
    </row>
    <row r="37" spans="1:496" x14ac:dyDescent="0.25">
      <c r="A37" s="2" t="str">
        <f t="shared" si="0"/>
        <v/>
      </c>
      <c r="B37" s="18"/>
      <c r="C37" s="18"/>
      <c r="D37" s="18"/>
      <c r="E37" s="24"/>
      <c r="F37" s="24"/>
      <c r="G37" s="18"/>
      <c r="H37" s="18"/>
      <c r="I37" s="18"/>
      <c r="J37" s="18"/>
      <c r="K37" s="18"/>
      <c r="L37" s="28"/>
      <c r="M37" s="28"/>
      <c r="N37" s="18"/>
      <c r="O37" s="18"/>
      <c r="P37" s="18"/>
      <c r="Q37" s="18"/>
      <c r="R37" s="18"/>
      <c r="S37" s="24"/>
      <c r="T37" s="18"/>
      <c r="U37" s="18"/>
      <c r="V37" s="18"/>
      <c r="W37" s="18"/>
      <c r="X37" s="39"/>
      <c r="Y37" s="18"/>
      <c r="Z37" s="18"/>
      <c r="AA37" s="18"/>
      <c r="AB37" s="24"/>
      <c r="AC37" s="18"/>
      <c r="AD37" s="18"/>
      <c r="AE37" s="18"/>
      <c r="AF37" s="18"/>
      <c r="AG37" s="18"/>
      <c r="AH37" s="18"/>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18"/>
      <c r="CE37" s="24"/>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2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c r="MO37" s="18"/>
      <c r="MP37" s="18"/>
      <c r="MQ37" s="18"/>
      <c r="MR37" s="18"/>
      <c r="MS37" s="18"/>
      <c r="MT37" s="18"/>
      <c r="MU37" s="18"/>
      <c r="MV37" s="18"/>
      <c r="MW37" s="18"/>
      <c r="MX37" s="18"/>
      <c r="MY37" s="18"/>
      <c r="MZ37" s="18"/>
      <c r="NA37" s="18"/>
      <c r="NB37" s="18"/>
      <c r="NC37" s="18"/>
      <c r="ND37" s="18"/>
      <c r="NE37" s="18"/>
      <c r="NF37" s="18"/>
      <c r="NG37" s="18"/>
      <c r="NH37" s="18"/>
      <c r="NI37" s="18"/>
      <c r="NJ37" s="18"/>
      <c r="NK37" s="18"/>
      <c r="NL37" s="18"/>
      <c r="NM37" s="18"/>
      <c r="NN37" s="18"/>
      <c r="NO37" s="18"/>
      <c r="NP37" s="18"/>
      <c r="NQ37" s="18"/>
      <c r="NR37" s="18"/>
      <c r="NS37" s="18"/>
      <c r="NT37" s="18"/>
      <c r="NU37" s="18"/>
      <c r="NV37" s="18"/>
      <c r="NW37" s="18"/>
      <c r="NX37" s="18"/>
      <c r="NY37" s="18"/>
      <c r="NZ37" s="18"/>
      <c r="OA37" s="18"/>
      <c r="OB37" s="18"/>
      <c r="OC37" s="18"/>
      <c r="OD37" s="18"/>
      <c r="OE37" s="18"/>
      <c r="OF37" s="18"/>
      <c r="OG37" s="18"/>
      <c r="OH37" s="18"/>
      <c r="OI37" s="18"/>
      <c r="OJ37" s="18"/>
      <c r="OK37" s="18"/>
      <c r="OL37" s="18"/>
      <c r="OM37" s="18"/>
      <c r="ON37" s="18"/>
      <c r="OO37" s="18"/>
      <c r="OP37" s="18"/>
      <c r="OQ37" s="18"/>
      <c r="OR37" s="18"/>
      <c r="OS37" s="18"/>
      <c r="OT37" s="18"/>
      <c r="OU37" s="18"/>
      <c r="OV37" s="18"/>
      <c r="OW37" s="18"/>
      <c r="OX37" s="18"/>
      <c r="OY37" s="18"/>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18"/>
      <c r="QY37" s="18"/>
      <c r="QZ37" s="18"/>
      <c r="RA37" s="18"/>
      <c r="RB37" s="18"/>
      <c r="RC37" s="18"/>
      <c r="RD37" s="18"/>
      <c r="RE37" s="18"/>
      <c r="RF37" s="18"/>
      <c r="RG37" s="18"/>
      <c r="RH37" s="18"/>
      <c r="RI37" s="18"/>
      <c r="RJ37" s="18"/>
      <c r="RK37" s="18"/>
      <c r="RL37" s="18"/>
      <c r="RM37" s="18"/>
      <c r="RN37" s="18"/>
      <c r="RO37" s="18"/>
      <c r="RP37" s="18"/>
      <c r="RQ37" s="18"/>
      <c r="RR37" s="18"/>
      <c r="RS37" s="18"/>
      <c r="RT37" s="18"/>
      <c r="RU37" s="18"/>
      <c r="RV37" s="18"/>
      <c r="RW37" s="18"/>
      <c r="RX37" s="18"/>
      <c r="RY37" s="18"/>
      <c r="SA37" s="18"/>
      <c r="SB37" s="18"/>
    </row>
    <row r="38" spans="1:496" x14ac:dyDescent="0.25">
      <c r="A38" s="2" t="str">
        <f t="shared" si="0"/>
        <v/>
      </c>
      <c r="B38" s="18"/>
      <c r="C38" s="18"/>
      <c r="D38" s="18"/>
      <c r="E38" s="24"/>
      <c r="F38" s="24"/>
      <c r="G38" s="18"/>
      <c r="H38" s="18"/>
      <c r="I38" s="18"/>
      <c r="J38" s="18"/>
      <c r="K38" s="18"/>
      <c r="L38" s="28"/>
      <c r="M38" s="28"/>
      <c r="N38" s="18"/>
      <c r="O38" s="18"/>
      <c r="P38" s="18"/>
      <c r="Q38" s="18"/>
      <c r="R38" s="18"/>
      <c r="S38" s="24"/>
      <c r="T38" s="18"/>
      <c r="U38" s="18"/>
      <c r="V38" s="18"/>
      <c r="W38" s="18"/>
      <c r="X38" s="39"/>
      <c r="Y38" s="18"/>
      <c r="Z38" s="18"/>
      <c r="AA38" s="18"/>
      <c r="AB38" s="24"/>
      <c r="AC38" s="18"/>
      <c r="AD38" s="18"/>
      <c r="AE38" s="18"/>
      <c r="AF38" s="18"/>
      <c r="AG38" s="18"/>
      <c r="AH38" s="18"/>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18"/>
      <c r="CE38" s="24"/>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2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c r="MO38" s="18"/>
      <c r="MP38" s="18"/>
      <c r="MQ38" s="18"/>
      <c r="MR38" s="18"/>
      <c r="MS38" s="18"/>
      <c r="MT38" s="18"/>
      <c r="MU38" s="18"/>
      <c r="MV38" s="18"/>
      <c r="MW38" s="18"/>
      <c r="MX38" s="18"/>
      <c r="MY38" s="18"/>
      <c r="MZ38" s="18"/>
      <c r="NA38" s="18"/>
      <c r="NB38" s="18"/>
      <c r="NC38" s="18"/>
      <c r="ND38" s="18"/>
      <c r="NE38" s="18"/>
      <c r="NF38" s="18"/>
      <c r="NG38" s="18"/>
      <c r="NH38" s="18"/>
      <c r="NI38" s="18"/>
      <c r="NJ38" s="18"/>
      <c r="NK38" s="18"/>
      <c r="NL38" s="18"/>
      <c r="NM38" s="18"/>
      <c r="NN38" s="18"/>
      <c r="NO38" s="18"/>
      <c r="NP38" s="18"/>
      <c r="NQ38" s="18"/>
      <c r="NR38" s="18"/>
      <c r="NS38" s="18"/>
      <c r="NT38" s="18"/>
      <c r="NU38" s="18"/>
      <c r="NV38" s="18"/>
      <c r="NW38" s="18"/>
      <c r="NX38" s="18"/>
      <c r="NY38" s="18"/>
      <c r="NZ38" s="18"/>
      <c r="OA38" s="18"/>
      <c r="OB38" s="18"/>
      <c r="OC38" s="18"/>
      <c r="OD38" s="18"/>
      <c r="OE38" s="18"/>
      <c r="OF38" s="18"/>
      <c r="OG38" s="18"/>
      <c r="OH38" s="18"/>
      <c r="OI38" s="18"/>
      <c r="OJ38" s="18"/>
      <c r="OK38" s="18"/>
      <c r="OL38" s="18"/>
      <c r="OM38" s="18"/>
      <c r="ON38" s="18"/>
      <c r="OO38" s="18"/>
      <c r="OP38" s="18"/>
      <c r="OQ38" s="18"/>
      <c r="OR38" s="18"/>
      <c r="OS38" s="18"/>
      <c r="OT38" s="18"/>
      <c r="OU38" s="18"/>
      <c r="OV38" s="18"/>
      <c r="OW38" s="18"/>
      <c r="OX38" s="18"/>
      <c r="OY38" s="18"/>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18"/>
      <c r="QY38" s="18"/>
      <c r="QZ38" s="18"/>
      <c r="RA38" s="18"/>
      <c r="RB38" s="18"/>
      <c r="RC38" s="18"/>
      <c r="RD38" s="18"/>
      <c r="RE38" s="18"/>
      <c r="RF38" s="18"/>
      <c r="RG38" s="18"/>
      <c r="RH38" s="18"/>
      <c r="RI38" s="18"/>
      <c r="RJ38" s="18"/>
      <c r="RK38" s="18"/>
      <c r="RL38" s="18"/>
      <c r="RM38" s="18"/>
      <c r="RN38" s="18"/>
      <c r="RO38" s="18"/>
      <c r="RP38" s="18"/>
      <c r="RQ38" s="18"/>
      <c r="RR38" s="18"/>
      <c r="RS38" s="18"/>
      <c r="RT38" s="18"/>
      <c r="RU38" s="18"/>
      <c r="RV38" s="18"/>
      <c r="RW38" s="18"/>
      <c r="RX38" s="18"/>
      <c r="RY38" s="18"/>
      <c r="SA38" s="18"/>
      <c r="SB38" s="18"/>
    </row>
    <row r="39" spans="1:496" x14ac:dyDescent="0.25">
      <c r="A39" s="2" t="str">
        <f t="shared" si="0"/>
        <v/>
      </c>
      <c r="B39" s="18"/>
      <c r="C39" s="18"/>
      <c r="D39" s="18"/>
      <c r="E39" s="24"/>
      <c r="F39" s="24"/>
      <c r="G39" s="18"/>
      <c r="H39" s="18"/>
      <c r="I39" s="18"/>
      <c r="J39" s="18"/>
      <c r="K39" s="18"/>
      <c r="L39" s="28"/>
      <c r="M39" s="28"/>
      <c r="N39" s="18"/>
      <c r="O39" s="18"/>
      <c r="P39" s="18"/>
      <c r="Q39" s="18"/>
      <c r="R39" s="18"/>
      <c r="S39" s="24"/>
      <c r="T39" s="18"/>
      <c r="U39" s="18"/>
      <c r="V39" s="18"/>
      <c r="W39" s="18"/>
      <c r="X39" s="39"/>
      <c r="Y39" s="18"/>
      <c r="Z39" s="18"/>
      <c r="AA39" s="18"/>
      <c r="AB39" s="24"/>
      <c r="AC39" s="18"/>
      <c r="AD39" s="18"/>
      <c r="AE39" s="18"/>
      <c r="AF39" s="18"/>
      <c r="AG39" s="18"/>
      <c r="AH39" s="18"/>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18"/>
      <c r="CE39" s="24"/>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2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c r="KX39" s="18"/>
      <c r="KY39" s="18"/>
      <c r="KZ39" s="18"/>
      <c r="LA39" s="18"/>
      <c r="LB39" s="18"/>
      <c r="LC39" s="18"/>
      <c r="LD39" s="18"/>
      <c r="LE39" s="18"/>
      <c r="LF39" s="18"/>
      <c r="LG39" s="18"/>
      <c r="LH39" s="18"/>
      <c r="LI39" s="18"/>
      <c r="LJ39" s="18"/>
      <c r="LK39" s="18"/>
      <c r="LL39" s="18"/>
      <c r="LM39" s="18"/>
      <c r="LN39" s="18"/>
      <c r="LO39" s="18"/>
      <c r="LP39" s="18"/>
      <c r="LQ39" s="18"/>
      <c r="LR39" s="18"/>
      <c r="LS39" s="18"/>
      <c r="LT39" s="18"/>
      <c r="LU39" s="18"/>
      <c r="LV39" s="18"/>
      <c r="LW39" s="18"/>
      <c r="LX39" s="18"/>
      <c r="LY39" s="18"/>
      <c r="LZ39" s="18"/>
      <c r="MA39" s="18"/>
      <c r="MB39" s="18"/>
      <c r="MC39" s="18"/>
      <c r="MD39" s="18"/>
      <c r="ME39" s="18"/>
      <c r="MF39" s="18"/>
      <c r="MG39" s="18"/>
      <c r="MH39" s="18"/>
      <c r="MI39" s="18"/>
      <c r="MJ39" s="18"/>
      <c r="MK39" s="18"/>
      <c r="ML39" s="18"/>
      <c r="MM39" s="18"/>
      <c r="MN39" s="18"/>
      <c r="MO39" s="18"/>
      <c r="MP39" s="18"/>
      <c r="MQ39" s="18"/>
      <c r="MR39" s="18"/>
      <c r="MS39" s="18"/>
      <c r="MT39" s="18"/>
      <c r="MU39" s="18"/>
      <c r="MV39" s="18"/>
      <c r="MW39" s="18"/>
      <c r="MX39" s="18"/>
      <c r="MY39" s="18"/>
      <c r="MZ39" s="18"/>
      <c r="NA39" s="18"/>
      <c r="NB39" s="18"/>
      <c r="NC39" s="18"/>
      <c r="ND39" s="18"/>
      <c r="NE39" s="18"/>
      <c r="NF39" s="18"/>
      <c r="NG39" s="18"/>
      <c r="NH39" s="18"/>
      <c r="NI39" s="18"/>
      <c r="NJ39" s="18"/>
      <c r="NK39" s="18"/>
      <c r="NL39" s="18"/>
      <c r="NM39" s="18"/>
      <c r="NN39" s="18"/>
      <c r="NO39" s="18"/>
      <c r="NP39" s="18"/>
      <c r="NQ39" s="18"/>
      <c r="NR39" s="18"/>
      <c r="NS39" s="18"/>
      <c r="NT39" s="18"/>
      <c r="NU39" s="18"/>
      <c r="NV39" s="18"/>
      <c r="NW39" s="18"/>
      <c r="NX39" s="18"/>
      <c r="NY39" s="18"/>
      <c r="NZ39" s="18"/>
      <c r="OA39" s="18"/>
      <c r="OB39" s="18"/>
      <c r="OC39" s="18"/>
      <c r="OD39" s="18"/>
      <c r="OE39" s="18"/>
      <c r="OF39" s="18"/>
      <c r="OG39" s="18"/>
      <c r="OH39" s="18"/>
      <c r="OI39" s="18"/>
      <c r="OJ39" s="18"/>
      <c r="OK39" s="18"/>
      <c r="OL39" s="18"/>
      <c r="OM39" s="18"/>
      <c r="ON39" s="18"/>
      <c r="OO39" s="18"/>
      <c r="OP39" s="18"/>
      <c r="OQ39" s="18"/>
      <c r="OR39" s="18"/>
      <c r="OS39" s="18"/>
      <c r="OT39" s="18"/>
      <c r="OU39" s="18"/>
      <c r="OV39" s="18"/>
      <c r="OW39" s="18"/>
      <c r="OX39" s="18"/>
      <c r="OY39" s="18"/>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4"/>
      <c r="QM39" s="24"/>
      <c r="QN39" s="24"/>
      <c r="QO39" s="24"/>
      <c r="QP39" s="24"/>
      <c r="QQ39" s="24"/>
      <c r="QR39" s="24"/>
      <c r="QS39" s="24"/>
      <c r="QT39" s="24"/>
      <c r="QU39" s="24"/>
      <c r="QV39" s="24"/>
      <c r="QW39" s="24"/>
      <c r="QX39" s="18"/>
      <c r="QY39" s="18"/>
      <c r="QZ39" s="18"/>
      <c r="RA39" s="18"/>
      <c r="RB39" s="18"/>
      <c r="RC39" s="18"/>
      <c r="RD39" s="18"/>
      <c r="RE39" s="18"/>
      <c r="RF39" s="18"/>
      <c r="RG39" s="18"/>
      <c r="RH39" s="18"/>
      <c r="RI39" s="18"/>
      <c r="RJ39" s="18"/>
      <c r="RK39" s="18"/>
      <c r="RL39" s="18"/>
      <c r="RM39" s="18"/>
      <c r="RN39" s="18"/>
      <c r="RO39" s="18"/>
      <c r="RP39" s="18"/>
      <c r="RQ39" s="18"/>
      <c r="RR39" s="18"/>
      <c r="RS39" s="18"/>
      <c r="RT39" s="18"/>
      <c r="RU39" s="18"/>
      <c r="RV39" s="18"/>
      <c r="RW39" s="18"/>
      <c r="RX39" s="18"/>
      <c r="RY39" s="18"/>
      <c r="SA39" s="18"/>
      <c r="SB39" s="18"/>
    </row>
    <row r="40" spans="1:496" x14ac:dyDescent="0.25">
      <c r="A40" s="2" t="str">
        <f t="shared" si="0"/>
        <v/>
      </c>
      <c r="B40" s="18"/>
      <c r="C40" s="18"/>
      <c r="D40" s="18"/>
      <c r="E40" s="24"/>
      <c r="F40" s="24"/>
      <c r="G40" s="18"/>
      <c r="H40" s="18"/>
      <c r="I40" s="18"/>
      <c r="J40" s="18"/>
      <c r="K40" s="18"/>
      <c r="L40" s="28"/>
      <c r="M40" s="28"/>
      <c r="N40" s="18"/>
      <c r="O40" s="18"/>
      <c r="P40" s="18"/>
      <c r="Q40" s="18"/>
      <c r="R40" s="18"/>
      <c r="S40" s="24"/>
      <c r="T40" s="18"/>
      <c r="U40" s="18"/>
      <c r="V40" s="18"/>
      <c r="W40" s="18"/>
      <c r="X40" s="39"/>
      <c r="Y40" s="18"/>
      <c r="Z40" s="18"/>
      <c r="AA40" s="18"/>
      <c r="AB40" s="24"/>
      <c r="AC40" s="18"/>
      <c r="AD40" s="18"/>
      <c r="AE40" s="18"/>
      <c r="AF40" s="18"/>
      <c r="AG40" s="18"/>
      <c r="AH40" s="18"/>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18"/>
      <c r="CE40" s="24"/>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2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c r="KX40" s="18"/>
      <c r="KY40" s="18"/>
      <c r="KZ40" s="18"/>
      <c r="LA40" s="18"/>
      <c r="LB40" s="18"/>
      <c r="LC40" s="18"/>
      <c r="LD40" s="18"/>
      <c r="LE40" s="18"/>
      <c r="LF40" s="18"/>
      <c r="LG40" s="18"/>
      <c r="LH40" s="18"/>
      <c r="LI40" s="18"/>
      <c r="LJ40" s="18"/>
      <c r="LK40" s="18"/>
      <c r="LL40" s="18"/>
      <c r="LM40" s="18"/>
      <c r="LN40" s="18"/>
      <c r="LO40" s="18"/>
      <c r="LP40" s="18"/>
      <c r="LQ40" s="18"/>
      <c r="LR40" s="18"/>
      <c r="LS40" s="18"/>
      <c r="LT40" s="18"/>
      <c r="LU40" s="18"/>
      <c r="LV40" s="18"/>
      <c r="LW40" s="18"/>
      <c r="LX40" s="18"/>
      <c r="LY40" s="18"/>
      <c r="LZ40" s="18"/>
      <c r="MA40" s="18"/>
      <c r="MB40" s="18"/>
      <c r="MC40" s="18"/>
      <c r="MD40" s="18"/>
      <c r="ME40" s="18"/>
      <c r="MF40" s="18"/>
      <c r="MG40" s="18"/>
      <c r="MH40" s="18"/>
      <c r="MI40" s="18"/>
      <c r="MJ40" s="18"/>
      <c r="MK40" s="18"/>
      <c r="ML40" s="18"/>
      <c r="MM40" s="18"/>
      <c r="MN40" s="18"/>
      <c r="MO40" s="18"/>
      <c r="MP40" s="18"/>
      <c r="MQ40" s="18"/>
      <c r="MR40" s="18"/>
      <c r="MS40" s="18"/>
      <c r="MT40" s="18"/>
      <c r="MU40" s="18"/>
      <c r="MV40" s="18"/>
      <c r="MW40" s="18"/>
      <c r="MX40" s="18"/>
      <c r="MY40" s="18"/>
      <c r="MZ40" s="18"/>
      <c r="NA40" s="18"/>
      <c r="NB40" s="18"/>
      <c r="NC40" s="18"/>
      <c r="ND40" s="18"/>
      <c r="NE40" s="18"/>
      <c r="NF40" s="18"/>
      <c r="NG40" s="18"/>
      <c r="NH40" s="18"/>
      <c r="NI40" s="18"/>
      <c r="NJ40" s="18"/>
      <c r="NK40" s="18"/>
      <c r="NL40" s="18"/>
      <c r="NM40" s="18"/>
      <c r="NN40" s="18"/>
      <c r="NO40" s="18"/>
      <c r="NP40" s="18"/>
      <c r="NQ40" s="18"/>
      <c r="NR40" s="18"/>
      <c r="NS40" s="18"/>
      <c r="NT40" s="18"/>
      <c r="NU40" s="18"/>
      <c r="NV40" s="18"/>
      <c r="NW40" s="18"/>
      <c r="NX40" s="18"/>
      <c r="NY40" s="18"/>
      <c r="NZ40" s="18"/>
      <c r="OA40" s="18"/>
      <c r="OB40" s="18"/>
      <c r="OC40" s="18"/>
      <c r="OD40" s="18"/>
      <c r="OE40" s="18"/>
      <c r="OF40" s="18"/>
      <c r="OG40" s="18"/>
      <c r="OH40" s="18"/>
      <c r="OI40" s="18"/>
      <c r="OJ40" s="18"/>
      <c r="OK40" s="18"/>
      <c r="OL40" s="18"/>
      <c r="OM40" s="18"/>
      <c r="ON40" s="18"/>
      <c r="OO40" s="18"/>
      <c r="OP40" s="18"/>
      <c r="OQ40" s="18"/>
      <c r="OR40" s="18"/>
      <c r="OS40" s="18"/>
      <c r="OT40" s="18"/>
      <c r="OU40" s="18"/>
      <c r="OV40" s="18"/>
      <c r="OW40" s="18"/>
      <c r="OX40" s="18"/>
      <c r="OY40" s="18"/>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4"/>
      <c r="QM40" s="24"/>
      <c r="QN40" s="24"/>
      <c r="QO40" s="24"/>
      <c r="QP40" s="24"/>
      <c r="QQ40" s="24"/>
      <c r="QR40" s="24"/>
      <c r="QS40" s="24"/>
      <c r="QT40" s="24"/>
      <c r="QU40" s="24"/>
      <c r="QV40" s="24"/>
      <c r="QW40" s="24"/>
      <c r="QX40" s="18"/>
      <c r="QY40" s="18"/>
      <c r="QZ40" s="18"/>
      <c r="RA40" s="18"/>
      <c r="RB40" s="18"/>
      <c r="RC40" s="18"/>
      <c r="RD40" s="18"/>
      <c r="RE40" s="18"/>
      <c r="RF40" s="18"/>
      <c r="RG40" s="18"/>
      <c r="RH40" s="18"/>
      <c r="RI40" s="18"/>
      <c r="RJ40" s="18"/>
      <c r="RK40" s="18"/>
      <c r="RL40" s="18"/>
      <c r="RM40" s="18"/>
      <c r="RN40" s="18"/>
      <c r="RO40" s="18"/>
      <c r="RP40" s="18"/>
      <c r="RQ40" s="18"/>
      <c r="RR40" s="18"/>
      <c r="RS40" s="18"/>
      <c r="RT40" s="18"/>
      <c r="RU40" s="18"/>
      <c r="RV40" s="18"/>
      <c r="RW40" s="18"/>
      <c r="RX40" s="18"/>
      <c r="RY40" s="18"/>
      <c r="SA40" s="18"/>
      <c r="SB40" s="18"/>
    </row>
    <row r="41" spans="1:496" x14ac:dyDescent="0.25">
      <c r="A41" s="2" t="str">
        <f t="shared" si="0"/>
        <v/>
      </c>
      <c r="B41" s="18"/>
      <c r="C41" s="18"/>
      <c r="D41" s="18"/>
      <c r="E41" s="24"/>
      <c r="F41" s="24"/>
      <c r="G41" s="18"/>
      <c r="H41" s="18"/>
      <c r="I41" s="18"/>
      <c r="J41" s="18"/>
      <c r="K41" s="18"/>
      <c r="L41" s="28"/>
      <c r="M41" s="28"/>
      <c r="N41" s="18"/>
      <c r="O41" s="18"/>
      <c r="P41" s="18"/>
      <c r="Q41" s="18"/>
      <c r="R41" s="18"/>
      <c r="S41" s="24"/>
      <c r="T41" s="18"/>
      <c r="U41" s="18"/>
      <c r="V41" s="18"/>
      <c r="W41" s="18"/>
      <c r="X41" s="39"/>
      <c r="Y41" s="18"/>
      <c r="Z41" s="18"/>
      <c r="AA41" s="18"/>
      <c r="AB41" s="24"/>
      <c r="AC41" s="18"/>
      <c r="AD41" s="18"/>
      <c r="AE41" s="18"/>
      <c r="AF41" s="18"/>
      <c r="AG41" s="18"/>
      <c r="AH41" s="18"/>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18"/>
      <c r="CE41" s="24"/>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18"/>
      <c r="JH41" s="18"/>
      <c r="JI41" s="18"/>
      <c r="JJ41" s="18"/>
      <c r="JK41" s="18"/>
      <c r="JL41" s="18"/>
      <c r="JM41" s="18"/>
      <c r="JN41" s="28"/>
      <c r="JO41" s="18"/>
      <c r="JP41" s="18"/>
      <c r="JQ41" s="18"/>
      <c r="JR41" s="18"/>
      <c r="JS41" s="18"/>
      <c r="JT41" s="18"/>
      <c r="JU41" s="18"/>
      <c r="JV41" s="18"/>
      <c r="JW41" s="18"/>
      <c r="JX41" s="18"/>
      <c r="JY41" s="18"/>
      <c r="JZ41" s="18"/>
      <c r="KA41" s="18"/>
      <c r="KB41" s="18"/>
      <c r="KC41" s="18"/>
      <c r="KD41" s="18"/>
      <c r="KE41" s="18"/>
      <c r="KF41" s="18"/>
      <c r="KG41" s="18"/>
      <c r="KH41" s="18"/>
      <c r="KI41" s="18"/>
      <c r="KJ41" s="18"/>
      <c r="KK41" s="18"/>
      <c r="KL41" s="18"/>
      <c r="KM41" s="18"/>
      <c r="KN41" s="18"/>
      <c r="KO41" s="18"/>
      <c r="KP41" s="18"/>
      <c r="KQ41" s="18"/>
      <c r="KR41" s="18"/>
      <c r="KS41" s="18"/>
      <c r="KT41" s="18"/>
      <c r="KU41" s="18"/>
      <c r="KV41" s="18"/>
      <c r="KW41" s="18"/>
      <c r="KX41" s="18"/>
      <c r="KY41" s="18"/>
      <c r="KZ41" s="18"/>
      <c r="LA41" s="18"/>
      <c r="LB41" s="18"/>
      <c r="LC41" s="18"/>
      <c r="LD41" s="18"/>
      <c r="LE41" s="18"/>
      <c r="LF41" s="18"/>
      <c r="LG41" s="18"/>
      <c r="LH41" s="18"/>
      <c r="LI41" s="18"/>
      <c r="LJ41" s="18"/>
      <c r="LK41" s="18"/>
      <c r="LL41" s="18"/>
      <c r="LM41" s="18"/>
      <c r="LN41" s="18"/>
      <c r="LO41" s="18"/>
      <c r="LP41" s="18"/>
      <c r="LQ41" s="18"/>
      <c r="LR41" s="18"/>
      <c r="LS41" s="18"/>
      <c r="LT41" s="18"/>
      <c r="LU41" s="18"/>
      <c r="LV41" s="18"/>
      <c r="LW41" s="18"/>
      <c r="LX41" s="18"/>
      <c r="LY41" s="18"/>
      <c r="LZ41" s="18"/>
      <c r="MA41" s="18"/>
      <c r="MB41" s="18"/>
      <c r="MC41" s="18"/>
      <c r="MD41" s="18"/>
      <c r="ME41" s="18"/>
      <c r="MF41" s="18"/>
      <c r="MG41" s="18"/>
      <c r="MH41" s="18"/>
      <c r="MI41" s="18"/>
      <c r="MJ41" s="18"/>
      <c r="MK41" s="18"/>
      <c r="ML41" s="18"/>
      <c r="MM41" s="18"/>
      <c r="MN41" s="18"/>
      <c r="MO41" s="18"/>
      <c r="MP41" s="18"/>
      <c r="MQ41" s="18"/>
      <c r="MR41" s="18"/>
      <c r="MS41" s="18"/>
      <c r="MT41" s="18"/>
      <c r="MU41" s="18"/>
      <c r="MV41" s="18"/>
      <c r="MW41" s="18"/>
      <c r="MX41" s="18"/>
      <c r="MY41" s="18"/>
      <c r="MZ41" s="18"/>
      <c r="NA41" s="18"/>
      <c r="NB41" s="18"/>
      <c r="NC41" s="18"/>
      <c r="ND41" s="18"/>
      <c r="NE41" s="18"/>
      <c r="NF41" s="18"/>
      <c r="NG41" s="18"/>
      <c r="NH41" s="18"/>
      <c r="NI41" s="18"/>
      <c r="NJ41" s="18"/>
      <c r="NK41" s="18"/>
      <c r="NL41" s="18"/>
      <c r="NM41" s="18"/>
      <c r="NN41" s="18"/>
      <c r="NO41" s="18"/>
      <c r="NP41" s="18"/>
      <c r="NQ41" s="18"/>
      <c r="NR41" s="18"/>
      <c r="NS41" s="18"/>
      <c r="NT41" s="18"/>
      <c r="NU41" s="18"/>
      <c r="NV41" s="18"/>
      <c r="NW41" s="18"/>
      <c r="NX41" s="18"/>
      <c r="NY41" s="18"/>
      <c r="NZ41" s="18"/>
      <c r="OA41" s="18"/>
      <c r="OB41" s="18"/>
      <c r="OC41" s="18"/>
      <c r="OD41" s="18"/>
      <c r="OE41" s="18"/>
      <c r="OF41" s="18"/>
      <c r="OG41" s="18"/>
      <c r="OH41" s="18"/>
      <c r="OI41" s="18"/>
      <c r="OJ41" s="18"/>
      <c r="OK41" s="18"/>
      <c r="OL41" s="18"/>
      <c r="OM41" s="18"/>
      <c r="ON41" s="18"/>
      <c r="OO41" s="18"/>
      <c r="OP41" s="18"/>
      <c r="OQ41" s="18"/>
      <c r="OR41" s="18"/>
      <c r="OS41" s="18"/>
      <c r="OT41" s="18"/>
      <c r="OU41" s="18"/>
      <c r="OV41" s="18"/>
      <c r="OW41" s="18"/>
      <c r="OX41" s="18"/>
      <c r="OY41" s="18"/>
      <c r="OZ41" s="24"/>
      <c r="PA41" s="24"/>
      <c r="PB41" s="24"/>
      <c r="PC41" s="24"/>
      <c r="PD41" s="24"/>
      <c r="PE41" s="24"/>
      <c r="PF41" s="24"/>
      <c r="PG41" s="24"/>
      <c r="PH41" s="24"/>
      <c r="PI41" s="24"/>
      <c r="PJ41" s="24"/>
      <c r="PK41" s="24"/>
      <c r="PL41" s="24"/>
      <c r="PM41" s="24"/>
      <c r="PN41" s="24"/>
      <c r="PO41" s="24"/>
      <c r="PP41" s="24"/>
      <c r="PQ41" s="24"/>
      <c r="PR41" s="24"/>
      <c r="PS41" s="24"/>
      <c r="PT41" s="24"/>
      <c r="PU41" s="24"/>
      <c r="PV41" s="24"/>
      <c r="PW41" s="24"/>
      <c r="PX41" s="24"/>
      <c r="PY41" s="24"/>
      <c r="PZ41" s="24"/>
      <c r="QA41" s="24"/>
      <c r="QB41" s="24"/>
      <c r="QC41" s="24"/>
      <c r="QD41" s="24"/>
      <c r="QE41" s="24"/>
      <c r="QF41" s="24"/>
      <c r="QG41" s="24"/>
      <c r="QH41" s="24"/>
      <c r="QI41" s="24"/>
      <c r="QJ41" s="24"/>
      <c r="QK41" s="24"/>
      <c r="QL41" s="24"/>
      <c r="QM41" s="24"/>
      <c r="QN41" s="24"/>
      <c r="QO41" s="24"/>
      <c r="QP41" s="24"/>
      <c r="QQ41" s="24"/>
      <c r="QR41" s="24"/>
      <c r="QS41" s="24"/>
      <c r="QT41" s="24"/>
      <c r="QU41" s="24"/>
      <c r="QV41" s="24"/>
      <c r="QW41" s="24"/>
      <c r="QX41" s="18"/>
      <c r="QY41" s="18"/>
      <c r="QZ41" s="18"/>
      <c r="RA41" s="18"/>
      <c r="RB41" s="18"/>
      <c r="RC41" s="18"/>
      <c r="RD41" s="18"/>
      <c r="RE41" s="18"/>
      <c r="RF41" s="18"/>
      <c r="RG41" s="18"/>
      <c r="RH41" s="18"/>
      <c r="RI41" s="18"/>
      <c r="RJ41" s="18"/>
      <c r="RK41" s="18"/>
      <c r="RL41" s="18"/>
      <c r="RM41" s="18"/>
      <c r="RN41" s="18"/>
      <c r="RO41" s="18"/>
      <c r="RP41" s="18"/>
      <c r="RQ41" s="18"/>
      <c r="RR41" s="18"/>
      <c r="RS41" s="18"/>
      <c r="RT41" s="18"/>
      <c r="RU41" s="18"/>
      <c r="RV41" s="18"/>
      <c r="RW41" s="18"/>
      <c r="RX41" s="18"/>
      <c r="RY41" s="18"/>
      <c r="SA41" s="18"/>
      <c r="SB41" s="18"/>
    </row>
    <row r="42" spans="1:496" x14ac:dyDescent="0.25">
      <c r="A42" s="2" t="str">
        <f t="shared" si="0"/>
        <v/>
      </c>
      <c r="B42" s="19"/>
      <c r="C42" s="19"/>
      <c r="D42" s="19"/>
      <c r="E42" s="25"/>
      <c r="F42" s="25"/>
      <c r="G42" s="19"/>
      <c r="H42" s="19"/>
      <c r="I42" s="19"/>
      <c r="J42" s="19"/>
      <c r="K42" s="19"/>
      <c r="L42" s="29"/>
      <c r="M42" s="29"/>
      <c r="N42" s="19"/>
      <c r="O42" s="19"/>
      <c r="P42" s="20"/>
      <c r="Q42" s="19"/>
      <c r="R42" s="19"/>
      <c r="S42" s="25"/>
      <c r="T42" s="19"/>
      <c r="U42" s="19"/>
      <c r="V42" s="19"/>
      <c r="W42" s="19"/>
      <c r="X42" s="40"/>
      <c r="Y42" s="19"/>
      <c r="Z42" s="19"/>
      <c r="AA42" s="19"/>
      <c r="AB42" s="25"/>
      <c r="AE42" s="19"/>
      <c r="AF42" s="19"/>
      <c r="AH42" s="19"/>
      <c r="CD42" s="19"/>
      <c r="CE42" s="25"/>
      <c r="DZ42" s="19"/>
      <c r="EA42" s="19"/>
      <c r="EB42" s="19"/>
      <c r="EC42" s="19"/>
      <c r="ED42" s="19"/>
      <c r="EE42" s="19"/>
      <c r="EF42" s="19"/>
      <c r="EG42" s="19"/>
      <c r="EH42" s="19"/>
      <c r="EI42" s="19"/>
      <c r="EJ42" s="19"/>
      <c r="EK42" s="19"/>
      <c r="EL42" s="19"/>
      <c r="FU42" s="19"/>
      <c r="FV42" s="19"/>
      <c r="HQ42" s="19"/>
      <c r="HR42" s="19"/>
      <c r="JM42" s="19"/>
      <c r="JN42" s="29"/>
      <c r="JO42" s="19"/>
      <c r="JP42" s="19"/>
      <c r="JQ42" s="19"/>
      <c r="JR42" s="19"/>
      <c r="JS42" s="19"/>
      <c r="JT42" s="19"/>
      <c r="JU42" s="19"/>
      <c r="JV42" s="19"/>
      <c r="JW42" s="19"/>
      <c r="JX42" s="19"/>
      <c r="JY42" s="19"/>
      <c r="JZ42" s="19"/>
      <c r="LI42" s="19"/>
      <c r="LJ42" s="19"/>
      <c r="LK42" s="19"/>
      <c r="LL42" s="19"/>
      <c r="LM42" s="19"/>
      <c r="LN42" s="19"/>
      <c r="LO42" s="19"/>
      <c r="LP42" s="19"/>
      <c r="LQ42" s="19"/>
      <c r="LR42" s="19"/>
      <c r="LS42" s="19"/>
      <c r="LT42" s="19"/>
      <c r="LU42" s="19"/>
      <c r="ND42" s="19"/>
      <c r="NE42" s="19"/>
      <c r="NF42" s="19"/>
      <c r="NG42" s="19"/>
      <c r="NH42" s="19"/>
      <c r="NI42" s="19"/>
      <c r="NJ42" s="19"/>
      <c r="NK42" s="19"/>
      <c r="NL42" s="19"/>
      <c r="NM42" s="19"/>
      <c r="NN42" s="19"/>
      <c r="NO42" s="19"/>
      <c r="NP42" s="19"/>
      <c r="OZ42" s="25"/>
      <c r="PA42" s="25"/>
      <c r="PB42" s="25"/>
      <c r="PC42" s="25"/>
      <c r="PD42" s="25"/>
      <c r="PE42" s="25"/>
      <c r="PF42" s="25"/>
      <c r="PG42" s="25"/>
      <c r="PH42" s="25"/>
      <c r="PI42" s="25"/>
      <c r="PJ42" s="25"/>
      <c r="PK42" s="25"/>
      <c r="PL42" s="25"/>
      <c r="PM42" s="25"/>
      <c r="PN42" s="25"/>
      <c r="QW42" s="25"/>
      <c r="RA42" s="19"/>
      <c r="RB42" s="19"/>
      <c r="RC42" s="19"/>
      <c r="RD42" s="19"/>
      <c r="RE42" s="19"/>
      <c r="RF42" s="19"/>
      <c r="RI42" s="19"/>
      <c r="RJ42" s="19"/>
      <c r="RK42" s="19"/>
      <c r="RL42" s="19"/>
      <c r="RM42" s="19"/>
      <c r="RN42" s="19"/>
      <c r="RO42" s="19"/>
      <c r="RP42" s="19"/>
      <c r="RQ42" s="19"/>
      <c r="RR42" s="19"/>
      <c r="RS42" s="19"/>
      <c r="RT42" s="19"/>
      <c r="RU42" s="19"/>
      <c r="RV42" s="19"/>
      <c r="RW42" s="19"/>
      <c r="RX42" s="19"/>
      <c r="RY42" s="19"/>
      <c r="SA42" s="19"/>
      <c r="SB42" s="19"/>
    </row>
    <row r="43" spans="1:496" x14ac:dyDescent="0.25">
      <c r="A43" s="2" t="str">
        <f t="shared" si="0"/>
        <v/>
      </c>
      <c r="B43" s="19"/>
      <c r="C43" s="19"/>
      <c r="D43" s="19"/>
      <c r="E43" s="25"/>
      <c r="F43" s="25"/>
      <c r="G43" s="19"/>
      <c r="H43" s="19"/>
      <c r="I43" s="19"/>
      <c r="J43" s="19"/>
      <c r="K43" s="19"/>
      <c r="L43" s="29"/>
      <c r="M43" s="29"/>
      <c r="N43" s="19"/>
      <c r="O43" s="19"/>
      <c r="P43" s="20"/>
      <c r="Q43" s="19"/>
      <c r="R43" s="19"/>
      <c r="S43" s="25"/>
      <c r="T43" s="19"/>
      <c r="U43" s="19"/>
      <c r="V43" s="19"/>
      <c r="W43" s="19"/>
      <c r="X43" s="40"/>
      <c r="Y43" s="19"/>
      <c r="Z43" s="19"/>
      <c r="AA43" s="19"/>
      <c r="AB43" s="25"/>
      <c r="AE43" s="19"/>
      <c r="AF43" s="19"/>
      <c r="AH43" s="19"/>
      <c r="CD43" s="19"/>
      <c r="CE43" s="25"/>
      <c r="DZ43" s="19"/>
      <c r="EA43" s="19"/>
      <c r="EB43" s="19"/>
      <c r="EC43" s="19"/>
      <c r="ED43" s="19"/>
      <c r="EE43" s="19"/>
      <c r="EF43" s="19"/>
      <c r="EG43" s="19"/>
      <c r="EH43" s="19"/>
      <c r="EI43" s="19"/>
      <c r="EJ43" s="19"/>
      <c r="EK43" s="19"/>
      <c r="EL43" s="19"/>
      <c r="FU43" s="19"/>
      <c r="FV43" s="19"/>
      <c r="HQ43" s="19"/>
      <c r="HR43" s="19"/>
      <c r="JM43" s="19"/>
      <c r="JN43" s="29"/>
      <c r="JO43" s="19"/>
      <c r="JP43" s="19"/>
      <c r="JQ43" s="19"/>
      <c r="JR43" s="19"/>
      <c r="JS43" s="19"/>
      <c r="JT43" s="19"/>
      <c r="JU43" s="19"/>
      <c r="JV43" s="19"/>
      <c r="JW43" s="19"/>
      <c r="JX43" s="19"/>
      <c r="JY43" s="19"/>
      <c r="JZ43" s="19"/>
      <c r="LI43" s="19"/>
      <c r="LJ43" s="19"/>
      <c r="LK43" s="19"/>
      <c r="LL43" s="19"/>
      <c r="LM43" s="19"/>
      <c r="LN43" s="19"/>
      <c r="LO43" s="19"/>
      <c r="LP43" s="19"/>
      <c r="LQ43" s="19"/>
      <c r="LR43" s="19"/>
      <c r="LS43" s="19"/>
      <c r="LT43" s="19"/>
      <c r="LU43" s="19"/>
      <c r="ND43" s="19"/>
      <c r="NE43" s="19"/>
      <c r="NF43" s="19"/>
      <c r="NG43" s="19"/>
      <c r="NH43" s="19"/>
      <c r="NI43" s="19"/>
      <c r="NJ43" s="19"/>
      <c r="NK43" s="19"/>
      <c r="NL43" s="19"/>
      <c r="NM43" s="19"/>
      <c r="NN43" s="19"/>
      <c r="NO43" s="19"/>
      <c r="NP43" s="19"/>
      <c r="OZ43" s="25"/>
      <c r="PA43" s="25"/>
      <c r="PB43" s="25"/>
      <c r="PC43" s="25"/>
      <c r="PD43" s="25"/>
      <c r="PE43" s="25"/>
      <c r="PF43" s="25"/>
      <c r="PG43" s="25"/>
      <c r="PH43" s="25"/>
      <c r="PI43" s="25"/>
      <c r="PJ43" s="25"/>
      <c r="PK43" s="25"/>
      <c r="PL43" s="25"/>
      <c r="PM43" s="25"/>
      <c r="PN43" s="25"/>
      <c r="QW43" s="25"/>
      <c r="RA43" s="19"/>
      <c r="RB43" s="19"/>
      <c r="RC43" s="19"/>
      <c r="RD43" s="19"/>
      <c r="RE43" s="19"/>
      <c r="RF43" s="19"/>
      <c r="RI43" s="19"/>
      <c r="RJ43" s="19"/>
      <c r="RK43" s="19"/>
      <c r="RL43" s="19"/>
      <c r="RM43" s="19"/>
      <c r="RN43" s="19"/>
      <c r="RO43" s="19"/>
      <c r="RP43" s="19"/>
      <c r="RQ43" s="19"/>
      <c r="RR43" s="19"/>
      <c r="RS43" s="19"/>
      <c r="RT43" s="19"/>
      <c r="RU43" s="19"/>
      <c r="RV43" s="19"/>
      <c r="RW43" s="19"/>
      <c r="RX43" s="19"/>
      <c r="RY43" s="19"/>
      <c r="SA43" s="19"/>
      <c r="SB43" s="19"/>
    </row>
    <row r="44" spans="1:496" x14ac:dyDescent="0.25">
      <c r="A44" s="2" t="str">
        <f t="shared" si="0"/>
        <v/>
      </c>
      <c r="B44" s="19"/>
      <c r="C44" s="19"/>
      <c r="D44" s="19"/>
      <c r="E44" s="25"/>
      <c r="F44" s="25"/>
      <c r="G44" s="19"/>
      <c r="H44" s="19"/>
      <c r="I44" s="19"/>
      <c r="J44" s="19"/>
      <c r="K44" s="19"/>
      <c r="L44" s="29"/>
      <c r="M44" s="29"/>
      <c r="N44" s="19"/>
      <c r="O44" s="19"/>
      <c r="P44" s="20"/>
      <c r="Q44" s="19"/>
      <c r="R44" s="19"/>
      <c r="S44" s="25"/>
      <c r="T44" s="19"/>
      <c r="U44" s="19"/>
      <c r="V44" s="19"/>
      <c r="W44" s="19"/>
      <c r="X44" s="40"/>
      <c r="Y44" s="19"/>
      <c r="Z44" s="19"/>
      <c r="AA44" s="19"/>
      <c r="AB44" s="25"/>
      <c r="AE44" s="19"/>
      <c r="AF44" s="19"/>
      <c r="AH44" s="19"/>
      <c r="CD44" s="19"/>
      <c r="CE44" s="25"/>
      <c r="DZ44" s="19"/>
      <c r="EA44" s="19"/>
      <c r="EB44" s="19"/>
      <c r="EC44" s="19"/>
      <c r="ED44" s="19"/>
      <c r="EE44" s="19"/>
      <c r="EF44" s="19"/>
      <c r="EG44" s="19"/>
      <c r="EH44" s="19"/>
      <c r="EI44" s="19"/>
      <c r="EJ44" s="19"/>
      <c r="EK44" s="19"/>
      <c r="EL44" s="19"/>
      <c r="FU44" s="19"/>
      <c r="FV44" s="19"/>
      <c r="HQ44" s="19"/>
      <c r="HR44" s="19"/>
      <c r="JM44" s="19"/>
      <c r="JN44" s="29"/>
      <c r="JO44" s="19"/>
      <c r="JP44" s="19"/>
      <c r="JQ44" s="19"/>
      <c r="JR44" s="19"/>
      <c r="JS44" s="19"/>
      <c r="JT44" s="19"/>
      <c r="JU44" s="19"/>
      <c r="JV44" s="19"/>
      <c r="JW44" s="19"/>
      <c r="JX44" s="19"/>
      <c r="JY44" s="19"/>
      <c r="JZ44" s="19"/>
      <c r="LI44" s="19"/>
      <c r="LJ44" s="19"/>
      <c r="LK44" s="19"/>
      <c r="LL44" s="19"/>
      <c r="LM44" s="19"/>
      <c r="LN44" s="19"/>
      <c r="LO44" s="19"/>
      <c r="LP44" s="19"/>
      <c r="LQ44" s="19"/>
      <c r="LR44" s="19"/>
      <c r="LS44" s="19"/>
      <c r="LT44" s="19"/>
      <c r="LU44" s="19"/>
      <c r="ND44" s="19"/>
      <c r="NE44" s="19"/>
      <c r="NF44" s="19"/>
      <c r="NG44" s="19"/>
      <c r="NH44" s="19"/>
      <c r="NI44" s="19"/>
      <c r="NJ44" s="19"/>
      <c r="NK44" s="19"/>
      <c r="NL44" s="19"/>
      <c r="NM44" s="19"/>
      <c r="NN44" s="19"/>
      <c r="NO44" s="19"/>
      <c r="NP44" s="19"/>
      <c r="OZ44" s="25"/>
      <c r="PA44" s="25"/>
      <c r="PB44" s="25"/>
      <c r="PC44" s="25"/>
      <c r="PD44" s="25"/>
      <c r="PE44" s="25"/>
      <c r="PF44" s="25"/>
      <c r="PG44" s="25"/>
      <c r="PH44" s="25"/>
      <c r="PI44" s="25"/>
      <c r="PJ44" s="25"/>
      <c r="PK44" s="25"/>
      <c r="PL44" s="25"/>
      <c r="PM44" s="25"/>
      <c r="PN44" s="25"/>
      <c r="QW44" s="25"/>
      <c r="RA44" s="19"/>
      <c r="RB44" s="19"/>
      <c r="RC44" s="19"/>
      <c r="RD44" s="19"/>
      <c r="RE44" s="19"/>
      <c r="RF44" s="19"/>
      <c r="RI44" s="19"/>
      <c r="RJ44" s="19"/>
      <c r="RK44" s="19"/>
      <c r="RL44" s="19"/>
      <c r="RM44" s="19"/>
      <c r="RN44" s="19"/>
      <c r="RO44" s="19"/>
      <c r="RP44" s="19"/>
      <c r="RQ44" s="19"/>
      <c r="RR44" s="19"/>
      <c r="RS44" s="19"/>
      <c r="RT44" s="19"/>
      <c r="RU44" s="19"/>
      <c r="RV44" s="19"/>
      <c r="RW44" s="19"/>
      <c r="RX44" s="19"/>
      <c r="RY44" s="19"/>
      <c r="SA44" s="19"/>
      <c r="SB44" s="19"/>
    </row>
    <row r="45" spans="1:496" x14ac:dyDescent="0.25">
      <c r="A45" s="2" t="str">
        <f t="shared" ref="A45:A76" si="1">IF(C45&gt;0,A44+1,"")</f>
        <v/>
      </c>
      <c r="B45" s="19"/>
      <c r="C45" s="19"/>
      <c r="D45" s="19"/>
      <c r="E45" s="25"/>
      <c r="F45" s="25"/>
      <c r="G45" s="19"/>
      <c r="H45" s="19"/>
      <c r="I45" s="19"/>
      <c r="J45" s="19"/>
      <c r="K45" s="19"/>
      <c r="L45" s="29"/>
      <c r="M45" s="29"/>
      <c r="N45" s="19"/>
      <c r="O45" s="19"/>
      <c r="P45" s="20"/>
      <c r="Q45" s="19"/>
      <c r="R45" s="19"/>
      <c r="S45" s="25"/>
      <c r="T45" s="19"/>
      <c r="U45" s="19"/>
      <c r="V45" s="19"/>
      <c r="W45" s="19"/>
      <c r="X45" s="40"/>
      <c r="Y45" s="19"/>
      <c r="Z45" s="19"/>
      <c r="AA45" s="19"/>
      <c r="AB45" s="25"/>
      <c r="AE45" s="19"/>
      <c r="AF45" s="19"/>
      <c r="AH45" s="19"/>
      <c r="CD45" s="19"/>
      <c r="CE45" s="25"/>
      <c r="DZ45" s="19"/>
      <c r="EA45" s="19"/>
      <c r="EB45" s="19"/>
      <c r="EC45" s="19"/>
      <c r="ED45" s="19"/>
      <c r="EE45" s="19"/>
      <c r="EF45" s="19"/>
      <c r="EG45" s="19"/>
      <c r="EH45" s="19"/>
      <c r="EI45" s="19"/>
      <c r="EJ45" s="19"/>
      <c r="EK45" s="19"/>
      <c r="EL45" s="19"/>
      <c r="FU45" s="19"/>
      <c r="FV45" s="19"/>
      <c r="HQ45" s="19"/>
      <c r="HR45" s="19"/>
      <c r="JM45" s="19"/>
      <c r="JN45" s="29"/>
      <c r="JO45" s="19"/>
      <c r="JP45" s="19"/>
      <c r="JQ45" s="19"/>
      <c r="JR45" s="19"/>
      <c r="JS45" s="19"/>
      <c r="JT45" s="19"/>
      <c r="JU45" s="19"/>
      <c r="JV45" s="19"/>
      <c r="JW45" s="19"/>
      <c r="JX45" s="19"/>
      <c r="JY45" s="19"/>
      <c r="JZ45" s="19"/>
      <c r="LI45" s="19"/>
      <c r="LJ45" s="19"/>
      <c r="LK45" s="19"/>
      <c r="LL45" s="19"/>
      <c r="LM45" s="19"/>
      <c r="LN45" s="19"/>
      <c r="LO45" s="19"/>
      <c r="LP45" s="19"/>
      <c r="LQ45" s="19"/>
      <c r="LR45" s="19"/>
      <c r="LS45" s="19"/>
      <c r="LT45" s="19"/>
      <c r="LU45" s="19"/>
      <c r="ND45" s="19"/>
      <c r="NE45" s="19"/>
      <c r="NF45" s="19"/>
      <c r="NG45" s="19"/>
      <c r="NH45" s="19"/>
      <c r="NI45" s="19"/>
      <c r="NJ45" s="19"/>
      <c r="NK45" s="19"/>
      <c r="NL45" s="19"/>
      <c r="NM45" s="19"/>
      <c r="NN45" s="19"/>
      <c r="NO45" s="19"/>
      <c r="NP45" s="19"/>
      <c r="OZ45" s="25"/>
      <c r="PA45" s="25"/>
      <c r="PB45" s="25"/>
      <c r="PC45" s="25"/>
      <c r="PD45" s="25"/>
      <c r="PE45" s="25"/>
      <c r="PF45" s="25"/>
      <c r="PG45" s="25"/>
      <c r="PH45" s="25"/>
      <c r="PI45" s="25"/>
      <c r="PJ45" s="25"/>
      <c r="PK45" s="25"/>
      <c r="PL45" s="25"/>
      <c r="PM45" s="25"/>
      <c r="PN45" s="25"/>
      <c r="QW45" s="25"/>
      <c r="RA45" s="19"/>
      <c r="RB45" s="19"/>
      <c r="RC45" s="19"/>
      <c r="RD45" s="19"/>
      <c r="RE45" s="19"/>
      <c r="RF45" s="19"/>
      <c r="RI45" s="19"/>
      <c r="RJ45" s="19"/>
      <c r="RK45" s="19"/>
      <c r="RL45" s="19"/>
      <c r="RM45" s="19"/>
      <c r="RN45" s="19"/>
      <c r="RO45" s="19"/>
      <c r="RP45" s="19"/>
      <c r="RQ45" s="19"/>
      <c r="RR45" s="19"/>
      <c r="RS45" s="19"/>
      <c r="RT45" s="19"/>
      <c r="RU45" s="19"/>
      <c r="RV45" s="19"/>
      <c r="RW45" s="19"/>
      <c r="RX45" s="19"/>
      <c r="RY45" s="19"/>
      <c r="SA45" s="19"/>
      <c r="SB45" s="19"/>
    </row>
    <row r="46" spans="1:496" x14ac:dyDescent="0.25">
      <c r="A46" s="2" t="str">
        <f t="shared" si="1"/>
        <v/>
      </c>
      <c r="B46" s="19"/>
      <c r="C46" s="19"/>
      <c r="D46" s="19"/>
      <c r="E46" s="25"/>
      <c r="F46" s="25"/>
      <c r="G46" s="19"/>
      <c r="H46" s="19"/>
      <c r="I46" s="19"/>
      <c r="J46" s="19"/>
      <c r="K46" s="19"/>
      <c r="L46" s="29"/>
      <c r="M46" s="29"/>
      <c r="N46" s="19"/>
      <c r="O46" s="19"/>
      <c r="P46" s="20"/>
      <c r="Q46" s="19"/>
      <c r="R46" s="19"/>
      <c r="S46" s="25"/>
      <c r="T46" s="19"/>
      <c r="U46" s="19"/>
      <c r="V46" s="19"/>
      <c r="W46" s="19"/>
      <c r="X46" s="40"/>
      <c r="Y46" s="19"/>
      <c r="Z46" s="19"/>
      <c r="AA46" s="19"/>
      <c r="AB46" s="25"/>
      <c r="AE46" s="19"/>
      <c r="AF46" s="19"/>
      <c r="AH46" s="19"/>
      <c r="CD46" s="19"/>
      <c r="CE46" s="25"/>
      <c r="DZ46" s="19"/>
      <c r="EA46" s="19"/>
      <c r="EB46" s="19"/>
      <c r="EC46" s="19"/>
      <c r="ED46" s="19"/>
      <c r="EE46" s="19"/>
      <c r="EF46" s="19"/>
      <c r="EG46" s="19"/>
      <c r="EH46" s="19"/>
      <c r="EI46" s="19"/>
      <c r="EJ46" s="19"/>
      <c r="EK46" s="19"/>
      <c r="EL46" s="19"/>
      <c r="FU46" s="19"/>
      <c r="FV46" s="19"/>
      <c r="HQ46" s="19"/>
      <c r="HR46" s="19"/>
      <c r="JM46" s="19"/>
      <c r="JN46" s="29"/>
      <c r="JO46" s="19"/>
      <c r="JP46" s="19"/>
      <c r="JQ46" s="19"/>
      <c r="JR46" s="19"/>
      <c r="JS46" s="19"/>
      <c r="JT46" s="19"/>
      <c r="JU46" s="19"/>
      <c r="JV46" s="19"/>
      <c r="JW46" s="19"/>
      <c r="JX46" s="19"/>
      <c r="JY46" s="19"/>
      <c r="JZ46" s="19"/>
      <c r="LI46" s="19"/>
      <c r="LJ46" s="19"/>
      <c r="LK46" s="19"/>
      <c r="LL46" s="19"/>
      <c r="LM46" s="19"/>
      <c r="LN46" s="19"/>
      <c r="LO46" s="19"/>
      <c r="LP46" s="19"/>
      <c r="LQ46" s="19"/>
      <c r="LR46" s="19"/>
      <c r="LS46" s="19"/>
      <c r="LT46" s="19"/>
      <c r="LU46" s="19"/>
      <c r="ND46" s="19"/>
      <c r="NE46" s="19"/>
      <c r="NF46" s="19"/>
      <c r="NG46" s="19"/>
      <c r="NH46" s="19"/>
      <c r="NI46" s="19"/>
      <c r="NJ46" s="19"/>
      <c r="NK46" s="19"/>
      <c r="NL46" s="19"/>
      <c r="NM46" s="19"/>
      <c r="NN46" s="19"/>
      <c r="NO46" s="19"/>
      <c r="NP46" s="19"/>
      <c r="OZ46" s="25"/>
      <c r="PA46" s="25"/>
      <c r="PB46" s="25"/>
      <c r="PC46" s="25"/>
      <c r="PD46" s="25"/>
      <c r="PE46" s="25"/>
      <c r="PF46" s="25"/>
      <c r="PG46" s="25"/>
      <c r="PH46" s="25"/>
      <c r="PI46" s="25"/>
      <c r="PJ46" s="25"/>
      <c r="PK46" s="25"/>
      <c r="PL46" s="25"/>
      <c r="PM46" s="25"/>
      <c r="PN46" s="25"/>
      <c r="QW46" s="25"/>
      <c r="RA46" s="19"/>
      <c r="RB46" s="19"/>
      <c r="RC46" s="19"/>
      <c r="RD46" s="19"/>
      <c r="RE46" s="19"/>
      <c r="RF46" s="19"/>
      <c r="RI46" s="19"/>
      <c r="RJ46" s="19"/>
      <c r="RK46" s="19"/>
      <c r="RL46" s="19"/>
      <c r="RM46" s="19"/>
      <c r="RN46" s="19"/>
      <c r="RO46" s="19"/>
      <c r="RP46" s="19"/>
      <c r="RQ46" s="19"/>
      <c r="RR46" s="19"/>
      <c r="RS46" s="19"/>
      <c r="RT46" s="19"/>
      <c r="RU46" s="19"/>
      <c r="RV46" s="19"/>
      <c r="RW46" s="19"/>
      <c r="RX46" s="19"/>
      <c r="RY46" s="19"/>
      <c r="SA46" s="19"/>
      <c r="SB46" s="19"/>
    </row>
    <row r="47" spans="1:496" x14ac:dyDescent="0.25">
      <c r="A47" s="2" t="str">
        <f t="shared" si="1"/>
        <v/>
      </c>
      <c r="B47" s="19"/>
      <c r="C47" s="19"/>
      <c r="D47" s="19"/>
      <c r="E47" s="25"/>
      <c r="F47" s="25"/>
      <c r="G47" s="19"/>
      <c r="H47" s="19"/>
      <c r="I47" s="19"/>
      <c r="J47" s="19"/>
      <c r="K47" s="19"/>
      <c r="L47" s="29"/>
      <c r="M47" s="29"/>
      <c r="N47" s="19"/>
      <c r="O47" s="19"/>
      <c r="P47" s="20"/>
      <c r="Q47" s="19"/>
      <c r="R47" s="19"/>
      <c r="S47" s="25"/>
      <c r="T47" s="19"/>
      <c r="U47" s="19"/>
      <c r="V47" s="19"/>
      <c r="W47" s="19"/>
      <c r="X47" s="40"/>
      <c r="Y47" s="19"/>
      <c r="Z47" s="19"/>
      <c r="AA47" s="19"/>
      <c r="AB47" s="25"/>
      <c r="AE47" s="19"/>
      <c r="AF47" s="19"/>
      <c r="AH47" s="19"/>
      <c r="CD47" s="19"/>
      <c r="CE47" s="25"/>
      <c r="DZ47" s="19"/>
      <c r="EA47" s="19"/>
      <c r="EB47" s="19"/>
      <c r="EC47" s="19"/>
      <c r="ED47" s="19"/>
      <c r="EE47" s="19"/>
      <c r="EF47" s="19"/>
      <c r="EG47" s="19"/>
      <c r="EH47" s="19"/>
      <c r="EI47" s="19"/>
      <c r="EJ47" s="19"/>
      <c r="EK47" s="19"/>
      <c r="EL47" s="19"/>
      <c r="FU47" s="19"/>
      <c r="FV47" s="19"/>
      <c r="HQ47" s="19"/>
      <c r="HR47" s="19"/>
      <c r="JM47" s="19"/>
      <c r="JN47" s="29"/>
      <c r="JO47" s="19"/>
      <c r="JP47" s="19"/>
      <c r="JQ47" s="19"/>
      <c r="JR47" s="19"/>
      <c r="JS47" s="19"/>
      <c r="JT47" s="19"/>
      <c r="JU47" s="19"/>
      <c r="JV47" s="19"/>
      <c r="JW47" s="19"/>
      <c r="JX47" s="19"/>
      <c r="JY47" s="19"/>
      <c r="JZ47" s="19"/>
      <c r="LI47" s="19"/>
      <c r="LJ47" s="19"/>
      <c r="LK47" s="19"/>
      <c r="LL47" s="19"/>
      <c r="LM47" s="19"/>
      <c r="LN47" s="19"/>
      <c r="LO47" s="19"/>
      <c r="LP47" s="19"/>
      <c r="LQ47" s="19"/>
      <c r="LR47" s="19"/>
      <c r="LS47" s="19"/>
      <c r="LT47" s="19"/>
      <c r="LU47" s="19"/>
      <c r="ND47" s="19"/>
      <c r="NE47" s="19"/>
      <c r="NF47" s="19"/>
      <c r="NG47" s="19"/>
      <c r="NH47" s="19"/>
      <c r="NI47" s="19"/>
      <c r="NJ47" s="19"/>
      <c r="NK47" s="19"/>
      <c r="NL47" s="19"/>
      <c r="NM47" s="19"/>
      <c r="NN47" s="19"/>
      <c r="NO47" s="19"/>
      <c r="NP47" s="19"/>
      <c r="OZ47" s="25"/>
      <c r="PA47" s="25"/>
      <c r="PB47" s="25"/>
      <c r="PC47" s="25"/>
      <c r="PD47" s="25"/>
      <c r="PE47" s="25"/>
      <c r="PF47" s="25"/>
      <c r="PG47" s="25"/>
      <c r="PH47" s="25"/>
      <c r="PI47" s="25"/>
      <c r="PJ47" s="25"/>
      <c r="PK47" s="25"/>
      <c r="PL47" s="25"/>
      <c r="PM47" s="25"/>
      <c r="PN47" s="25"/>
      <c r="QW47" s="25"/>
      <c r="RA47" s="19"/>
      <c r="RB47" s="19"/>
      <c r="RC47" s="19"/>
      <c r="RD47" s="19"/>
      <c r="RE47" s="19"/>
      <c r="RF47" s="19"/>
      <c r="RI47" s="19"/>
      <c r="RJ47" s="19"/>
      <c r="RK47" s="19"/>
      <c r="RL47" s="19"/>
      <c r="RM47" s="19"/>
      <c r="RN47" s="19"/>
      <c r="RO47" s="19"/>
      <c r="RP47" s="19"/>
      <c r="RQ47" s="19"/>
      <c r="RR47" s="19"/>
      <c r="RS47" s="19"/>
      <c r="RT47" s="19"/>
      <c r="RU47" s="19"/>
      <c r="RV47" s="19"/>
      <c r="RW47" s="19"/>
      <c r="RX47" s="19"/>
      <c r="RY47" s="19"/>
      <c r="SA47" s="19"/>
      <c r="SB47" s="19"/>
    </row>
    <row r="48" spans="1:496" x14ac:dyDescent="0.25">
      <c r="A48" s="2" t="str">
        <f t="shared" si="1"/>
        <v/>
      </c>
      <c r="B48" s="19"/>
      <c r="C48" s="19"/>
      <c r="D48" s="19"/>
      <c r="E48" s="25"/>
      <c r="F48" s="25"/>
      <c r="G48" s="19"/>
      <c r="H48" s="19"/>
      <c r="I48" s="19"/>
      <c r="J48" s="19"/>
      <c r="K48" s="19"/>
      <c r="L48" s="29"/>
      <c r="M48" s="29"/>
      <c r="N48" s="19"/>
      <c r="O48" s="19"/>
      <c r="P48" s="20"/>
      <c r="Q48" s="19"/>
      <c r="R48" s="19"/>
      <c r="S48" s="25"/>
      <c r="T48" s="19"/>
      <c r="U48" s="19"/>
      <c r="V48" s="19"/>
      <c r="W48" s="19"/>
      <c r="X48" s="40"/>
      <c r="Y48" s="19"/>
      <c r="Z48" s="19"/>
      <c r="AA48" s="19"/>
      <c r="AB48" s="25"/>
      <c r="AE48" s="19"/>
      <c r="AF48" s="19"/>
      <c r="AH48" s="19"/>
      <c r="CD48" s="19"/>
      <c r="CE48" s="25"/>
      <c r="DZ48" s="19"/>
      <c r="EA48" s="19"/>
      <c r="EB48" s="19"/>
      <c r="EC48" s="19"/>
      <c r="ED48" s="19"/>
      <c r="EE48" s="19"/>
      <c r="EF48" s="19"/>
      <c r="EG48" s="19"/>
      <c r="EH48" s="19"/>
      <c r="EI48" s="19"/>
      <c r="EJ48" s="19"/>
      <c r="EK48" s="19"/>
      <c r="EL48" s="19"/>
      <c r="FU48" s="19"/>
      <c r="FV48" s="19"/>
      <c r="HQ48" s="19"/>
      <c r="HR48" s="19"/>
      <c r="JM48" s="19"/>
      <c r="JN48" s="29"/>
      <c r="JO48" s="19"/>
      <c r="JP48" s="19"/>
      <c r="JQ48" s="19"/>
      <c r="JR48" s="19"/>
      <c r="JS48" s="19"/>
      <c r="JT48" s="19"/>
      <c r="JU48" s="19"/>
      <c r="JV48" s="19"/>
      <c r="JW48" s="19"/>
      <c r="JX48" s="19"/>
      <c r="JY48" s="19"/>
      <c r="JZ48" s="19"/>
      <c r="LI48" s="19"/>
      <c r="LJ48" s="19"/>
      <c r="LK48" s="19"/>
      <c r="LL48" s="19"/>
      <c r="LM48" s="19"/>
      <c r="LN48" s="19"/>
      <c r="LO48" s="19"/>
      <c r="LP48" s="19"/>
      <c r="LQ48" s="19"/>
      <c r="LR48" s="19"/>
      <c r="LS48" s="19"/>
      <c r="LT48" s="19"/>
      <c r="LU48" s="19"/>
      <c r="ND48" s="19"/>
      <c r="NE48" s="19"/>
      <c r="NF48" s="19"/>
      <c r="NG48" s="19"/>
      <c r="NH48" s="19"/>
      <c r="NI48" s="19"/>
      <c r="NJ48" s="19"/>
      <c r="NK48" s="19"/>
      <c r="NL48" s="19"/>
      <c r="NM48" s="19"/>
      <c r="NN48" s="19"/>
      <c r="NO48" s="19"/>
      <c r="NP48" s="19"/>
      <c r="OZ48" s="25"/>
      <c r="PA48" s="25"/>
      <c r="PB48" s="25"/>
      <c r="PC48" s="25"/>
      <c r="PD48" s="25"/>
      <c r="PE48" s="25"/>
      <c r="PF48" s="25"/>
      <c r="PG48" s="25"/>
      <c r="PH48" s="25"/>
      <c r="PI48" s="25"/>
      <c r="PJ48" s="25"/>
      <c r="PK48" s="25"/>
      <c r="PL48" s="25"/>
      <c r="PM48" s="25"/>
      <c r="PN48" s="25"/>
      <c r="QW48" s="25"/>
      <c r="RA48" s="19"/>
      <c r="RB48" s="19"/>
      <c r="RC48" s="19"/>
      <c r="RD48" s="19"/>
      <c r="RE48" s="19"/>
      <c r="RF48" s="19"/>
      <c r="RI48" s="19"/>
      <c r="RJ48" s="19"/>
      <c r="RK48" s="19"/>
      <c r="RL48" s="19"/>
      <c r="RM48" s="19"/>
      <c r="RN48" s="19"/>
      <c r="RO48" s="19"/>
      <c r="RP48" s="19"/>
      <c r="RQ48" s="19"/>
      <c r="RR48" s="19"/>
      <c r="RS48" s="19"/>
      <c r="RT48" s="19"/>
      <c r="RU48" s="19"/>
      <c r="RV48" s="19"/>
      <c r="RW48" s="19"/>
      <c r="RX48" s="19"/>
      <c r="RY48" s="19"/>
      <c r="SA48" s="19"/>
      <c r="SB48" s="19"/>
    </row>
    <row r="49" spans="1:496" x14ac:dyDescent="0.25">
      <c r="A49" s="2" t="str">
        <f t="shared" si="1"/>
        <v/>
      </c>
      <c r="B49" s="19"/>
      <c r="C49" s="19"/>
      <c r="D49" s="19"/>
      <c r="E49" s="25"/>
      <c r="F49" s="25"/>
      <c r="G49" s="19"/>
      <c r="H49" s="19"/>
      <c r="I49" s="19"/>
      <c r="J49" s="19"/>
      <c r="K49" s="19"/>
      <c r="L49" s="29"/>
      <c r="M49" s="29"/>
      <c r="N49" s="19"/>
      <c r="O49" s="19"/>
      <c r="P49" s="20"/>
      <c r="Q49" s="19"/>
      <c r="R49" s="19"/>
      <c r="S49" s="25"/>
      <c r="T49" s="19"/>
      <c r="U49" s="19"/>
      <c r="V49" s="19"/>
      <c r="W49" s="19"/>
      <c r="X49" s="40"/>
      <c r="Y49" s="19"/>
      <c r="Z49" s="19"/>
      <c r="AA49" s="19"/>
      <c r="AB49" s="25"/>
      <c r="AE49" s="19"/>
      <c r="AF49" s="19"/>
      <c r="AH49" s="19"/>
      <c r="CD49" s="19"/>
      <c r="CE49" s="25"/>
      <c r="DZ49" s="19"/>
      <c r="EA49" s="19"/>
      <c r="EB49" s="19"/>
      <c r="EC49" s="19"/>
      <c r="ED49" s="19"/>
      <c r="EE49" s="19"/>
      <c r="EF49" s="19"/>
      <c r="EG49" s="19"/>
      <c r="EH49" s="19"/>
      <c r="EI49" s="19"/>
      <c r="EJ49" s="19"/>
      <c r="EK49" s="19"/>
      <c r="EL49" s="19"/>
      <c r="FU49" s="19"/>
      <c r="FV49" s="19"/>
      <c r="HQ49" s="19"/>
      <c r="HR49" s="19"/>
      <c r="JM49" s="19"/>
      <c r="JN49" s="29"/>
      <c r="JO49" s="19"/>
      <c r="JP49" s="19"/>
      <c r="JQ49" s="19"/>
      <c r="JR49" s="19"/>
      <c r="JS49" s="19"/>
      <c r="JT49" s="19"/>
      <c r="JU49" s="19"/>
      <c r="JV49" s="19"/>
      <c r="JW49" s="19"/>
      <c r="JX49" s="19"/>
      <c r="JY49" s="19"/>
      <c r="JZ49" s="19"/>
      <c r="LI49" s="19"/>
      <c r="LJ49" s="19"/>
      <c r="LK49" s="19"/>
      <c r="LL49" s="19"/>
      <c r="LM49" s="19"/>
      <c r="LN49" s="19"/>
      <c r="LO49" s="19"/>
      <c r="LP49" s="19"/>
      <c r="LQ49" s="19"/>
      <c r="LR49" s="19"/>
      <c r="LS49" s="19"/>
      <c r="LT49" s="19"/>
      <c r="LU49" s="19"/>
      <c r="ND49" s="19"/>
      <c r="NE49" s="19"/>
      <c r="NF49" s="19"/>
      <c r="NG49" s="19"/>
      <c r="NH49" s="19"/>
      <c r="NI49" s="19"/>
      <c r="NJ49" s="19"/>
      <c r="NK49" s="19"/>
      <c r="NL49" s="19"/>
      <c r="NM49" s="19"/>
      <c r="NN49" s="19"/>
      <c r="NO49" s="19"/>
      <c r="NP49" s="19"/>
      <c r="OZ49" s="25"/>
      <c r="PA49" s="25"/>
      <c r="PB49" s="25"/>
      <c r="PC49" s="25"/>
      <c r="PD49" s="25"/>
      <c r="PE49" s="25"/>
      <c r="PF49" s="25"/>
      <c r="PG49" s="25"/>
      <c r="PH49" s="25"/>
      <c r="PI49" s="25"/>
      <c r="PJ49" s="25"/>
      <c r="PK49" s="25"/>
      <c r="PL49" s="25"/>
      <c r="PM49" s="25"/>
      <c r="PN49" s="25"/>
      <c r="QW49" s="25"/>
      <c r="RA49" s="19"/>
      <c r="RB49" s="19"/>
      <c r="RC49" s="19"/>
      <c r="RD49" s="19"/>
      <c r="RE49" s="19"/>
      <c r="RF49" s="19"/>
      <c r="RI49" s="19"/>
      <c r="RJ49" s="19"/>
      <c r="RK49" s="19"/>
      <c r="RL49" s="19"/>
      <c r="RM49" s="19"/>
      <c r="RN49" s="19"/>
      <c r="RO49" s="19"/>
      <c r="RP49" s="19"/>
      <c r="RQ49" s="19"/>
      <c r="RR49" s="19"/>
      <c r="RS49" s="19"/>
      <c r="RT49" s="19"/>
      <c r="RU49" s="19"/>
      <c r="RV49" s="19"/>
      <c r="RW49" s="19"/>
      <c r="RX49" s="19"/>
      <c r="RY49" s="19"/>
      <c r="SA49" s="19"/>
      <c r="SB49" s="19"/>
    </row>
    <row r="50" spans="1:496" x14ac:dyDescent="0.25">
      <c r="A50" s="2" t="str">
        <f t="shared" si="1"/>
        <v/>
      </c>
      <c r="B50" s="19"/>
      <c r="C50" s="19"/>
      <c r="D50" s="19"/>
      <c r="E50" s="25"/>
      <c r="F50" s="25"/>
      <c r="G50" s="19"/>
      <c r="H50" s="19"/>
      <c r="I50" s="19"/>
      <c r="J50" s="19"/>
      <c r="K50" s="19"/>
      <c r="L50" s="29"/>
      <c r="M50" s="29"/>
      <c r="N50" s="19"/>
      <c r="O50" s="19"/>
      <c r="P50" s="20"/>
      <c r="Q50" s="19"/>
      <c r="R50" s="19"/>
      <c r="S50" s="25"/>
      <c r="T50" s="19"/>
      <c r="U50" s="19"/>
      <c r="V50" s="19"/>
      <c r="W50" s="19"/>
      <c r="X50" s="40"/>
      <c r="Y50" s="19"/>
      <c r="Z50" s="19"/>
      <c r="AA50" s="19"/>
      <c r="AB50" s="25"/>
      <c r="AE50" s="19"/>
      <c r="AF50" s="19"/>
      <c r="AH50" s="19"/>
      <c r="CD50" s="19"/>
      <c r="CE50" s="25"/>
      <c r="DZ50" s="19"/>
      <c r="EA50" s="19"/>
      <c r="EB50" s="19"/>
      <c r="EC50" s="19"/>
      <c r="ED50" s="19"/>
      <c r="EE50" s="19"/>
      <c r="EF50" s="19"/>
      <c r="EG50" s="19"/>
      <c r="EH50" s="19"/>
      <c r="EI50" s="19"/>
      <c r="EJ50" s="19"/>
      <c r="EK50" s="19"/>
      <c r="EL50" s="19"/>
      <c r="FU50" s="19"/>
      <c r="FV50" s="19"/>
      <c r="HQ50" s="19"/>
      <c r="HR50" s="19"/>
      <c r="JM50" s="19"/>
      <c r="JN50" s="29"/>
      <c r="JO50" s="19"/>
      <c r="JP50" s="19"/>
      <c r="JQ50" s="19"/>
      <c r="JR50" s="19"/>
      <c r="JS50" s="19"/>
      <c r="JT50" s="19"/>
      <c r="JU50" s="19"/>
      <c r="JV50" s="19"/>
      <c r="JW50" s="19"/>
      <c r="JX50" s="19"/>
      <c r="JY50" s="19"/>
      <c r="JZ50" s="19"/>
      <c r="LI50" s="19"/>
      <c r="LJ50" s="19"/>
      <c r="LK50" s="19"/>
      <c r="LL50" s="19"/>
      <c r="LM50" s="19"/>
      <c r="LN50" s="19"/>
      <c r="LO50" s="19"/>
      <c r="LP50" s="19"/>
      <c r="LQ50" s="19"/>
      <c r="LR50" s="19"/>
      <c r="LS50" s="19"/>
      <c r="LT50" s="19"/>
      <c r="LU50" s="19"/>
      <c r="ND50" s="19"/>
      <c r="NE50" s="19"/>
      <c r="NF50" s="19"/>
      <c r="NG50" s="19"/>
      <c r="NH50" s="19"/>
      <c r="NI50" s="19"/>
      <c r="NJ50" s="19"/>
      <c r="NK50" s="19"/>
      <c r="NL50" s="19"/>
      <c r="NM50" s="19"/>
      <c r="NN50" s="19"/>
      <c r="NO50" s="19"/>
      <c r="NP50" s="19"/>
      <c r="OZ50" s="25"/>
      <c r="PA50" s="25"/>
      <c r="PB50" s="25"/>
      <c r="PC50" s="25"/>
      <c r="PD50" s="25"/>
      <c r="PE50" s="25"/>
      <c r="PF50" s="25"/>
      <c r="PG50" s="25"/>
      <c r="PH50" s="25"/>
      <c r="PI50" s="25"/>
      <c r="PJ50" s="25"/>
      <c r="PK50" s="25"/>
      <c r="PL50" s="25"/>
      <c r="PM50" s="25"/>
      <c r="PN50" s="25"/>
      <c r="QW50" s="25"/>
      <c r="RA50" s="19"/>
      <c r="RB50" s="19"/>
      <c r="RC50" s="19"/>
      <c r="RD50" s="19"/>
      <c r="RE50" s="19"/>
      <c r="RF50" s="19"/>
      <c r="RI50" s="19"/>
      <c r="RJ50" s="19"/>
      <c r="RK50" s="19"/>
      <c r="RL50" s="19"/>
      <c r="RM50" s="19"/>
      <c r="RN50" s="19"/>
      <c r="RO50" s="19"/>
      <c r="RP50" s="19"/>
      <c r="RQ50" s="19"/>
      <c r="RR50" s="19"/>
      <c r="RS50" s="19"/>
      <c r="RT50" s="19"/>
      <c r="RU50" s="19"/>
      <c r="RV50" s="19"/>
      <c r="RW50" s="19"/>
      <c r="RX50" s="19"/>
      <c r="RY50" s="19"/>
      <c r="SA50" s="19"/>
      <c r="SB50" s="19"/>
    </row>
    <row r="51" spans="1:496" x14ac:dyDescent="0.25">
      <c r="A51" s="2" t="str">
        <f t="shared" si="1"/>
        <v/>
      </c>
      <c r="B51" s="19"/>
      <c r="C51" s="19"/>
      <c r="D51" s="19"/>
      <c r="E51" s="25"/>
      <c r="F51" s="25"/>
      <c r="G51" s="19"/>
      <c r="H51" s="19"/>
      <c r="I51" s="19"/>
      <c r="J51" s="19"/>
      <c r="K51" s="19"/>
      <c r="L51" s="29"/>
      <c r="M51" s="29"/>
      <c r="N51" s="19"/>
      <c r="O51" s="19"/>
      <c r="P51" s="20"/>
      <c r="Q51" s="19"/>
      <c r="R51" s="19"/>
      <c r="S51" s="25"/>
      <c r="T51" s="19"/>
      <c r="U51" s="19"/>
      <c r="V51" s="19"/>
      <c r="W51" s="19"/>
      <c r="X51" s="40"/>
      <c r="Y51" s="19"/>
      <c r="Z51" s="19"/>
      <c r="AA51" s="19"/>
      <c r="AB51" s="25"/>
      <c r="AE51" s="19"/>
      <c r="AF51" s="19"/>
      <c r="AH51" s="19"/>
      <c r="CD51" s="19"/>
      <c r="CE51" s="25"/>
      <c r="DZ51" s="19"/>
      <c r="EA51" s="19"/>
      <c r="EB51" s="19"/>
      <c r="EC51" s="19"/>
      <c r="ED51" s="19"/>
      <c r="EE51" s="19"/>
      <c r="EF51" s="19"/>
      <c r="EG51" s="19"/>
      <c r="EH51" s="19"/>
      <c r="EI51" s="19"/>
      <c r="EJ51" s="19"/>
      <c r="EK51" s="19"/>
      <c r="EL51" s="19"/>
      <c r="FU51" s="19"/>
      <c r="FV51" s="19"/>
      <c r="HQ51" s="19"/>
      <c r="HR51" s="19"/>
      <c r="JM51" s="19"/>
      <c r="JN51" s="29"/>
      <c r="JO51" s="19"/>
      <c r="JP51" s="19"/>
      <c r="JQ51" s="19"/>
      <c r="JR51" s="19"/>
      <c r="JS51" s="19"/>
      <c r="JT51" s="19"/>
      <c r="JU51" s="19"/>
      <c r="JV51" s="19"/>
      <c r="JW51" s="19"/>
      <c r="JX51" s="19"/>
      <c r="JY51" s="19"/>
      <c r="JZ51" s="19"/>
      <c r="LI51" s="19"/>
      <c r="LJ51" s="19"/>
      <c r="LK51" s="19"/>
      <c r="LL51" s="19"/>
      <c r="LM51" s="19"/>
      <c r="LN51" s="19"/>
      <c r="LO51" s="19"/>
      <c r="LP51" s="19"/>
      <c r="LQ51" s="19"/>
      <c r="LR51" s="19"/>
      <c r="LS51" s="19"/>
      <c r="LT51" s="19"/>
      <c r="LU51" s="19"/>
      <c r="ND51" s="19"/>
      <c r="NE51" s="19"/>
      <c r="NF51" s="19"/>
      <c r="NG51" s="19"/>
      <c r="NH51" s="19"/>
      <c r="NI51" s="19"/>
      <c r="NJ51" s="19"/>
      <c r="NK51" s="19"/>
      <c r="NL51" s="19"/>
      <c r="NM51" s="19"/>
      <c r="NN51" s="19"/>
      <c r="NO51" s="19"/>
      <c r="NP51" s="19"/>
      <c r="OZ51" s="25"/>
      <c r="PA51" s="25"/>
      <c r="PB51" s="25"/>
      <c r="PC51" s="25"/>
      <c r="PD51" s="25"/>
      <c r="PE51" s="25"/>
      <c r="PF51" s="25"/>
      <c r="PG51" s="25"/>
      <c r="PH51" s="25"/>
      <c r="PI51" s="25"/>
      <c r="PJ51" s="25"/>
      <c r="PK51" s="25"/>
      <c r="PL51" s="25"/>
      <c r="PM51" s="25"/>
      <c r="PN51" s="25"/>
      <c r="QW51" s="25"/>
      <c r="RA51" s="19"/>
      <c r="RB51" s="19"/>
      <c r="RC51" s="19"/>
      <c r="RD51" s="19"/>
      <c r="RE51" s="19"/>
      <c r="RF51" s="19"/>
      <c r="RI51" s="19"/>
      <c r="RJ51" s="19"/>
      <c r="RK51" s="19"/>
      <c r="RL51" s="19"/>
      <c r="RM51" s="19"/>
      <c r="RN51" s="19"/>
      <c r="RO51" s="19"/>
      <c r="RP51" s="19"/>
      <c r="RQ51" s="19"/>
      <c r="RR51" s="19"/>
      <c r="RS51" s="19"/>
      <c r="RT51" s="19"/>
      <c r="RU51" s="19"/>
      <c r="RV51" s="19"/>
      <c r="RW51" s="19"/>
      <c r="RX51" s="19"/>
      <c r="RY51" s="19"/>
      <c r="SA51" s="19"/>
      <c r="SB51" s="19"/>
    </row>
    <row r="52" spans="1:496" x14ac:dyDescent="0.25">
      <c r="A52" s="2" t="str">
        <f t="shared" si="1"/>
        <v/>
      </c>
      <c r="B52" s="19"/>
      <c r="C52" s="19"/>
      <c r="D52" s="19"/>
      <c r="E52" s="25"/>
      <c r="F52" s="25"/>
      <c r="G52" s="19"/>
      <c r="H52" s="19"/>
      <c r="I52" s="19"/>
      <c r="J52" s="19"/>
      <c r="K52" s="19"/>
      <c r="L52" s="29"/>
      <c r="M52" s="29"/>
      <c r="N52" s="19"/>
      <c r="O52" s="19"/>
      <c r="P52" s="20"/>
      <c r="Q52" s="19"/>
      <c r="R52" s="19"/>
      <c r="S52" s="25"/>
      <c r="T52" s="19"/>
      <c r="U52" s="19"/>
      <c r="V52" s="19"/>
      <c r="W52" s="19"/>
      <c r="X52" s="40"/>
      <c r="Y52" s="19"/>
      <c r="Z52" s="19"/>
      <c r="AA52" s="19"/>
      <c r="AB52" s="25"/>
      <c r="AE52" s="19"/>
      <c r="AF52" s="19"/>
      <c r="AH52" s="19"/>
      <c r="CD52" s="19"/>
      <c r="CE52" s="25"/>
      <c r="DZ52" s="19"/>
      <c r="EA52" s="19"/>
      <c r="EB52" s="19"/>
      <c r="EC52" s="19"/>
      <c r="ED52" s="19"/>
      <c r="EE52" s="19"/>
      <c r="EF52" s="19"/>
      <c r="EG52" s="19"/>
      <c r="EH52" s="19"/>
      <c r="EI52" s="19"/>
      <c r="EJ52" s="19"/>
      <c r="EK52" s="19"/>
      <c r="EL52" s="19"/>
      <c r="FU52" s="19"/>
      <c r="FV52" s="19"/>
      <c r="HQ52" s="19"/>
      <c r="HR52" s="19"/>
      <c r="JM52" s="19"/>
      <c r="JN52" s="29"/>
      <c r="JO52" s="19"/>
      <c r="JP52" s="19"/>
      <c r="JQ52" s="19"/>
      <c r="JR52" s="19"/>
      <c r="JS52" s="19"/>
      <c r="JT52" s="19"/>
      <c r="JU52" s="19"/>
      <c r="JV52" s="19"/>
      <c r="JW52" s="19"/>
      <c r="JX52" s="19"/>
      <c r="JY52" s="19"/>
      <c r="JZ52" s="19"/>
      <c r="LI52" s="19"/>
      <c r="LJ52" s="19"/>
      <c r="LK52" s="19"/>
      <c r="LL52" s="19"/>
      <c r="LM52" s="19"/>
      <c r="LN52" s="19"/>
      <c r="LO52" s="19"/>
      <c r="LP52" s="19"/>
      <c r="LQ52" s="19"/>
      <c r="LR52" s="19"/>
      <c r="LS52" s="19"/>
      <c r="LT52" s="19"/>
      <c r="LU52" s="19"/>
      <c r="ND52" s="19"/>
      <c r="NE52" s="19"/>
      <c r="NF52" s="19"/>
      <c r="NG52" s="19"/>
      <c r="NH52" s="19"/>
      <c r="NI52" s="19"/>
      <c r="NJ52" s="19"/>
      <c r="NK52" s="19"/>
      <c r="NL52" s="19"/>
      <c r="NM52" s="19"/>
      <c r="NN52" s="19"/>
      <c r="NO52" s="19"/>
      <c r="NP52" s="19"/>
      <c r="OZ52" s="25"/>
      <c r="PA52" s="25"/>
      <c r="PB52" s="25"/>
      <c r="PC52" s="25"/>
      <c r="PD52" s="25"/>
      <c r="PE52" s="25"/>
      <c r="PF52" s="25"/>
      <c r="PG52" s="25"/>
      <c r="PH52" s="25"/>
      <c r="PI52" s="25"/>
      <c r="PJ52" s="25"/>
      <c r="PK52" s="25"/>
      <c r="PL52" s="25"/>
      <c r="PM52" s="25"/>
      <c r="PN52" s="25"/>
      <c r="QW52" s="25"/>
      <c r="RA52" s="19"/>
      <c r="RB52" s="19"/>
      <c r="RC52" s="19"/>
      <c r="RD52" s="19"/>
      <c r="RE52" s="19"/>
      <c r="RF52" s="19"/>
      <c r="RI52" s="19"/>
      <c r="RJ52" s="19"/>
      <c r="RK52" s="19"/>
      <c r="RL52" s="19"/>
      <c r="RM52" s="19"/>
      <c r="RN52" s="19"/>
      <c r="RO52" s="19"/>
      <c r="RP52" s="19"/>
      <c r="RQ52" s="19"/>
      <c r="RR52" s="19"/>
      <c r="RS52" s="19"/>
      <c r="RT52" s="19"/>
      <c r="RU52" s="19"/>
      <c r="RV52" s="19"/>
      <c r="RW52" s="19"/>
      <c r="RX52" s="19"/>
      <c r="RY52" s="19"/>
      <c r="SA52" s="19"/>
      <c r="SB52" s="19"/>
    </row>
    <row r="53" spans="1:496" x14ac:dyDescent="0.25">
      <c r="A53" s="2" t="str">
        <f t="shared" si="1"/>
        <v/>
      </c>
      <c r="B53" s="19"/>
      <c r="C53" s="19"/>
      <c r="D53" s="19"/>
      <c r="E53" s="25"/>
      <c r="F53" s="25"/>
      <c r="G53" s="19"/>
      <c r="H53" s="19"/>
      <c r="I53" s="19"/>
      <c r="J53" s="19"/>
      <c r="K53" s="19"/>
      <c r="L53" s="29"/>
      <c r="M53" s="29"/>
      <c r="N53" s="19"/>
      <c r="O53" s="19"/>
      <c r="P53" s="20"/>
      <c r="Q53" s="19"/>
      <c r="R53" s="19"/>
      <c r="S53" s="25"/>
      <c r="T53" s="19"/>
      <c r="U53" s="19"/>
      <c r="V53" s="19"/>
      <c r="W53" s="19"/>
      <c r="X53" s="40"/>
      <c r="Y53" s="19"/>
      <c r="Z53" s="19"/>
      <c r="AA53" s="19"/>
      <c r="AB53" s="25"/>
      <c r="AE53" s="19"/>
      <c r="AF53" s="19"/>
      <c r="AH53" s="19"/>
      <c r="CD53" s="19"/>
      <c r="CE53" s="25"/>
      <c r="DZ53" s="19"/>
      <c r="EA53" s="19"/>
      <c r="EB53" s="19"/>
      <c r="EC53" s="19"/>
      <c r="ED53" s="19"/>
      <c r="EE53" s="19"/>
      <c r="EF53" s="19"/>
      <c r="EG53" s="19"/>
      <c r="EH53" s="19"/>
      <c r="EI53" s="19"/>
      <c r="EJ53" s="19"/>
      <c r="EK53" s="19"/>
      <c r="EL53" s="19"/>
      <c r="FU53" s="19"/>
      <c r="FV53" s="19"/>
      <c r="HQ53" s="19"/>
      <c r="HR53" s="19"/>
      <c r="JM53" s="19"/>
      <c r="JN53" s="29"/>
      <c r="JO53" s="19"/>
      <c r="JP53" s="19"/>
      <c r="JQ53" s="19"/>
      <c r="JR53" s="19"/>
      <c r="JS53" s="19"/>
      <c r="JT53" s="19"/>
      <c r="JU53" s="19"/>
      <c r="JV53" s="19"/>
      <c r="JW53" s="19"/>
      <c r="JX53" s="19"/>
      <c r="JY53" s="19"/>
      <c r="JZ53" s="19"/>
      <c r="LI53" s="19"/>
      <c r="LJ53" s="19"/>
      <c r="LK53" s="19"/>
      <c r="LL53" s="19"/>
      <c r="LM53" s="19"/>
      <c r="LN53" s="19"/>
      <c r="LO53" s="19"/>
      <c r="LP53" s="19"/>
      <c r="LQ53" s="19"/>
      <c r="LR53" s="19"/>
      <c r="LS53" s="19"/>
      <c r="LT53" s="19"/>
      <c r="LU53" s="19"/>
      <c r="ND53" s="19"/>
      <c r="NE53" s="19"/>
      <c r="NF53" s="19"/>
      <c r="NG53" s="19"/>
      <c r="NH53" s="19"/>
      <c r="NI53" s="19"/>
      <c r="NJ53" s="19"/>
      <c r="NK53" s="19"/>
      <c r="NL53" s="19"/>
      <c r="NM53" s="19"/>
      <c r="NN53" s="19"/>
      <c r="NO53" s="19"/>
      <c r="NP53" s="19"/>
      <c r="OZ53" s="25"/>
      <c r="PA53" s="25"/>
      <c r="PB53" s="25"/>
      <c r="PC53" s="25"/>
      <c r="PD53" s="25"/>
      <c r="PE53" s="25"/>
      <c r="PF53" s="25"/>
      <c r="PG53" s="25"/>
      <c r="PH53" s="25"/>
      <c r="PI53" s="25"/>
      <c r="PJ53" s="25"/>
      <c r="PK53" s="25"/>
      <c r="PL53" s="25"/>
      <c r="PM53" s="25"/>
      <c r="PN53" s="25"/>
      <c r="QW53" s="25"/>
      <c r="RA53" s="19"/>
      <c r="RB53" s="19"/>
      <c r="RC53" s="19"/>
      <c r="RD53" s="19"/>
      <c r="RE53" s="19"/>
      <c r="RF53" s="19"/>
      <c r="RI53" s="19"/>
      <c r="RJ53" s="19"/>
      <c r="RK53" s="19"/>
      <c r="RL53" s="19"/>
      <c r="RM53" s="19"/>
      <c r="RN53" s="19"/>
      <c r="RO53" s="19"/>
      <c r="RP53" s="19"/>
      <c r="RQ53" s="19"/>
      <c r="RR53" s="19"/>
      <c r="RS53" s="19"/>
      <c r="RT53" s="19"/>
      <c r="RU53" s="19"/>
      <c r="RV53" s="19"/>
      <c r="RW53" s="19"/>
      <c r="RX53" s="19"/>
      <c r="RY53" s="19"/>
      <c r="SA53" s="19"/>
      <c r="SB53" s="19"/>
    </row>
    <row r="54" spans="1:496" x14ac:dyDescent="0.25">
      <c r="A54" s="2" t="str">
        <f t="shared" si="1"/>
        <v/>
      </c>
      <c r="B54" s="19"/>
      <c r="C54" s="19"/>
      <c r="D54" s="19"/>
      <c r="E54" s="25"/>
      <c r="F54" s="25"/>
      <c r="G54" s="19"/>
      <c r="H54" s="19"/>
      <c r="I54" s="19"/>
      <c r="J54" s="19"/>
      <c r="K54" s="19"/>
      <c r="L54" s="29"/>
      <c r="M54" s="29"/>
      <c r="N54" s="19"/>
      <c r="O54" s="19"/>
      <c r="P54" s="20"/>
      <c r="Q54" s="19"/>
      <c r="R54" s="19"/>
      <c r="S54" s="25"/>
      <c r="T54" s="19"/>
      <c r="U54" s="19"/>
      <c r="V54" s="19"/>
      <c r="W54" s="19"/>
      <c r="X54" s="40"/>
      <c r="Y54" s="19"/>
      <c r="Z54" s="19"/>
      <c r="AA54" s="19"/>
      <c r="AB54" s="25"/>
      <c r="AE54" s="19"/>
      <c r="AF54" s="19"/>
      <c r="AH54" s="19"/>
      <c r="CD54" s="19"/>
      <c r="CE54" s="25"/>
      <c r="DZ54" s="19"/>
      <c r="EA54" s="19"/>
      <c r="EB54" s="19"/>
      <c r="EC54" s="19"/>
      <c r="ED54" s="19"/>
      <c r="EE54" s="19"/>
      <c r="EF54" s="19"/>
      <c r="EG54" s="19"/>
      <c r="EH54" s="19"/>
      <c r="EI54" s="19"/>
      <c r="EJ54" s="19"/>
      <c r="EK54" s="19"/>
      <c r="EL54" s="19"/>
      <c r="FU54" s="19"/>
      <c r="FV54" s="19"/>
      <c r="HQ54" s="19"/>
      <c r="HR54" s="19"/>
      <c r="JM54" s="19"/>
      <c r="JN54" s="29"/>
      <c r="JO54" s="19"/>
      <c r="JP54" s="19"/>
      <c r="JQ54" s="19"/>
      <c r="JR54" s="19"/>
      <c r="JS54" s="19"/>
      <c r="JT54" s="19"/>
      <c r="JU54" s="19"/>
      <c r="JV54" s="19"/>
      <c r="JW54" s="19"/>
      <c r="JX54" s="19"/>
      <c r="JY54" s="19"/>
      <c r="JZ54" s="19"/>
      <c r="LI54" s="19"/>
      <c r="LJ54" s="19"/>
      <c r="LK54" s="19"/>
      <c r="LL54" s="19"/>
      <c r="LM54" s="19"/>
      <c r="LN54" s="19"/>
      <c r="LO54" s="19"/>
      <c r="LP54" s="19"/>
      <c r="LQ54" s="19"/>
      <c r="LR54" s="19"/>
      <c r="LS54" s="19"/>
      <c r="LT54" s="19"/>
      <c r="LU54" s="19"/>
      <c r="ND54" s="19"/>
      <c r="NE54" s="19"/>
      <c r="NF54" s="19"/>
      <c r="NG54" s="19"/>
      <c r="NH54" s="19"/>
      <c r="NI54" s="19"/>
      <c r="NJ54" s="19"/>
      <c r="NK54" s="19"/>
      <c r="NL54" s="19"/>
      <c r="NM54" s="19"/>
      <c r="NN54" s="19"/>
      <c r="NO54" s="19"/>
      <c r="NP54" s="19"/>
      <c r="OZ54" s="25"/>
      <c r="PA54" s="25"/>
      <c r="PB54" s="25"/>
      <c r="PC54" s="25"/>
      <c r="PD54" s="25"/>
      <c r="PE54" s="25"/>
      <c r="PF54" s="25"/>
      <c r="PG54" s="25"/>
      <c r="PH54" s="25"/>
      <c r="PI54" s="25"/>
      <c r="PJ54" s="25"/>
      <c r="PK54" s="25"/>
      <c r="PL54" s="25"/>
      <c r="PM54" s="25"/>
      <c r="PN54" s="25"/>
      <c r="QW54" s="25"/>
      <c r="RA54" s="19"/>
      <c r="RB54" s="19"/>
      <c r="RC54" s="19"/>
      <c r="RD54" s="19"/>
      <c r="RE54" s="19"/>
      <c r="RF54" s="19"/>
      <c r="RI54" s="19"/>
      <c r="RJ54" s="19"/>
      <c r="RK54" s="19"/>
      <c r="RL54" s="19"/>
      <c r="RM54" s="19"/>
      <c r="RN54" s="19"/>
      <c r="RO54" s="19"/>
      <c r="RP54" s="19"/>
      <c r="RQ54" s="19"/>
      <c r="RR54" s="19"/>
      <c r="RS54" s="19"/>
      <c r="RT54" s="19"/>
      <c r="RU54" s="19"/>
      <c r="RV54" s="19"/>
      <c r="RW54" s="19"/>
      <c r="RX54" s="19"/>
      <c r="RY54" s="19"/>
      <c r="SA54" s="19"/>
      <c r="SB54" s="19"/>
    </row>
    <row r="55" spans="1:496" x14ac:dyDescent="0.25">
      <c r="A55" s="2" t="str">
        <f t="shared" si="1"/>
        <v/>
      </c>
      <c r="B55" s="19"/>
      <c r="C55" s="19"/>
      <c r="D55" s="19"/>
      <c r="E55" s="25"/>
      <c r="F55" s="25"/>
      <c r="G55" s="19"/>
      <c r="H55" s="19"/>
      <c r="I55" s="19"/>
      <c r="J55" s="19"/>
      <c r="K55" s="19"/>
      <c r="L55" s="29"/>
      <c r="M55" s="29"/>
      <c r="N55" s="19"/>
      <c r="O55" s="19"/>
      <c r="P55" s="20"/>
      <c r="Q55" s="19"/>
      <c r="R55" s="19"/>
      <c r="S55" s="25"/>
      <c r="T55" s="19"/>
      <c r="U55" s="19"/>
      <c r="V55" s="19"/>
      <c r="W55" s="19"/>
      <c r="X55" s="40"/>
      <c r="Y55" s="19"/>
      <c r="Z55" s="19"/>
      <c r="AA55" s="19"/>
      <c r="AB55" s="25"/>
      <c r="AE55" s="19"/>
      <c r="AF55" s="19"/>
      <c r="AH55" s="19"/>
      <c r="CD55" s="19"/>
      <c r="CE55" s="25"/>
      <c r="DZ55" s="19"/>
      <c r="EA55" s="19"/>
      <c r="EB55" s="19"/>
      <c r="EC55" s="19"/>
      <c r="ED55" s="19"/>
      <c r="EE55" s="19"/>
      <c r="EF55" s="19"/>
      <c r="EG55" s="19"/>
      <c r="EH55" s="19"/>
      <c r="EI55" s="19"/>
      <c r="EJ55" s="19"/>
      <c r="EK55" s="19"/>
      <c r="EL55" s="19"/>
      <c r="FU55" s="19"/>
      <c r="FV55" s="19"/>
      <c r="HQ55" s="19"/>
      <c r="HR55" s="19"/>
      <c r="JM55" s="19"/>
      <c r="JN55" s="29"/>
      <c r="JO55" s="19"/>
      <c r="JP55" s="19"/>
      <c r="JQ55" s="19"/>
      <c r="JR55" s="19"/>
      <c r="JS55" s="19"/>
      <c r="JT55" s="19"/>
      <c r="JU55" s="19"/>
      <c r="JV55" s="19"/>
      <c r="JW55" s="19"/>
      <c r="JX55" s="19"/>
      <c r="JY55" s="19"/>
      <c r="JZ55" s="19"/>
      <c r="LI55" s="19"/>
      <c r="LJ55" s="19"/>
      <c r="LK55" s="19"/>
      <c r="LL55" s="19"/>
      <c r="LM55" s="19"/>
      <c r="LN55" s="19"/>
      <c r="LO55" s="19"/>
      <c r="LP55" s="19"/>
      <c r="LQ55" s="19"/>
      <c r="LR55" s="19"/>
      <c r="LS55" s="19"/>
      <c r="LT55" s="19"/>
      <c r="LU55" s="19"/>
      <c r="ND55" s="19"/>
      <c r="NE55" s="19"/>
      <c r="NF55" s="19"/>
      <c r="NG55" s="19"/>
      <c r="NH55" s="19"/>
      <c r="NI55" s="19"/>
      <c r="NJ55" s="19"/>
      <c r="NK55" s="19"/>
      <c r="NL55" s="19"/>
      <c r="NM55" s="19"/>
      <c r="NN55" s="19"/>
      <c r="NO55" s="19"/>
      <c r="NP55" s="19"/>
      <c r="OZ55" s="25"/>
      <c r="PA55" s="25"/>
      <c r="PB55" s="25"/>
      <c r="PC55" s="25"/>
      <c r="PD55" s="25"/>
      <c r="PE55" s="25"/>
      <c r="PF55" s="25"/>
      <c r="PG55" s="25"/>
      <c r="PH55" s="25"/>
      <c r="PI55" s="25"/>
      <c r="PJ55" s="25"/>
      <c r="PK55" s="25"/>
      <c r="PL55" s="25"/>
      <c r="PM55" s="25"/>
      <c r="PN55" s="25"/>
      <c r="QW55" s="25"/>
      <c r="RA55" s="19"/>
      <c r="RB55" s="19"/>
      <c r="RC55" s="19"/>
      <c r="RD55" s="19"/>
      <c r="RE55" s="19"/>
      <c r="RF55" s="19"/>
      <c r="RI55" s="19"/>
      <c r="RJ55" s="19"/>
      <c r="RK55" s="19"/>
      <c r="RL55" s="19"/>
      <c r="RM55" s="19"/>
      <c r="RN55" s="19"/>
      <c r="RO55" s="19"/>
      <c r="RP55" s="19"/>
      <c r="RQ55" s="19"/>
      <c r="RR55" s="19"/>
      <c r="RS55" s="19"/>
      <c r="RT55" s="19"/>
      <c r="RU55" s="19"/>
      <c r="RV55" s="19"/>
      <c r="RW55" s="19"/>
      <c r="RX55" s="19"/>
      <c r="RY55" s="19"/>
      <c r="SA55" s="19"/>
      <c r="SB55" s="19"/>
    </row>
    <row r="56" spans="1:496" x14ac:dyDescent="0.25">
      <c r="A56" s="2" t="str">
        <f t="shared" si="1"/>
        <v/>
      </c>
      <c r="B56" s="19"/>
      <c r="C56" s="19"/>
      <c r="D56" s="19"/>
      <c r="E56" s="25"/>
      <c r="F56" s="25"/>
      <c r="G56" s="19"/>
      <c r="H56" s="19"/>
      <c r="I56" s="19"/>
      <c r="J56" s="19"/>
      <c r="K56" s="19"/>
      <c r="L56" s="29"/>
      <c r="M56" s="29"/>
      <c r="N56" s="19"/>
      <c r="O56" s="19"/>
      <c r="P56" s="20"/>
      <c r="Q56" s="19"/>
      <c r="R56" s="19"/>
      <c r="S56" s="25"/>
      <c r="T56" s="19"/>
      <c r="U56" s="19"/>
      <c r="V56" s="19"/>
      <c r="W56" s="19"/>
      <c r="X56" s="40"/>
      <c r="Y56" s="19"/>
      <c r="Z56" s="19"/>
      <c r="AA56" s="19"/>
      <c r="AB56" s="25"/>
      <c r="AE56" s="19"/>
      <c r="AF56" s="19"/>
      <c r="AH56" s="19"/>
      <c r="CD56" s="19"/>
      <c r="CE56" s="25"/>
      <c r="DZ56" s="19"/>
      <c r="EA56" s="19"/>
      <c r="EB56" s="19"/>
      <c r="EC56" s="19"/>
      <c r="ED56" s="19"/>
      <c r="EE56" s="19"/>
      <c r="EF56" s="19"/>
      <c r="EG56" s="19"/>
      <c r="EH56" s="19"/>
      <c r="EI56" s="19"/>
      <c r="EJ56" s="19"/>
      <c r="EK56" s="19"/>
      <c r="EL56" s="19"/>
      <c r="FU56" s="19"/>
      <c r="FV56" s="19"/>
      <c r="HQ56" s="19"/>
      <c r="HR56" s="19"/>
      <c r="JM56" s="19"/>
      <c r="JN56" s="29"/>
      <c r="JO56" s="19"/>
      <c r="JP56" s="19"/>
      <c r="JQ56" s="19"/>
      <c r="JR56" s="19"/>
      <c r="JS56" s="19"/>
      <c r="JT56" s="19"/>
      <c r="JU56" s="19"/>
      <c r="JV56" s="19"/>
      <c r="JW56" s="19"/>
      <c r="JX56" s="19"/>
      <c r="JY56" s="19"/>
      <c r="JZ56" s="19"/>
      <c r="LI56" s="19"/>
      <c r="LJ56" s="19"/>
      <c r="LK56" s="19"/>
      <c r="LL56" s="19"/>
      <c r="LM56" s="19"/>
      <c r="LN56" s="19"/>
      <c r="LO56" s="19"/>
      <c r="LP56" s="19"/>
      <c r="LQ56" s="19"/>
      <c r="LR56" s="19"/>
      <c r="LS56" s="19"/>
      <c r="LT56" s="19"/>
      <c r="LU56" s="19"/>
      <c r="ND56" s="19"/>
      <c r="NE56" s="19"/>
      <c r="NF56" s="19"/>
      <c r="NG56" s="19"/>
      <c r="NH56" s="19"/>
      <c r="NI56" s="19"/>
      <c r="NJ56" s="19"/>
      <c r="NK56" s="19"/>
      <c r="NL56" s="19"/>
      <c r="NM56" s="19"/>
      <c r="NN56" s="19"/>
      <c r="NO56" s="19"/>
      <c r="NP56" s="19"/>
      <c r="OZ56" s="25"/>
      <c r="PA56" s="25"/>
      <c r="PB56" s="25"/>
      <c r="PC56" s="25"/>
      <c r="PD56" s="25"/>
      <c r="PE56" s="25"/>
      <c r="PF56" s="25"/>
      <c r="PG56" s="25"/>
      <c r="PH56" s="25"/>
      <c r="PI56" s="25"/>
      <c r="PJ56" s="25"/>
      <c r="PK56" s="25"/>
      <c r="PL56" s="25"/>
      <c r="PM56" s="25"/>
      <c r="PN56" s="25"/>
      <c r="QW56" s="25"/>
      <c r="RA56" s="19"/>
      <c r="RB56" s="19"/>
      <c r="RC56" s="19"/>
      <c r="RD56" s="19"/>
      <c r="RE56" s="19"/>
      <c r="RF56" s="19"/>
      <c r="RI56" s="19"/>
      <c r="RJ56" s="19"/>
      <c r="RK56" s="19"/>
      <c r="RL56" s="19"/>
      <c r="RM56" s="19"/>
      <c r="RN56" s="19"/>
      <c r="RO56" s="19"/>
      <c r="RP56" s="19"/>
      <c r="RQ56" s="19"/>
      <c r="RR56" s="19"/>
      <c r="RS56" s="19"/>
      <c r="RT56" s="19"/>
      <c r="RU56" s="19"/>
      <c r="RV56" s="19"/>
      <c r="RW56" s="19"/>
      <c r="RX56" s="19"/>
      <c r="RY56" s="19"/>
      <c r="SA56" s="19"/>
      <c r="SB56" s="19"/>
    </row>
    <row r="57" spans="1:496" x14ac:dyDescent="0.25">
      <c r="A57" s="2" t="str">
        <f t="shared" si="1"/>
        <v/>
      </c>
      <c r="B57" s="19"/>
      <c r="C57" s="19"/>
      <c r="D57" s="19"/>
      <c r="E57" s="25"/>
      <c r="F57" s="25"/>
      <c r="G57" s="19"/>
      <c r="H57" s="19"/>
      <c r="I57" s="19"/>
      <c r="J57" s="19"/>
      <c r="K57" s="19"/>
      <c r="L57" s="29"/>
      <c r="M57" s="29"/>
      <c r="N57" s="19"/>
      <c r="O57" s="19"/>
      <c r="P57" s="20"/>
      <c r="Q57" s="19"/>
      <c r="R57" s="19"/>
      <c r="S57" s="25"/>
      <c r="T57" s="19"/>
      <c r="U57" s="19"/>
      <c r="V57" s="19"/>
      <c r="W57" s="19"/>
      <c r="X57" s="40"/>
      <c r="Y57" s="19"/>
      <c r="Z57" s="19"/>
      <c r="AA57" s="19"/>
      <c r="AB57" s="25"/>
      <c r="AE57" s="19"/>
      <c r="AF57" s="19"/>
      <c r="AH57" s="19"/>
      <c r="CD57" s="19"/>
      <c r="CE57" s="25"/>
      <c r="DZ57" s="19"/>
      <c r="EA57" s="19"/>
      <c r="EB57" s="19"/>
      <c r="EC57" s="19"/>
      <c r="ED57" s="19"/>
      <c r="EE57" s="19"/>
      <c r="EF57" s="19"/>
      <c r="EG57" s="19"/>
      <c r="EH57" s="19"/>
      <c r="EI57" s="19"/>
      <c r="EJ57" s="19"/>
      <c r="EK57" s="19"/>
      <c r="EL57" s="19"/>
      <c r="FU57" s="19"/>
      <c r="FV57" s="19"/>
      <c r="HQ57" s="19"/>
      <c r="HR57" s="19"/>
      <c r="JM57" s="19"/>
      <c r="JN57" s="29"/>
      <c r="JO57" s="19"/>
      <c r="JP57" s="19"/>
      <c r="JQ57" s="19"/>
      <c r="JR57" s="19"/>
      <c r="JS57" s="19"/>
      <c r="JT57" s="19"/>
      <c r="JU57" s="19"/>
      <c r="JV57" s="19"/>
      <c r="JW57" s="19"/>
      <c r="JX57" s="19"/>
      <c r="JY57" s="19"/>
      <c r="JZ57" s="19"/>
      <c r="LI57" s="19"/>
      <c r="LJ57" s="19"/>
      <c r="LK57" s="19"/>
      <c r="LL57" s="19"/>
      <c r="LM57" s="19"/>
      <c r="LN57" s="19"/>
      <c r="LO57" s="19"/>
      <c r="LP57" s="19"/>
      <c r="LQ57" s="19"/>
      <c r="LR57" s="19"/>
      <c r="LS57" s="19"/>
      <c r="LT57" s="19"/>
      <c r="LU57" s="19"/>
      <c r="ND57" s="19"/>
      <c r="NE57" s="19"/>
      <c r="NF57" s="19"/>
      <c r="NG57" s="19"/>
      <c r="NH57" s="19"/>
      <c r="NI57" s="19"/>
      <c r="NJ57" s="19"/>
      <c r="NK57" s="19"/>
      <c r="NL57" s="19"/>
      <c r="NM57" s="19"/>
      <c r="NN57" s="19"/>
      <c r="NO57" s="19"/>
      <c r="NP57" s="19"/>
      <c r="OZ57" s="25"/>
      <c r="PA57" s="25"/>
      <c r="PB57" s="25"/>
      <c r="PC57" s="25"/>
      <c r="PD57" s="25"/>
      <c r="PE57" s="25"/>
      <c r="PF57" s="25"/>
      <c r="PG57" s="25"/>
      <c r="PH57" s="25"/>
      <c r="PI57" s="25"/>
      <c r="PJ57" s="25"/>
      <c r="PK57" s="25"/>
      <c r="PL57" s="25"/>
      <c r="PM57" s="25"/>
      <c r="PN57" s="25"/>
      <c r="QW57" s="25"/>
      <c r="RA57" s="19"/>
      <c r="RB57" s="19"/>
      <c r="RC57" s="19"/>
      <c r="RD57" s="19"/>
      <c r="RE57" s="19"/>
      <c r="RF57" s="19"/>
      <c r="RI57" s="19"/>
      <c r="RJ57" s="19"/>
      <c r="RK57" s="19"/>
      <c r="RL57" s="19"/>
      <c r="RM57" s="19"/>
      <c r="RN57" s="19"/>
      <c r="RO57" s="19"/>
      <c r="RP57" s="19"/>
      <c r="RQ57" s="19"/>
      <c r="RR57" s="19"/>
      <c r="RS57" s="19"/>
      <c r="RT57" s="19"/>
      <c r="RU57" s="19"/>
      <c r="RV57" s="19"/>
      <c r="RW57" s="19"/>
      <c r="RX57" s="19"/>
      <c r="RY57" s="19"/>
      <c r="SA57" s="19"/>
      <c r="SB57" s="19"/>
    </row>
    <row r="58" spans="1:496" x14ac:dyDescent="0.25">
      <c r="A58" s="2" t="str">
        <f t="shared" si="1"/>
        <v/>
      </c>
      <c r="B58" s="19"/>
      <c r="C58" s="19"/>
      <c r="D58" s="19"/>
      <c r="E58" s="25"/>
      <c r="F58" s="25"/>
      <c r="G58" s="19"/>
      <c r="H58" s="19"/>
      <c r="I58" s="19"/>
      <c r="J58" s="19"/>
      <c r="K58" s="19"/>
      <c r="L58" s="29"/>
      <c r="M58" s="29"/>
      <c r="N58" s="19"/>
      <c r="O58" s="19"/>
      <c r="P58" s="20"/>
      <c r="Q58" s="19"/>
      <c r="R58" s="19"/>
      <c r="S58" s="25"/>
      <c r="T58" s="19"/>
      <c r="U58" s="19"/>
      <c r="V58" s="19"/>
      <c r="W58" s="19"/>
      <c r="X58" s="40"/>
      <c r="Y58" s="19"/>
      <c r="Z58" s="19"/>
      <c r="AA58" s="19"/>
      <c r="AB58" s="25"/>
      <c r="AE58" s="19"/>
      <c r="AF58" s="19"/>
      <c r="AH58" s="19"/>
      <c r="CD58" s="19"/>
      <c r="CE58" s="25"/>
      <c r="DZ58" s="19"/>
      <c r="EA58" s="19"/>
      <c r="EB58" s="19"/>
      <c r="EC58" s="19"/>
      <c r="ED58" s="19"/>
      <c r="EE58" s="19"/>
      <c r="EF58" s="19"/>
      <c r="EG58" s="19"/>
      <c r="EH58" s="19"/>
      <c r="EI58" s="19"/>
      <c r="EJ58" s="19"/>
      <c r="EK58" s="19"/>
      <c r="EL58" s="19"/>
      <c r="FU58" s="19"/>
      <c r="FV58" s="19"/>
      <c r="HQ58" s="19"/>
      <c r="HR58" s="19"/>
      <c r="JM58" s="19"/>
      <c r="JN58" s="29"/>
      <c r="JO58" s="19"/>
      <c r="JP58" s="19"/>
      <c r="JQ58" s="19"/>
      <c r="JR58" s="19"/>
      <c r="JS58" s="19"/>
      <c r="JT58" s="19"/>
      <c r="JU58" s="19"/>
      <c r="JV58" s="19"/>
      <c r="JW58" s="19"/>
      <c r="JX58" s="19"/>
      <c r="JY58" s="19"/>
      <c r="JZ58" s="19"/>
      <c r="LI58" s="19"/>
      <c r="LJ58" s="19"/>
      <c r="LK58" s="19"/>
      <c r="LL58" s="19"/>
      <c r="LM58" s="19"/>
      <c r="LN58" s="19"/>
      <c r="LO58" s="19"/>
      <c r="LP58" s="19"/>
      <c r="LQ58" s="19"/>
      <c r="LR58" s="19"/>
      <c r="LS58" s="19"/>
      <c r="LT58" s="19"/>
      <c r="LU58" s="19"/>
      <c r="ND58" s="19"/>
      <c r="NE58" s="19"/>
      <c r="NF58" s="19"/>
      <c r="NG58" s="19"/>
      <c r="NH58" s="19"/>
      <c r="NI58" s="19"/>
      <c r="NJ58" s="19"/>
      <c r="NK58" s="19"/>
      <c r="NL58" s="19"/>
      <c r="NM58" s="19"/>
      <c r="NN58" s="19"/>
      <c r="NO58" s="19"/>
      <c r="NP58" s="19"/>
      <c r="OZ58" s="25"/>
      <c r="PA58" s="25"/>
      <c r="PB58" s="25"/>
      <c r="PC58" s="25"/>
      <c r="PD58" s="25"/>
      <c r="PE58" s="25"/>
      <c r="PF58" s="25"/>
      <c r="PG58" s="25"/>
      <c r="PH58" s="25"/>
      <c r="PI58" s="25"/>
      <c r="PJ58" s="25"/>
      <c r="PK58" s="25"/>
      <c r="PL58" s="25"/>
      <c r="PM58" s="25"/>
      <c r="PN58" s="25"/>
      <c r="QW58" s="25"/>
      <c r="RA58" s="19"/>
      <c r="RB58" s="19"/>
      <c r="RC58" s="19"/>
      <c r="RD58" s="19"/>
      <c r="RE58" s="19"/>
      <c r="RF58" s="19"/>
      <c r="RI58" s="19"/>
      <c r="RJ58" s="19"/>
      <c r="RK58" s="19"/>
      <c r="RL58" s="19"/>
      <c r="RM58" s="19"/>
      <c r="RN58" s="19"/>
      <c r="RO58" s="19"/>
      <c r="RP58" s="19"/>
      <c r="RQ58" s="19"/>
      <c r="RR58" s="19"/>
      <c r="RS58" s="19"/>
      <c r="RT58" s="19"/>
      <c r="RU58" s="19"/>
      <c r="RV58" s="19"/>
      <c r="RW58" s="19"/>
      <c r="RX58" s="19"/>
      <c r="RY58" s="19"/>
      <c r="SA58" s="19"/>
      <c r="SB58" s="19"/>
    </row>
    <row r="59" spans="1:496" x14ac:dyDescent="0.25">
      <c r="A59" s="2" t="str">
        <f t="shared" si="1"/>
        <v/>
      </c>
      <c r="B59" s="19"/>
      <c r="C59" s="19"/>
      <c r="D59" s="19"/>
      <c r="E59" s="25"/>
      <c r="F59" s="25"/>
      <c r="G59" s="19"/>
      <c r="H59" s="19"/>
      <c r="I59" s="19"/>
      <c r="J59" s="19"/>
      <c r="K59" s="19"/>
      <c r="L59" s="29"/>
      <c r="M59" s="29"/>
      <c r="N59" s="19"/>
      <c r="O59" s="19"/>
      <c r="P59" s="20"/>
      <c r="Q59" s="19"/>
      <c r="R59" s="19"/>
      <c r="S59" s="25"/>
      <c r="T59" s="19"/>
      <c r="U59" s="19"/>
      <c r="V59" s="19"/>
      <c r="W59" s="19"/>
      <c r="X59" s="40"/>
      <c r="Y59" s="19"/>
      <c r="Z59" s="19"/>
      <c r="AA59" s="19"/>
      <c r="AB59" s="25"/>
      <c r="AE59" s="19"/>
      <c r="AF59" s="19"/>
      <c r="AH59" s="19"/>
      <c r="CD59" s="19"/>
      <c r="CE59" s="25"/>
      <c r="DZ59" s="19"/>
      <c r="EA59" s="19"/>
      <c r="EB59" s="19"/>
      <c r="EC59" s="19"/>
      <c r="ED59" s="19"/>
      <c r="EE59" s="19"/>
      <c r="EF59" s="19"/>
      <c r="EG59" s="19"/>
      <c r="EH59" s="19"/>
      <c r="EI59" s="19"/>
      <c r="EJ59" s="19"/>
      <c r="EK59" s="19"/>
      <c r="EL59" s="19"/>
      <c r="FU59" s="19"/>
      <c r="FV59" s="19"/>
      <c r="HQ59" s="19"/>
      <c r="HR59" s="19"/>
      <c r="JM59" s="19"/>
      <c r="JN59" s="29"/>
      <c r="JO59" s="19"/>
      <c r="JP59" s="19"/>
      <c r="JQ59" s="19"/>
      <c r="JR59" s="19"/>
      <c r="JS59" s="19"/>
      <c r="JT59" s="19"/>
      <c r="JU59" s="19"/>
      <c r="JV59" s="19"/>
      <c r="JW59" s="19"/>
      <c r="JX59" s="19"/>
      <c r="JY59" s="19"/>
      <c r="JZ59" s="19"/>
      <c r="LI59" s="19"/>
      <c r="LJ59" s="19"/>
      <c r="LK59" s="19"/>
      <c r="LL59" s="19"/>
      <c r="LM59" s="19"/>
      <c r="LN59" s="19"/>
      <c r="LO59" s="19"/>
      <c r="LP59" s="19"/>
      <c r="LQ59" s="19"/>
      <c r="LR59" s="19"/>
      <c r="LS59" s="19"/>
      <c r="LT59" s="19"/>
      <c r="LU59" s="19"/>
      <c r="ND59" s="19"/>
      <c r="NE59" s="19"/>
      <c r="NF59" s="19"/>
      <c r="NG59" s="19"/>
      <c r="NH59" s="19"/>
      <c r="NI59" s="19"/>
      <c r="NJ59" s="19"/>
      <c r="NK59" s="19"/>
      <c r="NL59" s="19"/>
      <c r="NM59" s="19"/>
      <c r="NN59" s="19"/>
      <c r="NO59" s="19"/>
      <c r="NP59" s="19"/>
      <c r="OZ59" s="25"/>
      <c r="PA59" s="25"/>
      <c r="PB59" s="25"/>
      <c r="PC59" s="25"/>
      <c r="PD59" s="25"/>
      <c r="PE59" s="25"/>
      <c r="PF59" s="25"/>
      <c r="PG59" s="25"/>
      <c r="PH59" s="25"/>
      <c r="PI59" s="25"/>
      <c r="PJ59" s="25"/>
      <c r="PK59" s="25"/>
      <c r="PL59" s="25"/>
      <c r="PM59" s="25"/>
      <c r="PN59" s="25"/>
      <c r="QW59" s="25"/>
      <c r="RA59" s="19"/>
      <c r="RB59" s="19"/>
      <c r="RC59" s="19"/>
      <c r="RD59" s="19"/>
      <c r="RE59" s="19"/>
      <c r="RF59" s="19"/>
      <c r="RI59" s="19"/>
      <c r="RJ59" s="19"/>
      <c r="RK59" s="19"/>
      <c r="RL59" s="19"/>
      <c r="RM59" s="19"/>
      <c r="RN59" s="19"/>
      <c r="RO59" s="19"/>
      <c r="RP59" s="19"/>
      <c r="RQ59" s="19"/>
      <c r="RR59" s="19"/>
      <c r="RS59" s="19"/>
      <c r="RT59" s="19"/>
      <c r="RU59" s="19"/>
      <c r="RV59" s="19"/>
      <c r="RW59" s="19"/>
      <c r="RX59" s="19"/>
      <c r="RY59" s="19"/>
      <c r="SA59" s="19"/>
      <c r="SB59" s="19"/>
    </row>
    <row r="60" spans="1:496" x14ac:dyDescent="0.25">
      <c r="A60" s="2" t="str">
        <f t="shared" si="1"/>
        <v/>
      </c>
      <c r="B60" s="19"/>
      <c r="C60" s="19"/>
      <c r="D60" s="19"/>
      <c r="E60" s="25"/>
      <c r="F60" s="25"/>
      <c r="G60" s="19"/>
      <c r="H60" s="19"/>
      <c r="I60" s="19"/>
      <c r="J60" s="19"/>
      <c r="K60" s="19"/>
      <c r="L60" s="29"/>
      <c r="M60" s="29"/>
      <c r="N60" s="19"/>
      <c r="O60" s="19"/>
      <c r="P60" s="20"/>
      <c r="Q60" s="19"/>
      <c r="R60" s="19"/>
      <c r="S60" s="25"/>
      <c r="T60" s="19"/>
      <c r="U60" s="19"/>
      <c r="V60" s="19"/>
      <c r="W60" s="19"/>
      <c r="X60" s="40"/>
      <c r="Y60" s="19"/>
      <c r="Z60" s="19"/>
      <c r="AA60" s="19"/>
      <c r="AB60" s="25"/>
      <c r="AE60" s="19"/>
      <c r="AF60" s="19"/>
      <c r="AH60" s="19"/>
      <c r="CD60" s="19"/>
      <c r="CE60" s="25"/>
      <c r="DZ60" s="19"/>
      <c r="EA60" s="19"/>
      <c r="EB60" s="19"/>
      <c r="EC60" s="19"/>
      <c r="ED60" s="19"/>
      <c r="EE60" s="19"/>
      <c r="EF60" s="19"/>
      <c r="EG60" s="19"/>
      <c r="EH60" s="19"/>
      <c r="EI60" s="19"/>
      <c r="EJ60" s="19"/>
      <c r="EK60" s="19"/>
      <c r="EL60" s="19"/>
      <c r="FU60" s="19"/>
      <c r="FV60" s="19"/>
      <c r="HQ60" s="19"/>
      <c r="HR60" s="19"/>
      <c r="JM60" s="19"/>
      <c r="JN60" s="29"/>
      <c r="JO60" s="19"/>
      <c r="JP60" s="19"/>
      <c r="JQ60" s="19"/>
      <c r="JR60" s="19"/>
      <c r="JS60" s="19"/>
      <c r="JT60" s="19"/>
      <c r="JU60" s="19"/>
      <c r="JV60" s="19"/>
      <c r="JW60" s="19"/>
      <c r="JX60" s="19"/>
      <c r="JY60" s="19"/>
      <c r="JZ60" s="19"/>
      <c r="LI60" s="19"/>
      <c r="LJ60" s="19"/>
      <c r="LK60" s="19"/>
      <c r="LL60" s="19"/>
      <c r="LM60" s="19"/>
      <c r="LN60" s="19"/>
      <c r="LO60" s="19"/>
      <c r="LP60" s="19"/>
      <c r="LQ60" s="19"/>
      <c r="LR60" s="19"/>
      <c r="LS60" s="19"/>
      <c r="LT60" s="19"/>
      <c r="LU60" s="19"/>
      <c r="ND60" s="19"/>
      <c r="NE60" s="19"/>
      <c r="NF60" s="19"/>
      <c r="NG60" s="19"/>
      <c r="NH60" s="19"/>
      <c r="NI60" s="19"/>
      <c r="NJ60" s="19"/>
      <c r="NK60" s="19"/>
      <c r="NL60" s="19"/>
      <c r="NM60" s="19"/>
      <c r="NN60" s="19"/>
      <c r="NO60" s="19"/>
      <c r="NP60" s="19"/>
      <c r="OZ60" s="25"/>
      <c r="PA60" s="25"/>
      <c r="PB60" s="25"/>
      <c r="PC60" s="25"/>
      <c r="PD60" s="25"/>
      <c r="PE60" s="25"/>
      <c r="PF60" s="25"/>
      <c r="PG60" s="25"/>
      <c r="PH60" s="25"/>
      <c r="PI60" s="25"/>
      <c r="PJ60" s="25"/>
      <c r="PK60" s="25"/>
      <c r="PL60" s="25"/>
      <c r="PM60" s="25"/>
      <c r="PN60" s="25"/>
      <c r="QW60" s="25"/>
      <c r="RA60" s="19"/>
      <c r="RB60" s="19"/>
      <c r="RC60" s="19"/>
      <c r="RD60" s="19"/>
      <c r="RE60" s="19"/>
      <c r="RF60" s="19"/>
      <c r="RI60" s="19"/>
      <c r="RJ60" s="19"/>
      <c r="RK60" s="19"/>
      <c r="RL60" s="19"/>
      <c r="RM60" s="19"/>
      <c r="RN60" s="19"/>
      <c r="RO60" s="19"/>
      <c r="RP60" s="19"/>
      <c r="RQ60" s="19"/>
      <c r="RR60" s="19"/>
      <c r="RS60" s="19"/>
      <c r="RT60" s="19"/>
      <c r="RU60" s="19"/>
      <c r="RV60" s="19"/>
      <c r="RW60" s="19"/>
      <c r="RX60" s="19"/>
      <c r="RY60" s="19"/>
      <c r="SA60" s="19"/>
      <c r="SB60" s="19"/>
    </row>
    <row r="61" spans="1:496" x14ac:dyDescent="0.25">
      <c r="A61" s="2" t="str">
        <f t="shared" si="1"/>
        <v/>
      </c>
      <c r="B61" s="19"/>
      <c r="C61" s="19"/>
      <c r="D61" s="19"/>
      <c r="E61" s="25"/>
      <c r="F61" s="25"/>
      <c r="G61" s="19"/>
      <c r="H61" s="19"/>
      <c r="I61" s="19"/>
      <c r="J61" s="19"/>
      <c r="K61" s="19"/>
      <c r="L61" s="29"/>
      <c r="M61" s="29"/>
      <c r="N61" s="19"/>
      <c r="O61" s="19"/>
      <c r="P61" s="20"/>
      <c r="Q61" s="19"/>
      <c r="R61" s="19"/>
      <c r="S61" s="25"/>
      <c r="T61" s="19"/>
      <c r="U61" s="19"/>
      <c r="V61" s="19"/>
      <c r="W61" s="19"/>
      <c r="X61" s="40"/>
      <c r="Y61" s="19"/>
      <c r="Z61" s="19"/>
      <c r="AA61" s="19"/>
      <c r="AB61" s="25"/>
      <c r="AE61" s="19"/>
      <c r="AF61" s="19"/>
      <c r="AH61" s="19"/>
      <c r="CD61" s="19"/>
      <c r="CE61" s="25"/>
      <c r="DZ61" s="19"/>
      <c r="EA61" s="19"/>
      <c r="EB61" s="19"/>
      <c r="EC61" s="19"/>
      <c r="ED61" s="19"/>
      <c r="EE61" s="19"/>
      <c r="EF61" s="19"/>
      <c r="EG61" s="19"/>
      <c r="EH61" s="19"/>
      <c r="EI61" s="19"/>
      <c r="EJ61" s="19"/>
      <c r="EK61" s="19"/>
      <c r="EL61" s="19"/>
      <c r="FU61" s="19"/>
      <c r="FV61" s="19"/>
      <c r="HQ61" s="19"/>
      <c r="HR61" s="19"/>
      <c r="JM61" s="19"/>
      <c r="JN61" s="29"/>
      <c r="JO61" s="19"/>
      <c r="JP61" s="19"/>
      <c r="JQ61" s="19"/>
      <c r="JR61" s="19"/>
      <c r="JS61" s="19"/>
      <c r="JT61" s="19"/>
      <c r="JU61" s="19"/>
      <c r="JV61" s="19"/>
      <c r="JW61" s="19"/>
      <c r="JX61" s="19"/>
      <c r="JY61" s="19"/>
      <c r="JZ61" s="19"/>
      <c r="LI61" s="19"/>
      <c r="LJ61" s="19"/>
      <c r="LK61" s="19"/>
      <c r="LL61" s="19"/>
      <c r="LM61" s="19"/>
      <c r="LN61" s="19"/>
      <c r="LO61" s="19"/>
      <c r="LP61" s="19"/>
      <c r="LQ61" s="19"/>
      <c r="LR61" s="19"/>
      <c r="LS61" s="19"/>
      <c r="LT61" s="19"/>
      <c r="LU61" s="19"/>
      <c r="ND61" s="19"/>
      <c r="NE61" s="19"/>
      <c r="NF61" s="19"/>
      <c r="NG61" s="19"/>
      <c r="NH61" s="19"/>
      <c r="NI61" s="19"/>
      <c r="NJ61" s="19"/>
      <c r="NK61" s="19"/>
      <c r="NL61" s="19"/>
      <c r="NM61" s="19"/>
      <c r="NN61" s="19"/>
      <c r="NO61" s="19"/>
      <c r="NP61" s="19"/>
      <c r="OZ61" s="25"/>
      <c r="PA61" s="25"/>
      <c r="PB61" s="25"/>
      <c r="PC61" s="25"/>
      <c r="PD61" s="25"/>
      <c r="PE61" s="25"/>
      <c r="PF61" s="25"/>
      <c r="PG61" s="25"/>
      <c r="PH61" s="25"/>
      <c r="PI61" s="25"/>
      <c r="PJ61" s="25"/>
      <c r="PK61" s="25"/>
      <c r="PL61" s="25"/>
      <c r="PM61" s="25"/>
      <c r="PN61" s="25"/>
      <c r="QW61" s="25"/>
      <c r="RA61" s="19"/>
      <c r="RB61" s="19"/>
      <c r="RC61" s="19"/>
      <c r="RD61" s="19"/>
      <c r="RE61" s="19"/>
      <c r="RF61" s="19"/>
      <c r="RI61" s="19"/>
      <c r="RJ61" s="19"/>
      <c r="RK61" s="19"/>
      <c r="RL61" s="19"/>
      <c r="RM61" s="19"/>
      <c r="RN61" s="19"/>
      <c r="RO61" s="19"/>
      <c r="RP61" s="19"/>
      <c r="RQ61" s="19"/>
      <c r="RR61" s="19"/>
      <c r="RS61" s="19"/>
      <c r="RT61" s="19"/>
      <c r="RU61" s="19"/>
      <c r="RV61" s="19"/>
      <c r="RW61" s="19"/>
      <c r="RX61" s="19"/>
      <c r="RY61" s="19"/>
      <c r="SA61" s="19"/>
      <c r="SB61" s="19"/>
    </row>
    <row r="62" spans="1:496" x14ac:dyDescent="0.25">
      <c r="A62" s="2" t="str">
        <f t="shared" si="1"/>
        <v/>
      </c>
      <c r="B62" s="19"/>
      <c r="C62" s="19"/>
      <c r="D62" s="19"/>
      <c r="E62" s="25"/>
      <c r="F62" s="25"/>
      <c r="G62" s="19"/>
      <c r="H62" s="19"/>
      <c r="I62" s="19"/>
      <c r="J62" s="19"/>
      <c r="K62" s="19"/>
      <c r="L62" s="29"/>
      <c r="M62" s="29"/>
      <c r="N62" s="19"/>
      <c r="O62" s="19"/>
      <c r="P62" s="20"/>
      <c r="Q62" s="19"/>
      <c r="R62" s="19"/>
      <c r="S62" s="25"/>
      <c r="T62" s="19"/>
      <c r="U62" s="19"/>
      <c r="V62" s="19"/>
      <c r="W62" s="19"/>
      <c r="X62" s="40"/>
      <c r="Y62" s="19"/>
      <c r="Z62" s="19"/>
      <c r="AA62" s="19"/>
      <c r="AB62" s="25"/>
      <c r="AE62" s="19"/>
      <c r="AF62" s="19"/>
      <c r="AH62" s="19"/>
      <c r="CD62" s="19"/>
      <c r="CE62" s="25"/>
      <c r="DZ62" s="19"/>
      <c r="EA62" s="19"/>
      <c r="EB62" s="19"/>
      <c r="EC62" s="19"/>
      <c r="ED62" s="19"/>
      <c r="EE62" s="19"/>
      <c r="EF62" s="19"/>
      <c r="EG62" s="19"/>
      <c r="EH62" s="19"/>
      <c r="EI62" s="19"/>
      <c r="EJ62" s="19"/>
      <c r="EK62" s="19"/>
      <c r="EL62" s="19"/>
      <c r="FU62" s="19"/>
      <c r="FV62" s="19"/>
      <c r="HQ62" s="19"/>
      <c r="HR62" s="19"/>
      <c r="JM62" s="19"/>
      <c r="JN62" s="29"/>
      <c r="JO62" s="19"/>
      <c r="JP62" s="19"/>
      <c r="JQ62" s="19"/>
      <c r="JR62" s="19"/>
      <c r="JS62" s="19"/>
      <c r="JT62" s="19"/>
      <c r="JU62" s="19"/>
      <c r="JV62" s="19"/>
      <c r="JW62" s="19"/>
      <c r="JX62" s="19"/>
      <c r="JY62" s="19"/>
      <c r="JZ62" s="19"/>
      <c r="LI62" s="19"/>
      <c r="LJ62" s="19"/>
      <c r="LK62" s="19"/>
      <c r="LL62" s="19"/>
      <c r="LM62" s="19"/>
      <c r="LN62" s="19"/>
      <c r="LO62" s="19"/>
      <c r="LP62" s="19"/>
      <c r="LQ62" s="19"/>
      <c r="LR62" s="19"/>
      <c r="LS62" s="19"/>
      <c r="LT62" s="19"/>
      <c r="LU62" s="19"/>
      <c r="ND62" s="19"/>
      <c r="NE62" s="19"/>
      <c r="NF62" s="19"/>
      <c r="NG62" s="19"/>
      <c r="NH62" s="19"/>
      <c r="NI62" s="19"/>
      <c r="NJ62" s="19"/>
      <c r="NK62" s="19"/>
      <c r="NL62" s="19"/>
      <c r="NM62" s="19"/>
      <c r="NN62" s="19"/>
      <c r="NO62" s="19"/>
      <c r="NP62" s="19"/>
      <c r="OZ62" s="25"/>
      <c r="PA62" s="25"/>
      <c r="PB62" s="25"/>
      <c r="PC62" s="25"/>
      <c r="PD62" s="25"/>
      <c r="PE62" s="25"/>
      <c r="PF62" s="25"/>
      <c r="PG62" s="25"/>
      <c r="PH62" s="25"/>
      <c r="PI62" s="25"/>
      <c r="PJ62" s="25"/>
      <c r="PK62" s="25"/>
      <c r="PL62" s="25"/>
      <c r="PM62" s="25"/>
      <c r="PN62" s="25"/>
      <c r="QW62" s="25"/>
      <c r="RA62" s="19"/>
      <c r="RB62" s="19"/>
      <c r="RC62" s="19"/>
      <c r="RD62" s="19"/>
      <c r="RE62" s="19"/>
      <c r="RF62" s="19"/>
      <c r="RI62" s="19"/>
      <c r="RJ62" s="19"/>
      <c r="RK62" s="19"/>
      <c r="RL62" s="19"/>
      <c r="RM62" s="19"/>
      <c r="RN62" s="19"/>
      <c r="RO62" s="19"/>
      <c r="RP62" s="19"/>
      <c r="RQ62" s="19"/>
      <c r="RR62" s="19"/>
      <c r="RS62" s="19"/>
      <c r="RT62" s="19"/>
      <c r="RU62" s="19"/>
      <c r="RV62" s="19"/>
      <c r="RW62" s="19"/>
      <c r="RX62" s="19"/>
      <c r="RY62" s="19"/>
      <c r="SA62" s="19"/>
      <c r="SB62" s="19"/>
    </row>
    <row r="63" spans="1:496" x14ac:dyDescent="0.25">
      <c r="A63" s="2" t="str">
        <f t="shared" si="1"/>
        <v/>
      </c>
      <c r="B63" s="19"/>
      <c r="C63" s="19"/>
      <c r="D63" s="19"/>
      <c r="E63" s="25"/>
      <c r="F63" s="25"/>
      <c r="G63" s="19"/>
      <c r="H63" s="19"/>
      <c r="I63" s="19"/>
      <c r="J63" s="19"/>
      <c r="K63" s="19"/>
      <c r="L63" s="29"/>
      <c r="M63" s="29"/>
      <c r="N63" s="19"/>
      <c r="O63" s="19"/>
      <c r="P63" s="20"/>
      <c r="Q63" s="19"/>
      <c r="R63" s="19"/>
      <c r="S63" s="25"/>
      <c r="T63" s="19"/>
      <c r="U63" s="19"/>
      <c r="V63" s="19"/>
      <c r="W63" s="19"/>
      <c r="X63" s="40"/>
      <c r="Y63" s="19"/>
      <c r="Z63" s="19"/>
      <c r="AA63" s="19"/>
      <c r="AB63" s="25"/>
      <c r="AE63" s="19"/>
      <c r="AF63" s="19"/>
      <c r="AH63" s="19"/>
      <c r="CD63" s="19"/>
      <c r="CE63" s="25"/>
      <c r="DZ63" s="19"/>
      <c r="EA63" s="19"/>
      <c r="EB63" s="19"/>
      <c r="EC63" s="19"/>
      <c r="ED63" s="19"/>
      <c r="EE63" s="19"/>
      <c r="EF63" s="19"/>
      <c r="EG63" s="19"/>
      <c r="EH63" s="19"/>
      <c r="EI63" s="19"/>
      <c r="EJ63" s="19"/>
      <c r="EK63" s="19"/>
      <c r="EL63" s="19"/>
      <c r="FU63" s="19"/>
      <c r="FV63" s="19"/>
      <c r="HQ63" s="19"/>
      <c r="HR63" s="19"/>
      <c r="JM63" s="19"/>
      <c r="JN63" s="29"/>
      <c r="JO63" s="19"/>
      <c r="JP63" s="19"/>
      <c r="JQ63" s="19"/>
      <c r="JR63" s="19"/>
      <c r="JS63" s="19"/>
      <c r="JT63" s="19"/>
      <c r="JU63" s="19"/>
      <c r="JV63" s="19"/>
      <c r="JW63" s="19"/>
      <c r="JX63" s="19"/>
      <c r="JY63" s="19"/>
      <c r="JZ63" s="19"/>
      <c r="LI63" s="19"/>
      <c r="LJ63" s="19"/>
      <c r="LK63" s="19"/>
      <c r="LL63" s="19"/>
      <c r="LM63" s="19"/>
      <c r="LN63" s="19"/>
      <c r="LO63" s="19"/>
      <c r="LP63" s="19"/>
      <c r="LQ63" s="19"/>
      <c r="LR63" s="19"/>
      <c r="LS63" s="19"/>
      <c r="LT63" s="19"/>
      <c r="LU63" s="19"/>
      <c r="ND63" s="19"/>
      <c r="NE63" s="19"/>
      <c r="NF63" s="19"/>
      <c r="NG63" s="19"/>
      <c r="NH63" s="19"/>
      <c r="NI63" s="19"/>
      <c r="NJ63" s="19"/>
      <c r="NK63" s="19"/>
      <c r="NL63" s="19"/>
      <c r="NM63" s="19"/>
      <c r="NN63" s="19"/>
      <c r="NO63" s="19"/>
      <c r="NP63" s="19"/>
      <c r="OZ63" s="25"/>
      <c r="PA63" s="25"/>
      <c r="PB63" s="25"/>
      <c r="PC63" s="25"/>
      <c r="PD63" s="25"/>
      <c r="PE63" s="25"/>
      <c r="PF63" s="25"/>
      <c r="PG63" s="25"/>
      <c r="PH63" s="25"/>
      <c r="PI63" s="25"/>
      <c r="PJ63" s="25"/>
      <c r="PK63" s="25"/>
      <c r="PL63" s="25"/>
      <c r="PM63" s="25"/>
      <c r="PN63" s="25"/>
      <c r="QW63" s="25"/>
      <c r="RA63" s="19"/>
      <c r="RB63" s="19"/>
      <c r="RC63" s="19"/>
      <c r="RD63" s="19"/>
      <c r="RE63" s="19"/>
      <c r="RF63" s="19"/>
      <c r="RI63" s="19"/>
      <c r="RJ63" s="19"/>
      <c r="RK63" s="19"/>
      <c r="RL63" s="19"/>
      <c r="RM63" s="19"/>
      <c r="RN63" s="19"/>
      <c r="RO63" s="19"/>
      <c r="RP63" s="19"/>
      <c r="RQ63" s="19"/>
      <c r="RR63" s="19"/>
      <c r="RS63" s="19"/>
      <c r="RT63" s="19"/>
      <c r="RU63" s="19"/>
      <c r="RV63" s="19"/>
      <c r="RW63" s="19"/>
      <c r="RX63" s="19"/>
      <c r="RY63" s="19"/>
      <c r="SA63" s="19"/>
      <c r="SB63" s="19"/>
    </row>
    <row r="64" spans="1:496" x14ac:dyDescent="0.25">
      <c r="A64" s="2" t="str">
        <f t="shared" si="1"/>
        <v/>
      </c>
      <c r="B64" s="19"/>
      <c r="C64" s="19"/>
      <c r="D64" s="19"/>
      <c r="E64" s="25"/>
      <c r="F64" s="25"/>
      <c r="G64" s="19"/>
      <c r="H64" s="19"/>
      <c r="I64" s="19"/>
      <c r="J64" s="19"/>
      <c r="K64" s="19"/>
      <c r="L64" s="29"/>
      <c r="M64" s="29"/>
      <c r="N64" s="19"/>
      <c r="O64" s="19"/>
      <c r="P64" s="20"/>
      <c r="Q64" s="19"/>
      <c r="R64" s="19"/>
      <c r="S64" s="25"/>
      <c r="T64" s="19"/>
      <c r="U64" s="19"/>
      <c r="V64" s="19"/>
      <c r="W64" s="19"/>
      <c r="X64" s="40"/>
      <c r="Y64" s="19"/>
      <c r="Z64" s="19"/>
      <c r="AA64" s="19"/>
      <c r="AB64" s="25"/>
      <c r="AE64" s="19"/>
      <c r="AF64" s="19"/>
      <c r="AH64" s="19"/>
      <c r="AI64" s="25"/>
      <c r="CD64" s="19"/>
      <c r="CE64" s="25"/>
      <c r="DZ64" s="19"/>
      <c r="EA64" s="19"/>
      <c r="EB64" s="19"/>
      <c r="EC64" s="19"/>
      <c r="ED64" s="19"/>
      <c r="EE64" s="19"/>
      <c r="EF64" s="19"/>
      <c r="EG64" s="19"/>
      <c r="EH64" s="19"/>
      <c r="EI64" s="19"/>
      <c r="EJ64" s="19"/>
      <c r="EK64" s="19"/>
      <c r="EL64" s="19"/>
      <c r="FU64" s="19"/>
      <c r="FV64" s="19"/>
      <c r="HQ64" s="19"/>
      <c r="HR64" s="19"/>
      <c r="JM64" s="19"/>
      <c r="JN64" s="29"/>
      <c r="JO64" s="19"/>
      <c r="JP64" s="19"/>
      <c r="JQ64" s="19"/>
      <c r="JR64" s="19"/>
      <c r="JS64" s="19"/>
      <c r="JT64" s="19"/>
      <c r="JU64" s="19"/>
      <c r="JV64" s="19"/>
      <c r="JW64" s="19"/>
      <c r="JX64" s="19"/>
      <c r="JY64" s="19"/>
      <c r="JZ64" s="19"/>
      <c r="LI64" s="19"/>
      <c r="LJ64" s="19"/>
      <c r="LK64" s="19"/>
      <c r="LL64" s="19"/>
      <c r="LM64" s="19"/>
      <c r="LN64" s="19"/>
      <c r="LO64" s="19"/>
      <c r="LP64" s="19"/>
      <c r="LQ64" s="19"/>
      <c r="LR64" s="19"/>
      <c r="LS64" s="19"/>
      <c r="LT64" s="19"/>
      <c r="LU64" s="19"/>
      <c r="ND64" s="19"/>
      <c r="NE64" s="19"/>
      <c r="NF64" s="19"/>
      <c r="NG64" s="19"/>
      <c r="NH64" s="19"/>
      <c r="NI64" s="19"/>
      <c r="NJ64" s="19"/>
      <c r="NK64" s="19"/>
      <c r="NL64" s="19"/>
      <c r="NM64" s="19"/>
      <c r="NN64" s="19"/>
      <c r="NO64" s="19"/>
      <c r="NP64" s="19"/>
      <c r="OZ64" s="25"/>
      <c r="PA64" s="25"/>
      <c r="PB64" s="25"/>
      <c r="PC64" s="25"/>
      <c r="PD64" s="25"/>
      <c r="PE64" s="25"/>
      <c r="PF64" s="25"/>
      <c r="PG64" s="25"/>
      <c r="PH64" s="25"/>
      <c r="PI64" s="25"/>
      <c r="PJ64" s="25"/>
      <c r="PK64" s="25"/>
      <c r="PL64" s="25"/>
      <c r="PM64" s="25"/>
      <c r="PN64" s="25"/>
      <c r="QW64" s="25"/>
      <c r="RA64" s="19"/>
      <c r="RB64" s="19"/>
      <c r="RC64" s="19"/>
      <c r="RD64" s="19"/>
      <c r="RE64" s="19"/>
      <c r="RF64" s="19"/>
      <c r="RI64" s="19"/>
      <c r="RJ64" s="19"/>
      <c r="RK64" s="19"/>
      <c r="RL64" s="19"/>
      <c r="RM64" s="19"/>
      <c r="RN64" s="19"/>
      <c r="RO64" s="19"/>
      <c r="RP64" s="19"/>
      <c r="RQ64" s="19"/>
      <c r="RR64" s="19"/>
      <c r="RS64" s="19"/>
      <c r="RT64" s="19"/>
      <c r="RU64" s="19"/>
      <c r="RV64" s="19"/>
      <c r="RW64" s="19"/>
      <c r="RX64" s="19"/>
      <c r="RY64" s="19"/>
      <c r="SA64" s="19"/>
      <c r="SB64" s="19"/>
    </row>
    <row r="65" spans="1:496" x14ac:dyDescent="0.25">
      <c r="A65" s="2" t="str">
        <f t="shared" si="1"/>
        <v/>
      </c>
      <c r="B65" s="19"/>
      <c r="C65" s="19"/>
      <c r="D65" s="19"/>
      <c r="E65" s="25"/>
      <c r="F65" s="25"/>
      <c r="G65" s="19"/>
      <c r="H65" s="19"/>
      <c r="I65" s="19"/>
      <c r="J65" s="19"/>
      <c r="K65" s="19"/>
      <c r="L65" s="29"/>
      <c r="M65" s="29"/>
      <c r="N65" s="19"/>
      <c r="O65" s="19"/>
      <c r="P65" s="20"/>
      <c r="Q65" s="19"/>
      <c r="R65" s="19"/>
      <c r="S65" s="25"/>
      <c r="T65" s="19"/>
      <c r="U65" s="19"/>
      <c r="V65" s="19"/>
      <c r="W65" s="19"/>
      <c r="X65" s="40"/>
      <c r="Y65" s="19"/>
      <c r="Z65" s="19"/>
      <c r="AA65" s="19"/>
      <c r="AB65" s="25"/>
      <c r="AE65" s="19"/>
      <c r="AF65" s="19"/>
      <c r="AH65" s="19"/>
      <c r="AI65" s="25"/>
      <c r="CD65" s="19"/>
      <c r="CE65" s="25"/>
      <c r="DZ65" s="19"/>
      <c r="EA65" s="19"/>
      <c r="EB65" s="19"/>
      <c r="EC65" s="19"/>
      <c r="ED65" s="19"/>
      <c r="EE65" s="19"/>
      <c r="EF65" s="19"/>
      <c r="EG65" s="19"/>
      <c r="EH65" s="19"/>
      <c r="EI65" s="19"/>
      <c r="EJ65" s="19"/>
      <c r="EK65" s="19"/>
      <c r="EL65" s="19"/>
      <c r="FU65" s="19"/>
      <c r="FV65" s="19"/>
      <c r="HQ65" s="19"/>
      <c r="HR65" s="19"/>
      <c r="JM65" s="19"/>
      <c r="JN65" s="29"/>
      <c r="JO65" s="19"/>
      <c r="JP65" s="19"/>
      <c r="JQ65" s="19"/>
      <c r="JR65" s="19"/>
      <c r="JS65" s="19"/>
      <c r="JT65" s="19"/>
      <c r="JU65" s="19"/>
      <c r="JV65" s="19"/>
      <c r="JW65" s="19"/>
      <c r="JX65" s="19"/>
      <c r="JY65" s="19"/>
      <c r="JZ65" s="19"/>
      <c r="LI65" s="19"/>
      <c r="LJ65" s="19"/>
      <c r="LK65" s="19"/>
      <c r="LL65" s="19"/>
      <c r="LM65" s="19"/>
      <c r="LN65" s="19"/>
      <c r="LO65" s="19"/>
      <c r="LP65" s="19"/>
      <c r="LQ65" s="19"/>
      <c r="LR65" s="19"/>
      <c r="LS65" s="19"/>
      <c r="LT65" s="19"/>
      <c r="LU65" s="19"/>
      <c r="ND65" s="19"/>
      <c r="NE65" s="19"/>
      <c r="NF65" s="19"/>
      <c r="NG65" s="19"/>
      <c r="NH65" s="19"/>
      <c r="NI65" s="19"/>
      <c r="NJ65" s="19"/>
      <c r="NK65" s="19"/>
      <c r="NL65" s="19"/>
      <c r="NM65" s="19"/>
      <c r="NN65" s="19"/>
      <c r="NO65" s="19"/>
      <c r="NP65" s="19"/>
      <c r="OZ65" s="25"/>
      <c r="PA65" s="25"/>
      <c r="PB65" s="25"/>
      <c r="PC65" s="25"/>
      <c r="PD65" s="25"/>
      <c r="PE65" s="25"/>
      <c r="PF65" s="25"/>
      <c r="PG65" s="25"/>
      <c r="PH65" s="25"/>
      <c r="PI65" s="25"/>
      <c r="PJ65" s="25"/>
      <c r="PK65" s="25"/>
      <c r="PL65" s="25"/>
      <c r="PM65" s="25"/>
      <c r="PN65" s="25"/>
      <c r="QW65" s="25"/>
      <c r="RA65" s="19"/>
      <c r="RB65" s="19"/>
      <c r="RC65" s="19"/>
      <c r="RD65" s="19"/>
      <c r="RE65" s="19"/>
      <c r="RF65" s="19"/>
      <c r="RI65" s="19"/>
      <c r="RJ65" s="19"/>
      <c r="RK65" s="19"/>
      <c r="RL65" s="19"/>
      <c r="RM65" s="19"/>
      <c r="RN65" s="19"/>
      <c r="RO65" s="19"/>
      <c r="RP65" s="19"/>
      <c r="RQ65" s="19"/>
      <c r="RR65" s="19"/>
      <c r="RS65" s="19"/>
      <c r="RT65" s="19"/>
      <c r="RU65" s="19"/>
      <c r="RV65" s="19"/>
      <c r="RW65" s="19"/>
      <c r="RX65" s="19"/>
      <c r="RY65" s="19"/>
      <c r="SA65" s="19"/>
      <c r="SB65" s="19"/>
    </row>
    <row r="66" spans="1:496" x14ac:dyDescent="0.25">
      <c r="A66" s="2" t="str">
        <f t="shared" si="1"/>
        <v/>
      </c>
      <c r="B66" s="19"/>
      <c r="C66" s="19"/>
      <c r="D66" s="19"/>
      <c r="E66" s="25"/>
      <c r="F66" s="25"/>
      <c r="G66" s="19"/>
      <c r="H66" s="19"/>
      <c r="I66" s="19"/>
      <c r="J66" s="19"/>
      <c r="K66" s="19"/>
      <c r="L66" s="29"/>
      <c r="M66" s="29"/>
      <c r="N66" s="19"/>
      <c r="O66" s="19"/>
      <c r="P66" s="20"/>
      <c r="Q66" s="19"/>
      <c r="R66" s="19"/>
      <c r="S66" s="25"/>
      <c r="T66" s="19"/>
      <c r="U66" s="19"/>
      <c r="V66" s="19"/>
      <c r="W66" s="19"/>
      <c r="X66" s="40"/>
      <c r="Y66" s="19"/>
      <c r="Z66" s="19"/>
      <c r="AA66" s="19"/>
      <c r="AB66" s="25"/>
      <c r="AE66" s="19"/>
      <c r="AF66" s="19"/>
      <c r="AH66" s="19"/>
      <c r="AI66" s="25"/>
      <c r="CD66" s="19"/>
      <c r="CE66" s="25"/>
      <c r="DZ66" s="19"/>
      <c r="EA66" s="19"/>
      <c r="EB66" s="19"/>
      <c r="EC66" s="19"/>
      <c r="ED66" s="19"/>
      <c r="EE66" s="19"/>
      <c r="EF66" s="19"/>
      <c r="EG66" s="19"/>
      <c r="EH66" s="19"/>
      <c r="EI66" s="19"/>
      <c r="EJ66" s="19"/>
      <c r="EK66" s="19"/>
      <c r="EL66" s="19"/>
      <c r="FU66" s="19"/>
      <c r="FV66" s="19"/>
      <c r="HQ66" s="19"/>
      <c r="HR66" s="19"/>
      <c r="JM66" s="19"/>
      <c r="JN66" s="29"/>
      <c r="JO66" s="19"/>
      <c r="JP66" s="19"/>
      <c r="JQ66" s="19"/>
      <c r="JR66" s="19"/>
      <c r="JS66" s="19"/>
      <c r="JT66" s="19"/>
      <c r="JU66" s="19"/>
      <c r="JV66" s="19"/>
      <c r="JW66" s="19"/>
      <c r="JX66" s="19"/>
      <c r="JY66" s="19"/>
      <c r="JZ66" s="19"/>
      <c r="LI66" s="19"/>
      <c r="LJ66" s="19"/>
      <c r="LK66" s="19"/>
      <c r="LL66" s="19"/>
      <c r="LM66" s="19"/>
      <c r="LN66" s="19"/>
      <c r="LO66" s="19"/>
      <c r="LP66" s="19"/>
      <c r="LQ66" s="19"/>
      <c r="LR66" s="19"/>
      <c r="LS66" s="19"/>
      <c r="LT66" s="19"/>
      <c r="LU66" s="19"/>
      <c r="ND66" s="19"/>
      <c r="NE66" s="19"/>
      <c r="NF66" s="19"/>
      <c r="NG66" s="19"/>
      <c r="NH66" s="19"/>
      <c r="NI66" s="19"/>
      <c r="NJ66" s="19"/>
      <c r="NK66" s="19"/>
      <c r="NL66" s="19"/>
      <c r="NM66" s="19"/>
      <c r="NN66" s="19"/>
      <c r="NO66" s="19"/>
      <c r="NP66" s="19"/>
      <c r="OZ66" s="25"/>
      <c r="PA66" s="25"/>
      <c r="PB66" s="25"/>
      <c r="PC66" s="25"/>
      <c r="PD66" s="25"/>
      <c r="PE66" s="25"/>
      <c r="PF66" s="25"/>
      <c r="PG66" s="25"/>
      <c r="PH66" s="25"/>
      <c r="PI66" s="25"/>
      <c r="PJ66" s="25"/>
      <c r="PK66" s="25"/>
      <c r="PL66" s="25"/>
      <c r="PM66" s="25"/>
      <c r="PN66" s="25"/>
      <c r="QW66" s="25"/>
      <c r="RA66" s="19"/>
      <c r="RB66" s="19"/>
      <c r="RC66" s="19"/>
      <c r="RD66" s="19"/>
      <c r="RE66" s="19"/>
      <c r="RF66" s="19"/>
      <c r="RI66" s="19"/>
      <c r="RJ66" s="19"/>
      <c r="RK66" s="19"/>
      <c r="RL66" s="19"/>
      <c r="RM66" s="19"/>
      <c r="RN66" s="19"/>
      <c r="RO66" s="19"/>
      <c r="RP66" s="19"/>
      <c r="RQ66" s="19"/>
      <c r="RR66" s="19"/>
      <c r="RS66" s="19"/>
      <c r="RT66" s="19"/>
      <c r="RU66" s="19"/>
      <c r="RV66" s="19"/>
      <c r="RW66" s="19"/>
      <c r="RX66" s="19"/>
      <c r="RY66" s="19"/>
      <c r="SA66" s="19"/>
      <c r="SB66" s="19"/>
    </row>
    <row r="67" spans="1:496" x14ac:dyDescent="0.25">
      <c r="A67" s="2" t="str">
        <f t="shared" si="1"/>
        <v/>
      </c>
      <c r="B67" s="19"/>
      <c r="C67" s="19"/>
      <c r="D67" s="19"/>
      <c r="E67" s="25"/>
      <c r="F67" s="25"/>
      <c r="G67" s="19"/>
      <c r="H67" s="19"/>
      <c r="I67" s="19"/>
      <c r="J67" s="19"/>
      <c r="K67" s="19"/>
      <c r="L67" s="29"/>
      <c r="M67" s="29"/>
      <c r="N67" s="19"/>
      <c r="O67" s="19"/>
      <c r="P67" s="20"/>
      <c r="Q67" s="19"/>
      <c r="R67" s="19"/>
      <c r="S67" s="25"/>
      <c r="T67" s="19"/>
      <c r="U67" s="19"/>
      <c r="V67" s="19"/>
      <c r="W67" s="19"/>
      <c r="X67" s="40"/>
      <c r="Y67" s="19"/>
      <c r="Z67" s="19"/>
      <c r="AA67" s="19"/>
      <c r="AB67" s="25"/>
      <c r="AE67" s="19"/>
      <c r="AF67" s="19"/>
      <c r="AH67" s="19"/>
      <c r="AI67" s="25"/>
      <c r="CD67" s="19"/>
      <c r="CE67" s="25"/>
      <c r="DZ67" s="19"/>
      <c r="EA67" s="19"/>
      <c r="EB67" s="19"/>
      <c r="EC67" s="19"/>
      <c r="ED67" s="19"/>
      <c r="EE67" s="19"/>
      <c r="EF67" s="19"/>
      <c r="EG67" s="19"/>
      <c r="EH67" s="19"/>
      <c r="EI67" s="19"/>
      <c r="EJ67" s="19"/>
      <c r="EK67" s="19"/>
      <c r="EL67" s="19"/>
      <c r="FU67" s="19"/>
      <c r="FV67" s="19"/>
      <c r="HQ67" s="19"/>
      <c r="HR67" s="19"/>
      <c r="JM67" s="19"/>
      <c r="JN67" s="29"/>
      <c r="JO67" s="19"/>
      <c r="JP67" s="19"/>
      <c r="JQ67" s="19"/>
      <c r="JR67" s="19"/>
      <c r="JS67" s="19"/>
      <c r="JT67" s="19"/>
      <c r="JU67" s="19"/>
      <c r="JV67" s="19"/>
      <c r="JW67" s="19"/>
      <c r="JX67" s="19"/>
      <c r="JY67" s="19"/>
      <c r="JZ67" s="19"/>
      <c r="LI67" s="19"/>
      <c r="LJ67" s="19"/>
      <c r="LK67" s="19"/>
      <c r="LL67" s="19"/>
      <c r="LM67" s="19"/>
      <c r="LN67" s="19"/>
      <c r="LO67" s="19"/>
      <c r="LP67" s="19"/>
      <c r="LQ67" s="19"/>
      <c r="LR67" s="19"/>
      <c r="LS67" s="19"/>
      <c r="LT67" s="19"/>
      <c r="LU67" s="19"/>
      <c r="ND67" s="19"/>
      <c r="NE67" s="19"/>
      <c r="NF67" s="19"/>
      <c r="NG67" s="19"/>
      <c r="NH67" s="19"/>
      <c r="NI67" s="19"/>
      <c r="NJ67" s="19"/>
      <c r="NK67" s="19"/>
      <c r="NL67" s="19"/>
      <c r="NM67" s="19"/>
      <c r="NN67" s="19"/>
      <c r="NO67" s="19"/>
      <c r="NP67" s="19"/>
      <c r="OZ67" s="25"/>
      <c r="PA67" s="25"/>
      <c r="PB67" s="25"/>
      <c r="PC67" s="25"/>
      <c r="PD67" s="25"/>
      <c r="PE67" s="25"/>
      <c r="PF67" s="25"/>
      <c r="PG67" s="25"/>
      <c r="PH67" s="25"/>
      <c r="PI67" s="25"/>
      <c r="PJ67" s="25"/>
      <c r="PK67" s="25"/>
      <c r="PL67" s="25"/>
      <c r="PM67" s="25"/>
      <c r="PN67" s="25"/>
      <c r="QW67" s="25"/>
      <c r="RA67" s="19"/>
      <c r="RB67" s="19"/>
      <c r="RC67" s="19"/>
      <c r="RD67" s="19"/>
      <c r="RE67" s="19"/>
      <c r="RF67" s="19"/>
      <c r="RI67" s="19"/>
      <c r="RJ67" s="19"/>
      <c r="RK67" s="19"/>
      <c r="RL67" s="19"/>
      <c r="RM67" s="19"/>
      <c r="RN67" s="19"/>
      <c r="RO67" s="19"/>
      <c r="RP67" s="19"/>
      <c r="RQ67" s="19"/>
      <c r="RR67" s="19"/>
      <c r="RS67" s="19"/>
      <c r="RT67" s="19"/>
      <c r="RU67" s="19"/>
      <c r="RV67" s="19"/>
      <c r="RW67" s="19"/>
      <c r="RX67" s="19"/>
      <c r="RY67" s="19"/>
      <c r="SA67" s="19"/>
      <c r="SB67" s="19"/>
    </row>
    <row r="68" spans="1:496" x14ac:dyDescent="0.25">
      <c r="A68" s="2" t="str">
        <f t="shared" si="1"/>
        <v/>
      </c>
      <c r="B68" s="19"/>
      <c r="C68" s="19"/>
      <c r="D68" s="19"/>
      <c r="E68" s="25"/>
      <c r="F68" s="25"/>
      <c r="G68" s="19"/>
      <c r="H68" s="19"/>
      <c r="I68" s="19"/>
      <c r="J68" s="19"/>
      <c r="K68" s="19"/>
      <c r="L68" s="29"/>
      <c r="M68" s="29"/>
      <c r="N68" s="19"/>
      <c r="O68" s="19"/>
      <c r="P68" s="20"/>
      <c r="Q68" s="19"/>
      <c r="R68" s="19"/>
      <c r="S68" s="25"/>
      <c r="T68" s="19"/>
      <c r="U68" s="19"/>
      <c r="V68" s="19"/>
      <c r="W68" s="19"/>
      <c r="X68" s="40"/>
      <c r="Y68" s="19"/>
      <c r="Z68" s="19"/>
      <c r="AA68" s="19"/>
      <c r="AB68" s="25"/>
      <c r="AE68" s="19"/>
      <c r="AF68" s="19"/>
      <c r="AH68" s="19"/>
      <c r="AI68" s="25"/>
      <c r="CD68" s="19"/>
      <c r="CE68" s="25"/>
      <c r="DZ68" s="19"/>
      <c r="EA68" s="19"/>
      <c r="EB68" s="19"/>
      <c r="EC68" s="19"/>
      <c r="ED68" s="19"/>
      <c r="EE68" s="19"/>
      <c r="EF68" s="19"/>
      <c r="EG68" s="19"/>
      <c r="EH68" s="19"/>
      <c r="EI68" s="19"/>
      <c r="EJ68" s="19"/>
      <c r="EK68" s="19"/>
      <c r="EL68" s="19"/>
      <c r="FU68" s="19"/>
      <c r="FV68" s="19"/>
      <c r="HQ68" s="19"/>
      <c r="HR68" s="19"/>
      <c r="JM68" s="19"/>
      <c r="JN68" s="29"/>
      <c r="JO68" s="19"/>
      <c r="JP68" s="19"/>
      <c r="JQ68" s="19"/>
      <c r="JR68" s="19"/>
      <c r="JS68" s="19"/>
      <c r="JT68" s="19"/>
      <c r="JU68" s="19"/>
      <c r="JV68" s="19"/>
      <c r="JW68" s="19"/>
      <c r="JX68" s="19"/>
      <c r="JY68" s="19"/>
      <c r="JZ68" s="19"/>
      <c r="LI68" s="19"/>
      <c r="LJ68" s="19"/>
      <c r="LK68" s="19"/>
      <c r="LL68" s="19"/>
      <c r="LM68" s="19"/>
      <c r="LN68" s="19"/>
      <c r="LO68" s="19"/>
      <c r="LP68" s="19"/>
      <c r="LQ68" s="19"/>
      <c r="LR68" s="19"/>
      <c r="LS68" s="19"/>
      <c r="LT68" s="19"/>
      <c r="LU68" s="19"/>
      <c r="ND68" s="19"/>
      <c r="NE68" s="19"/>
      <c r="NF68" s="19"/>
      <c r="NG68" s="19"/>
      <c r="NH68" s="19"/>
      <c r="NI68" s="19"/>
      <c r="NJ68" s="19"/>
      <c r="NK68" s="19"/>
      <c r="NL68" s="19"/>
      <c r="NM68" s="19"/>
      <c r="NN68" s="19"/>
      <c r="NO68" s="19"/>
      <c r="NP68" s="19"/>
      <c r="OZ68" s="25"/>
      <c r="PA68" s="25"/>
      <c r="PB68" s="25"/>
      <c r="PC68" s="25"/>
      <c r="PD68" s="25"/>
      <c r="PE68" s="25"/>
      <c r="PF68" s="25"/>
      <c r="PG68" s="25"/>
      <c r="PH68" s="25"/>
      <c r="PI68" s="25"/>
      <c r="PJ68" s="25"/>
      <c r="PK68" s="25"/>
      <c r="PL68" s="25"/>
      <c r="PM68" s="25"/>
      <c r="PN68" s="25"/>
      <c r="QW68" s="25"/>
      <c r="RA68" s="19"/>
      <c r="RB68" s="19"/>
      <c r="RC68" s="19"/>
      <c r="RD68" s="19"/>
      <c r="RE68" s="19"/>
      <c r="RF68" s="19"/>
      <c r="RI68" s="19"/>
      <c r="RJ68" s="19"/>
      <c r="RK68" s="19"/>
      <c r="RL68" s="19"/>
      <c r="RM68" s="19"/>
      <c r="RN68" s="19"/>
      <c r="RO68" s="19"/>
      <c r="RP68" s="19"/>
      <c r="RQ68" s="19"/>
      <c r="RR68" s="19"/>
      <c r="RS68" s="19"/>
      <c r="RT68" s="19"/>
      <c r="RU68" s="19"/>
      <c r="RV68" s="19"/>
      <c r="RW68" s="19"/>
      <c r="RX68" s="19"/>
      <c r="RY68" s="19"/>
      <c r="SA68" s="19"/>
      <c r="SB68" s="19"/>
    </row>
    <row r="69" spans="1:496" x14ac:dyDescent="0.25">
      <c r="A69" s="2" t="str">
        <f t="shared" si="1"/>
        <v/>
      </c>
      <c r="B69" s="19"/>
      <c r="C69" s="19"/>
      <c r="D69" s="19"/>
      <c r="E69" s="25"/>
      <c r="F69" s="25"/>
      <c r="G69" s="19"/>
      <c r="H69" s="19"/>
      <c r="I69" s="19"/>
      <c r="J69" s="19"/>
      <c r="K69" s="19"/>
      <c r="L69" s="29"/>
      <c r="M69" s="29"/>
      <c r="N69" s="19"/>
      <c r="O69" s="19"/>
      <c r="P69" s="20"/>
      <c r="Q69" s="19"/>
      <c r="R69" s="19"/>
      <c r="S69" s="25"/>
      <c r="T69" s="19"/>
      <c r="U69" s="19"/>
      <c r="V69" s="19"/>
      <c r="W69" s="19"/>
      <c r="X69" s="40"/>
      <c r="Y69" s="19"/>
      <c r="Z69" s="19"/>
      <c r="AA69" s="19"/>
      <c r="AB69" s="25"/>
      <c r="AE69" s="19"/>
      <c r="AF69" s="19"/>
      <c r="AH69" s="19"/>
      <c r="AI69" s="25"/>
      <c r="CD69" s="19"/>
      <c r="CE69" s="25"/>
      <c r="DZ69" s="19"/>
      <c r="EA69" s="19"/>
      <c r="EB69" s="19"/>
      <c r="EC69" s="19"/>
      <c r="ED69" s="19"/>
      <c r="EE69" s="19"/>
      <c r="EF69" s="19"/>
      <c r="EG69" s="19"/>
      <c r="EH69" s="19"/>
      <c r="EI69" s="19"/>
      <c r="EJ69" s="19"/>
      <c r="EK69" s="19"/>
      <c r="EL69" s="19"/>
      <c r="FU69" s="19"/>
      <c r="FV69" s="19"/>
      <c r="HQ69" s="19"/>
      <c r="HR69" s="19"/>
      <c r="JM69" s="19"/>
      <c r="JN69" s="29"/>
      <c r="JO69" s="19"/>
      <c r="JP69" s="19"/>
      <c r="JQ69" s="19"/>
      <c r="JR69" s="19"/>
      <c r="JS69" s="19"/>
      <c r="JT69" s="19"/>
      <c r="JU69" s="19"/>
      <c r="JV69" s="19"/>
      <c r="JW69" s="19"/>
      <c r="JX69" s="19"/>
      <c r="JY69" s="19"/>
      <c r="JZ69" s="19"/>
      <c r="LI69" s="19"/>
      <c r="LJ69" s="19"/>
      <c r="LK69" s="19"/>
      <c r="LL69" s="19"/>
      <c r="LM69" s="19"/>
      <c r="LN69" s="19"/>
      <c r="LO69" s="19"/>
      <c r="LP69" s="19"/>
      <c r="LQ69" s="19"/>
      <c r="LR69" s="19"/>
      <c r="LS69" s="19"/>
      <c r="LT69" s="19"/>
      <c r="LU69" s="19"/>
      <c r="ND69" s="19"/>
      <c r="NE69" s="19"/>
      <c r="NF69" s="19"/>
      <c r="NG69" s="19"/>
      <c r="NH69" s="19"/>
      <c r="NI69" s="19"/>
      <c r="NJ69" s="19"/>
      <c r="NK69" s="19"/>
      <c r="NL69" s="19"/>
      <c r="NM69" s="19"/>
      <c r="NN69" s="19"/>
      <c r="NO69" s="19"/>
      <c r="NP69" s="19"/>
      <c r="OZ69" s="25"/>
      <c r="PA69" s="25"/>
      <c r="PB69" s="25"/>
      <c r="PC69" s="25"/>
      <c r="PD69" s="25"/>
      <c r="PE69" s="25"/>
      <c r="PF69" s="25"/>
      <c r="PG69" s="25"/>
      <c r="PH69" s="25"/>
      <c r="PI69" s="25"/>
      <c r="PJ69" s="25"/>
      <c r="PK69" s="25"/>
      <c r="PL69" s="25"/>
      <c r="PM69" s="25"/>
      <c r="PN69" s="25"/>
      <c r="QW69" s="25"/>
      <c r="RA69" s="19"/>
      <c r="RB69" s="19"/>
      <c r="RC69" s="19"/>
      <c r="RD69" s="19"/>
      <c r="RE69" s="19"/>
      <c r="RF69" s="19"/>
      <c r="RI69" s="19"/>
      <c r="RJ69" s="19"/>
      <c r="RK69" s="19"/>
      <c r="RL69" s="19"/>
      <c r="RM69" s="19"/>
      <c r="RN69" s="19"/>
      <c r="RO69" s="19"/>
      <c r="RP69" s="19"/>
      <c r="RQ69" s="19"/>
      <c r="RR69" s="19"/>
      <c r="RS69" s="19"/>
      <c r="RT69" s="19"/>
      <c r="RU69" s="19"/>
      <c r="RV69" s="19"/>
      <c r="RW69" s="19"/>
      <c r="RX69" s="19"/>
      <c r="RY69" s="19"/>
      <c r="SA69" s="19"/>
      <c r="SB69" s="19"/>
    </row>
    <row r="70" spans="1:496" x14ac:dyDescent="0.25">
      <c r="A70" s="2" t="str">
        <f t="shared" si="1"/>
        <v/>
      </c>
      <c r="B70" s="19"/>
      <c r="C70" s="19"/>
      <c r="D70" s="19"/>
      <c r="E70" s="25"/>
      <c r="F70" s="25"/>
      <c r="G70" s="19"/>
      <c r="H70" s="19"/>
      <c r="I70" s="19"/>
      <c r="J70" s="19"/>
      <c r="K70" s="19"/>
      <c r="L70" s="29"/>
      <c r="M70" s="29"/>
      <c r="N70" s="19"/>
      <c r="O70" s="19"/>
      <c r="P70" s="20"/>
      <c r="Q70" s="19"/>
      <c r="R70" s="19"/>
      <c r="S70" s="25"/>
      <c r="T70" s="19"/>
      <c r="U70" s="19"/>
      <c r="V70" s="19"/>
      <c r="W70" s="19"/>
      <c r="X70" s="40"/>
      <c r="Y70" s="19"/>
      <c r="Z70" s="19"/>
      <c r="AA70" s="19"/>
      <c r="AB70" s="25"/>
      <c r="AE70" s="19"/>
      <c r="AF70" s="19"/>
      <c r="AH70" s="19"/>
      <c r="AI70" s="25"/>
      <c r="CD70" s="19"/>
      <c r="CE70" s="25"/>
      <c r="DZ70" s="19"/>
      <c r="EA70" s="19"/>
      <c r="EB70" s="19"/>
      <c r="EC70" s="19"/>
      <c r="ED70" s="19"/>
      <c r="EE70" s="19"/>
      <c r="EF70" s="19"/>
      <c r="EG70" s="19"/>
      <c r="EH70" s="19"/>
      <c r="EI70" s="19"/>
      <c r="EJ70" s="19"/>
      <c r="EK70" s="19"/>
      <c r="EL70" s="19"/>
      <c r="FU70" s="19"/>
      <c r="FV70" s="19"/>
      <c r="HQ70" s="19"/>
      <c r="HR70" s="19"/>
      <c r="JM70" s="19"/>
      <c r="JN70" s="29"/>
      <c r="JO70" s="19"/>
      <c r="JP70" s="19"/>
      <c r="JQ70" s="19"/>
      <c r="JR70" s="19"/>
      <c r="JS70" s="19"/>
      <c r="JT70" s="19"/>
      <c r="JU70" s="19"/>
      <c r="JV70" s="19"/>
      <c r="JW70" s="19"/>
      <c r="JX70" s="19"/>
      <c r="JY70" s="19"/>
      <c r="JZ70" s="19"/>
      <c r="LI70" s="19"/>
      <c r="LJ70" s="19"/>
      <c r="LK70" s="19"/>
      <c r="LL70" s="19"/>
      <c r="LM70" s="19"/>
      <c r="LN70" s="19"/>
      <c r="LO70" s="19"/>
      <c r="LP70" s="19"/>
      <c r="LQ70" s="19"/>
      <c r="LR70" s="19"/>
      <c r="LS70" s="19"/>
      <c r="LT70" s="19"/>
      <c r="LU70" s="19"/>
      <c r="ND70" s="19"/>
      <c r="NE70" s="19"/>
      <c r="NF70" s="19"/>
      <c r="NG70" s="19"/>
      <c r="NH70" s="19"/>
      <c r="NI70" s="19"/>
      <c r="NJ70" s="19"/>
      <c r="NK70" s="19"/>
      <c r="NL70" s="19"/>
      <c r="NM70" s="19"/>
      <c r="NN70" s="19"/>
      <c r="NO70" s="19"/>
      <c r="NP70" s="19"/>
      <c r="OZ70" s="25"/>
      <c r="PA70" s="25"/>
      <c r="PB70" s="25"/>
      <c r="PC70" s="25"/>
      <c r="PD70" s="25"/>
      <c r="PE70" s="25"/>
      <c r="PF70" s="25"/>
      <c r="PG70" s="25"/>
      <c r="PH70" s="25"/>
      <c r="PI70" s="25"/>
      <c r="PJ70" s="25"/>
      <c r="PK70" s="25"/>
      <c r="PL70" s="25"/>
      <c r="PM70" s="25"/>
      <c r="PN70" s="25"/>
      <c r="QW70" s="25"/>
      <c r="RA70" s="19"/>
      <c r="RB70" s="19"/>
      <c r="RC70" s="19"/>
      <c r="RD70" s="19"/>
      <c r="RE70" s="19"/>
      <c r="RF70" s="19"/>
      <c r="RI70" s="19"/>
      <c r="RJ70" s="19"/>
      <c r="RK70" s="19"/>
      <c r="RL70" s="19"/>
      <c r="RM70" s="19"/>
      <c r="RN70" s="19"/>
      <c r="RO70" s="19"/>
      <c r="RP70" s="19"/>
      <c r="RQ70" s="19"/>
      <c r="RR70" s="19"/>
      <c r="RS70" s="19"/>
      <c r="RT70" s="19"/>
      <c r="RU70" s="19"/>
      <c r="RV70" s="19"/>
      <c r="RW70" s="19"/>
      <c r="RX70" s="19"/>
      <c r="RY70" s="19"/>
      <c r="SA70" s="19"/>
      <c r="SB70" s="19"/>
    </row>
    <row r="71" spans="1:496" x14ac:dyDescent="0.25">
      <c r="A71" s="2" t="str">
        <f t="shared" si="1"/>
        <v/>
      </c>
      <c r="B71" s="19"/>
      <c r="C71" s="19"/>
      <c r="D71" s="19"/>
      <c r="E71" s="25"/>
      <c r="F71" s="25"/>
      <c r="G71" s="19"/>
      <c r="H71" s="19"/>
      <c r="I71" s="19"/>
      <c r="J71" s="19"/>
      <c r="K71" s="19"/>
      <c r="L71" s="29"/>
      <c r="M71" s="29"/>
      <c r="N71" s="19"/>
      <c r="O71" s="19"/>
      <c r="P71" s="20"/>
      <c r="Q71" s="19"/>
      <c r="R71" s="19"/>
      <c r="S71" s="25"/>
      <c r="T71" s="19"/>
      <c r="U71" s="19"/>
      <c r="V71" s="19"/>
      <c r="W71" s="19"/>
      <c r="X71" s="40"/>
      <c r="Y71" s="19"/>
      <c r="Z71" s="19"/>
      <c r="AA71" s="19"/>
      <c r="AB71" s="25"/>
      <c r="AE71" s="19"/>
      <c r="AF71" s="19"/>
      <c r="AH71" s="19"/>
      <c r="AI71" s="25"/>
      <c r="CD71" s="19"/>
      <c r="CE71" s="25"/>
      <c r="DZ71" s="19"/>
      <c r="EA71" s="19"/>
      <c r="EB71" s="19"/>
      <c r="EC71" s="19"/>
      <c r="ED71" s="19"/>
      <c r="EE71" s="19"/>
      <c r="EF71" s="19"/>
      <c r="EG71" s="19"/>
      <c r="EH71" s="19"/>
      <c r="EI71" s="19"/>
      <c r="EJ71" s="19"/>
      <c r="EK71" s="19"/>
      <c r="EL71" s="19"/>
      <c r="FU71" s="19"/>
      <c r="FV71" s="19"/>
      <c r="HQ71" s="19"/>
      <c r="HR71" s="19"/>
      <c r="JM71" s="19"/>
      <c r="JN71" s="29"/>
      <c r="JO71" s="19"/>
      <c r="JP71" s="19"/>
      <c r="JQ71" s="19"/>
      <c r="JR71" s="19"/>
      <c r="JS71" s="19"/>
      <c r="JT71" s="19"/>
      <c r="JU71" s="19"/>
      <c r="JV71" s="19"/>
      <c r="JW71" s="19"/>
      <c r="JX71" s="19"/>
      <c r="JY71" s="19"/>
      <c r="JZ71" s="19"/>
      <c r="LI71" s="19"/>
      <c r="LJ71" s="19"/>
      <c r="LK71" s="19"/>
      <c r="LL71" s="19"/>
      <c r="LM71" s="19"/>
      <c r="LN71" s="19"/>
      <c r="LO71" s="19"/>
      <c r="LP71" s="19"/>
      <c r="LQ71" s="19"/>
      <c r="LR71" s="19"/>
      <c r="LS71" s="19"/>
      <c r="LT71" s="19"/>
      <c r="LU71" s="19"/>
      <c r="ND71" s="19"/>
      <c r="NE71" s="19"/>
      <c r="NF71" s="19"/>
      <c r="NG71" s="19"/>
      <c r="NH71" s="19"/>
      <c r="NI71" s="19"/>
      <c r="NJ71" s="19"/>
      <c r="NK71" s="19"/>
      <c r="NL71" s="19"/>
      <c r="NM71" s="19"/>
      <c r="NN71" s="19"/>
      <c r="NO71" s="19"/>
      <c r="NP71" s="19"/>
      <c r="OZ71" s="25"/>
      <c r="PA71" s="25"/>
      <c r="PB71" s="25"/>
      <c r="PC71" s="25"/>
      <c r="PD71" s="25"/>
      <c r="PE71" s="25"/>
      <c r="PF71" s="25"/>
      <c r="PG71" s="25"/>
      <c r="PH71" s="25"/>
      <c r="PI71" s="25"/>
      <c r="PJ71" s="25"/>
      <c r="PK71" s="25"/>
      <c r="PL71" s="25"/>
      <c r="PM71" s="25"/>
      <c r="PN71" s="25"/>
      <c r="QW71" s="25"/>
      <c r="RA71" s="19"/>
      <c r="RB71" s="19"/>
      <c r="RC71" s="19"/>
      <c r="RD71" s="19"/>
      <c r="RE71" s="19"/>
      <c r="RF71" s="19"/>
      <c r="RI71" s="19"/>
      <c r="RJ71" s="19"/>
      <c r="RK71" s="19"/>
      <c r="RL71" s="19"/>
      <c r="RM71" s="19"/>
      <c r="RN71" s="19"/>
      <c r="RO71" s="19"/>
      <c r="RP71" s="19"/>
      <c r="RQ71" s="19"/>
      <c r="RR71" s="19"/>
      <c r="RS71" s="19"/>
      <c r="RT71" s="19"/>
      <c r="RU71" s="19"/>
      <c r="RV71" s="19"/>
      <c r="RW71" s="19"/>
      <c r="RX71" s="19"/>
      <c r="RY71" s="19"/>
      <c r="SA71" s="19"/>
      <c r="SB71" s="19"/>
    </row>
    <row r="72" spans="1:496" x14ac:dyDescent="0.25">
      <c r="A72" s="2" t="str">
        <f t="shared" si="1"/>
        <v/>
      </c>
      <c r="B72" s="19"/>
      <c r="C72" s="19"/>
      <c r="D72" s="19"/>
      <c r="E72" s="25"/>
      <c r="F72" s="25"/>
      <c r="G72" s="19"/>
      <c r="H72" s="19"/>
      <c r="I72" s="19"/>
      <c r="J72" s="19"/>
      <c r="K72" s="19"/>
      <c r="L72" s="29"/>
      <c r="M72" s="29"/>
      <c r="N72" s="19"/>
      <c r="O72" s="19"/>
      <c r="P72" s="20"/>
      <c r="Q72" s="19"/>
      <c r="R72" s="19"/>
      <c r="S72" s="25"/>
      <c r="T72" s="19"/>
      <c r="U72" s="19"/>
      <c r="V72" s="19"/>
      <c r="W72" s="19"/>
      <c r="X72" s="40"/>
      <c r="Y72" s="19"/>
      <c r="Z72" s="19"/>
      <c r="AA72" s="19"/>
      <c r="AB72" s="25"/>
      <c r="AE72" s="19"/>
      <c r="AF72" s="19"/>
      <c r="AH72" s="19"/>
      <c r="AI72" s="25"/>
      <c r="CD72" s="19"/>
      <c r="CE72" s="25"/>
      <c r="DZ72" s="19"/>
      <c r="EA72" s="19"/>
      <c r="EB72" s="19"/>
      <c r="EC72" s="19"/>
      <c r="ED72" s="19"/>
      <c r="EE72" s="19"/>
      <c r="EF72" s="19"/>
      <c r="EG72" s="19"/>
      <c r="EH72" s="19"/>
      <c r="EI72" s="19"/>
      <c r="EJ72" s="19"/>
      <c r="EK72" s="19"/>
      <c r="EL72" s="19"/>
      <c r="FU72" s="19"/>
      <c r="FV72" s="19"/>
      <c r="HQ72" s="19"/>
      <c r="HR72" s="19"/>
      <c r="JM72" s="19"/>
      <c r="JN72" s="29"/>
      <c r="JO72" s="19"/>
      <c r="JP72" s="19"/>
      <c r="JQ72" s="19"/>
      <c r="JR72" s="19"/>
      <c r="JS72" s="19"/>
      <c r="JT72" s="19"/>
      <c r="JU72" s="19"/>
      <c r="JV72" s="19"/>
      <c r="JW72" s="19"/>
      <c r="JX72" s="19"/>
      <c r="JY72" s="19"/>
      <c r="JZ72" s="19"/>
      <c r="LI72" s="19"/>
      <c r="LJ72" s="19"/>
      <c r="LK72" s="19"/>
      <c r="LL72" s="19"/>
      <c r="LM72" s="19"/>
      <c r="LN72" s="19"/>
      <c r="LO72" s="19"/>
      <c r="LP72" s="19"/>
      <c r="LQ72" s="19"/>
      <c r="LR72" s="19"/>
      <c r="LS72" s="19"/>
      <c r="LT72" s="19"/>
      <c r="LU72" s="19"/>
      <c r="ND72" s="19"/>
      <c r="NE72" s="19"/>
      <c r="NF72" s="19"/>
      <c r="NG72" s="19"/>
      <c r="NH72" s="19"/>
      <c r="NI72" s="19"/>
      <c r="NJ72" s="19"/>
      <c r="NK72" s="19"/>
      <c r="NL72" s="19"/>
      <c r="NM72" s="19"/>
      <c r="NN72" s="19"/>
      <c r="NO72" s="19"/>
      <c r="NP72" s="19"/>
      <c r="OZ72" s="25"/>
      <c r="PA72" s="25"/>
      <c r="PB72" s="25"/>
      <c r="PC72" s="25"/>
      <c r="PD72" s="25"/>
      <c r="PE72" s="25"/>
      <c r="PF72" s="25"/>
      <c r="PG72" s="25"/>
      <c r="PH72" s="25"/>
      <c r="PI72" s="25"/>
      <c r="PJ72" s="25"/>
      <c r="PK72" s="25"/>
      <c r="PL72" s="25"/>
      <c r="PM72" s="25"/>
      <c r="PN72" s="25"/>
      <c r="QW72" s="25"/>
      <c r="RA72" s="19"/>
      <c r="RB72" s="19"/>
      <c r="RC72" s="19"/>
      <c r="RD72" s="19"/>
      <c r="RE72" s="19"/>
      <c r="RF72" s="19"/>
      <c r="RI72" s="19"/>
      <c r="RJ72" s="19"/>
      <c r="RK72" s="19"/>
      <c r="RL72" s="19"/>
      <c r="RM72" s="19"/>
      <c r="RN72" s="19"/>
      <c r="RO72" s="19"/>
      <c r="RP72" s="19"/>
      <c r="RQ72" s="19"/>
      <c r="RR72" s="19"/>
      <c r="RS72" s="19"/>
      <c r="RT72" s="19"/>
      <c r="RU72" s="19"/>
      <c r="RV72" s="19"/>
      <c r="RW72" s="19"/>
      <c r="RX72" s="19"/>
      <c r="RY72" s="19"/>
      <c r="SA72" s="19"/>
      <c r="SB72" s="19"/>
    </row>
    <row r="73" spans="1:496" x14ac:dyDescent="0.25">
      <c r="A73" s="2" t="str">
        <f t="shared" si="1"/>
        <v/>
      </c>
      <c r="B73" s="19"/>
      <c r="C73" s="19"/>
      <c r="D73" s="19"/>
      <c r="E73" s="25"/>
      <c r="F73" s="25"/>
      <c r="G73" s="19"/>
      <c r="H73" s="19"/>
      <c r="I73" s="19"/>
      <c r="J73" s="19"/>
      <c r="K73" s="19"/>
      <c r="L73" s="29"/>
      <c r="M73" s="29"/>
      <c r="N73" s="19"/>
      <c r="O73" s="19"/>
      <c r="P73" s="20"/>
      <c r="Q73" s="19"/>
      <c r="R73" s="19"/>
      <c r="S73" s="25"/>
      <c r="T73" s="19"/>
      <c r="U73" s="19"/>
      <c r="V73" s="19"/>
      <c r="W73" s="19"/>
      <c r="X73" s="40"/>
      <c r="Y73" s="19"/>
      <c r="Z73" s="19"/>
      <c r="AA73" s="19"/>
      <c r="AB73" s="25"/>
      <c r="AE73" s="19"/>
      <c r="AF73" s="19"/>
      <c r="AH73" s="19"/>
      <c r="AI73" s="25"/>
      <c r="CD73" s="19"/>
      <c r="CE73" s="25"/>
      <c r="DZ73" s="19"/>
      <c r="EA73" s="19"/>
      <c r="EB73" s="19"/>
      <c r="EC73" s="19"/>
      <c r="ED73" s="19"/>
      <c r="EE73" s="19"/>
      <c r="EF73" s="19"/>
      <c r="EG73" s="19"/>
      <c r="EH73" s="19"/>
      <c r="EI73" s="19"/>
      <c r="EJ73" s="19"/>
      <c r="EK73" s="19"/>
      <c r="EL73" s="19"/>
      <c r="FU73" s="19"/>
      <c r="FV73" s="19"/>
      <c r="HQ73" s="19"/>
      <c r="HR73" s="19"/>
      <c r="JM73" s="19"/>
      <c r="JN73" s="29"/>
      <c r="JO73" s="19"/>
      <c r="JP73" s="19"/>
      <c r="JQ73" s="19"/>
      <c r="JR73" s="19"/>
      <c r="JS73" s="19"/>
      <c r="JT73" s="19"/>
      <c r="JU73" s="19"/>
      <c r="JV73" s="19"/>
      <c r="JW73" s="19"/>
      <c r="JX73" s="19"/>
      <c r="JY73" s="19"/>
      <c r="JZ73" s="19"/>
      <c r="LI73" s="19"/>
      <c r="LJ73" s="19"/>
      <c r="LK73" s="19"/>
      <c r="LL73" s="19"/>
      <c r="LM73" s="19"/>
      <c r="LN73" s="19"/>
      <c r="LO73" s="19"/>
      <c r="LP73" s="19"/>
      <c r="LQ73" s="19"/>
      <c r="LR73" s="19"/>
      <c r="LS73" s="19"/>
      <c r="LT73" s="19"/>
      <c r="LU73" s="19"/>
      <c r="ND73" s="19"/>
      <c r="NE73" s="19"/>
      <c r="NF73" s="19"/>
      <c r="NG73" s="19"/>
      <c r="NH73" s="19"/>
      <c r="NI73" s="19"/>
      <c r="NJ73" s="19"/>
      <c r="NK73" s="19"/>
      <c r="NL73" s="19"/>
      <c r="NM73" s="19"/>
      <c r="NN73" s="19"/>
      <c r="NO73" s="19"/>
      <c r="NP73" s="19"/>
      <c r="OZ73" s="25"/>
      <c r="PA73" s="25"/>
      <c r="PB73" s="25"/>
      <c r="PC73" s="25"/>
      <c r="PD73" s="25"/>
      <c r="PE73" s="25"/>
      <c r="PF73" s="25"/>
      <c r="PG73" s="25"/>
      <c r="PH73" s="25"/>
      <c r="PI73" s="25"/>
      <c r="PJ73" s="25"/>
      <c r="PK73" s="25"/>
      <c r="PL73" s="25"/>
      <c r="PM73" s="25"/>
      <c r="PN73" s="25"/>
      <c r="QW73" s="25"/>
      <c r="RA73" s="19"/>
      <c r="RB73" s="19"/>
      <c r="RC73" s="19"/>
      <c r="RD73" s="19"/>
      <c r="RE73" s="19"/>
      <c r="RF73" s="19"/>
      <c r="RI73" s="19"/>
      <c r="RJ73" s="19"/>
      <c r="RK73" s="19"/>
      <c r="RL73" s="19"/>
      <c r="RM73" s="19"/>
      <c r="RN73" s="19"/>
      <c r="RO73" s="19"/>
      <c r="RP73" s="19"/>
      <c r="RQ73" s="19"/>
      <c r="RR73" s="19"/>
      <c r="RS73" s="19"/>
      <c r="RT73" s="19"/>
      <c r="RU73" s="19"/>
      <c r="RV73" s="19"/>
      <c r="RW73" s="19"/>
      <c r="RX73" s="19"/>
      <c r="RY73" s="19"/>
      <c r="SA73" s="19"/>
      <c r="SB73" s="19"/>
    </row>
    <row r="74" spans="1:496" x14ac:dyDescent="0.25">
      <c r="A74" s="2" t="str">
        <f t="shared" si="1"/>
        <v/>
      </c>
      <c r="B74" s="19"/>
      <c r="C74" s="19"/>
      <c r="D74" s="19"/>
      <c r="E74" s="25"/>
      <c r="F74" s="25"/>
      <c r="G74" s="19"/>
      <c r="H74" s="19"/>
      <c r="I74" s="19"/>
      <c r="J74" s="19"/>
      <c r="K74" s="19"/>
      <c r="L74" s="29"/>
      <c r="M74" s="29"/>
      <c r="N74" s="19"/>
      <c r="O74" s="19"/>
      <c r="P74" s="20"/>
      <c r="Q74" s="19"/>
      <c r="R74" s="19"/>
      <c r="S74" s="25"/>
      <c r="T74" s="19"/>
      <c r="U74" s="19"/>
      <c r="V74" s="19"/>
      <c r="W74" s="19"/>
      <c r="X74" s="40"/>
      <c r="Y74" s="19"/>
      <c r="Z74" s="19"/>
      <c r="AA74" s="19"/>
      <c r="AB74" s="25"/>
      <c r="AE74" s="19"/>
      <c r="AF74" s="19"/>
      <c r="AH74" s="19"/>
      <c r="AI74" s="25"/>
      <c r="CD74" s="19"/>
      <c r="CE74" s="25"/>
      <c r="DZ74" s="19"/>
      <c r="EA74" s="19"/>
      <c r="EB74" s="19"/>
      <c r="EC74" s="19"/>
      <c r="ED74" s="19"/>
      <c r="EE74" s="19"/>
      <c r="EF74" s="19"/>
      <c r="EG74" s="19"/>
      <c r="EH74" s="19"/>
      <c r="EI74" s="19"/>
      <c r="EJ74" s="19"/>
      <c r="EK74" s="19"/>
      <c r="EL74" s="19"/>
      <c r="FU74" s="19"/>
      <c r="FV74" s="19"/>
      <c r="HQ74" s="19"/>
      <c r="HR74" s="19"/>
      <c r="JM74" s="19"/>
      <c r="JN74" s="29"/>
      <c r="JO74" s="19"/>
      <c r="JP74" s="19"/>
      <c r="JQ74" s="19"/>
      <c r="JR74" s="19"/>
      <c r="JS74" s="19"/>
      <c r="JT74" s="19"/>
      <c r="JU74" s="19"/>
      <c r="JV74" s="19"/>
      <c r="JW74" s="19"/>
      <c r="JX74" s="19"/>
      <c r="JY74" s="19"/>
      <c r="JZ74" s="19"/>
      <c r="LI74" s="19"/>
      <c r="LJ74" s="19"/>
      <c r="LK74" s="19"/>
      <c r="LL74" s="19"/>
      <c r="LM74" s="19"/>
      <c r="LN74" s="19"/>
      <c r="LO74" s="19"/>
      <c r="LP74" s="19"/>
      <c r="LQ74" s="19"/>
      <c r="LR74" s="19"/>
      <c r="LS74" s="19"/>
      <c r="LT74" s="19"/>
      <c r="LU74" s="19"/>
      <c r="ND74" s="19"/>
      <c r="NE74" s="19"/>
      <c r="NF74" s="19"/>
      <c r="NG74" s="19"/>
      <c r="NH74" s="19"/>
      <c r="NI74" s="19"/>
      <c r="NJ74" s="19"/>
      <c r="NK74" s="19"/>
      <c r="NL74" s="19"/>
      <c r="NM74" s="19"/>
      <c r="NN74" s="19"/>
      <c r="NO74" s="19"/>
      <c r="NP74" s="19"/>
      <c r="OZ74" s="25"/>
      <c r="PA74" s="25"/>
      <c r="PB74" s="25"/>
      <c r="PC74" s="25"/>
      <c r="PD74" s="25"/>
      <c r="PE74" s="25"/>
      <c r="PF74" s="25"/>
      <c r="PG74" s="25"/>
      <c r="PH74" s="25"/>
      <c r="PI74" s="25"/>
      <c r="PJ74" s="25"/>
      <c r="PK74" s="25"/>
      <c r="PL74" s="25"/>
      <c r="PM74" s="25"/>
      <c r="PN74" s="25"/>
      <c r="QW74" s="25"/>
      <c r="RA74" s="19"/>
      <c r="RB74" s="19"/>
      <c r="RC74" s="19"/>
      <c r="RD74" s="19"/>
      <c r="RE74" s="19"/>
      <c r="RF74" s="19"/>
      <c r="RI74" s="19"/>
      <c r="RJ74" s="19"/>
      <c r="RK74" s="19"/>
      <c r="RL74" s="19"/>
      <c r="RM74" s="19"/>
      <c r="RN74" s="19"/>
      <c r="RO74" s="19"/>
      <c r="RP74" s="19"/>
      <c r="RQ74" s="19"/>
      <c r="RR74" s="19"/>
      <c r="RS74" s="19"/>
      <c r="RT74" s="19"/>
      <c r="RU74" s="19"/>
      <c r="RV74" s="19"/>
      <c r="RW74" s="19"/>
      <c r="RX74" s="19"/>
      <c r="RY74" s="19"/>
      <c r="SA74" s="19"/>
      <c r="SB74" s="19"/>
    </row>
    <row r="75" spans="1:496" x14ac:dyDescent="0.25">
      <c r="A75" s="2" t="str">
        <f t="shared" si="1"/>
        <v/>
      </c>
      <c r="B75" s="19"/>
      <c r="C75" s="19"/>
      <c r="D75" s="19"/>
      <c r="E75" s="25"/>
      <c r="F75" s="25"/>
      <c r="G75" s="19"/>
      <c r="H75" s="19"/>
      <c r="I75" s="19"/>
      <c r="J75" s="19"/>
      <c r="K75" s="19"/>
      <c r="L75" s="29"/>
      <c r="M75" s="29"/>
      <c r="N75" s="19"/>
      <c r="O75" s="19"/>
      <c r="P75" s="20"/>
      <c r="Q75" s="19"/>
      <c r="R75" s="19"/>
      <c r="S75" s="25"/>
      <c r="T75" s="19"/>
      <c r="U75" s="19"/>
      <c r="V75" s="19"/>
      <c r="W75" s="19"/>
      <c r="X75" s="40"/>
      <c r="Y75" s="19"/>
      <c r="Z75" s="19"/>
      <c r="AA75" s="19"/>
      <c r="AB75" s="25"/>
      <c r="AE75" s="19"/>
      <c r="AF75" s="19"/>
      <c r="AH75" s="19"/>
      <c r="AI75" s="25"/>
      <c r="CD75" s="19"/>
      <c r="CE75" s="25"/>
      <c r="DZ75" s="19"/>
      <c r="EA75" s="19"/>
      <c r="EB75" s="19"/>
      <c r="EC75" s="19"/>
      <c r="ED75" s="19"/>
      <c r="EE75" s="19"/>
      <c r="EF75" s="19"/>
      <c r="EG75" s="19"/>
      <c r="EH75" s="19"/>
      <c r="EI75" s="19"/>
      <c r="EJ75" s="19"/>
      <c r="EK75" s="19"/>
      <c r="EL75" s="19"/>
      <c r="FU75" s="19"/>
      <c r="FV75" s="19"/>
      <c r="HQ75" s="19"/>
      <c r="HR75" s="19"/>
      <c r="JM75" s="19"/>
      <c r="JN75" s="29"/>
      <c r="JO75" s="19"/>
      <c r="JP75" s="19"/>
      <c r="JQ75" s="19"/>
      <c r="JR75" s="19"/>
      <c r="JS75" s="19"/>
      <c r="JT75" s="19"/>
      <c r="JU75" s="19"/>
      <c r="JV75" s="19"/>
      <c r="JW75" s="19"/>
      <c r="JX75" s="19"/>
      <c r="JY75" s="19"/>
      <c r="JZ75" s="19"/>
      <c r="LI75" s="19"/>
      <c r="LJ75" s="19"/>
      <c r="LK75" s="19"/>
      <c r="LL75" s="19"/>
      <c r="LM75" s="19"/>
      <c r="LN75" s="19"/>
      <c r="LO75" s="19"/>
      <c r="LP75" s="19"/>
      <c r="LQ75" s="19"/>
      <c r="LR75" s="19"/>
      <c r="LS75" s="19"/>
      <c r="LT75" s="19"/>
      <c r="LU75" s="19"/>
      <c r="ND75" s="19"/>
      <c r="NE75" s="19"/>
      <c r="NF75" s="19"/>
      <c r="NG75" s="19"/>
      <c r="NH75" s="19"/>
      <c r="NI75" s="19"/>
      <c r="NJ75" s="19"/>
      <c r="NK75" s="19"/>
      <c r="NL75" s="19"/>
      <c r="NM75" s="19"/>
      <c r="NN75" s="19"/>
      <c r="NO75" s="19"/>
      <c r="NP75" s="19"/>
      <c r="OZ75" s="25"/>
      <c r="PA75" s="25"/>
      <c r="PB75" s="25"/>
      <c r="PC75" s="25"/>
      <c r="PD75" s="25"/>
      <c r="PE75" s="25"/>
      <c r="PF75" s="25"/>
      <c r="PG75" s="25"/>
      <c r="PH75" s="25"/>
      <c r="PI75" s="25"/>
      <c r="PJ75" s="25"/>
      <c r="PK75" s="25"/>
      <c r="PL75" s="25"/>
      <c r="PM75" s="25"/>
      <c r="PN75" s="25"/>
      <c r="QW75" s="25"/>
      <c r="RA75" s="19"/>
      <c r="RB75" s="19"/>
      <c r="RC75" s="19"/>
      <c r="RD75" s="19"/>
      <c r="RE75" s="19"/>
      <c r="RF75" s="19"/>
      <c r="RI75" s="19"/>
      <c r="RJ75" s="19"/>
      <c r="RK75" s="19"/>
      <c r="RL75" s="19"/>
      <c r="RM75" s="19"/>
      <c r="RN75" s="19"/>
      <c r="RO75" s="19"/>
      <c r="RP75" s="19"/>
      <c r="RQ75" s="19"/>
      <c r="RR75" s="19"/>
      <c r="RS75" s="19"/>
      <c r="RT75" s="19"/>
      <c r="RU75" s="19"/>
      <c r="RV75" s="19"/>
      <c r="RW75" s="19"/>
      <c r="RX75" s="19"/>
      <c r="RY75" s="19"/>
      <c r="SA75" s="19"/>
      <c r="SB75" s="19"/>
    </row>
    <row r="76" spans="1:496" x14ac:dyDescent="0.25">
      <c r="A76" s="2" t="str">
        <f t="shared" si="1"/>
        <v/>
      </c>
      <c r="B76" s="19"/>
      <c r="C76" s="19"/>
      <c r="D76" s="19"/>
      <c r="E76" s="25"/>
      <c r="F76" s="25"/>
      <c r="G76" s="19"/>
      <c r="H76" s="19"/>
      <c r="I76" s="19"/>
      <c r="J76" s="19"/>
      <c r="K76" s="19"/>
      <c r="L76" s="29"/>
      <c r="M76" s="29"/>
      <c r="N76" s="19"/>
      <c r="O76" s="19"/>
      <c r="P76" s="20"/>
      <c r="Q76" s="19"/>
      <c r="R76" s="19"/>
      <c r="S76" s="25"/>
      <c r="T76" s="19"/>
      <c r="U76" s="19"/>
      <c r="V76" s="19"/>
      <c r="W76" s="19"/>
      <c r="X76" s="40"/>
      <c r="Y76" s="19"/>
      <c r="Z76" s="19"/>
      <c r="AA76" s="19"/>
      <c r="AB76" s="25"/>
      <c r="AE76" s="19"/>
      <c r="AF76" s="19"/>
      <c r="AH76" s="19"/>
      <c r="AI76" s="25"/>
      <c r="CD76" s="19"/>
      <c r="CE76" s="25"/>
      <c r="DZ76" s="19"/>
      <c r="EA76" s="19"/>
      <c r="EB76" s="19"/>
      <c r="EC76" s="19"/>
      <c r="ED76" s="19"/>
      <c r="EE76" s="19"/>
      <c r="EF76" s="19"/>
      <c r="EG76" s="19"/>
      <c r="EH76" s="19"/>
      <c r="EI76" s="19"/>
      <c r="EJ76" s="19"/>
      <c r="EK76" s="19"/>
      <c r="EL76" s="19"/>
      <c r="FU76" s="19"/>
      <c r="FV76" s="19"/>
      <c r="HQ76" s="19"/>
      <c r="HR76" s="19"/>
      <c r="JM76" s="19"/>
      <c r="JN76" s="29"/>
      <c r="JO76" s="19"/>
      <c r="JP76" s="19"/>
      <c r="JQ76" s="19"/>
      <c r="JR76" s="19"/>
      <c r="JS76" s="19"/>
      <c r="JT76" s="19"/>
      <c r="JU76" s="19"/>
      <c r="JV76" s="19"/>
      <c r="JW76" s="19"/>
      <c r="JX76" s="19"/>
      <c r="JY76" s="19"/>
      <c r="JZ76" s="19"/>
      <c r="LI76" s="19"/>
      <c r="LJ76" s="19"/>
      <c r="LK76" s="19"/>
      <c r="LL76" s="19"/>
      <c r="LM76" s="19"/>
      <c r="LN76" s="19"/>
      <c r="LO76" s="19"/>
      <c r="LP76" s="19"/>
      <c r="LQ76" s="19"/>
      <c r="LR76" s="19"/>
      <c r="LS76" s="19"/>
      <c r="LT76" s="19"/>
      <c r="LU76" s="19"/>
      <c r="ND76" s="19"/>
      <c r="NE76" s="19"/>
      <c r="NF76" s="19"/>
      <c r="NG76" s="19"/>
      <c r="NH76" s="19"/>
      <c r="NI76" s="19"/>
      <c r="NJ76" s="19"/>
      <c r="NK76" s="19"/>
      <c r="NL76" s="19"/>
      <c r="NM76" s="19"/>
      <c r="NN76" s="19"/>
      <c r="NO76" s="19"/>
      <c r="NP76" s="19"/>
      <c r="OZ76" s="25"/>
      <c r="PA76" s="25"/>
      <c r="PB76" s="25"/>
      <c r="PC76" s="25"/>
      <c r="PD76" s="25"/>
      <c r="PE76" s="25"/>
      <c r="PF76" s="25"/>
      <c r="PG76" s="25"/>
      <c r="PH76" s="25"/>
      <c r="PI76" s="25"/>
      <c r="PJ76" s="25"/>
      <c r="PK76" s="25"/>
      <c r="PL76" s="25"/>
      <c r="PM76" s="25"/>
      <c r="PN76" s="25"/>
      <c r="QW76" s="25"/>
      <c r="RA76" s="19"/>
      <c r="RB76" s="19"/>
      <c r="RC76" s="19"/>
      <c r="RD76" s="19"/>
      <c r="RE76" s="19"/>
      <c r="RF76" s="19"/>
      <c r="RI76" s="19"/>
      <c r="RJ76" s="19"/>
      <c r="RK76" s="19"/>
      <c r="RL76" s="19"/>
      <c r="RM76" s="19"/>
      <c r="RN76" s="19"/>
      <c r="RO76" s="19"/>
      <c r="RP76" s="19"/>
      <c r="RQ76" s="19"/>
      <c r="RR76" s="19"/>
      <c r="RS76" s="19"/>
      <c r="RT76" s="19"/>
      <c r="RU76" s="19"/>
      <c r="RV76" s="19"/>
      <c r="RW76" s="19"/>
      <c r="RX76" s="19"/>
      <c r="RY76" s="19"/>
      <c r="SA76" s="19"/>
      <c r="SB76" s="19"/>
    </row>
    <row r="77" spans="1:496" x14ac:dyDescent="0.25">
      <c r="A77" s="2" t="str">
        <f t="shared" ref="A77:A108" si="2">IF(C77&gt;0,A76+1,"")</f>
        <v/>
      </c>
      <c r="B77" s="19"/>
      <c r="C77" s="19"/>
      <c r="D77" s="19"/>
      <c r="E77" s="25"/>
      <c r="F77" s="25"/>
      <c r="G77" s="19"/>
      <c r="H77" s="19"/>
      <c r="I77" s="19"/>
      <c r="J77" s="19"/>
      <c r="K77" s="19"/>
      <c r="L77" s="29"/>
      <c r="M77" s="29"/>
      <c r="N77" s="19"/>
      <c r="O77" s="19"/>
      <c r="P77" s="20"/>
      <c r="Q77" s="19"/>
      <c r="R77" s="19"/>
      <c r="S77" s="25"/>
      <c r="T77" s="19"/>
      <c r="U77" s="19"/>
      <c r="V77" s="19"/>
      <c r="W77" s="19"/>
      <c r="X77" s="40"/>
      <c r="Y77" s="19"/>
      <c r="Z77" s="19"/>
      <c r="AA77" s="19"/>
      <c r="AB77" s="25"/>
      <c r="AE77" s="19"/>
      <c r="AF77" s="19"/>
      <c r="AH77" s="19"/>
      <c r="AI77" s="25"/>
      <c r="CD77" s="19"/>
      <c r="CE77" s="25"/>
      <c r="DZ77" s="19"/>
      <c r="EA77" s="19"/>
      <c r="EB77" s="19"/>
      <c r="EC77" s="19"/>
      <c r="ED77" s="19"/>
      <c r="EE77" s="19"/>
      <c r="EF77" s="19"/>
      <c r="EG77" s="19"/>
      <c r="EH77" s="19"/>
      <c r="EI77" s="19"/>
      <c r="EJ77" s="19"/>
      <c r="EK77" s="19"/>
      <c r="EL77" s="19"/>
      <c r="FU77" s="19"/>
      <c r="FV77" s="19"/>
      <c r="HQ77" s="19"/>
      <c r="HR77" s="19"/>
      <c r="JM77" s="19"/>
      <c r="JN77" s="29"/>
      <c r="JO77" s="19"/>
      <c r="JP77" s="19"/>
      <c r="JQ77" s="19"/>
      <c r="JR77" s="19"/>
      <c r="JS77" s="19"/>
      <c r="JT77" s="19"/>
      <c r="JU77" s="19"/>
      <c r="JV77" s="19"/>
      <c r="JW77" s="19"/>
      <c r="JX77" s="19"/>
      <c r="JY77" s="19"/>
      <c r="JZ77" s="19"/>
      <c r="LI77" s="19"/>
      <c r="LJ77" s="19"/>
      <c r="LK77" s="19"/>
      <c r="LL77" s="19"/>
      <c r="LM77" s="19"/>
      <c r="LN77" s="19"/>
      <c r="LO77" s="19"/>
      <c r="LP77" s="19"/>
      <c r="LQ77" s="19"/>
      <c r="LR77" s="19"/>
      <c r="LS77" s="19"/>
      <c r="LT77" s="19"/>
      <c r="LU77" s="19"/>
      <c r="ND77" s="19"/>
      <c r="NE77" s="19"/>
      <c r="NF77" s="19"/>
      <c r="NG77" s="19"/>
      <c r="NH77" s="19"/>
      <c r="NI77" s="19"/>
      <c r="NJ77" s="19"/>
      <c r="NK77" s="19"/>
      <c r="NL77" s="19"/>
      <c r="NM77" s="19"/>
      <c r="NN77" s="19"/>
      <c r="NO77" s="19"/>
      <c r="NP77" s="19"/>
      <c r="OZ77" s="25"/>
      <c r="PA77" s="25"/>
      <c r="PB77" s="25"/>
      <c r="PC77" s="25"/>
      <c r="PD77" s="25"/>
      <c r="PE77" s="25"/>
      <c r="PF77" s="25"/>
      <c r="PG77" s="25"/>
      <c r="PH77" s="25"/>
      <c r="PI77" s="25"/>
      <c r="PJ77" s="25"/>
      <c r="PK77" s="25"/>
      <c r="PL77" s="25"/>
      <c r="PM77" s="25"/>
      <c r="PN77" s="25"/>
      <c r="QW77" s="25"/>
      <c r="RA77" s="19"/>
      <c r="RB77" s="19"/>
      <c r="RC77" s="19"/>
      <c r="RD77" s="19"/>
      <c r="RE77" s="19"/>
      <c r="RF77" s="19"/>
      <c r="RI77" s="19"/>
      <c r="RJ77" s="19"/>
      <c r="RK77" s="19"/>
      <c r="RL77" s="19"/>
      <c r="RM77" s="19"/>
      <c r="RN77" s="19"/>
      <c r="RO77" s="19"/>
      <c r="RP77" s="19"/>
      <c r="RQ77" s="19"/>
      <c r="RR77" s="19"/>
      <c r="RS77" s="19"/>
      <c r="RT77" s="19"/>
      <c r="RU77" s="19"/>
      <c r="RV77" s="19"/>
      <c r="RW77" s="19"/>
      <c r="RX77" s="19"/>
      <c r="RY77" s="19"/>
      <c r="SA77" s="19"/>
      <c r="SB77" s="19"/>
    </row>
    <row r="78" spans="1:496" x14ac:dyDescent="0.25">
      <c r="A78" s="2" t="str">
        <f t="shared" si="2"/>
        <v/>
      </c>
      <c r="B78" s="19"/>
      <c r="C78" s="19"/>
      <c r="D78" s="19"/>
      <c r="E78" s="25"/>
      <c r="F78" s="25"/>
      <c r="G78" s="19"/>
      <c r="H78" s="19"/>
      <c r="I78" s="19"/>
      <c r="J78" s="19"/>
      <c r="K78" s="19"/>
      <c r="L78" s="29"/>
      <c r="M78" s="29"/>
      <c r="O78" s="19"/>
      <c r="P78" s="20"/>
      <c r="Q78" s="19"/>
      <c r="R78" s="19"/>
      <c r="S78" s="25"/>
      <c r="T78" s="19"/>
      <c r="U78" s="19"/>
      <c r="V78" s="19"/>
      <c r="W78" s="19"/>
      <c r="X78" s="40"/>
      <c r="Y78" s="19"/>
      <c r="Z78" s="19"/>
      <c r="AA78" s="19"/>
      <c r="AB78" s="25"/>
      <c r="AE78" s="19"/>
      <c r="AF78" s="19"/>
      <c r="AH78" s="19"/>
      <c r="AI78" s="25"/>
      <c r="CD78" s="19"/>
      <c r="CE78" s="25"/>
      <c r="DZ78" s="19"/>
      <c r="EA78" s="19"/>
      <c r="EB78" s="19"/>
      <c r="EC78" s="19"/>
      <c r="ED78" s="19"/>
      <c r="EE78" s="19"/>
      <c r="EF78" s="19"/>
      <c r="EG78" s="19"/>
      <c r="EH78" s="19"/>
      <c r="EI78" s="19"/>
      <c r="EJ78" s="19"/>
      <c r="EK78" s="19"/>
      <c r="EL78" s="19"/>
      <c r="FU78" s="19"/>
      <c r="FV78" s="19"/>
      <c r="HQ78" s="19"/>
      <c r="HR78" s="19"/>
      <c r="JM78" s="19"/>
      <c r="JN78" s="29"/>
      <c r="JO78" s="19"/>
      <c r="JP78" s="19"/>
      <c r="JQ78" s="19"/>
      <c r="JR78" s="19"/>
      <c r="JS78" s="19"/>
      <c r="JT78" s="19"/>
      <c r="JU78" s="19"/>
      <c r="JV78" s="19"/>
      <c r="JW78" s="19"/>
      <c r="JX78" s="19"/>
      <c r="JY78" s="19"/>
      <c r="JZ78" s="19"/>
      <c r="LI78" s="19"/>
      <c r="LJ78" s="19"/>
      <c r="LK78" s="19"/>
      <c r="LL78" s="19"/>
      <c r="LM78" s="19"/>
      <c r="LN78" s="19"/>
      <c r="LO78" s="19"/>
      <c r="LP78" s="19"/>
      <c r="LQ78" s="19"/>
      <c r="LR78" s="19"/>
      <c r="LS78" s="19"/>
      <c r="LT78" s="19"/>
      <c r="LU78" s="19"/>
      <c r="ND78" s="19"/>
      <c r="NE78" s="19"/>
      <c r="NF78" s="19"/>
      <c r="NG78" s="19"/>
      <c r="NH78" s="19"/>
      <c r="NI78" s="19"/>
      <c r="NJ78" s="19"/>
      <c r="NK78" s="19"/>
      <c r="NL78" s="19"/>
      <c r="NM78" s="19"/>
      <c r="NN78" s="19"/>
      <c r="NO78" s="19"/>
      <c r="NP78" s="19"/>
      <c r="OZ78" s="25"/>
      <c r="PA78" s="25"/>
      <c r="PB78" s="25"/>
      <c r="PC78" s="25"/>
      <c r="PD78" s="25"/>
      <c r="PE78" s="25"/>
      <c r="PF78" s="25"/>
      <c r="PG78" s="25"/>
      <c r="PH78" s="25"/>
      <c r="PI78" s="25"/>
      <c r="PJ78" s="25"/>
      <c r="PK78" s="25"/>
      <c r="PL78" s="25"/>
      <c r="PM78" s="25"/>
      <c r="PN78" s="25"/>
      <c r="QW78" s="25"/>
      <c r="RA78" s="19"/>
      <c r="RB78" s="19"/>
      <c r="RC78" s="19"/>
      <c r="RD78" s="19"/>
      <c r="RE78" s="19"/>
      <c r="RF78" s="19"/>
      <c r="RI78" s="19"/>
      <c r="RJ78" s="19"/>
      <c r="RK78" s="19"/>
      <c r="RL78" s="19"/>
      <c r="RM78" s="19"/>
      <c r="RN78" s="19"/>
      <c r="RO78" s="19"/>
      <c r="RP78" s="19"/>
      <c r="RQ78" s="19"/>
      <c r="RR78" s="19"/>
      <c r="RS78" s="19"/>
      <c r="RT78" s="19"/>
      <c r="RU78" s="19"/>
      <c r="RV78" s="19"/>
      <c r="RW78" s="19"/>
      <c r="RX78" s="19"/>
      <c r="RY78" s="19"/>
      <c r="SA78" s="19"/>
      <c r="SB78" s="19"/>
    </row>
    <row r="79" spans="1:496" x14ac:dyDescent="0.25">
      <c r="A79" s="2" t="str">
        <f t="shared" si="2"/>
        <v/>
      </c>
      <c r="B79" s="19"/>
      <c r="C79" s="19"/>
      <c r="D79" s="19"/>
      <c r="E79" s="25"/>
      <c r="F79" s="25"/>
      <c r="G79" s="19"/>
      <c r="H79" s="19"/>
      <c r="I79" s="19"/>
      <c r="J79" s="19"/>
      <c r="K79" s="19"/>
      <c r="L79" s="29"/>
      <c r="M79" s="29"/>
      <c r="O79" s="19"/>
      <c r="P79" s="20"/>
      <c r="Q79" s="19"/>
      <c r="R79" s="19"/>
      <c r="S79" s="25"/>
      <c r="T79" s="19"/>
      <c r="U79" s="19"/>
      <c r="V79" s="19"/>
      <c r="W79" s="19"/>
      <c r="X79" s="40"/>
      <c r="Y79" s="19"/>
      <c r="Z79" s="19"/>
      <c r="AA79" s="19"/>
      <c r="AB79" s="25"/>
      <c r="AE79" s="19"/>
      <c r="AF79" s="19"/>
      <c r="AH79" s="19"/>
      <c r="AI79" s="25"/>
      <c r="CD79" s="19"/>
      <c r="CE79" s="25"/>
      <c r="DZ79" s="19"/>
      <c r="EA79" s="19"/>
      <c r="EB79" s="19"/>
      <c r="EC79" s="19"/>
      <c r="ED79" s="19"/>
      <c r="EE79" s="19"/>
      <c r="EF79" s="19"/>
      <c r="EG79" s="19"/>
      <c r="EH79" s="19"/>
      <c r="EI79" s="19"/>
      <c r="EJ79" s="19"/>
      <c r="EK79" s="19"/>
      <c r="EL79" s="19"/>
      <c r="FU79" s="19"/>
      <c r="FV79" s="19"/>
      <c r="HQ79" s="19"/>
      <c r="HR79" s="19"/>
      <c r="JM79" s="19"/>
      <c r="JN79" s="29"/>
      <c r="JO79" s="19"/>
      <c r="JP79" s="19"/>
      <c r="JQ79" s="19"/>
      <c r="JR79" s="19"/>
      <c r="JS79" s="19"/>
      <c r="JT79" s="19"/>
      <c r="JU79" s="19"/>
      <c r="JV79" s="19"/>
      <c r="JW79" s="19"/>
      <c r="JX79" s="19"/>
      <c r="JY79" s="19"/>
      <c r="JZ79" s="19"/>
      <c r="LI79" s="19"/>
      <c r="LJ79" s="19"/>
      <c r="LK79" s="19"/>
      <c r="LL79" s="19"/>
      <c r="LM79" s="19"/>
      <c r="LN79" s="19"/>
      <c r="LO79" s="19"/>
      <c r="LP79" s="19"/>
      <c r="LQ79" s="19"/>
      <c r="LR79" s="19"/>
      <c r="LS79" s="19"/>
      <c r="LT79" s="19"/>
      <c r="LU79" s="19"/>
      <c r="ND79" s="19"/>
      <c r="NE79" s="19"/>
      <c r="NF79" s="19"/>
      <c r="NG79" s="19"/>
      <c r="NH79" s="19"/>
      <c r="NI79" s="19"/>
      <c r="NJ79" s="19"/>
      <c r="NK79" s="19"/>
      <c r="NL79" s="19"/>
      <c r="NM79" s="19"/>
      <c r="NN79" s="19"/>
      <c r="NO79" s="19"/>
      <c r="NP79" s="19"/>
      <c r="OZ79" s="25"/>
      <c r="PA79" s="25"/>
      <c r="PB79" s="25"/>
      <c r="PC79" s="25"/>
      <c r="PD79" s="25"/>
      <c r="PE79" s="25"/>
      <c r="PF79" s="25"/>
      <c r="PG79" s="25"/>
      <c r="PH79" s="25"/>
      <c r="PI79" s="25"/>
      <c r="PJ79" s="25"/>
      <c r="PK79" s="25"/>
      <c r="PL79" s="25"/>
      <c r="PM79" s="25"/>
      <c r="PN79" s="25"/>
      <c r="QW79" s="25"/>
      <c r="RA79" s="19"/>
      <c r="RB79" s="19"/>
      <c r="RC79" s="19"/>
      <c r="RD79" s="19"/>
      <c r="RE79" s="19"/>
      <c r="RF79" s="19"/>
      <c r="RI79" s="19"/>
      <c r="RJ79" s="19"/>
      <c r="RK79" s="19"/>
      <c r="RL79" s="19"/>
      <c r="RM79" s="19"/>
      <c r="RN79" s="19"/>
      <c r="RO79" s="19"/>
      <c r="RP79" s="19"/>
      <c r="RQ79" s="19"/>
      <c r="RR79" s="19"/>
      <c r="RS79" s="19"/>
      <c r="RT79" s="19"/>
      <c r="RU79" s="19"/>
      <c r="RV79" s="19"/>
      <c r="RW79" s="19"/>
      <c r="RX79" s="19"/>
      <c r="RY79" s="19"/>
      <c r="SA79" s="19"/>
      <c r="SB79" s="19"/>
    </row>
    <row r="80" spans="1:496" x14ac:dyDescent="0.25">
      <c r="A80" s="2" t="str">
        <f t="shared" si="2"/>
        <v/>
      </c>
      <c r="B80" s="19"/>
      <c r="C80" s="19"/>
      <c r="D80" s="19"/>
      <c r="E80" s="25"/>
      <c r="F80" s="25"/>
      <c r="G80" s="19"/>
      <c r="H80" s="19"/>
      <c r="I80" s="19"/>
      <c r="J80" s="19"/>
      <c r="K80" s="19"/>
      <c r="L80" s="29"/>
      <c r="M80" s="29"/>
      <c r="O80" s="19"/>
      <c r="P80" s="20"/>
      <c r="Q80" s="19"/>
      <c r="R80" s="19"/>
      <c r="S80" s="25"/>
      <c r="T80" s="19"/>
      <c r="U80" s="19"/>
      <c r="V80" s="19"/>
      <c r="W80" s="19"/>
      <c r="X80" s="40"/>
      <c r="Y80" s="19"/>
      <c r="Z80" s="19"/>
      <c r="AA80" s="19"/>
      <c r="AB80" s="25"/>
      <c r="AE80" s="19"/>
      <c r="AF80" s="19"/>
      <c r="AH80" s="19"/>
      <c r="AI80" s="25"/>
      <c r="CD80" s="19"/>
      <c r="CE80" s="25"/>
      <c r="DZ80" s="19"/>
      <c r="EA80" s="19"/>
      <c r="EB80" s="19"/>
      <c r="EC80" s="19"/>
      <c r="ED80" s="19"/>
      <c r="EE80" s="19"/>
      <c r="EF80" s="19"/>
      <c r="EG80" s="19"/>
      <c r="EH80" s="19"/>
      <c r="EI80" s="19"/>
      <c r="EJ80" s="19"/>
      <c r="EK80" s="19"/>
      <c r="EL80" s="19"/>
      <c r="FU80" s="19"/>
      <c r="FV80" s="19"/>
      <c r="HQ80" s="19"/>
      <c r="HR80" s="19"/>
      <c r="JM80" s="19"/>
      <c r="JN80" s="29"/>
      <c r="JO80" s="19"/>
      <c r="JP80" s="19"/>
      <c r="JQ80" s="19"/>
      <c r="JR80" s="19"/>
      <c r="JS80" s="19"/>
      <c r="JT80" s="19"/>
      <c r="JU80" s="19"/>
      <c r="JV80" s="19"/>
      <c r="JW80" s="19"/>
      <c r="JX80" s="19"/>
      <c r="JY80" s="19"/>
      <c r="JZ80" s="19"/>
      <c r="LI80" s="19"/>
      <c r="LJ80" s="19"/>
      <c r="LK80" s="19"/>
      <c r="LL80" s="19"/>
      <c r="LM80" s="19"/>
      <c r="LN80" s="19"/>
      <c r="LO80" s="19"/>
      <c r="LP80" s="19"/>
      <c r="LQ80" s="19"/>
      <c r="LR80" s="19"/>
      <c r="LS80" s="19"/>
      <c r="LT80" s="19"/>
      <c r="LU80" s="19"/>
      <c r="ND80" s="19"/>
      <c r="NE80" s="19"/>
      <c r="NF80" s="19"/>
      <c r="NG80" s="19"/>
      <c r="NH80" s="19"/>
      <c r="NI80" s="19"/>
      <c r="NJ80" s="19"/>
      <c r="NK80" s="19"/>
      <c r="NL80" s="19"/>
      <c r="NM80" s="19"/>
      <c r="NN80" s="19"/>
      <c r="NO80" s="19"/>
      <c r="NP80" s="19"/>
      <c r="OZ80" s="25"/>
      <c r="PA80" s="25"/>
      <c r="PB80" s="25"/>
      <c r="PC80" s="25"/>
      <c r="PD80" s="25"/>
      <c r="PE80" s="25"/>
      <c r="PF80" s="25"/>
      <c r="PG80" s="25"/>
      <c r="PH80" s="25"/>
      <c r="PI80" s="25"/>
      <c r="PJ80" s="25"/>
      <c r="PK80" s="25"/>
      <c r="PL80" s="25"/>
      <c r="PM80" s="25"/>
      <c r="PN80" s="25"/>
      <c r="QW80" s="25"/>
      <c r="RA80" s="19"/>
      <c r="RB80" s="19"/>
      <c r="RC80" s="19"/>
      <c r="RD80" s="19"/>
      <c r="RE80" s="19"/>
      <c r="RF80" s="19"/>
      <c r="RI80" s="19"/>
      <c r="RJ80" s="19"/>
      <c r="RK80" s="19"/>
      <c r="RL80" s="19"/>
      <c r="RM80" s="19"/>
      <c r="RN80" s="19"/>
      <c r="RO80" s="19"/>
      <c r="RP80" s="19"/>
      <c r="RQ80" s="19"/>
      <c r="RR80" s="19"/>
      <c r="RS80" s="19"/>
      <c r="RT80" s="19"/>
      <c r="RU80" s="19"/>
      <c r="RV80" s="19"/>
      <c r="RW80" s="19"/>
      <c r="RX80" s="19"/>
      <c r="RY80" s="19"/>
      <c r="SA80" s="19"/>
      <c r="SB80" s="19"/>
    </row>
    <row r="81" spans="1:496" x14ac:dyDescent="0.25">
      <c r="A81" s="2" t="str">
        <f t="shared" si="2"/>
        <v/>
      </c>
      <c r="B81" s="19"/>
      <c r="C81" s="19"/>
      <c r="D81" s="19"/>
      <c r="E81" s="25"/>
      <c r="F81" s="25"/>
      <c r="G81" s="19"/>
      <c r="H81" s="19"/>
      <c r="I81" s="19"/>
      <c r="J81" s="19"/>
      <c r="K81" s="19"/>
      <c r="L81" s="29"/>
      <c r="M81" s="29"/>
      <c r="O81" s="19"/>
      <c r="P81" s="20"/>
      <c r="Q81" s="19"/>
      <c r="R81" s="19"/>
      <c r="S81" s="25"/>
      <c r="T81" s="19"/>
      <c r="U81" s="19"/>
      <c r="V81" s="19"/>
      <c r="W81" s="19"/>
      <c r="X81" s="40"/>
      <c r="Y81" s="19"/>
      <c r="Z81" s="19"/>
      <c r="AA81" s="19"/>
      <c r="AB81" s="25"/>
      <c r="AE81" s="19"/>
      <c r="AF81" s="19"/>
      <c r="AH81" s="19"/>
      <c r="AI81" s="25"/>
      <c r="CD81" s="19"/>
      <c r="CE81" s="25"/>
      <c r="DZ81" s="19"/>
      <c r="EA81" s="19"/>
      <c r="EB81" s="19"/>
      <c r="EC81" s="19"/>
      <c r="ED81" s="19"/>
      <c r="EE81" s="19"/>
      <c r="EF81" s="19"/>
      <c r="EG81" s="19"/>
      <c r="EH81" s="19"/>
      <c r="EI81" s="19"/>
      <c r="EJ81" s="19"/>
      <c r="EK81" s="19"/>
      <c r="EL81" s="19"/>
      <c r="FU81" s="19"/>
      <c r="FV81" s="19"/>
      <c r="HQ81" s="19"/>
      <c r="HR81" s="19"/>
      <c r="JM81" s="19"/>
      <c r="JN81" s="29"/>
      <c r="JO81" s="19"/>
      <c r="JP81" s="19"/>
      <c r="JQ81" s="19"/>
      <c r="JR81" s="19"/>
      <c r="JS81" s="19"/>
      <c r="JT81" s="19"/>
      <c r="JU81" s="19"/>
      <c r="JV81" s="19"/>
      <c r="JW81" s="19"/>
      <c r="JX81" s="19"/>
      <c r="JY81" s="19"/>
      <c r="JZ81" s="19"/>
      <c r="LI81" s="19"/>
      <c r="LJ81" s="19"/>
      <c r="LK81" s="19"/>
      <c r="LL81" s="19"/>
      <c r="LM81" s="19"/>
      <c r="LN81" s="19"/>
      <c r="LO81" s="19"/>
      <c r="LP81" s="19"/>
      <c r="LQ81" s="19"/>
      <c r="LR81" s="19"/>
      <c r="LS81" s="19"/>
      <c r="LT81" s="19"/>
      <c r="LU81" s="19"/>
      <c r="ND81" s="19"/>
      <c r="NE81" s="19"/>
      <c r="NF81" s="19"/>
      <c r="NG81" s="19"/>
      <c r="NH81" s="19"/>
      <c r="NI81" s="19"/>
      <c r="NJ81" s="19"/>
      <c r="NK81" s="19"/>
      <c r="NL81" s="19"/>
      <c r="NM81" s="19"/>
      <c r="NN81" s="19"/>
      <c r="NO81" s="19"/>
      <c r="NP81" s="19"/>
      <c r="OZ81" s="25"/>
      <c r="PA81" s="25"/>
      <c r="PB81" s="25"/>
      <c r="PC81" s="25"/>
      <c r="PD81" s="25"/>
      <c r="PE81" s="25"/>
      <c r="PF81" s="25"/>
      <c r="PG81" s="25"/>
      <c r="PH81" s="25"/>
      <c r="PI81" s="25"/>
      <c r="PJ81" s="25"/>
      <c r="PK81" s="25"/>
      <c r="PL81" s="25"/>
      <c r="PM81" s="25"/>
      <c r="PN81" s="25"/>
      <c r="QW81" s="25"/>
      <c r="RA81" s="19"/>
      <c r="RB81" s="19"/>
      <c r="RC81" s="19"/>
      <c r="RD81" s="19"/>
      <c r="RE81" s="19"/>
      <c r="RF81" s="19"/>
      <c r="RI81" s="19"/>
      <c r="RJ81" s="19"/>
      <c r="RK81" s="19"/>
      <c r="RL81" s="19"/>
      <c r="RM81" s="19"/>
      <c r="RN81" s="19"/>
      <c r="RO81" s="19"/>
      <c r="RP81" s="19"/>
      <c r="RQ81" s="19"/>
      <c r="RR81" s="19"/>
      <c r="RS81" s="19"/>
      <c r="RT81" s="19"/>
      <c r="RU81" s="19"/>
      <c r="RV81" s="19"/>
      <c r="RW81" s="19"/>
      <c r="RX81" s="19"/>
      <c r="RY81" s="19"/>
      <c r="SA81" s="19"/>
      <c r="SB81" s="19"/>
    </row>
    <row r="82" spans="1:496" x14ac:dyDescent="0.25">
      <c r="A82" s="2" t="str">
        <f t="shared" si="2"/>
        <v/>
      </c>
      <c r="B82" s="19"/>
      <c r="C82" s="19"/>
      <c r="D82" s="19"/>
      <c r="E82" s="25"/>
      <c r="F82" s="25"/>
      <c r="G82" s="19"/>
      <c r="H82" s="19"/>
      <c r="I82" s="19"/>
      <c r="J82" s="19"/>
      <c r="K82" s="19"/>
      <c r="L82" s="29"/>
      <c r="M82" s="29"/>
      <c r="O82" s="19"/>
      <c r="P82" s="20"/>
      <c r="Q82" s="19"/>
      <c r="R82" s="19"/>
      <c r="S82" s="25"/>
      <c r="T82" s="19"/>
      <c r="U82" s="19"/>
      <c r="V82" s="19"/>
      <c r="W82" s="19"/>
      <c r="X82" s="40"/>
      <c r="Y82" s="19"/>
      <c r="Z82" s="19"/>
      <c r="AA82" s="19"/>
      <c r="AB82" s="25"/>
      <c r="AE82" s="19"/>
      <c r="AF82" s="19"/>
      <c r="AH82" s="19"/>
      <c r="AI82" s="25"/>
      <c r="CD82" s="19"/>
      <c r="CE82" s="25"/>
      <c r="DZ82" s="19"/>
      <c r="EA82" s="19"/>
      <c r="EB82" s="19"/>
      <c r="EC82" s="19"/>
      <c r="ED82" s="19"/>
      <c r="EE82" s="19"/>
      <c r="EF82" s="19"/>
      <c r="EG82" s="19"/>
      <c r="EH82" s="19"/>
      <c r="EI82" s="19"/>
      <c r="EJ82" s="19"/>
      <c r="EK82" s="19"/>
      <c r="EL82" s="19"/>
      <c r="FU82" s="19"/>
      <c r="FV82" s="19"/>
      <c r="HQ82" s="19"/>
      <c r="HR82" s="19"/>
      <c r="JM82" s="19"/>
      <c r="JN82" s="29"/>
      <c r="JO82" s="19"/>
      <c r="JP82" s="19"/>
      <c r="JQ82" s="19"/>
      <c r="JR82" s="19"/>
      <c r="JS82" s="19"/>
      <c r="JT82" s="19"/>
      <c r="JU82" s="19"/>
      <c r="JV82" s="19"/>
      <c r="JW82" s="19"/>
      <c r="JX82" s="19"/>
      <c r="JY82" s="19"/>
      <c r="JZ82" s="19"/>
      <c r="LI82" s="19"/>
      <c r="LJ82" s="19"/>
      <c r="LK82" s="19"/>
      <c r="LL82" s="19"/>
      <c r="LM82" s="19"/>
      <c r="LN82" s="19"/>
      <c r="LO82" s="19"/>
      <c r="LP82" s="19"/>
      <c r="LQ82" s="19"/>
      <c r="LR82" s="19"/>
      <c r="LS82" s="19"/>
      <c r="LT82" s="19"/>
      <c r="LU82" s="19"/>
      <c r="ND82" s="19"/>
      <c r="NE82" s="19"/>
      <c r="NF82" s="19"/>
      <c r="NG82" s="19"/>
      <c r="NH82" s="19"/>
      <c r="NI82" s="19"/>
      <c r="NJ82" s="19"/>
      <c r="NK82" s="19"/>
      <c r="NL82" s="19"/>
      <c r="NM82" s="19"/>
      <c r="NN82" s="19"/>
      <c r="NO82" s="19"/>
      <c r="NP82" s="19"/>
      <c r="OZ82" s="25"/>
      <c r="PA82" s="25"/>
      <c r="PB82" s="25"/>
      <c r="PC82" s="25"/>
      <c r="PD82" s="25"/>
      <c r="PE82" s="25"/>
      <c r="PF82" s="25"/>
      <c r="PG82" s="25"/>
      <c r="PH82" s="25"/>
      <c r="PI82" s="25"/>
      <c r="PJ82" s="25"/>
      <c r="PK82" s="25"/>
      <c r="PL82" s="25"/>
      <c r="PM82" s="25"/>
      <c r="PN82" s="25"/>
      <c r="QW82" s="25"/>
      <c r="RA82" s="19"/>
      <c r="RB82" s="19"/>
      <c r="RC82" s="19"/>
      <c r="RD82" s="19"/>
      <c r="RE82" s="19"/>
      <c r="RF82" s="19"/>
      <c r="RI82" s="19"/>
      <c r="RJ82" s="19"/>
      <c r="RK82" s="19"/>
      <c r="RL82" s="19"/>
      <c r="RM82" s="19"/>
      <c r="RN82" s="19"/>
      <c r="RO82" s="19"/>
      <c r="RP82" s="19"/>
      <c r="RQ82" s="19"/>
      <c r="RR82" s="19"/>
      <c r="RS82" s="19"/>
      <c r="RT82" s="19"/>
      <c r="RU82" s="19"/>
      <c r="RV82" s="19"/>
      <c r="RW82" s="19"/>
      <c r="RX82" s="19"/>
      <c r="RY82" s="19"/>
      <c r="SA82" s="19"/>
      <c r="SB82" s="19"/>
    </row>
    <row r="83" spans="1:496" x14ac:dyDescent="0.25">
      <c r="A83" s="2" t="str">
        <f t="shared" si="2"/>
        <v/>
      </c>
      <c r="B83" s="19"/>
      <c r="C83" s="19"/>
      <c r="D83" s="19"/>
      <c r="E83" s="25"/>
      <c r="F83" s="25"/>
      <c r="G83" s="19"/>
      <c r="H83" s="19"/>
      <c r="I83" s="19"/>
      <c r="J83" s="19"/>
      <c r="K83" s="19"/>
      <c r="L83" s="29"/>
      <c r="M83" s="29"/>
      <c r="O83" s="19"/>
      <c r="P83" s="20"/>
      <c r="Q83" s="19"/>
      <c r="R83" s="19"/>
      <c r="S83" s="25"/>
      <c r="T83" s="19"/>
      <c r="U83" s="19"/>
      <c r="V83" s="19"/>
      <c r="W83" s="19"/>
      <c r="X83" s="40"/>
      <c r="Y83" s="19"/>
      <c r="Z83" s="19"/>
      <c r="AA83" s="19"/>
      <c r="AB83" s="25"/>
      <c r="AE83" s="19"/>
      <c r="AF83" s="19"/>
      <c r="AH83" s="19"/>
      <c r="AI83" s="25"/>
      <c r="CD83" s="19"/>
      <c r="CE83" s="25"/>
      <c r="DZ83" s="19"/>
      <c r="EA83" s="19"/>
      <c r="EB83" s="19"/>
      <c r="EC83" s="19"/>
      <c r="ED83" s="19"/>
      <c r="EE83" s="19"/>
      <c r="EF83" s="19"/>
      <c r="EG83" s="19"/>
      <c r="EH83" s="19"/>
      <c r="EI83" s="19"/>
      <c r="EJ83" s="19"/>
      <c r="EK83" s="19"/>
      <c r="EL83" s="19"/>
      <c r="FU83" s="19"/>
      <c r="FV83" s="19"/>
      <c r="HQ83" s="19"/>
      <c r="HR83" s="19"/>
      <c r="JM83" s="19"/>
      <c r="JN83" s="29"/>
      <c r="JO83" s="19"/>
      <c r="JP83" s="19"/>
      <c r="JQ83" s="19"/>
      <c r="JR83" s="19"/>
      <c r="JS83" s="19"/>
      <c r="JT83" s="19"/>
      <c r="JU83" s="19"/>
      <c r="JV83" s="19"/>
      <c r="JW83" s="19"/>
      <c r="JX83" s="19"/>
      <c r="JY83" s="19"/>
      <c r="JZ83" s="19"/>
      <c r="LI83" s="19"/>
      <c r="LJ83" s="19"/>
      <c r="LK83" s="19"/>
      <c r="LL83" s="19"/>
      <c r="LM83" s="19"/>
      <c r="LN83" s="19"/>
      <c r="LO83" s="19"/>
      <c r="LP83" s="19"/>
      <c r="LQ83" s="19"/>
      <c r="LR83" s="19"/>
      <c r="LS83" s="19"/>
      <c r="LT83" s="19"/>
      <c r="LU83" s="19"/>
      <c r="ND83" s="19"/>
      <c r="NE83" s="19"/>
      <c r="NF83" s="19"/>
      <c r="NG83" s="19"/>
      <c r="NH83" s="19"/>
      <c r="NI83" s="19"/>
      <c r="NJ83" s="19"/>
      <c r="NK83" s="19"/>
      <c r="NL83" s="19"/>
      <c r="NM83" s="19"/>
      <c r="NN83" s="19"/>
      <c r="NO83" s="19"/>
      <c r="NP83" s="19"/>
      <c r="OZ83" s="25"/>
      <c r="PA83" s="25"/>
      <c r="PB83" s="25"/>
      <c r="PC83" s="25"/>
      <c r="PD83" s="25"/>
      <c r="PE83" s="25"/>
      <c r="PF83" s="25"/>
      <c r="PG83" s="25"/>
      <c r="PH83" s="25"/>
      <c r="PI83" s="25"/>
      <c r="PJ83" s="25"/>
      <c r="PK83" s="25"/>
      <c r="PL83" s="25"/>
      <c r="PM83" s="25"/>
      <c r="PN83" s="25"/>
      <c r="QW83" s="25"/>
      <c r="RA83" s="19"/>
      <c r="RB83" s="19"/>
      <c r="RC83" s="19"/>
      <c r="RD83" s="19"/>
      <c r="RE83" s="19"/>
      <c r="RF83" s="19"/>
      <c r="RI83" s="19"/>
      <c r="RJ83" s="19"/>
      <c r="RK83" s="19"/>
      <c r="RL83" s="19"/>
      <c r="RM83" s="19"/>
      <c r="RN83" s="19"/>
      <c r="RO83" s="19"/>
      <c r="RP83" s="19"/>
      <c r="RQ83" s="19"/>
      <c r="RR83" s="19"/>
      <c r="RS83" s="19"/>
      <c r="RT83" s="19"/>
      <c r="RU83" s="19"/>
      <c r="RV83" s="19"/>
      <c r="RW83" s="19"/>
      <c r="RX83" s="19"/>
      <c r="RY83" s="19"/>
      <c r="SA83" s="19"/>
      <c r="SB83" s="19"/>
    </row>
    <row r="84" spans="1:496" x14ac:dyDescent="0.25">
      <c r="A84" s="2" t="str">
        <f t="shared" si="2"/>
        <v/>
      </c>
      <c r="B84" s="19"/>
      <c r="C84" s="19"/>
      <c r="D84" s="19"/>
      <c r="E84" s="25"/>
      <c r="F84" s="25"/>
      <c r="G84" s="19"/>
      <c r="H84" s="19"/>
      <c r="I84" s="19"/>
      <c r="J84" s="19"/>
      <c r="K84" s="19"/>
      <c r="L84" s="29"/>
      <c r="M84" s="29"/>
      <c r="N84" s="19"/>
      <c r="O84" s="19"/>
      <c r="P84" s="20"/>
      <c r="Q84" s="19"/>
      <c r="R84" s="19"/>
      <c r="S84" s="25"/>
      <c r="T84" s="19"/>
      <c r="U84" s="19"/>
      <c r="V84" s="19"/>
      <c r="W84" s="19"/>
      <c r="X84" s="40"/>
      <c r="Y84" s="19"/>
      <c r="Z84" s="19"/>
      <c r="AA84" s="19"/>
      <c r="AB84" s="25"/>
      <c r="AE84" s="19"/>
      <c r="AF84" s="19"/>
      <c r="AH84" s="19"/>
      <c r="AI84" s="25"/>
      <c r="CD84" s="19"/>
      <c r="CE84" s="25"/>
      <c r="DZ84" s="19"/>
      <c r="EA84" s="19"/>
      <c r="EB84" s="19"/>
      <c r="EC84" s="19"/>
      <c r="ED84" s="19"/>
      <c r="EE84" s="19"/>
      <c r="EF84" s="19"/>
      <c r="EG84" s="19"/>
      <c r="EH84" s="19"/>
      <c r="EI84" s="19"/>
      <c r="EJ84" s="19"/>
      <c r="EK84" s="19"/>
      <c r="EL84" s="19"/>
      <c r="FU84" s="19"/>
      <c r="FV84" s="19"/>
      <c r="HQ84" s="19"/>
      <c r="HR84" s="19"/>
      <c r="JM84" s="19"/>
      <c r="JN84" s="29"/>
      <c r="JO84" s="19"/>
      <c r="JP84" s="19"/>
      <c r="JQ84" s="19"/>
      <c r="JR84" s="19"/>
      <c r="JS84" s="19"/>
      <c r="JT84" s="19"/>
      <c r="JU84" s="19"/>
      <c r="JV84" s="19"/>
      <c r="JW84" s="19"/>
      <c r="JX84" s="19"/>
      <c r="JY84" s="19"/>
      <c r="JZ84" s="19"/>
      <c r="LI84" s="19"/>
      <c r="LJ84" s="19"/>
      <c r="LK84" s="19"/>
      <c r="LL84" s="19"/>
      <c r="LM84" s="19"/>
      <c r="LN84" s="19"/>
      <c r="LO84" s="19"/>
      <c r="LP84" s="19"/>
      <c r="LQ84" s="19"/>
      <c r="LR84" s="19"/>
      <c r="LS84" s="19"/>
      <c r="LT84" s="19"/>
      <c r="LU84" s="19"/>
      <c r="ND84" s="19"/>
      <c r="NE84" s="19"/>
      <c r="NF84" s="19"/>
      <c r="NG84" s="19"/>
      <c r="NH84" s="19"/>
      <c r="NI84" s="19"/>
      <c r="NJ84" s="19"/>
      <c r="NK84" s="19"/>
      <c r="NL84" s="19"/>
      <c r="NM84" s="19"/>
      <c r="NN84" s="19"/>
      <c r="NO84" s="19"/>
      <c r="NP84" s="19"/>
      <c r="OZ84" s="25"/>
      <c r="PA84" s="25"/>
      <c r="PB84" s="25"/>
      <c r="PC84" s="25"/>
      <c r="PD84" s="25"/>
      <c r="PE84" s="25"/>
      <c r="PF84" s="25"/>
      <c r="PG84" s="25"/>
      <c r="PH84" s="25"/>
      <c r="PI84" s="25"/>
      <c r="PJ84" s="25"/>
      <c r="PK84" s="25"/>
      <c r="PL84" s="25"/>
      <c r="PM84" s="25"/>
      <c r="PN84" s="25"/>
      <c r="QW84" s="25"/>
      <c r="RA84" s="19"/>
      <c r="RB84" s="19"/>
      <c r="RC84" s="19"/>
      <c r="RD84" s="19"/>
      <c r="RE84" s="19"/>
      <c r="RF84" s="19"/>
      <c r="RI84" s="19"/>
      <c r="RJ84" s="19"/>
      <c r="RK84" s="19"/>
      <c r="RL84" s="19"/>
      <c r="RM84" s="19"/>
      <c r="RN84" s="19"/>
      <c r="RO84" s="19"/>
      <c r="RP84" s="19"/>
      <c r="RQ84" s="19"/>
      <c r="RR84" s="19"/>
      <c r="RS84" s="19"/>
      <c r="RT84" s="19"/>
      <c r="RU84" s="19"/>
      <c r="RV84" s="19"/>
      <c r="RW84" s="19"/>
      <c r="RX84" s="19"/>
      <c r="RY84" s="19"/>
      <c r="SA84" s="19"/>
      <c r="SB84" s="19"/>
    </row>
    <row r="85" spans="1:496" x14ac:dyDescent="0.25">
      <c r="A85" s="2" t="str">
        <f t="shared" si="2"/>
        <v/>
      </c>
      <c r="B85" s="19"/>
      <c r="C85" s="19"/>
      <c r="D85" s="19"/>
      <c r="E85" s="25"/>
      <c r="F85" s="25"/>
      <c r="G85" s="19"/>
      <c r="H85" s="19"/>
      <c r="I85" s="19"/>
      <c r="J85" s="19"/>
      <c r="K85" s="19"/>
      <c r="L85" s="29"/>
      <c r="M85" s="29"/>
      <c r="N85" s="19"/>
      <c r="O85" s="19"/>
      <c r="P85" s="20"/>
      <c r="Q85" s="19"/>
      <c r="R85" s="19"/>
      <c r="S85" s="25"/>
      <c r="T85" s="19"/>
      <c r="U85" s="19"/>
      <c r="V85" s="19"/>
      <c r="W85" s="19"/>
      <c r="X85" s="40"/>
      <c r="Y85" s="19"/>
      <c r="Z85" s="19"/>
      <c r="AA85" s="19"/>
      <c r="AB85" s="25"/>
      <c r="AE85" s="19"/>
      <c r="AF85" s="19"/>
      <c r="AH85" s="19"/>
      <c r="AI85" s="25"/>
      <c r="CD85" s="19"/>
      <c r="CE85" s="25"/>
      <c r="DZ85" s="19"/>
      <c r="EA85" s="19"/>
      <c r="EB85" s="19"/>
      <c r="EC85" s="19"/>
      <c r="ED85" s="19"/>
      <c r="EE85" s="19"/>
      <c r="EF85" s="19"/>
      <c r="EG85" s="19"/>
      <c r="EH85" s="19"/>
      <c r="EI85" s="19"/>
      <c r="EJ85" s="19"/>
      <c r="EK85" s="19"/>
      <c r="EL85" s="19"/>
      <c r="FU85" s="19"/>
      <c r="FV85" s="19"/>
      <c r="HQ85" s="19"/>
      <c r="HR85" s="19"/>
      <c r="JM85" s="19"/>
      <c r="JN85" s="29"/>
      <c r="JO85" s="19"/>
      <c r="JP85" s="19"/>
      <c r="JQ85" s="19"/>
      <c r="JR85" s="19"/>
      <c r="JS85" s="19"/>
      <c r="JT85" s="19"/>
      <c r="JU85" s="19"/>
      <c r="JV85" s="19"/>
      <c r="JW85" s="19"/>
      <c r="JX85" s="19"/>
      <c r="JY85" s="19"/>
      <c r="JZ85" s="19"/>
      <c r="LI85" s="19"/>
      <c r="LJ85" s="19"/>
      <c r="LK85" s="19"/>
      <c r="LL85" s="19"/>
      <c r="LM85" s="19"/>
      <c r="LN85" s="19"/>
      <c r="LO85" s="19"/>
      <c r="LP85" s="19"/>
      <c r="LQ85" s="19"/>
      <c r="LR85" s="19"/>
      <c r="LS85" s="19"/>
      <c r="LT85" s="19"/>
      <c r="LU85" s="19"/>
      <c r="ND85" s="19"/>
      <c r="NE85" s="19"/>
      <c r="NF85" s="19"/>
      <c r="NG85" s="19"/>
      <c r="NH85" s="19"/>
      <c r="NI85" s="19"/>
      <c r="NJ85" s="19"/>
      <c r="NK85" s="19"/>
      <c r="NL85" s="19"/>
      <c r="NM85" s="19"/>
      <c r="NN85" s="19"/>
      <c r="NO85" s="19"/>
      <c r="NP85" s="19"/>
      <c r="OZ85" s="25"/>
      <c r="PA85" s="25"/>
      <c r="PB85" s="25"/>
      <c r="PC85" s="25"/>
      <c r="PD85" s="25"/>
      <c r="PE85" s="25"/>
      <c r="PF85" s="25"/>
      <c r="PG85" s="25"/>
      <c r="PH85" s="25"/>
      <c r="PI85" s="25"/>
      <c r="PJ85" s="25"/>
      <c r="PK85" s="25"/>
      <c r="PL85" s="25"/>
      <c r="PM85" s="25"/>
      <c r="PN85" s="25"/>
      <c r="QW85" s="25"/>
      <c r="RA85" s="19"/>
      <c r="RB85" s="19"/>
      <c r="RC85" s="19"/>
      <c r="RD85" s="19"/>
      <c r="RE85" s="19"/>
      <c r="RF85" s="19"/>
      <c r="RI85" s="19"/>
      <c r="RJ85" s="19"/>
      <c r="RK85" s="19"/>
      <c r="RL85" s="19"/>
      <c r="RM85" s="19"/>
      <c r="RN85" s="19"/>
      <c r="RO85" s="19"/>
      <c r="RP85" s="19"/>
      <c r="RQ85" s="19"/>
      <c r="RR85" s="19"/>
      <c r="RS85" s="19"/>
      <c r="RT85" s="19"/>
      <c r="RU85" s="19"/>
      <c r="RV85" s="19"/>
      <c r="RW85" s="19"/>
      <c r="RX85" s="19"/>
      <c r="RY85" s="19"/>
      <c r="SA85" s="19"/>
      <c r="SB85" s="19"/>
    </row>
    <row r="86" spans="1:496" x14ac:dyDescent="0.25">
      <c r="A86" s="2" t="str">
        <f t="shared" si="2"/>
        <v/>
      </c>
      <c r="B86" s="19"/>
      <c r="C86" s="19"/>
      <c r="D86" s="19"/>
      <c r="E86" s="25"/>
      <c r="F86" s="25"/>
      <c r="G86" s="19"/>
      <c r="H86" s="19"/>
      <c r="I86" s="19"/>
      <c r="J86" s="19"/>
      <c r="K86" s="19"/>
      <c r="L86" s="29"/>
      <c r="M86" s="29"/>
      <c r="N86" s="19"/>
      <c r="O86" s="19"/>
      <c r="P86" s="20"/>
      <c r="Q86" s="19"/>
      <c r="R86" s="19"/>
      <c r="S86" s="25"/>
      <c r="T86" s="19"/>
      <c r="U86" s="19"/>
      <c r="V86" s="19"/>
      <c r="W86" s="19"/>
      <c r="X86" s="40"/>
      <c r="Y86" s="19"/>
      <c r="Z86" s="19"/>
      <c r="AA86" s="19"/>
      <c r="AB86" s="25"/>
      <c r="AE86" s="19"/>
      <c r="AF86" s="19"/>
      <c r="AH86" s="19"/>
      <c r="AI86" s="25"/>
      <c r="CD86" s="19"/>
      <c r="CE86" s="25"/>
      <c r="DZ86" s="19"/>
      <c r="EA86" s="19"/>
      <c r="EB86" s="19"/>
      <c r="EC86" s="19"/>
      <c r="ED86" s="19"/>
      <c r="EE86" s="19"/>
      <c r="EF86" s="19"/>
      <c r="EG86" s="19"/>
      <c r="EH86" s="19"/>
      <c r="EI86" s="19"/>
      <c r="EJ86" s="19"/>
      <c r="EK86" s="19"/>
      <c r="EL86" s="19"/>
      <c r="FU86" s="19"/>
      <c r="FV86" s="19"/>
      <c r="HQ86" s="19"/>
      <c r="HR86" s="19"/>
      <c r="JM86" s="19"/>
      <c r="JN86" s="29"/>
      <c r="JO86" s="19"/>
      <c r="JP86" s="19"/>
      <c r="JQ86" s="19"/>
      <c r="JR86" s="19"/>
      <c r="JS86" s="19"/>
      <c r="JT86" s="19"/>
      <c r="JU86" s="19"/>
      <c r="JV86" s="19"/>
      <c r="JW86" s="19"/>
      <c r="JX86" s="19"/>
      <c r="JY86" s="19"/>
      <c r="JZ86" s="19"/>
      <c r="LI86" s="19"/>
      <c r="LJ86" s="19"/>
      <c r="LK86" s="19"/>
      <c r="LL86" s="19"/>
      <c r="LM86" s="19"/>
      <c r="LN86" s="19"/>
      <c r="LO86" s="19"/>
      <c r="LP86" s="19"/>
      <c r="LQ86" s="19"/>
      <c r="LR86" s="19"/>
      <c r="LS86" s="19"/>
      <c r="LT86" s="19"/>
      <c r="LU86" s="19"/>
      <c r="ND86" s="19"/>
      <c r="NE86" s="19"/>
      <c r="NF86" s="19"/>
      <c r="NG86" s="19"/>
      <c r="NH86" s="19"/>
      <c r="NI86" s="19"/>
      <c r="NJ86" s="19"/>
      <c r="NK86" s="19"/>
      <c r="NL86" s="19"/>
      <c r="NM86" s="19"/>
      <c r="NN86" s="19"/>
      <c r="NO86" s="19"/>
      <c r="NP86" s="19"/>
      <c r="OZ86" s="25"/>
      <c r="PA86" s="25"/>
      <c r="PB86" s="25"/>
      <c r="PC86" s="25"/>
      <c r="PD86" s="25"/>
      <c r="PE86" s="25"/>
      <c r="PF86" s="25"/>
      <c r="PG86" s="25"/>
      <c r="PH86" s="25"/>
      <c r="PI86" s="25"/>
      <c r="PJ86" s="25"/>
      <c r="PK86" s="25"/>
      <c r="PL86" s="25"/>
      <c r="PM86" s="25"/>
      <c r="PN86" s="25"/>
      <c r="QW86" s="25"/>
      <c r="RA86" s="19"/>
      <c r="RB86" s="19"/>
      <c r="RC86" s="19"/>
      <c r="RD86" s="19"/>
      <c r="RE86" s="19"/>
      <c r="RF86" s="19"/>
      <c r="RI86" s="19"/>
      <c r="RJ86" s="19"/>
      <c r="RK86" s="19"/>
      <c r="RL86" s="19"/>
      <c r="RM86" s="19"/>
      <c r="RN86" s="19"/>
      <c r="RO86" s="19"/>
      <c r="RP86" s="19"/>
      <c r="RQ86" s="19"/>
      <c r="RR86" s="19"/>
      <c r="RS86" s="19"/>
      <c r="RT86" s="19"/>
      <c r="RU86" s="19"/>
      <c r="RV86" s="19"/>
      <c r="RW86" s="19"/>
      <c r="RX86" s="19"/>
      <c r="RY86" s="19"/>
      <c r="SA86" s="19"/>
      <c r="SB86" s="19"/>
    </row>
    <row r="87" spans="1:496" x14ac:dyDescent="0.25">
      <c r="A87" s="2" t="str">
        <f t="shared" si="2"/>
        <v/>
      </c>
      <c r="B87" s="19"/>
      <c r="C87" s="19"/>
      <c r="D87" s="19"/>
      <c r="E87" s="25"/>
      <c r="F87" s="25"/>
      <c r="G87" s="19"/>
      <c r="H87" s="19"/>
      <c r="I87" s="19"/>
      <c r="J87" s="19"/>
      <c r="K87" s="19"/>
      <c r="L87" s="29"/>
      <c r="M87" s="29"/>
      <c r="N87" s="19"/>
      <c r="O87" s="19"/>
      <c r="P87" s="20"/>
      <c r="Q87" s="19"/>
      <c r="R87" s="19"/>
      <c r="S87" s="25"/>
      <c r="T87" s="19"/>
      <c r="U87" s="19"/>
      <c r="V87" s="19"/>
      <c r="W87" s="19"/>
      <c r="X87" s="40"/>
      <c r="Y87" s="19"/>
      <c r="Z87" s="19"/>
      <c r="AA87" s="19"/>
      <c r="AB87" s="25"/>
      <c r="AE87" s="19"/>
      <c r="AF87" s="19"/>
      <c r="AH87" s="19"/>
      <c r="AI87" s="25"/>
      <c r="CD87" s="19"/>
      <c r="CE87" s="25"/>
      <c r="DZ87" s="19"/>
      <c r="EA87" s="19"/>
      <c r="EB87" s="19"/>
      <c r="EC87" s="19"/>
      <c r="ED87" s="19"/>
      <c r="EE87" s="19"/>
      <c r="EF87" s="19"/>
      <c r="EG87" s="19"/>
      <c r="EH87" s="19"/>
      <c r="EI87" s="19"/>
      <c r="EJ87" s="19"/>
      <c r="EK87" s="19"/>
      <c r="EL87" s="19"/>
      <c r="FU87" s="19"/>
      <c r="FV87" s="19"/>
      <c r="HQ87" s="19"/>
      <c r="HR87" s="19"/>
      <c r="JM87" s="19"/>
      <c r="JN87" s="29"/>
      <c r="JO87" s="19"/>
      <c r="JP87" s="19"/>
      <c r="JQ87" s="19"/>
      <c r="JR87" s="19"/>
      <c r="JS87" s="19"/>
      <c r="JT87" s="19"/>
      <c r="JU87" s="19"/>
      <c r="JV87" s="19"/>
      <c r="JW87" s="19"/>
      <c r="JX87" s="19"/>
      <c r="JY87" s="19"/>
      <c r="JZ87" s="19"/>
      <c r="LI87" s="19"/>
      <c r="LJ87" s="19"/>
      <c r="LK87" s="19"/>
      <c r="LL87" s="19"/>
      <c r="LM87" s="19"/>
      <c r="LN87" s="19"/>
      <c r="LO87" s="19"/>
      <c r="LP87" s="19"/>
      <c r="LQ87" s="19"/>
      <c r="LR87" s="19"/>
      <c r="LS87" s="19"/>
      <c r="LT87" s="19"/>
      <c r="LU87" s="19"/>
      <c r="ND87" s="19"/>
      <c r="NE87" s="19"/>
      <c r="NF87" s="19"/>
      <c r="NG87" s="19"/>
      <c r="NH87" s="19"/>
      <c r="NI87" s="19"/>
      <c r="NJ87" s="19"/>
      <c r="NK87" s="19"/>
      <c r="NL87" s="19"/>
      <c r="NM87" s="19"/>
      <c r="NN87" s="19"/>
      <c r="NO87" s="19"/>
      <c r="NP87" s="19"/>
      <c r="OZ87" s="25"/>
      <c r="PA87" s="25"/>
      <c r="PB87" s="25"/>
      <c r="PC87" s="25"/>
      <c r="PD87" s="25"/>
      <c r="PE87" s="25"/>
      <c r="PF87" s="25"/>
      <c r="PG87" s="25"/>
      <c r="PH87" s="25"/>
      <c r="PI87" s="25"/>
      <c r="PJ87" s="25"/>
      <c r="PK87" s="25"/>
      <c r="PL87" s="25"/>
      <c r="PM87" s="25"/>
      <c r="PN87" s="25"/>
      <c r="QW87" s="25"/>
      <c r="RA87" s="19"/>
      <c r="RB87" s="19"/>
      <c r="RC87" s="19"/>
      <c r="RD87" s="19"/>
      <c r="RE87" s="19"/>
      <c r="RF87" s="19"/>
      <c r="RI87" s="19"/>
      <c r="RJ87" s="19"/>
      <c r="RK87" s="19"/>
      <c r="RL87" s="19"/>
      <c r="RM87" s="19"/>
      <c r="RN87" s="19"/>
      <c r="RO87" s="19"/>
      <c r="RP87" s="19"/>
      <c r="RQ87" s="19"/>
      <c r="RR87" s="19"/>
      <c r="RS87" s="19"/>
      <c r="RT87" s="19"/>
      <c r="RU87" s="19"/>
      <c r="RV87" s="19"/>
      <c r="RW87" s="19"/>
      <c r="RX87" s="19"/>
      <c r="RY87" s="19"/>
      <c r="SA87" s="19"/>
      <c r="SB87" s="19"/>
    </row>
    <row r="88" spans="1:496" x14ac:dyDescent="0.25">
      <c r="A88" s="2" t="str">
        <f t="shared" si="2"/>
        <v/>
      </c>
      <c r="B88" s="19"/>
      <c r="C88" s="19"/>
      <c r="D88" s="19"/>
      <c r="E88" s="25"/>
      <c r="F88" s="25"/>
      <c r="G88" s="19"/>
      <c r="H88" s="19"/>
      <c r="I88" s="19"/>
      <c r="J88" s="19"/>
      <c r="K88" s="19"/>
      <c r="L88" s="29"/>
      <c r="M88" s="29"/>
      <c r="N88" s="19"/>
      <c r="O88" s="19"/>
      <c r="P88" s="20"/>
      <c r="Q88" s="19"/>
      <c r="R88" s="19"/>
      <c r="S88" s="25"/>
      <c r="T88" s="19"/>
      <c r="U88" s="19"/>
      <c r="V88" s="19"/>
      <c r="W88" s="19"/>
      <c r="X88" s="40"/>
      <c r="Y88" s="19"/>
      <c r="Z88" s="19"/>
      <c r="AA88" s="19"/>
      <c r="AB88" s="25"/>
      <c r="AE88" s="19"/>
      <c r="AF88" s="19"/>
      <c r="AH88" s="19"/>
      <c r="AI88" s="25"/>
      <c r="CD88" s="19"/>
      <c r="CE88" s="25"/>
      <c r="DZ88" s="19"/>
      <c r="EA88" s="19"/>
      <c r="EB88" s="19"/>
      <c r="EC88" s="19"/>
      <c r="ED88" s="19"/>
      <c r="EE88" s="19"/>
      <c r="EF88" s="19"/>
      <c r="EG88" s="19"/>
      <c r="EH88" s="19"/>
      <c r="EI88" s="19"/>
      <c r="EJ88" s="19"/>
      <c r="EK88" s="19"/>
      <c r="EL88" s="19"/>
      <c r="FU88" s="19"/>
      <c r="FV88" s="19"/>
      <c r="HQ88" s="19"/>
      <c r="HR88" s="19"/>
      <c r="JM88" s="19"/>
      <c r="JN88" s="29"/>
      <c r="JO88" s="19"/>
      <c r="JP88" s="19"/>
      <c r="JQ88" s="19"/>
      <c r="JR88" s="19"/>
      <c r="JS88" s="19"/>
      <c r="JT88" s="19"/>
      <c r="JU88" s="19"/>
      <c r="JV88" s="19"/>
      <c r="JW88" s="19"/>
      <c r="JX88" s="19"/>
      <c r="JY88" s="19"/>
      <c r="JZ88" s="19"/>
      <c r="LI88" s="19"/>
      <c r="LJ88" s="19"/>
      <c r="LK88" s="19"/>
      <c r="LL88" s="19"/>
      <c r="LM88" s="19"/>
      <c r="LN88" s="19"/>
      <c r="LO88" s="19"/>
      <c r="LP88" s="19"/>
      <c r="LQ88" s="19"/>
      <c r="LR88" s="19"/>
      <c r="LS88" s="19"/>
      <c r="LT88" s="19"/>
      <c r="LU88" s="19"/>
      <c r="ND88" s="19"/>
      <c r="NE88" s="19"/>
      <c r="NF88" s="19"/>
      <c r="NG88" s="19"/>
      <c r="NH88" s="19"/>
      <c r="NI88" s="19"/>
      <c r="NJ88" s="19"/>
      <c r="NK88" s="19"/>
      <c r="NL88" s="19"/>
      <c r="NM88" s="19"/>
      <c r="NN88" s="19"/>
      <c r="NO88" s="19"/>
      <c r="NP88" s="19"/>
      <c r="OZ88" s="25"/>
      <c r="PA88" s="25"/>
      <c r="PB88" s="25"/>
      <c r="PC88" s="25"/>
      <c r="PD88" s="25"/>
      <c r="PE88" s="25"/>
      <c r="PF88" s="25"/>
      <c r="PG88" s="25"/>
      <c r="PH88" s="25"/>
      <c r="PI88" s="25"/>
      <c r="PJ88" s="25"/>
      <c r="PK88" s="25"/>
      <c r="PL88" s="25"/>
      <c r="PM88" s="25"/>
      <c r="PN88" s="25"/>
      <c r="QW88" s="25"/>
      <c r="RA88" s="19"/>
      <c r="RB88" s="19"/>
      <c r="RC88" s="19"/>
      <c r="RD88" s="19"/>
      <c r="RE88" s="19"/>
      <c r="RF88" s="19"/>
      <c r="RI88" s="19"/>
      <c r="RJ88" s="19"/>
      <c r="RK88" s="19"/>
      <c r="RL88" s="19"/>
      <c r="RM88" s="19"/>
      <c r="RN88" s="19"/>
      <c r="RO88" s="19"/>
      <c r="RP88" s="19"/>
      <c r="RQ88" s="19"/>
      <c r="RR88" s="19"/>
      <c r="RS88" s="19"/>
      <c r="RT88" s="19"/>
      <c r="RU88" s="19"/>
      <c r="RV88" s="19"/>
      <c r="RW88" s="19"/>
      <c r="RX88" s="19"/>
      <c r="RY88" s="19"/>
      <c r="SA88" s="19"/>
      <c r="SB88" s="19"/>
    </row>
    <row r="89" spans="1:496" x14ac:dyDescent="0.25">
      <c r="A89" s="2" t="str">
        <f t="shared" si="2"/>
        <v/>
      </c>
      <c r="B89" s="19"/>
      <c r="C89" s="19"/>
      <c r="D89" s="19"/>
      <c r="E89" s="25"/>
      <c r="F89" s="25"/>
      <c r="G89" s="19"/>
      <c r="H89" s="19"/>
      <c r="I89" s="19"/>
      <c r="J89" s="19"/>
      <c r="K89" s="19"/>
      <c r="L89" s="29"/>
      <c r="M89" s="29"/>
      <c r="N89" s="19"/>
      <c r="O89" s="19"/>
      <c r="P89" s="20"/>
      <c r="Q89" s="19"/>
      <c r="R89" s="19"/>
      <c r="S89" s="25"/>
      <c r="T89" s="19"/>
      <c r="U89" s="19"/>
      <c r="V89" s="19"/>
      <c r="W89" s="19"/>
      <c r="X89" s="40"/>
      <c r="Y89" s="19"/>
      <c r="Z89" s="19"/>
      <c r="AA89" s="19"/>
      <c r="AB89" s="25"/>
      <c r="AE89" s="19"/>
      <c r="AF89" s="19"/>
      <c r="AH89" s="19"/>
      <c r="AI89" s="25"/>
      <c r="CD89" s="19"/>
      <c r="CE89" s="25"/>
      <c r="DZ89" s="19"/>
      <c r="EA89" s="19"/>
      <c r="EB89" s="19"/>
      <c r="EC89" s="19"/>
      <c r="ED89" s="19"/>
      <c r="EE89" s="19"/>
      <c r="EF89" s="19"/>
      <c r="EG89" s="19"/>
      <c r="EH89" s="19"/>
      <c r="EI89" s="19"/>
      <c r="EJ89" s="19"/>
      <c r="EK89" s="19"/>
      <c r="EL89" s="19"/>
      <c r="FU89" s="19"/>
      <c r="FV89" s="19"/>
      <c r="HQ89" s="19"/>
      <c r="HR89" s="19"/>
      <c r="JM89" s="19"/>
      <c r="JN89" s="29"/>
      <c r="JO89" s="19"/>
      <c r="JP89" s="19"/>
      <c r="JQ89" s="19"/>
      <c r="JR89" s="19"/>
      <c r="JS89" s="19"/>
      <c r="JT89" s="19"/>
      <c r="JU89" s="19"/>
      <c r="JV89" s="19"/>
      <c r="JW89" s="19"/>
      <c r="JX89" s="19"/>
      <c r="JY89" s="19"/>
      <c r="JZ89" s="19"/>
      <c r="LI89" s="19"/>
      <c r="LJ89" s="19"/>
      <c r="LK89" s="19"/>
      <c r="LL89" s="19"/>
      <c r="LM89" s="19"/>
      <c r="LN89" s="19"/>
      <c r="LO89" s="19"/>
      <c r="LP89" s="19"/>
      <c r="LQ89" s="19"/>
      <c r="LR89" s="19"/>
      <c r="LS89" s="19"/>
      <c r="LT89" s="19"/>
      <c r="LU89" s="19"/>
      <c r="ND89" s="19"/>
      <c r="NE89" s="19"/>
      <c r="NF89" s="19"/>
      <c r="NG89" s="19"/>
      <c r="NH89" s="19"/>
      <c r="NI89" s="19"/>
      <c r="NJ89" s="19"/>
      <c r="NK89" s="19"/>
      <c r="NL89" s="19"/>
      <c r="NM89" s="19"/>
      <c r="NN89" s="19"/>
      <c r="NO89" s="19"/>
      <c r="NP89" s="19"/>
      <c r="OZ89" s="25"/>
      <c r="PA89" s="25"/>
      <c r="PB89" s="25"/>
      <c r="PC89" s="25"/>
      <c r="PD89" s="25"/>
      <c r="PE89" s="25"/>
      <c r="PF89" s="25"/>
      <c r="PG89" s="25"/>
      <c r="PH89" s="25"/>
      <c r="PI89" s="25"/>
      <c r="PJ89" s="25"/>
      <c r="PK89" s="25"/>
      <c r="PL89" s="25"/>
      <c r="PM89" s="25"/>
      <c r="PN89" s="25"/>
      <c r="QW89" s="25"/>
      <c r="RA89" s="19"/>
      <c r="RB89" s="19"/>
      <c r="RC89" s="19"/>
      <c r="RD89" s="19"/>
      <c r="RE89" s="19"/>
      <c r="RF89" s="19"/>
      <c r="RI89" s="19"/>
      <c r="RJ89" s="19"/>
      <c r="RK89" s="19"/>
      <c r="RL89" s="19"/>
      <c r="RM89" s="19"/>
      <c r="RN89" s="19"/>
      <c r="RO89" s="19"/>
      <c r="RP89" s="19"/>
      <c r="RQ89" s="19"/>
      <c r="RR89" s="19"/>
      <c r="RS89" s="19"/>
      <c r="RT89" s="19"/>
      <c r="RU89" s="19"/>
      <c r="RV89" s="19"/>
      <c r="RW89" s="19"/>
      <c r="RX89" s="19"/>
      <c r="RY89" s="19"/>
      <c r="SA89" s="19"/>
      <c r="SB89" s="19"/>
    </row>
    <row r="90" spans="1:496" x14ac:dyDescent="0.25">
      <c r="A90" s="2" t="str">
        <f t="shared" si="2"/>
        <v/>
      </c>
      <c r="B90" s="19"/>
      <c r="C90" s="19"/>
      <c r="D90" s="19"/>
      <c r="E90" s="25"/>
      <c r="F90" s="25"/>
      <c r="G90" s="19"/>
      <c r="H90" s="19"/>
      <c r="I90" s="19"/>
      <c r="J90" s="19"/>
      <c r="K90" s="19"/>
      <c r="L90" s="29"/>
      <c r="M90" s="29"/>
      <c r="N90" s="19"/>
      <c r="O90" s="19"/>
      <c r="P90" s="20"/>
      <c r="Q90" s="19"/>
      <c r="R90" s="19"/>
      <c r="S90" s="25"/>
      <c r="T90" s="19"/>
      <c r="U90" s="19"/>
      <c r="V90" s="19"/>
      <c r="W90" s="19"/>
      <c r="X90" s="40"/>
      <c r="Y90" s="19"/>
      <c r="Z90" s="19"/>
      <c r="AA90" s="19"/>
      <c r="AB90" s="25"/>
      <c r="AE90" s="19"/>
      <c r="AF90" s="19"/>
      <c r="AH90" s="19"/>
      <c r="AI90" s="25"/>
      <c r="CD90" s="19"/>
      <c r="CE90" s="25"/>
      <c r="DZ90" s="19"/>
      <c r="EA90" s="19"/>
      <c r="EB90" s="19"/>
      <c r="EC90" s="19"/>
      <c r="ED90" s="19"/>
      <c r="EE90" s="19"/>
      <c r="EF90" s="19"/>
      <c r="EG90" s="19"/>
      <c r="EH90" s="19"/>
      <c r="EI90" s="19"/>
      <c r="EJ90" s="19"/>
      <c r="EK90" s="19"/>
      <c r="EL90" s="19"/>
      <c r="FU90" s="19"/>
      <c r="FV90" s="19"/>
      <c r="HQ90" s="19"/>
      <c r="HR90" s="19"/>
      <c r="JM90" s="19"/>
      <c r="JN90" s="29"/>
      <c r="JO90" s="19"/>
      <c r="JP90" s="19"/>
      <c r="JQ90" s="19"/>
      <c r="JR90" s="19"/>
      <c r="JS90" s="19"/>
      <c r="JT90" s="19"/>
      <c r="JU90" s="19"/>
      <c r="JV90" s="19"/>
      <c r="JW90" s="19"/>
      <c r="JX90" s="19"/>
      <c r="JY90" s="19"/>
      <c r="JZ90" s="19"/>
      <c r="LI90" s="19"/>
      <c r="LJ90" s="19"/>
      <c r="LK90" s="19"/>
      <c r="LL90" s="19"/>
      <c r="LM90" s="19"/>
      <c r="LN90" s="19"/>
      <c r="LO90" s="19"/>
      <c r="LP90" s="19"/>
      <c r="LQ90" s="19"/>
      <c r="LR90" s="19"/>
      <c r="LS90" s="19"/>
      <c r="LT90" s="19"/>
      <c r="LU90" s="19"/>
      <c r="ND90" s="19"/>
      <c r="NE90" s="19"/>
      <c r="NF90" s="19"/>
      <c r="NG90" s="19"/>
      <c r="NH90" s="19"/>
      <c r="NI90" s="19"/>
      <c r="NJ90" s="19"/>
      <c r="NK90" s="19"/>
      <c r="NL90" s="19"/>
      <c r="NM90" s="19"/>
      <c r="NN90" s="19"/>
      <c r="NO90" s="19"/>
      <c r="NP90" s="19"/>
      <c r="OZ90" s="25"/>
      <c r="PA90" s="25"/>
      <c r="PB90" s="25"/>
      <c r="PC90" s="25"/>
      <c r="PD90" s="25"/>
      <c r="PE90" s="25"/>
      <c r="PF90" s="25"/>
      <c r="PG90" s="25"/>
      <c r="PH90" s="25"/>
      <c r="PI90" s="25"/>
      <c r="PJ90" s="25"/>
      <c r="PK90" s="25"/>
      <c r="PL90" s="25"/>
      <c r="PM90" s="25"/>
      <c r="PN90" s="25"/>
      <c r="QW90" s="25"/>
      <c r="RA90" s="19"/>
      <c r="RB90" s="19"/>
      <c r="RC90" s="19"/>
      <c r="RD90" s="19"/>
      <c r="RE90" s="19"/>
      <c r="RF90" s="19"/>
      <c r="RI90" s="19"/>
      <c r="RJ90" s="19"/>
      <c r="RK90" s="19"/>
      <c r="RL90" s="19"/>
      <c r="RM90" s="19"/>
      <c r="RN90" s="19"/>
      <c r="RO90" s="19"/>
      <c r="RP90" s="19"/>
      <c r="RQ90" s="19"/>
      <c r="RR90" s="19"/>
      <c r="RS90" s="19"/>
      <c r="RT90" s="19"/>
      <c r="RU90" s="19"/>
      <c r="RV90" s="19"/>
      <c r="RW90" s="19"/>
      <c r="RX90" s="19"/>
      <c r="RY90" s="19"/>
      <c r="SA90" s="19"/>
      <c r="SB90" s="19"/>
    </row>
    <row r="91" spans="1:496" x14ac:dyDescent="0.25">
      <c r="A91" s="2" t="str">
        <f t="shared" si="2"/>
        <v/>
      </c>
      <c r="B91" s="19"/>
      <c r="C91" s="19"/>
      <c r="D91" s="19"/>
      <c r="E91" s="25"/>
      <c r="F91" s="25"/>
      <c r="G91" s="19"/>
      <c r="H91" s="19"/>
      <c r="I91" s="19"/>
      <c r="J91" s="19"/>
      <c r="K91" s="19"/>
      <c r="L91" s="29"/>
      <c r="M91" s="29"/>
      <c r="N91" s="19"/>
      <c r="O91" s="19"/>
      <c r="P91" s="20"/>
      <c r="Q91" s="19"/>
      <c r="R91" s="19"/>
      <c r="S91" s="25"/>
      <c r="T91" s="19"/>
      <c r="U91" s="19"/>
      <c r="V91" s="19"/>
      <c r="W91" s="19"/>
      <c r="X91" s="40"/>
      <c r="Y91" s="19"/>
      <c r="Z91" s="19"/>
      <c r="AA91" s="19"/>
      <c r="AB91" s="25"/>
      <c r="AE91" s="19"/>
      <c r="AF91" s="19"/>
      <c r="AH91" s="19"/>
      <c r="AI91" s="25"/>
      <c r="CD91" s="19"/>
      <c r="CE91" s="25"/>
      <c r="DZ91" s="19"/>
      <c r="EA91" s="19"/>
      <c r="EB91" s="19"/>
      <c r="EC91" s="19"/>
      <c r="ED91" s="19"/>
      <c r="EE91" s="19"/>
      <c r="EF91" s="19"/>
      <c r="EG91" s="19"/>
      <c r="EH91" s="19"/>
      <c r="EI91" s="19"/>
      <c r="EJ91" s="19"/>
      <c r="EK91" s="19"/>
      <c r="EL91" s="19"/>
      <c r="FU91" s="19"/>
      <c r="FV91" s="19"/>
      <c r="HQ91" s="19"/>
      <c r="HR91" s="19"/>
      <c r="JM91" s="19"/>
      <c r="JN91" s="29"/>
      <c r="JO91" s="19"/>
      <c r="JP91" s="19"/>
      <c r="JQ91" s="19"/>
      <c r="JR91" s="19"/>
      <c r="JS91" s="19"/>
      <c r="JT91" s="19"/>
      <c r="JU91" s="19"/>
      <c r="JV91" s="19"/>
      <c r="JW91" s="19"/>
      <c r="JX91" s="19"/>
      <c r="JY91" s="19"/>
      <c r="JZ91" s="19"/>
      <c r="LI91" s="19"/>
      <c r="LJ91" s="19"/>
      <c r="LK91" s="19"/>
      <c r="LL91" s="19"/>
      <c r="LM91" s="19"/>
      <c r="LN91" s="19"/>
      <c r="LO91" s="19"/>
      <c r="LP91" s="19"/>
      <c r="LQ91" s="19"/>
      <c r="LR91" s="19"/>
      <c r="LS91" s="19"/>
      <c r="LT91" s="19"/>
      <c r="LU91" s="19"/>
      <c r="ND91" s="19"/>
      <c r="NE91" s="19"/>
      <c r="NF91" s="19"/>
      <c r="NG91" s="19"/>
      <c r="NH91" s="19"/>
      <c r="NI91" s="19"/>
      <c r="NJ91" s="19"/>
      <c r="NK91" s="19"/>
      <c r="NL91" s="19"/>
      <c r="NM91" s="19"/>
      <c r="NN91" s="19"/>
      <c r="NO91" s="19"/>
      <c r="NP91" s="19"/>
      <c r="OZ91" s="25"/>
      <c r="PA91" s="25"/>
      <c r="PB91" s="25"/>
      <c r="PC91" s="25"/>
      <c r="PD91" s="25"/>
      <c r="PE91" s="25"/>
      <c r="PF91" s="25"/>
      <c r="PG91" s="25"/>
      <c r="PH91" s="25"/>
      <c r="PI91" s="25"/>
      <c r="PJ91" s="25"/>
      <c r="PK91" s="25"/>
      <c r="PL91" s="25"/>
      <c r="PM91" s="25"/>
      <c r="PN91" s="25"/>
      <c r="QW91" s="25"/>
      <c r="RA91" s="19"/>
      <c r="RB91" s="19"/>
      <c r="RC91" s="19"/>
      <c r="RD91" s="19"/>
      <c r="RE91" s="19"/>
      <c r="RF91" s="19"/>
      <c r="RI91" s="19"/>
      <c r="RJ91" s="19"/>
      <c r="RK91" s="19"/>
      <c r="RL91" s="19"/>
      <c r="RM91" s="19"/>
      <c r="RN91" s="19"/>
      <c r="RO91" s="19"/>
      <c r="RP91" s="19"/>
      <c r="RQ91" s="19"/>
      <c r="RR91" s="19"/>
      <c r="RS91" s="19"/>
      <c r="RT91" s="19"/>
      <c r="RU91" s="19"/>
      <c r="RV91" s="19"/>
      <c r="RW91" s="19"/>
      <c r="RX91" s="19"/>
      <c r="RY91" s="19"/>
      <c r="SA91" s="19"/>
      <c r="SB91" s="19"/>
    </row>
    <row r="92" spans="1:496" x14ac:dyDescent="0.25">
      <c r="A92" s="2" t="str">
        <f t="shared" si="2"/>
        <v/>
      </c>
      <c r="B92" s="19"/>
      <c r="C92" s="19"/>
      <c r="D92" s="19"/>
      <c r="E92" s="25"/>
      <c r="F92" s="25"/>
      <c r="G92" s="19"/>
      <c r="H92" s="19"/>
      <c r="I92" s="19"/>
      <c r="J92" s="19"/>
      <c r="K92" s="19"/>
      <c r="L92" s="29"/>
      <c r="M92" s="29"/>
      <c r="N92" s="19"/>
      <c r="O92" s="19"/>
      <c r="P92" s="20"/>
      <c r="Q92" s="19"/>
      <c r="R92" s="19"/>
      <c r="S92" s="25"/>
      <c r="T92" s="19"/>
      <c r="U92" s="19"/>
      <c r="V92" s="19"/>
      <c r="W92" s="19"/>
      <c r="X92" s="40"/>
      <c r="Y92" s="19"/>
      <c r="Z92" s="19"/>
      <c r="AA92" s="19"/>
      <c r="AB92" s="25"/>
      <c r="AE92" s="19"/>
      <c r="AF92" s="19"/>
      <c r="AH92" s="19"/>
      <c r="AI92" s="25"/>
      <c r="CD92" s="19"/>
      <c r="CE92" s="25"/>
      <c r="DZ92" s="19"/>
      <c r="EA92" s="19"/>
      <c r="EB92" s="19"/>
      <c r="EC92" s="19"/>
      <c r="ED92" s="19"/>
      <c r="EE92" s="19"/>
      <c r="EF92" s="19"/>
      <c r="EG92" s="19"/>
      <c r="EH92" s="19"/>
      <c r="EI92" s="19"/>
      <c r="EJ92" s="19"/>
      <c r="EK92" s="19"/>
      <c r="EL92" s="19"/>
      <c r="FU92" s="19"/>
      <c r="FV92" s="19"/>
      <c r="HQ92" s="19"/>
      <c r="HR92" s="19"/>
      <c r="JM92" s="19"/>
      <c r="JN92" s="29"/>
      <c r="JO92" s="19"/>
      <c r="JP92" s="19"/>
      <c r="JQ92" s="19"/>
      <c r="JR92" s="19"/>
      <c r="JS92" s="19"/>
      <c r="JT92" s="19"/>
      <c r="JU92" s="19"/>
      <c r="JV92" s="19"/>
      <c r="JW92" s="19"/>
      <c r="JX92" s="19"/>
      <c r="JY92" s="19"/>
      <c r="JZ92" s="19"/>
      <c r="LI92" s="19"/>
      <c r="LJ92" s="19"/>
      <c r="LK92" s="19"/>
      <c r="LL92" s="19"/>
      <c r="LM92" s="19"/>
      <c r="LN92" s="19"/>
      <c r="LO92" s="19"/>
      <c r="LP92" s="19"/>
      <c r="LQ92" s="19"/>
      <c r="LR92" s="19"/>
      <c r="LS92" s="19"/>
      <c r="LT92" s="19"/>
      <c r="LU92" s="19"/>
      <c r="ND92" s="19"/>
      <c r="NE92" s="19"/>
      <c r="NF92" s="19"/>
      <c r="NG92" s="19"/>
      <c r="NH92" s="19"/>
      <c r="NI92" s="19"/>
      <c r="NJ92" s="19"/>
      <c r="NK92" s="19"/>
      <c r="NL92" s="19"/>
      <c r="NM92" s="19"/>
      <c r="NN92" s="19"/>
      <c r="NO92" s="19"/>
      <c r="NP92" s="19"/>
      <c r="OZ92" s="25"/>
      <c r="PA92" s="25"/>
      <c r="PB92" s="25"/>
      <c r="PC92" s="25"/>
      <c r="PD92" s="25"/>
      <c r="PE92" s="25"/>
      <c r="PF92" s="25"/>
      <c r="PG92" s="25"/>
      <c r="PH92" s="25"/>
      <c r="PI92" s="25"/>
      <c r="PJ92" s="25"/>
      <c r="PK92" s="25"/>
      <c r="PL92" s="25"/>
      <c r="PM92" s="25"/>
      <c r="PN92" s="25"/>
      <c r="QW92" s="25"/>
      <c r="RA92" s="19"/>
      <c r="RB92" s="19"/>
      <c r="RC92" s="19"/>
      <c r="RD92" s="19"/>
      <c r="RE92" s="19"/>
      <c r="RF92" s="19"/>
      <c r="RI92" s="19"/>
      <c r="RJ92" s="19"/>
      <c r="RK92" s="19"/>
      <c r="RL92" s="19"/>
      <c r="RM92" s="19"/>
      <c r="RN92" s="19"/>
      <c r="RO92" s="19"/>
      <c r="RP92" s="19"/>
      <c r="RQ92" s="19"/>
      <c r="RR92" s="19"/>
      <c r="RS92" s="19"/>
      <c r="RT92" s="19"/>
      <c r="RU92" s="19"/>
      <c r="RV92" s="19"/>
      <c r="RW92" s="19"/>
      <c r="RX92" s="19"/>
      <c r="RY92" s="19"/>
      <c r="SA92" s="19"/>
      <c r="SB92" s="19"/>
    </row>
    <row r="93" spans="1:496" x14ac:dyDescent="0.25">
      <c r="A93" s="2" t="str">
        <f t="shared" si="2"/>
        <v/>
      </c>
      <c r="B93" s="19"/>
      <c r="C93" s="19"/>
      <c r="D93" s="19"/>
      <c r="E93" s="25"/>
      <c r="F93" s="25"/>
      <c r="G93" s="19"/>
      <c r="H93" s="19"/>
      <c r="I93" s="19"/>
      <c r="J93" s="19"/>
      <c r="K93" s="19"/>
      <c r="L93" s="29"/>
      <c r="M93" s="29"/>
      <c r="N93" s="19"/>
      <c r="O93" s="19"/>
      <c r="P93" s="20"/>
      <c r="Q93" s="19"/>
      <c r="R93" s="19"/>
      <c r="S93" s="25"/>
      <c r="T93" s="19"/>
      <c r="U93" s="19"/>
      <c r="V93" s="19"/>
      <c r="W93" s="19"/>
      <c r="X93" s="40"/>
      <c r="Y93" s="19"/>
      <c r="Z93" s="19"/>
      <c r="AA93" s="19"/>
      <c r="AB93" s="25"/>
      <c r="AE93" s="19"/>
      <c r="AF93" s="19"/>
      <c r="AH93" s="19"/>
      <c r="AI93" s="25"/>
      <c r="CD93" s="19"/>
      <c r="CE93" s="25"/>
      <c r="DZ93" s="19"/>
      <c r="EA93" s="19"/>
      <c r="EB93" s="19"/>
      <c r="EC93" s="19"/>
      <c r="ED93" s="19"/>
      <c r="EE93" s="19"/>
      <c r="EF93" s="19"/>
      <c r="EG93" s="19"/>
      <c r="EH93" s="19"/>
      <c r="EI93" s="19"/>
      <c r="EJ93" s="19"/>
      <c r="EK93" s="19"/>
      <c r="EL93" s="19"/>
      <c r="FU93" s="19"/>
      <c r="FV93" s="19"/>
      <c r="HQ93" s="19"/>
      <c r="HR93" s="19"/>
      <c r="JM93" s="19"/>
      <c r="JN93" s="29"/>
      <c r="JO93" s="19"/>
      <c r="JP93" s="19"/>
      <c r="JQ93" s="19"/>
      <c r="JR93" s="19"/>
      <c r="JS93" s="19"/>
      <c r="JT93" s="19"/>
      <c r="JU93" s="19"/>
      <c r="JV93" s="19"/>
      <c r="JW93" s="19"/>
      <c r="JX93" s="19"/>
      <c r="JY93" s="19"/>
      <c r="JZ93" s="19"/>
      <c r="LI93" s="19"/>
      <c r="LJ93" s="19"/>
      <c r="LK93" s="19"/>
      <c r="LL93" s="19"/>
      <c r="LM93" s="19"/>
      <c r="LN93" s="19"/>
      <c r="LO93" s="19"/>
      <c r="LP93" s="19"/>
      <c r="LQ93" s="19"/>
      <c r="LR93" s="19"/>
      <c r="LS93" s="19"/>
      <c r="LT93" s="19"/>
      <c r="LU93" s="19"/>
      <c r="ND93" s="19"/>
      <c r="NE93" s="19"/>
      <c r="NF93" s="19"/>
      <c r="NG93" s="19"/>
      <c r="NH93" s="19"/>
      <c r="NI93" s="19"/>
      <c r="NJ93" s="19"/>
      <c r="NK93" s="19"/>
      <c r="NL93" s="19"/>
      <c r="NM93" s="19"/>
      <c r="NN93" s="19"/>
      <c r="NO93" s="19"/>
      <c r="NP93" s="19"/>
      <c r="OZ93" s="25"/>
      <c r="PA93" s="25"/>
      <c r="PB93" s="25"/>
      <c r="PC93" s="25"/>
      <c r="PD93" s="25"/>
      <c r="PE93" s="25"/>
      <c r="PF93" s="25"/>
      <c r="PG93" s="25"/>
      <c r="PH93" s="25"/>
      <c r="PI93" s="25"/>
      <c r="PJ93" s="25"/>
      <c r="PK93" s="25"/>
      <c r="PL93" s="25"/>
      <c r="PM93" s="25"/>
      <c r="PN93" s="25"/>
      <c r="QW93" s="25"/>
      <c r="RA93" s="19"/>
      <c r="RB93" s="19"/>
      <c r="RC93" s="19"/>
      <c r="RD93" s="19"/>
      <c r="RE93" s="19"/>
      <c r="RF93" s="19"/>
      <c r="RI93" s="19"/>
      <c r="RJ93" s="19"/>
      <c r="RK93" s="19"/>
      <c r="RL93" s="19"/>
      <c r="RM93" s="19"/>
      <c r="RN93" s="19"/>
      <c r="RO93" s="19"/>
      <c r="RP93" s="19"/>
      <c r="RQ93" s="19"/>
      <c r="RR93" s="19"/>
      <c r="RS93" s="19"/>
      <c r="RT93" s="19"/>
      <c r="RU93" s="19"/>
      <c r="RV93" s="19"/>
      <c r="RW93" s="19"/>
      <c r="RX93" s="19"/>
      <c r="RY93" s="19"/>
      <c r="SA93" s="19"/>
      <c r="SB93" s="19"/>
    </row>
    <row r="94" spans="1:496" x14ac:dyDescent="0.25">
      <c r="A94" s="2" t="str">
        <f t="shared" si="2"/>
        <v/>
      </c>
      <c r="B94" s="19"/>
      <c r="C94" s="19"/>
      <c r="D94" s="19"/>
      <c r="E94" s="25"/>
      <c r="F94" s="25"/>
      <c r="G94" s="19"/>
      <c r="H94" s="19"/>
      <c r="I94" s="19"/>
      <c r="J94" s="19"/>
      <c r="K94" s="19"/>
      <c r="L94" s="29"/>
      <c r="M94" s="29"/>
      <c r="N94" s="19"/>
      <c r="O94" s="19"/>
      <c r="P94" s="20"/>
      <c r="Q94" s="19"/>
      <c r="R94" s="19"/>
      <c r="S94" s="25"/>
      <c r="T94" s="19"/>
      <c r="U94" s="19"/>
      <c r="V94" s="19"/>
      <c r="W94" s="19"/>
      <c r="X94" s="40"/>
      <c r="Y94" s="19"/>
      <c r="Z94" s="19"/>
      <c r="AA94" s="19"/>
      <c r="AB94" s="25"/>
      <c r="AE94" s="19"/>
      <c r="AF94" s="19"/>
      <c r="AH94" s="19"/>
      <c r="AI94" s="25"/>
      <c r="CD94" s="19"/>
      <c r="CE94" s="25"/>
      <c r="DZ94" s="19"/>
      <c r="EA94" s="19"/>
      <c r="EB94" s="19"/>
      <c r="EC94" s="19"/>
      <c r="ED94" s="19"/>
      <c r="EE94" s="19"/>
      <c r="EF94" s="19"/>
      <c r="EG94" s="19"/>
      <c r="EH94" s="19"/>
      <c r="EI94" s="19"/>
      <c r="EJ94" s="19"/>
      <c r="EK94" s="19"/>
      <c r="EL94" s="19"/>
      <c r="FU94" s="19"/>
      <c r="FV94" s="19"/>
      <c r="HQ94" s="19"/>
      <c r="HR94" s="19"/>
      <c r="JM94" s="19"/>
      <c r="JN94" s="29"/>
      <c r="JO94" s="19"/>
      <c r="JP94" s="19"/>
      <c r="JQ94" s="19"/>
      <c r="JR94" s="19"/>
      <c r="JS94" s="19"/>
      <c r="JT94" s="19"/>
      <c r="JU94" s="19"/>
      <c r="JV94" s="19"/>
      <c r="JW94" s="19"/>
      <c r="JX94" s="19"/>
      <c r="JY94" s="19"/>
      <c r="JZ94" s="19"/>
      <c r="LI94" s="19"/>
      <c r="LJ94" s="19"/>
      <c r="LK94" s="19"/>
      <c r="LL94" s="19"/>
      <c r="LM94" s="19"/>
      <c r="LN94" s="19"/>
      <c r="LO94" s="19"/>
      <c r="LP94" s="19"/>
      <c r="LQ94" s="19"/>
      <c r="LR94" s="19"/>
      <c r="LS94" s="19"/>
      <c r="LT94" s="19"/>
      <c r="LU94" s="19"/>
      <c r="ND94" s="19"/>
      <c r="NE94" s="19"/>
      <c r="NF94" s="19"/>
      <c r="NG94" s="19"/>
      <c r="NH94" s="19"/>
      <c r="NI94" s="19"/>
      <c r="NJ94" s="19"/>
      <c r="NK94" s="19"/>
      <c r="NL94" s="19"/>
      <c r="NM94" s="19"/>
      <c r="NN94" s="19"/>
      <c r="NO94" s="19"/>
      <c r="NP94" s="19"/>
      <c r="OZ94" s="25"/>
      <c r="PA94" s="25"/>
      <c r="PB94" s="25"/>
      <c r="PC94" s="25"/>
      <c r="PD94" s="25"/>
      <c r="PE94" s="25"/>
      <c r="PF94" s="25"/>
      <c r="PG94" s="25"/>
      <c r="PH94" s="25"/>
      <c r="PI94" s="25"/>
      <c r="PJ94" s="25"/>
      <c r="PK94" s="25"/>
      <c r="PL94" s="25"/>
      <c r="PM94" s="25"/>
      <c r="PN94" s="25"/>
      <c r="QW94" s="25"/>
      <c r="RA94" s="19"/>
      <c r="RB94" s="19"/>
      <c r="RC94" s="19"/>
      <c r="RD94" s="19"/>
      <c r="RE94" s="19"/>
      <c r="RF94" s="19"/>
      <c r="RI94" s="19"/>
      <c r="RJ94" s="19"/>
      <c r="RK94" s="19"/>
      <c r="RL94" s="19"/>
      <c r="RM94" s="19"/>
      <c r="RN94" s="19"/>
      <c r="RO94" s="19"/>
      <c r="RP94" s="19"/>
      <c r="RQ94" s="19"/>
      <c r="RR94" s="19"/>
      <c r="RS94" s="19"/>
      <c r="RT94" s="19"/>
      <c r="RU94" s="19"/>
      <c r="RV94" s="19"/>
      <c r="RW94" s="19"/>
      <c r="RX94" s="19"/>
      <c r="RY94" s="19"/>
      <c r="SA94" s="19"/>
      <c r="SB94" s="19"/>
    </row>
    <row r="95" spans="1:496" x14ac:dyDescent="0.25">
      <c r="A95" s="2" t="str">
        <f t="shared" si="2"/>
        <v/>
      </c>
      <c r="B95" s="19"/>
      <c r="C95" s="19"/>
      <c r="D95" s="19"/>
      <c r="E95" s="25"/>
      <c r="F95" s="25"/>
      <c r="G95" s="19"/>
      <c r="H95" s="19"/>
      <c r="I95" s="19"/>
      <c r="J95" s="19"/>
      <c r="K95" s="19"/>
      <c r="L95" s="29"/>
      <c r="M95" s="29"/>
      <c r="N95" s="19"/>
      <c r="O95" s="19"/>
      <c r="P95" s="20"/>
      <c r="Q95" s="19"/>
      <c r="R95" s="19"/>
      <c r="S95" s="25"/>
      <c r="T95" s="19"/>
      <c r="U95" s="19"/>
      <c r="V95" s="19"/>
      <c r="W95" s="19"/>
      <c r="X95" s="40"/>
      <c r="Y95" s="19"/>
      <c r="Z95" s="19"/>
      <c r="AA95" s="19"/>
      <c r="AB95" s="25"/>
      <c r="AE95" s="19"/>
      <c r="AF95" s="19"/>
      <c r="AH95" s="19"/>
      <c r="AI95" s="25"/>
      <c r="CD95" s="19"/>
      <c r="CE95" s="25"/>
      <c r="DZ95" s="19"/>
      <c r="EA95" s="19"/>
      <c r="EB95" s="19"/>
      <c r="EC95" s="19"/>
      <c r="ED95" s="19"/>
      <c r="EE95" s="19"/>
      <c r="EF95" s="19"/>
      <c r="EG95" s="19"/>
      <c r="EH95" s="19"/>
      <c r="EI95" s="19"/>
      <c r="EJ95" s="19"/>
      <c r="EK95" s="19"/>
      <c r="EL95" s="19"/>
      <c r="FU95" s="19"/>
      <c r="FV95" s="19"/>
      <c r="HQ95" s="19"/>
      <c r="HR95" s="19"/>
      <c r="JM95" s="19"/>
      <c r="JN95" s="29"/>
      <c r="JO95" s="19"/>
      <c r="JP95" s="19"/>
      <c r="JQ95" s="19"/>
      <c r="JR95" s="19"/>
      <c r="JS95" s="19"/>
      <c r="JT95" s="19"/>
      <c r="JU95" s="19"/>
      <c r="JV95" s="19"/>
      <c r="JW95" s="19"/>
      <c r="JX95" s="19"/>
      <c r="JY95" s="19"/>
      <c r="JZ95" s="19"/>
      <c r="LI95" s="19"/>
      <c r="LJ95" s="19"/>
      <c r="LK95" s="19"/>
      <c r="LL95" s="19"/>
      <c r="LM95" s="19"/>
      <c r="LN95" s="19"/>
      <c r="LO95" s="19"/>
      <c r="LP95" s="19"/>
      <c r="LQ95" s="19"/>
      <c r="LR95" s="19"/>
      <c r="LS95" s="19"/>
      <c r="LT95" s="19"/>
      <c r="LU95" s="19"/>
      <c r="ND95" s="19"/>
      <c r="NE95" s="19"/>
      <c r="NF95" s="19"/>
      <c r="NG95" s="19"/>
      <c r="NH95" s="19"/>
      <c r="NI95" s="19"/>
      <c r="NJ95" s="19"/>
      <c r="NK95" s="19"/>
      <c r="NL95" s="19"/>
      <c r="NM95" s="19"/>
      <c r="NN95" s="19"/>
      <c r="NO95" s="19"/>
      <c r="NP95" s="19"/>
      <c r="OZ95" s="25"/>
      <c r="PA95" s="25"/>
      <c r="PB95" s="25"/>
      <c r="PC95" s="25"/>
      <c r="PD95" s="25"/>
      <c r="PE95" s="25"/>
      <c r="PF95" s="25"/>
      <c r="PG95" s="25"/>
      <c r="PH95" s="25"/>
      <c r="PI95" s="25"/>
      <c r="PJ95" s="25"/>
      <c r="PK95" s="25"/>
      <c r="PL95" s="25"/>
      <c r="PM95" s="25"/>
      <c r="PN95" s="25"/>
      <c r="QW95" s="25"/>
      <c r="RA95" s="19"/>
      <c r="RB95" s="19"/>
      <c r="RC95" s="19"/>
      <c r="RD95" s="19"/>
      <c r="RE95" s="19"/>
      <c r="RF95" s="19"/>
      <c r="RI95" s="19"/>
      <c r="RJ95" s="19"/>
      <c r="RK95" s="19"/>
      <c r="RL95" s="19"/>
      <c r="RM95" s="19"/>
      <c r="RN95" s="19"/>
      <c r="RO95" s="19"/>
      <c r="RP95" s="19"/>
      <c r="RQ95" s="19"/>
      <c r="RR95" s="19"/>
      <c r="RS95" s="19"/>
      <c r="RT95" s="19"/>
      <c r="RU95" s="19"/>
      <c r="RV95" s="19"/>
      <c r="RW95" s="19"/>
      <c r="RX95" s="19"/>
      <c r="RY95" s="19"/>
      <c r="SA95" s="19"/>
      <c r="SB95" s="19"/>
    </row>
    <row r="96" spans="1:496" x14ac:dyDescent="0.25">
      <c r="A96" s="2" t="str">
        <f t="shared" si="2"/>
        <v/>
      </c>
      <c r="B96" s="19"/>
      <c r="C96" s="19"/>
      <c r="D96" s="19"/>
      <c r="E96" s="25"/>
      <c r="F96" s="25"/>
      <c r="G96" s="19"/>
      <c r="H96" s="19"/>
      <c r="I96" s="19"/>
      <c r="J96" s="19"/>
      <c r="K96" s="19"/>
      <c r="L96" s="29"/>
      <c r="M96" s="29"/>
      <c r="N96" s="19"/>
      <c r="O96" s="19"/>
      <c r="P96" s="20"/>
      <c r="Q96" s="19"/>
      <c r="R96" s="19"/>
      <c r="S96" s="25"/>
      <c r="T96" s="19"/>
      <c r="U96" s="19"/>
      <c r="V96" s="19"/>
      <c r="W96" s="19"/>
      <c r="X96" s="40"/>
      <c r="Y96" s="19"/>
      <c r="Z96" s="19"/>
      <c r="AA96" s="19"/>
      <c r="AB96" s="25"/>
      <c r="AE96" s="19"/>
      <c r="AF96" s="19"/>
      <c r="AH96" s="19"/>
      <c r="AI96" s="25"/>
      <c r="CD96" s="19"/>
      <c r="CE96" s="25"/>
      <c r="DZ96" s="19"/>
      <c r="EA96" s="19"/>
      <c r="EB96" s="19"/>
      <c r="EC96" s="19"/>
      <c r="ED96" s="19"/>
      <c r="EE96" s="19"/>
      <c r="EF96" s="19"/>
      <c r="EG96" s="19"/>
      <c r="EH96" s="19"/>
      <c r="EI96" s="19"/>
      <c r="EJ96" s="19"/>
      <c r="EK96" s="19"/>
      <c r="EL96" s="19"/>
      <c r="FU96" s="19"/>
      <c r="FV96" s="19"/>
      <c r="HQ96" s="19"/>
      <c r="HR96" s="19"/>
      <c r="JM96" s="19"/>
      <c r="JN96" s="29"/>
      <c r="JO96" s="19"/>
      <c r="JP96" s="19"/>
      <c r="JQ96" s="19"/>
      <c r="JR96" s="19"/>
      <c r="JS96" s="19"/>
      <c r="JT96" s="19"/>
      <c r="JU96" s="19"/>
      <c r="JV96" s="19"/>
      <c r="JW96" s="19"/>
      <c r="JX96" s="19"/>
      <c r="JY96" s="19"/>
      <c r="JZ96" s="19"/>
      <c r="LI96" s="19"/>
      <c r="LJ96" s="19"/>
      <c r="LK96" s="19"/>
      <c r="LL96" s="19"/>
      <c r="LM96" s="19"/>
      <c r="LN96" s="19"/>
      <c r="LO96" s="19"/>
      <c r="LP96" s="19"/>
      <c r="LQ96" s="19"/>
      <c r="LR96" s="19"/>
      <c r="LS96" s="19"/>
      <c r="LT96" s="19"/>
      <c r="LU96" s="19"/>
      <c r="ND96" s="19"/>
      <c r="NE96" s="19"/>
      <c r="NF96" s="19"/>
      <c r="NG96" s="19"/>
      <c r="NH96" s="19"/>
      <c r="NI96" s="19"/>
      <c r="NJ96" s="19"/>
      <c r="NK96" s="19"/>
      <c r="NL96" s="19"/>
      <c r="NM96" s="19"/>
      <c r="NN96" s="19"/>
      <c r="NO96" s="19"/>
      <c r="NP96" s="19"/>
      <c r="OZ96" s="25"/>
      <c r="PA96" s="25"/>
      <c r="PB96" s="25"/>
      <c r="PC96" s="25"/>
      <c r="PD96" s="25"/>
      <c r="PE96" s="25"/>
      <c r="PF96" s="25"/>
      <c r="PG96" s="25"/>
      <c r="PH96" s="25"/>
      <c r="PI96" s="25"/>
      <c r="PJ96" s="25"/>
      <c r="PK96" s="25"/>
      <c r="PL96" s="25"/>
      <c r="PM96" s="25"/>
      <c r="PN96" s="25"/>
      <c r="QW96" s="25"/>
      <c r="RA96" s="19"/>
      <c r="RB96" s="19"/>
      <c r="RC96" s="19"/>
      <c r="RD96" s="19"/>
      <c r="RE96" s="19"/>
      <c r="RF96" s="19"/>
      <c r="RI96" s="19"/>
      <c r="RJ96" s="19"/>
      <c r="RK96" s="19"/>
      <c r="RL96" s="19"/>
      <c r="RM96" s="19"/>
      <c r="RN96" s="19"/>
      <c r="RO96" s="19"/>
      <c r="RP96" s="19"/>
      <c r="RQ96" s="19"/>
      <c r="RR96" s="19"/>
      <c r="RS96" s="19"/>
      <c r="RT96" s="19"/>
      <c r="RU96" s="19"/>
      <c r="RV96" s="19"/>
      <c r="RW96" s="19"/>
      <c r="RX96" s="19"/>
      <c r="RY96" s="19"/>
      <c r="SA96" s="19"/>
      <c r="SB96" s="19"/>
    </row>
    <row r="97" spans="1:496" x14ac:dyDescent="0.25">
      <c r="A97" s="2" t="str">
        <f t="shared" si="2"/>
        <v/>
      </c>
      <c r="B97" s="19"/>
      <c r="C97" s="19"/>
      <c r="D97" s="19"/>
      <c r="E97" s="25"/>
      <c r="F97" s="25"/>
      <c r="G97" s="19"/>
      <c r="H97" s="19"/>
      <c r="I97" s="19"/>
      <c r="J97" s="19"/>
      <c r="K97" s="19"/>
      <c r="L97" s="29"/>
      <c r="M97" s="29"/>
      <c r="N97" s="19"/>
      <c r="O97" s="19"/>
      <c r="P97" s="20"/>
      <c r="Q97" s="19"/>
      <c r="R97" s="19"/>
      <c r="S97" s="25"/>
      <c r="T97" s="19"/>
      <c r="U97" s="19"/>
      <c r="V97" s="19"/>
      <c r="W97" s="19"/>
      <c r="X97" s="40"/>
      <c r="Y97" s="19"/>
      <c r="Z97" s="19"/>
      <c r="AA97" s="19"/>
      <c r="AB97" s="25"/>
      <c r="AE97" s="19"/>
      <c r="AF97" s="19"/>
      <c r="AH97" s="19"/>
      <c r="AI97" s="25"/>
      <c r="CD97" s="19"/>
      <c r="CE97" s="25"/>
      <c r="DZ97" s="19"/>
      <c r="EA97" s="19"/>
      <c r="EB97" s="19"/>
      <c r="EC97" s="19"/>
      <c r="ED97" s="19"/>
      <c r="EE97" s="19"/>
      <c r="EF97" s="19"/>
      <c r="EG97" s="19"/>
      <c r="EH97" s="19"/>
      <c r="EI97" s="19"/>
      <c r="EJ97" s="19"/>
      <c r="EK97" s="19"/>
      <c r="EL97" s="19"/>
      <c r="FU97" s="19"/>
      <c r="FV97" s="19"/>
      <c r="HQ97" s="19"/>
      <c r="HR97" s="19"/>
      <c r="JM97" s="19"/>
      <c r="JN97" s="29"/>
      <c r="JO97" s="19"/>
      <c r="JP97" s="19"/>
      <c r="JQ97" s="19"/>
      <c r="JR97" s="19"/>
      <c r="JS97" s="19"/>
      <c r="JT97" s="19"/>
      <c r="JU97" s="19"/>
      <c r="JV97" s="19"/>
      <c r="JW97" s="19"/>
      <c r="JX97" s="19"/>
      <c r="JY97" s="19"/>
      <c r="JZ97" s="19"/>
      <c r="LI97" s="19"/>
      <c r="LJ97" s="19"/>
      <c r="LK97" s="19"/>
      <c r="LL97" s="19"/>
      <c r="LM97" s="19"/>
      <c r="LN97" s="19"/>
      <c r="LO97" s="19"/>
      <c r="LP97" s="19"/>
      <c r="LQ97" s="19"/>
      <c r="LR97" s="19"/>
      <c r="LS97" s="19"/>
      <c r="LT97" s="19"/>
      <c r="LU97" s="19"/>
      <c r="ND97" s="19"/>
      <c r="NE97" s="19"/>
      <c r="NF97" s="19"/>
      <c r="NG97" s="19"/>
      <c r="NH97" s="19"/>
      <c r="NI97" s="19"/>
      <c r="NJ97" s="19"/>
      <c r="NK97" s="19"/>
      <c r="NL97" s="19"/>
      <c r="NM97" s="19"/>
      <c r="NN97" s="19"/>
      <c r="NO97" s="19"/>
      <c r="NP97" s="19"/>
      <c r="OZ97" s="25"/>
      <c r="PA97" s="25"/>
      <c r="PB97" s="25"/>
      <c r="PC97" s="25"/>
      <c r="PD97" s="25"/>
      <c r="PE97" s="25"/>
      <c r="PF97" s="25"/>
      <c r="PG97" s="25"/>
      <c r="PH97" s="25"/>
      <c r="PI97" s="25"/>
      <c r="PJ97" s="25"/>
      <c r="PK97" s="25"/>
      <c r="PL97" s="25"/>
      <c r="PM97" s="25"/>
      <c r="PN97" s="25"/>
      <c r="QW97" s="25"/>
      <c r="RA97" s="19"/>
      <c r="RB97" s="19"/>
      <c r="RC97" s="19"/>
      <c r="RD97" s="19"/>
      <c r="RE97" s="19"/>
      <c r="RF97" s="19"/>
      <c r="RI97" s="19"/>
      <c r="RJ97" s="19"/>
      <c r="RK97" s="19"/>
      <c r="RL97" s="19"/>
      <c r="RM97" s="19"/>
      <c r="RN97" s="19"/>
      <c r="RO97" s="19"/>
      <c r="RP97" s="19"/>
      <c r="RQ97" s="19"/>
      <c r="RR97" s="19"/>
      <c r="RS97" s="19"/>
      <c r="RT97" s="19"/>
      <c r="RU97" s="19"/>
      <c r="RV97" s="19"/>
      <c r="RW97" s="19"/>
      <c r="RX97" s="19"/>
      <c r="RY97" s="19"/>
      <c r="SA97" s="19"/>
      <c r="SB97" s="19"/>
    </row>
    <row r="98" spans="1:496" x14ac:dyDescent="0.25">
      <c r="A98" s="2" t="str">
        <f t="shared" si="2"/>
        <v/>
      </c>
      <c r="B98" s="19"/>
      <c r="C98" s="19"/>
      <c r="D98" s="19"/>
      <c r="E98" s="25"/>
      <c r="F98" s="25"/>
      <c r="G98" s="19"/>
      <c r="H98" s="19"/>
      <c r="I98" s="19"/>
      <c r="J98" s="19"/>
      <c r="K98" s="19"/>
      <c r="L98" s="29"/>
      <c r="M98" s="29"/>
      <c r="N98" s="19"/>
      <c r="O98" s="19"/>
      <c r="P98" s="20"/>
      <c r="Q98" s="19"/>
      <c r="R98" s="19"/>
      <c r="S98" s="25"/>
      <c r="T98" s="19"/>
      <c r="U98" s="19"/>
      <c r="V98" s="19"/>
      <c r="W98" s="19"/>
      <c r="X98" s="40"/>
      <c r="Y98" s="19"/>
      <c r="Z98" s="19"/>
      <c r="AA98" s="19"/>
      <c r="AB98" s="25"/>
      <c r="AE98" s="19"/>
      <c r="AF98" s="19"/>
      <c r="AH98" s="19"/>
      <c r="AI98" s="25"/>
      <c r="CD98" s="19"/>
      <c r="CE98" s="25"/>
      <c r="DZ98" s="19"/>
      <c r="EA98" s="19"/>
      <c r="EB98" s="19"/>
      <c r="EC98" s="19"/>
      <c r="ED98" s="19"/>
      <c r="EE98" s="19"/>
      <c r="EF98" s="19"/>
      <c r="EG98" s="19"/>
      <c r="EH98" s="19"/>
      <c r="EI98" s="19"/>
      <c r="EJ98" s="19"/>
      <c r="EK98" s="19"/>
      <c r="EL98" s="19"/>
      <c r="FU98" s="19"/>
      <c r="FV98" s="19"/>
      <c r="HQ98" s="19"/>
      <c r="HR98" s="19"/>
      <c r="JM98" s="19"/>
      <c r="JN98" s="29"/>
      <c r="JO98" s="19"/>
      <c r="JP98" s="19"/>
      <c r="JQ98" s="19"/>
      <c r="JR98" s="19"/>
      <c r="JS98" s="19"/>
      <c r="JT98" s="19"/>
      <c r="JU98" s="19"/>
      <c r="JV98" s="19"/>
      <c r="JW98" s="19"/>
      <c r="JX98" s="19"/>
      <c r="JY98" s="19"/>
      <c r="JZ98" s="19"/>
      <c r="LI98" s="19"/>
      <c r="LJ98" s="19"/>
      <c r="LK98" s="19"/>
      <c r="LL98" s="19"/>
      <c r="LM98" s="19"/>
      <c r="LN98" s="19"/>
      <c r="LO98" s="19"/>
      <c r="LP98" s="19"/>
      <c r="LQ98" s="19"/>
      <c r="LR98" s="19"/>
      <c r="LS98" s="19"/>
      <c r="LT98" s="19"/>
      <c r="LU98" s="19"/>
      <c r="ND98" s="19"/>
      <c r="NE98" s="19"/>
      <c r="NF98" s="19"/>
      <c r="NG98" s="19"/>
      <c r="NH98" s="19"/>
      <c r="NI98" s="19"/>
      <c r="NJ98" s="19"/>
      <c r="NK98" s="19"/>
      <c r="NL98" s="19"/>
      <c r="NM98" s="19"/>
      <c r="NN98" s="19"/>
      <c r="NO98" s="19"/>
      <c r="NP98" s="19"/>
      <c r="OZ98" s="25"/>
      <c r="PA98" s="25"/>
      <c r="PB98" s="25"/>
      <c r="PC98" s="25"/>
      <c r="PD98" s="25"/>
      <c r="PE98" s="25"/>
      <c r="PF98" s="25"/>
      <c r="PG98" s="25"/>
      <c r="PH98" s="25"/>
      <c r="PI98" s="25"/>
      <c r="PJ98" s="25"/>
      <c r="PK98" s="25"/>
      <c r="PL98" s="25"/>
      <c r="PM98" s="25"/>
      <c r="PN98" s="25"/>
      <c r="QW98" s="25"/>
      <c r="RA98" s="19"/>
      <c r="RB98" s="19"/>
      <c r="RC98" s="19"/>
      <c r="RD98" s="19"/>
      <c r="RE98" s="19"/>
      <c r="RF98" s="19"/>
      <c r="RI98" s="19"/>
      <c r="RJ98" s="19"/>
      <c r="RK98" s="19"/>
      <c r="RL98" s="19"/>
      <c r="RM98" s="19"/>
      <c r="RN98" s="19"/>
      <c r="RO98" s="19"/>
      <c r="RP98" s="19"/>
      <c r="RQ98" s="19"/>
      <c r="RR98" s="19"/>
      <c r="RS98" s="19"/>
      <c r="RT98" s="19"/>
      <c r="RU98" s="19"/>
      <c r="RV98" s="19"/>
      <c r="RW98" s="19"/>
      <c r="RX98" s="19"/>
      <c r="RY98" s="19"/>
      <c r="SA98" s="19"/>
      <c r="SB98" s="19"/>
    </row>
    <row r="99" spans="1:496" x14ac:dyDescent="0.25">
      <c r="A99" s="2" t="str">
        <f t="shared" si="2"/>
        <v/>
      </c>
      <c r="B99" s="19"/>
      <c r="C99" s="19"/>
      <c r="D99" s="19"/>
      <c r="E99" s="25"/>
      <c r="F99" s="25"/>
      <c r="G99" s="19"/>
      <c r="H99" s="19"/>
      <c r="I99" s="19"/>
      <c r="J99" s="19"/>
      <c r="K99" s="19"/>
      <c r="L99" s="29"/>
      <c r="M99" s="29"/>
      <c r="N99" s="19"/>
      <c r="O99" s="19"/>
      <c r="P99" s="20"/>
      <c r="Q99" s="19"/>
      <c r="R99" s="19"/>
      <c r="S99" s="25"/>
      <c r="T99" s="19"/>
      <c r="U99" s="19"/>
      <c r="V99" s="19"/>
      <c r="W99" s="19"/>
      <c r="X99" s="40"/>
      <c r="Y99" s="19"/>
      <c r="Z99" s="19"/>
      <c r="AA99" s="19"/>
      <c r="AB99" s="25"/>
      <c r="AE99" s="19"/>
      <c r="AF99" s="19"/>
      <c r="AH99" s="19"/>
      <c r="AI99" s="25"/>
      <c r="CD99" s="19"/>
      <c r="CE99" s="25"/>
      <c r="DZ99" s="19"/>
      <c r="EA99" s="19"/>
      <c r="EB99" s="19"/>
      <c r="EC99" s="19"/>
      <c r="ED99" s="19"/>
      <c r="EE99" s="19"/>
      <c r="EF99" s="19"/>
      <c r="EG99" s="19"/>
      <c r="EH99" s="19"/>
      <c r="EI99" s="19"/>
      <c r="EJ99" s="19"/>
      <c r="EK99" s="19"/>
      <c r="EL99" s="19"/>
      <c r="FU99" s="19"/>
      <c r="FV99" s="19"/>
      <c r="HQ99" s="19"/>
      <c r="HR99" s="19"/>
      <c r="JM99" s="19"/>
      <c r="JN99" s="29"/>
      <c r="JO99" s="19"/>
      <c r="JP99" s="19"/>
      <c r="JQ99" s="19"/>
      <c r="JR99" s="19"/>
      <c r="JS99" s="19"/>
      <c r="JT99" s="19"/>
      <c r="JU99" s="19"/>
      <c r="JV99" s="19"/>
      <c r="JW99" s="19"/>
      <c r="JX99" s="19"/>
      <c r="JY99" s="19"/>
      <c r="JZ99" s="19"/>
      <c r="LI99" s="19"/>
      <c r="LJ99" s="19"/>
      <c r="LK99" s="19"/>
      <c r="LL99" s="19"/>
      <c r="LM99" s="19"/>
      <c r="LN99" s="19"/>
      <c r="LO99" s="19"/>
      <c r="LP99" s="19"/>
      <c r="LQ99" s="19"/>
      <c r="LR99" s="19"/>
      <c r="LS99" s="19"/>
      <c r="LT99" s="19"/>
      <c r="LU99" s="19"/>
      <c r="ND99" s="19"/>
      <c r="NE99" s="19"/>
      <c r="NF99" s="19"/>
      <c r="NG99" s="19"/>
      <c r="NH99" s="19"/>
      <c r="NI99" s="19"/>
      <c r="NJ99" s="19"/>
      <c r="NK99" s="19"/>
      <c r="NL99" s="19"/>
      <c r="NM99" s="19"/>
      <c r="NN99" s="19"/>
      <c r="NO99" s="19"/>
      <c r="NP99" s="19"/>
      <c r="OZ99" s="25"/>
      <c r="PA99" s="25"/>
      <c r="PB99" s="25"/>
      <c r="PC99" s="25"/>
      <c r="PD99" s="25"/>
      <c r="PE99" s="25"/>
      <c r="PF99" s="25"/>
      <c r="PG99" s="25"/>
      <c r="PH99" s="25"/>
      <c r="PI99" s="25"/>
      <c r="PJ99" s="25"/>
      <c r="PK99" s="25"/>
      <c r="PL99" s="25"/>
      <c r="PM99" s="25"/>
      <c r="PN99" s="25"/>
      <c r="QW99" s="25"/>
      <c r="RA99" s="19"/>
      <c r="RB99" s="19"/>
      <c r="RC99" s="19"/>
      <c r="RD99" s="19"/>
      <c r="RE99" s="19"/>
      <c r="RF99" s="19"/>
      <c r="RI99" s="19"/>
      <c r="RJ99" s="19"/>
      <c r="RK99" s="19"/>
      <c r="RL99" s="19"/>
      <c r="RM99" s="19"/>
      <c r="RN99" s="19"/>
      <c r="RO99" s="19"/>
      <c r="RP99" s="19"/>
      <c r="RQ99" s="19"/>
      <c r="RR99" s="19"/>
      <c r="RS99" s="19"/>
      <c r="RT99" s="19"/>
      <c r="RU99" s="19"/>
      <c r="RV99" s="19"/>
      <c r="RW99" s="19"/>
      <c r="RX99" s="19"/>
      <c r="RY99" s="19"/>
      <c r="SA99" s="19"/>
      <c r="SB99" s="19"/>
    </row>
    <row r="100" spans="1:496" x14ac:dyDescent="0.25">
      <c r="A100" s="2" t="str">
        <f t="shared" si="2"/>
        <v/>
      </c>
      <c r="B100" s="19"/>
      <c r="C100" s="19"/>
      <c r="D100" s="19"/>
      <c r="E100" s="25"/>
      <c r="F100" s="25"/>
      <c r="G100" s="19"/>
      <c r="H100" s="19"/>
      <c r="I100" s="19"/>
      <c r="J100" s="19"/>
      <c r="K100" s="19"/>
      <c r="L100" s="29"/>
      <c r="M100" s="29"/>
      <c r="N100" s="19"/>
      <c r="O100" s="19"/>
      <c r="P100" s="20"/>
      <c r="Q100" s="19"/>
      <c r="R100" s="19"/>
      <c r="S100" s="25"/>
      <c r="T100" s="19"/>
      <c r="U100" s="19"/>
      <c r="V100" s="19"/>
      <c r="W100" s="19"/>
      <c r="X100" s="40"/>
      <c r="Y100" s="19"/>
      <c r="Z100" s="19"/>
      <c r="AA100" s="19"/>
      <c r="AB100" s="25"/>
      <c r="AE100" s="19"/>
      <c r="AF100" s="19"/>
      <c r="AH100" s="19"/>
      <c r="AI100" s="25"/>
      <c r="CD100" s="19"/>
      <c r="CE100" s="25"/>
      <c r="DZ100" s="19"/>
      <c r="EA100" s="19"/>
      <c r="EB100" s="19"/>
      <c r="EC100" s="19"/>
      <c r="ED100" s="19"/>
      <c r="EE100" s="19"/>
      <c r="EF100" s="19"/>
      <c r="EG100" s="19"/>
      <c r="EH100" s="19"/>
      <c r="EI100" s="19"/>
      <c r="EJ100" s="19"/>
      <c r="EK100" s="19"/>
      <c r="EL100" s="19"/>
      <c r="FU100" s="19"/>
      <c r="FV100" s="19"/>
      <c r="HQ100" s="19"/>
      <c r="HR100" s="19"/>
      <c r="JM100" s="19"/>
      <c r="JN100" s="29"/>
      <c r="JO100" s="19"/>
      <c r="JP100" s="19"/>
      <c r="JQ100" s="19"/>
      <c r="JR100" s="19"/>
      <c r="JS100" s="19"/>
      <c r="JT100" s="19"/>
      <c r="JU100" s="19"/>
      <c r="JV100" s="19"/>
      <c r="JW100" s="19"/>
      <c r="JX100" s="19"/>
      <c r="JY100" s="19"/>
      <c r="JZ100" s="19"/>
      <c r="LI100" s="19"/>
      <c r="LJ100" s="19"/>
      <c r="LK100" s="19"/>
      <c r="LL100" s="19"/>
      <c r="LM100" s="19"/>
      <c r="LN100" s="19"/>
      <c r="LO100" s="19"/>
      <c r="LP100" s="19"/>
      <c r="LQ100" s="19"/>
      <c r="LR100" s="19"/>
      <c r="LS100" s="19"/>
      <c r="LT100" s="19"/>
      <c r="LU100" s="19"/>
      <c r="ND100" s="19"/>
      <c r="NE100" s="19"/>
      <c r="NF100" s="19"/>
      <c r="NG100" s="19"/>
      <c r="NH100" s="19"/>
      <c r="NI100" s="19"/>
      <c r="NJ100" s="19"/>
      <c r="NK100" s="19"/>
      <c r="NL100" s="19"/>
      <c r="NM100" s="19"/>
      <c r="NN100" s="19"/>
      <c r="NO100" s="19"/>
      <c r="NP100" s="19"/>
      <c r="OZ100" s="25"/>
      <c r="PA100" s="25"/>
      <c r="PB100" s="25"/>
      <c r="PC100" s="25"/>
      <c r="PD100" s="25"/>
      <c r="PE100" s="25"/>
      <c r="PF100" s="25"/>
      <c r="PG100" s="25"/>
      <c r="PH100" s="25"/>
      <c r="PI100" s="25"/>
      <c r="PJ100" s="25"/>
      <c r="PK100" s="25"/>
      <c r="PL100" s="25"/>
      <c r="PM100" s="25"/>
      <c r="PN100" s="25"/>
      <c r="QW100" s="25"/>
      <c r="RA100" s="19"/>
      <c r="RB100" s="19"/>
      <c r="RC100" s="19"/>
      <c r="RD100" s="19"/>
      <c r="RE100" s="19"/>
      <c r="RF100" s="19"/>
      <c r="RI100" s="19"/>
      <c r="RJ100" s="19"/>
      <c r="RK100" s="19"/>
      <c r="RL100" s="19"/>
      <c r="RM100" s="19"/>
      <c r="RN100" s="19"/>
      <c r="RO100" s="19"/>
      <c r="RP100" s="19"/>
      <c r="RQ100" s="19"/>
      <c r="RR100" s="19"/>
      <c r="RS100" s="19"/>
      <c r="RT100" s="19"/>
      <c r="RU100" s="19"/>
      <c r="RV100" s="19"/>
      <c r="RW100" s="19"/>
      <c r="RX100" s="19"/>
      <c r="RY100" s="19"/>
      <c r="SA100" s="19"/>
      <c r="SB100" s="19"/>
    </row>
    <row r="101" spans="1:496" x14ac:dyDescent="0.25">
      <c r="A101" s="2" t="str">
        <f t="shared" si="2"/>
        <v/>
      </c>
      <c r="B101" s="19"/>
      <c r="C101" s="19"/>
      <c r="D101" s="19"/>
      <c r="E101" s="25"/>
      <c r="F101" s="25"/>
      <c r="G101" s="19"/>
      <c r="H101" s="19"/>
      <c r="I101" s="19"/>
      <c r="J101" s="19"/>
      <c r="K101" s="19"/>
      <c r="L101" s="29"/>
      <c r="M101" s="29"/>
      <c r="N101" s="19"/>
      <c r="O101" s="19"/>
      <c r="P101" s="20"/>
      <c r="Q101" s="19"/>
      <c r="R101" s="19"/>
      <c r="S101" s="25"/>
      <c r="T101" s="19"/>
      <c r="U101" s="19"/>
      <c r="V101" s="19"/>
      <c r="W101" s="19"/>
      <c r="X101" s="40"/>
      <c r="Y101" s="19"/>
      <c r="Z101" s="19"/>
      <c r="AA101" s="19"/>
      <c r="AB101" s="25"/>
      <c r="AE101" s="19"/>
      <c r="AF101" s="19"/>
      <c r="AH101" s="19"/>
      <c r="AI101" s="25"/>
      <c r="CD101" s="19"/>
      <c r="CE101" s="25"/>
      <c r="DZ101" s="19"/>
      <c r="EA101" s="19"/>
      <c r="EB101" s="19"/>
      <c r="EC101" s="19"/>
      <c r="ED101" s="19"/>
      <c r="EE101" s="19"/>
      <c r="EF101" s="19"/>
      <c r="EG101" s="19"/>
      <c r="EH101" s="19"/>
      <c r="EI101" s="19"/>
      <c r="EJ101" s="19"/>
      <c r="EK101" s="19"/>
      <c r="EL101" s="19"/>
      <c r="FU101" s="19"/>
      <c r="FV101" s="19"/>
      <c r="HQ101" s="19"/>
      <c r="HR101" s="19"/>
      <c r="JM101" s="19"/>
      <c r="JN101" s="29"/>
      <c r="JO101" s="19"/>
      <c r="JP101" s="19"/>
      <c r="JQ101" s="19"/>
      <c r="JR101" s="19"/>
      <c r="JS101" s="19"/>
      <c r="JT101" s="19"/>
      <c r="JU101" s="19"/>
      <c r="JV101" s="19"/>
      <c r="JW101" s="19"/>
      <c r="JX101" s="19"/>
      <c r="JY101" s="19"/>
      <c r="JZ101" s="19"/>
      <c r="LI101" s="19"/>
      <c r="LJ101" s="19"/>
      <c r="LK101" s="19"/>
      <c r="LL101" s="19"/>
      <c r="LM101" s="19"/>
      <c r="LN101" s="19"/>
      <c r="LO101" s="19"/>
      <c r="LP101" s="19"/>
      <c r="LQ101" s="19"/>
      <c r="LR101" s="19"/>
      <c r="LS101" s="19"/>
      <c r="LT101" s="19"/>
      <c r="LU101" s="19"/>
      <c r="ND101" s="19"/>
      <c r="NE101" s="19"/>
      <c r="NF101" s="19"/>
      <c r="NG101" s="19"/>
      <c r="NH101" s="19"/>
      <c r="NI101" s="19"/>
      <c r="NJ101" s="19"/>
      <c r="NK101" s="19"/>
      <c r="NL101" s="19"/>
      <c r="NM101" s="19"/>
      <c r="NN101" s="19"/>
      <c r="NO101" s="19"/>
      <c r="NP101" s="19"/>
      <c r="OZ101" s="25"/>
      <c r="PA101" s="25"/>
      <c r="PB101" s="25"/>
      <c r="PC101" s="25"/>
      <c r="PD101" s="25"/>
      <c r="PE101" s="25"/>
      <c r="PF101" s="25"/>
      <c r="PG101" s="25"/>
      <c r="PH101" s="25"/>
      <c r="PI101" s="25"/>
      <c r="PJ101" s="25"/>
      <c r="PK101" s="25"/>
      <c r="PL101" s="25"/>
      <c r="PM101" s="25"/>
      <c r="PN101" s="25"/>
      <c r="QW101" s="25"/>
      <c r="RA101" s="19"/>
      <c r="RB101" s="19"/>
      <c r="RC101" s="19"/>
      <c r="RD101" s="19"/>
      <c r="RE101" s="19"/>
      <c r="RF101" s="19"/>
      <c r="RI101" s="19"/>
      <c r="RJ101" s="19"/>
      <c r="RK101" s="19"/>
      <c r="RL101" s="19"/>
      <c r="RM101" s="19"/>
      <c r="RN101" s="19"/>
      <c r="RO101" s="19"/>
      <c r="RP101" s="19"/>
      <c r="RQ101" s="19"/>
      <c r="RR101" s="19"/>
      <c r="RS101" s="19"/>
      <c r="RT101" s="19"/>
      <c r="RU101" s="19"/>
      <c r="RV101" s="19"/>
      <c r="RW101" s="19"/>
      <c r="RX101" s="19"/>
      <c r="RY101" s="19"/>
      <c r="SA101" s="19"/>
      <c r="SB101" s="19"/>
    </row>
    <row r="102" spans="1:496" x14ac:dyDescent="0.25">
      <c r="A102" s="2" t="str">
        <f t="shared" si="2"/>
        <v/>
      </c>
      <c r="B102" s="19"/>
      <c r="C102" s="19"/>
      <c r="D102" s="19"/>
      <c r="E102" s="25"/>
      <c r="F102" s="25"/>
      <c r="G102" s="19"/>
      <c r="H102" s="19"/>
      <c r="I102" s="19"/>
      <c r="J102" s="19"/>
      <c r="K102" s="19"/>
      <c r="L102" s="29"/>
      <c r="M102" s="29"/>
      <c r="N102" s="19"/>
      <c r="O102" s="19"/>
      <c r="P102" s="20"/>
      <c r="Q102" s="19"/>
      <c r="R102" s="19"/>
      <c r="S102" s="25"/>
      <c r="T102" s="19"/>
      <c r="U102" s="19"/>
      <c r="V102" s="19"/>
      <c r="W102" s="19"/>
      <c r="X102" s="40"/>
      <c r="Y102" s="19"/>
      <c r="Z102" s="19"/>
      <c r="AA102" s="19"/>
      <c r="AB102" s="25"/>
      <c r="AE102" s="19"/>
      <c r="AF102" s="19"/>
      <c r="AH102" s="19"/>
      <c r="AI102" s="25"/>
      <c r="CD102" s="19"/>
      <c r="CE102" s="25"/>
      <c r="DZ102" s="19"/>
      <c r="EA102" s="19"/>
      <c r="EB102" s="19"/>
      <c r="EC102" s="19"/>
      <c r="ED102" s="19"/>
      <c r="EE102" s="19"/>
      <c r="EF102" s="19"/>
      <c r="EG102" s="19"/>
      <c r="EH102" s="19"/>
      <c r="EI102" s="19"/>
      <c r="EJ102" s="19"/>
      <c r="EK102" s="19"/>
      <c r="EL102" s="19"/>
      <c r="FU102" s="19"/>
      <c r="FV102" s="19"/>
      <c r="HQ102" s="19"/>
      <c r="HR102" s="19"/>
      <c r="JM102" s="19"/>
      <c r="JN102" s="29"/>
      <c r="JO102" s="19"/>
      <c r="JP102" s="19"/>
      <c r="JQ102" s="19"/>
      <c r="JR102" s="19"/>
      <c r="JS102" s="19"/>
      <c r="JT102" s="19"/>
      <c r="JU102" s="19"/>
      <c r="JV102" s="19"/>
      <c r="JW102" s="19"/>
      <c r="JX102" s="19"/>
      <c r="JY102" s="19"/>
      <c r="JZ102" s="19"/>
      <c r="LI102" s="19"/>
      <c r="LJ102" s="19"/>
      <c r="LK102" s="19"/>
      <c r="LL102" s="19"/>
      <c r="LM102" s="19"/>
      <c r="LN102" s="19"/>
      <c r="LO102" s="19"/>
      <c r="LP102" s="19"/>
      <c r="LQ102" s="19"/>
      <c r="LR102" s="19"/>
      <c r="LS102" s="19"/>
      <c r="LT102" s="19"/>
      <c r="LU102" s="19"/>
      <c r="ND102" s="19"/>
      <c r="NE102" s="19"/>
      <c r="NF102" s="19"/>
      <c r="NG102" s="19"/>
      <c r="NH102" s="19"/>
      <c r="NI102" s="19"/>
      <c r="NJ102" s="19"/>
      <c r="NK102" s="19"/>
      <c r="NL102" s="19"/>
      <c r="NM102" s="19"/>
      <c r="NN102" s="19"/>
      <c r="NO102" s="19"/>
      <c r="NP102" s="19"/>
      <c r="OZ102" s="25"/>
      <c r="PA102" s="25"/>
      <c r="PB102" s="25"/>
      <c r="PC102" s="25"/>
      <c r="PD102" s="25"/>
      <c r="PE102" s="25"/>
      <c r="PF102" s="25"/>
      <c r="PG102" s="25"/>
      <c r="PH102" s="25"/>
      <c r="PI102" s="25"/>
      <c r="PJ102" s="25"/>
      <c r="PK102" s="25"/>
      <c r="PL102" s="25"/>
      <c r="PM102" s="25"/>
      <c r="PN102" s="25"/>
      <c r="QW102" s="25"/>
      <c r="RA102" s="19"/>
      <c r="RB102" s="19"/>
      <c r="RC102" s="19"/>
      <c r="RD102" s="19"/>
      <c r="RE102" s="19"/>
      <c r="RF102" s="19"/>
      <c r="RI102" s="19"/>
      <c r="RJ102" s="19"/>
      <c r="RK102" s="19"/>
      <c r="RL102" s="19"/>
      <c r="RM102" s="19"/>
      <c r="RN102" s="19"/>
      <c r="RO102" s="19"/>
      <c r="RP102" s="19"/>
      <c r="RQ102" s="19"/>
      <c r="RR102" s="19"/>
      <c r="RS102" s="19"/>
      <c r="RT102" s="19"/>
      <c r="RU102" s="19"/>
      <c r="RV102" s="19"/>
      <c r="RW102" s="19"/>
      <c r="RX102" s="19"/>
      <c r="RY102" s="19"/>
      <c r="SA102" s="19"/>
      <c r="SB102" s="19"/>
    </row>
    <row r="103" spans="1:496" x14ac:dyDescent="0.25">
      <c r="A103" s="2" t="str">
        <f t="shared" si="2"/>
        <v/>
      </c>
      <c r="B103" s="19"/>
      <c r="C103" s="19"/>
      <c r="D103" s="19"/>
      <c r="E103" s="25"/>
      <c r="F103" s="25"/>
      <c r="G103" s="19"/>
      <c r="H103" s="19"/>
      <c r="I103" s="19"/>
      <c r="J103" s="19"/>
      <c r="K103" s="19"/>
      <c r="L103" s="29"/>
      <c r="M103" s="29"/>
      <c r="N103" s="19"/>
      <c r="O103" s="19"/>
      <c r="P103" s="20"/>
      <c r="Q103" s="19"/>
      <c r="R103" s="19"/>
      <c r="S103" s="25"/>
      <c r="T103" s="19"/>
      <c r="U103" s="19"/>
      <c r="V103" s="19"/>
      <c r="W103" s="19"/>
      <c r="X103" s="40"/>
      <c r="Y103" s="19"/>
      <c r="Z103" s="19"/>
      <c r="AA103" s="19"/>
      <c r="AB103" s="25"/>
      <c r="AE103" s="19"/>
      <c r="AF103" s="19"/>
      <c r="AH103" s="19"/>
      <c r="AI103" s="25"/>
      <c r="CD103" s="19"/>
      <c r="CE103" s="25"/>
      <c r="DZ103" s="19"/>
      <c r="EA103" s="19"/>
      <c r="EB103" s="19"/>
      <c r="EC103" s="19"/>
      <c r="ED103" s="19"/>
      <c r="EE103" s="19"/>
      <c r="EF103" s="19"/>
      <c r="EG103" s="19"/>
      <c r="EH103" s="19"/>
      <c r="EI103" s="19"/>
      <c r="EJ103" s="19"/>
      <c r="EK103" s="19"/>
      <c r="EL103" s="19"/>
      <c r="FU103" s="19"/>
      <c r="FV103" s="19"/>
      <c r="HQ103" s="19"/>
      <c r="HR103" s="19"/>
      <c r="JM103" s="19"/>
      <c r="JN103" s="29"/>
      <c r="JO103" s="19"/>
      <c r="JP103" s="19"/>
      <c r="JQ103" s="19"/>
      <c r="JR103" s="19"/>
      <c r="JS103" s="19"/>
      <c r="JT103" s="19"/>
      <c r="JU103" s="19"/>
      <c r="JV103" s="19"/>
      <c r="JW103" s="19"/>
      <c r="JX103" s="19"/>
      <c r="JY103" s="19"/>
      <c r="JZ103" s="19"/>
      <c r="LI103" s="19"/>
      <c r="LJ103" s="19"/>
      <c r="LK103" s="19"/>
      <c r="LL103" s="19"/>
      <c r="LM103" s="19"/>
      <c r="LN103" s="19"/>
      <c r="LO103" s="19"/>
      <c r="LP103" s="19"/>
      <c r="LQ103" s="19"/>
      <c r="LR103" s="19"/>
      <c r="LS103" s="19"/>
      <c r="LT103" s="19"/>
      <c r="LU103" s="19"/>
      <c r="ND103" s="19"/>
      <c r="NE103" s="19"/>
      <c r="NF103" s="19"/>
      <c r="NG103" s="19"/>
      <c r="NH103" s="19"/>
      <c r="NI103" s="19"/>
      <c r="NJ103" s="19"/>
      <c r="NK103" s="19"/>
      <c r="NL103" s="19"/>
      <c r="NM103" s="19"/>
      <c r="NN103" s="19"/>
      <c r="NO103" s="19"/>
      <c r="NP103" s="19"/>
      <c r="OZ103" s="25"/>
      <c r="PA103" s="25"/>
      <c r="PB103" s="25"/>
      <c r="PC103" s="25"/>
      <c r="PD103" s="25"/>
      <c r="PE103" s="25"/>
      <c r="PF103" s="25"/>
      <c r="PG103" s="25"/>
      <c r="PH103" s="25"/>
      <c r="PI103" s="25"/>
      <c r="PJ103" s="25"/>
      <c r="PK103" s="25"/>
      <c r="PL103" s="25"/>
      <c r="PM103" s="25"/>
      <c r="PN103" s="25"/>
      <c r="QW103" s="25"/>
      <c r="RA103" s="19"/>
      <c r="RB103" s="19"/>
      <c r="RC103" s="19"/>
      <c r="RD103" s="19"/>
      <c r="RE103" s="19"/>
      <c r="RF103" s="19"/>
      <c r="RI103" s="19"/>
      <c r="RJ103" s="19"/>
      <c r="RK103" s="19"/>
      <c r="RL103" s="19"/>
      <c r="RM103" s="19"/>
      <c r="RN103" s="19"/>
      <c r="RO103" s="19"/>
      <c r="RP103" s="19"/>
      <c r="RQ103" s="19"/>
      <c r="RR103" s="19"/>
      <c r="RS103" s="19"/>
      <c r="RT103" s="19"/>
      <c r="RU103" s="19"/>
      <c r="RV103" s="19"/>
      <c r="RW103" s="19"/>
      <c r="RX103" s="19"/>
      <c r="RY103" s="19"/>
      <c r="SA103" s="19"/>
      <c r="SB103" s="19"/>
    </row>
    <row r="104" spans="1:496" x14ac:dyDescent="0.25">
      <c r="A104" s="2" t="str">
        <f t="shared" si="2"/>
        <v/>
      </c>
      <c r="B104" s="19"/>
      <c r="C104" s="19"/>
      <c r="D104" s="19"/>
      <c r="E104" s="25"/>
      <c r="F104" s="25"/>
      <c r="G104" s="19"/>
      <c r="H104" s="19"/>
      <c r="I104" s="19"/>
      <c r="J104" s="19"/>
      <c r="K104" s="19"/>
      <c r="L104" s="29"/>
      <c r="M104" s="29"/>
      <c r="N104" s="19"/>
      <c r="O104" s="19"/>
      <c r="P104" s="20"/>
      <c r="Q104" s="19"/>
      <c r="R104" s="19"/>
      <c r="S104" s="25"/>
      <c r="T104" s="19"/>
      <c r="U104" s="19"/>
      <c r="V104" s="19"/>
      <c r="W104" s="19"/>
      <c r="X104" s="40"/>
      <c r="Y104" s="19"/>
      <c r="Z104" s="19"/>
      <c r="AA104" s="19"/>
      <c r="AB104" s="25"/>
      <c r="AE104" s="19"/>
      <c r="AF104" s="19"/>
      <c r="AH104" s="19"/>
      <c r="AI104" s="25"/>
      <c r="CD104" s="19"/>
      <c r="CE104" s="25"/>
      <c r="DZ104" s="19"/>
      <c r="EA104" s="19"/>
      <c r="EB104" s="19"/>
      <c r="EC104" s="19"/>
      <c r="ED104" s="19"/>
      <c r="EE104" s="19"/>
      <c r="EF104" s="19"/>
      <c r="EG104" s="19"/>
      <c r="EH104" s="19"/>
      <c r="EI104" s="19"/>
      <c r="EJ104" s="19"/>
      <c r="EK104" s="19"/>
      <c r="EL104" s="19"/>
      <c r="FU104" s="19"/>
      <c r="FV104" s="19"/>
      <c r="HQ104" s="19"/>
      <c r="HR104" s="19"/>
      <c r="JM104" s="19"/>
      <c r="JN104" s="29"/>
      <c r="JO104" s="19"/>
      <c r="JP104" s="19"/>
      <c r="JQ104" s="19"/>
      <c r="JR104" s="19"/>
      <c r="JS104" s="19"/>
      <c r="JT104" s="19"/>
      <c r="JU104" s="19"/>
      <c r="JV104" s="19"/>
      <c r="JW104" s="19"/>
      <c r="JX104" s="19"/>
      <c r="JY104" s="19"/>
      <c r="JZ104" s="19"/>
      <c r="LI104" s="19"/>
      <c r="LJ104" s="19"/>
      <c r="LK104" s="19"/>
      <c r="LL104" s="19"/>
      <c r="LM104" s="19"/>
      <c r="LN104" s="19"/>
      <c r="LO104" s="19"/>
      <c r="LP104" s="19"/>
      <c r="LQ104" s="19"/>
      <c r="LR104" s="19"/>
      <c r="LS104" s="19"/>
      <c r="LT104" s="19"/>
      <c r="LU104" s="19"/>
      <c r="ND104" s="19"/>
      <c r="NE104" s="19"/>
      <c r="NF104" s="19"/>
      <c r="NG104" s="19"/>
      <c r="NH104" s="19"/>
      <c r="NI104" s="19"/>
      <c r="NJ104" s="19"/>
      <c r="NK104" s="19"/>
      <c r="NL104" s="19"/>
      <c r="NM104" s="19"/>
      <c r="NN104" s="19"/>
      <c r="NO104" s="19"/>
      <c r="NP104" s="19"/>
      <c r="OZ104" s="25"/>
      <c r="PA104" s="25"/>
      <c r="PB104" s="25"/>
      <c r="PC104" s="25"/>
      <c r="PD104" s="25"/>
      <c r="PE104" s="25"/>
      <c r="PF104" s="25"/>
      <c r="PG104" s="25"/>
      <c r="PH104" s="25"/>
      <c r="PI104" s="25"/>
      <c r="PJ104" s="25"/>
      <c r="PK104" s="25"/>
      <c r="PL104" s="25"/>
      <c r="PM104" s="25"/>
      <c r="PN104" s="25"/>
      <c r="QW104" s="25"/>
      <c r="RA104" s="19"/>
      <c r="RB104" s="19"/>
      <c r="RC104" s="19"/>
      <c r="RD104" s="19"/>
      <c r="RE104" s="19"/>
      <c r="RF104" s="19"/>
      <c r="RI104" s="19"/>
      <c r="RJ104" s="19"/>
      <c r="RK104" s="19"/>
      <c r="RL104" s="19"/>
      <c r="RM104" s="19"/>
      <c r="RN104" s="19"/>
      <c r="RO104" s="19"/>
      <c r="RP104" s="19"/>
      <c r="RQ104" s="19"/>
      <c r="RR104" s="19"/>
      <c r="RS104" s="19"/>
      <c r="RT104" s="19"/>
      <c r="RU104" s="19"/>
      <c r="RV104" s="19"/>
      <c r="RW104" s="19"/>
      <c r="RX104" s="19"/>
      <c r="RY104" s="19"/>
      <c r="SA104" s="19"/>
      <c r="SB104" s="19"/>
    </row>
    <row r="105" spans="1:496" x14ac:dyDescent="0.25">
      <c r="A105" s="2" t="str">
        <f t="shared" si="2"/>
        <v/>
      </c>
      <c r="B105" s="19"/>
      <c r="C105" s="19"/>
      <c r="D105" s="19"/>
      <c r="E105" s="25"/>
      <c r="F105" s="25"/>
      <c r="G105" s="19"/>
      <c r="H105" s="19"/>
      <c r="I105" s="19"/>
      <c r="J105" s="19"/>
      <c r="K105" s="19"/>
      <c r="L105" s="29"/>
      <c r="M105" s="29"/>
      <c r="N105" s="19"/>
      <c r="O105" s="19"/>
      <c r="P105" s="20"/>
      <c r="Q105" s="19"/>
      <c r="R105" s="19"/>
      <c r="S105" s="25"/>
      <c r="T105" s="19"/>
      <c r="U105" s="19"/>
      <c r="V105" s="19"/>
      <c r="W105" s="19"/>
      <c r="X105" s="40"/>
      <c r="Y105" s="19"/>
      <c r="Z105" s="19"/>
      <c r="AA105" s="19"/>
      <c r="AB105" s="25"/>
      <c r="AE105" s="19"/>
      <c r="AF105" s="19"/>
      <c r="AH105" s="19"/>
      <c r="AI105" s="25"/>
      <c r="CD105" s="19"/>
      <c r="CE105" s="25"/>
      <c r="DZ105" s="19"/>
      <c r="EA105" s="19"/>
      <c r="EB105" s="19"/>
      <c r="EC105" s="19"/>
      <c r="ED105" s="19"/>
      <c r="EE105" s="19"/>
      <c r="EF105" s="19"/>
      <c r="EG105" s="19"/>
      <c r="EH105" s="19"/>
      <c r="EI105" s="19"/>
      <c r="EJ105" s="19"/>
      <c r="EK105" s="19"/>
      <c r="EL105" s="19"/>
      <c r="FU105" s="19"/>
      <c r="FV105" s="19"/>
      <c r="HQ105" s="19"/>
      <c r="HR105" s="19"/>
      <c r="JM105" s="19"/>
      <c r="JN105" s="29"/>
      <c r="JO105" s="19"/>
      <c r="JP105" s="19"/>
      <c r="JQ105" s="19"/>
      <c r="JR105" s="19"/>
      <c r="JS105" s="19"/>
      <c r="JT105" s="19"/>
      <c r="JU105" s="19"/>
      <c r="JV105" s="19"/>
      <c r="JW105" s="19"/>
      <c r="JX105" s="19"/>
      <c r="JY105" s="19"/>
      <c r="JZ105" s="19"/>
      <c r="LI105" s="19"/>
      <c r="LJ105" s="19"/>
      <c r="LK105" s="19"/>
      <c r="LL105" s="19"/>
      <c r="LM105" s="19"/>
      <c r="LN105" s="19"/>
      <c r="LO105" s="19"/>
      <c r="LP105" s="19"/>
      <c r="LQ105" s="19"/>
      <c r="LR105" s="19"/>
      <c r="LS105" s="19"/>
      <c r="LT105" s="19"/>
      <c r="LU105" s="19"/>
      <c r="ND105" s="19"/>
      <c r="NE105" s="19"/>
      <c r="NF105" s="19"/>
      <c r="NG105" s="19"/>
      <c r="NH105" s="19"/>
      <c r="NI105" s="19"/>
      <c r="NJ105" s="19"/>
      <c r="NK105" s="19"/>
      <c r="NL105" s="19"/>
      <c r="NM105" s="19"/>
      <c r="NN105" s="19"/>
      <c r="NO105" s="19"/>
      <c r="NP105" s="19"/>
      <c r="OZ105" s="25"/>
      <c r="PA105" s="25"/>
      <c r="PB105" s="25"/>
      <c r="PC105" s="25"/>
      <c r="PD105" s="25"/>
      <c r="PE105" s="25"/>
      <c r="PF105" s="25"/>
      <c r="PG105" s="25"/>
      <c r="PH105" s="25"/>
      <c r="PI105" s="25"/>
      <c r="PJ105" s="25"/>
      <c r="PK105" s="25"/>
      <c r="PL105" s="25"/>
      <c r="PM105" s="25"/>
      <c r="PN105" s="25"/>
      <c r="QW105" s="25"/>
      <c r="RA105" s="19"/>
      <c r="RB105" s="19"/>
      <c r="RC105" s="19"/>
      <c r="RD105" s="19"/>
      <c r="RE105" s="19"/>
      <c r="RF105" s="19"/>
      <c r="RI105" s="19"/>
      <c r="RJ105" s="19"/>
      <c r="RK105" s="19"/>
      <c r="RL105" s="19"/>
      <c r="RM105" s="19"/>
      <c r="RN105" s="19"/>
      <c r="RO105" s="19"/>
      <c r="RP105" s="19"/>
      <c r="RQ105" s="19"/>
      <c r="RR105" s="19"/>
      <c r="RS105" s="19"/>
      <c r="RT105" s="19"/>
      <c r="RU105" s="19"/>
      <c r="RV105" s="19"/>
      <c r="RW105" s="19"/>
      <c r="RX105" s="19"/>
      <c r="RY105" s="19"/>
      <c r="SA105" s="19"/>
      <c r="SB105" s="19"/>
    </row>
    <row r="106" spans="1:496" x14ac:dyDescent="0.25">
      <c r="A106" s="2" t="str">
        <f t="shared" si="2"/>
        <v/>
      </c>
      <c r="B106" s="19"/>
      <c r="C106" s="19"/>
      <c r="D106" s="19"/>
      <c r="E106" s="25"/>
      <c r="F106" s="25"/>
      <c r="G106" s="19"/>
      <c r="H106" s="19"/>
      <c r="I106" s="19"/>
      <c r="J106" s="19"/>
      <c r="K106" s="19"/>
      <c r="L106" s="29"/>
      <c r="M106" s="29"/>
      <c r="N106" s="19"/>
      <c r="O106" s="19"/>
      <c r="P106" s="20"/>
      <c r="Q106" s="19"/>
      <c r="R106" s="19"/>
      <c r="S106" s="25"/>
      <c r="T106" s="19"/>
      <c r="U106" s="19"/>
      <c r="V106" s="19"/>
      <c r="W106" s="19"/>
      <c r="X106" s="40"/>
      <c r="Y106" s="19"/>
      <c r="Z106" s="19"/>
      <c r="AA106" s="19"/>
      <c r="AB106" s="25"/>
      <c r="AE106" s="19"/>
      <c r="AF106" s="19"/>
      <c r="AH106" s="19"/>
      <c r="AI106" s="25"/>
      <c r="CD106" s="19"/>
      <c r="CE106" s="25"/>
      <c r="DZ106" s="19"/>
      <c r="EA106" s="19"/>
      <c r="EB106" s="19"/>
      <c r="EC106" s="19"/>
      <c r="ED106" s="19"/>
      <c r="EE106" s="19"/>
      <c r="EF106" s="19"/>
      <c r="EG106" s="19"/>
      <c r="EH106" s="19"/>
      <c r="EI106" s="19"/>
      <c r="EJ106" s="19"/>
      <c r="EK106" s="19"/>
      <c r="EL106" s="19"/>
      <c r="FU106" s="19"/>
      <c r="FV106" s="19"/>
      <c r="HQ106" s="19"/>
      <c r="HR106" s="19"/>
      <c r="JM106" s="19"/>
      <c r="JN106" s="29"/>
      <c r="JO106" s="19"/>
      <c r="JP106" s="19"/>
      <c r="JQ106" s="19"/>
      <c r="JR106" s="19"/>
      <c r="JS106" s="19"/>
      <c r="JT106" s="19"/>
      <c r="JU106" s="19"/>
      <c r="JV106" s="19"/>
      <c r="JW106" s="19"/>
      <c r="JX106" s="19"/>
      <c r="JY106" s="19"/>
      <c r="JZ106" s="19"/>
      <c r="LI106" s="19"/>
      <c r="LJ106" s="19"/>
      <c r="LK106" s="19"/>
      <c r="LL106" s="19"/>
      <c r="LM106" s="19"/>
      <c r="LN106" s="19"/>
      <c r="LO106" s="19"/>
      <c r="LP106" s="19"/>
      <c r="LQ106" s="19"/>
      <c r="LR106" s="19"/>
      <c r="LS106" s="19"/>
      <c r="LT106" s="19"/>
      <c r="LU106" s="19"/>
      <c r="ND106" s="19"/>
      <c r="NE106" s="19"/>
      <c r="NF106" s="19"/>
      <c r="NG106" s="19"/>
      <c r="NH106" s="19"/>
      <c r="NI106" s="19"/>
      <c r="NJ106" s="19"/>
      <c r="NK106" s="19"/>
      <c r="NL106" s="19"/>
      <c r="NM106" s="19"/>
      <c r="NN106" s="19"/>
      <c r="NO106" s="19"/>
      <c r="NP106" s="19"/>
      <c r="OZ106" s="25"/>
      <c r="PA106" s="25"/>
      <c r="PB106" s="25"/>
      <c r="PC106" s="25"/>
      <c r="PD106" s="25"/>
      <c r="PE106" s="25"/>
      <c r="PF106" s="25"/>
      <c r="PG106" s="25"/>
      <c r="PH106" s="25"/>
      <c r="PI106" s="25"/>
      <c r="PJ106" s="25"/>
      <c r="PK106" s="25"/>
      <c r="PL106" s="25"/>
      <c r="PM106" s="25"/>
      <c r="PN106" s="25"/>
      <c r="QW106" s="25"/>
      <c r="RA106" s="19"/>
      <c r="RB106" s="19"/>
      <c r="RC106" s="19"/>
      <c r="RD106" s="19"/>
      <c r="RE106" s="19"/>
      <c r="RF106" s="19"/>
      <c r="RI106" s="19"/>
      <c r="RJ106" s="19"/>
      <c r="RK106" s="19"/>
      <c r="RL106" s="19"/>
      <c r="RM106" s="19"/>
      <c r="RN106" s="19"/>
      <c r="RO106" s="19"/>
      <c r="RP106" s="19"/>
      <c r="RQ106" s="19"/>
      <c r="RR106" s="19"/>
      <c r="RS106" s="19"/>
      <c r="RT106" s="19"/>
      <c r="RU106" s="19"/>
      <c r="RV106" s="19"/>
      <c r="RW106" s="19"/>
      <c r="RX106" s="19"/>
      <c r="RY106" s="19"/>
      <c r="SA106" s="19"/>
      <c r="SB106" s="19"/>
    </row>
    <row r="107" spans="1:496" x14ac:dyDescent="0.25">
      <c r="A107" s="2" t="str">
        <f t="shared" si="2"/>
        <v/>
      </c>
      <c r="B107" s="19"/>
      <c r="C107" s="19"/>
      <c r="D107" s="19"/>
      <c r="E107" s="25"/>
      <c r="F107" s="25"/>
      <c r="G107" s="19"/>
      <c r="H107" s="19"/>
      <c r="I107" s="19"/>
      <c r="J107" s="19"/>
      <c r="K107" s="19"/>
      <c r="L107" s="29"/>
      <c r="M107" s="29"/>
      <c r="N107" s="19"/>
      <c r="O107" s="19"/>
      <c r="P107" s="20"/>
      <c r="Q107" s="19"/>
      <c r="R107" s="19"/>
      <c r="S107" s="25"/>
      <c r="T107" s="19"/>
      <c r="U107" s="19"/>
      <c r="V107" s="19"/>
      <c r="W107" s="19"/>
      <c r="X107" s="40"/>
      <c r="Y107" s="19"/>
      <c r="Z107" s="19"/>
      <c r="AA107" s="19"/>
      <c r="AB107" s="25"/>
      <c r="AE107" s="19"/>
      <c r="AF107" s="19"/>
      <c r="AH107" s="19"/>
      <c r="AI107" s="25"/>
      <c r="CD107" s="19"/>
      <c r="CE107" s="25"/>
      <c r="DZ107" s="19"/>
      <c r="EA107" s="19"/>
      <c r="EB107" s="19"/>
      <c r="EC107" s="19"/>
      <c r="ED107" s="19"/>
      <c r="EE107" s="19"/>
      <c r="EF107" s="19"/>
      <c r="EG107" s="19"/>
      <c r="EH107" s="19"/>
      <c r="EI107" s="19"/>
      <c r="EJ107" s="19"/>
      <c r="EK107" s="19"/>
      <c r="EL107" s="19"/>
      <c r="FU107" s="19"/>
      <c r="FV107" s="19"/>
      <c r="HQ107" s="19"/>
      <c r="HR107" s="19"/>
      <c r="JM107" s="19"/>
      <c r="JN107" s="29"/>
      <c r="JO107" s="19"/>
      <c r="JP107" s="19"/>
      <c r="JQ107" s="19"/>
      <c r="JR107" s="19"/>
      <c r="JS107" s="19"/>
      <c r="JT107" s="19"/>
      <c r="JU107" s="19"/>
      <c r="JV107" s="19"/>
      <c r="JW107" s="19"/>
      <c r="JX107" s="19"/>
      <c r="JY107" s="19"/>
      <c r="JZ107" s="19"/>
      <c r="LI107" s="19"/>
      <c r="LJ107" s="19"/>
      <c r="LK107" s="19"/>
      <c r="LL107" s="19"/>
      <c r="LM107" s="19"/>
      <c r="LN107" s="19"/>
      <c r="LO107" s="19"/>
      <c r="LP107" s="19"/>
      <c r="LQ107" s="19"/>
      <c r="LR107" s="19"/>
      <c r="LS107" s="19"/>
      <c r="LT107" s="19"/>
      <c r="LU107" s="19"/>
      <c r="ND107" s="19"/>
      <c r="NE107" s="19"/>
      <c r="NF107" s="19"/>
      <c r="NG107" s="19"/>
      <c r="NH107" s="19"/>
      <c r="NI107" s="19"/>
      <c r="NJ107" s="19"/>
      <c r="NK107" s="19"/>
      <c r="NL107" s="19"/>
      <c r="NM107" s="19"/>
      <c r="NN107" s="19"/>
      <c r="NO107" s="19"/>
      <c r="NP107" s="19"/>
      <c r="OZ107" s="25"/>
      <c r="PA107" s="25"/>
      <c r="PB107" s="25"/>
      <c r="PC107" s="25"/>
      <c r="PD107" s="25"/>
      <c r="PE107" s="25"/>
      <c r="PF107" s="25"/>
      <c r="PG107" s="25"/>
      <c r="PH107" s="25"/>
      <c r="PI107" s="25"/>
      <c r="PJ107" s="25"/>
      <c r="PK107" s="25"/>
      <c r="PL107" s="25"/>
      <c r="PM107" s="25"/>
      <c r="PN107" s="25"/>
      <c r="QW107" s="25"/>
      <c r="RA107" s="19"/>
      <c r="RB107" s="19"/>
      <c r="RC107" s="19"/>
      <c r="RD107" s="19"/>
      <c r="RE107" s="19"/>
      <c r="RF107" s="19"/>
      <c r="RI107" s="19"/>
      <c r="RJ107" s="19"/>
      <c r="RK107" s="19"/>
      <c r="RL107" s="19"/>
      <c r="RM107" s="19"/>
      <c r="RN107" s="19"/>
      <c r="RO107" s="19"/>
      <c r="RP107" s="19"/>
      <c r="RQ107" s="19"/>
      <c r="RR107" s="19"/>
      <c r="RS107" s="19"/>
      <c r="RT107" s="19"/>
      <c r="RU107" s="19"/>
      <c r="RV107" s="19"/>
      <c r="RW107" s="19"/>
      <c r="RX107" s="19"/>
      <c r="RY107" s="19"/>
      <c r="SA107" s="19"/>
      <c r="SB107" s="19"/>
    </row>
    <row r="108" spans="1:496" x14ac:dyDescent="0.25">
      <c r="A108" s="2" t="str">
        <f t="shared" si="2"/>
        <v/>
      </c>
      <c r="B108" s="19"/>
      <c r="C108" s="19"/>
      <c r="D108" s="19"/>
      <c r="E108" s="25"/>
      <c r="F108" s="25"/>
      <c r="G108" s="19"/>
      <c r="H108" s="19"/>
      <c r="I108" s="19"/>
      <c r="J108" s="19"/>
      <c r="K108" s="19"/>
      <c r="L108" s="29"/>
      <c r="M108" s="29"/>
      <c r="N108" s="19"/>
      <c r="O108" s="19"/>
      <c r="P108" s="20"/>
      <c r="Q108" s="19"/>
      <c r="R108" s="19"/>
      <c r="S108" s="25"/>
      <c r="T108" s="19"/>
      <c r="U108" s="19"/>
      <c r="V108" s="19"/>
      <c r="W108" s="19"/>
      <c r="X108" s="40"/>
      <c r="Y108" s="19"/>
      <c r="Z108" s="19"/>
      <c r="AA108" s="19"/>
      <c r="AB108" s="25"/>
      <c r="AE108" s="19"/>
      <c r="AF108" s="19"/>
      <c r="AH108" s="19"/>
      <c r="AI108" s="25"/>
      <c r="CD108" s="19"/>
      <c r="CE108" s="25"/>
      <c r="DZ108" s="19"/>
      <c r="EA108" s="19"/>
      <c r="EB108" s="19"/>
      <c r="EC108" s="19"/>
      <c r="ED108" s="19"/>
      <c r="EE108" s="19"/>
      <c r="EF108" s="19"/>
      <c r="EG108" s="19"/>
      <c r="EH108" s="19"/>
      <c r="EI108" s="19"/>
      <c r="EJ108" s="19"/>
      <c r="EK108" s="19"/>
      <c r="EL108" s="19"/>
      <c r="FU108" s="19"/>
      <c r="FV108" s="19"/>
      <c r="HQ108" s="19"/>
      <c r="HR108" s="19"/>
      <c r="JM108" s="19"/>
      <c r="JN108" s="29"/>
      <c r="JO108" s="19"/>
      <c r="JP108" s="19"/>
      <c r="JQ108" s="19"/>
      <c r="JR108" s="19"/>
      <c r="JS108" s="19"/>
      <c r="JT108" s="19"/>
      <c r="JU108" s="19"/>
      <c r="JV108" s="19"/>
      <c r="JW108" s="19"/>
      <c r="JX108" s="19"/>
      <c r="JY108" s="19"/>
      <c r="JZ108" s="19"/>
      <c r="LI108" s="19"/>
      <c r="LJ108" s="19"/>
      <c r="LK108" s="19"/>
      <c r="LL108" s="19"/>
      <c r="LM108" s="19"/>
      <c r="LN108" s="19"/>
      <c r="LO108" s="19"/>
      <c r="LP108" s="19"/>
      <c r="LQ108" s="19"/>
      <c r="LR108" s="19"/>
      <c r="LS108" s="19"/>
      <c r="LT108" s="19"/>
      <c r="LU108" s="19"/>
      <c r="ND108" s="19"/>
      <c r="NE108" s="19"/>
      <c r="NF108" s="19"/>
      <c r="NG108" s="19"/>
      <c r="NH108" s="19"/>
      <c r="NI108" s="19"/>
      <c r="NJ108" s="19"/>
      <c r="NK108" s="19"/>
      <c r="NL108" s="19"/>
      <c r="NM108" s="19"/>
      <c r="NN108" s="19"/>
      <c r="NO108" s="19"/>
      <c r="NP108" s="19"/>
      <c r="OZ108" s="25"/>
      <c r="PA108" s="25"/>
      <c r="PB108" s="25"/>
      <c r="PC108" s="25"/>
      <c r="PD108" s="25"/>
      <c r="PE108" s="25"/>
      <c r="PF108" s="25"/>
      <c r="PG108" s="25"/>
      <c r="PH108" s="25"/>
      <c r="PI108" s="25"/>
      <c r="PJ108" s="25"/>
      <c r="PK108" s="25"/>
      <c r="PL108" s="25"/>
      <c r="PM108" s="25"/>
      <c r="PN108" s="25"/>
      <c r="QW108" s="25"/>
      <c r="RA108" s="19"/>
      <c r="RB108" s="19"/>
      <c r="RC108" s="19"/>
      <c r="RD108" s="19"/>
      <c r="RE108" s="19"/>
      <c r="RF108" s="19"/>
      <c r="RI108" s="19"/>
      <c r="RJ108" s="19"/>
      <c r="RK108" s="19"/>
      <c r="RL108" s="19"/>
      <c r="RM108" s="19"/>
      <c r="RN108" s="19"/>
      <c r="RO108" s="19"/>
      <c r="RP108" s="19"/>
      <c r="RQ108" s="19"/>
      <c r="RR108" s="19"/>
      <c r="RS108" s="19"/>
      <c r="RT108" s="19"/>
      <c r="RU108" s="19"/>
      <c r="RV108" s="19"/>
      <c r="RW108" s="19"/>
      <c r="RX108" s="19"/>
      <c r="RY108" s="19"/>
      <c r="SA108" s="19"/>
      <c r="SB108" s="19"/>
    </row>
    <row r="109" spans="1:496" x14ac:dyDescent="0.25">
      <c r="A109" s="2" t="str">
        <f t="shared" ref="A109:A120" si="3">IF(C109&gt;0,A108+1,"")</f>
        <v/>
      </c>
      <c r="B109" s="19"/>
      <c r="C109" s="19"/>
      <c r="D109" s="19"/>
      <c r="E109" s="25"/>
      <c r="F109" s="25"/>
      <c r="G109" s="19"/>
      <c r="H109" s="19"/>
      <c r="I109" s="19"/>
      <c r="J109" s="19"/>
      <c r="K109" s="19"/>
      <c r="L109" s="29"/>
      <c r="M109" s="29"/>
      <c r="N109" s="19"/>
      <c r="O109" s="19"/>
      <c r="P109" s="20"/>
      <c r="Q109" s="19"/>
      <c r="R109" s="19"/>
      <c r="S109" s="25"/>
      <c r="T109" s="19"/>
      <c r="U109" s="19"/>
      <c r="V109" s="19"/>
      <c r="W109" s="19"/>
      <c r="X109" s="40"/>
      <c r="Y109" s="19"/>
      <c r="Z109" s="19"/>
      <c r="AA109" s="19"/>
      <c r="AB109" s="25"/>
      <c r="AE109" s="19"/>
      <c r="AF109" s="19"/>
      <c r="AH109" s="19"/>
      <c r="AI109" s="25"/>
      <c r="CD109" s="19"/>
      <c r="CE109" s="25"/>
      <c r="DZ109" s="19"/>
      <c r="EA109" s="19"/>
      <c r="EB109" s="19"/>
      <c r="EC109" s="19"/>
      <c r="ED109" s="19"/>
      <c r="EE109" s="19"/>
      <c r="EF109" s="19"/>
      <c r="EG109" s="19"/>
      <c r="EH109" s="19"/>
      <c r="EI109" s="19"/>
      <c r="EJ109" s="19"/>
      <c r="EK109" s="19"/>
      <c r="EL109" s="19"/>
      <c r="FU109" s="19"/>
      <c r="FV109" s="19"/>
      <c r="HQ109" s="19"/>
      <c r="HR109" s="19"/>
      <c r="JM109" s="19"/>
      <c r="JN109" s="29"/>
      <c r="JO109" s="19"/>
      <c r="JP109" s="19"/>
      <c r="JQ109" s="19"/>
      <c r="JR109" s="19"/>
      <c r="JS109" s="19"/>
      <c r="JT109" s="19"/>
      <c r="JU109" s="19"/>
      <c r="JV109" s="19"/>
      <c r="JW109" s="19"/>
      <c r="JX109" s="19"/>
      <c r="JY109" s="19"/>
      <c r="JZ109" s="19"/>
      <c r="LI109" s="19"/>
      <c r="LJ109" s="19"/>
      <c r="LK109" s="19"/>
      <c r="LL109" s="19"/>
      <c r="LM109" s="19"/>
      <c r="LN109" s="19"/>
      <c r="LO109" s="19"/>
      <c r="LP109" s="19"/>
      <c r="LQ109" s="19"/>
      <c r="LR109" s="19"/>
      <c r="LS109" s="19"/>
      <c r="LT109" s="19"/>
      <c r="LU109" s="19"/>
      <c r="ND109" s="19"/>
      <c r="NE109" s="19"/>
      <c r="NF109" s="19"/>
      <c r="NG109" s="19"/>
      <c r="NH109" s="19"/>
      <c r="NI109" s="19"/>
      <c r="NJ109" s="19"/>
      <c r="NK109" s="19"/>
      <c r="NL109" s="19"/>
      <c r="NM109" s="19"/>
      <c r="NN109" s="19"/>
      <c r="NO109" s="19"/>
      <c r="NP109" s="19"/>
      <c r="OZ109" s="25"/>
      <c r="PA109" s="25"/>
      <c r="PB109" s="25"/>
      <c r="PC109" s="25"/>
      <c r="PD109" s="25"/>
      <c r="PE109" s="25"/>
      <c r="PF109" s="25"/>
      <c r="PG109" s="25"/>
      <c r="PH109" s="25"/>
      <c r="PI109" s="25"/>
      <c r="PJ109" s="25"/>
      <c r="PK109" s="25"/>
      <c r="PL109" s="25"/>
      <c r="PM109" s="25"/>
      <c r="PN109" s="25"/>
      <c r="QW109" s="25"/>
      <c r="RA109" s="19"/>
      <c r="RB109" s="19"/>
      <c r="RC109" s="19"/>
      <c r="RD109" s="19"/>
      <c r="RE109" s="19"/>
      <c r="RF109" s="19"/>
      <c r="RI109" s="19"/>
      <c r="RJ109" s="19"/>
      <c r="RK109" s="19"/>
      <c r="RL109" s="19"/>
      <c r="RM109" s="19"/>
      <c r="RN109" s="19"/>
      <c r="RO109" s="19"/>
      <c r="RP109" s="19"/>
      <c r="RQ109" s="19"/>
      <c r="RR109" s="19"/>
      <c r="RS109" s="19"/>
      <c r="RT109" s="19"/>
      <c r="RU109" s="19"/>
      <c r="RV109" s="19"/>
      <c r="RW109" s="19"/>
      <c r="RX109" s="19"/>
      <c r="RY109" s="19"/>
      <c r="SA109" s="19"/>
      <c r="SB109" s="19"/>
    </row>
    <row r="110" spans="1:496" x14ac:dyDescent="0.25">
      <c r="A110" s="2" t="str">
        <f t="shared" si="3"/>
        <v/>
      </c>
      <c r="B110" s="19"/>
      <c r="C110" s="19"/>
      <c r="D110" s="19"/>
      <c r="E110" s="25"/>
      <c r="F110" s="25"/>
      <c r="G110" s="19"/>
      <c r="H110" s="19"/>
      <c r="I110" s="19"/>
      <c r="J110" s="19"/>
      <c r="K110" s="19"/>
      <c r="L110" s="29"/>
      <c r="M110" s="29"/>
      <c r="N110" s="19"/>
      <c r="O110" s="19"/>
      <c r="P110" s="20"/>
      <c r="Q110" s="19"/>
      <c r="R110" s="19"/>
      <c r="S110" s="25"/>
      <c r="T110" s="19"/>
      <c r="U110" s="19"/>
      <c r="V110" s="19"/>
      <c r="W110" s="19"/>
      <c r="X110" s="40"/>
      <c r="Y110" s="19"/>
      <c r="Z110" s="19"/>
      <c r="AA110" s="19"/>
      <c r="AB110" s="25"/>
      <c r="AE110" s="19"/>
      <c r="AF110" s="19"/>
      <c r="AH110" s="19"/>
      <c r="AI110" s="25"/>
      <c r="CD110" s="19"/>
      <c r="CE110" s="25"/>
      <c r="DZ110" s="19"/>
      <c r="EA110" s="19"/>
      <c r="EB110" s="19"/>
      <c r="EC110" s="19"/>
      <c r="ED110" s="19"/>
      <c r="EE110" s="19"/>
      <c r="EF110" s="19"/>
      <c r="EG110" s="19"/>
      <c r="EH110" s="19"/>
      <c r="EI110" s="19"/>
      <c r="EJ110" s="19"/>
      <c r="EK110" s="19"/>
      <c r="EL110" s="19"/>
      <c r="FU110" s="19"/>
      <c r="FV110" s="19"/>
      <c r="HQ110" s="19"/>
      <c r="HR110" s="19"/>
      <c r="JM110" s="19"/>
      <c r="JN110" s="29"/>
      <c r="JO110" s="19"/>
      <c r="JP110" s="19"/>
      <c r="JQ110" s="19"/>
      <c r="JR110" s="19"/>
      <c r="JS110" s="19"/>
      <c r="JT110" s="19"/>
      <c r="JU110" s="19"/>
      <c r="JV110" s="19"/>
      <c r="JW110" s="19"/>
      <c r="JX110" s="19"/>
      <c r="JY110" s="19"/>
      <c r="JZ110" s="19"/>
      <c r="LI110" s="19"/>
      <c r="LJ110" s="19"/>
      <c r="LK110" s="19"/>
      <c r="LL110" s="19"/>
      <c r="LM110" s="19"/>
      <c r="LN110" s="19"/>
      <c r="LO110" s="19"/>
      <c r="LP110" s="19"/>
      <c r="LQ110" s="19"/>
      <c r="LR110" s="19"/>
      <c r="LS110" s="19"/>
      <c r="LT110" s="19"/>
      <c r="LU110" s="19"/>
      <c r="ND110" s="19"/>
      <c r="NE110" s="19"/>
      <c r="NF110" s="19"/>
      <c r="NG110" s="19"/>
      <c r="NH110" s="19"/>
      <c r="NI110" s="19"/>
      <c r="NJ110" s="19"/>
      <c r="NK110" s="19"/>
      <c r="NL110" s="19"/>
      <c r="NM110" s="19"/>
      <c r="NN110" s="19"/>
      <c r="NO110" s="19"/>
      <c r="NP110" s="19"/>
      <c r="OZ110" s="25"/>
      <c r="PA110" s="25"/>
      <c r="PB110" s="25"/>
      <c r="PC110" s="25"/>
      <c r="PD110" s="25"/>
      <c r="PE110" s="25"/>
      <c r="PF110" s="25"/>
      <c r="PG110" s="25"/>
      <c r="PH110" s="25"/>
      <c r="PI110" s="25"/>
      <c r="PJ110" s="25"/>
      <c r="PK110" s="25"/>
      <c r="PL110" s="25"/>
      <c r="PM110" s="25"/>
      <c r="PN110" s="25"/>
      <c r="QW110" s="25"/>
      <c r="RA110" s="19"/>
      <c r="RB110" s="19"/>
      <c r="RC110" s="19"/>
      <c r="RD110" s="19"/>
      <c r="RE110" s="19"/>
      <c r="RF110" s="19"/>
      <c r="RI110" s="19"/>
      <c r="RJ110" s="19"/>
      <c r="RK110" s="19"/>
      <c r="RL110" s="19"/>
      <c r="RM110" s="19"/>
      <c r="RN110" s="19"/>
      <c r="RO110" s="19"/>
      <c r="RP110" s="19"/>
      <c r="RQ110" s="19"/>
      <c r="RR110" s="19"/>
      <c r="RS110" s="19"/>
      <c r="RT110" s="19"/>
      <c r="RU110" s="19"/>
      <c r="RV110" s="19"/>
      <c r="RW110" s="19"/>
      <c r="RX110" s="19"/>
      <c r="RY110" s="19"/>
      <c r="SA110" s="19"/>
      <c r="SB110" s="19"/>
    </row>
    <row r="111" spans="1:496" x14ac:dyDescent="0.25">
      <c r="A111" s="2" t="str">
        <f t="shared" si="3"/>
        <v/>
      </c>
      <c r="B111" s="19"/>
      <c r="C111" s="19"/>
      <c r="D111" s="19"/>
      <c r="E111" s="25"/>
      <c r="F111" s="25"/>
      <c r="G111" s="19"/>
      <c r="H111" s="19"/>
      <c r="I111" s="19"/>
      <c r="J111" s="19"/>
      <c r="K111" s="19"/>
      <c r="L111" s="29"/>
      <c r="M111" s="29"/>
      <c r="N111" s="19"/>
      <c r="O111" s="19"/>
      <c r="P111" s="20"/>
      <c r="Q111" s="19"/>
      <c r="R111" s="19"/>
      <c r="S111" s="25"/>
      <c r="T111" s="19"/>
      <c r="U111" s="19"/>
      <c r="V111" s="19"/>
      <c r="W111" s="19"/>
      <c r="X111" s="40"/>
      <c r="Y111" s="19"/>
      <c r="Z111" s="19"/>
      <c r="AA111" s="19"/>
      <c r="AB111" s="25"/>
      <c r="AE111" s="19"/>
      <c r="AF111" s="19"/>
      <c r="AH111" s="19"/>
      <c r="AI111" s="25"/>
      <c r="CD111" s="19"/>
      <c r="CE111" s="25"/>
      <c r="DZ111" s="19"/>
      <c r="EA111" s="19"/>
      <c r="EB111" s="19"/>
      <c r="EC111" s="19"/>
      <c r="ED111" s="19"/>
      <c r="EE111" s="19"/>
      <c r="EF111" s="19"/>
      <c r="EG111" s="19"/>
      <c r="EH111" s="19"/>
      <c r="EI111" s="19"/>
      <c r="EJ111" s="19"/>
      <c r="EK111" s="19"/>
      <c r="EL111" s="19"/>
      <c r="FU111" s="19"/>
      <c r="FV111" s="19"/>
      <c r="HQ111" s="19"/>
      <c r="HR111" s="19"/>
      <c r="JM111" s="19"/>
      <c r="JN111" s="29"/>
      <c r="JO111" s="19"/>
      <c r="JP111" s="19"/>
      <c r="JQ111" s="19"/>
      <c r="JR111" s="19"/>
      <c r="JS111" s="19"/>
      <c r="JT111" s="19"/>
      <c r="JU111" s="19"/>
      <c r="JV111" s="19"/>
      <c r="JW111" s="19"/>
      <c r="JX111" s="19"/>
      <c r="JY111" s="19"/>
      <c r="JZ111" s="19"/>
      <c r="LI111" s="19"/>
      <c r="LJ111" s="19"/>
      <c r="LK111" s="19"/>
      <c r="LL111" s="19"/>
      <c r="LM111" s="19"/>
      <c r="LN111" s="19"/>
      <c r="LO111" s="19"/>
      <c r="LP111" s="19"/>
      <c r="LQ111" s="19"/>
      <c r="LR111" s="19"/>
      <c r="LS111" s="19"/>
      <c r="LT111" s="19"/>
      <c r="LU111" s="19"/>
      <c r="ND111" s="19"/>
      <c r="NE111" s="19"/>
      <c r="NF111" s="19"/>
      <c r="NG111" s="19"/>
      <c r="NH111" s="19"/>
      <c r="NI111" s="19"/>
      <c r="NJ111" s="19"/>
      <c r="NK111" s="19"/>
      <c r="NL111" s="19"/>
      <c r="NM111" s="19"/>
      <c r="NN111" s="19"/>
      <c r="NO111" s="19"/>
      <c r="NP111" s="19"/>
      <c r="OZ111" s="25"/>
      <c r="PA111" s="25"/>
      <c r="PB111" s="25"/>
      <c r="PC111" s="25"/>
      <c r="PD111" s="25"/>
      <c r="PE111" s="25"/>
      <c r="PF111" s="25"/>
      <c r="PG111" s="25"/>
      <c r="PH111" s="25"/>
      <c r="PI111" s="25"/>
      <c r="PJ111" s="25"/>
      <c r="PK111" s="25"/>
      <c r="PL111" s="25"/>
      <c r="PM111" s="25"/>
      <c r="PN111" s="25"/>
      <c r="QW111" s="25"/>
      <c r="RA111" s="19"/>
      <c r="RB111" s="19"/>
      <c r="RC111" s="19"/>
      <c r="RD111" s="19"/>
      <c r="RE111" s="19"/>
      <c r="RF111" s="19"/>
      <c r="RI111" s="19"/>
      <c r="RJ111" s="19"/>
      <c r="RK111" s="19"/>
      <c r="RL111" s="19"/>
      <c r="RM111" s="19"/>
      <c r="RN111" s="19"/>
      <c r="RO111" s="19"/>
      <c r="RP111" s="19"/>
      <c r="RQ111" s="19"/>
      <c r="RR111" s="19"/>
      <c r="RS111" s="19"/>
      <c r="RT111" s="19"/>
      <c r="RU111" s="19"/>
      <c r="RV111" s="19"/>
      <c r="RW111" s="19"/>
      <c r="RX111" s="19"/>
      <c r="RY111" s="19"/>
      <c r="SA111" s="19"/>
      <c r="SB111" s="19"/>
    </row>
    <row r="112" spans="1:496" x14ac:dyDescent="0.25">
      <c r="A112" s="2" t="str">
        <f t="shared" si="3"/>
        <v/>
      </c>
      <c r="B112" s="19"/>
      <c r="C112" s="19"/>
      <c r="D112" s="19"/>
      <c r="E112" s="25"/>
      <c r="F112" s="25"/>
      <c r="G112" s="19"/>
      <c r="H112" s="19"/>
      <c r="I112" s="19"/>
      <c r="J112" s="19"/>
      <c r="K112" s="19"/>
      <c r="L112" s="29"/>
      <c r="M112" s="29"/>
      <c r="N112" s="19"/>
      <c r="O112" s="19"/>
      <c r="P112" s="20"/>
      <c r="Q112" s="19"/>
      <c r="R112" s="19"/>
      <c r="S112" s="25"/>
      <c r="T112" s="19"/>
      <c r="U112" s="19"/>
      <c r="V112" s="19"/>
      <c r="W112" s="19"/>
      <c r="X112" s="40"/>
      <c r="Y112" s="19"/>
      <c r="Z112" s="19"/>
      <c r="AA112" s="19"/>
      <c r="AB112" s="25"/>
      <c r="AE112" s="19"/>
      <c r="AF112" s="19"/>
      <c r="AH112" s="19"/>
      <c r="AI112" s="25"/>
      <c r="CD112" s="19"/>
      <c r="CE112" s="25"/>
      <c r="DZ112" s="19"/>
      <c r="EA112" s="19"/>
      <c r="EB112" s="19"/>
      <c r="EC112" s="19"/>
      <c r="ED112" s="19"/>
      <c r="EE112" s="19"/>
      <c r="EF112" s="19"/>
      <c r="EG112" s="19"/>
      <c r="EH112" s="19"/>
      <c r="EI112" s="19"/>
      <c r="EJ112" s="19"/>
      <c r="EK112" s="19"/>
      <c r="EL112" s="19"/>
      <c r="FU112" s="19"/>
      <c r="FV112" s="19"/>
      <c r="HQ112" s="19"/>
      <c r="HR112" s="19"/>
      <c r="JM112" s="19"/>
      <c r="JN112" s="29"/>
      <c r="JO112" s="19"/>
      <c r="JP112" s="19"/>
      <c r="JQ112" s="19"/>
      <c r="JR112" s="19"/>
      <c r="JS112" s="19"/>
      <c r="JT112" s="19"/>
      <c r="JU112" s="19"/>
      <c r="JV112" s="19"/>
      <c r="JW112" s="19"/>
      <c r="JX112" s="19"/>
      <c r="JY112" s="19"/>
      <c r="JZ112" s="19"/>
      <c r="LI112" s="19"/>
      <c r="LJ112" s="19"/>
      <c r="LK112" s="19"/>
      <c r="LL112" s="19"/>
      <c r="LM112" s="19"/>
      <c r="LN112" s="19"/>
      <c r="LO112" s="19"/>
      <c r="LP112" s="19"/>
      <c r="LQ112" s="19"/>
      <c r="LR112" s="19"/>
      <c r="LS112" s="19"/>
      <c r="LT112" s="19"/>
      <c r="LU112" s="19"/>
      <c r="ND112" s="19"/>
      <c r="NE112" s="19"/>
      <c r="NF112" s="19"/>
      <c r="NG112" s="19"/>
      <c r="NH112" s="19"/>
      <c r="NI112" s="19"/>
      <c r="NJ112" s="19"/>
      <c r="NK112" s="19"/>
      <c r="NL112" s="19"/>
      <c r="NM112" s="19"/>
      <c r="NN112" s="19"/>
      <c r="NO112" s="19"/>
      <c r="NP112" s="19"/>
      <c r="OZ112" s="25"/>
      <c r="PA112" s="25"/>
      <c r="PB112" s="25"/>
      <c r="PC112" s="25"/>
      <c r="PD112" s="25"/>
      <c r="PE112" s="25"/>
      <c r="PF112" s="25"/>
      <c r="PG112" s="25"/>
      <c r="PH112" s="25"/>
      <c r="PI112" s="25"/>
      <c r="PJ112" s="25"/>
      <c r="PK112" s="25"/>
      <c r="PL112" s="25"/>
      <c r="PM112" s="25"/>
      <c r="PN112" s="25"/>
      <c r="QW112" s="25"/>
      <c r="RA112" s="19"/>
      <c r="RB112" s="19"/>
      <c r="RC112" s="19"/>
      <c r="RD112" s="19"/>
      <c r="RE112" s="19"/>
      <c r="RF112" s="19"/>
      <c r="RI112" s="19"/>
      <c r="RJ112" s="19"/>
      <c r="RK112" s="19"/>
      <c r="RL112" s="19"/>
      <c r="RM112" s="19"/>
      <c r="RN112" s="19"/>
      <c r="RO112" s="19"/>
      <c r="RP112" s="19"/>
      <c r="RQ112" s="19"/>
      <c r="RR112" s="19"/>
      <c r="RS112" s="19"/>
      <c r="RT112" s="19"/>
      <c r="RU112" s="19"/>
      <c r="RV112" s="19"/>
      <c r="RW112" s="19"/>
      <c r="RX112" s="19"/>
      <c r="RY112" s="19"/>
      <c r="SA112" s="19"/>
      <c r="SB112" s="19"/>
    </row>
    <row r="113" spans="1:496" x14ac:dyDescent="0.25">
      <c r="A113" s="2" t="str">
        <f t="shared" si="3"/>
        <v/>
      </c>
      <c r="B113" s="19"/>
      <c r="C113" s="19"/>
      <c r="D113" s="19"/>
      <c r="E113" s="25"/>
      <c r="F113" s="25"/>
      <c r="G113" s="19"/>
      <c r="H113" s="19"/>
      <c r="I113" s="19"/>
      <c r="J113" s="19"/>
      <c r="K113" s="19"/>
      <c r="L113" s="29"/>
      <c r="M113" s="29"/>
      <c r="N113" s="19"/>
      <c r="O113" s="19"/>
      <c r="P113" s="20"/>
      <c r="Q113" s="19"/>
      <c r="R113" s="19"/>
      <c r="S113" s="25"/>
      <c r="T113" s="19"/>
      <c r="U113" s="19"/>
      <c r="V113" s="19"/>
      <c r="W113" s="19"/>
      <c r="X113" s="40"/>
      <c r="Y113" s="19"/>
      <c r="Z113" s="19"/>
      <c r="AA113" s="19"/>
      <c r="AB113" s="25"/>
      <c r="AE113" s="19"/>
      <c r="AF113" s="19"/>
      <c r="AH113" s="19"/>
      <c r="AI113" s="25"/>
      <c r="CD113" s="19"/>
      <c r="CE113" s="25"/>
      <c r="DZ113" s="19"/>
      <c r="EA113" s="19"/>
      <c r="EB113" s="19"/>
      <c r="EC113" s="19"/>
      <c r="ED113" s="19"/>
      <c r="EE113" s="19"/>
      <c r="EF113" s="19"/>
      <c r="EG113" s="19"/>
      <c r="EH113" s="19"/>
      <c r="EI113" s="19"/>
      <c r="EJ113" s="19"/>
      <c r="EK113" s="19"/>
      <c r="EL113" s="19"/>
      <c r="FU113" s="19"/>
      <c r="FV113" s="19"/>
      <c r="HQ113" s="19"/>
      <c r="HR113" s="19"/>
      <c r="JM113" s="19"/>
      <c r="JN113" s="29"/>
      <c r="JO113" s="19"/>
      <c r="JP113" s="19"/>
      <c r="JQ113" s="19"/>
      <c r="JR113" s="19"/>
      <c r="JS113" s="19"/>
      <c r="JT113" s="19"/>
      <c r="JU113" s="19"/>
      <c r="JV113" s="19"/>
      <c r="JW113" s="19"/>
      <c r="JX113" s="19"/>
      <c r="JY113" s="19"/>
      <c r="JZ113" s="19"/>
      <c r="LI113" s="19"/>
      <c r="LJ113" s="19"/>
      <c r="LK113" s="19"/>
      <c r="LL113" s="19"/>
      <c r="LM113" s="19"/>
      <c r="LN113" s="19"/>
      <c r="LO113" s="19"/>
      <c r="LP113" s="19"/>
      <c r="LQ113" s="19"/>
      <c r="LR113" s="19"/>
      <c r="LS113" s="19"/>
      <c r="LT113" s="19"/>
      <c r="LU113" s="19"/>
      <c r="ND113" s="19"/>
      <c r="NE113" s="19"/>
      <c r="NF113" s="19"/>
      <c r="NG113" s="19"/>
      <c r="NH113" s="19"/>
      <c r="NI113" s="19"/>
      <c r="NJ113" s="19"/>
      <c r="NK113" s="19"/>
      <c r="NL113" s="19"/>
      <c r="NM113" s="19"/>
      <c r="NN113" s="19"/>
      <c r="NO113" s="19"/>
      <c r="NP113" s="19"/>
      <c r="OZ113" s="25"/>
      <c r="PA113" s="25"/>
      <c r="PB113" s="25"/>
      <c r="PC113" s="25"/>
      <c r="PD113" s="25"/>
      <c r="PE113" s="25"/>
      <c r="PF113" s="25"/>
      <c r="PG113" s="25"/>
      <c r="PH113" s="25"/>
      <c r="PI113" s="25"/>
      <c r="PJ113" s="25"/>
      <c r="PK113" s="25"/>
      <c r="PL113" s="25"/>
      <c r="PM113" s="25"/>
      <c r="PN113" s="25"/>
      <c r="QW113" s="25"/>
      <c r="RA113" s="19"/>
      <c r="RB113" s="19"/>
      <c r="RC113" s="19"/>
      <c r="RD113" s="19"/>
      <c r="RE113" s="19"/>
      <c r="RF113" s="19"/>
      <c r="RI113" s="19"/>
      <c r="RJ113" s="19"/>
      <c r="RK113" s="19"/>
      <c r="RL113" s="19"/>
      <c r="RM113" s="19"/>
      <c r="RN113" s="19"/>
      <c r="RO113" s="19"/>
      <c r="RP113" s="19"/>
      <c r="RQ113" s="19"/>
      <c r="RR113" s="19"/>
      <c r="RS113" s="19"/>
      <c r="RT113" s="19"/>
      <c r="RU113" s="19"/>
      <c r="RV113" s="19"/>
      <c r="RW113" s="19"/>
      <c r="RX113" s="19"/>
      <c r="RY113" s="19"/>
      <c r="SA113" s="19"/>
      <c r="SB113" s="19"/>
    </row>
    <row r="114" spans="1:496" x14ac:dyDescent="0.25">
      <c r="A114" s="2" t="str">
        <f t="shared" si="3"/>
        <v/>
      </c>
      <c r="B114" s="19"/>
      <c r="C114" s="19"/>
      <c r="D114" s="19"/>
      <c r="E114" s="25"/>
      <c r="F114" s="25"/>
      <c r="G114" s="19"/>
      <c r="H114" s="19"/>
      <c r="I114" s="19"/>
      <c r="J114" s="19"/>
      <c r="K114" s="19"/>
      <c r="L114" s="29"/>
      <c r="M114" s="29"/>
      <c r="N114" s="19"/>
      <c r="O114" s="19"/>
      <c r="P114" s="20"/>
      <c r="Q114" s="19"/>
      <c r="R114" s="19"/>
      <c r="S114" s="25"/>
      <c r="T114" s="19"/>
      <c r="U114" s="19"/>
      <c r="V114" s="19"/>
      <c r="W114" s="19"/>
      <c r="X114" s="40"/>
      <c r="Y114" s="19"/>
      <c r="Z114" s="19"/>
      <c r="AA114" s="19"/>
      <c r="AB114" s="25"/>
      <c r="AE114" s="19"/>
      <c r="AF114" s="19"/>
      <c r="AH114" s="19"/>
      <c r="AI114" s="25"/>
      <c r="CD114" s="19"/>
      <c r="CE114" s="25"/>
      <c r="DZ114" s="19"/>
      <c r="EA114" s="19"/>
      <c r="EB114" s="19"/>
      <c r="EC114" s="19"/>
      <c r="ED114" s="19"/>
      <c r="EE114" s="19"/>
      <c r="EF114" s="19"/>
      <c r="EG114" s="19"/>
      <c r="EH114" s="19"/>
      <c r="EI114" s="19"/>
      <c r="EJ114" s="19"/>
      <c r="EK114" s="19"/>
      <c r="EL114" s="19"/>
      <c r="FU114" s="19"/>
      <c r="FV114" s="19"/>
      <c r="HQ114" s="19"/>
      <c r="HR114" s="19"/>
      <c r="JM114" s="19"/>
      <c r="JN114" s="29"/>
      <c r="JO114" s="19"/>
      <c r="JP114" s="19"/>
      <c r="JQ114" s="19"/>
      <c r="JR114" s="19"/>
      <c r="JS114" s="19"/>
      <c r="JT114" s="19"/>
      <c r="JU114" s="19"/>
      <c r="JV114" s="19"/>
      <c r="JW114" s="19"/>
      <c r="JX114" s="19"/>
      <c r="JY114" s="19"/>
      <c r="JZ114" s="19"/>
      <c r="LI114" s="19"/>
      <c r="LJ114" s="19"/>
      <c r="LK114" s="19"/>
      <c r="LL114" s="19"/>
      <c r="LM114" s="19"/>
      <c r="LN114" s="19"/>
      <c r="LO114" s="19"/>
      <c r="LP114" s="19"/>
      <c r="LQ114" s="19"/>
      <c r="LR114" s="19"/>
      <c r="LS114" s="19"/>
      <c r="LT114" s="19"/>
      <c r="LU114" s="19"/>
      <c r="ND114" s="19"/>
      <c r="NE114" s="19"/>
      <c r="NF114" s="19"/>
      <c r="NG114" s="19"/>
      <c r="NH114" s="19"/>
      <c r="NI114" s="19"/>
      <c r="NJ114" s="19"/>
      <c r="NK114" s="19"/>
      <c r="NL114" s="19"/>
      <c r="NM114" s="19"/>
      <c r="NN114" s="19"/>
      <c r="NO114" s="19"/>
      <c r="NP114" s="19"/>
      <c r="OZ114" s="25"/>
      <c r="PA114" s="25"/>
      <c r="PB114" s="25"/>
      <c r="PC114" s="25"/>
      <c r="PD114" s="25"/>
      <c r="PE114" s="25"/>
      <c r="PF114" s="25"/>
      <c r="PG114" s="25"/>
      <c r="PH114" s="25"/>
      <c r="PI114" s="25"/>
      <c r="PJ114" s="25"/>
      <c r="PK114" s="25"/>
      <c r="PL114" s="25"/>
      <c r="PM114" s="25"/>
      <c r="PN114" s="25"/>
      <c r="QW114" s="25"/>
      <c r="RA114" s="19"/>
      <c r="RB114" s="19"/>
      <c r="RC114" s="19"/>
      <c r="RD114" s="19"/>
      <c r="RE114" s="19"/>
      <c r="RF114" s="19"/>
      <c r="RI114" s="19"/>
      <c r="RJ114" s="19"/>
      <c r="RK114" s="19"/>
      <c r="RL114" s="19"/>
      <c r="RM114" s="19"/>
      <c r="RN114" s="19"/>
      <c r="RO114" s="19"/>
      <c r="RP114" s="19"/>
      <c r="RQ114" s="19"/>
      <c r="RR114" s="19"/>
      <c r="RS114" s="19"/>
      <c r="RT114" s="19"/>
      <c r="RU114" s="19"/>
      <c r="RV114" s="19"/>
      <c r="RW114" s="19"/>
      <c r="RX114" s="19"/>
      <c r="RY114" s="19"/>
      <c r="SA114" s="19"/>
      <c r="SB114" s="19"/>
    </row>
    <row r="115" spans="1:496" x14ac:dyDescent="0.25">
      <c r="A115" s="2" t="str">
        <f t="shared" si="3"/>
        <v/>
      </c>
      <c r="B115" s="19"/>
      <c r="C115" s="19"/>
      <c r="D115" s="19"/>
      <c r="E115" s="25"/>
      <c r="F115" s="25"/>
      <c r="G115" s="19"/>
      <c r="H115" s="19"/>
      <c r="I115" s="19"/>
      <c r="J115" s="19"/>
      <c r="K115" s="19"/>
      <c r="L115" s="29"/>
      <c r="M115" s="29"/>
      <c r="N115" s="19"/>
      <c r="O115" s="19"/>
      <c r="P115" s="20"/>
      <c r="Q115" s="19"/>
      <c r="R115" s="19"/>
      <c r="S115" s="25"/>
      <c r="T115" s="19"/>
      <c r="U115" s="19"/>
      <c r="V115" s="19"/>
      <c r="W115" s="19"/>
      <c r="X115" s="40"/>
      <c r="Y115" s="19"/>
      <c r="Z115" s="19"/>
      <c r="AA115" s="19"/>
      <c r="AB115" s="25"/>
      <c r="AE115" s="19"/>
      <c r="AF115" s="19"/>
      <c r="AH115" s="19"/>
      <c r="AI115" s="25"/>
      <c r="CD115" s="19"/>
      <c r="CE115" s="25"/>
      <c r="DZ115" s="19"/>
      <c r="EA115" s="19"/>
      <c r="EB115" s="19"/>
      <c r="EC115" s="19"/>
      <c r="ED115" s="19"/>
      <c r="EE115" s="19"/>
      <c r="EF115" s="19"/>
      <c r="EG115" s="19"/>
      <c r="EH115" s="19"/>
      <c r="EI115" s="19"/>
      <c r="EJ115" s="19"/>
      <c r="EK115" s="19"/>
      <c r="EL115" s="19"/>
      <c r="FU115" s="19"/>
      <c r="FV115" s="19"/>
      <c r="HQ115" s="19"/>
      <c r="HR115" s="19"/>
      <c r="JM115" s="19"/>
      <c r="JN115" s="29"/>
      <c r="JO115" s="19"/>
      <c r="JP115" s="19"/>
      <c r="JQ115" s="19"/>
      <c r="JR115" s="19"/>
      <c r="JS115" s="19"/>
      <c r="JT115" s="19"/>
      <c r="JU115" s="19"/>
      <c r="JV115" s="19"/>
      <c r="JW115" s="19"/>
      <c r="JX115" s="19"/>
      <c r="JY115" s="19"/>
      <c r="JZ115" s="19"/>
      <c r="LI115" s="19"/>
      <c r="LJ115" s="19"/>
      <c r="LK115" s="19"/>
      <c r="LL115" s="19"/>
      <c r="LM115" s="19"/>
      <c r="LN115" s="19"/>
      <c r="LO115" s="19"/>
      <c r="LP115" s="19"/>
      <c r="LQ115" s="19"/>
      <c r="LR115" s="19"/>
      <c r="LS115" s="19"/>
      <c r="LT115" s="19"/>
      <c r="LU115" s="19"/>
      <c r="ND115" s="19"/>
      <c r="NE115" s="19"/>
      <c r="NF115" s="19"/>
      <c r="NG115" s="19"/>
      <c r="NH115" s="19"/>
      <c r="NI115" s="19"/>
      <c r="NJ115" s="19"/>
      <c r="NK115" s="19"/>
      <c r="NL115" s="19"/>
      <c r="NM115" s="19"/>
      <c r="NN115" s="19"/>
      <c r="NO115" s="19"/>
      <c r="NP115" s="19"/>
      <c r="OZ115" s="25"/>
      <c r="PA115" s="25"/>
      <c r="PB115" s="25"/>
      <c r="PC115" s="25"/>
      <c r="PD115" s="25"/>
      <c r="PE115" s="25"/>
      <c r="PF115" s="25"/>
      <c r="PG115" s="25"/>
      <c r="PH115" s="25"/>
      <c r="PI115" s="25"/>
      <c r="PJ115" s="25"/>
      <c r="PK115" s="25"/>
      <c r="PL115" s="25"/>
      <c r="PM115" s="25"/>
      <c r="PN115" s="25"/>
      <c r="QW115" s="25"/>
      <c r="RA115" s="19"/>
      <c r="RB115" s="19"/>
      <c r="RC115" s="19"/>
      <c r="RD115" s="19"/>
      <c r="RE115" s="19"/>
      <c r="RF115" s="19"/>
      <c r="RI115" s="19"/>
      <c r="RJ115" s="19"/>
      <c r="RK115" s="19"/>
      <c r="RL115" s="19"/>
      <c r="RM115" s="19"/>
      <c r="RN115" s="19"/>
      <c r="RO115" s="19"/>
      <c r="RP115" s="19"/>
      <c r="RQ115" s="19"/>
      <c r="RR115" s="19"/>
      <c r="RS115" s="19"/>
      <c r="RT115" s="19"/>
      <c r="RU115" s="19"/>
      <c r="RV115" s="19"/>
      <c r="RW115" s="19"/>
      <c r="RX115" s="19"/>
      <c r="RY115" s="19"/>
      <c r="SA115" s="19"/>
      <c r="SB115" s="19"/>
    </row>
    <row r="116" spans="1:496" x14ac:dyDescent="0.25">
      <c r="A116" s="2" t="str">
        <f t="shared" si="3"/>
        <v/>
      </c>
      <c r="B116" s="19"/>
      <c r="C116" s="19"/>
      <c r="D116" s="19"/>
      <c r="E116" s="25"/>
      <c r="F116" s="25"/>
      <c r="G116" s="19"/>
      <c r="H116" s="19"/>
      <c r="I116" s="19"/>
      <c r="J116" s="19"/>
      <c r="K116" s="19"/>
      <c r="L116" s="29"/>
      <c r="M116" s="29"/>
      <c r="N116" s="19"/>
      <c r="O116" s="19"/>
      <c r="P116" s="20"/>
      <c r="Q116" s="19"/>
      <c r="R116" s="19"/>
      <c r="S116" s="25"/>
      <c r="T116" s="19"/>
      <c r="U116" s="19"/>
      <c r="V116" s="19"/>
      <c r="W116" s="19"/>
      <c r="X116" s="40"/>
      <c r="Y116" s="19"/>
      <c r="Z116" s="19"/>
      <c r="AA116" s="19"/>
      <c r="AB116" s="25"/>
      <c r="AE116" s="19"/>
      <c r="AF116" s="19"/>
      <c r="AH116" s="19"/>
      <c r="AI116" s="25"/>
      <c r="CD116" s="19"/>
      <c r="CE116" s="25"/>
      <c r="DZ116" s="19"/>
      <c r="EA116" s="19"/>
      <c r="EB116" s="19"/>
      <c r="EC116" s="19"/>
      <c r="ED116" s="19"/>
      <c r="EE116" s="19"/>
      <c r="EF116" s="19"/>
      <c r="EG116" s="19"/>
      <c r="EH116" s="19"/>
      <c r="EI116" s="19"/>
      <c r="EJ116" s="19"/>
      <c r="EK116" s="19"/>
      <c r="EL116" s="19"/>
      <c r="FU116" s="19"/>
      <c r="FV116" s="19"/>
      <c r="HQ116" s="19"/>
      <c r="HR116" s="19"/>
      <c r="JM116" s="19"/>
      <c r="JN116" s="29"/>
      <c r="JO116" s="19"/>
      <c r="JP116" s="19"/>
      <c r="JQ116" s="19"/>
      <c r="JR116" s="19"/>
      <c r="JS116" s="19"/>
      <c r="JT116" s="19"/>
      <c r="JU116" s="19"/>
      <c r="JV116" s="19"/>
      <c r="JW116" s="19"/>
      <c r="JX116" s="19"/>
      <c r="JY116" s="19"/>
      <c r="JZ116" s="19"/>
      <c r="LI116" s="19"/>
      <c r="LJ116" s="19"/>
      <c r="LK116" s="19"/>
      <c r="LL116" s="19"/>
      <c r="LM116" s="19"/>
      <c r="LN116" s="19"/>
      <c r="LO116" s="19"/>
      <c r="LP116" s="19"/>
      <c r="LQ116" s="19"/>
      <c r="LR116" s="19"/>
      <c r="LS116" s="19"/>
      <c r="LT116" s="19"/>
      <c r="LU116" s="19"/>
      <c r="ND116" s="19"/>
      <c r="NE116" s="19"/>
      <c r="NF116" s="19"/>
      <c r="NG116" s="19"/>
      <c r="NH116" s="19"/>
      <c r="NI116" s="19"/>
      <c r="NJ116" s="19"/>
      <c r="NK116" s="19"/>
      <c r="NL116" s="19"/>
      <c r="NM116" s="19"/>
      <c r="NN116" s="19"/>
      <c r="NO116" s="19"/>
      <c r="NP116" s="19"/>
      <c r="OZ116" s="25"/>
      <c r="PA116" s="25"/>
      <c r="PB116" s="25"/>
      <c r="PC116" s="25"/>
      <c r="PD116" s="25"/>
      <c r="PE116" s="25"/>
      <c r="PF116" s="25"/>
      <c r="PG116" s="25"/>
      <c r="PH116" s="25"/>
      <c r="PI116" s="25"/>
      <c r="PJ116" s="25"/>
      <c r="PK116" s="25"/>
      <c r="PL116" s="25"/>
      <c r="PM116" s="25"/>
      <c r="PN116" s="25"/>
      <c r="QW116" s="25"/>
      <c r="RA116" s="19"/>
      <c r="RB116" s="19"/>
      <c r="RC116" s="19"/>
      <c r="RD116" s="19"/>
      <c r="RE116" s="19"/>
      <c r="RF116" s="19"/>
      <c r="RI116" s="19"/>
      <c r="RJ116" s="19"/>
      <c r="RK116" s="19"/>
      <c r="RL116" s="19"/>
      <c r="RM116" s="19"/>
      <c r="RN116" s="19"/>
      <c r="RO116" s="19"/>
      <c r="RP116" s="19"/>
      <c r="RQ116" s="19"/>
      <c r="RR116" s="19"/>
      <c r="RS116" s="19"/>
      <c r="RT116" s="19"/>
      <c r="RU116" s="19"/>
      <c r="RV116" s="19"/>
      <c r="RW116" s="19"/>
      <c r="RX116" s="19"/>
      <c r="RY116" s="19"/>
      <c r="SA116" s="19"/>
      <c r="SB116" s="19"/>
    </row>
    <row r="117" spans="1:496" x14ac:dyDescent="0.25">
      <c r="A117" s="2" t="str">
        <f t="shared" si="3"/>
        <v/>
      </c>
      <c r="B117" s="19"/>
      <c r="C117" s="19"/>
      <c r="D117" s="19"/>
      <c r="E117" s="25"/>
      <c r="F117" s="25"/>
      <c r="G117" s="19"/>
      <c r="H117" s="19"/>
      <c r="I117" s="19"/>
      <c r="J117" s="19"/>
      <c r="K117" s="19"/>
      <c r="L117" s="29"/>
      <c r="M117" s="29"/>
      <c r="N117" s="19"/>
      <c r="O117" s="19"/>
      <c r="P117" s="20"/>
      <c r="Q117" s="19"/>
      <c r="R117" s="19"/>
      <c r="S117" s="25"/>
      <c r="T117" s="19"/>
      <c r="U117" s="19"/>
      <c r="V117" s="19"/>
      <c r="W117" s="19"/>
      <c r="X117" s="40"/>
      <c r="Y117" s="19"/>
      <c r="Z117" s="19"/>
      <c r="AA117" s="19"/>
      <c r="AB117" s="25"/>
      <c r="AE117" s="19"/>
      <c r="AF117" s="19"/>
      <c r="AH117" s="19"/>
      <c r="AI117" s="25"/>
      <c r="CD117" s="19"/>
      <c r="CE117" s="25"/>
      <c r="DZ117" s="19"/>
      <c r="EA117" s="19"/>
      <c r="EB117" s="19"/>
      <c r="EC117" s="19"/>
      <c r="ED117" s="19"/>
      <c r="EE117" s="19"/>
      <c r="EF117" s="19"/>
      <c r="EG117" s="19"/>
      <c r="EH117" s="19"/>
      <c r="EI117" s="19"/>
      <c r="EJ117" s="19"/>
      <c r="EK117" s="19"/>
      <c r="EL117" s="19"/>
      <c r="FU117" s="19"/>
      <c r="FV117" s="19"/>
      <c r="HQ117" s="19"/>
      <c r="HR117" s="19"/>
      <c r="JM117" s="19"/>
      <c r="JN117" s="29"/>
      <c r="JO117" s="19"/>
      <c r="JP117" s="19"/>
      <c r="JQ117" s="19"/>
      <c r="JR117" s="19"/>
      <c r="JS117" s="19"/>
      <c r="JT117" s="19"/>
      <c r="JU117" s="19"/>
      <c r="JV117" s="19"/>
      <c r="JW117" s="19"/>
      <c r="JX117" s="19"/>
      <c r="JY117" s="19"/>
      <c r="JZ117" s="19"/>
      <c r="LI117" s="19"/>
      <c r="LJ117" s="19"/>
      <c r="LK117" s="19"/>
      <c r="LL117" s="19"/>
      <c r="LM117" s="19"/>
      <c r="LN117" s="19"/>
      <c r="LO117" s="19"/>
      <c r="LP117" s="19"/>
      <c r="LQ117" s="19"/>
      <c r="LR117" s="19"/>
      <c r="LS117" s="19"/>
      <c r="LT117" s="19"/>
      <c r="LU117" s="19"/>
      <c r="ND117" s="19"/>
      <c r="NE117" s="19"/>
      <c r="NF117" s="19"/>
      <c r="NG117" s="19"/>
      <c r="NH117" s="19"/>
      <c r="NI117" s="19"/>
      <c r="NJ117" s="19"/>
      <c r="NK117" s="19"/>
      <c r="NL117" s="19"/>
      <c r="NM117" s="19"/>
      <c r="NN117" s="19"/>
      <c r="NO117" s="19"/>
      <c r="NP117" s="19"/>
      <c r="OZ117" s="25"/>
      <c r="PA117" s="25"/>
      <c r="PB117" s="25"/>
      <c r="PC117" s="25"/>
      <c r="PD117" s="25"/>
      <c r="PE117" s="25"/>
      <c r="PF117" s="25"/>
      <c r="PG117" s="25"/>
      <c r="PH117" s="25"/>
      <c r="PI117" s="25"/>
      <c r="PJ117" s="25"/>
      <c r="PK117" s="25"/>
      <c r="PL117" s="25"/>
      <c r="PM117" s="25"/>
      <c r="PN117" s="25"/>
      <c r="QW117" s="25"/>
      <c r="RA117" s="19"/>
      <c r="RB117" s="19"/>
      <c r="RC117" s="19"/>
      <c r="RD117" s="19"/>
      <c r="RE117" s="19"/>
      <c r="RF117" s="19"/>
      <c r="RI117" s="19"/>
      <c r="RJ117" s="19"/>
      <c r="RK117" s="19"/>
      <c r="RL117" s="19"/>
      <c r="RM117" s="19"/>
      <c r="RN117" s="19"/>
      <c r="RO117" s="19"/>
      <c r="RP117" s="19"/>
      <c r="RQ117" s="19"/>
      <c r="RR117" s="19"/>
      <c r="RS117" s="19"/>
      <c r="RT117" s="19"/>
      <c r="RU117" s="19"/>
      <c r="RV117" s="19"/>
      <c r="RW117" s="19"/>
      <c r="RX117" s="19"/>
      <c r="RY117" s="19"/>
      <c r="SA117" s="19"/>
      <c r="SB117" s="19"/>
    </row>
    <row r="118" spans="1:496" x14ac:dyDescent="0.25">
      <c r="A118" s="2" t="str">
        <f t="shared" si="3"/>
        <v/>
      </c>
      <c r="B118" s="19"/>
      <c r="C118" s="19"/>
      <c r="D118" s="19"/>
      <c r="E118" s="25"/>
      <c r="F118" s="25"/>
      <c r="G118" s="19"/>
      <c r="H118" s="19"/>
      <c r="I118" s="19"/>
      <c r="J118" s="19"/>
      <c r="K118" s="19"/>
      <c r="L118" s="29"/>
      <c r="M118" s="29"/>
      <c r="N118" s="19"/>
      <c r="O118" s="19"/>
      <c r="P118" s="20"/>
      <c r="Q118" s="19"/>
      <c r="R118" s="19"/>
      <c r="S118" s="25"/>
      <c r="T118" s="19"/>
      <c r="U118" s="19"/>
      <c r="V118" s="19"/>
      <c r="W118" s="19"/>
      <c r="X118" s="40"/>
      <c r="Y118" s="19"/>
      <c r="Z118" s="19"/>
      <c r="AA118" s="19"/>
      <c r="AB118" s="25"/>
      <c r="AE118" s="19"/>
      <c r="AF118" s="19"/>
      <c r="AH118" s="19"/>
      <c r="AI118" s="25"/>
      <c r="CD118" s="19"/>
      <c r="CE118" s="25"/>
      <c r="DZ118" s="19"/>
      <c r="EA118" s="19"/>
      <c r="EB118" s="19"/>
      <c r="EC118" s="19"/>
      <c r="ED118" s="19"/>
      <c r="EE118" s="19"/>
      <c r="EF118" s="19"/>
      <c r="EG118" s="19"/>
      <c r="EH118" s="19"/>
      <c r="EI118" s="19"/>
      <c r="EJ118" s="19"/>
      <c r="EK118" s="19"/>
      <c r="EL118" s="19"/>
      <c r="FU118" s="19"/>
      <c r="FV118" s="19"/>
      <c r="HQ118" s="19"/>
      <c r="HR118" s="19"/>
      <c r="JM118" s="19"/>
      <c r="JN118" s="29"/>
      <c r="JO118" s="19"/>
      <c r="JP118" s="19"/>
      <c r="JQ118" s="19"/>
      <c r="JR118" s="19"/>
      <c r="JS118" s="19"/>
      <c r="JT118" s="19"/>
      <c r="JU118" s="19"/>
      <c r="JV118" s="19"/>
      <c r="JW118" s="19"/>
      <c r="JX118" s="19"/>
      <c r="JY118" s="19"/>
      <c r="JZ118" s="19"/>
      <c r="LI118" s="19"/>
      <c r="LJ118" s="19"/>
      <c r="LK118" s="19"/>
      <c r="LL118" s="19"/>
      <c r="LM118" s="19"/>
      <c r="LN118" s="19"/>
      <c r="LO118" s="19"/>
      <c r="LP118" s="19"/>
      <c r="LQ118" s="19"/>
      <c r="LR118" s="19"/>
      <c r="LS118" s="19"/>
      <c r="LT118" s="19"/>
      <c r="LU118" s="19"/>
      <c r="ND118" s="19"/>
      <c r="NE118" s="19"/>
      <c r="NF118" s="19"/>
      <c r="NG118" s="19"/>
      <c r="NH118" s="19"/>
      <c r="NI118" s="19"/>
      <c r="NJ118" s="19"/>
      <c r="NK118" s="19"/>
      <c r="NL118" s="19"/>
      <c r="NM118" s="19"/>
      <c r="NN118" s="19"/>
      <c r="NO118" s="19"/>
      <c r="NP118" s="19"/>
      <c r="OZ118" s="25"/>
      <c r="PA118" s="25"/>
      <c r="PB118" s="25"/>
      <c r="PC118" s="25"/>
      <c r="PD118" s="25"/>
      <c r="PE118" s="25"/>
      <c r="PF118" s="25"/>
      <c r="PG118" s="25"/>
      <c r="PH118" s="25"/>
      <c r="PI118" s="25"/>
      <c r="PJ118" s="25"/>
      <c r="PK118" s="25"/>
      <c r="PL118" s="25"/>
      <c r="PM118" s="25"/>
      <c r="PN118" s="25"/>
      <c r="QW118" s="25"/>
      <c r="RA118" s="19"/>
      <c r="RB118" s="19"/>
      <c r="RC118" s="19"/>
      <c r="RD118" s="19"/>
      <c r="RE118" s="19"/>
      <c r="RF118" s="19"/>
      <c r="RI118" s="19"/>
      <c r="RJ118" s="19"/>
      <c r="RK118" s="19"/>
      <c r="RL118" s="19"/>
      <c r="RM118" s="19"/>
      <c r="RN118" s="19"/>
      <c r="RO118" s="19"/>
      <c r="RP118" s="19"/>
      <c r="RQ118" s="19"/>
      <c r="RR118" s="19"/>
      <c r="RS118" s="19"/>
      <c r="RT118" s="19"/>
      <c r="RU118" s="19"/>
      <c r="RV118" s="19"/>
      <c r="RW118" s="19"/>
      <c r="RX118" s="19"/>
      <c r="RY118" s="19"/>
      <c r="SA118" s="19"/>
      <c r="SB118" s="19"/>
    </row>
    <row r="119" spans="1:496" x14ac:dyDescent="0.25">
      <c r="A119" s="2" t="str">
        <f t="shared" si="3"/>
        <v/>
      </c>
      <c r="B119" s="19"/>
      <c r="C119" s="19"/>
      <c r="D119" s="19"/>
      <c r="E119" s="25"/>
      <c r="F119" s="25"/>
      <c r="G119" s="19"/>
      <c r="H119" s="19"/>
      <c r="I119" s="19"/>
      <c r="J119" s="19"/>
      <c r="K119" s="19"/>
      <c r="L119" s="29"/>
      <c r="M119" s="29"/>
      <c r="N119" s="19"/>
      <c r="O119" s="19"/>
      <c r="P119" s="20"/>
      <c r="Q119" s="19"/>
      <c r="R119" s="19"/>
      <c r="S119" s="25"/>
      <c r="T119" s="19"/>
      <c r="U119" s="19"/>
      <c r="V119" s="19"/>
      <c r="W119" s="19"/>
      <c r="X119" s="40"/>
      <c r="Y119" s="19"/>
      <c r="Z119" s="19"/>
      <c r="AA119" s="19"/>
      <c r="AB119" s="25"/>
      <c r="AE119" s="19"/>
      <c r="AF119" s="19"/>
      <c r="AH119" s="19"/>
      <c r="AI119" s="25"/>
      <c r="CD119" s="19"/>
      <c r="CE119" s="25"/>
      <c r="DZ119" s="19"/>
      <c r="EA119" s="19"/>
      <c r="EB119" s="19"/>
      <c r="EC119" s="19"/>
      <c r="ED119" s="19"/>
      <c r="EE119" s="19"/>
      <c r="EF119" s="19"/>
      <c r="EG119" s="19"/>
      <c r="EH119" s="19"/>
      <c r="EI119" s="19"/>
      <c r="EJ119" s="19"/>
      <c r="EK119" s="19"/>
      <c r="EL119" s="19"/>
      <c r="FU119" s="19"/>
      <c r="FV119" s="19"/>
      <c r="HQ119" s="19"/>
      <c r="HR119" s="19"/>
      <c r="JM119" s="19"/>
      <c r="JN119" s="29"/>
      <c r="JO119" s="19"/>
      <c r="JP119" s="19"/>
      <c r="JQ119" s="19"/>
      <c r="JR119" s="19"/>
      <c r="JS119" s="19"/>
      <c r="JT119" s="19"/>
      <c r="JU119" s="19"/>
      <c r="JV119" s="19"/>
      <c r="JW119" s="19"/>
      <c r="JX119" s="19"/>
      <c r="JY119" s="19"/>
      <c r="JZ119" s="19"/>
      <c r="LI119" s="19"/>
      <c r="LJ119" s="19"/>
      <c r="LK119" s="19"/>
      <c r="LL119" s="19"/>
      <c r="LM119" s="19"/>
      <c r="LN119" s="19"/>
      <c r="LO119" s="19"/>
      <c r="LP119" s="19"/>
      <c r="LQ119" s="19"/>
      <c r="LR119" s="19"/>
      <c r="LS119" s="19"/>
      <c r="LT119" s="19"/>
      <c r="LU119" s="19"/>
      <c r="ND119" s="19"/>
      <c r="NE119" s="19"/>
      <c r="NF119" s="19"/>
      <c r="NG119" s="19"/>
      <c r="NH119" s="19"/>
      <c r="NI119" s="19"/>
      <c r="NJ119" s="19"/>
      <c r="NK119" s="19"/>
      <c r="NL119" s="19"/>
      <c r="NM119" s="19"/>
      <c r="NN119" s="19"/>
      <c r="NO119" s="19"/>
      <c r="NP119" s="19"/>
      <c r="OZ119" s="25"/>
      <c r="PA119" s="25"/>
      <c r="PB119" s="25"/>
      <c r="PC119" s="25"/>
      <c r="PD119" s="25"/>
      <c r="PE119" s="25"/>
      <c r="PF119" s="25"/>
      <c r="PG119" s="25"/>
      <c r="PH119" s="25"/>
      <c r="PI119" s="25"/>
      <c r="PJ119" s="25"/>
      <c r="PK119" s="25"/>
      <c r="PL119" s="25"/>
      <c r="PM119" s="25"/>
      <c r="PN119" s="25"/>
      <c r="QW119" s="25"/>
      <c r="RA119" s="19"/>
      <c r="RB119" s="19"/>
      <c r="RC119" s="19"/>
      <c r="RD119" s="19"/>
      <c r="RE119" s="19"/>
      <c r="RF119" s="19"/>
      <c r="RI119" s="19"/>
      <c r="RJ119" s="19"/>
      <c r="RK119" s="19"/>
      <c r="RL119" s="19"/>
      <c r="RM119" s="19"/>
      <c r="RN119" s="19"/>
      <c r="RO119" s="19"/>
      <c r="RP119" s="19"/>
      <c r="RQ119" s="19"/>
      <c r="RR119" s="19"/>
      <c r="RS119" s="19"/>
      <c r="RT119" s="19"/>
      <c r="RU119" s="19"/>
      <c r="RV119" s="19"/>
      <c r="RW119" s="19"/>
      <c r="RX119" s="19"/>
      <c r="RY119" s="19"/>
      <c r="SA119" s="19"/>
      <c r="SB119" s="19"/>
    </row>
    <row r="120" spans="1:496" x14ac:dyDescent="0.25">
      <c r="A120" s="2" t="str">
        <f t="shared" si="3"/>
        <v/>
      </c>
      <c r="B120" s="19"/>
      <c r="C120" s="19"/>
      <c r="D120" s="19"/>
      <c r="E120" s="25"/>
      <c r="F120" s="25"/>
      <c r="G120" s="19"/>
      <c r="H120" s="19"/>
      <c r="I120" s="19"/>
      <c r="J120" s="19"/>
      <c r="K120" s="19"/>
      <c r="L120" s="29"/>
      <c r="M120" s="29"/>
      <c r="N120" s="19"/>
      <c r="O120" s="19"/>
      <c r="P120" s="20"/>
      <c r="Q120" s="19"/>
      <c r="R120" s="19"/>
      <c r="S120" s="25"/>
      <c r="T120" s="19"/>
      <c r="U120" s="19"/>
      <c r="V120" s="19"/>
      <c r="W120" s="19"/>
      <c r="X120" s="40"/>
      <c r="Y120" s="19"/>
      <c r="Z120" s="19"/>
      <c r="AA120" s="19"/>
      <c r="AB120" s="25"/>
      <c r="AE120" s="19"/>
      <c r="AF120" s="19"/>
      <c r="AH120" s="19"/>
      <c r="AI120" s="25"/>
      <c r="CD120" s="19"/>
      <c r="CE120" s="25"/>
      <c r="DZ120" s="19"/>
      <c r="EA120" s="19"/>
      <c r="EB120" s="19"/>
      <c r="EC120" s="19"/>
      <c r="ED120" s="19"/>
      <c r="EE120" s="19"/>
      <c r="EF120" s="19"/>
      <c r="EG120" s="19"/>
      <c r="EH120" s="19"/>
      <c r="EI120" s="19"/>
      <c r="EJ120" s="19"/>
      <c r="EK120" s="19"/>
      <c r="EL120" s="19"/>
      <c r="FU120" s="19"/>
      <c r="FV120" s="19"/>
      <c r="HQ120" s="19"/>
      <c r="HR120" s="19"/>
      <c r="JM120" s="19"/>
      <c r="JN120" s="29"/>
      <c r="JO120" s="19"/>
      <c r="JP120" s="19"/>
      <c r="JQ120" s="19"/>
      <c r="JR120" s="19"/>
      <c r="JS120" s="19"/>
      <c r="JT120" s="19"/>
      <c r="JU120" s="19"/>
      <c r="JV120" s="19"/>
      <c r="JW120" s="19"/>
      <c r="JX120" s="19"/>
      <c r="JY120" s="19"/>
      <c r="JZ120" s="19"/>
      <c r="LI120" s="19"/>
      <c r="LJ120" s="19"/>
      <c r="LK120" s="19"/>
      <c r="LL120" s="19"/>
      <c r="LM120" s="19"/>
      <c r="LN120" s="19"/>
      <c r="LO120" s="19"/>
      <c r="LP120" s="19"/>
      <c r="LQ120" s="19"/>
      <c r="LR120" s="19"/>
      <c r="LS120" s="19"/>
      <c r="LT120" s="19"/>
      <c r="LU120" s="19"/>
      <c r="ND120" s="19"/>
      <c r="NE120" s="19"/>
      <c r="NF120" s="19"/>
      <c r="NG120" s="19"/>
      <c r="NH120" s="19"/>
      <c r="NI120" s="19"/>
      <c r="NJ120" s="19"/>
      <c r="NK120" s="19"/>
      <c r="NL120" s="19"/>
      <c r="NM120" s="19"/>
      <c r="NN120" s="19"/>
      <c r="NO120" s="19"/>
      <c r="NP120" s="19"/>
      <c r="OZ120" s="25"/>
      <c r="PA120" s="25"/>
      <c r="PB120" s="25"/>
      <c r="PC120" s="25"/>
      <c r="PD120" s="25"/>
      <c r="PE120" s="25"/>
      <c r="PF120" s="25"/>
      <c r="PG120" s="25"/>
      <c r="PH120" s="25"/>
      <c r="PI120" s="25"/>
      <c r="PJ120" s="25"/>
      <c r="PK120" s="25"/>
      <c r="PL120" s="25"/>
      <c r="PM120" s="25"/>
      <c r="PN120" s="25"/>
      <c r="QW120" s="25"/>
      <c r="RA120" s="19"/>
      <c r="RB120" s="19"/>
      <c r="RC120" s="19"/>
      <c r="RD120" s="19"/>
      <c r="RE120" s="19"/>
      <c r="RF120" s="19"/>
      <c r="RI120" s="19"/>
      <c r="RJ120" s="19"/>
      <c r="RK120" s="19"/>
      <c r="RL120" s="19"/>
      <c r="RM120" s="19"/>
      <c r="RN120" s="19"/>
      <c r="RO120" s="19"/>
      <c r="RP120" s="19"/>
      <c r="RQ120" s="19"/>
      <c r="RR120" s="19"/>
      <c r="RS120" s="19"/>
      <c r="RT120" s="19"/>
      <c r="RU120" s="19"/>
      <c r="RV120" s="19"/>
      <c r="RW120" s="19"/>
      <c r="RX120" s="19"/>
      <c r="RY120" s="19"/>
      <c r="SA120" s="19"/>
      <c r="SB120" s="19"/>
    </row>
    <row r="121" spans="1:496" x14ac:dyDescent="0.25">
      <c r="A121" s="2"/>
      <c r="B121" s="19"/>
      <c r="C121" s="19"/>
      <c r="D121" s="19"/>
      <c r="E121" s="25"/>
      <c r="F121" s="25"/>
      <c r="G121" s="19"/>
      <c r="H121" s="19"/>
      <c r="I121" s="19"/>
      <c r="J121" s="19"/>
      <c r="K121" s="19"/>
      <c r="L121" s="29"/>
      <c r="M121" s="29"/>
      <c r="N121" s="19"/>
      <c r="O121" s="19"/>
      <c r="P121" s="20"/>
      <c r="Q121" s="19"/>
      <c r="R121" s="19"/>
      <c r="S121" s="25"/>
      <c r="T121" s="19"/>
      <c r="U121" s="19"/>
      <c r="V121" s="19"/>
      <c r="W121" s="19"/>
      <c r="X121" s="40"/>
      <c r="Y121" s="19"/>
      <c r="Z121" s="19"/>
      <c r="AA121" s="19"/>
      <c r="AB121" s="25"/>
      <c r="AE121" s="19"/>
      <c r="AF121" s="19"/>
      <c r="AH121" s="19"/>
      <c r="AI121" s="25"/>
      <c r="CD121" s="19"/>
      <c r="CE121" s="25"/>
      <c r="DZ121" s="19"/>
      <c r="EA121" s="19"/>
      <c r="EB121" s="19"/>
      <c r="EC121" s="19"/>
      <c r="ED121" s="19"/>
      <c r="EE121" s="19"/>
      <c r="EF121" s="19"/>
      <c r="EG121" s="19"/>
      <c r="EH121" s="19"/>
      <c r="EI121" s="19"/>
      <c r="EJ121" s="19"/>
      <c r="EK121" s="19"/>
      <c r="EL121" s="19"/>
      <c r="FU121" s="19"/>
      <c r="FV121" s="19"/>
      <c r="HQ121" s="19"/>
      <c r="HR121" s="19"/>
      <c r="JM121" s="19"/>
      <c r="JN121" s="29"/>
      <c r="JO121" s="19"/>
      <c r="JP121" s="19"/>
      <c r="JQ121" s="19"/>
      <c r="JR121" s="19"/>
      <c r="JS121" s="19"/>
      <c r="JT121" s="19"/>
      <c r="JU121" s="19"/>
      <c r="JV121" s="19"/>
      <c r="JW121" s="19"/>
      <c r="JX121" s="19"/>
      <c r="JY121" s="19"/>
      <c r="JZ121" s="19"/>
      <c r="LI121" s="19"/>
      <c r="LJ121" s="19"/>
      <c r="LK121" s="19"/>
      <c r="LL121" s="19"/>
      <c r="LM121" s="19"/>
      <c r="LN121" s="19"/>
      <c r="LO121" s="19"/>
      <c r="LP121" s="19"/>
      <c r="LQ121" s="19"/>
      <c r="LR121" s="19"/>
      <c r="LS121" s="19"/>
      <c r="LT121" s="19"/>
      <c r="LU121" s="19"/>
      <c r="ND121" s="19"/>
      <c r="NE121" s="19"/>
      <c r="NF121" s="19"/>
      <c r="NG121" s="19"/>
      <c r="NH121" s="19"/>
      <c r="NI121" s="19"/>
      <c r="NJ121" s="19"/>
      <c r="NK121" s="19"/>
      <c r="NL121" s="19"/>
      <c r="NM121" s="19"/>
      <c r="NN121" s="19"/>
      <c r="NO121" s="19"/>
      <c r="NP121" s="19"/>
      <c r="OZ121" s="25"/>
      <c r="PA121" s="25"/>
      <c r="PB121" s="25"/>
      <c r="PC121" s="25"/>
      <c r="PD121" s="25"/>
      <c r="PE121" s="25"/>
      <c r="PF121" s="25"/>
      <c r="PG121" s="25"/>
      <c r="PH121" s="25"/>
      <c r="PI121" s="25"/>
      <c r="PJ121" s="25"/>
      <c r="PK121" s="25"/>
      <c r="PL121" s="25"/>
      <c r="PM121" s="25"/>
      <c r="PN121" s="25"/>
      <c r="QW121" s="25"/>
      <c r="RA121" s="19"/>
      <c r="RB121" s="19"/>
      <c r="RC121" s="19"/>
      <c r="RD121" s="19"/>
      <c r="RE121" s="19"/>
      <c r="RF121" s="19"/>
      <c r="RI121" s="19"/>
      <c r="RJ121" s="19"/>
      <c r="RK121" s="19"/>
      <c r="RL121" s="19"/>
      <c r="RM121" s="19"/>
      <c r="RN121" s="19"/>
      <c r="RO121" s="19"/>
      <c r="RP121" s="19"/>
      <c r="RQ121" s="19"/>
      <c r="RR121" s="19"/>
      <c r="RS121" s="19"/>
      <c r="RT121" s="19"/>
      <c r="RU121" s="19"/>
      <c r="RV121" s="19"/>
      <c r="RW121" s="19"/>
      <c r="RX121" s="19"/>
      <c r="RY121" s="19"/>
      <c r="SA121" s="19"/>
      <c r="SB121" s="19"/>
    </row>
    <row r="122" spans="1:496" x14ac:dyDescent="0.25">
      <c r="A122" s="2"/>
      <c r="B122" s="19"/>
      <c r="C122" s="19"/>
      <c r="D122" s="19"/>
      <c r="E122" s="25"/>
      <c r="F122" s="25"/>
      <c r="G122" s="19"/>
      <c r="H122" s="19"/>
      <c r="I122" s="19"/>
      <c r="J122" s="19"/>
      <c r="K122" s="19"/>
      <c r="L122" s="29"/>
      <c r="M122" s="29"/>
      <c r="N122" s="19"/>
      <c r="O122" s="19"/>
      <c r="P122" s="20"/>
      <c r="Q122" s="19"/>
      <c r="R122" s="19"/>
      <c r="S122" s="25"/>
      <c r="T122" s="19"/>
      <c r="U122" s="19"/>
      <c r="V122" s="19"/>
      <c r="W122" s="19"/>
      <c r="X122" s="40"/>
      <c r="Y122" s="19"/>
      <c r="Z122" s="19"/>
      <c r="AA122" s="19"/>
      <c r="AB122" s="25"/>
      <c r="AE122" s="19"/>
      <c r="AF122" s="19"/>
      <c r="AH122" s="19"/>
      <c r="AI122" s="25"/>
      <c r="CD122" s="19"/>
      <c r="CE122" s="25"/>
      <c r="DZ122" s="19"/>
      <c r="EA122" s="19"/>
      <c r="EB122" s="19"/>
      <c r="EC122" s="19"/>
      <c r="ED122" s="19"/>
      <c r="EE122" s="19"/>
      <c r="EF122" s="19"/>
      <c r="EG122" s="19"/>
      <c r="EH122" s="19"/>
      <c r="EI122" s="19"/>
      <c r="EJ122" s="19"/>
      <c r="EK122" s="19"/>
      <c r="EL122" s="19"/>
      <c r="FU122" s="19"/>
      <c r="FV122" s="19"/>
      <c r="HQ122" s="19"/>
      <c r="HR122" s="19"/>
      <c r="JM122" s="19"/>
      <c r="JN122" s="29"/>
      <c r="JO122" s="19"/>
      <c r="JP122" s="19"/>
      <c r="JQ122" s="19"/>
      <c r="JR122" s="19"/>
      <c r="JS122" s="19"/>
      <c r="JT122" s="19"/>
      <c r="JU122" s="19"/>
      <c r="JV122" s="19"/>
      <c r="JW122" s="19"/>
      <c r="JX122" s="19"/>
      <c r="JY122" s="19"/>
      <c r="JZ122" s="19"/>
      <c r="LI122" s="19"/>
      <c r="LJ122" s="19"/>
      <c r="LK122" s="19"/>
      <c r="LL122" s="19"/>
      <c r="LM122" s="19"/>
      <c r="LN122" s="19"/>
      <c r="LO122" s="19"/>
      <c r="LP122" s="19"/>
      <c r="LQ122" s="19"/>
      <c r="LR122" s="19"/>
      <c r="LS122" s="19"/>
      <c r="LT122" s="19"/>
      <c r="LU122" s="19"/>
      <c r="ND122" s="19"/>
      <c r="NE122" s="19"/>
      <c r="NF122" s="19"/>
      <c r="NG122" s="19"/>
      <c r="NH122" s="19"/>
      <c r="NI122" s="19"/>
      <c r="NJ122" s="19"/>
      <c r="NK122" s="19"/>
      <c r="NL122" s="19"/>
      <c r="NM122" s="19"/>
      <c r="NN122" s="19"/>
      <c r="NO122" s="19"/>
      <c r="NP122" s="19"/>
      <c r="OZ122" s="25"/>
      <c r="PA122" s="25"/>
      <c r="PB122" s="25"/>
      <c r="PC122" s="25"/>
      <c r="PD122" s="25"/>
      <c r="PE122" s="25"/>
      <c r="PF122" s="25"/>
      <c r="PG122" s="25"/>
      <c r="PH122" s="25"/>
      <c r="PI122" s="25"/>
      <c r="PJ122" s="25"/>
      <c r="PK122" s="25"/>
      <c r="PL122" s="25"/>
      <c r="PM122" s="25"/>
      <c r="PN122" s="25"/>
      <c r="QW122" s="25"/>
      <c r="RA122" s="19"/>
      <c r="RB122" s="19"/>
      <c r="RC122" s="19"/>
      <c r="RD122" s="19"/>
      <c r="RE122" s="19"/>
      <c r="RF122" s="19"/>
      <c r="RI122" s="19"/>
      <c r="RJ122" s="19"/>
      <c r="RK122" s="19"/>
      <c r="RL122" s="19"/>
      <c r="RM122" s="19"/>
      <c r="RN122" s="19"/>
      <c r="RO122" s="19"/>
      <c r="RP122" s="19"/>
      <c r="RQ122" s="19"/>
      <c r="RR122" s="19"/>
      <c r="RS122" s="19"/>
      <c r="RT122" s="19"/>
      <c r="RU122" s="19"/>
      <c r="RV122" s="19"/>
      <c r="RW122" s="19"/>
      <c r="RX122" s="19"/>
      <c r="RY122" s="19"/>
      <c r="SA122" s="19"/>
      <c r="SB122" s="19"/>
    </row>
    <row r="123" spans="1:496" x14ac:dyDescent="0.25">
      <c r="A123" s="2"/>
      <c r="B123" s="19"/>
      <c r="C123" s="19"/>
      <c r="D123" s="19"/>
      <c r="E123" s="25"/>
      <c r="F123" s="25"/>
      <c r="G123" s="19"/>
      <c r="H123" s="19"/>
      <c r="I123" s="19"/>
      <c r="J123" s="19"/>
      <c r="K123" s="19"/>
      <c r="L123" s="29"/>
      <c r="M123" s="29"/>
      <c r="N123" s="19"/>
      <c r="O123" s="19"/>
      <c r="P123" s="20"/>
      <c r="Q123" s="19"/>
      <c r="R123" s="19"/>
      <c r="S123" s="25"/>
      <c r="T123" s="19"/>
      <c r="U123" s="19"/>
      <c r="V123" s="19"/>
      <c r="W123" s="19"/>
      <c r="X123" s="40"/>
      <c r="Y123" s="19"/>
      <c r="Z123" s="19"/>
      <c r="AA123" s="19"/>
      <c r="AB123" s="25"/>
      <c r="AE123" s="19"/>
      <c r="AF123" s="19"/>
      <c r="AH123" s="19"/>
      <c r="AI123" s="25"/>
      <c r="CD123" s="19"/>
      <c r="CE123" s="25"/>
      <c r="DZ123" s="19"/>
      <c r="EA123" s="19"/>
      <c r="EB123" s="19"/>
      <c r="EC123" s="19"/>
      <c r="ED123" s="19"/>
      <c r="EE123" s="19"/>
      <c r="EF123" s="19"/>
      <c r="EG123" s="19"/>
      <c r="EH123" s="19"/>
      <c r="EI123" s="19"/>
      <c r="EJ123" s="19"/>
      <c r="EK123" s="19"/>
      <c r="EL123" s="19"/>
      <c r="FU123" s="19"/>
      <c r="FV123" s="19"/>
      <c r="HQ123" s="19"/>
      <c r="HR123" s="19"/>
      <c r="JM123" s="19"/>
      <c r="JN123" s="29"/>
      <c r="JO123" s="19"/>
      <c r="JP123" s="19"/>
      <c r="JQ123" s="19"/>
      <c r="JR123" s="19"/>
      <c r="JS123" s="19"/>
      <c r="JT123" s="19"/>
      <c r="JU123" s="19"/>
      <c r="JV123" s="19"/>
      <c r="JW123" s="19"/>
      <c r="JX123" s="19"/>
      <c r="JY123" s="19"/>
      <c r="JZ123" s="19"/>
      <c r="LI123" s="19"/>
      <c r="LJ123" s="19"/>
      <c r="LK123" s="19"/>
      <c r="LL123" s="19"/>
      <c r="LM123" s="19"/>
      <c r="LN123" s="19"/>
      <c r="LO123" s="19"/>
      <c r="LP123" s="19"/>
      <c r="LQ123" s="19"/>
      <c r="LR123" s="19"/>
      <c r="LS123" s="19"/>
      <c r="LT123" s="19"/>
      <c r="LU123" s="19"/>
      <c r="ND123" s="19"/>
      <c r="NE123" s="19"/>
      <c r="NF123" s="19"/>
      <c r="NG123" s="19"/>
      <c r="NH123" s="19"/>
      <c r="NI123" s="19"/>
      <c r="NJ123" s="19"/>
      <c r="NK123" s="19"/>
      <c r="NL123" s="19"/>
      <c r="NM123" s="19"/>
      <c r="NN123" s="19"/>
      <c r="NO123" s="19"/>
      <c r="NP123" s="19"/>
      <c r="OZ123" s="25"/>
      <c r="PA123" s="25"/>
      <c r="PB123" s="25"/>
      <c r="PC123" s="25"/>
      <c r="PD123" s="25"/>
      <c r="PE123" s="25"/>
      <c r="PF123" s="25"/>
      <c r="PG123" s="25"/>
      <c r="PH123" s="25"/>
      <c r="PI123" s="25"/>
      <c r="PJ123" s="25"/>
      <c r="PK123" s="25"/>
      <c r="PL123" s="25"/>
      <c r="PM123" s="25"/>
      <c r="PN123" s="25"/>
      <c r="QW123" s="25"/>
      <c r="RA123" s="19"/>
      <c r="RB123" s="19"/>
      <c r="RC123" s="19"/>
      <c r="RD123" s="19"/>
      <c r="RE123" s="19"/>
      <c r="RF123" s="19"/>
      <c r="RI123" s="19"/>
      <c r="RJ123" s="19"/>
      <c r="RK123" s="19"/>
      <c r="RL123" s="19"/>
      <c r="RM123" s="19"/>
      <c r="RN123" s="19"/>
      <c r="RO123" s="19"/>
      <c r="RP123" s="19"/>
      <c r="RQ123" s="19"/>
      <c r="RR123" s="19"/>
      <c r="RS123" s="19"/>
      <c r="RT123" s="19"/>
      <c r="RU123" s="19"/>
      <c r="RV123" s="19"/>
      <c r="RW123" s="19"/>
      <c r="RX123" s="19"/>
      <c r="RY123" s="19"/>
      <c r="SA123" s="19"/>
      <c r="SB123" s="19"/>
    </row>
    <row r="124" spans="1:496" x14ac:dyDescent="0.25">
      <c r="A124" s="2"/>
      <c r="B124" s="19"/>
      <c r="C124" s="19"/>
      <c r="D124" s="19"/>
      <c r="E124" s="25"/>
      <c r="F124" s="25"/>
      <c r="G124" s="19"/>
      <c r="H124" s="19"/>
      <c r="I124" s="19"/>
      <c r="J124" s="19"/>
      <c r="K124" s="19"/>
      <c r="L124" s="29"/>
      <c r="M124" s="29"/>
      <c r="N124" s="19"/>
      <c r="O124" s="19"/>
      <c r="P124" s="20"/>
      <c r="Q124" s="19"/>
      <c r="R124" s="19"/>
      <c r="S124" s="25"/>
      <c r="T124" s="19"/>
      <c r="U124" s="19"/>
      <c r="V124" s="19"/>
      <c r="W124" s="19"/>
      <c r="X124" s="40"/>
      <c r="Y124" s="19"/>
      <c r="Z124" s="19"/>
      <c r="AA124" s="19"/>
      <c r="AB124" s="25"/>
      <c r="AE124" s="19"/>
      <c r="AF124" s="19"/>
      <c r="AH124" s="19"/>
      <c r="AI124" s="25"/>
      <c r="CD124" s="19"/>
      <c r="CE124" s="25"/>
      <c r="DZ124" s="19"/>
      <c r="EA124" s="19"/>
      <c r="EB124" s="19"/>
      <c r="EC124" s="19"/>
      <c r="ED124" s="19"/>
      <c r="EE124" s="19"/>
      <c r="EF124" s="19"/>
      <c r="EG124" s="19"/>
      <c r="EH124" s="19"/>
      <c r="EI124" s="19"/>
      <c r="EJ124" s="19"/>
      <c r="EK124" s="19"/>
      <c r="EL124" s="19"/>
      <c r="FU124" s="19"/>
      <c r="FV124" s="19"/>
      <c r="HQ124" s="19"/>
      <c r="HR124" s="19"/>
      <c r="JM124" s="19"/>
      <c r="JN124" s="29"/>
      <c r="JO124" s="19"/>
      <c r="JP124" s="19"/>
      <c r="JQ124" s="19"/>
      <c r="JR124" s="19"/>
      <c r="JS124" s="19"/>
      <c r="JT124" s="19"/>
      <c r="JU124" s="19"/>
      <c r="JV124" s="19"/>
      <c r="JW124" s="19"/>
      <c r="JX124" s="19"/>
      <c r="JY124" s="19"/>
      <c r="JZ124" s="19"/>
      <c r="LI124" s="19"/>
      <c r="LJ124" s="19"/>
      <c r="LK124" s="19"/>
      <c r="LL124" s="19"/>
      <c r="LM124" s="19"/>
      <c r="LN124" s="19"/>
      <c r="LO124" s="19"/>
      <c r="LP124" s="19"/>
      <c r="LQ124" s="19"/>
      <c r="LR124" s="19"/>
      <c r="LS124" s="19"/>
      <c r="LT124" s="19"/>
      <c r="LU124" s="19"/>
      <c r="ND124" s="19"/>
      <c r="NE124" s="19"/>
      <c r="NF124" s="19"/>
      <c r="NG124" s="19"/>
      <c r="NH124" s="19"/>
      <c r="NI124" s="19"/>
      <c r="NJ124" s="19"/>
      <c r="NK124" s="19"/>
      <c r="NL124" s="19"/>
      <c r="NM124" s="19"/>
      <c r="NN124" s="19"/>
      <c r="NO124" s="19"/>
      <c r="NP124" s="19"/>
      <c r="OZ124" s="25"/>
      <c r="PA124" s="25"/>
      <c r="PB124" s="25"/>
      <c r="PC124" s="25"/>
      <c r="PD124" s="25"/>
      <c r="PE124" s="25"/>
      <c r="PF124" s="25"/>
      <c r="PG124" s="25"/>
      <c r="PH124" s="25"/>
      <c r="PI124" s="25"/>
      <c r="PJ124" s="25"/>
      <c r="PK124" s="25"/>
      <c r="PL124" s="25"/>
      <c r="PM124" s="25"/>
      <c r="PN124" s="25"/>
      <c r="QW124" s="25"/>
      <c r="RA124" s="19"/>
      <c r="RB124" s="19"/>
      <c r="RC124" s="19"/>
      <c r="RD124" s="19"/>
      <c r="RE124" s="19"/>
      <c r="RF124" s="19"/>
      <c r="RI124" s="19"/>
      <c r="RJ124" s="19"/>
      <c r="RK124" s="19"/>
      <c r="RL124" s="19"/>
      <c r="RM124" s="19"/>
      <c r="RN124" s="19"/>
      <c r="RO124" s="19"/>
      <c r="RP124" s="19"/>
      <c r="RQ124" s="19"/>
      <c r="RR124" s="19"/>
      <c r="RS124" s="19"/>
      <c r="RT124" s="19"/>
      <c r="RU124" s="19"/>
      <c r="RV124" s="19"/>
      <c r="RW124" s="19"/>
      <c r="RX124" s="19"/>
      <c r="RY124" s="19"/>
      <c r="SA124" s="19"/>
      <c r="SB124" s="19"/>
    </row>
    <row r="125" spans="1:496" x14ac:dyDescent="0.25">
      <c r="A125" s="2"/>
      <c r="B125" s="19"/>
      <c r="C125" s="19"/>
      <c r="D125" s="19"/>
      <c r="E125" s="25"/>
      <c r="F125" s="25"/>
      <c r="G125" s="19"/>
      <c r="H125" s="19"/>
      <c r="I125" s="19"/>
      <c r="J125" s="19"/>
      <c r="K125" s="19"/>
      <c r="L125" s="29"/>
      <c r="M125" s="29"/>
      <c r="N125" s="19"/>
      <c r="O125" s="19"/>
      <c r="P125" s="20"/>
      <c r="Q125" s="19"/>
      <c r="R125" s="19"/>
      <c r="S125" s="25"/>
      <c r="T125" s="19"/>
      <c r="U125" s="19"/>
      <c r="V125" s="19"/>
      <c r="W125" s="19"/>
      <c r="X125" s="40"/>
      <c r="Y125" s="19"/>
      <c r="Z125" s="19"/>
      <c r="AA125" s="19"/>
      <c r="AB125" s="25"/>
      <c r="AE125" s="19"/>
      <c r="AF125" s="19"/>
      <c r="AH125" s="19"/>
      <c r="AI125" s="25"/>
      <c r="CD125" s="19"/>
      <c r="CE125" s="25"/>
      <c r="DZ125" s="19"/>
      <c r="EA125" s="19"/>
      <c r="EB125" s="19"/>
      <c r="EC125" s="19"/>
      <c r="ED125" s="19"/>
      <c r="EE125" s="19"/>
      <c r="EF125" s="19"/>
      <c r="EG125" s="19"/>
      <c r="EH125" s="19"/>
      <c r="EI125" s="19"/>
      <c r="EJ125" s="19"/>
      <c r="EK125" s="19"/>
      <c r="EL125" s="19"/>
      <c r="FU125" s="19"/>
      <c r="FV125" s="19"/>
      <c r="HQ125" s="19"/>
      <c r="HR125" s="19"/>
      <c r="JM125" s="19"/>
      <c r="JN125" s="29"/>
      <c r="JO125" s="19"/>
      <c r="JP125" s="19"/>
      <c r="JQ125" s="19"/>
      <c r="JR125" s="19"/>
      <c r="JS125" s="19"/>
      <c r="JT125" s="19"/>
      <c r="JU125" s="19"/>
      <c r="JV125" s="19"/>
      <c r="JW125" s="19"/>
      <c r="JX125" s="19"/>
      <c r="JY125" s="19"/>
      <c r="JZ125" s="19"/>
      <c r="LI125" s="19"/>
      <c r="LJ125" s="19"/>
      <c r="LK125" s="19"/>
      <c r="LL125" s="19"/>
      <c r="LM125" s="19"/>
      <c r="LN125" s="19"/>
      <c r="LO125" s="19"/>
      <c r="LP125" s="19"/>
      <c r="LQ125" s="19"/>
      <c r="LR125" s="19"/>
      <c r="LS125" s="19"/>
      <c r="LT125" s="19"/>
      <c r="LU125" s="19"/>
      <c r="ND125" s="19"/>
      <c r="NE125" s="19"/>
      <c r="NF125" s="19"/>
      <c r="NG125" s="19"/>
      <c r="NH125" s="19"/>
      <c r="NI125" s="19"/>
      <c r="NJ125" s="19"/>
      <c r="NK125" s="19"/>
      <c r="NL125" s="19"/>
      <c r="NM125" s="19"/>
      <c r="NN125" s="19"/>
      <c r="NO125" s="19"/>
      <c r="NP125" s="19"/>
      <c r="OZ125" s="25"/>
      <c r="PA125" s="25"/>
      <c r="PB125" s="25"/>
      <c r="PC125" s="25"/>
      <c r="PD125" s="25"/>
      <c r="PE125" s="25"/>
      <c r="PF125" s="25"/>
      <c r="PG125" s="25"/>
      <c r="PH125" s="25"/>
      <c r="PI125" s="25"/>
      <c r="PJ125" s="25"/>
      <c r="PK125" s="25"/>
      <c r="PL125" s="25"/>
      <c r="PM125" s="25"/>
      <c r="PN125" s="25"/>
      <c r="QW125" s="25"/>
      <c r="RA125" s="19"/>
      <c r="RB125" s="19"/>
      <c r="RC125" s="19"/>
      <c r="RD125" s="19"/>
      <c r="RE125" s="19"/>
      <c r="RF125" s="19"/>
      <c r="RI125" s="19"/>
      <c r="RJ125" s="19"/>
      <c r="RK125" s="19"/>
      <c r="RL125" s="19"/>
      <c r="RM125" s="19"/>
      <c r="RN125" s="19"/>
      <c r="RO125" s="19"/>
      <c r="RP125" s="19"/>
      <c r="RQ125" s="19"/>
      <c r="RR125" s="19"/>
      <c r="RS125" s="19"/>
      <c r="RT125" s="19"/>
      <c r="RU125" s="19"/>
      <c r="RV125" s="19"/>
      <c r="RW125" s="19"/>
      <c r="RX125" s="19"/>
      <c r="RY125" s="19"/>
      <c r="SA125" s="19"/>
      <c r="SB125" s="19"/>
    </row>
    <row r="126" spans="1:496" x14ac:dyDescent="0.25">
      <c r="A126" s="2"/>
      <c r="B126" s="19"/>
      <c r="C126" s="19"/>
      <c r="D126" s="19"/>
      <c r="E126" s="25"/>
      <c r="F126" s="25"/>
      <c r="G126" s="19"/>
      <c r="H126" s="19"/>
      <c r="I126" s="19"/>
      <c r="J126" s="19"/>
      <c r="K126" s="19"/>
      <c r="L126" s="29"/>
      <c r="M126" s="29"/>
      <c r="N126" s="19"/>
      <c r="O126" s="19"/>
      <c r="P126" s="20"/>
      <c r="Q126" s="19"/>
      <c r="R126" s="19"/>
      <c r="S126" s="25"/>
      <c r="T126" s="19"/>
      <c r="U126" s="19"/>
      <c r="V126" s="19"/>
      <c r="W126" s="19"/>
      <c r="X126" s="40"/>
      <c r="Y126" s="19"/>
      <c r="Z126" s="19"/>
      <c r="AA126" s="19"/>
      <c r="AB126" s="25"/>
      <c r="AE126" s="19"/>
      <c r="AF126" s="19"/>
      <c r="AH126" s="19"/>
      <c r="AI126" s="25"/>
      <c r="CD126" s="19"/>
      <c r="CE126" s="25"/>
      <c r="DZ126" s="19"/>
      <c r="EA126" s="19"/>
      <c r="EB126" s="19"/>
      <c r="EC126" s="19"/>
      <c r="ED126" s="19"/>
      <c r="EE126" s="19"/>
      <c r="EF126" s="19"/>
      <c r="EG126" s="19"/>
      <c r="EH126" s="19"/>
      <c r="EI126" s="19"/>
      <c r="EJ126" s="19"/>
      <c r="EK126" s="19"/>
      <c r="EL126" s="19"/>
      <c r="FU126" s="19"/>
      <c r="FV126" s="19"/>
      <c r="HQ126" s="19"/>
      <c r="HR126" s="19"/>
      <c r="JM126" s="19"/>
      <c r="JN126" s="29"/>
      <c r="JO126" s="19"/>
      <c r="JP126" s="19"/>
      <c r="JQ126" s="19"/>
      <c r="JR126" s="19"/>
      <c r="JS126" s="19"/>
      <c r="JT126" s="19"/>
      <c r="JU126" s="19"/>
      <c r="JV126" s="19"/>
      <c r="JW126" s="19"/>
      <c r="JX126" s="19"/>
      <c r="JY126" s="19"/>
      <c r="JZ126" s="19"/>
      <c r="LI126" s="19"/>
      <c r="LJ126" s="19"/>
      <c r="LK126" s="19"/>
      <c r="LL126" s="19"/>
      <c r="LM126" s="19"/>
      <c r="LN126" s="19"/>
      <c r="LO126" s="19"/>
      <c r="LP126" s="19"/>
      <c r="LQ126" s="19"/>
      <c r="LR126" s="19"/>
      <c r="LS126" s="19"/>
      <c r="LT126" s="19"/>
      <c r="LU126" s="19"/>
      <c r="ND126" s="19"/>
      <c r="NE126" s="19"/>
      <c r="NF126" s="19"/>
      <c r="NG126" s="19"/>
      <c r="NH126" s="19"/>
      <c r="NI126" s="19"/>
      <c r="NJ126" s="19"/>
      <c r="NK126" s="19"/>
      <c r="NL126" s="19"/>
      <c r="NM126" s="19"/>
      <c r="NN126" s="19"/>
      <c r="NO126" s="19"/>
      <c r="NP126" s="19"/>
      <c r="OZ126" s="25"/>
      <c r="PA126" s="25"/>
      <c r="PB126" s="25"/>
      <c r="PC126" s="25"/>
      <c r="PD126" s="25"/>
      <c r="PE126" s="25"/>
      <c r="PF126" s="25"/>
      <c r="PG126" s="25"/>
      <c r="PH126" s="25"/>
      <c r="PI126" s="25"/>
      <c r="PJ126" s="25"/>
      <c r="PK126" s="25"/>
      <c r="PL126" s="25"/>
      <c r="PM126" s="25"/>
      <c r="PN126" s="25"/>
      <c r="QW126" s="25"/>
      <c r="RA126" s="19"/>
      <c r="RB126" s="19"/>
      <c r="RC126" s="19"/>
      <c r="RD126" s="19"/>
      <c r="RE126" s="19"/>
      <c r="RF126" s="19"/>
      <c r="RI126" s="19"/>
      <c r="RJ126" s="19"/>
      <c r="RK126" s="19"/>
      <c r="RL126" s="19"/>
      <c r="RM126" s="19"/>
      <c r="RN126" s="19"/>
      <c r="RO126" s="19"/>
      <c r="RP126" s="19"/>
      <c r="RQ126" s="19"/>
      <c r="RR126" s="19"/>
      <c r="RS126" s="19"/>
      <c r="RT126" s="19"/>
      <c r="RU126" s="19"/>
      <c r="RV126" s="19"/>
      <c r="RW126" s="19"/>
      <c r="RX126" s="19"/>
      <c r="RY126" s="19"/>
      <c r="SA126" s="19"/>
      <c r="SB126" s="19"/>
    </row>
    <row r="127" spans="1:496" x14ac:dyDescent="0.25">
      <c r="A127" s="2"/>
      <c r="B127" s="19"/>
      <c r="C127" s="19"/>
      <c r="D127" s="19"/>
      <c r="E127" s="25"/>
      <c r="F127" s="25"/>
      <c r="G127" s="19"/>
      <c r="H127" s="19"/>
      <c r="I127" s="19"/>
      <c r="J127" s="19"/>
      <c r="K127" s="19"/>
      <c r="L127" s="29"/>
      <c r="M127" s="29"/>
      <c r="N127" s="19"/>
      <c r="O127" s="19"/>
      <c r="P127" s="20"/>
      <c r="Q127" s="19"/>
      <c r="R127" s="19"/>
      <c r="S127" s="25"/>
      <c r="T127" s="19"/>
      <c r="U127" s="19"/>
      <c r="V127" s="19"/>
      <c r="W127" s="19"/>
      <c r="X127" s="40"/>
      <c r="Y127" s="19"/>
      <c r="Z127" s="19"/>
      <c r="AA127" s="19"/>
      <c r="AB127" s="25"/>
      <c r="AE127" s="19"/>
      <c r="AF127" s="19"/>
      <c r="AH127" s="19"/>
      <c r="AI127" s="25"/>
      <c r="CD127" s="19"/>
      <c r="CE127" s="25"/>
      <c r="DZ127" s="19"/>
      <c r="EA127" s="19"/>
      <c r="EB127" s="19"/>
      <c r="EC127" s="19"/>
      <c r="ED127" s="19"/>
      <c r="EE127" s="19"/>
      <c r="EF127" s="19"/>
      <c r="EG127" s="19"/>
      <c r="EH127" s="19"/>
      <c r="EI127" s="19"/>
      <c r="EJ127" s="19"/>
      <c r="EK127" s="19"/>
      <c r="EL127" s="19"/>
      <c r="FU127" s="19"/>
      <c r="FV127" s="19"/>
      <c r="HQ127" s="19"/>
      <c r="HR127" s="19"/>
      <c r="JM127" s="19"/>
      <c r="JN127" s="29"/>
      <c r="JO127" s="19"/>
      <c r="JP127" s="19"/>
      <c r="JQ127" s="19"/>
      <c r="JR127" s="19"/>
      <c r="JS127" s="19"/>
      <c r="JT127" s="19"/>
      <c r="JU127" s="19"/>
      <c r="JV127" s="19"/>
      <c r="JW127" s="19"/>
      <c r="JX127" s="19"/>
      <c r="JY127" s="19"/>
      <c r="JZ127" s="19"/>
      <c r="LI127" s="19"/>
      <c r="LJ127" s="19"/>
      <c r="LK127" s="19"/>
      <c r="LL127" s="19"/>
      <c r="LM127" s="19"/>
      <c r="LN127" s="19"/>
      <c r="LO127" s="19"/>
      <c r="LP127" s="19"/>
      <c r="LQ127" s="19"/>
      <c r="LR127" s="19"/>
      <c r="LS127" s="19"/>
      <c r="LT127" s="19"/>
      <c r="LU127" s="19"/>
      <c r="ND127" s="19"/>
      <c r="NE127" s="19"/>
      <c r="NF127" s="19"/>
      <c r="NG127" s="19"/>
      <c r="NH127" s="19"/>
      <c r="NI127" s="19"/>
      <c r="NJ127" s="19"/>
      <c r="NK127" s="19"/>
      <c r="NL127" s="19"/>
      <c r="NM127" s="19"/>
      <c r="NN127" s="19"/>
      <c r="NO127" s="19"/>
      <c r="NP127" s="19"/>
      <c r="OZ127" s="25"/>
      <c r="PA127" s="25"/>
      <c r="PB127" s="25"/>
      <c r="PC127" s="25"/>
      <c r="PD127" s="25"/>
      <c r="PE127" s="25"/>
      <c r="PF127" s="25"/>
      <c r="PG127" s="25"/>
      <c r="PH127" s="25"/>
      <c r="PI127" s="25"/>
      <c r="PJ127" s="25"/>
      <c r="PK127" s="25"/>
      <c r="PL127" s="25"/>
      <c r="PM127" s="25"/>
      <c r="PN127" s="25"/>
      <c r="QW127" s="25"/>
      <c r="RA127" s="19"/>
      <c r="RB127" s="19"/>
      <c r="RC127" s="19"/>
      <c r="RD127" s="19"/>
      <c r="RE127" s="19"/>
      <c r="RF127" s="19"/>
      <c r="RI127" s="19"/>
      <c r="RJ127" s="19"/>
      <c r="RK127" s="19"/>
      <c r="RL127" s="19"/>
      <c r="RM127" s="19"/>
      <c r="RN127" s="19"/>
      <c r="RO127" s="19"/>
      <c r="RP127" s="19"/>
      <c r="RQ127" s="19"/>
      <c r="RR127" s="19"/>
      <c r="RS127" s="19"/>
      <c r="RT127" s="19"/>
      <c r="RU127" s="19"/>
      <c r="RV127" s="19"/>
      <c r="RW127" s="19"/>
      <c r="RX127" s="19"/>
      <c r="RY127" s="19"/>
      <c r="SA127" s="19"/>
      <c r="SB127" s="19"/>
    </row>
    <row r="128" spans="1:496" x14ac:dyDescent="0.25">
      <c r="A128" s="2"/>
      <c r="B128" s="19"/>
      <c r="C128" s="19"/>
      <c r="D128" s="19"/>
      <c r="E128" s="25"/>
      <c r="F128" s="25"/>
      <c r="G128" s="19"/>
      <c r="H128" s="19"/>
      <c r="I128" s="19"/>
      <c r="J128" s="19"/>
      <c r="K128" s="19"/>
      <c r="L128" s="29"/>
      <c r="M128" s="29"/>
      <c r="N128" s="19"/>
      <c r="O128" s="19"/>
      <c r="P128" s="20"/>
      <c r="Q128" s="19"/>
      <c r="R128" s="19"/>
      <c r="S128" s="25"/>
      <c r="T128" s="19"/>
      <c r="U128" s="19"/>
      <c r="V128" s="19"/>
      <c r="W128" s="19"/>
      <c r="X128" s="40"/>
      <c r="Y128" s="19"/>
      <c r="Z128" s="19"/>
      <c r="AA128" s="19"/>
      <c r="AB128" s="25"/>
      <c r="AE128" s="19"/>
      <c r="AF128" s="19"/>
      <c r="AH128" s="19"/>
      <c r="AI128" s="25"/>
      <c r="CD128" s="19"/>
      <c r="CE128" s="25"/>
      <c r="DZ128" s="19"/>
      <c r="EA128" s="19"/>
      <c r="EB128" s="19"/>
      <c r="EC128" s="19"/>
      <c r="ED128" s="19"/>
      <c r="EE128" s="19"/>
      <c r="EF128" s="19"/>
      <c r="EG128" s="19"/>
      <c r="EH128" s="19"/>
      <c r="EI128" s="19"/>
      <c r="EJ128" s="19"/>
      <c r="EK128" s="19"/>
      <c r="EL128" s="19"/>
      <c r="FU128" s="19"/>
      <c r="FV128" s="19"/>
      <c r="HQ128" s="19"/>
      <c r="HR128" s="19"/>
      <c r="JM128" s="19"/>
      <c r="JN128" s="29"/>
      <c r="JO128" s="19"/>
      <c r="JP128" s="19"/>
      <c r="JQ128" s="19"/>
      <c r="JR128" s="19"/>
      <c r="JS128" s="19"/>
      <c r="JT128" s="19"/>
      <c r="JU128" s="19"/>
      <c r="JV128" s="19"/>
      <c r="JW128" s="19"/>
      <c r="JX128" s="19"/>
      <c r="JY128" s="19"/>
      <c r="JZ128" s="19"/>
      <c r="LI128" s="19"/>
      <c r="LJ128" s="19"/>
      <c r="LK128" s="19"/>
      <c r="LL128" s="19"/>
      <c r="LM128" s="19"/>
      <c r="LN128" s="19"/>
      <c r="LO128" s="19"/>
      <c r="LP128" s="19"/>
      <c r="LQ128" s="19"/>
      <c r="LR128" s="19"/>
      <c r="LS128" s="19"/>
      <c r="LT128" s="19"/>
      <c r="LU128" s="19"/>
      <c r="ND128" s="19"/>
      <c r="NE128" s="19"/>
      <c r="NF128" s="19"/>
      <c r="NG128" s="19"/>
      <c r="NH128" s="19"/>
      <c r="NI128" s="19"/>
      <c r="NJ128" s="19"/>
      <c r="NK128" s="19"/>
      <c r="NL128" s="19"/>
      <c r="NM128" s="19"/>
      <c r="NN128" s="19"/>
      <c r="NO128" s="19"/>
      <c r="NP128" s="19"/>
      <c r="OZ128" s="25"/>
      <c r="PA128" s="25"/>
      <c r="PB128" s="25"/>
      <c r="PC128" s="25"/>
      <c r="PD128" s="25"/>
      <c r="PE128" s="25"/>
      <c r="PF128" s="25"/>
      <c r="PG128" s="25"/>
      <c r="PH128" s="25"/>
      <c r="PI128" s="25"/>
      <c r="PJ128" s="25"/>
      <c r="PK128" s="25"/>
      <c r="PL128" s="25"/>
      <c r="PM128" s="25"/>
      <c r="PN128" s="25"/>
      <c r="QW128" s="25"/>
      <c r="RA128" s="19"/>
      <c r="RB128" s="19"/>
      <c r="RC128" s="19"/>
      <c r="RD128" s="19"/>
      <c r="RE128" s="19"/>
      <c r="RF128" s="19"/>
      <c r="RI128" s="19"/>
      <c r="RJ128" s="19"/>
      <c r="RK128" s="19"/>
      <c r="RL128" s="19"/>
      <c r="RM128" s="19"/>
      <c r="RN128" s="19"/>
      <c r="RO128" s="19"/>
      <c r="RP128" s="19"/>
      <c r="RQ128" s="19"/>
      <c r="RR128" s="19"/>
      <c r="RS128" s="19"/>
      <c r="RT128" s="19"/>
      <c r="RU128" s="19"/>
      <c r="RV128" s="19"/>
      <c r="RW128" s="19"/>
      <c r="RX128" s="19"/>
      <c r="RY128" s="19"/>
      <c r="SA128" s="19"/>
      <c r="SB128" s="19"/>
    </row>
    <row r="129" spans="1:496" x14ac:dyDescent="0.25">
      <c r="A129" s="2"/>
      <c r="B129" s="19"/>
      <c r="C129" s="19"/>
      <c r="D129" s="19"/>
      <c r="E129" s="25"/>
      <c r="F129" s="25"/>
      <c r="G129" s="19"/>
      <c r="H129" s="19"/>
      <c r="I129" s="19"/>
      <c r="J129" s="19"/>
      <c r="K129" s="19"/>
      <c r="L129" s="29"/>
      <c r="M129" s="29"/>
      <c r="N129" s="19"/>
      <c r="O129" s="19"/>
      <c r="P129" s="20"/>
      <c r="Q129" s="19"/>
      <c r="R129" s="19"/>
      <c r="S129" s="25"/>
      <c r="T129" s="19"/>
      <c r="U129" s="19"/>
      <c r="V129" s="19"/>
      <c r="W129" s="19"/>
      <c r="X129" s="40"/>
      <c r="Y129" s="19"/>
      <c r="Z129" s="19"/>
      <c r="AA129" s="19"/>
      <c r="AB129" s="25"/>
      <c r="AE129" s="19"/>
      <c r="AF129" s="19"/>
      <c r="AH129" s="19"/>
      <c r="AI129" s="25"/>
      <c r="CD129" s="19"/>
      <c r="CE129" s="25"/>
      <c r="DZ129" s="19"/>
      <c r="EA129" s="19"/>
      <c r="EB129" s="19"/>
      <c r="EC129" s="19"/>
      <c r="ED129" s="19"/>
      <c r="EE129" s="19"/>
      <c r="EF129" s="19"/>
      <c r="EG129" s="19"/>
      <c r="EH129" s="19"/>
      <c r="EI129" s="19"/>
      <c r="EJ129" s="19"/>
      <c r="EK129" s="19"/>
      <c r="EL129" s="19"/>
      <c r="FU129" s="19"/>
      <c r="FV129" s="19"/>
      <c r="HQ129" s="19"/>
      <c r="HR129" s="19"/>
      <c r="JM129" s="19"/>
      <c r="JN129" s="29"/>
      <c r="JO129" s="19"/>
      <c r="JP129" s="19"/>
      <c r="JQ129" s="19"/>
      <c r="JR129" s="19"/>
      <c r="JS129" s="19"/>
      <c r="JT129" s="19"/>
      <c r="JU129" s="19"/>
      <c r="JV129" s="19"/>
      <c r="JW129" s="19"/>
      <c r="JX129" s="19"/>
      <c r="JY129" s="19"/>
      <c r="JZ129" s="19"/>
      <c r="LI129" s="19"/>
      <c r="LJ129" s="19"/>
      <c r="LK129" s="19"/>
      <c r="LL129" s="19"/>
      <c r="LM129" s="19"/>
      <c r="LN129" s="19"/>
      <c r="LO129" s="19"/>
      <c r="LP129" s="19"/>
      <c r="LQ129" s="19"/>
      <c r="LR129" s="19"/>
      <c r="LS129" s="19"/>
      <c r="LT129" s="19"/>
      <c r="LU129" s="19"/>
      <c r="ND129" s="19"/>
      <c r="NE129" s="19"/>
      <c r="NF129" s="19"/>
      <c r="NG129" s="19"/>
      <c r="NH129" s="19"/>
      <c r="NI129" s="19"/>
      <c r="NJ129" s="19"/>
      <c r="NK129" s="19"/>
      <c r="NL129" s="19"/>
      <c r="NM129" s="19"/>
      <c r="NN129" s="19"/>
      <c r="NO129" s="19"/>
      <c r="NP129" s="19"/>
      <c r="OZ129" s="25"/>
      <c r="PA129" s="25"/>
      <c r="PB129" s="25"/>
      <c r="PC129" s="25"/>
      <c r="PD129" s="25"/>
      <c r="PE129" s="25"/>
      <c r="PF129" s="25"/>
      <c r="PG129" s="25"/>
      <c r="PH129" s="25"/>
      <c r="PI129" s="25"/>
      <c r="PJ129" s="25"/>
      <c r="PK129" s="25"/>
      <c r="PL129" s="25"/>
      <c r="PM129" s="25"/>
      <c r="PN129" s="25"/>
      <c r="QW129" s="25"/>
      <c r="RA129" s="19"/>
      <c r="RB129" s="19"/>
      <c r="RC129" s="19"/>
      <c r="RD129" s="19"/>
      <c r="RE129" s="19"/>
      <c r="RF129" s="19"/>
      <c r="RI129" s="19"/>
      <c r="RJ129" s="19"/>
      <c r="RK129" s="19"/>
      <c r="RL129" s="19"/>
      <c r="RM129" s="19"/>
      <c r="RN129" s="19"/>
      <c r="RO129" s="19"/>
      <c r="RP129" s="19"/>
      <c r="RQ129" s="19"/>
      <c r="RR129" s="19"/>
      <c r="RS129" s="19"/>
      <c r="RT129" s="19"/>
      <c r="RU129" s="19"/>
      <c r="RV129" s="19"/>
      <c r="RW129" s="19"/>
      <c r="RX129" s="19"/>
      <c r="RY129" s="19"/>
      <c r="SA129" s="19"/>
      <c r="SB129" s="19"/>
    </row>
    <row r="130" spans="1:496" x14ac:dyDescent="0.25">
      <c r="A130" s="2"/>
      <c r="B130" s="19"/>
      <c r="C130" s="19"/>
      <c r="D130" s="19"/>
      <c r="E130" s="25"/>
      <c r="F130" s="25"/>
      <c r="G130" s="19"/>
      <c r="H130" s="19"/>
      <c r="I130" s="19"/>
      <c r="J130" s="19"/>
      <c r="K130" s="19"/>
      <c r="L130" s="29"/>
      <c r="M130" s="29"/>
      <c r="N130" s="19"/>
      <c r="O130" s="19"/>
      <c r="P130" s="20"/>
      <c r="Q130" s="19"/>
      <c r="R130" s="19"/>
      <c r="S130" s="25"/>
      <c r="T130" s="19"/>
      <c r="U130" s="19"/>
      <c r="V130" s="19"/>
      <c r="W130" s="19"/>
      <c r="X130" s="40"/>
      <c r="Y130" s="19"/>
      <c r="Z130" s="19"/>
      <c r="AA130" s="19"/>
      <c r="AB130" s="25"/>
      <c r="AE130" s="19"/>
      <c r="AF130" s="19"/>
      <c r="AH130" s="19"/>
      <c r="AI130" s="25"/>
      <c r="CD130" s="19"/>
      <c r="CE130" s="25"/>
      <c r="DZ130" s="19"/>
      <c r="EA130" s="19"/>
      <c r="EB130" s="19"/>
      <c r="EC130" s="19"/>
      <c r="ED130" s="19"/>
      <c r="EE130" s="19"/>
      <c r="EF130" s="19"/>
      <c r="EG130" s="19"/>
      <c r="EH130" s="19"/>
      <c r="EI130" s="19"/>
      <c r="EJ130" s="19"/>
      <c r="EK130" s="19"/>
      <c r="EL130" s="19"/>
      <c r="FU130" s="19"/>
      <c r="FV130" s="19"/>
      <c r="HQ130" s="19"/>
      <c r="HR130" s="19"/>
      <c r="JM130" s="19"/>
      <c r="JN130" s="29"/>
      <c r="JO130" s="19"/>
      <c r="JP130" s="19"/>
      <c r="JQ130" s="19"/>
      <c r="JR130" s="19"/>
      <c r="JS130" s="19"/>
      <c r="JT130" s="19"/>
      <c r="JU130" s="19"/>
      <c r="JV130" s="19"/>
      <c r="JW130" s="19"/>
      <c r="JX130" s="19"/>
      <c r="JY130" s="19"/>
      <c r="JZ130" s="19"/>
      <c r="LI130" s="19"/>
      <c r="LJ130" s="19"/>
      <c r="LK130" s="19"/>
      <c r="LL130" s="19"/>
      <c r="LM130" s="19"/>
      <c r="LN130" s="19"/>
      <c r="LO130" s="19"/>
      <c r="LP130" s="19"/>
      <c r="LQ130" s="19"/>
      <c r="LR130" s="19"/>
      <c r="LS130" s="19"/>
      <c r="LT130" s="19"/>
      <c r="LU130" s="19"/>
      <c r="ND130" s="19"/>
      <c r="NE130" s="19"/>
      <c r="NF130" s="19"/>
      <c r="NG130" s="19"/>
      <c r="NH130" s="19"/>
      <c r="NI130" s="19"/>
      <c r="NJ130" s="19"/>
      <c r="NK130" s="19"/>
      <c r="NL130" s="19"/>
      <c r="NM130" s="19"/>
      <c r="NN130" s="19"/>
      <c r="NO130" s="19"/>
      <c r="NP130" s="19"/>
      <c r="OZ130" s="25"/>
      <c r="PA130" s="25"/>
      <c r="PB130" s="25"/>
      <c r="PC130" s="25"/>
      <c r="PD130" s="25"/>
      <c r="PE130" s="25"/>
      <c r="PF130" s="25"/>
      <c r="PG130" s="25"/>
      <c r="PH130" s="25"/>
      <c r="PI130" s="25"/>
      <c r="PJ130" s="25"/>
      <c r="PK130" s="25"/>
      <c r="PL130" s="25"/>
      <c r="PM130" s="25"/>
      <c r="PN130" s="25"/>
      <c r="QW130" s="25"/>
      <c r="RA130" s="19"/>
      <c r="RB130" s="19"/>
      <c r="RC130" s="19"/>
      <c r="RD130" s="19"/>
      <c r="RE130" s="19"/>
      <c r="RF130" s="19"/>
      <c r="RI130" s="19"/>
      <c r="RJ130" s="19"/>
      <c r="RK130" s="19"/>
      <c r="RL130" s="19"/>
      <c r="RM130" s="19"/>
      <c r="RN130" s="19"/>
      <c r="RO130" s="19"/>
      <c r="RP130" s="19"/>
      <c r="RQ130" s="19"/>
      <c r="RR130" s="19"/>
      <c r="RS130" s="19"/>
      <c r="RT130" s="19"/>
      <c r="RU130" s="19"/>
      <c r="RV130" s="19"/>
      <c r="RW130" s="19"/>
      <c r="RX130" s="19"/>
      <c r="RY130" s="19"/>
      <c r="SA130" s="19"/>
      <c r="SB130" s="19"/>
    </row>
    <row r="131" spans="1:496" x14ac:dyDescent="0.25">
      <c r="A131" s="2"/>
      <c r="B131" s="19"/>
      <c r="C131" s="19"/>
      <c r="D131" s="19"/>
      <c r="E131" s="25"/>
      <c r="F131" s="25"/>
      <c r="G131" s="19"/>
      <c r="H131" s="19"/>
      <c r="I131" s="19"/>
      <c r="J131" s="19"/>
      <c r="K131" s="19"/>
      <c r="L131" s="29"/>
      <c r="M131" s="29"/>
      <c r="N131" s="19"/>
      <c r="O131" s="19"/>
      <c r="P131" s="20"/>
      <c r="Q131" s="19"/>
      <c r="R131" s="19"/>
      <c r="S131" s="25"/>
      <c r="T131" s="19"/>
      <c r="U131" s="19"/>
      <c r="V131" s="19"/>
      <c r="W131" s="19"/>
      <c r="X131" s="40"/>
      <c r="Y131" s="19"/>
      <c r="Z131" s="19"/>
      <c r="AA131" s="19"/>
      <c r="AB131" s="25"/>
      <c r="AE131" s="19"/>
      <c r="AF131" s="19"/>
      <c r="AH131" s="19"/>
      <c r="AI131" s="25"/>
      <c r="CD131" s="19"/>
      <c r="CE131" s="25"/>
      <c r="DZ131" s="19"/>
      <c r="EA131" s="19"/>
      <c r="EB131" s="19"/>
      <c r="EC131" s="19"/>
      <c r="ED131" s="19"/>
      <c r="EE131" s="19"/>
      <c r="EF131" s="19"/>
      <c r="EG131" s="19"/>
      <c r="EH131" s="19"/>
      <c r="EI131" s="19"/>
      <c r="EJ131" s="19"/>
      <c r="EK131" s="19"/>
      <c r="EL131" s="19"/>
      <c r="FU131" s="19"/>
      <c r="FV131" s="19"/>
      <c r="HQ131" s="19"/>
      <c r="HR131" s="19"/>
      <c r="JM131" s="19"/>
      <c r="JN131" s="29"/>
      <c r="JO131" s="19"/>
      <c r="JP131" s="19"/>
      <c r="JQ131" s="19"/>
      <c r="JR131" s="19"/>
      <c r="JS131" s="19"/>
      <c r="JT131" s="19"/>
      <c r="JU131" s="19"/>
      <c r="JV131" s="19"/>
      <c r="JW131" s="19"/>
      <c r="JX131" s="19"/>
      <c r="JY131" s="19"/>
      <c r="JZ131" s="19"/>
      <c r="LI131" s="19"/>
      <c r="LJ131" s="19"/>
      <c r="LK131" s="19"/>
      <c r="LL131" s="19"/>
      <c r="LM131" s="19"/>
      <c r="LN131" s="19"/>
      <c r="LO131" s="19"/>
      <c r="LP131" s="19"/>
      <c r="LQ131" s="19"/>
      <c r="LR131" s="19"/>
      <c r="LS131" s="19"/>
      <c r="LT131" s="19"/>
      <c r="LU131" s="19"/>
      <c r="ND131" s="19"/>
      <c r="NE131" s="19"/>
      <c r="NF131" s="19"/>
      <c r="NG131" s="19"/>
      <c r="NH131" s="19"/>
      <c r="NI131" s="19"/>
      <c r="NJ131" s="19"/>
      <c r="NK131" s="19"/>
      <c r="NL131" s="19"/>
      <c r="NM131" s="19"/>
      <c r="NN131" s="19"/>
      <c r="NO131" s="19"/>
      <c r="NP131" s="19"/>
      <c r="OZ131" s="25"/>
      <c r="PA131" s="25"/>
      <c r="PB131" s="25"/>
      <c r="PC131" s="25"/>
      <c r="PD131" s="25"/>
      <c r="PE131" s="25"/>
      <c r="PF131" s="25"/>
      <c r="PG131" s="25"/>
      <c r="PH131" s="25"/>
      <c r="PI131" s="25"/>
      <c r="PJ131" s="25"/>
      <c r="PK131" s="25"/>
      <c r="PL131" s="25"/>
      <c r="PM131" s="25"/>
      <c r="PN131" s="25"/>
      <c r="QW131" s="25"/>
      <c r="RA131" s="19"/>
      <c r="RB131" s="19"/>
      <c r="RC131" s="19"/>
      <c r="RD131" s="19"/>
      <c r="RE131" s="19"/>
      <c r="RF131" s="19"/>
      <c r="RI131" s="19"/>
      <c r="RJ131" s="19"/>
      <c r="RK131" s="19"/>
      <c r="RL131" s="19"/>
      <c r="RM131" s="19"/>
      <c r="RN131" s="19"/>
      <c r="RO131" s="19"/>
      <c r="RP131" s="19"/>
      <c r="RQ131" s="19"/>
      <c r="RR131" s="19"/>
      <c r="RS131" s="19"/>
      <c r="RT131" s="19"/>
      <c r="RU131" s="19"/>
      <c r="RV131" s="19"/>
      <c r="RW131" s="19"/>
      <c r="RX131" s="19"/>
      <c r="RY131" s="19"/>
      <c r="SA131" s="19"/>
      <c r="SB131" s="19"/>
    </row>
    <row r="132" spans="1:496" x14ac:dyDescent="0.25">
      <c r="A132" s="2"/>
      <c r="B132" s="19"/>
      <c r="C132" s="19"/>
      <c r="D132" s="19"/>
      <c r="E132" s="25"/>
      <c r="F132" s="25"/>
      <c r="G132" s="19"/>
      <c r="H132" s="19"/>
      <c r="I132" s="19"/>
      <c r="J132" s="19"/>
      <c r="K132" s="19"/>
      <c r="L132" s="29"/>
      <c r="M132" s="29"/>
      <c r="N132" s="19"/>
      <c r="O132" s="19"/>
      <c r="P132" s="20"/>
      <c r="Q132" s="19"/>
      <c r="R132" s="19"/>
      <c r="S132" s="25"/>
      <c r="T132" s="19"/>
      <c r="U132" s="19"/>
      <c r="V132" s="19"/>
      <c r="W132" s="19"/>
      <c r="X132" s="40"/>
      <c r="Y132" s="19"/>
      <c r="Z132" s="19"/>
      <c r="AA132" s="19"/>
      <c r="AB132" s="25"/>
      <c r="AE132" s="19"/>
      <c r="AF132" s="19"/>
      <c r="AH132" s="19"/>
      <c r="AI132" s="25"/>
      <c r="CD132" s="19"/>
      <c r="CE132" s="25"/>
      <c r="DZ132" s="19"/>
      <c r="EA132" s="19"/>
      <c r="EB132" s="19"/>
      <c r="EC132" s="19"/>
      <c r="ED132" s="19"/>
      <c r="EE132" s="19"/>
      <c r="EF132" s="19"/>
      <c r="EG132" s="19"/>
      <c r="EH132" s="19"/>
      <c r="EI132" s="19"/>
      <c r="EJ132" s="19"/>
      <c r="EK132" s="19"/>
      <c r="EL132" s="19"/>
      <c r="FU132" s="19"/>
      <c r="FV132" s="19"/>
      <c r="HQ132" s="19"/>
      <c r="HR132" s="19"/>
      <c r="JM132" s="19"/>
      <c r="JN132" s="29"/>
      <c r="JO132" s="19"/>
      <c r="JP132" s="19"/>
      <c r="JQ132" s="19"/>
      <c r="JR132" s="19"/>
      <c r="JS132" s="19"/>
      <c r="JT132" s="19"/>
      <c r="JU132" s="19"/>
      <c r="JV132" s="19"/>
      <c r="JW132" s="19"/>
      <c r="JX132" s="19"/>
      <c r="JY132" s="19"/>
      <c r="JZ132" s="19"/>
      <c r="LI132" s="19"/>
      <c r="LJ132" s="19"/>
      <c r="LK132" s="19"/>
      <c r="LL132" s="19"/>
      <c r="LM132" s="19"/>
      <c r="LN132" s="19"/>
      <c r="LO132" s="19"/>
      <c r="LP132" s="19"/>
      <c r="LQ132" s="19"/>
      <c r="LR132" s="19"/>
      <c r="LS132" s="19"/>
      <c r="LT132" s="19"/>
      <c r="LU132" s="19"/>
      <c r="ND132" s="19"/>
      <c r="NE132" s="19"/>
      <c r="NF132" s="19"/>
      <c r="NG132" s="19"/>
      <c r="NH132" s="19"/>
      <c r="NI132" s="19"/>
      <c r="NJ132" s="19"/>
      <c r="NK132" s="19"/>
      <c r="NL132" s="19"/>
      <c r="NM132" s="19"/>
      <c r="NN132" s="19"/>
      <c r="NO132" s="19"/>
      <c r="NP132" s="19"/>
      <c r="OZ132" s="25"/>
      <c r="PA132" s="25"/>
      <c r="PB132" s="25"/>
      <c r="PC132" s="25"/>
      <c r="PD132" s="25"/>
      <c r="PE132" s="25"/>
      <c r="PF132" s="25"/>
      <c r="PG132" s="25"/>
      <c r="PH132" s="25"/>
      <c r="PI132" s="25"/>
      <c r="PJ132" s="25"/>
      <c r="PK132" s="25"/>
      <c r="PL132" s="25"/>
      <c r="PM132" s="25"/>
      <c r="PN132" s="25"/>
      <c r="QW132" s="25"/>
      <c r="RA132" s="19"/>
      <c r="RB132" s="19"/>
      <c r="RC132" s="19"/>
      <c r="RD132" s="19"/>
      <c r="RE132" s="19"/>
      <c r="RF132" s="19"/>
      <c r="RI132" s="19"/>
      <c r="RJ132" s="19"/>
      <c r="RK132" s="19"/>
      <c r="RL132" s="19"/>
      <c r="RM132" s="19"/>
      <c r="RN132" s="19"/>
      <c r="RO132" s="19"/>
      <c r="RP132" s="19"/>
      <c r="RQ132" s="19"/>
      <c r="RR132" s="19"/>
      <c r="RS132" s="19"/>
      <c r="RT132" s="19"/>
      <c r="RU132" s="19"/>
      <c r="RV132" s="19"/>
      <c r="RW132" s="19"/>
      <c r="RX132" s="19"/>
      <c r="RY132" s="19"/>
      <c r="SA132" s="19"/>
      <c r="SB132" s="19"/>
    </row>
    <row r="133" spans="1:496" x14ac:dyDescent="0.25">
      <c r="A133" s="2"/>
      <c r="B133" s="19"/>
      <c r="C133" s="19"/>
      <c r="D133" s="19"/>
      <c r="E133" s="25"/>
      <c r="F133" s="25"/>
      <c r="G133" s="19"/>
      <c r="H133" s="19"/>
      <c r="I133" s="19"/>
      <c r="J133" s="19"/>
      <c r="K133" s="19"/>
      <c r="L133" s="29"/>
      <c r="M133" s="29"/>
      <c r="N133" s="19"/>
      <c r="O133" s="19"/>
      <c r="P133" s="20"/>
      <c r="Q133" s="19"/>
      <c r="R133" s="19"/>
      <c r="S133" s="25"/>
      <c r="T133" s="19"/>
      <c r="U133" s="19"/>
      <c r="V133" s="19"/>
      <c r="W133" s="19"/>
      <c r="X133" s="40"/>
      <c r="Y133" s="19"/>
      <c r="Z133" s="19"/>
      <c r="AA133" s="19"/>
      <c r="AB133" s="25"/>
      <c r="AE133" s="19"/>
      <c r="AF133" s="19"/>
      <c r="AH133" s="19"/>
      <c r="AI133" s="25"/>
      <c r="CD133" s="19"/>
      <c r="CE133" s="25"/>
      <c r="DZ133" s="19"/>
      <c r="EA133" s="19"/>
      <c r="EB133" s="19"/>
      <c r="EC133" s="19"/>
      <c r="ED133" s="19"/>
      <c r="EE133" s="19"/>
      <c r="EF133" s="19"/>
      <c r="EG133" s="19"/>
      <c r="EH133" s="19"/>
      <c r="EI133" s="19"/>
      <c r="EJ133" s="19"/>
      <c r="EK133" s="19"/>
      <c r="EL133" s="19"/>
      <c r="FU133" s="19"/>
      <c r="FV133" s="19"/>
      <c r="HQ133" s="19"/>
      <c r="HR133" s="19"/>
      <c r="JM133" s="19"/>
      <c r="JN133" s="29"/>
      <c r="JO133" s="19"/>
      <c r="JP133" s="19"/>
      <c r="JQ133" s="19"/>
      <c r="JR133" s="19"/>
      <c r="JS133" s="19"/>
      <c r="JT133" s="19"/>
      <c r="JU133" s="19"/>
      <c r="JV133" s="19"/>
      <c r="JW133" s="19"/>
      <c r="JX133" s="19"/>
      <c r="JY133" s="19"/>
      <c r="JZ133" s="19"/>
      <c r="LI133" s="19"/>
      <c r="LJ133" s="19"/>
      <c r="LK133" s="19"/>
      <c r="LL133" s="19"/>
      <c r="LM133" s="19"/>
      <c r="LN133" s="19"/>
      <c r="LO133" s="19"/>
      <c r="LP133" s="19"/>
      <c r="LQ133" s="19"/>
      <c r="LR133" s="19"/>
      <c r="LS133" s="19"/>
      <c r="LT133" s="19"/>
      <c r="LU133" s="19"/>
      <c r="ND133" s="19"/>
      <c r="NE133" s="19"/>
      <c r="NF133" s="19"/>
      <c r="NG133" s="19"/>
      <c r="NH133" s="19"/>
      <c r="NI133" s="19"/>
      <c r="NJ133" s="19"/>
      <c r="NK133" s="19"/>
      <c r="NL133" s="19"/>
      <c r="NM133" s="19"/>
      <c r="NN133" s="19"/>
      <c r="NO133" s="19"/>
      <c r="NP133" s="19"/>
      <c r="OZ133" s="25"/>
      <c r="PA133" s="25"/>
      <c r="PB133" s="25"/>
      <c r="PC133" s="25"/>
      <c r="PD133" s="25"/>
      <c r="PE133" s="25"/>
      <c r="PF133" s="25"/>
      <c r="PG133" s="25"/>
      <c r="PH133" s="25"/>
      <c r="PI133" s="25"/>
      <c r="PJ133" s="25"/>
      <c r="PK133" s="25"/>
      <c r="PL133" s="25"/>
      <c r="PM133" s="25"/>
      <c r="PN133" s="25"/>
      <c r="QW133" s="25"/>
      <c r="RA133" s="19"/>
      <c r="RB133" s="19"/>
      <c r="RC133" s="19"/>
      <c r="RD133" s="19"/>
      <c r="RE133" s="19"/>
      <c r="RF133" s="19"/>
      <c r="RI133" s="19"/>
      <c r="RJ133" s="19"/>
      <c r="RK133" s="19"/>
      <c r="RL133" s="19"/>
      <c r="RM133" s="19"/>
      <c r="RN133" s="19"/>
      <c r="RO133" s="19"/>
      <c r="RP133" s="19"/>
      <c r="RQ133" s="19"/>
      <c r="RR133" s="19"/>
      <c r="RS133" s="19"/>
      <c r="RT133" s="19"/>
      <c r="RU133" s="19"/>
      <c r="RV133" s="19"/>
      <c r="RW133" s="19"/>
      <c r="RX133" s="19"/>
      <c r="RY133" s="19"/>
      <c r="SA133" s="19"/>
      <c r="SB133" s="19"/>
    </row>
    <row r="134" spans="1:496" x14ac:dyDescent="0.25">
      <c r="A134" s="2"/>
      <c r="B134" s="19"/>
      <c r="C134" s="19"/>
      <c r="D134" s="19"/>
      <c r="E134" s="25"/>
      <c r="F134" s="25"/>
      <c r="G134" s="19"/>
      <c r="H134" s="19"/>
      <c r="I134" s="19"/>
      <c r="J134" s="19"/>
      <c r="K134" s="19"/>
      <c r="L134" s="29"/>
      <c r="M134" s="29"/>
      <c r="N134" s="19"/>
      <c r="O134" s="19"/>
      <c r="P134" s="20"/>
      <c r="Q134" s="19"/>
      <c r="R134" s="19"/>
      <c r="S134" s="25"/>
      <c r="T134" s="19"/>
      <c r="U134" s="19"/>
      <c r="V134" s="19"/>
      <c r="W134" s="19"/>
      <c r="X134" s="40"/>
      <c r="Y134" s="19"/>
      <c r="Z134" s="19"/>
      <c r="AA134" s="19"/>
      <c r="AB134" s="25"/>
      <c r="AE134" s="19"/>
      <c r="AF134" s="19"/>
      <c r="AH134" s="19"/>
      <c r="AI134" s="25"/>
      <c r="CD134" s="19"/>
      <c r="CE134" s="25"/>
      <c r="DZ134" s="19"/>
      <c r="EA134" s="19"/>
      <c r="EB134" s="19"/>
      <c r="EC134" s="19"/>
      <c r="ED134" s="19"/>
      <c r="EE134" s="19"/>
      <c r="EF134" s="19"/>
      <c r="EG134" s="19"/>
      <c r="EH134" s="19"/>
      <c r="EI134" s="19"/>
      <c r="EJ134" s="19"/>
      <c r="EK134" s="19"/>
      <c r="EL134" s="19"/>
      <c r="FU134" s="19"/>
      <c r="FV134" s="19"/>
      <c r="HQ134" s="19"/>
      <c r="HR134" s="19"/>
      <c r="JM134" s="19"/>
      <c r="JN134" s="29"/>
      <c r="JO134" s="19"/>
      <c r="JP134" s="19"/>
      <c r="JQ134" s="19"/>
      <c r="JR134" s="19"/>
      <c r="JS134" s="19"/>
      <c r="JT134" s="19"/>
      <c r="JU134" s="19"/>
      <c r="JV134" s="19"/>
      <c r="JW134" s="19"/>
      <c r="JX134" s="19"/>
      <c r="JY134" s="19"/>
      <c r="JZ134" s="19"/>
      <c r="LI134" s="19"/>
      <c r="LJ134" s="19"/>
      <c r="LK134" s="19"/>
      <c r="LL134" s="19"/>
      <c r="LM134" s="19"/>
      <c r="LN134" s="19"/>
      <c r="LO134" s="19"/>
      <c r="LP134" s="19"/>
      <c r="LQ134" s="19"/>
      <c r="LR134" s="19"/>
      <c r="LS134" s="19"/>
      <c r="LT134" s="19"/>
      <c r="LU134" s="19"/>
      <c r="ND134" s="19"/>
      <c r="NE134" s="19"/>
      <c r="NF134" s="19"/>
      <c r="NG134" s="19"/>
      <c r="NH134" s="19"/>
      <c r="NI134" s="19"/>
      <c r="NJ134" s="19"/>
      <c r="NK134" s="19"/>
      <c r="NL134" s="19"/>
      <c r="NM134" s="19"/>
      <c r="NN134" s="19"/>
      <c r="NO134" s="19"/>
      <c r="NP134" s="19"/>
      <c r="OZ134" s="25"/>
      <c r="PA134" s="25"/>
      <c r="PB134" s="25"/>
      <c r="PC134" s="25"/>
      <c r="PD134" s="25"/>
      <c r="PE134" s="25"/>
      <c r="PF134" s="25"/>
      <c r="PG134" s="25"/>
      <c r="PH134" s="25"/>
      <c r="PI134" s="25"/>
      <c r="PJ134" s="25"/>
      <c r="PK134" s="25"/>
      <c r="PL134" s="25"/>
      <c r="PM134" s="25"/>
      <c r="PN134" s="25"/>
      <c r="QW134" s="25"/>
      <c r="RA134" s="19"/>
      <c r="RB134" s="19"/>
      <c r="RC134" s="19"/>
      <c r="RD134" s="19"/>
      <c r="RE134" s="19"/>
      <c r="RF134" s="19"/>
      <c r="RI134" s="19"/>
      <c r="RJ134" s="19"/>
      <c r="RK134" s="19"/>
      <c r="RL134" s="19"/>
      <c r="RM134" s="19"/>
      <c r="RN134" s="19"/>
      <c r="RO134" s="19"/>
      <c r="RP134" s="19"/>
      <c r="RQ134" s="19"/>
      <c r="RR134" s="19"/>
      <c r="RS134" s="19"/>
      <c r="RT134" s="19"/>
      <c r="RU134" s="19"/>
      <c r="RV134" s="19"/>
      <c r="RW134" s="19"/>
      <c r="RX134" s="19"/>
      <c r="RY134" s="19"/>
      <c r="SA134" s="19"/>
      <c r="SB134" s="19"/>
    </row>
    <row r="135" spans="1:496" x14ac:dyDescent="0.25">
      <c r="A135" s="2"/>
      <c r="B135" s="19"/>
      <c r="C135" s="19"/>
      <c r="D135" s="19"/>
      <c r="E135" s="25"/>
      <c r="F135" s="25"/>
      <c r="G135" s="19"/>
      <c r="H135" s="19"/>
      <c r="I135" s="19"/>
      <c r="J135" s="19"/>
      <c r="K135" s="19"/>
      <c r="L135" s="29"/>
      <c r="M135" s="29"/>
      <c r="N135" s="19"/>
      <c r="O135" s="19"/>
      <c r="P135" s="20"/>
      <c r="Q135" s="19"/>
      <c r="R135" s="19"/>
      <c r="S135" s="25"/>
      <c r="T135" s="19"/>
      <c r="U135" s="19"/>
      <c r="V135" s="19"/>
      <c r="W135" s="19"/>
      <c r="X135" s="40"/>
      <c r="Y135" s="19"/>
      <c r="Z135" s="19"/>
      <c r="AA135" s="19"/>
      <c r="AB135" s="25"/>
      <c r="AE135" s="19"/>
      <c r="AF135" s="19"/>
      <c r="AH135" s="19"/>
      <c r="AI135" s="25"/>
      <c r="CD135" s="19"/>
      <c r="CE135" s="25"/>
      <c r="DZ135" s="19"/>
      <c r="EA135" s="19"/>
      <c r="EB135" s="19"/>
      <c r="EC135" s="19"/>
      <c r="ED135" s="19"/>
      <c r="EE135" s="19"/>
      <c r="EF135" s="19"/>
      <c r="EG135" s="19"/>
      <c r="EH135" s="19"/>
      <c r="EI135" s="19"/>
      <c r="EJ135" s="19"/>
      <c r="EK135" s="19"/>
      <c r="EL135" s="19"/>
      <c r="FU135" s="19"/>
      <c r="FV135" s="19"/>
      <c r="HQ135" s="19"/>
      <c r="HR135" s="19"/>
      <c r="JM135" s="19"/>
      <c r="JN135" s="29"/>
      <c r="JO135" s="19"/>
      <c r="JP135" s="19"/>
      <c r="JQ135" s="19"/>
      <c r="JR135" s="19"/>
      <c r="JS135" s="19"/>
      <c r="JT135" s="19"/>
      <c r="JU135" s="19"/>
      <c r="JV135" s="19"/>
      <c r="JW135" s="19"/>
      <c r="JX135" s="19"/>
      <c r="JY135" s="19"/>
      <c r="JZ135" s="19"/>
      <c r="LI135" s="19"/>
      <c r="LJ135" s="19"/>
      <c r="LK135" s="19"/>
      <c r="LL135" s="19"/>
      <c r="LM135" s="19"/>
      <c r="LN135" s="19"/>
      <c r="LO135" s="19"/>
      <c r="LP135" s="19"/>
      <c r="LQ135" s="19"/>
      <c r="LR135" s="19"/>
      <c r="LS135" s="19"/>
      <c r="LT135" s="19"/>
      <c r="LU135" s="19"/>
      <c r="ND135" s="19"/>
      <c r="NE135" s="19"/>
      <c r="NF135" s="19"/>
      <c r="NG135" s="19"/>
      <c r="NH135" s="19"/>
      <c r="NI135" s="19"/>
      <c r="NJ135" s="19"/>
      <c r="NK135" s="19"/>
      <c r="NL135" s="19"/>
      <c r="NM135" s="19"/>
      <c r="NN135" s="19"/>
      <c r="NO135" s="19"/>
      <c r="NP135" s="19"/>
      <c r="OZ135" s="25"/>
      <c r="PA135" s="25"/>
      <c r="PB135" s="25"/>
      <c r="PC135" s="25"/>
      <c r="PD135" s="25"/>
      <c r="PE135" s="25"/>
      <c r="PF135" s="25"/>
      <c r="PG135" s="25"/>
      <c r="PH135" s="25"/>
      <c r="PI135" s="25"/>
      <c r="PJ135" s="25"/>
      <c r="PK135" s="25"/>
      <c r="PL135" s="25"/>
      <c r="PM135" s="25"/>
      <c r="PN135" s="25"/>
      <c r="QW135" s="25"/>
      <c r="RA135" s="19"/>
      <c r="RB135" s="19"/>
      <c r="RC135" s="19"/>
      <c r="RD135" s="19"/>
      <c r="RE135" s="19"/>
      <c r="RF135" s="19"/>
      <c r="RI135" s="19"/>
      <c r="RJ135" s="19"/>
      <c r="RK135" s="19"/>
      <c r="RL135" s="19"/>
      <c r="RM135" s="19"/>
      <c r="RN135" s="19"/>
      <c r="RO135" s="19"/>
      <c r="RP135" s="19"/>
      <c r="RQ135" s="19"/>
      <c r="RR135" s="19"/>
      <c r="RS135" s="19"/>
      <c r="RT135" s="19"/>
      <c r="RU135" s="19"/>
      <c r="RV135" s="19"/>
      <c r="RW135" s="19"/>
      <c r="RX135" s="19"/>
      <c r="RY135" s="19"/>
      <c r="SA135" s="19"/>
      <c r="SB135" s="19"/>
    </row>
    <row r="136" spans="1:496" x14ac:dyDescent="0.25">
      <c r="A136" s="2"/>
      <c r="B136" s="19"/>
      <c r="C136" s="19"/>
      <c r="D136" s="19"/>
      <c r="E136" s="25"/>
      <c r="F136" s="25"/>
      <c r="G136" s="19"/>
      <c r="H136" s="19"/>
      <c r="I136" s="19"/>
      <c r="J136" s="19"/>
      <c r="K136" s="19"/>
      <c r="L136" s="29"/>
      <c r="M136" s="29"/>
      <c r="N136" s="19"/>
      <c r="O136" s="19"/>
      <c r="P136" s="20"/>
      <c r="Q136" s="19"/>
      <c r="R136" s="19"/>
      <c r="S136" s="25"/>
      <c r="T136" s="19"/>
      <c r="U136" s="19"/>
      <c r="V136" s="19"/>
      <c r="W136" s="19"/>
      <c r="X136" s="40"/>
      <c r="Y136" s="19"/>
      <c r="Z136" s="19"/>
      <c r="AA136" s="19"/>
      <c r="AB136" s="25"/>
      <c r="AE136" s="19"/>
      <c r="AF136" s="19"/>
      <c r="AH136" s="19"/>
      <c r="AI136" s="25"/>
      <c r="CD136" s="19"/>
      <c r="CE136" s="25"/>
      <c r="DZ136" s="19"/>
      <c r="EA136" s="19"/>
      <c r="EB136" s="19"/>
      <c r="EC136" s="19"/>
      <c r="ED136" s="19"/>
      <c r="EE136" s="19"/>
      <c r="EF136" s="19"/>
      <c r="EG136" s="19"/>
      <c r="EH136" s="19"/>
      <c r="EI136" s="19"/>
      <c r="EJ136" s="19"/>
      <c r="EK136" s="19"/>
      <c r="EL136" s="19"/>
      <c r="FU136" s="19"/>
      <c r="FV136" s="19"/>
      <c r="HQ136" s="19"/>
      <c r="HR136" s="19"/>
      <c r="JM136" s="19"/>
      <c r="JN136" s="29"/>
      <c r="JO136" s="19"/>
      <c r="JP136" s="19"/>
      <c r="JQ136" s="19"/>
      <c r="JR136" s="19"/>
      <c r="JS136" s="19"/>
      <c r="JT136" s="19"/>
      <c r="JU136" s="19"/>
      <c r="JV136" s="19"/>
      <c r="JW136" s="19"/>
      <c r="JX136" s="19"/>
      <c r="JY136" s="19"/>
      <c r="JZ136" s="19"/>
      <c r="LI136" s="19"/>
      <c r="LJ136" s="19"/>
      <c r="LK136" s="19"/>
      <c r="LL136" s="19"/>
      <c r="LM136" s="19"/>
      <c r="LN136" s="19"/>
      <c r="LO136" s="19"/>
      <c r="LP136" s="19"/>
      <c r="LQ136" s="19"/>
      <c r="LR136" s="19"/>
      <c r="LS136" s="19"/>
      <c r="LT136" s="19"/>
      <c r="LU136" s="19"/>
      <c r="ND136" s="19"/>
      <c r="NE136" s="19"/>
      <c r="NF136" s="19"/>
      <c r="NG136" s="19"/>
      <c r="NH136" s="19"/>
      <c r="NI136" s="19"/>
      <c r="NJ136" s="19"/>
      <c r="NK136" s="19"/>
      <c r="NL136" s="19"/>
      <c r="NM136" s="19"/>
      <c r="NN136" s="19"/>
      <c r="NO136" s="19"/>
      <c r="NP136" s="19"/>
      <c r="OZ136" s="25"/>
      <c r="PA136" s="25"/>
      <c r="PB136" s="25"/>
      <c r="PC136" s="25"/>
      <c r="PD136" s="25"/>
      <c r="PE136" s="25"/>
      <c r="PF136" s="25"/>
      <c r="PG136" s="25"/>
      <c r="PH136" s="25"/>
      <c r="PI136" s="25"/>
      <c r="PJ136" s="25"/>
      <c r="PK136" s="25"/>
      <c r="PL136" s="25"/>
      <c r="PM136" s="25"/>
      <c r="PN136" s="25"/>
      <c r="QW136" s="25"/>
      <c r="RA136" s="19"/>
      <c r="RB136" s="19"/>
      <c r="RC136" s="19"/>
      <c r="RD136" s="19"/>
      <c r="RE136" s="19"/>
      <c r="RF136" s="19"/>
      <c r="RI136" s="19"/>
      <c r="RJ136" s="19"/>
      <c r="RK136" s="19"/>
      <c r="RL136" s="19"/>
      <c r="RM136" s="19"/>
      <c r="RN136" s="19"/>
      <c r="RO136" s="19"/>
      <c r="RP136" s="19"/>
      <c r="RQ136" s="19"/>
      <c r="RR136" s="19"/>
      <c r="RS136" s="19"/>
      <c r="RT136" s="19"/>
      <c r="RU136" s="19"/>
      <c r="RV136" s="19"/>
      <c r="RW136" s="19"/>
      <c r="RX136" s="19"/>
      <c r="RY136" s="19"/>
      <c r="SA136" s="19"/>
      <c r="SB136" s="19"/>
    </row>
    <row r="137" spans="1:496" x14ac:dyDescent="0.25">
      <c r="A137" s="2"/>
      <c r="B137" s="19"/>
      <c r="C137" s="19"/>
      <c r="D137" s="19"/>
      <c r="E137" s="25"/>
      <c r="F137" s="25"/>
      <c r="G137" s="19"/>
      <c r="H137" s="19"/>
      <c r="I137" s="19"/>
      <c r="J137" s="19"/>
      <c r="K137" s="19"/>
      <c r="L137" s="29"/>
      <c r="M137" s="29"/>
      <c r="N137" s="19"/>
      <c r="O137" s="19"/>
      <c r="P137" s="20"/>
      <c r="Q137" s="19"/>
      <c r="R137" s="19"/>
      <c r="S137" s="25"/>
      <c r="T137" s="19"/>
      <c r="U137" s="19"/>
      <c r="V137" s="19"/>
      <c r="W137" s="19"/>
      <c r="X137" s="40"/>
      <c r="Y137" s="19"/>
      <c r="Z137" s="19"/>
      <c r="AA137" s="19"/>
      <c r="AB137" s="25"/>
      <c r="AE137" s="19"/>
      <c r="AF137" s="19"/>
      <c r="AH137" s="19"/>
      <c r="AI137" s="25"/>
      <c r="CD137" s="19"/>
      <c r="CE137" s="25"/>
      <c r="DZ137" s="19"/>
      <c r="EA137" s="19"/>
      <c r="EB137" s="19"/>
      <c r="EC137" s="19"/>
      <c r="ED137" s="19"/>
      <c r="EE137" s="19"/>
      <c r="EF137" s="19"/>
      <c r="EG137" s="19"/>
      <c r="EH137" s="19"/>
      <c r="EI137" s="19"/>
      <c r="EJ137" s="19"/>
      <c r="EK137" s="19"/>
      <c r="EL137" s="19"/>
      <c r="FU137" s="19"/>
      <c r="FV137" s="19"/>
      <c r="HQ137" s="19"/>
      <c r="HR137" s="19"/>
      <c r="JM137" s="19"/>
      <c r="JN137" s="29"/>
      <c r="JO137" s="19"/>
      <c r="JP137" s="19"/>
      <c r="JQ137" s="19"/>
      <c r="JR137" s="19"/>
      <c r="JS137" s="19"/>
      <c r="JT137" s="19"/>
      <c r="JU137" s="19"/>
      <c r="JV137" s="19"/>
      <c r="JW137" s="19"/>
      <c r="JX137" s="19"/>
      <c r="JY137" s="19"/>
      <c r="JZ137" s="19"/>
      <c r="LI137" s="19"/>
      <c r="LJ137" s="19"/>
      <c r="LK137" s="19"/>
      <c r="LL137" s="19"/>
      <c r="LM137" s="19"/>
      <c r="LN137" s="19"/>
      <c r="LO137" s="19"/>
      <c r="LP137" s="19"/>
      <c r="LQ137" s="19"/>
      <c r="LR137" s="19"/>
      <c r="LS137" s="19"/>
      <c r="LT137" s="19"/>
      <c r="LU137" s="19"/>
      <c r="ND137" s="19"/>
      <c r="NE137" s="19"/>
      <c r="NF137" s="19"/>
      <c r="NG137" s="19"/>
      <c r="NH137" s="19"/>
      <c r="NI137" s="19"/>
      <c r="NJ137" s="19"/>
      <c r="NK137" s="19"/>
      <c r="NL137" s="19"/>
      <c r="NM137" s="19"/>
      <c r="NN137" s="19"/>
      <c r="NO137" s="19"/>
      <c r="NP137" s="19"/>
      <c r="OZ137" s="25"/>
      <c r="PA137" s="25"/>
      <c r="PB137" s="25"/>
      <c r="PC137" s="25"/>
      <c r="PD137" s="25"/>
      <c r="PE137" s="25"/>
      <c r="PF137" s="25"/>
      <c r="PG137" s="25"/>
      <c r="PH137" s="25"/>
      <c r="PI137" s="25"/>
      <c r="PJ137" s="25"/>
      <c r="PK137" s="25"/>
      <c r="PL137" s="25"/>
      <c r="PM137" s="25"/>
      <c r="PN137" s="25"/>
      <c r="QW137" s="25"/>
      <c r="RA137" s="19"/>
      <c r="RB137" s="19"/>
      <c r="RC137" s="19"/>
      <c r="RD137" s="19"/>
      <c r="RE137" s="19"/>
      <c r="RF137" s="19"/>
      <c r="RI137" s="19"/>
      <c r="RJ137" s="19"/>
      <c r="RK137" s="19"/>
      <c r="RL137" s="19"/>
      <c r="RM137" s="19"/>
      <c r="RN137" s="19"/>
      <c r="RO137" s="19"/>
      <c r="RP137" s="19"/>
      <c r="RQ137" s="19"/>
      <c r="RR137" s="19"/>
      <c r="RS137" s="19"/>
      <c r="RT137" s="19"/>
      <c r="RU137" s="19"/>
      <c r="RV137" s="19"/>
      <c r="RW137" s="19"/>
      <c r="RX137" s="19"/>
      <c r="RY137" s="19"/>
      <c r="SA137" s="19"/>
      <c r="SB137" s="19"/>
    </row>
    <row r="138" spans="1:496" x14ac:dyDescent="0.25">
      <c r="A138" s="2"/>
      <c r="B138" s="19"/>
      <c r="C138" s="19"/>
      <c r="D138" s="19"/>
      <c r="E138" s="25"/>
      <c r="F138" s="25"/>
      <c r="G138" s="19"/>
      <c r="H138" s="19"/>
      <c r="I138" s="19"/>
      <c r="J138" s="19"/>
      <c r="K138" s="19"/>
      <c r="L138" s="29"/>
      <c r="M138" s="29"/>
      <c r="N138" s="19"/>
      <c r="O138" s="19"/>
      <c r="P138" s="20"/>
      <c r="Q138" s="19"/>
      <c r="R138" s="19"/>
      <c r="S138" s="25"/>
      <c r="T138" s="19"/>
      <c r="U138" s="19"/>
      <c r="V138" s="19"/>
      <c r="W138" s="19"/>
      <c r="X138" s="40"/>
      <c r="Y138" s="19"/>
      <c r="Z138" s="19"/>
      <c r="AA138" s="19"/>
      <c r="AB138" s="25"/>
      <c r="AE138" s="19"/>
      <c r="AF138" s="19"/>
      <c r="AH138" s="19"/>
      <c r="AI138" s="25"/>
      <c r="CD138" s="19"/>
      <c r="CE138" s="25"/>
      <c r="DZ138" s="19"/>
      <c r="EA138" s="19"/>
      <c r="EB138" s="19"/>
      <c r="EC138" s="19"/>
      <c r="ED138" s="19"/>
      <c r="EE138" s="19"/>
      <c r="EF138" s="19"/>
      <c r="EG138" s="19"/>
      <c r="EH138" s="19"/>
      <c r="EI138" s="19"/>
      <c r="EJ138" s="19"/>
      <c r="EK138" s="19"/>
      <c r="EL138" s="19"/>
      <c r="FU138" s="19"/>
      <c r="FV138" s="19"/>
      <c r="HQ138" s="19"/>
      <c r="HR138" s="19"/>
      <c r="JM138" s="19"/>
      <c r="JN138" s="29"/>
      <c r="JO138" s="19"/>
      <c r="JP138" s="19"/>
      <c r="JQ138" s="19"/>
      <c r="JR138" s="19"/>
      <c r="JS138" s="19"/>
      <c r="JT138" s="19"/>
      <c r="JU138" s="19"/>
      <c r="JV138" s="19"/>
      <c r="JW138" s="19"/>
      <c r="JX138" s="19"/>
      <c r="JY138" s="19"/>
      <c r="JZ138" s="19"/>
      <c r="LI138" s="19"/>
      <c r="LJ138" s="19"/>
      <c r="LK138" s="19"/>
      <c r="LL138" s="19"/>
      <c r="LM138" s="19"/>
      <c r="LN138" s="19"/>
      <c r="LO138" s="19"/>
      <c r="LP138" s="19"/>
      <c r="LQ138" s="19"/>
      <c r="LR138" s="19"/>
      <c r="LS138" s="19"/>
      <c r="LT138" s="19"/>
      <c r="LU138" s="19"/>
      <c r="ND138" s="19"/>
      <c r="NE138" s="19"/>
      <c r="NF138" s="19"/>
      <c r="NG138" s="19"/>
      <c r="NH138" s="19"/>
      <c r="NI138" s="19"/>
      <c r="NJ138" s="19"/>
      <c r="NK138" s="19"/>
      <c r="NL138" s="19"/>
      <c r="NM138" s="19"/>
      <c r="NN138" s="19"/>
      <c r="NO138" s="19"/>
      <c r="NP138" s="19"/>
      <c r="OZ138" s="25"/>
      <c r="PA138" s="25"/>
      <c r="PB138" s="25"/>
      <c r="PC138" s="25"/>
      <c r="PD138" s="25"/>
      <c r="PE138" s="25"/>
      <c r="PF138" s="25"/>
      <c r="PG138" s="25"/>
      <c r="PH138" s="25"/>
      <c r="PI138" s="25"/>
      <c r="PJ138" s="25"/>
      <c r="PK138" s="25"/>
      <c r="PL138" s="25"/>
      <c r="PM138" s="25"/>
      <c r="PN138" s="25"/>
      <c r="QW138" s="25"/>
      <c r="RA138" s="19"/>
      <c r="RB138" s="19"/>
      <c r="RC138" s="19"/>
      <c r="RD138" s="19"/>
      <c r="RE138" s="19"/>
      <c r="RF138" s="19"/>
      <c r="RI138" s="19"/>
      <c r="RJ138" s="19"/>
      <c r="RK138" s="19"/>
      <c r="RL138" s="19"/>
      <c r="RM138" s="19"/>
      <c r="RN138" s="19"/>
      <c r="RO138" s="19"/>
      <c r="RP138" s="19"/>
      <c r="RQ138" s="19"/>
      <c r="RR138" s="19"/>
      <c r="RS138" s="19"/>
      <c r="RT138" s="19"/>
      <c r="RU138" s="19"/>
      <c r="RV138" s="19"/>
      <c r="RW138" s="19"/>
      <c r="RX138" s="19"/>
      <c r="RY138" s="19"/>
      <c r="SA138" s="19"/>
      <c r="SB138" s="19"/>
    </row>
    <row r="139" spans="1:496" x14ac:dyDescent="0.25">
      <c r="A139" s="2"/>
      <c r="B139" s="19"/>
      <c r="C139" s="19"/>
      <c r="D139" s="19"/>
      <c r="E139" s="25"/>
      <c r="F139" s="25"/>
      <c r="G139" s="19"/>
      <c r="H139" s="19"/>
      <c r="I139" s="19"/>
      <c r="J139" s="19"/>
      <c r="K139" s="19"/>
      <c r="L139" s="29"/>
      <c r="M139" s="29"/>
      <c r="N139" s="19"/>
      <c r="O139" s="19"/>
      <c r="P139" s="20"/>
      <c r="Q139" s="19"/>
      <c r="R139" s="19"/>
      <c r="S139" s="25"/>
      <c r="T139" s="19"/>
      <c r="U139" s="19"/>
      <c r="V139" s="19"/>
      <c r="W139" s="19"/>
      <c r="X139" s="40"/>
      <c r="Y139" s="19"/>
      <c r="Z139" s="19"/>
      <c r="AA139" s="19"/>
      <c r="AB139" s="25"/>
      <c r="AE139" s="19"/>
      <c r="AF139" s="19"/>
      <c r="AH139" s="19"/>
      <c r="AI139" s="25"/>
      <c r="CD139" s="19"/>
      <c r="CE139" s="25"/>
      <c r="DZ139" s="19"/>
      <c r="EA139" s="19"/>
      <c r="EB139" s="19"/>
      <c r="EC139" s="19"/>
      <c r="ED139" s="19"/>
      <c r="EE139" s="19"/>
      <c r="EF139" s="19"/>
      <c r="EG139" s="19"/>
      <c r="EH139" s="19"/>
      <c r="EI139" s="19"/>
      <c r="EJ139" s="19"/>
      <c r="EK139" s="19"/>
      <c r="EL139" s="19"/>
      <c r="FU139" s="19"/>
      <c r="FV139" s="19"/>
      <c r="HQ139" s="19"/>
      <c r="HR139" s="19"/>
      <c r="JM139" s="19"/>
      <c r="JN139" s="29"/>
      <c r="JO139" s="19"/>
      <c r="JP139" s="19"/>
      <c r="JQ139" s="19"/>
      <c r="JR139" s="19"/>
      <c r="JS139" s="19"/>
      <c r="JT139" s="19"/>
      <c r="JU139" s="19"/>
      <c r="JV139" s="19"/>
      <c r="JW139" s="19"/>
      <c r="JX139" s="19"/>
      <c r="JY139" s="19"/>
      <c r="JZ139" s="19"/>
      <c r="LI139" s="19"/>
      <c r="LJ139" s="19"/>
      <c r="LK139" s="19"/>
      <c r="LL139" s="19"/>
      <c r="LM139" s="19"/>
      <c r="LN139" s="19"/>
      <c r="LO139" s="19"/>
      <c r="LP139" s="19"/>
      <c r="LQ139" s="19"/>
      <c r="LR139" s="19"/>
      <c r="LS139" s="19"/>
      <c r="LT139" s="19"/>
      <c r="LU139" s="19"/>
      <c r="ND139" s="19"/>
      <c r="NE139" s="19"/>
      <c r="NF139" s="19"/>
      <c r="NG139" s="19"/>
      <c r="NH139" s="19"/>
      <c r="NI139" s="19"/>
      <c r="NJ139" s="19"/>
      <c r="NK139" s="19"/>
      <c r="NL139" s="19"/>
      <c r="NM139" s="19"/>
      <c r="NN139" s="19"/>
      <c r="NO139" s="19"/>
      <c r="NP139" s="19"/>
      <c r="OZ139" s="25"/>
      <c r="PA139" s="25"/>
      <c r="PB139" s="25"/>
      <c r="PC139" s="25"/>
      <c r="PD139" s="25"/>
      <c r="PE139" s="25"/>
      <c r="PF139" s="25"/>
      <c r="PG139" s="25"/>
      <c r="PH139" s="25"/>
      <c r="PI139" s="25"/>
      <c r="PJ139" s="25"/>
      <c r="PK139" s="25"/>
      <c r="PL139" s="25"/>
      <c r="PM139" s="25"/>
      <c r="PN139" s="25"/>
      <c r="QW139" s="25"/>
      <c r="RA139" s="19"/>
      <c r="RB139" s="19"/>
      <c r="RC139" s="19"/>
      <c r="RD139" s="19"/>
      <c r="RE139" s="19"/>
      <c r="RF139" s="19"/>
      <c r="RI139" s="19"/>
      <c r="RJ139" s="19"/>
      <c r="RK139" s="19"/>
      <c r="RL139" s="19"/>
      <c r="RM139" s="19"/>
      <c r="RN139" s="19"/>
      <c r="RO139" s="19"/>
      <c r="RP139" s="19"/>
      <c r="RQ139" s="19"/>
      <c r="RR139" s="19"/>
      <c r="RS139" s="19"/>
      <c r="RT139" s="19"/>
      <c r="RU139" s="19"/>
      <c r="RV139" s="19"/>
      <c r="RW139" s="19"/>
      <c r="RX139" s="19"/>
      <c r="RY139" s="19"/>
      <c r="SA139" s="19"/>
      <c r="SB139" s="19"/>
    </row>
    <row r="140" spans="1:496" x14ac:dyDescent="0.25">
      <c r="A140" s="2"/>
      <c r="B140" s="19"/>
      <c r="C140" s="19"/>
      <c r="D140" s="19"/>
      <c r="E140" s="25"/>
      <c r="F140" s="25"/>
      <c r="G140" s="19"/>
      <c r="H140" s="19"/>
      <c r="I140" s="19"/>
      <c r="J140" s="19"/>
      <c r="K140" s="19"/>
      <c r="L140" s="29"/>
      <c r="M140" s="29"/>
      <c r="N140" s="19"/>
      <c r="O140" s="19"/>
      <c r="P140" s="20"/>
      <c r="Q140" s="19"/>
      <c r="R140" s="19"/>
      <c r="S140" s="25"/>
      <c r="T140" s="19"/>
      <c r="U140" s="19"/>
      <c r="V140" s="19"/>
      <c r="W140" s="19"/>
      <c r="X140" s="40"/>
      <c r="Y140" s="19"/>
      <c r="Z140" s="19"/>
      <c r="AA140" s="19"/>
      <c r="AB140" s="25"/>
      <c r="AE140" s="19"/>
      <c r="AF140" s="19"/>
      <c r="AH140" s="19"/>
      <c r="AI140" s="25"/>
      <c r="CD140" s="19"/>
      <c r="CE140" s="25"/>
      <c r="DZ140" s="19"/>
      <c r="EA140" s="19"/>
      <c r="EB140" s="19"/>
      <c r="EC140" s="19"/>
      <c r="ED140" s="19"/>
      <c r="EE140" s="19"/>
      <c r="EF140" s="19"/>
      <c r="EG140" s="19"/>
      <c r="EH140" s="19"/>
      <c r="EI140" s="19"/>
      <c r="EJ140" s="19"/>
      <c r="EK140" s="19"/>
      <c r="EL140" s="19"/>
      <c r="FU140" s="19"/>
      <c r="FV140" s="19"/>
      <c r="HQ140" s="19"/>
      <c r="HR140" s="19"/>
      <c r="JM140" s="19"/>
      <c r="JN140" s="29"/>
      <c r="JO140" s="19"/>
      <c r="JP140" s="19"/>
      <c r="JQ140" s="19"/>
      <c r="JR140" s="19"/>
      <c r="JS140" s="19"/>
      <c r="JT140" s="19"/>
      <c r="JU140" s="19"/>
      <c r="JV140" s="19"/>
      <c r="JW140" s="19"/>
      <c r="JX140" s="19"/>
      <c r="JY140" s="19"/>
      <c r="JZ140" s="19"/>
      <c r="LI140" s="19"/>
      <c r="LJ140" s="19"/>
      <c r="LK140" s="19"/>
      <c r="LL140" s="19"/>
      <c r="LM140" s="19"/>
      <c r="LN140" s="19"/>
      <c r="LO140" s="19"/>
      <c r="LP140" s="19"/>
      <c r="LQ140" s="19"/>
      <c r="LR140" s="19"/>
      <c r="LS140" s="19"/>
      <c r="LT140" s="19"/>
      <c r="LU140" s="19"/>
      <c r="ND140" s="19"/>
      <c r="NE140" s="19"/>
      <c r="NF140" s="19"/>
      <c r="NG140" s="19"/>
      <c r="NH140" s="19"/>
      <c r="NI140" s="19"/>
      <c r="NJ140" s="19"/>
      <c r="NK140" s="19"/>
      <c r="NL140" s="19"/>
      <c r="NM140" s="19"/>
      <c r="NN140" s="19"/>
      <c r="NO140" s="19"/>
      <c r="NP140" s="19"/>
      <c r="OZ140" s="25"/>
      <c r="PA140" s="25"/>
      <c r="PB140" s="25"/>
      <c r="PC140" s="25"/>
      <c r="PD140" s="25"/>
      <c r="PE140" s="25"/>
      <c r="PF140" s="25"/>
      <c r="PG140" s="25"/>
      <c r="PH140" s="25"/>
      <c r="PI140" s="25"/>
      <c r="PJ140" s="25"/>
      <c r="PK140" s="25"/>
      <c r="PL140" s="25"/>
      <c r="PM140" s="25"/>
      <c r="PN140" s="25"/>
      <c r="QW140" s="25"/>
      <c r="RA140" s="19"/>
      <c r="RB140" s="19"/>
      <c r="RC140" s="19"/>
      <c r="RD140" s="19"/>
      <c r="RE140" s="19"/>
      <c r="RF140" s="19"/>
      <c r="RI140" s="19"/>
      <c r="RJ140" s="19"/>
      <c r="RK140" s="19"/>
      <c r="RL140" s="19"/>
      <c r="RM140" s="19"/>
      <c r="RN140" s="19"/>
      <c r="RO140" s="19"/>
      <c r="RP140" s="19"/>
      <c r="RQ140" s="19"/>
      <c r="RR140" s="19"/>
      <c r="RS140" s="19"/>
      <c r="RT140" s="19"/>
      <c r="RU140" s="19"/>
      <c r="RV140" s="19"/>
      <c r="RW140" s="19"/>
      <c r="RX140" s="19"/>
      <c r="RY140" s="19"/>
      <c r="SA140" s="19"/>
      <c r="SB140" s="19"/>
    </row>
    <row r="141" spans="1:496" x14ac:dyDescent="0.25">
      <c r="A141" s="2"/>
      <c r="B141" s="19"/>
      <c r="C141" s="19"/>
      <c r="D141" s="19"/>
      <c r="E141" s="25"/>
      <c r="F141" s="25"/>
      <c r="G141" s="19"/>
      <c r="H141" s="19"/>
      <c r="I141" s="19"/>
      <c r="J141" s="19"/>
      <c r="K141" s="19"/>
      <c r="L141" s="29"/>
      <c r="M141" s="29"/>
      <c r="N141" s="19"/>
      <c r="O141" s="19"/>
      <c r="P141" s="20"/>
      <c r="Q141" s="19"/>
      <c r="R141" s="19"/>
      <c r="S141" s="25"/>
      <c r="T141" s="19"/>
      <c r="U141" s="19"/>
      <c r="V141" s="19"/>
      <c r="W141" s="19"/>
      <c r="X141" s="40"/>
      <c r="Y141" s="19"/>
      <c r="Z141" s="19"/>
      <c r="AA141" s="19"/>
      <c r="AB141" s="25"/>
      <c r="AE141" s="19"/>
      <c r="AF141" s="19"/>
      <c r="AH141" s="19"/>
      <c r="AI141" s="25"/>
      <c r="CD141" s="19"/>
      <c r="CE141" s="25"/>
      <c r="DZ141" s="19"/>
      <c r="EA141" s="19"/>
      <c r="EB141" s="19"/>
      <c r="EC141" s="19"/>
      <c r="ED141" s="19"/>
      <c r="EE141" s="19"/>
      <c r="EF141" s="19"/>
      <c r="EG141" s="19"/>
      <c r="EH141" s="19"/>
      <c r="EI141" s="19"/>
      <c r="EJ141" s="19"/>
      <c r="EK141" s="19"/>
      <c r="EL141" s="19"/>
      <c r="FU141" s="19"/>
      <c r="FV141" s="19"/>
      <c r="HQ141" s="19"/>
      <c r="HR141" s="19"/>
      <c r="JM141" s="19"/>
      <c r="JN141" s="29"/>
      <c r="JO141" s="19"/>
      <c r="JP141" s="19"/>
      <c r="JQ141" s="19"/>
      <c r="JR141" s="19"/>
      <c r="JS141" s="19"/>
      <c r="JT141" s="19"/>
      <c r="JU141" s="19"/>
      <c r="JV141" s="19"/>
      <c r="JW141" s="19"/>
      <c r="JX141" s="19"/>
      <c r="JY141" s="19"/>
      <c r="JZ141" s="19"/>
      <c r="LI141" s="19"/>
      <c r="LJ141" s="19"/>
      <c r="LK141" s="19"/>
      <c r="LL141" s="19"/>
      <c r="LM141" s="19"/>
      <c r="LN141" s="19"/>
      <c r="LO141" s="19"/>
      <c r="LP141" s="19"/>
      <c r="LQ141" s="19"/>
      <c r="LR141" s="19"/>
      <c r="LS141" s="19"/>
      <c r="LT141" s="19"/>
      <c r="LU141" s="19"/>
      <c r="ND141" s="19"/>
      <c r="NE141" s="19"/>
      <c r="NF141" s="19"/>
      <c r="NG141" s="19"/>
      <c r="NH141" s="19"/>
      <c r="NI141" s="19"/>
      <c r="NJ141" s="19"/>
      <c r="NK141" s="19"/>
      <c r="NL141" s="19"/>
      <c r="NM141" s="19"/>
      <c r="NN141" s="19"/>
      <c r="NO141" s="19"/>
      <c r="NP141" s="19"/>
      <c r="OZ141" s="25"/>
      <c r="PA141" s="25"/>
      <c r="PB141" s="25"/>
      <c r="PC141" s="25"/>
      <c r="PD141" s="25"/>
      <c r="PE141" s="25"/>
      <c r="PF141" s="25"/>
      <c r="PG141" s="25"/>
      <c r="PH141" s="25"/>
      <c r="PI141" s="25"/>
      <c r="PJ141" s="25"/>
      <c r="PK141" s="25"/>
      <c r="PL141" s="25"/>
      <c r="PM141" s="25"/>
      <c r="PN141" s="25"/>
      <c r="QW141" s="25"/>
      <c r="RA141" s="19"/>
      <c r="RB141" s="19"/>
      <c r="RC141" s="19"/>
      <c r="RD141" s="19"/>
      <c r="RE141" s="19"/>
      <c r="RF141" s="19"/>
      <c r="RI141" s="19"/>
      <c r="RJ141" s="19"/>
      <c r="RK141" s="19"/>
      <c r="RL141" s="19"/>
      <c r="RM141" s="19"/>
      <c r="RN141" s="19"/>
      <c r="RO141" s="19"/>
      <c r="RP141" s="19"/>
      <c r="RQ141" s="19"/>
      <c r="RR141" s="19"/>
      <c r="RS141" s="19"/>
      <c r="RT141" s="19"/>
      <c r="RU141" s="19"/>
      <c r="RV141" s="19"/>
      <c r="RW141" s="19"/>
      <c r="RX141" s="19"/>
      <c r="RY141" s="19"/>
      <c r="SA141" s="19"/>
      <c r="SB141" s="19"/>
    </row>
    <row r="142" spans="1:496" x14ac:dyDescent="0.25">
      <c r="A142" s="2"/>
      <c r="B142" s="19"/>
      <c r="C142" s="19"/>
      <c r="D142" s="19"/>
      <c r="E142" s="25"/>
      <c r="F142" s="25"/>
      <c r="G142" s="19"/>
      <c r="H142" s="19"/>
      <c r="I142" s="19"/>
      <c r="J142" s="19"/>
      <c r="K142" s="19"/>
      <c r="L142" s="29"/>
      <c r="M142" s="29"/>
      <c r="N142" s="19"/>
      <c r="O142" s="19"/>
      <c r="P142" s="20"/>
      <c r="Q142" s="19"/>
      <c r="R142" s="19"/>
      <c r="S142" s="25"/>
      <c r="T142" s="19"/>
      <c r="U142" s="19"/>
      <c r="V142" s="19"/>
      <c r="W142" s="19"/>
      <c r="X142" s="40"/>
      <c r="Y142" s="19"/>
      <c r="Z142" s="19"/>
      <c r="AA142" s="19"/>
      <c r="AB142" s="25"/>
      <c r="AE142" s="19"/>
      <c r="AF142" s="19"/>
      <c r="AH142" s="19"/>
      <c r="AI142" s="25"/>
      <c r="CD142" s="19"/>
      <c r="CE142" s="25"/>
      <c r="DZ142" s="19"/>
      <c r="EA142" s="19"/>
      <c r="EB142" s="19"/>
      <c r="EC142" s="19"/>
      <c r="ED142" s="19"/>
      <c r="EE142" s="19"/>
      <c r="EF142" s="19"/>
      <c r="EG142" s="19"/>
      <c r="EH142" s="19"/>
      <c r="EI142" s="19"/>
      <c r="EJ142" s="19"/>
      <c r="EK142" s="19"/>
      <c r="EL142" s="19"/>
      <c r="FU142" s="19"/>
      <c r="FV142" s="19"/>
      <c r="HQ142" s="19"/>
      <c r="HR142" s="19"/>
      <c r="JM142" s="19"/>
      <c r="JN142" s="29"/>
      <c r="JO142" s="19"/>
      <c r="JP142" s="19"/>
      <c r="JQ142" s="19"/>
      <c r="JR142" s="19"/>
      <c r="JS142" s="19"/>
      <c r="JT142" s="19"/>
      <c r="JU142" s="19"/>
      <c r="JV142" s="19"/>
      <c r="JW142" s="19"/>
      <c r="JX142" s="19"/>
      <c r="JY142" s="19"/>
      <c r="JZ142" s="19"/>
      <c r="LI142" s="19"/>
      <c r="LJ142" s="19"/>
      <c r="LK142" s="19"/>
      <c r="LL142" s="19"/>
      <c r="LM142" s="19"/>
      <c r="LN142" s="19"/>
      <c r="LO142" s="19"/>
      <c r="LP142" s="19"/>
      <c r="LQ142" s="19"/>
      <c r="LR142" s="19"/>
      <c r="LS142" s="19"/>
      <c r="LT142" s="19"/>
      <c r="LU142" s="19"/>
      <c r="ND142" s="19"/>
      <c r="NE142" s="19"/>
      <c r="NF142" s="19"/>
      <c r="NG142" s="19"/>
      <c r="NH142" s="19"/>
      <c r="NI142" s="19"/>
      <c r="NJ142" s="19"/>
      <c r="NK142" s="19"/>
      <c r="NL142" s="19"/>
      <c r="NM142" s="19"/>
      <c r="NN142" s="19"/>
      <c r="NO142" s="19"/>
      <c r="NP142" s="19"/>
      <c r="OZ142" s="25"/>
      <c r="PA142" s="25"/>
      <c r="PB142" s="25"/>
      <c r="PC142" s="25"/>
      <c r="PD142" s="25"/>
      <c r="PE142" s="25"/>
      <c r="PF142" s="25"/>
      <c r="PG142" s="25"/>
      <c r="PH142" s="25"/>
      <c r="PI142" s="25"/>
      <c r="PJ142" s="25"/>
      <c r="PK142" s="25"/>
      <c r="PL142" s="25"/>
      <c r="PM142" s="25"/>
      <c r="PN142" s="25"/>
      <c r="QW142" s="25"/>
      <c r="RA142" s="19"/>
      <c r="RB142" s="19"/>
      <c r="RC142" s="19"/>
      <c r="RD142" s="19"/>
      <c r="RE142" s="19"/>
      <c r="RF142" s="19"/>
      <c r="RI142" s="19"/>
      <c r="RJ142" s="19"/>
      <c r="RK142" s="19"/>
      <c r="RL142" s="19"/>
      <c r="RM142" s="19"/>
      <c r="RN142" s="19"/>
      <c r="RO142" s="19"/>
      <c r="RP142" s="19"/>
      <c r="RQ142" s="19"/>
      <c r="RR142" s="19"/>
      <c r="RS142" s="19"/>
      <c r="RT142" s="19"/>
      <c r="RU142" s="19"/>
      <c r="RV142" s="19"/>
      <c r="RW142" s="19"/>
      <c r="RX142" s="19"/>
      <c r="RY142" s="19"/>
      <c r="SA142" s="19"/>
      <c r="SB142" s="19"/>
    </row>
    <row r="143" spans="1:496" x14ac:dyDescent="0.25">
      <c r="A143" s="2"/>
      <c r="B143" s="19"/>
      <c r="C143" s="19"/>
      <c r="D143" s="19"/>
      <c r="E143" s="25"/>
      <c r="F143" s="25"/>
      <c r="G143" s="19"/>
      <c r="H143" s="19"/>
      <c r="I143" s="19"/>
      <c r="J143" s="19"/>
      <c r="K143" s="19"/>
      <c r="L143" s="29"/>
      <c r="M143" s="29"/>
      <c r="N143" s="19"/>
      <c r="O143" s="19"/>
      <c r="P143" s="20"/>
      <c r="Q143" s="19"/>
      <c r="R143" s="19"/>
      <c r="S143" s="25"/>
      <c r="T143" s="19"/>
      <c r="U143" s="19"/>
      <c r="V143" s="19"/>
      <c r="W143" s="19"/>
      <c r="X143" s="40"/>
      <c r="Y143" s="19"/>
      <c r="Z143" s="19"/>
      <c r="AA143" s="19"/>
      <c r="AB143" s="25"/>
      <c r="AE143" s="19"/>
      <c r="AF143" s="19"/>
      <c r="AH143" s="19"/>
      <c r="AI143" s="25"/>
      <c r="CD143" s="19"/>
      <c r="CE143" s="25"/>
      <c r="DZ143" s="19"/>
      <c r="EA143" s="19"/>
      <c r="EB143" s="19"/>
      <c r="EC143" s="19"/>
      <c r="ED143" s="19"/>
      <c r="EE143" s="19"/>
      <c r="EF143" s="19"/>
      <c r="EG143" s="19"/>
      <c r="EH143" s="19"/>
      <c r="EI143" s="19"/>
      <c r="EJ143" s="19"/>
      <c r="EK143" s="19"/>
      <c r="EL143" s="19"/>
      <c r="FU143" s="19"/>
      <c r="FV143" s="19"/>
      <c r="HQ143" s="19"/>
      <c r="HR143" s="19"/>
      <c r="JM143" s="19"/>
      <c r="JN143" s="29"/>
      <c r="JO143" s="19"/>
      <c r="JP143" s="19"/>
      <c r="JQ143" s="19"/>
      <c r="JR143" s="19"/>
      <c r="JS143" s="19"/>
      <c r="JT143" s="19"/>
      <c r="JU143" s="19"/>
      <c r="JV143" s="19"/>
      <c r="JW143" s="19"/>
      <c r="JX143" s="19"/>
      <c r="JY143" s="19"/>
      <c r="JZ143" s="19"/>
      <c r="LI143" s="19"/>
      <c r="LJ143" s="19"/>
      <c r="LK143" s="19"/>
      <c r="LL143" s="19"/>
      <c r="LM143" s="19"/>
      <c r="LN143" s="19"/>
      <c r="LO143" s="19"/>
      <c r="LP143" s="19"/>
      <c r="LQ143" s="19"/>
      <c r="LR143" s="19"/>
      <c r="LS143" s="19"/>
      <c r="LT143" s="19"/>
      <c r="LU143" s="19"/>
      <c r="ND143" s="19"/>
      <c r="NE143" s="19"/>
      <c r="NF143" s="19"/>
      <c r="NG143" s="19"/>
      <c r="NH143" s="19"/>
      <c r="NI143" s="19"/>
      <c r="NJ143" s="19"/>
      <c r="NK143" s="19"/>
      <c r="NL143" s="19"/>
      <c r="NM143" s="19"/>
      <c r="NN143" s="19"/>
      <c r="NO143" s="19"/>
      <c r="NP143" s="19"/>
      <c r="OZ143" s="25"/>
      <c r="PA143" s="25"/>
      <c r="PB143" s="25"/>
      <c r="PC143" s="25"/>
      <c r="PD143" s="25"/>
      <c r="PE143" s="25"/>
      <c r="PF143" s="25"/>
      <c r="PG143" s="25"/>
      <c r="PH143" s="25"/>
      <c r="PI143" s="25"/>
      <c r="PJ143" s="25"/>
      <c r="PK143" s="25"/>
      <c r="PL143" s="25"/>
      <c r="PM143" s="25"/>
      <c r="PN143" s="25"/>
      <c r="QW143" s="25"/>
      <c r="RA143" s="19"/>
      <c r="RB143" s="19"/>
      <c r="RC143" s="19"/>
      <c r="RD143" s="19"/>
      <c r="RE143" s="19"/>
      <c r="RF143" s="19"/>
      <c r="RI143" s="19"/>
      <c r="RJ143" s="19"/>
      <c r="RK143" s="19"/>
      <c r="RL143" s="19"/>
      <c r="RM143" s="19"/>
      <c r="RN143" s="19"/>
      <c r="RO143" s="19"/>
      <c r="RP143" s="19"/>
      <c r="RQ143" s="19"/>
      <c r="RR143" s="19"/>
      <c r="RS143" s="19"/>
      <c r="RT143" s="19"/>
      <c r="RU143" s="19"/>
      <c r="RV143" s="19"/>
      <c r="RW143" s="19"/>
      <c r="RX143" s="19"/>
      <c r="RY143" s="19"/>
      <c r="SA143" s="19"/>
      <c r="SB143" s="19"/>
    </row>
    <row r="144" spans="1:496" x14ac:dyDescent="0.25">
      <c r="A144" s="2"/>
      <c r="B144" s="19"/>
      <c r="C144" s="19"/>
      <c r="D144" s="19"/>
      <c r="E144" s="25"/>
      <c r="F144" s="25"/>
      <c r="G144" s="19"/>
      <c r="H144" s="19"/>
      <c r="I144" s="19"/>
      <c r="J144" s="19"/>
      <c r="K144" s="19"/>
      <c r="L144" s="29"/>
      <c r="M144" s="29"/>
      <c r="N144" s="19"/>
      <c r="O144" s="19"/>
      <c r="P144" s="20"/>
      <c r="Q144" s="19"/>
      <c r="R144" s="19"/>
      <c r="S144" s="25"/>
      <c r="T144" s="19"/>
      <c r="U144" s="19"/>
      <c r="V144" s="19"/>
      <c r="W144" s="19"/>
      <c r="X144" s="40"/>
      <c r="Y144" s="19"/>
      <c r="Z144" s="19"/>
      <c r="AA144" s="19"/>
      <c r="AB144" s="25"/>
      <c r="AE144" s="19"/>
      <c r="AF144" s="19"/>
      <c r="AH144" s="19"/>
      <c r="AI144" s="25"/>
      <c r="CD144" s="19"/>
      <c r="CE144" s="25"/>
      <c r="DZ144" s="19"/>
      <c r="EA144" s="19"/>
      <c r="EB144" s="19"/>
      <c r="EC144" s="19"/>
      <c r="ED144" s="19"/>
      <c r="EE144" s="19"/>
      <c r="EF144" s="19"/>
      <c r="EG144" s="19"/>
      <c r="EH144" s="19"/>
      <c r="EI144" s="19"/>
      <c r="EJ144" s="19"/>
      <c r="EK144" s="19"/>
      <c r="EL144" s="19"/>
      <c r="FU144" s="19"/>
      <c r="FV144" s="19"/>
      <c r="HQ144" s="19"/>
      <c r="HR144" s="19"/>
      <c r="JM144" s="19"/>
      <c r="JN144" s="29"/>
      <c r="JO144" s="19"/>
      <c r="JP144" s="19"/>
      <c r="JQ144" s="19"/>
      <c r="JR144" s="19"/>
      <c r="JS144" s="19"/>
      <c r="JT144" s="19"/>
      <c r="JU144" s="19"/>
      <c r="JV144" s="19"/>
      <c r="JW144" s="19"/>
      <c r="JX144" s="19"/>
      <c r="JY144" s="19"/>
      <c r="JZ144" s="19"/>
      <c r="LI144" s="19"/>
      <c r="LJ144" s="19"/>
      <c r="LK144" s="19"/>
      <c r="LL144" s="19"/>
      <c r="LM144" s="19"/>
      <c r="LN144" s="19"/>
      <c r="LO144" s="19"/>
      <c r="LP144" s="19"/>
      <c r="LQ144" s="19"/>
      <c r="LR144" s="19"/>
      <c r="LS144" s="19"/>
      <c r="LT144" s="19"/>
      <c r="LU144" s="19"/>
      <c r="ND144" s="19"/>
      <c r="NE144" s="19"/>
      <c r="NF144" s="19"/>
      <c r="NG144" s="19"/>
      <c r="NH144" s="19"/>
      <c r="NI144" s="19"/>
      <c r="NJ144" s="19"/>
      <c r="NK144" s="19"/>
      <c r="NL144" s="19"/>
      <c r="NM144" s="19"/>
      <c r="NN144" s="19"/>
      <c r="NO144" s="19"/>
      <c r="NP144" s="19"/>
      <c r="OZ144" s="25"/>
      <c r="PA144" s="25"/>
      <c r="PB144" s="25"/>
      <c r="PC144" s="25"/>
      <c r="PD144" s="25"/>
      <c r="PE144" s="25"/>
      <c r="PF144" s="25"/>
      <c r="PG144" s="25"/>
      <c r="PH144" s="25"/>
      <c r="PI144" s="25"/>
      <c r="PJ144" s="25"/>
      <c r="PK144" s="25"/>
      <c r="PL144" s="25"/>
      <c r="PM144" s="25"/>
      <c r="PN144" s="25"/>
      <c r="QW144" s="25"/>
      <c r="RA144" s="19"/>
      <c r="RB144" s="19"/>
      <c r="RC144" s="19"/>
      <c r="RD144" s="19"/>
      <c r="RE144" s="19"/>
      <c r="RF144" s="19"/>
      <c r="RI144" s="19"/>
      <c r="RJ144" s="19"/>
      <c r="RK144" s="19"/>
      <c r="RL144" s="19"/>
      <c r="RM144" s="19"/>
      <c r="RN144" s="19"/>
      <c r="RO144" s="19"/>
      <c r="RP144" s="19"/>
      <c r="RQ144" s="19"/>
      <c r="RR144" s="19"/>
      <c r="RS144" s="19"/>
      <c r="RT144" s="19"/>
      <c r="RU144" s="19"/>
      <c r="RV144" s="19"/>
      <c r="RW144" s="19"/>
      <c r="RX144" s="19"/>
      <c r="RY144" s="19"/>
      <c r="SA144" s="19"/>
      <c r="SB144" s="19"/>
    </row>
    <row r="145" spans="1:496" x14ac:dyDescent="0.25">
      <c r="A145" s="2"/>
      <c r="B145" s="19"/>
      <c r="C145" s="19"/>
      <c r="D145" s="19"/>
      <c r="E145" s="25"/>
      <c r="F145" s="25"/>
      <c r="G145" s="19"/>
      <c r="H145" s="19"/>
      <c r="I145" s="19"/>
      <c r="J145" s="19"/>
      <c r="K145" s="19"/>
      <c r="L145" s="29"/>
      <c r="M145" s="29"/>
      <c r="N145" s="19"/>
      <c r="O145" s="19"/>
      <c r="P145" s="20"/>
      <c r="Q145" s="19"/>
      <c r="R145" s="19"/>
      <c r="S145" s="25"/>
      <c r="T145" s="19"/>
      <c r="U145" s="19"/>
      <c r="V145" s="19"/>
      <c r="W145" s="19"/>
      <c r="X145" s="40"/>
      <c r="Y145" s="19"/>
      <c r="Z145" s="19"/>
      <c r="AA145" s="19"/>
      <c r="AB145" s="25"/>
      <c r="AE145" s="19"/>
      <c r="AF145" s="19"/>
      <c r="AH145" s="19"/>
      <c r="AI145" s="25"/>
      <c r="CD145" s="19"/>
      <c r="CE145" s="25"/>
      <c r="DZ145" s="19"/>
      <c r="EA145" s="19"/>
      <c r="EB145" s="19"/>
      <c r="EC145" s="19"/>
      <c r="ED145" s="19"/>
      <c r="EE145" s="19"/>
      <c r="EF145" s="19"/>
      <c r="EG145" s="19"/>
      <c r="EH145" s="19"/>
      <c r="EI145" s="19"/>
      <c r="EJ145" s="19"/>
      <c r="EK145" s="19"/>
      <c r="EL145" s="19"/>
      <c r="FU145" s="19"/>
      <c r="FV145" s="19"/>
      <c r="HQ145" s="19"/>
      <c r="HR145" s="19"/>
      <c r="JM145" s="19"/>
      <c r="JN145" s="29"/>
      <c r="JO145" s="19"/>
      <c r="JP145" s="19"/>
      <c r="JQ145" s="19"/>
      <c r="JR145" s="19"/>
      <c r="JS145" s="19"/>
      <c r="JT145" s="19"/>
      <c r="JU145" s="19"/>
      <c r="JV145" s="19"/>
      <c r="JW145" s="19"/>
      <c r="JX145" s="19"/>
      <c r="JY145" s="19"/>
      <c r="JZ145" s="19"/>
      <c r="LI145" s="19"/>
      <c r="LJ145" s="19"/>
      <c r="LK145" s="19"/>
      <c r="LL145" s="19"/>
      <c r="LM145" s="19"/>
      <c r="LN145" s="19"/>
      <c r="LO145" s="19"/>
      <c r="LP145" s="19"/>
      <c r="LQ145" s="19"/>
      <c r="LR145" s="19"/>
      <c r="LS145" s="19"/>
      <c r="LT145" s="19"/>
      <c r="LU145" s="19"/>
      <c r="ND145" s="19"/>
      <c r="NE145" s="19"/>
      <c r="NF145" s="19"/>
      <c r="NG145" s="19"/>
      <c r="NH145" s="19"/>
      <c r="NI145" s="19"/>
      <c r="NJ145" s="19"/>
      <c r="NK145" s="19"/>
      <c r="NL145" s="19"/>
      <c r="NM145" s="19"/>
      <c r="NN145" s="19"/>
      <c r="NO145" s="19"/>
      <c r="NP145" s="19"/>
      <c r="OZ145" s="25"/>
      <c r="PA145" s="25"/>
      <c r="PB145" s="25"/>
      <c r="PC145" s="25"/>
      <c r="PD145" s="25"/>
      <c r="PE145" s="25"/>
      <c r="PF145" s="25"/>
      <c r="PG145" s="25"/>
      <c r="PH145" s="25"/>
      <c r="PI145" s="25"/>
      <c r="PJ145" s="25"/>
      <c r="PK145" s="25"/>
      <c r="PL145" s="25"/>
      <c r="PM145" s="25"/>
      <c r="PN145" s="25"/>
      <c r="QW145" s="25"/>
      <c r="RA145" s="19"/>
      <c r="RB145" s="19"/>
      <c r="RC145" s="19"/>
      <c r="RD145" s="19"/>
      <c r="RE145" s="19"/>
      <c r="RF145" s="19"/>
      <c r="RI145" s="19"/>
      <c r="RJ145" s="19"/>
      <c r="RK145" s="19"/>
      <c r="RL145" s="19"/>
      <c r="RM145" s="19"/>
      <c r="RN145" s="19"/>
      <c r="RO145" s="19"/>
      <c r="RP145" s="19"/>
      <c r="RQ145" s="19"/>
      <c r="RR145" s="19"/>
      <c r="RS145" s="19"/>
      <c r="RT145" s="19"/>
      <c r="RU145" s="19"/>
      <c r="RV145" s="19"/>
      <c r="RW145" s="19"/>
      <c r="RX145" s="19"/>
      <c r="RY145" s="19"/>
      <c r="SA145" s="19"/>
      <c r="SB145" s="19"/>
    </row>
    <row r="146" spans="1:496" x14ac:dyDescent="0.25">
      <c r="A146" s="2"/>
      <c r="B146" s="19"/>
      <c r="C146" s="19"/>
      <c r="D146" s="19"/>
      <c r="E146" s="25"/>
      <c r="F146" s="25"/>
      <c r="G146" s="19"/>
      <c r="H146" s="19"/>
      <c r="I146" s="19"/>
      <c r="J146" s="19"/>
      <c r="K146" s="19"/>
      <c r="L146" s="29"/>
      <c r="M146" s="29"/>
      <c r="N146" s="19"/>
      <c r="O146" s="19"/>
      <c r="P146" s="20"/>
      <c r="Q146" s="19"/>
      <c r="R146" s="19"/>
      <c r="S146" s="25"/>
      <c r="T146" s="19"/>
      <c r="U146" s="19"/>
      <c r="V146" s="19"/>
      <c r="W146" s="19"/>
      <c r="X146" s="40"/>
      <c r="Y146" s="19"/>
      <c r="Z146" s="19"/>
      <c r="AA146" s="19"/>
      <c r="AB146" s="25"/>
      <c r="AE146" s="19"/>
      <c r="AF146" s="19"/>
      <c r="AH146" s="19"/>
      <c r="AI146" s="25"/>
      <c r="CD146" s="19"/>
      <c r="CE146" s="25"/>
      <c r="DZ146" s="19"/>
      <c r="EA146" s="19"/>
      <c r="EB146" s="19"/>
      <c r="EC146" s="19"/>
      <c r="ED146" s="19"/>
      <c r="EE146" s="19"/>
      <c r="EF146" s="19"/>
      <c r="EG146" s="19"/>
      <c r="EH146" s="19"/>
      <c r="EI146" s="19"/>
      <c r="EJ146" s="19"/>
      <c r="EK146" s="19"/>
      <c r="EL146" s="19"/>
      <c r="FU146" s="19"/>
      <c r="FV146" s="19"/>
      <c r="HQ146" s="19"/>
      <c r="HR146" s="19"/>
      <c r="JM146" s="19"/>
      <c r="JN146" s="29"/>
      <c r="JO146" s="19"/>
      <c r="JP146" s="19"/>
      <c r="JQ146" s="19"/>
      <c r="JR146" s="19"/>
      <c r="JS146" s="19"/>
      <c r="JT146" s="19"/>
      <c r="JU146" s="19"/>
      <c r="JV146" s="19"/>
      <c r="JW146" s="19"/>
      <c r="JX146" s="19"/>
      <c r="JY146" s="19"/>
      <c r="JZ146" s="19"/>
      <c r="LI146" s="19"/>
      <c r="LJ146" s="19"/>
      <c r="LK146" s="19"/>
      <c r="LL146" s="19"/>
      <c r="LM146" s="19"/>
      <c r="LN146" s="19"/>
      <c r="LO146" s="19"/>
      <c r="LP146" s="19"/>
      <c r="LQ146" s="19"/>
      <c r="LR146" s="19"/>
      <c r="LS146" s="19"/>
      <c r="LT146" s="19"/>
      <c r="LU146" s="19"/>
      <c r="ND146" s="19"/>
      <c r="NE146" s="19"/>
      <c r="NF146" s="19"/>
      <c r="NG146" s="19"/>
      <c r="NH146" s="19"/>
      <c r="NI146" s="19"/>
      <c r="NJ146" s="19"/>
      <c r="NK146" s="19"/>
      <c r="NL146" s="19"/>
      <c r="NM146" s="19"/>
      <c r="NN146" s="19"/>
      <c r="NO146" s="19"/>
      <c r="NP146" s="19"/>
      <c r="OZ146" s="25"/>
      <c r="PA146" s="25"/>
      <c r="PB146" s="25"/>
      <c r="PC146" s="25"/>
      <c r="PD146" s="25"/>
      <c r="PE146" s="25"/>
      <c r="PF146" s="25"/>
      <c r="PG146" s="25"/>
      <c r="PH146" s="25"/>
      <c r="PI146" s="25"/>
      <c r="PJ146" s="25"/>
      <c r="PK146" s="25"/>
      <c r="PL146" s="25"/>
      <c r="PM146" s="25"/>
      <c r="PN146" s="25"/>
      <c r="QW146" s="25"/>
      <c r="RA146" s="19"/>
      <c r="RB146" s="19"/>
      <c r="RC146" s="19"/>
      <c r="RD146" s="19"/>
      <c r="RE146" s="19"/>
      <c r="RF146" s="19"/>
      <c r="RI146" s="19"/>
      <c r="RJ146" s="19"/>
      <c r="RK146" s="19"/>
      <c r="RL146" s="19"/>
      <c r="RM146" s="19"/>
      <c r="RN146" s="19"/>
      <c r="RO146" s="19"/>
      <c r="RP146" s="19"/>
      <c r="RQ146" s="19"/>
      <c r="RR146" s="19"/>
      <c r="RS146" s="19"/>
      <c r="RT146" s="19"/>
      <c r="RU146" s="19"/>
      <c r="RV146" s="19"/>
      <c r="RW146" s="19"/>
      <c r="RX146" s="19"/>
      <c r="RY146" s="19"/>
      <c r="SA146" s="19"/>
      <c r="SB146" s="19"/>
    </row>
    <row r="147" spans="1:496" x14ac:dyDescent="0.25">
      <c r="A147" s="2"/>
      <c r="B147" s="19"/>
      <c r="C147" s="19"/>
      <c r="D147" s="19"/>
      <c r="E147" s="25"/>
      <c r="F147" s="25"/>
      <c r="G147" s="19"/>
      <c r="H147" s="19"/>
      <c r="I147" s="19"/>
      <c r="J147" s="19"/>
      <c r="K147" s="19"/>
      <c r="L147" s="29"/>
      <c r="M147" s="29"/>
      <c r="N147" s="19"/>
      <c r="O147" s="19"/>
      <c r="P147" s="20"/>
      <c r="Q147" s="19"/>
      <c r="R147" s="19"/>
      <c r="S147" s="25"/>
      <c r="T147" s="19"/>
      <c r="U147" s="19"/>
      <c r="V147" s="19"/>
      <c r="W147" s="19"/>
      <c r="X147" s="40"/>
      <c r="Y147" s="19"/>
      <c r="Z147" s="19"/>
      <c r="AA147" s="19"/>
      <c r="AB147" s="25"/>
      <c r="AE147" s="19"/>
      <c r="AF147" s="19"/>
      <c r="AH147" s="19"/>
      <c r="AI147" s="25"/>
      <c r="CD147" s="19"/>
      <c r="CE147" s="25"/>
      <c r="DZ147" s="19"/>
      <c r="EA147" s="19"/>
      <c r="EB147" s="19"/>
      <c r="EC147" s="19"/>
      <c r="ED147" s="19"/>
      <c r="EE147" s="19"/>
      <c r="EF147" s="19"/>
      <c r="EG147" s="19"/>
      <c r="EH147" s="19"/>
      <c r="EI147" s="19"/>
      <c r="EJ147" s="19"/>
      <c r="EK147" s="19"/>
      <c r="EL147" s="19"/>
      <c r="FU147" s="19"/>
      <c r="FV147" s="19"/>
      <c r="HQ147" s="19"/>
      <c r="HR147" s="19"/>
      <c r="JM147" s="19"/>
      <c r="JN147" s="29"/>
      <c r="JO147" s="19"/>
      <c r="JP147" s="19"/>
      <c r="JQ147" s="19"/>
      <c r="JR147" s="19"/>
      <c r="JS147" s="19"/>
      <c r="JT147" s="19"/>
      <c r="JU147" s="19"/>
      <c r="JV147" s="19"/>
      <c r="JW147" s="19"/>
      <c r="JX147" s="19"/>
      <c r="JY147" s="19"/>
      <c r="JZ147" s="19"/>
      <c r="LI147" s="19"/>
      <c r="LJ147" s="19"/>
      <c r="LK147" s="19"/>
      <c r="LL147" s="19"/>
      <c r="LM147" s="19"/>
      <c r="LN147" s="19"/>
      <c r="LO147" s="19"/>
      <c r="LP147" s="19"/>
      <c r="LQ147" s="19"/>
      <c r="LR147" s="19"/>
      <c r="LS147" s="19"/>
      <c r="LT147" s="19"/>
      <c r="LU147" s="19"/>
      <c r="ND147" s="19"/>
      <c r="NE147" s="19"/>
      <c r="NF147" s="19"/>
      <c r="NG147" s="19"/>
      <c r="NH147" s="19"/>
      <c r="NI147" s="19"/>
      <c r="NJ147" s="19"/>
      <c r="NK147" s="19"/>
      <c r="NL147" s="19"/>
      <c r="NM147" s="19"/>
      <c r="NN147" s="19"/>
      <c r="NO147" s="19"/>
      <c r="NP147" s="19"/>
      <c r="OZ147" s="25"/>
      <c r="PA147" s="25"/>
      <c r="PB147" s="25"/>
      <c r="PC147" s="25"/>
      <c r="PD147" s="25"/>
      <c r="PE147" s="25"/>
      <c r="PF147" s="25"/>
      <c r="PG147" s="25"/>
      <c r="PH147" s="25"/>
      <c r="PI147" s="25"/>
      <c r="PJ147" s="25"/>
      <c r="PK147" s="25"/>
      <c r="PL147" s="25"/>
      <c r="PM147" s="25"/>
      <c r="PN147" s="25"/>
      <c r="QW147" s="25"/>
      <c r="RA147" s="19"/>
      <c r="RB147" s="19"/>
      <c r="RC147" s="19"/>
      <c r="RD147" s="19"/>
      <c r="RE147" s="19"/>
      <c r="RF147" s="19"/>
      <c r="RI147" s="19"/>
      <c r="RJ147" s="19"/>
      <c r="RK147" s="19"/>
      <c r="RL147" s="19"/>
      <c r="RM147" s="19"/>
      <c r="RN147" s="19"/>
      <c r="RO147" s="19"/>
      <c r="RP147" s="19"/>
      <c r="RQ147" s="19"/>
      <c r="RR147" s="19"/>
      <c r="RS147" s="19"/>
      <c r="RT147" s="19"/>
      <c r="RU147" s="19"/>
      <c r="RV147" s="19"/>
      <c r="RW147" s="19"/>
      <c r="RX147" s="19"/>
      <c r="RY147" s="19"/>
      <c r="SA147" s="19"/>
      <c r="SB147" s="19"/>
    </row>
    <row r="148" spans="1:496" x14ac:dyDescent="0.25">
      <c r="A148" s="2"/>
      <c r="B148" s="19"/>
      <c r="C148" s="19"/>
      <c r="D148" s="19"/>
      <c r="E148" s="25"/>
      <c r="F148" s="25"/>
      <c r="G148" s="19"/>
      <c r="H148" s="19"/>
      <c r="I148" s="19"/>
      <c r="J148" s="19"/>
      <c r="K148" s="19"/>
      <c r="L148" s="29"/>
      <c r="M148" s="29"/>
      <c r="N148" s="19"/>
      <c r="O148" s="19"/>
      <c r="P148" s="20"/>
      <c r="Q148" s="19"/>
      <c r="R148" s="19"/>
      <c r="S148" s="25"/>
      <c r="T148" s="19"/>
      <c r="U148" s="19"/>
      <c r="V148" s="19"/>
      <c r="W148" s="19"/>
      <c r="X148" s="40"/>
      <c r="Y148" s="19"/>
      <c r="Z148" s="19"/>
      <c r="AA148" s="19"/>
      <c r="AB148" s="25"/>
      <c r="AE148" s="19"/>
      <c r="AF148" s="19"/>
      <c r="AH148" s="19"/>
      <c r="AI148" s="25"/>
      <c r="CD148" s="19"/>
      <c r="CE148" s="25"/>
      <c r="DZ148" s="19"/>
      <c r="EA148" s="19"/>
      <c r="EB148" s="19"/>
      <c r="EC148" s="19"/>
      <c r="ED148" s="19"/>
      <c r="EE148" s="19"/>
      <c r="EF148" s="19"/>
      <c r="EG148" s="19"/>
      <c r="EH148" s="19"/>
      <c r="EI148" s="19"/>
      <c r="EJ148" s="19"/>
      <c r="EK148" s="19"/>
      <c r="EL148" s="19"/>
      <c r="FU148" s="19"/>
      <c r="FV148" s="19"/>
      <c r="HQ148" s="19"/>
      <c r="HR148" s="19"/>
      <c r="JM148" s="19"/>
      <c r="JN148" s="29"/>
      <c r="JO148" s="19"/>
      <c r="JP148" s="19"/>
      <c r="JQ148" s="19"/>
      <c r="JR148" s="19"/>
      <c r="JS148" s="19"/>
      <c r="JT148" s="19"/>
      <c r="JU148" s="19"/>
      <c r="JV148" s="19"/>
      <c r="JW148" s="19"/>
      <c r="JX148" s="19"/>
      <c r="JY148" s="19"/>
      <c r="JZ148" s="19"/>
      <c r="LI148" s="19"/>
      <c r="LJ148" s="19"/>
      <c r="LK148" s="19"/>
      <c r="LL148" s="19"/>
      <c r="LM148" s="19"/>
      <c r="LN148" s="19"/>
      <c r="LO148" s="19"/>
      <c r="LP148" s="19"/>
      <c r="LQ148" s="19"/>
      <c r="LR148" s="19"/>
      <c r="LS148" s="19"/>
      <c r="LT148" s="19"/>
      <c r="LU148" s="19"/>
      <c r="ND148" s="19"/>
      <c r="NE148" s="19"/>
      <c r="NF148" s="19"/>
      <c r="NG148" s="19"/>
      <c r="NH148" s="19"/>
      <c r="NI148" s="19"/>
      <c r="NJ148" s="19"/>
      <c r="NK148" s="19"/>
      <c r="NL148" s="19"/>
      <c r="NM148" s="19"/>
      <c r="NN148" s="19"/>
      <c r="NO148" s="19"/>
      <c r="NP148" s="19"/>
      <c r="OZ148" s="25"/>
      <c r="PA148" s="25"/>
      <c r="PB148" s="25"/>
      <c r="PC148" s="25"/>
      <c r="PD148" s="25"/>
      <c r="PE148" s="25"/>
      <c r="PF148" s="25"/>
      <c r="PG148" s="25"/>
      <c r="PH148" s="25"/>
      <c r="PI148" s="25"/>
      <c r="PJ148" s="25"/>
      <c r="PK148" s="25"/>
      <c r="PL148" s="25"/>
      <c r="PM148" s="25"/>
      <c r="PN148" s="25"/>
      <c r="QW148" s="25"/>
      <c r="RA148" s="19"/>
      <c r="RB148" s="19"/>
      <c r="RC148" s="19"/>
      <c r="RD148" s="19"/>
      <c r="RE148" s="19"/>
      <c r="RF148" s="19"/>
      <c r="RI148" s="19"/>
      <c r="RJ148" s="19"/>
      <c r="RK148" s="19"/>
      <c r="RL148" s="19"/>
      <c r="RM148" s="19"/>
      <c r="RN148" s="19"/>
      <c r="RO148" s="19"/>
      <c r="RP148" s="19"/>
      <c r="RQ148" s="19"/>
      <c r="RR148" s="19"/>
      <c r="RS148" s="19"/>
      <c r="RT148" s="19"/>
      <c r="RU148" s="19"/>
      <c r="RV148" s="19"/>
      <c r="RW148" s="19"/>
      <c r="RX148" s="19"/>
      <c r="RY148" s="19"/>
      <c r="SA148" s="19"/>
      <c r="SB148" s="19"/>
    </row>
    <row r="149" spans="1:496" x14ac:dyDescent="0.25">
      <c r="A149" s="2"/>
      <c r="B149" s="19"/>
      <c r="C149" s="19"/>
      <c r="D149" s="19"/>
      <c r="E149" s="25"/>
      <c r="F149" s="25"/>
      <c r="G149" s="19"/>
      <c r="H149" s="19"/>
      <c r="I149" s="19"/>
      <c r="J149" s="19"/>
      <c r="K149" s="19"/>
      <c r="L149" s="29"/>
      <c r="M149" s="29"/>
      <c r="N149" s="19"/>
      <c r="O149" s="19"/>
      <c r="P149" s="20"/>
      <c r="Q149" s="19"/>
      <c r="R149" s="19"/>
      <c r="S149" s="25"/>
      <c r="T149" s="19"/>
      <c r="U149" s="19"/>
      <c r="V149" s="19"/>
      <c r="W149" s="19"/>
      <c r="X149" s="40"/>
      <c r="Y149" s="19"/>
      <c r="Z149" s="19"/>
      <c r="AA149" s="19"/>
      <c r="AB149" s="25"/>
      <c r="AE149" s="19"/>
      <c r="AF149" s="19"/>
      <c r="AH149" s="19"/>
      <c r="AI149" s="25"/>
      <c r="CD149" s="19"/>
      <c r="CE149" s="25"/>
      <c r="DZ149" s="19"/>
      <c r="EA149" s="19"/>
      <c r="EB149" s="19"/>
      <c r="EC149" s="19"/>
      <c r="ED149" s="19"/>
      <c r="EE149" s="19"/>
      <c r="EF149" s="19"/>
      <c r="EG149" s="19"/>
      <c r="EH149" s="19"/>
      <c r="EI149" s="19"/>
      <c r="EJ149" s="19"/>
      <c r="EK149" s="19"/>
      <c r="EL149" s="19"/>
      <c r="FU149" s="19"/>
      <c r="FV149" s="19"/>
      <c r="HQ149" s="19"/>
      <c r="HR149" s="19"/>
      <c r="JM149" s="19"/>
      <c r="JN149" s="29"/>
      <c r="JO149" s="19"/>
      <c r="JP149" s="19"/>
      <c r="JQ149" s="19"/>
      <c r="JR149" s="19"/>
      <c r="JS149" s="19"/>
      <c r="JT149" s="19"/>
      <c r="JU149" s="19"/>
      <c r="JV149" s="19"/>
      <c r="JW149" s="19"/>
      <c r="JX149" s="19"/>
      <c r="JY149" s="19"/>
      <c r="JZ149" s="19"/>
      <c r="LI149" s="19"/>
      <c r="LJ149" s="19"/>
      <c r="LK149" s="19"/>
      <c r="LL149" s="19"/>
      <c r="LM149" s="19"/>
      <c r="LN149" s="19"/>
      <c r="LO149" s="19"/>
      <c r="LP149" s="19"/>
      <c r="LQ149" s="19"/>
      <c r="LR149" s="19"/>
      <c r="LS149" s="19"/>
      <c r="LT149" s="19"/>
      <c r="LU149" s="19"/>
      <c r="ND149" s="19"/>
      <c r="NE149" s="19"/>
      <c r="NF149" s="19"/>
      <c r="NG149" s="19"/>
      <c r="NH149" s="19"/>
      <c r="NI149" s="19"/>
      <c r="NJ149" s="19"/>
      <c r="NK149" s="19"/>
      <c r="NL149" s="19"/>
      <c r="NM149" s="19"/>
      <c r="NN149" s="19"/>
      <c r="NO149" s="19"/>
      <c r="NP149" s="19"/>
      <c r="OZ149" s="25"/>
      <c r="PA149" s="25"/>
      <c r="PB149" s="25"/>
      <c r="PC149" s="25"/>
      <c r="PD149" s="25"/>
      <c r="PE149" s="25"/>
      <c r="PF149" s="25"/>
      <c r="PG149" s="25"/>
      <c r="PH149" s="25"/>
      <c r="PI149" s="25"/>
      <c r="PJ149" s="25"/>
      <c r="PK149" s="25"/>
      <c r="PL149" s="25"/>
      <c r="PM149" s="25"/>
      <c r="PN149" s="25"/>
      <c r="QW149" s="25"/>
      <c r="RA149" s="19"/>
      <c r="RB149" s="19"/>
      <c r="RC149" s="19"/>
      <c r="RD149" s="19"/>
      <c r="RE149" s="19"/>
      <c r="RF149" s="19"/>
      <c r="RI149" s="19"/>
      <c r="RJ149" s="19"/>
      <c r="RK149" s="19"/>
      <c r="RL149" s="19"/>
      <c r="RM149" s="19"/>
      <c r="RN149" s="19"/>
      <c r="RO149" s="19"/>
      <c r="RP149" s="19"/>
      <c r="RQ149" s="19"/>
      <c r="RR149" s="19"/>
      <c r="RS149" s="19"/>
      <c r="RT149" s="19"/>
      <c r="RU149" s="19"/>
      <c r="RV149" s="19"/>
      <c r="RW149" s="19"/>
      <c r="RX149" s="19"/>
      <c r="RY149" s="19"/>
      <c r="SA149" s="19"/>
      <c r="SB149" s="19"/>
    </row>
    <row r="150" spans="1:496" x14ac:dyDescent="0.25">
      <c r="A150" s="2"/>
      <c r="B150" s="19"/>
      <c r="C150" s="19"/>
      <c r="D150" s="19"/>
      <c r="E150" s="25"/>
      <c r="F150" s="25"/>
      <c r="G150" s="19"/>
      <c r="H150" s="19"/>
      <c r="I150" s="19"/>
      <c r="J150" s="19"/>
      <c r="K150" s="19"/>
      <c r="L150" s="29"/>
      <c r="M150" s="29"/>
      <c r="N150" s="19"/>
      <c r="O150" s="19"/>
      <c r="P150" s="20"/>
      <c r="Q150" s="19"/>
      <c r="R150" s="19"/>
      <c r="S150" s="25"/>
      <c r="T150" s="19"/>
      <c r="U150" s="19"/>
      <c r="V150" s="19"/>
      <c r="W150" s="19"/>
      <c r="X150" s="40"/>
      <c r="Y150" s="19"/>
      <c r="Z150" s="19"/>
      <c r="AA150" s="19"/>
      <c r="AB150" s="25"/>
      <c r="AE150" s="19"/>
      <c r="AF150" s="19"/>
      <c r="AH150" s="19"/>
      <c r="AI150" s="25"/>
      <c r="CD150" s="19"/>
      <c r="CE150" s="25"/>
      <c r="DZ150" s="19"/>
      <c r="EA150" s="19"/>
      <c r="EB150" s="19"/>
      <c r="EC150" s="19"/>
      <c r="ED150" s="19"/>
      <c r="EE150" s="19"/>
      <c r="EF150" s="19"/>
      <c r="EG150" s="19"/>
      <c r="EH150" s="19"/>
      <c r="EI150" s="19"/>
      <c r="EJ150" s="19"/>
      <c r="EK150" s="19"/>
      <c r="EL150" s="19"/>
      <c r="FU150" s="19"/>
      <c r="FV150" s="19"/>
      <c r="HQ150" s="19"/>
      <c r="HR150" s="19"/>
      <c r="JM150" s="19"/>
      <c r="JN150" s="29"/>
      <c r="JO150" s="19"/>
      <c r="JP150" s="19"/>
      <c r="JQ150" s="19"/>
      <c r="JR150" s="19"/>
      <c r="JS150" s="19"/>
      <c r="JT150" s="19"/>
      <c r="JU150" s="19"/>
      <c r="JV150" s="19"/>
      <c r="JW150" s="19"/>
      <c r="JX150" s="19"/>
      <c r="JY150" s="19"/>
      <c r="JZ150" s="19"/>
      <c r="LI150" s="19"/>
      <c r="LJ150" s="19"/>
      <c r="LK150" s="19"/>
      <c r="LL150" s="19"/>
      <c r="LM150" s="19"/>
      <c r="LN150" s="19"/>
      <c r="LO150" s="19"/>
      <c r="LP150" s="19"/>
      <c r="LQ150" s="19"/>
      <c r="LR150" s="19"/>
      <c r="LS150" s="19"/>
      <c r="LT150" s="19"/>
      <c r="LU150" s="19"/>
      <c r="ND150" s="19"/>
      <c r="NE150" s="19"/>
      <c r="NF150" s="19"/>
      <c r="NG150" s="19"/>
      <c r="NH150" s="19"/>
      <c r="NI150" s="19"/>
      <c r="NJ150" s="19"/>
      <c r="NK150" s="19"/>
      <c r="NL150" s="19"/>
      <c r="NM150" s="19"/>
      <c r="NN150" s="19"/>
      <c r="NO150" s="19"/>
      <c r="NP150" s="19"/>
      <c r="OZ150" s="25"/>
      <c r="PA150" s="25"/>
      <c r="PB150" s="25"/>
      <c r="PC150" s="25"/>
      <c r="PD150" s="25"/>
      <c r="PE150" s="25"/>
      <c r="PF150" s="25"/>
      <c r="PG150" s="25"/>
      <c r="PH150" s="25"/>
      <c r="PI150" s="25"/>
      <c r="PJ150" s="25"/>
      <c r="PK150" s="25"/>
      <c r="PL150" s="25"/>
      <c r="PM150" s="25"/>
      <c r="PN150" s="25"/>
      <c r="QW150" s="25"/>
      <c r="RA150" s="19"/>
      <c r="RB150" s="19"/>
      <c r="RC150" s="19"/>
      <c r="RD150" s="19"/>
      <c r="RE150" s="19"/>
      <c r="RF150" s="19"/>
      <c r="RI150" s="19"/>
      <c r="RJ150" s="19"/>
      <c r="RK150" s="19"/>
      <c r="RL150" s="19"/>
      <c r="RM150" s="19"/>
      <c r="RN150" s="19"/>
      <c r="RO150" s="19"/>
      <c r="RP150" s="19"/>
      <c r="RQ150" s="19"/>
      <c r="RR150" s="19"/>
      <c r="RS150" s="19"/>
      <c r="RT150" s="19"/>
      <c r="RU150" s="19"/>
      <c r="RV150" s="19"/>
      <c r="RW150" s="19"/>
      <c r="RX150" s="19"/>
      <c r="RY150" s="19"/>
      <c r="SA150" s="19"/>
      <c r="SB150" s="19"/>
    </row>
    <row r="151" spans="1:496" x14ac:dyDescent="0.25">
      <c r="A151" s="2"/>
      <c r="B151" s="19"/>
      <c r="C151" s="19"/>
      <c r="D151" s="19"/>
      <c r="E151" s="25"/>
      <c r="F151" s="25"/>
      <c r="G151" s="19"/>
      <c r="H151" s="19"/>
      <c r="I151" s="19"/>
      <c r="J151" s="19"/>
      <c r="K151" s="19"/>
      <c r="L151" s="29"/>
      <c r="M151" s="29"/>
      <c r="N151" s="19"/>
      <c r="O151" s="19"/>
      <c r="P151" s="20"/>
      <c r="Q151" s="19"/>
      <c r="R151" s="19"/>
      <c r="S151" s="25"/>
      <c r="T151" s="19"/>
      <c r="U151" s="19"/>
      <c r="V151" s="19"/>
      <c r="W151" s="19"/>
      <c r="X151" s="40"/>
      <c r="Y151" s="19"/>
      <c r="Z151" s="19"/>
      <c r="AA151" s="19"/>
      <c r="AB151" s="25"/>
      <c r="AE151" s="19"/>
      <c r="AF151" s="19"/>
      <c r="AH151" s="19"/>
      <c r="AI151" s="25"/>
      <c r="CD151" s="19"/>
      <c r="CE151" s="25"/>
      <c r="DZ151" s="19"/>
      <c r="EA151" s="19"/>
      <c r="EB151" s="19"/>
      <c r="EC151" s="19"/>
      <c r="ED151" s="19"/>
      <c r="EE151" s="19"/>
      <c r="EF151" s="19"/>
      <c r="EG151" s="19"/>
      <c r="EH151" s="19"/>
      <c r="EI151" s="19"/>
      <c r="EJ151" s="19"/>
      <c r="EK151" s="19"/>
      <c r="EL151" s="19"/>
      <c r="FU151" s="19"/>
      <c r="FV151" s="19"/>
      <c r="HQ151" s="19"/>
      <c r="HR151" s="19"/>
      <c r="JM151" s="19"/>
      <c r="JN151" s="29"/>
      <c r="JO151" s="19"/>
      <c r="JP151" s="19"/>
      <c r="JQ151" s="19"/>
      <c r="JR151" s="19"/>
      <c r="JS151" s="19"/>
      <c r="JT151" s="19"/>
      <c r="JU151" s="19"/>
      <c r="JV151" s="19"/>
      <c r="JW151" s="19"/>
      <c r="JX151" s="19"/>
      <c r="JY151" s="19"/>
      <c r="JZ151" s="19"/>
      <c r="LI151" s="19"/>
      <c r="LJ151" s="19"/>
      <c r="LK151" s="19"/>
      <c r="LL151" s="19"/>
      <c r="LM151" s="19"/>
      <c r="LN151" s="19"/>
      <c r="LO151" s="19"/>
      <c r="LP151" s="19"/>
      <c r="LQ151" s="19"/>
      <c r="LR151" s="19"/>
      <c r="LS151" s="19"/>
      <c r="LT151" s="19"/>
      <c r="LU151" s="19"/>
      <c r="ND151" s="19"/>
      <c r="NE151" s="19"/>
      <c r="NF151" s="19"/>
      <c r="NG151" s="19"/>
      <c r="NH151" s="19"/>
      <c r="NI151" s="19"/>
      <c r="NJ151" s="19"/>
      <c r="NK151" s="19"/>
      <c r="NL151" s="19"/>
      <c r="NM151" s="19"/>
      <c r="NN151" s="19"/>
      <c r="NO151" s="19"/>
      <c r="NP151" s="19"/>
      <c r="OZ151" s="25"/>
      <c r="PA151" s="25"/>
      <c r="PB151" s="25"/>
      <c r="PC151" s="25"/>
      <c r="PD151" s="25"/>
      <c r="PE151" s="25"/>
      <c r="PF151" s="25"/>
      <c r="PG151" s="25"/>
      <c r="PH151" s="25"/>
      <c r="PI151" s="25"/>
      <c r="PJ151" s="25"/>
      <c r="PK151" s="25"/>
      <c r="PL151" s="25"/>
      <c r="PM151" s="25"/>
      <c r="PN151" s="25"/>
      <c r="QW151" s="25"/>
      <c r="RA151" s="19"/>
      <c r="RB151" s="19"/>
      <c r="RC151" s="19"/>
      <c r="RD151" s="19"/>
      <c r="RE151" s="19"/>
      <c r="RF151" s="19"/>
      <c r="RI151" s="19"/>
      <c r="RJ151" s="19"/>
      <c r="RK151" s="19"/>
      <c r="RL151" s="19"/>
      <c r="RM151" s="19"/>
      <c r="RN151" s="19"/>
      <c r="RO151" s="19"/>
      <c r="RP151" s="19"/>
      <c r="RQ151" s="19"/>
      <c r="RR151" s="19"/>
      <c r="RS151" s="19"/>
      <c r="RT151" s="19"/>
      <c r="RU151" s="19"/>
      <c r="RV151" s="19"/>
      <c r="RW151" s="19"/>
      <c r="RX151" s="19"/>
      <c r="RY151" s="19"/>
      <c r="SA151" s="19"/>
      <c r="SB151" s="19"/>
    </row>
    <row r="152" spans="1:496" x14ac:dyDescent="0.25">
      <c r="A152" s="2"/>
      <c r="B152" s="19"/>
      <c r="C152" s="19"/>
      <c r="D152" s="19"/>
      <c r="E152" s="25"/>
      <c r="F152" s="25"/>
      <c r="G152" s="19"/>
      <c r="H152" s="19"/>
      <c r="I152" s="19"/>
      <c r="J152" s="19"/>
      <c r="K152" s="19"/>
      <c r="L152" s="29"/>
      <c r="M152" s="29"/>
      <c r="N152" s="19"/>
      <c r="O152" s="19"/>
      <c r="P152" s="20"/>
      <c r="Q152" s="19"/>
      <c r="R152" s="19"/>
      <c r="S152" s="25"/>
      <c r="T152" s="19"/>
      <c r="U152" s="19"/>
      <c r="V152" s="19"/>
      <c r="W152" s="19"/>
      <c r="X152" s="40"/>
      <c r="Y152" s="19"/>
      <c r="Z152" s="19"/>
      <c r="AA152" s="19"/>
      <c r="AB152" s="25"/>
      <c r="AE152" s="19"/>
      <c r="AF152" s="19"/>
      <c r="AH152" s="19"/>
      <c r="AI152" s="25"/>
      <c r="CD152" s="19"/>
      <c r="CE152" s="25"/>
      <c r="DZ152" s="19"/>
      <c r="EA152" s="19"/>
      <c r="EB152" s="19"/>
      <c r="EC152" s="19"/>
      <c r="ED152" s="19"/>
      <c r="EE152" s="19"/>
      <c r="EF152" s="19"/>
      <c r="EG152" s="19"/>
      <c r="EH152" s="19"/>
      <c r="EI152" s="19"/>
      <c r="EJ152" s="19"/>
      <c r="EK152" s="19"/>
      <c r="EL152" s="19"/>
      <c r="FU152" s="19"/>
      <c r="FV152" s="19"/>
      <c r="HQ152" s="19"/>
      <c r="HR152" s="19"/>
      <c r="JM152" s="19"/>
      <c r="JN152" s="29"/>
      <c r="JO152" s="19"/>
      <c r="JP152" s="19"/>
      <c r="JQ152" s="19"/>
      <c r="JR152" s="19"/>
      <c r="JS152" s="19"/>
      <c r="JT152" s="19"/>
      <c r="JU152" s="19"/>
      <c r="JV152" s="19"/>
      <c r="JW152" s="19"/>
      <c r="JX152" s="19"/>
      <c r="JY152" s="19"/>
      <c r="JZ152" s="19"/>
      <c r="LI152" s="19"/>
      <c r="LJ152" s="19"/>
      <c r="LK152" s="19"/>
      <c r="LL152" s="19"/>
      <c r="LM152" s="19"/>
      <c r="LN152" s="19"/>
      <c r="LO152" s="19"/>
      <c r="LP152" s="19"/>
      <c r="LQ152" s="19"/>
      <c r="LR152" s="19"/>
      <c r="LS152" s="19"/>
      <c r="LT152" s="19"/>
      <c r="LU152" s="19"/>
      <c r="ND152" s="19"/>
      <c r="NE152" s="19"/>
      <c r="NF152" s="19"/>
      <c r="NG152" s="19"/>
      <c r="NH152" s="19"/>
      <c r="NI152" s="19"/>
      <c r="NJ152" s="19"/>
      <c r="NK152" s="19"/>
      <c r="NL152" s="19"/>
      <c r="NM152" s="19"/>
      <c r="NN152" s="19"/>
      <c r="NO152" s="19"/>
      <c r="NP152" s="19"/>
      <c r="OZ152" s="25"/>
      <c r="PA152" s="25"/>
      <c r="PB152" s="25"/>
      <c r="PC152" s="25"/>
      <c r="PD152" s="25"/>
      <c r="PE152" s="25"/>
      <c r="PF152" s="25"/>
      <c r="PG152" s="25"/>
      <c r="PH152" s="25"/>
      <c r="PI152" s="25"/>
      <c r="PJ152" s="25"/>
      <c r="PK152" s="25"/>
      <c r="PL152" s="25"/>
      <c r="PM152" s="25"/>
      <c r="PN152" s="25"/>
      <c r="QW152" s="25"/>
      <c r="RA152" s="19"/>
      <c r="RB152" s="19"/>
      <c r="RC152" s="19"/>
      <c r="RD152" s="19"/>
      <c r="RE152" s="19"/>
      <c r="RF152" s="19"/>
      <c r="RI152" s="19"/>
      <c r="RJ152" s="19"/>
      <c r="RK152" s="19"/>
      <c r="RL152" s="19"/>
      <c r="RM152" s="19"/>
      <c r="RN152" s="19"/>
      <c r="RO152" s="19"/>
      <c r="RP152" s="19"/>
      <c r="RQ152" s="19"/>
      <c r="RR152" s="19"/>
      <c r="RS152" s="19"/>
      <c r="RT152" s="19"/>
      <c r="RU152" s="19"/>
      <c r="RV152" s="19"/>
      <c r="RW152" s="19"/>
      <c r="RX152" s="19"/>
      <c r="RY152" s="19"/>
      <c r="SA152" s="19"/>
      <c r="SB152" s="19"/>
    </row>
    <row r="153" spans="1:496" x14ac:dyDescent="0.25">
      <c r="A153" s="2"/>
      <c r="B153" s="19"/>
      <c r="C153" s="19"/>
      <c r="D153" s="19"/>
      <c r="E153" s="25"/>
      <c r="F153" s="25"/>
      <c r="G153" s="19"/>
      <c r="H153" s="19"/>
      <c r="I153" s="19"/>
      <c r="J153" s="19"/>
      <c r="K153" s="19"/>
      <c r="L153" s="29"/>
      <c r="M153" s="29"/>
      <c r="N153" s="19"/>
      <c r="O153" s="19"/>
      <c r="P153" s="20"/>
      <c r="Q153" s="19"/>
      <c r="R153" s="19"/>
      <c r="S153" s="25"/>
      <c r="T153" s="19"/>
      <c r="U153" s="19"/>
      <c r="V153" s="19"/>
      <c r="W153" s="19"/>
      <c r="X153" s="40"/>
      <c r="Y153" s="19"/>
      <c r="Z153" s="19"/>
      <c r="AA153" s="19"/>
      <c r="AB153" s="25"/>
      <c r="AE153" s="19"/>
      <c r="AF153" s="19"/>
      <c r="AH153" s="19"/>
      <c r="AI153" s="25"/>
      <c r="CD153" s="19"/>
      <c r="CE153" s="25"/>
      <c r="DZ153" s="19"/>
      <c r="EA153" s="19"/>
      <c r="EB153" s="19"/>
      <c r="EC153" s="19"/>
      <c r="ED153" s="19"/>
      <c r="EE153" s="19"/>
      <c r="EF153" s="19"/>
      <c r="EG153" s="19"/>
      <c r="EH153" s="19"/>
      <c r="EI153" s="19"/>
      <c r="EJ153" s="19"/>
      <c r="EK153" s="19"/>
      <c r="EL153" s="19"/>
      <c r="FU153" s="19"/>
      <c r="FV153" s="19"/>
      <c r="HQ153" s="19"/>
      <c r="HR153" s="19"/>
      <c r="JM153" s="19"/>
      <c r="JN153" s="29"/>
      <c r="JO153" s="19"/>
      <c r="JP153" s="19"/>
      <c r="JQ153" s="19"/>
      <c r="JR153" s="19"/>
      <c r="JS153" s="19"/>
      <c r="JT153" s="19"/>
      <c r="JU153" s="19"/>
      <c r="JV153" s="19"/>
      <c r="JW153" s="19"/>
      <c r="JX153" s="19"/>
      <c r="JY153" s="19"/>
      <c r="JZ153" s="19"/>
      <c r="LI153" s="19"/>
      <c r="LJ153" s="19"/>
      <c r="LK153" s="19"/>
      <c r="LL153" s="19"/>
      <c r="LM153" s="19"/>
      <c r="LN153" s="19"/>
      <c r="LO153" s="19"/>
      <c r="LP153" s="19"/>
      <c r="LQ153" s="19"/>
      <c r="LR153" s="19"/>
      <c r="LS153" s="19"/>
      <c r="LT153" s="19"/>
      <c r="LU153" s="19"/>
      <c r="ND153" s="19"/>
      <c r="NE153" s="19"/>
      <c r="NF153" s="19"/>
      <c r="NG153" s="19"/>
      <c r="NH153" s="19"/>
      <c r="NI153" s="19"/>
      <c r="NJ153" s="19"/>
      <c r="NK153" s="19"/>
      <c r="NL153" s="19"/>
      <c r="NM153" s="19"/>
      <c r="NN153" s="19"/>
      <c r="NO153" s="19"/>
      <c r="NP153" s="19"/>
      <c r="OZ153" s="25"/>
      <c r="PA153" s="25"/>
      <c r="PB153" s="25"/>
      <c r="PC153" s="25"/>
      <c r="PD153" s="25"/>
      <c r="PE153" s="25"/>
      <c r="PF153" s="25"/>
      <c r="PG153" s="25"/>
      <c r="PH153" s="25"/>
      <c r="PI153" s="25"/>
      <c r="PJ153" s="25"/>
      <c r="PK153" s="25"/>
      <c r="PL153" s="25"/>
      <c r="PM153" s="25"/>
      <c r="PN153" s="25"/>
      <c r="QW153" s="25"/>
      <c r="RA153" s="19"/>
      <c r="RB153" s="19"/>
      <c r="RC153" s="19"/>
      <c r="RD153" s="19"/>
      <c r="RE153" s="19"/>
      <c r="RF153" s="19"/>
      <c r="RI153" s="19"/>
      <c r="RJ153" s="19"/>
      <c r="RK153" s="19"/>
      <c r="RL153" s="19"/>
      <c r="RM153" s="19"/>
      <c r="RN153" s="19"/>
      <c r="RO153" s="19"/>
      <c r="RP153" s="19"/>
      <c r="RQ153" s="19"/>
      <c r="RR153" s="19"/>
      <c r="RS153" s="19"/>
      <c r="RT153" s="19"/>
      <c r="RU153" s="19"/>
      <c r="RV153" s="19"/>
      <c r="RW153" s="19"/>
      <c r="RX153" s="19"/>
      <c r="RY153" s="19"/>
      <c r="SA153" s="19"/>
      <c r="SB153" s="19"/>
    </row>
    <row r="154" spans="1:496" x14ac:dyDescent="0.25">
      <c r="A154" s="2"/>
      <c r="B154" s="19"/>
      <c r="C154" s="19"/>
      <c r="D154" s="19"/>
      <c r="E154" s="25"/>
      <c r="F154" s="25"/>
      <c r="G154" s="19"/>
      <c r="H154" s="19"/>
      <c r="I154" s="19"/>
      <c r="J154" s="19"/>
      <c r="K154" s="19"/>
      <c r="L154" s="29"/>
      <c r="M154" s="29"/>
      <c r="N154" s="19"/>
      <c r="O154" s="19"/>
      <c r="P154" s="20"/>
      <c r="Q154" s="19"/>
      <c r="R154" s="19"/>
      <c r="S154" s="25"/>
      <c r="T154" s="19"/>
      <c r="U154" s="19"/>
      <c r="V154" s="19"/>
      <c r="W154" s="19"/>
      <c r="X154" s="40"/>
      <c r="Y154" s="19"/>
      <c r="Z154" s="19"/>
      <c r="AA154" s="19"/>
      <c r="AB154" s="25"/>
      <c r="AE154" s="19"/>
      <c r="AF154" s="19"/>
      <c r="AH154" s="19"/>
      <c r="AI154" s="25"/>
      <c r="CD154" s="19"/>
      <c r="CE154" s="25"/>
      <c r="DZ154" s="19"/>
      <c r="EA154" s="19"/>
      <c r="EB154" s="19"/>
      <c r="EC154" s="19"/>
      <c r="ED154" s="19"/>
      <c r="EE154" s="19"/>
      <c r="EF154" s="19"/>
      <c r="EG154" s="19"/>
      <c r="EH154" s="19"/>
      <c r="EI154" s="19"/>
      <c r="EJ154" s="19"/>
      <c r="EK154" s="19"/>
      <c r="EL154" s="19"/>
      <c r="FU154" s="19"/>
      <c r="FV154" s="19"/>
      <c r="HQ154" s="19"/>
      <c r="HR154" s="19"/>
      <c r="JM154" s="19"/>
      <c r="JN154" s="29"/>
      <c r="JO154" s="19"/>
      <c r="JP154" s="19"/>
      <c r="JQ154" s="19"/>
      <c r="JR154" s="19"/>
      <c r="JS154" s="19"/>
      <c r="JT154" s="19"/>
      <c r="JU154" s="19"/>
      <c r="JV154" s="19"/>
      <c r="JW154" s="19"/>
      <c r="JX154" s="19"/>
      <c r="JY154" s="19"/>
      <c r="JZ154" s="19"/>
      <c r="LI154" s="19"/>
      <c r="LJ154" s="19"/>
      <c r="LK154" s="19"/>
      <c r="LL154" s="19"/>
      <c r="LM154" s="19"/>
      <c r="LN154" s="19"/>
      <c r="LO154" s="19"/>
      <c r="LP154" s="19"/>
      <c r="LQ154" s="19"/>
      <c r="LR154" s="19"/>
      <c r="LS154" s="19"/>
      <c r="LT154" s="19"/>
      <c r="LU154" s="19"/>
      <c r="ND154" s="19"/>
      <c r="NE154" s="19"/>
      <c r="NF154" s="19"/>
      <c r="NG154" s="19"/>
      <c r="NH154" s="19"/>
      <c r="NI154" s="19"/>
      <c r="NJ154" s="19"/>
      <c r="NK154" s="19"/>
      <c r="NL154" s="19"/>
      <c r="NM154" s="19"/>
      <c r="NN154" s="19"/>
      <c r="NO154" s="19"/>
      <c r="NP154" s="19"/>
      <c r="OZ154" s="25"/>
      <c r="PA154" s="25"/>
      <c r="PB154" s="25"/>
      <c r="PC154" s="25"/>
      <c r="PD154" s="25"/>
      <c r="PE154" s="25"/>
      <c r="PF154" s="25"/>
      <c r="PG154" s="25"/>
      <c r="PH154" s="25"/>
      <c r="PI154" s="25"/>
      <c r="PJ154" s="25"/>
      <c r="PK154" s="25"/>
      <c r="PL154" s="25"/>
      <c r="PM154" s="25"/>
      <c r="PN154" s="25"/>
      <c r="QW154" s="25"/>
      <c r="RA154" s="19"/>
      <c r="RB154" s="19"/>
      <c r="RC154" s="19"/>
      <c r="RD154" s="19"/>
      <c r="RE154" s="19"/>
      <c r="RF154" s="19"/>
      <c r="RI154" s="19"/>
      <c r="RJ154" s="19"/>
      <c r="RK154" s="19"/>
      <c r="RL154" s="19"/>
      <c r="RM154" s="19"/>
      <c r="RN154" s="19"/>
      <c r="RO154" s="19"/>
      <c r="RP154" s="19"/>
      <c r="RQ154" s="19"/>
      <c r="RR154" s="19"/>
      <c r="RS154" s="19"/>
      <c r="RT154" s="19"/>
      <c r="RU154" s="19"/>
      <c r="RV154" s="19"/>
      <c r="RW154" s="19"/>
      <c r="RX154" s="19"/>
      <c r="RY154" s="19"/>
      <c r="SA154" s="19"/>
      <c r="SB154" s="19"/>
    </row>
    <row r="155" spans="1:496" x14ac:dyDescent="0.25">
      <c r="A155" s="2"/>
      <c r="B155" s="19"/>
      <c r="C155" s="19"/>
      <c r="D155" s="19"/>
      <c r="E155" s="25"/>
      <c r="F155" s="25"/>
      <c r="G155" s="19"/>
      <c r="H155" s="19"/>
      <c r="I155" s="19"/>
      <c r="J155" s="19"/>
      <c r="K155" s="19"/>
      <c r="L155" s="29"/>
      <c r="M155" s="29"/>
      <c r="N155" s="19"/>
      <c r="O155" s="19"/>
      <c r="P155" s="20"/>
      <c r="Q155" s="19"/>
      <c r="R155" s="19"/>
      <c r="S155" s="25"/>
      <c r="T155" s="19"/>
      <c r="U155" s="19"/>
      <c r="V155" s="19"/>
      <c r="W155" s="19"/>
      <c r="X155" s="40"/>
      <c r="Y155" s="19"/>
      <c r="Z155" s="19"/>
      <c r="AA155" s="19"/>
      <c r="AB155" s="25"/>
      <c r="AE155" s="19"/>
      <c r="AF155" s="19"/>
      <c r="AH155" s="19"/>
      <c r="AI155" s="25"/>
      <c r="CD155" s="19"/>
      <c r="CE155" s="25"/>
      <c r="DZ155" s="19"/>
      <c r="EA155" s="19"/>
      <c r="EB155" s="19"/>
      <c r="EC155" s="19"/>
      <c r="ED155" s="19"/>
      <c r="EE155" s="19"/>
      <c r="EF155" s="19"/>
      <c r="EG155" s="19"/>
      <c r="EH155" s="19"/>
      <c r="EI155" s="19"/>
      <c r="EJ155" s="19"/>
      <c r="EK155" s="19"/>
      <c r="EL155" s="19"/>
      <c r="FU155" s="19"/>
      <c r="FV155" s="19"/>
      <c r="HQ155" s="19"/>
      <c r="HR155" s="19"/>
      <c r="JM155" s="19"/>
      <c r="JN155" s="29"/>
      <c r="JO155" s="19"/>
      <c r="JP155" s="19"/>
      <c r="JQ155" s="19"/>
      <c r="JR155" s="19"/>
      <c r="JS155" s="19"/>
      <c r="JT155" s="19"/>
      <c r="JU155" s="19"/>
      <c r="JV155" s="19"/>
      <c r="JW155" s="19"/>
      <c r="JX155" s="19"/>
      <c r="JY155" s="19"/>
      <c r="JZ155" s="19"/>
      <c r="LI155" s="19"/>
      <c r="LJ155" s="19"/>
      <c r="LK155" s="19"/>
      <c r="LL155" s="19"/>
      <c r="LM155" s="19"/>
      <c r="LN155" s="19"/>
      <c r="LO155" s="19"/>
      <c r="LP155" s="19"/>
      <c r="LQ155" s="19"/>
      <c r="LR155" s="19"/>
      <c r="LS155" s="19"/>
      <c r="LT155" s="19"/>
      <c r="LU155" s="19"/>
      <c r="ND155" s="19"/>
      <c r="NE155" s="19"/>
      <c r="NF155" s="19"/>
      <c r="NG155" s="19"/>
      <c r="NH155" s="19"/>
      <c r="NI155" s="19"/>
      <c r="NJ155" s="19"/>
      <c r="NK155" s="19"/>
      <c r="NL155" s="19"/>
      <c r="NM155" s="19"/>
      <c r="NN155" s="19"/>
      <c r="NO155" s="19"/>
      <c r="NP155" s="19"/>
      <c r="OZ155" s="25"/>
      <c r="PA155" s="25"/>
      <c r="PB155" s="25"/>
      <c r="PC155" s="25"/>
      <c r="PD155" s="25"/>
      <c r="PE155" s="25"/>
      <c r="PF155" s="25"/>
      <c r="PG155" s="25"/>
      <c r="PH155" s="25"/>
      <c r="PI155" s="25"/>
      <c r="PJ155" s="25"/>
      <c r="PK155" s="25"/>
      <c r="PL155" s="25"/>
      <c r="PM155" s="25"/>
      <c r="PN155" s="25"/>
      <c r="QW155" s="25"/>
      <c r="RA155" s="19"/>
      <c r="RB155" s="19"/>
      <c r="RC155" s="19"/>
      <c r="RD155" s="19"/>
      <c r="RE155" s="19"/>
      <c r="RF155" s="19"/>
      <c r="RI155" s="19"/>
      <c r="RJ155" s="19"/>
      <c r="RK155" s="19"/>
      <c r="RL155" s="19"/>
      <c r="RM155" s="19"/>
      <c r="RN155" s="19"/>
      <c r="RO155" s="19"/>
      <c r="RP155" s="19"/>
      <c r="RQ155" s="19"/>
      <c r="RR155" s="19"/>
      <c r="RS155" s="19"/>
      <c r="RT155" s="19"/>
      <c r="RU155" s="19"/>
      <c r="RV155" s="19"/>
      <c r="RW155" s="19"/>
      <c r="RX155" s="19"/>
      <c r="RY155" s="19"/>
      <c r="SA155" s="19"/>
      <c r="SB155" s="19"/>
    </row>
    <row r="156" spans="1:496" x14ac:dyDescent="0.25">
      <c r="A156" s="2"/>
      <c r="B156" s="19"/>
      <c r="C156" s="19"/>
      <c r="D156" s="19"/>
      <c r="E156" s="25"/>
      <c r="F156" s="25"/>
      <c r="G156" s="19"/>
      <c r="H156" s="19"/>
      <c r="I156" s="19"/>
      <c r="J156" s="19"/>
      <c r="K156" s="19"/>
      <c r="L156" s="29"/>
      <c r="M156" s="29"/>
      <c r="N156" s="19"/>
      <c r="O156" s="19"/>
      <c r="P156" s="20"/>
      <c r="Q156" s="19"/>
      <c r="R156" s="19"/>
      <c r="S156" s="25"/>
      <c r="T156" s="19"/>
      <c r="U156" s="19"/>
      <c r="V156" s="19"/>
      <c r="W156" s="19"/>
      <c r="X156" s="40"/>
      <c r="Y156" s="19"/>
      <c r="Z156" s="19"/>
      <c r="AA156" s="19"/>
      <c r="AB156" s="25"/>
      <c r="AE156" s="19"/>
      <c r="AF156" s="19"/>
      <c r="AH156" s="19"/>
      <c r="AI156" s="25"/>
      <c r="CD156" s="19"/>
      <c r="CE156" s="25"/>
      <c r="DZ156" s="19"/>
      <c r="EA156" s="19"/>
      <c r="EB156" s="19"/>
      <c r="EC156" s="19"/>
      <c r="ED156" s="19"/>
      <c r="EE156" s="19"/>
      <c r="EF156" s="19"/>
      <c r="EG156" s="19"/>
      <c r="EH156" s="19"/>
      <c r="EI156" s="19"/>
      <c r="EJ156" s="19"/>
      <c r="EK156" s="19"/>
      <c r="EL156" s="19"/>
      <c r="FU156" s="19"/>
      <c r="FV156" s="19"/>
      <c r="HQ156" s="19"/>
      <c r="HR156" s="19"/>
      <c r="JM156" s="19"/>
      <c r="JN156" s="29"/>
      <c r="JO156" s="19"/>
      <c r="JP156" s="19"/>
      <c r="JQ156" s="19"/>
      <c r="JR156" s="19"/>
      <c r="JS156" s="19"/>
      <c r="JT156" s="19"/>
      <c r="JU156" s="19"/>
      <c r="JV156" s="19"/>
      <c r="JW156" s="19"/>
      <c r="JX156" s="19"/>
      <c r="JY156" s="19"/>
      <c r="JZ156" s="19"/>
      <c r="LI156" s="19"/>
      <c r="LJ156" s="19"/>
      <c r="LK156" s="19"/>
      <c r="LL156" s="19"/>
      <c r="LM156" s="19"/>
      <c r="LN156" s="19"/>
      <c r="LO156" s="19"/>
      <c r="LP156" s="19"/>
      <c r="LQ156" s="19"/>
      <c r="LR156" s="19"/>
      <c r="LS156" s="19"/>
      <c r="LT156" s="19"/>
      <c r="LU156" s="19"/>
      <c r="ND156" s="19"/>
      <c r="NE156" s="19"/>
      <c r="NF156" s="19"/>
      <c r="NG156" s="19"/>
      <c r="NH156" s="19"/>
      <c r="NI156" s="19"/>
      <c r="NJ156" s="19"/>
      <c r="NK156" s="19"/>
      <c r="NL156" s="19"/>
      <c r="NM156" s="19"/>
      <c r="NN156" s="19"/>
      <c r="NO156" s="19"/>
      <c r="NP156" s="19"/>
      <c r="OZ156" s="25"/>
      <c r="PA156" s="25"/>
      <c r="PB156" s="25"/>
      <c r="PC156" s="25"/>
      <c r="PD156" s="25"/>
      <c r="PE156" s="25"/>
      <c r="PF156" s="25"/>
      <c r="PG156" s="25"/>
      <c r="PH156" s="25"/>
      <c r="PI156" s="25"/>
      <c r="PJ156" s="25"/>
      <c r="PK156" s="25"/>
      <c r="PL156" s="25"/>
      <c r="PM156" s="25"/>
      <c r="PN156" s="25"/>
      <c r="QW156" s="25"/>
      <c r="RA156" s="19"/>
      <c r="RB156" s="19"/>
      <c r="RC156" s="19"/>
      <c r="RD156" s="19"/>
      <c r="RE156" s="19"/>
      <c r="RF156" s="19"/>
      <c r="RI156" s="19"/>
      <c r="RJ156" s="19"/>
      <c r="RK156" s="19"/>
      <c r="RL156" s="19"/>
      <c r="RM156" s="19"/>
      <c r="RN156" s="19"/>
      <c r="RO156" s="19"/>
      <c r="RP156" s="19"/>
      <c r="RQ156" s="19"/>
      <c r="RR156" s="19"/>
      <c r="RS156" s="19"/>
      <c r="RT156" s="19"/>
      <c r="RU156" s="19"/>
      <c r="RV156" s="19"/>
      <c r="RW156" s="19"/>
      <c r="RX156" s="19"/>
      <c r="RY156" s="19"/>
      <c r="SA156" s="19"/>
      <c r="SB156" s="19"/>
    </row>
    <row r="157" spans="1:496" x14ac:dyDescent="0.25">
      <c r="A157" s="2"/>
      <c r="B157" s="19"/>
      <c r="C157" s="19"/>
      <c r="D157" s="19"/>
      <c r="E157" s="25"/>
      <c r="F157" s="25"/>
      <c r="G157" s="19"/>
      <c r="H157" s="19"/>
      <c r="I157" s="19"/>
      <c r="J157" s="19"/>
      <c r="K157" s="19"/>
      <c r="L157" s="29"/>
      <c r="M157" s="29"/>
      <c r="N157" s="19"/>
      <c r="O157" s="19"/>
      <c r="P157" s="20"/>
      <c r="Q157" s="19"/>
      <c r="R157" s="19"/>
      <c r="S157" s="25"/>
      <c r="T157" s="19"/>
      <c r="U157" s="19"/>
      <c r="V157" s="19"/>
      <c r="W157" s="19"/>
      <c r="X157" s="40"/>
      <c r="Y157" s="19"/>
      <c r="Z157" s="19"/>
      <c r="AA157" s="19"/>
      <c r="AB157" s="25"/>
      <c r="AE157" s="19"/>
      <c r="AF157" s="19"/>
      <c r="AH157" s="19"/>
      <c r="AI157" s="25"/>
      <c r="CD157" s="19"/>
      <c r="CE157" s="25"/>
      <c r="DZ157" s="19"/>
      <c r="EA157" s="19"/>
      <c r="EB157" s="19"/>
      <c r="EC157" s="19"/>
      <c r="ED157" s="19"/>
      <c r="EE157" s="19"/>
      <c r="EF157" s="19"/>
      <c r="EG157" s="19"/>
      <c r="EH157" s="19"/>
      <c r="EI157" s="19"/>
      <c r="EJ157" s="19"/>
      <c r="EK157" s="19"/>
      <c r="EL157" s="19"/>
      <c r="FU157" s="19"/>
      <c r="FV157" s="19"/>
      <c r="HQ157" s="19"/>
      <c r="HR157" s="19"/>
      <c r="JM157" s="19"/>
      <c r="JN157" s="29"/>
      <c r="JO157" s="19"/>
      <c r="JP157" s="19"/>
      <c r="JQ157" s="19"/>
      <c r="JR157" s="19"/>
      <c r="JS157" s="19"/>
      <c r="JT157" s="19"/>
      <c r="JU157" s="19"/>
      <c r="JV157" s="19"/>
      <c r="JW157" s="19"/>
      <c r="JX157" s="19"/>
      <c r="JY157" s="19"/>
      <c r="JZ157" s="19"/>
      <c r="LI157" s="19"/>
      <c r="LJ157" s="19"/>
      <c r="LK157" s="19"/>
      <c r="LL157" s="19"/>
      <c r="LM157" s="19"/>
      <c r="LN157" s="19"/>
      <c r="LO157" s="19"/>
      <c r="LP157" s="19"/>
      <c r="LQ157" s="19"/>
      <c r="LR157" s="19"/>
      <c r="LS157" s="19"/>
      <c r="LT157" s="19"/>
      <c r="LU157" s="19"/>
      <c r="ND157" s="19"/>
      <c r="NE157" s="19"/>
      <c r="NF157" s="19"/>
      <c r="NG157" s="19"/>
      <c r="NH157" s="19"/>
      <c r="NI157" s="19"/>
      <c r="NJ157" s="19"/>
      <c r="NK157" s="19"/>
      <c r="NL157" s="19"/>
      <c r="NM157" s="19"/>
      <c r="NN157" s="19"/>
      <c r="NO157" s="19"/>
      <c r="NP157" s="19"/>
      <c r="OZ157" s="25"/>
      <c r="PA157" s="25"/>
      <c r="PB157" s="25"/>
      <c r="PC157" s="25"/>
      <c r="PD157" s="25"/>
      <c r="PE157" s="25"/>
      <c r="PF157" s="25"/>
      <c r="PG157" s="25"/>
      <c r="PH157" s="25"/>
      <c r="PI157" s="25"/>
      <c r="PJ157" s="25"/>
      <c r="PK157" s="25"/>
      <c r="PL157" s="25"/>
      <c r="PM157" s="25"/>
      <c r="PN157" s="25"/>
      <c r="QW157" s="25"/>
      <c r="RA157" s="19"/>
      <c r="RB157" s="19"/>
      <c r="RC157" s="19"/>
      <c r="RD157" s="19"/>
      <c r="RE157" s="19"/>
      <c r="RF157" s="19"/>
      <c r="RI157" s="19"/>
      <c r="RJ157" s="19"/>
      <c r="RK157" s="19"/>
      <c r="RL157" s="19"/>
      <c r="RM157" s="19"/>
      <c r="RN157" s="19"/>
      <c r="RO157" s="19"/>
      <c r="RP157" s="19"/>
      <c r="RQ157" s="19"/>
      <c r="RR157" s="19"/>
      <c r="RS157" s="19"/>
      <c r="RT157" s="19"/>
      <c r="RU157" s="19"/>
      <c r="RV157" s="19"/>
      <c r="RW157" s="19"/>
      <c r="RX157" s="19"/>
      <c r="RY157" s="19"/>
      <c r="SA157" s="19"/>
      <c r="SB157" s="19"/>
    </row>
    <row r="158" spans="1:496" x14ac:dyDescent="0.25">
      <c r="A158" s="2"/>
      <c r="B158" s="19"/>
      <c r="C158" s="19"/>
      <c r="D158" s="19"/>
      <c r="E158" s="25"/>
      <c r="F158" s="25"/>
      <c r="G158" s="19"/>
      <c r="H158" s="19"/>
      <c r="I158" s="19"/>
      <c r="J158" s="19"/>
      <c r="K158" s="19"/>
      <c r="L158" s="29"/>
      <c r="M158" s="29"/>
      <c r="N158" s="19"/>
      <c r="O158" s="19"/>
      <c r="P158" s="20"/>
      <c r="Q158" s="19"/>
      <c r="R158" s="19"/>
      <c r="S158" s="25"/>
      <c r="T158" s="19"/>
      <c r="U158" s="19"/>
      <c r="V158" s="19"/>
      <c r="W158" s="19"/>
      <c r="X158" s="40"/>
      <c r="Y158" s="19"/>
      <c r="Z158" s="19"/>
      <c r="AA158" s="19"/>
      <c r="AB158" s="25"/>
      <c r="AE158" s="19"/>
      <c r="AF158" s="19"/>
      <c r="AH158" s="19"/>
      <c r="AI158" s="25"/>
      <c r="CD158" s="19"/>
      <c r="CE158" s="25"/>
      <c r="DZ158" s="19"/>
      <c r="EA158" s="19"/>
      <c r="EB158" s="19"/>
      <c r="EC158" s="19"/>
      <c r="ED158" s="19"/>
      <c r="EE158" s="19"/>
      <c r="EF158" s="19"/>
      <c r="EG158" s="19"/>
      <c r="EH158" s="19"/>
      <c r="EI158" s="19"/>
      <c r="EJ158" s="19"/>
      <c r="EK158" s="19"/>
      <c r="EL158" s="19"/>
      <c r="FU158" s="19"/>
      <c r="FV158" s="19"/>
      <c r="HQ158" s="19"/>
      <c r="HR158" s="19"/>
      <c r="JM158" s="19"/>
      <c r="JN158" s="29"/>
      <c r="JO158" s="19"/>
      <c r="JP158" s="19"/>
      <c r="JQ158" s="19"/>
      <c r="JR158" s="19"/>
      <c r="JS158" s="19"/>
      <c r="JT158" s="19"/>
      <c r="JU158" s="19"/>
      <c r="JV158" s="19"/>
      <c r="JW158" s="19"/>
      <c r="JX158" s="19"/>
      <c r="JY158" s="19"/>
      <c r="JZ158" s="19"/>
      <c r="LI158" s="19"/>
      <c r="LJ158" s="19"/>
      <c r="LK158" s="19"/>
      <c r="LL158" s="19"/>
      <c r="LM158" s="19"/>
      <c r="LN158" s="19"/>
      <c r="LO158" s="19"/>
      <c r="LP158" s="19"/>
      <c r="LQ158" s="19"/>
      <c r="LR158" s="19"/>
      <c r="LS158" s="19"/>
      <c r="LT158" s="19"/>
      <c r="LU158" s="19"/>
      <c r="ND158" s="19"/>
      <c r="NE158" s="19"/>
      <c r="NF158" s="19"/>
      <c r="NG158" s="19"/>
      <c r="NH158" s="19"/>
      <c r="NI158" s="19"/>
      <c r="NJ158" s="19"/>
      <c r="NK158" s="19"/>
      <c r="NL158" s="19"/>
      <c r="NM158" s="19"/>
      <c r="NN158" s="19"/>
      <c r="NO158" s="19"/>
      <c r="NP158" s="19"/>
      <c r="OZ158" s="25"/>
      <c r="PA158" s="25"/>
      <c r="PB158" s="25"/>
      <c r="PC158" s="25"/>
      <c r="PD158" s="25"/>
      <c r="PE158" s="25"/>
      <c r="PF158" s="25"/>
      <c r="PG158" s="25"/>
      <c r="PH158" s="25"/>
      <c r="PI158" s="25"/>
      <c r="PJ158" s="25"/>
      <c r="PK158" s="25"/>
      <c r="PL158" s="25"/>
      <c r="PM158" s="25"/>
      <c r="PN158" s="25"/>
      <c r="QW158" s="25"/>
      <c r="RA158" s="19"/>
      <c r="RB158" s="19"/>
      <c r="RC158" s="19"/>
      <c r="RD158" s="19"/>
      <c r="RE158" s="19"/>
      <c r="RF158" s="19"/>
      <c r="RI158" s="19"/>
      <c r="RJ158" s="19"/>
      <c r="RK158" s="19"/>
      <c r="RL158" s="19"/>
      <c r="RM158" s="19"/>
      <c r="RN158" s="19"/>
      <c r="RO158" s="19"/>
      <c r="RP158" s="19"/>
      <c r="RQ158" s="19"/>
      <c r="RR158" s="19"/>
      <c r="RS158" s="19"/>
      <c r="RT158" s="19"/>
      <c r="RU158" s="19"/>
      <c r="RV158" s="19"/>
      <c r="RW158" s="19"/>
      <c r="RX158" s="19"/>
      <c r="RY158" s="19"/>
      <c r="SA158" s="19"/>
      <c r="SB158" s="19"/>
    </row>
    <row r="159" spans="1:496" x14ac:dyDescent="0.25">
      <c r="A159" s="2"/>
      <c r="B159" s="19"/>
      <c r="C159" s="19"/>
      <c r="D159" s="19"/>
      <c r="E159" s="25"/>
      <c r="F159" s="25"/>
      <c r="G159" s="19"/>
      <c r="H159" s="19"/>
      <c r="I159" s="19"/>
      <c r="J159" s="19"/>
      <c r="K159" s="19"/>
      <c r="L159" s="29"/>
      <c r="M159" s="29"/>
      <c r="N159" s="19"/>
      <c r="O159" s="19"/>
      <c r="P159" s="20"/>
      <c r="Q159" s="19"/>
      <c r="R159" s="19"/>
      <c r="S159" s="25"/>
      <c r="T159" s="19"/>
      <c r="U159" s="19"/>
      <c r="V159" s="19"/>
      <c r="W159" s="19"/>
      <c r="X159" s="40"/>
      <c r="Y159" s="19"/>
      <c r="Z159" s="19"/>
      <c r="AA159" s="19"/>
      <c r="AB159" s="25"/>
      <c r="AE159" s="19"/>
      <c r="AF159" s="19"/>
      <c r="AH159" s="19"/>
      <c r="AI159" s="25"/>
      <c r="CD159" s="19"/>
      <c r="CE159" s="25"/>
      <c r="DZ159" s="19"/>
      <c r="EA159" s="19"/>
      <c r="EB159" s="19"/>
      <c r="EC159" s="19"/>
      <c r="ED159" s="19"/>
      <c r="EE159" s="19"/>
      <c r="EF159" s="19"/>
      <c r="EG159" s="19"/>
      <c r="EH159" s="19"/>
      <c r="EI159" s="19"/>
      <c r="EJ159" s="19"/>
      <c r="EK159" s="19"/>
      <c r="EL159" s="19"/>
      <c r="FU159" s="19"/>
      <c r="FV159" s="19"/>
      <c r="HQ159" s="19"/>
      <c r="HR159" s="19"/>
      <c r="JM159" s="19"/>
      <c r="JN159" s="29"/>
      <c r="JO159" s="19"/>
      <c r="JP159" s="19"/>
      <c r="JQ159" s="19"/>
      <c r="JR159" s="19"/>
      <c r="JS159" s="19"/>
      <c r="JT159" s="19"/>
      <c r="JU159" s="19"/>
      <c r="JV159" s="19"/>
      <c r="JW159" s="19"/>
      <c r="JX159" s="19"/>
      <c r="JY159" s="19"/>
      <c r="JZ159" s="19"/>
      <c r="LI159" s="19"/>
      <c r="LJ159" s="19"/>
      <c r="LK159" s="19"/>
      <c r="LL159" s="19"/>
      <c r="LM159" s="19"/>
      <c r="LN159" s="19"/>
      <c r="LO159" s="19"/>
      <c r="LP159" s="19"/>
      <c r="LQ159" s="19"/>
      <c r="LR159" s="19"/>
      <c r="LS159" s="19"/>
      <c r="LT159" s="19"/>
      <c r="LU159" s="19"/>
      <c r="ND159" s="19"/>
      <c r="NE159" s="19"/>
      <c r="NF159" s="19"/>
      <c r="NG159" s="19"/>
      <c r="NH159" s="19"/>
      <c r="NI159" s="19"/>
      <c r="NJ159" s="19"/>
      <c r="NK159" s="19"/>
      <c r="NL159" s="19"/>
      <c r="NM159" s="19"/>
      <c r="NN159" s="19"/>
      <c r="NO159" s="19"/>
      <c r="NP159" s="19"/>
      <c r="OZ159" s="25"/>
      <c r="PA159" s="25"/>
      <c r="PB159" s="25"/>
      <c r="PC159" s="25"/>
      <c r="PD159" s="25"/>
      <c r="PE159" s="25"/>
      <c r="PF159" s="25"/>
      <c r="PG159" s="25"/>
      <c r="PH159" s="25"/>
      <c r="PI159" s="25"/>
      <c r="PJ159" s="25"/>
      <c r="PK159" s="25"/>
      <c r="PL159" s="25"/>
      <c r="PM159" s="25"/>
      <c r="PN159" s="25"/>
      <c r="QW159" s="25"/>
      <c r="RA159" s="19"/>
      <c r="RB159" s="19"/>
      <c r="RC159" s="19"/>
      <c r="RD159" s="19"/>
      <c r="RE159" s="19"/>
      <c r="RF159" s="19"/>
      <c r="RI159" s="19"/>
      <c r="RJ159" s="19"/>
      <c r="RK159" s="19"/>
      <c r="RL159" s="19"/>
      <c r="RM159" s="19"/>
      <c r="RN159" s="19"/>
      <c r="RO159" s="19"/>
      <c r="RP159" s="19"/>
      <c r="RQ159" s="19"/>
      <c r="RR159" s="19"/>
      <c r="RS159" s="19"/>
      <c r="RT159" s="19"/>
      <c r="RU159" s="19"/>
      <c r="RV159" s="19"/>
      <c r="RW159" s="19"/>
      <c r="RX159" s="19"/>
      <c r="RY159" s="19"/>
      <c r="SA159" s="19"/>
      <c r="SB159" s="19"/>
    </row>
    <row r="160" spans="1:496" x14ac:dyDescent="0.25">
      <c r="A160" s="2"/>
      <c r="B160" s="19"/>
      <c r="C160" s="19"/>
      <c r="D160" s="19"/>
      <c r="E160" s="25"/>
      <c r="F160" s="25"/>
      <c r="G160" s="19"/>
      <c r="H160" s="19"/>
      <c r="I160" s="19"/>
      <c r="J160" s="19"/>
      <c r="K160" s="19"/>
      <c r="L160" s="29"/>
      <c r="M160" s="29"/>
      <c r="N160" s="19"/>
      <c r="O160" s="19"/>
      <c r="P160" s="20"/>
      <c r="Q160" s="19"/>
      <c r="R160" s="19"/>
      <c r="S160" s="25"/>
      <c r="T160" s="19"/>
      <c r="U160" s="19"/>
      <c r="V160" s="19"/>
      <c r="W160" s="19"/>
      <c r="X160" s="40"/>
      <c r="Y160" s="19"/>
      <c r="Z160" s="19"/>
      <c r="AA160" s="19"/>
      <c r="AB160" s="25"/>
      <c r="AE160" s="19"/>
      <c r="AF160" s="19"/>
      <c r="AH160" s="19"/>
      <c r="AI160" s="25"/>
      <c r="CD160" s="19"/>
      <c r="CE160" s="25"/>
      <c r="DZ160" s="19"/>
      <c r="EA160" s="19"/>
      <c r="EB160" s="19"/>
      <c r="EC160" s="19"/>
      <c r="ED160" s="19"/>
      <c r="EE160" s="19"/>
      <c r="EF160" s="19"/>
      <c r="EG160" s="19"/>
      <c r="EH160" s="19"/>
      <c r="EI160" s="19"/>
      <c r="EJ160" s="19"/>
      <c r="EK160" s="19"/>
      <c r="EL160" s="19"/>
      <c r="FU160" s="19"/>
      <c r="FV160" s="19"/>
      <c r="HQ160" s="19"/>
      <c r="HR160" s="19"/>
      <c r="JM160" s="19"/>
      <c r="JN160" s="29"/>
      <c r="JO160" s="19"/>
      <c r="JP160" s="19"/>
      <c r="JQ160" s="19"/>
      <c r="JR160" s="19"/>
      <c r="JS160" s="19"/>
      <c r="JT160" s="19"/>
      <c r="JU160" s="19"/>
      <c r="JV160" s="19"/>
      <c r="JW160" s="19"/>
      <c r="JX160" s="19"/>
      <c r="JY160" s="19"/>
      <c r="JZ160" s="19"/>
      <c r="LI160" s="19"/>
      <c r="LJ160" s="19"/>
      <c r="LK160" s="19"/>
      <c r="LL160" s="19"/>
      <c r="LM160" s="19"/>
      <c r="LN160" s="19"/>
      <c r="LO160" s="19"/>
      <c r="LP160" s="19"/>
      <c r="LQ160" s="19"/>
      <c r="LR160" s="19"/>
      <c r="LS160" s="19"/>
      <c r="LT160" s="19"/>
      <c r="LU160" s="19"/>
      <c r="ND160" s="19"/>
      <c r="NE160" s="19"/>
      <c r="NF160" s="19"/>
      <c r="NG160" s="19"/>
      <c r="NH160" s="19"/>
      <c r="NI160" s="19"/>
      <c r="NJ160" s="19"/>
      <c r="NK160" s="19"/>
      <c r="NL160" s="19"/>
      <c r="NM160" s="19"/>
      <c r="NN160" s="19"/>
      <c r="NO160" s="19"/>
      <c r="NP160" s="19"/>
      <c r="OZ160" s="25"/>
      <c r="PA160" s="25"/>
      <c r="PB160" s="25"/>
      <c r="PC160" s="25"/>
      <c r="PD160" s="25"/>
      <c r="PE160" s="25"/>
      <c r="PF160" s="25"/>
      <c r="PG160" s="25"/>
      <c r="PH160" s="25"/>
      <c r="PI160" s="25"/>
      <c r="PJ160" s="25"/>
      <c r="PK160" s="25"/>
      <c r="PL160" s="25"/>
      <c r="PM160" s="25"/>
      <c r="PN160" s="25"/>
      <c r="QW160" s="25"/>
      <c r="RA160" s="19"/>
      <c r="RB160" s="19"/>
      <c r="RC160" s="19"/>
      <c r="RD160" s="19"/>
      <c r="RE160" s="19"/>
      <c r="RF160" s="19"/>
      <c r="RI160" s="19"/>
      <c r="RJ160" s="19"/>
      <c r="RK160" s="19"/>
      <c r="RL160" s="19"/>
      <c r="RM160" s="19"/>
      <c r="RN160" s="19"/>
      <c r="RO160" s="19"/>
      <c r="RP160" s="19"/>
      <c r="RQ160" s="19"/>
      <c r="RR160" s="19"/>
      <c r="RS160" s="19"/>
      <c r="RT160" s="19"/>
      <c r="RU160" s="19"/>
      <c r="RV160" s="19"/>
      <c r="RW160" s="19"/>
      <c r="RX160" s="19"/>
      <c r="RY160" s="19"/>
      <c r="SA160" s="19"/>
      <c r="SB160" s="19"/>
    </row>
    <row r="161" spans="1:496" x14ac:dyDescent="0.25">
      <c r="A161" s="2"/>
      <c r="B161" s="19"/>
      <c r="C161" s="19"/>
      <c r="D161" s="19"/>
      <c r="E161" s="25"/>
      <c r="F161" s="25"/>
      <c r="G161" s="19"/>
      <c r="H161" s="19"/>
      <c r="I161" s="19"/>
      <c r="J161" s="19"/>
      <c r="K161" s="19"/>
      <c r="L161" s="29"/>
      <c r="M161" s="29"/>
      <c r="N161" s="19"/>
      <c r="O161" s="19"/>
      <c r="P161" s="20"/>
      <c r="Q161" s="19"/>
      <c r="R161" s="19"/>
      <c r="S161" s="25"/>
      <c r="T161" s="19"/>
      <c r="U161" s="19"/>
      <c r="V161" s="19"/>
      <c r="W161" s="19"/>
      <c r="X161" s="40"/>
      <c r="Y161" s="19"/>
      <c r="Z161" s="19"/>
      <c r="AA161" s="19"/>
      <c r="AB161" s="25"/>
      <c r="AE161" s="19"/>
      <c r="AF161" s="19"/>
      <c r="AH161" s="19"/>
      <c r="AI161" s="25"/>
      <c r="CD161" s="19"/>
      <c r="CE161" s="25"/>
      <c r="DZ161" s="19"/>
      <c r="EA161" s="19"/>
      <c r="EB161" s="19"/>
      <c r="EC161" s="19"/>
      <c r="ED161" s="19"/>
      <c r="EE161" s="19"/>
      <c r="EF161" s="19"/>
      <c r="EG161" s="19"/>
      <c r="EH161" s="19"/>
      <c r="EI161" s="19"/>
      <c r="EJ161" s="19"/>
      <c r="EK161" s="19"/>
      <c r="EL161" s="19"/>
      <c r="FU161" s="19"/>
      <c r="FV161" s="19"/>
      <c r="HQ161" s="19"/>
      <c r="HR161" s="19"/>
      <c r="JM161" s="19"/>
      <c r="JN161" s="29"/>
      <c r="JO161" s="19"/>
      <c r="JP161" s="19"/>
      <c r="JQ161" s="19"/>
      <c r="JR161" s="19"/>
      <c r="JS161" s="19"/>
      <c r="JT161" s="19"/>
      <c r="JU161" s="19"/>
      <c r="JV161" s="19"/>
      <c r="JW161" s="19"/>
      <c r="JX161" s="19"/>
      <c r="JY161" s="19"/>
      <c r="JZ161" s="19"/>
      <c r="LI161" s="19"/>
      <c r="LJ161" s="19"/>
      <c r="LK161" s="19"/>
      <c r="LL161" s="19"/>
      <c r="LM161" s="19"/>
      <c r="LN161" s="19"/>
      <c r="LO161" s="19"/>
      <c r="LP161" s="19"/>
      <c r="LQ161" s="19"/>
      <c r="LR161" s="19"/>
      <c r="LS161" s="19"/>
      <c r="LT161" s="19"/>
      <c r="LU161" s="19"/>
      <c r="ND161" s="19"/>
      <c r="NE161" s="19"/>
      <c r="NF161" s="19"/>
      <c r="NG161" s="19"/>
      <c r="NH161" s="19"/>
      <c r="NI161" s="19"/>
      <c r="NJ161" s="19"/>
      <c r="NK161" s="19"/>
      <c r="NL161" s="19"/>
      <c r="NM161" s="19"/>
      <c r="NN161" s="19"/>
      <c r="NO161" s="19"/>
      <c r="NP161" s="19"/>
      <c r="OZ161" s="25"/>
      <c r="PA161" s="25"/>
      <c r="PB161" s="25"/>
      <c r="PC161" s="25"/>
      <c r="PD161" s="25"/>
      <c r="PE161" s="25"/>
      <c r="PF161" s="25"/>
      <c r="PG161" s="25"/>
      <c r="PH161" s="25"/>
      <c r="PI161" s="25"/>
      <c r="PJ161" s="25"/>
      <c r="PK161" s="25"/>
      <c r="PL161" s="25"/>
      <c r="PM161" s="25"/>
      <c r="PN161" s="25"/>
      <c r="QW161" s="25"/>
      <c r="RA161" s="19"/>
      <c r="RB161" s="19"/>
      <c r="RC161" s="19"/>
      <c r="RD161" s="19"/>
      <c r="RE161" s="19"/>
      <c r="RF161" s="19"/>
      <c r="RI161" s="19"/>
      <c r="RJ161" s="19"/>
      <c r="RK161" s="19"/>
      <c r="RL161" s="19"/>
      <c r="RM161" s="19"/>
      <c r="RN161" s="19"/>
      <c r="RO161" s="19"/>
      <c r="RP161" s="19"/>
      <c r="RQ161" s="19"/>
      <c r="RR161" s="19"/>
      <c r="RS161" s="19"/>
      <c r="RT161" s="19"/>
      <c r="RU161" s="19"/>
      <c r="RV161" s="19"/>
      <c r="RW161" s="19"/>
      <c r="RX161" s="19"/>
      <c r="RY161" s="19"/>
      <c r="SA161" s="19"/>
      <c r="SB161" s="19"/>
    </row>
    <row r="162" spans="1:496" x14ac:dyDescent="0.25">
      <c r="A162" s="2"/>
      <c r="B162" s="19"/>
      <c r="C162" s="19"/>
      <c r="D162" s="19"/>
      <c r="E162" s="25"/>
      <c r="F162" s="25"/>
      <c r="G162" s="19"/>
      <c r="H162" s="19"/>
      <c r="I162" s="19"/>
      <c r="J162" s="19"/>
      <c r="K162" s="19"/>
      <c r="L162" s="29"/>
      <c r="M162" s="29"/>
      <c r="N162" s="19"/>
      <c r="O162" s="19"/>
      <c r="P162" s="20"/>
      <c r="Q162" s="19"/>
      <c r="R162" s="19"/>
      <c r="S162" s="25"/>
      <c r="T162" s="19"/>
      <c r="U162" s="19"/>
      <c r="V162" s="19"/>
      <c r="W162" s="19"/>
      <c r="X162" s="40"/>
      <c r="Y162" s="19"/>
      <c r="Z162" s="19"/>
      <c r="AA162" s="19"/>
      <c r="AB162" s="25"/>
      <c r="AE162" s="19"/>
      <c r="AF162" s="19"/>
      <c r="AH162" s="19"/>
      <c r="AI162" s="25"/>
      <c r="CD162" s="19"/>
      <c r="CE162" s="25"/>
      <c r="DZ162" s="19"/>
      <c r="EA162" s="19"/>
      <c r="EB162" s="19"/>
      <c r="EC162" s="19"/>
      <c r="ED162" s="19"/>
      <c r="EE162" s="19"/>
      <c r="EF162" s="19"/>
      <c r="EG162" s="19"/>
      <c r="EH162" s="19"/>
      <c r="EI162" s="19"/>
      <c r="EJ162" s="19"/>
      <c r="EK162" s="19"/>
      <c r="EL162" s="19"/>
      <c r="FU162" s="19"/>
      <c r="FV162" s="19"/>
      <c r="HQ162" s="19"/>
      <c r="HR162" s="19"/>
      <c r="JM162" s="19"/>
      <c r="JN162" s="29"/>
      <c r="JO162" s="19"/>
      <c r="JP162" s="19"/>
      <c r="JQ162" s="19"/>
      <c r="JR162" s="19"/>
      <c r="JS162" s="19"/>
      <c r="JT162" s="19"/>
      <c r="JU162" s="19"/>
      <c r="JV162" s="19"/>
      <c r="JW162" s="19"/>
      <c r="JX162" s="19"/>
      <c r="JY162" s="19"/>
      <c r="JZ162" s="19"/>
      <c r="LI162" s="19"/>
      <c r="LJ162" s="19"/>
      <c r="LK162" s="19"/>
      <c r="LL162" s="19"/>
      <c r="LM162" s="19"/>
      <c r="LN162" s="19"/>
      <c r="LO162" s="19"/>
      <c r="LP162" s="19"/>
      <c r="LQ162" s="19"/>
      <c r="LR162" s="19"/>
      <c r="LS162" s="19"/>
      <c r="LT162" s="19"/>
      <c r="LU162" s="19"/>
      <c r="ND162" s="19"/>
      <c r="NE162" s="19"/>
      <c r="NF162" s="19"/>
      <c r="NG162" s="19"/>
      <c r="NH162" s="19"/>
      <c r="NI162" s="19"/>
      <c r="NJ162" s="19"/>
      <c r="NK162" s="19"/>
      <c r="NL162" s="19"/>
      <c r="NM162" s="19"/>
      <c r="NN162" s="19"/>
      <c r="NO162" s="19"/>
      <c r="NP162" s="19"/>
      <c r="OZ162" s="25"/>
      <c r="PA162" s="25"/>
      <c r="PB162" s="25"/>
      <c r="PC162" s="25"/>
      <c r="PD162" s="25"/>
      <c r="PE162" s="25"/>
      <c r="PF162" s="25"/>
      <c r="PG162" s="25"/>
      <c r="PH162" s="25"/>
      <c r="PI162" s="25"/>
      <c r="PJ162" s="25"/>
      <c r="PK162" s="25"/>
      <c r="PL162" s="25"/>
      <c r="PM162" s="25"/>
      <c r="PN162" s="25"/>
      <c r="QW162" s="25"/>
      <c r="RA162" s="19"/>
      <c r="RB162" s="19"/>
      <c r="RC162" s="19"/>
      <c r="RD162" s="19"/>
      <c r="RE162" s="19"/>
      <c r="RF162" s="19"/>
      <c r="RI162" s="19"/>
      <c r="RJ162" s="19"/>
      <c r="RK162" s="19"/>
      <c r="RL162" s="19"/>
      <c r="RM162" s="19"/>
      <c r="RN162" s="19"/>
      <c r="RO162" s="19"/>
      <c r="RP162" s="19"/>
      <c r="RQ162" s="19"/>
      <c r="RR162" s="19"/>
      <c r="RS162" s="19"/>
      <c r="RT162" s="19"/>
      <c r="RU162" s="19"/>
      <c r="RV162" s="19"/>
      <c r="RW162" s="19"/>
      <c r="RX162" s="19"/>
      <c r="RY162" s="19"/>
      <c r="SA162" s="19"/>
      <c r="SB162" s="19"/>
    </row>
    <row r="163" spans="1:496" x14ac:dyDescent="0.25">
      <c r="A163" s="2"/>
      <c r="B163" s="19"/>
      <c r="C163" s="19"/>
      <c r="D163" s="19"/>
      <c r="E163" s="25"/>
      <c r="F163" s="25"/>
      <c r="G163" s="19"/>
      <c r="H163" s="19"/>
      <c r="I163" s="19"/>
      <c r="J163" s="19"/>
      <c r="K163" s="19"/>
      <c r="L163" s="29"/>
      <c r="M163" s="29"/>
      <c r="N163" s="19"/>
      <c r="O163" s="19"/>
      <c r="P163" s="20"/>
      <c r="Q163" s="19"/>
      <c r="R163" s="19"/>
      <c r="S163" s="25"/>
      <c r="T163" s="19"/>
      <c r="U163" s="19"/>
      <c r="V163" s="19"/>
      <c r="W163" s="19"/>
      <c r="X163" s="40"/>
      <c r="Y163" s="19"/>
      <c r="Z163" s="19"/>
      <c r="AA163" s="19"/>
      <c r="AB163" s="25"/>
      <c r="AE163" s="19"/>
      <c r="AF163" s="19"/>
      <c r="AH163" s="19"/>
      <c r="AI163" s="25"/>
      <c r="CD163" s="19"/>
      <c r="CE163" s="25"/>
      <c r="DZ163" s="19"/>
      <c r="EA163" s="19"/>
      <c r="EB163" s="19"/>
      <c r="EC163" s="19"/>
      <c r="ED163" s="19"/>
      <c r="EE163" s="19"/>
      <c r="EF163" s="19"/>
      <c r="EG163" s="19"/>
      <c r="EH163" s="19"/>
      <c r="EI163" s="19"/>
      <c r="EJ163" s="19"/>
      <c r="EK163" s="19"/>
      <c r="EL163" s="19"/>
      <c r="FU163" s="19"/>
      <c r="FV163" s="19"/>
      <c r="HQ163" s="19"/>
      <c r="HR163" s="19"/>
      <c r="JM163" s="19"/>
      <c r="JN163" s="29"/>
      <c r="JO163" s="19"/>
      <c r="JP163" s="19"/>
      <c r="JQ163" s="19"/>
      <c r="JR163" s="19"/>
      <c r="JS163" s="19"/>
      <c r="JT163" s="19"/>
      <c r="JU163" s="19"/>
      <c r="JV163" s="19"/>
      <c r="JW163" s="19"/>
      <c r="JX163" s="19"/>
      <c r="JY163" s="19"/>
      <c r="JZ163" s="19"/>
      <c r="LI163" s="19"/>
      <c r="LJ163" s="19"/>
      <c r="LK163" s="19"/>
      <c r="LL163" s="19"/>
      <c r="LM163" s="19"/>
      <c r="LN163" s="19"/>
      <c r="LO163" s="19"/>
      <c r="LP163" s="19"/>
      <c r="LQ163" s="19"/>
      <c r="LR163" s="19"/>
      <c r="LS163" s="19"/>
      <c r="LT163" s="19"/>
      <c r="LU163" s="19"/>
      <c r="ND163" s="19"/>
      <c r="NE163" s="19"/>
      <c r="NF163" s="19"/>
      <c r="NG163" s="19"/>
      <c r="NH163" s="19"/>
      <c r="NI163" s="19"/>
      <c r="NJ163" s="19"/>
      <c r="NK163" s="19"/>
      <c r="NL163" s="19"/>
      <c r="NM163" s="19"/>
      <c r="NN163" s="19"/>
      <c r="NO163" s="19"/>
      <c r="NP163" s="19"/>
      <c r="OZ163" s="25"/>
      <c r="PA163" s="25"/>
      <c r="PB163" s="25"/>
      <c r="PC163" s="25"/>
      <c r="PD163" s="25"/>
      <c r="PE163" s="25"/>
      <c r="PF163" s="25"/>
      <c r="PG163" s="25"/>
      <c r="PH163" s="25"/>
      <c r="PI163" s="25"/>
      <c r="PJ163" s="25"/>
      <c r="PK163" s="25"/>
      <c r="PL163" s="25"/>
      <c r="PM163" s="25"/>
      <c r="PN163" s="25"/>
      <c r="QW163" s="25"/>
      <c r="RA163" s="19"/>
      <c r="RB163" s="19"/>
      <c r="RC163" s="19"/>
      <c r="RD163" s="19"/>
      <c r="RE163" s="19"/>
      <c r="RF163" s="19"/>
      <c r="RI163" s="19"/>
      <c r="RJ163" s="19"/>
      <c r="RK163" s="19"/>
      <c r="RL163" s="19"/>
      <c r="RM163" s="19"/>
      <c r="RN163" s="19"/>
      <c r="RO163" s="19"/>
      <c r="RP163" s="19"/>
      <c r="RQ163" s="19"/>
      <c r="RR163" s="19"/>
      <c r="RS163" s="19"/>
      <c r="RT163" s="19"/>
      <c r="RU163" s="19"/>
      <c r="RV163" s="19"/>
      <c r="RW163" s="19"/>
      <c r="RX163" s="19"/>
      <c r="RY163" s="19"/>
      <c r="SA163" s="19"/>
      <c r="SB163" s="19"/>
    </row>
    <row r="164" spans="1:496" x14ac:dyDescent="0.25">
      <c r="A164" s="2"/>
      <c r="B164" s="19"/>
      <c r="C164" s="19"/>
      <c r="D164" s="19"/>
      <c r="E164" s="25"/>
      <c r="F164" s="25"/>
      <c r="G164" s="19"/>
      <c r="H164" s="19"/>
      <c r="I164" s="19"/>
      <c r="J164" s="19"/>
      <c r="K164" s="19"/>
      <c r="L164" s="29"/>
      <c r="M164" s="29"/>
      <c r="N164" s="19"/>
      <c r="O164" s="19"/>
      <c r="P164" s="20"/>
      <c r="Q164" s="19"/>
      <c r="R164" s="19"/>
      <c r="S164" s="25"/>
      <c r="T164" s="19"/>
      <c r="U164" s="19"/>
      <c r="V164" s="19"/>
      <c r="W164" s="19"/>
      <c r="X164" s="40"/>
      <c r="Y164" s="19"/>
      <c r="Z164" s="19"/>
      <c r="AA164" s="19"/>
      <c r="AB164" s="25"/>
      <c r="AE164" s="19"/>
      <c r="AF164" s="19"/>
      <c r="AH164" s="19"/>
      <c r="AI164" s="25"/>
      <c r="CD164" s="19"/>
      <c r="CE164" s="25"/>
      <c r="DZ164" s="19"/>
      <c r="EA164" s="19"/>
      <c r="EB164" s="19"/>
      <c r="EC164" s="19"/>
      <c r="ED164" s="19"/>
      <c r="EE164" s="19"/>
      <c r="EF164" s="19"/>
      <c r="EG164" s="19"/>
      <c r="EH164" s="19"/>
      <c r="EI164" s="19"/>
      <c r="EJ164" s="19"/>
      <c r="EK164" s="19"/>
      <c r="EL164" s="19"/>
      <c r="FU164" s="19"/>
      <c r="FV164" s="19"/>
      <c r="HQ164" s="19"/>
      <c r="HR164" s="19"/>
      <c r="JM164" s="19"/>
      <c r="JN164" s="29"/>
      <c r="JO164" s="19"/>
      <c r="JP164" s="19"/>
      <c r="JQ164" s="19"/>
      <c r="JR164" s="19"/>
      <c r="JS164" s="19"/>
      <c r="JT164" s="19"/>
      <c r="JU164" s="19"/>
      <c r="JV164" s="19"/>
      <c r="JW164" s="19"/>
      <c r="JX164" s="19"/>
      <c r="JY164" s="19"/>
      <c r="JZ164" s="19"/>
      <c r="LI164" s="19"/>
      <c r="LJ164" s="19"/>
      <c r="LK164" s="19"/>
      <c r="LL164" s="19"/>
      <c r="LM164" s="19"/>
      <c r="LN164" s="19"/>
      <c r="LO164" s="19"/>
      <c r="LP164" s="19"/>
      <c r="LQ164" s="19"/>
      <c r="LR164" s="19"/>
      <c r="LS164" s="19"/>
      <c r="LT164" s="19"/>
      <c r="LU164" s="19"/>
      <c r="ND164" s="19"/>
      <c r="NE164" s="19"/>
      <c r="NF164" s="19"/>
      <c r="NG164" s="19"/>
      <c r="NH164" s="19"/>
      <c r="NI164" s="19"/>
      <c r="NJ164" s="19"/>
      <c r="NK164" s="19"/>
      <c r="NL164" s="19"/>
      <c r="NM164" s="19"/>
      <c r="NN164" s="19"/>
      <c r="NO164" s="19"/>
      <c r="NP164" s="19"/>
      <c r="OZ164" s="25"/>
      <c r="PA164" s="25"/>
      <c r="PB164" s="25"/>
      <c r="PC164" s="25"/>
      <c r="PD164" s="25"/>
      <c r="PE164" s="25"/>
      <c r="PF164" s="25"/>
      <c r="PG164" s="25"/>
      <c r="PH164" s="25"/>
      <c r="PI164" s="25"/>
      <c r="PJ164" s="25"/>
      <c r="PK164" s="25"/>
      <c r="PL164" s="25"/>
      <c r="PM164" s="25"/>
      <c r="PN164" s="25"/>
      <c r="QW164" s="25"/>
      <c r="RA164" s="19"/>
      <c r="RB164" s="19"/>
      <c r="RC164" s="19"/>
      <c r="RD164" s="19"/>
      <c r="RE164" s="19"/>
      <c r="RF164" s="19"/>
      <c r="RI164" s="19"/>
      <c r="RJ164" s="19"/>
      <c r="RK164" s="19"/>
      <c r="RL164" s="19"/>
      <c r="RM164" s="19"/>
      <c r="RN164" s="19"/>
      <c r="RO164" s="19"/>
      <c r="RP164" s="19"/>
      <c r="RQ164" s="19"/>
      <c r="RR164" s="19"/>
      <c r="RS164" s="19"/>
      <c r="RT164" s="19"/>
      <c r="RU164" s="19"/>
      <c r="RV164" s="19"/>
      <c r="RW164" s="19"/>
      <c r="RX164" s="19"/>
      <c r="RY164" s="19"/>
      <c r="SA164" s="19"/>
      <c r="SB164" s="19"/>
    </row>
    <row r="165" spans="1:496" x14ac:dyDescent="0.25">
      <c r="A165" s="2"/>
      <c r="B165" s="19"/>
      <c r="C165" s="19"/>
      <c r="D165" s="19"/>
      <c r="E165" s="25"/>
      <c r="F165" s="25"/>
      <c r="G165" s="19"/>
      <c r="H165" s="19"/>
      <c r="I165" s="19"/>
      <c r="J165" s="19"/>
      <c r="K165" s="19"/>
      <c r="L165" s="29"/>
      <c r="M165" s="29"/>
      <c r="N165" s="19"/>
      <c r="O165" s="19"/>
      <c r="P165" s="20"/>
      <c r="Q165" s="19"/>
      <c r="R165" s="19"/>
      <c r="S165" s="25"/>
      <c r="T165" s="19"/>
      <c r="U165" s="19"/>
      <c r="V165" s="19"/>
      <c r="W165" s="19"/>
      <c r="X165" s="40"/>
      <c r="Y165" s="19"/>
      <c r="Z165" s="19"/>
      <c r="AA165" s="19"/>
      <c r="AB165" s="25"/>
      <c r="AE165" s="19"/>
      <c r="AF165" s="19"/>
      <c r="AH165" s="19"/>
      <c r="AI165" s="25"/>
      <c r="CD165" s="19"/>
      <c r="CE165" s="25"/>
      <c r="DZ165" s="19"/>
      <c r="EA165" s="19"/>
      <c r="EB165" s="19"/>
      <c r="EC165" s="19"/>
      <c r="ED165" s="19"/>
      <c r="EE165" s="19"/>
      <c r="EF165" s="19"/>
      <c r="EG165" s="19"/>
      <c r="EH165" s="19"/>
      <c r="EI165" s="19"/>
      <c r="EJ165" s="19"/>
      <c r="EK165" s="19"/>
      <c r="EL165" s="19"/>
      <c r="FU165" s="19"/>
      <c r="FV165" s="19"/>
      <c r="HQ165" s="19"/>
      <c r="HR165" s="19"/>
      <c r="JM165" s="19"/>
      <c r="JN165" s="29"/>
      <c r="JO165" s="19"/>
      <c r="JP165" s="19"/>
      <c r="JQ165" s="19"/>
      <c r="JR165" s="19"/>
      <c r="JS165" s="19"/>
      <c r="JT165" s="19"/>
      <c r="JU165" s="19"/>
      <c r="JV165" s="19"/>
      <c r="JW165" s="19"/>
      <c r="JX165" s="19"/>
      <c r="JY165" s="19"/>
      <c r="JZ165" s="19"/>
      <c r="LI165" s="19"/>
      <c r="LJ165" s="19"/>
      <c r="LK165" s="19"/>
      <c r="LL165" s="19"/>
      <c r="LM165" s="19"/>
      <c r="LN165" s="19"/>
      <c r="LO165" s="19"/>
      <c r="LP165" s="19"/>
      <c r="LQ165" s="19"/>
      <c r="LR165" s="19"/>
      <c r="LS165" s="19"/>
      <c r="LT165" s="19"/>
      <c r="LU165" s="19"/>
      <c r="ND165" s="19"/>
      <c r="NE165" s="19"/>
      <c r="NF165" s="19"/>
      <c r="NG165" s="19"/>
      <c r="NH165" s="19"/>
      <c r="NI165" s="19"/>
      <c r="NJ165" s="19"/>
      <c r="NK165" s="19"/>
      <c r="NL165" s="19"/>
      <c r="NM165" s="19"/>
      <c r="NN165" s="19"/>
      <c r="NO165" s="19"/>
      <c r="NP165" s="19"/>
      <c r="OZ165" s="25"/>
      <c r="PA165" s="25"/>
      <c r="PB165" s="25"/>
      <c r="PC165" s="25"/>
      <c r="PD165" s="25"/>
      <c r="PE165" s="25"/>
      <c r="PF165" s="25"/>
      <c r="PG165" s="25"/>
      <c r="PH165" s="25"/>
      <c r="PI165" s="25"/>
      <c r="PJ165" s="25"/>
      <c r="PK165" s="25"/>
      <c r="PL165" s="25"/>
      <c r="PM165" s="25"/>
      <c r="PN165" s="25"/>
      <c r="QW165" s="25"/>
      <c r="RA165" s="19"/>
      <c r="RB165" s="19"/>
      <c r="RC165" s="19"/>
      <c r="RD165" s="19"/>
      <c r="RE165" s="19"/>
      <c r="RF165" s="19"/>
      <c r="RI165" s="19"/>
      <c r="RJ165" s="19"/>
      <c r="RK165" s="19"/>
      <c r="RL165" s="19"/>
      <c r="RM165" s="19"/>
      <c r="RN165" s="19"/>
      <c r="RO165" s="19"/>
      <c r="RP165" s="19"/>
      <c r="RQ165" s="19"/>
      <c r="RR165" s="19"/>
      <c r="RS165" s="19"/>
      <c r="RT165" s="19"/>
      <c r="RU165" s="19"/>
      <c r="RV165" s="19"/>
      <c r="RW165" s="19"/>
      <c r="RX165" s="19"/>
      <c r="RY165" s="19"/>
      <c r="SA165" s="19"/>
      <c r="SB165" s="19"/>
    </row>
    <row r="166" spans="1:496" x14ac:dyDescent="0.25">
      <c r="A166" s="2"/>
      <c r="B166" s="19"/>
      <c r="C166" s="19"/>
      <c r="D166" s="19"/>
      <c r="E166" s="25"/>
      <c r="F166" s="25"/>
      <c r="G166" s="19"/>
      <c r="H166" s="19"/>
      <c r="I166" s="19"/>
      <c r="J166" s="19"/>
      <c r="K166" s="19"/>
      <c r="L166" s="29"/>
      <c r="M166" s="29"/>
      <c r="N166" s="19"/>
      <c r="O166" s="19"/>
      <c r="P166" s="20"/>
      <c r="Q166" s="19"/>
      <c r="R166" s="19"/>
      <c r="S166" s="25"/>
      <c r="T166" s="19"/>
      <c r="U166" s="19"/>
      <c r="V166" s="19"/>
      <c r="W166" s="19"/>
      <c r="X166" s="40"/>
      <c r="Y166" s="19"/>
      <c r="Z166" s="19"/>
      <c r="AA166" s="19"/>
      <c r="AB166" s="25"/>
      <c r="AE166" s="19"/>
      <c r="AF166" s="19"/>
      <c r="AH166" s="19"/>
      <c r="AI166" s="25"/>
      <c r="CD166" s="19"/>
      <c r="CE166" s="25"/>
      <c r="DZ166" s="19"/>
      <c r="EA166" s="19"/>
      <c r="EB166" s="19"/>
      <c r="EC166" s="19"/>
      <c r="ED166" s="19"/>
      <c r="EE166" s="19"/>
      <c r="EF166" s="19"/>
      <c r="EG166" s="19"/>
      <c r="EH166" s="19"/>
      <c r="EI166" s="19"/>
      <c r="EJ166" s="19"/>
      <c r="EK166" s="19"/>
      <c r="EL166" s="19"/>
      <c r="FU166" s="19"/>
      <c r="FV166" s="19"/>
      <c r="HQ166" s="19"/>
      <c r="HR166" s="19"/>
      <c r="JM166" s="19"/>
      <c r="JN166" s="29"/>
      <c r="JO166" s="19"/>
      <c r="JP166" s="19"/>
      <c r="JQ166" s="19"/>
      <c r="JR166" s="19"/>
      <c r="JS166" s="19"/>
      <c r="JT166" s="19"/>
      <c r="JU166" s="19"/>
      <c r="JV166" s="19"/>
      <c r="JW166" s="19"/>
      <c r="JX166" s="19"/>
      <c r="JY166" s="19"/>
      <c r="JZ166" s="19"/>
      <c r="LI166" s="19"/>
      <c r="LJ166" s="19"/>
      <c r="LK166" s="19"/>
      <c r="LL166" s="19"/>
      <c r="LM166" s="19"/>
      <c r="LN166" s="19"/>
      <c r="LO166" s="19"/>
      <c r="LP166" s="19"/>
      <c r="LQ166" s="19"/>
      <c r="LR166" s="19"/>
      <c r="LS166" s="19"/>
      <c r="LT166" s="19"/>
      <c r="LU166" s="19"/>
      <c r="ND166" s="19"/>
      <c r="NE166" s="19"/>
      <c r="NF166" s="19"/>
      <c r="NG166" s="19"/>
      <c r="NH166" s="19"/>
      <c r="NI166" s="19"/>
      <c r="NJ166" s="19"/>
      <c r="NK166" s="19"/>
      <c r="NL166" s="19"/>
      <c r="NM166" s="19"/>
      <c r="NN166" s="19"/>
      <c r="NO166" s="19"/>
      <c r="NP166" s="19"/>
      <c r="OZ166" s="25"/>
      <c r="PA166" s="25"/>
      <c r="PB166" s="25"/>
      <c r="PC166" s="25"/>
      <c r="PD166" s="25"/>
      <c r="PE166" s="25"/>
      <c r="PF166" s="25"/>
      <c r="PG166" s="25"/>
      <c r="PH166" s="25"/>
      <c r="PI166" s="25"/>
      <c r="PJ166" s="25"/>
      <c r="PK166" s="25"/>
      <c r="PL166" s="25"/>
      <c r="PM166" s="25"/>
      <c r="PN166" s="25"/>
      <c r="QW166" s="25"/>
      <c r="RA166" s="19"/>
      <c r="RB166" s="19"/>
      <c r="RC166" s="19"/>
      <c r="RD166" s="19"/>
      <c r="RE166" s="19"/>
      <c r="RF166" s="19"/>
      <c r="RI166" s="19"/>
      <c r="RJ166" s="19"/>
      <c r="RK166" s="19"/>
      <c r="RL166" s="19"/>
      <c r="RM166" s="19"/>
      <c r="RN166" s="19"/>
      <c r="RO166" s="19"/>
      <c r="RP166" s="19"/>
      <c r="RQ166" s="19"/>
      <c r="RR166" s="19"/>
      <c r="RS166" s="19"/>
      <c r="RT166" s="19"/>
      <c r="RU166" s="19"/>
      <c r="RV166" s="19"/>
      <c r="RW166" s="19"/>
      <c r="RX166" s="19"/>
      <c r="RY166" s="19"/>
      <c r="SA166" s="19"/>
      <c r="SB166" s="19"/>
    </row>
    <row r="167" spans="1:496" x14ac:dyDescent="0.25">
      <c r="A167" s="2"/>
      <c r="B167" s="19"/>
      <c r="C167" s="19"/>
      <c r="D167" s="19"/>
      <c r="E167" s="25"/>
      <c r="F167" s="25"/>
      <c r="G167" s="19"/>
      <c r="H167" s="19"/>
      <c r="I167" s="19"/>
      <c r="J167" s="19"/>
      <c r="K167" s="19"/>
      <c r="L167" s="29"/>
      <c r="M167" s="29"/>
      <c r="N167" s="19"/>
      <c r="O167" s="19"/>
      <c r="P167" s="20"/>
      <c r="Q167" s="19"/>
      <c r="R167" s="19"/>
      <c r="S167" s="25"/>
      <c r="T167" s="19"/>
      <c r="U167" s="19"/>
      <c r="V167" s="19"/>
      <c r="W167" s="19"/>
      <c r="X167" s="40"/>
      <c r="Y167" s="19"/>
      <c r="Z167" s="19"/>
      <c r="AA167" s="19"/>
      <c r="AB167" s="25"/>
      <c r="AE167" s="19"/>
      <c r="AF167" s="19"/>
      <c r="AH167" s="19"/>
      <c r="AI167" s="25"/>
      <c r="CD167" s="19"/>
      <c r="CE167" s="25"/>
      <c r="DZ167" s="19"/>
      <c r="EA167" s="19"/>
      <c r="EB167" s="19"/>
      <c r="EC167" s="19"/>
      <c r="ED167" s="19"/>
      <c r="EE167" s="19"/>
      <c r="EF167" s="19"/>
      <c r="EG167" s="19"/>
      <c r="EH167" s="19"/>
      <c r="EI167" s="19"/>
      <c r="EJ167" s="19"/>
      <c r="EK167" s="19"/>
      <c r="EL167" s="19"/>
      <c r="FU167" s="19"/>
      <c r="FV167" s="19"/>
      <c r="HQ167" s="19"/>
      <c r="HR167" s="19"/>
      <c r="JM167" s="19"/>
      <c r="JN167" s="29"/>
      <c r="JO167" s="19"/>
      <c r="JP167" s="19"/>
      <c r="JQ167" s="19"/>
      <c r="JR167" s="19"/>
      <c r="JS167" s="19"/>
      <c r="JT167" s="19"/>
      <c r="JU167" s="19"/>
      <c r="JV167" s="19"/>
      <c r="JW167" s="19"/>
      <c r="JX167" s="19"/>
      <c r="JY167" s="19"/>
      <c r="JZ167" s="19"/>
      <c r="LI167" s="19"/>
      <c r="LJ167" s="19"/>
      <c r="LK167" s="19"/>
      <c r="LL167" s="19"/>
      <c r="LM167" s="19"/>
      <c r="LN167" s="19"/>
      <c r="LO167" s="19"/>
      <c r="LP167" s="19"/>
      <c r="LQ167" s="19"/>
      <c r="LR167" s="19"/>
      <c r="LS167" s="19"/>
      <c r="LT167" s="19"/>
      <c r="LU167" s="19"/>
      <c r="ND167" s="19"/>
      <c r="NE167" s="19"/>
      <c r="NF167" s="19"/>
      <c r="NG167" s="19"/>
      <c r="NH167" s="19"/>
      <c r="NI167" s="19"/>
      <c r="NJ167" s="19"/>
      <c r="NK167" s="19"/>
      <c r="NL167" s="19"/>
      <c r="NM167" s="19"/>
      <c r="NN167" s="19"/>
      <c r="NO167" s="19"/>
      <c r="NP167" s="19"/>
      <c r="OZ167" s="25"/>
      <c r="PA167" s="25"/>
      <c r="PB167" s="25"/>
      <c r="PC167" s="25"/>
      <c r="PD167" s="25"/>
      <c r="PE167" s="25"/>
      <c r="PF167" s="25"/>
      <c r="PG167" s="25"/>
      <c r="PH167" s="25"/>
      <c r="PI167" s="25"/>
      <c r="PJ167" s="25"/>
      <c r="PK167" s="25"/>
      <c r="PL167" s="25"/>
      <c r="PM167" s="25"/>
      <c r="PN167" s="25"/>
      <c r="QW167" s="25"/>
      <c r="RA167" s="19"/>
      <c r="RB167" s="19"/>
      <c r="RC167" s="19"/>
      <c r="RD167" s="19"/>
      <c r="RE167" s="19"/>
      <c r="RF167" s="19"/>
      <c r="RI167" s="19"/>
      <c r="RJ167" s="19"/>
      <c r="RK167" s="19"/>
      <c r="RL167" s="19"/>
      <c r="RM167" s="19"/>
      <c r="RN167" s="19"/>
      <c r="RO167" s="19"/>
      <c r="RP167" s="19"/>
      <c r="RQ167" s="19"/>
      <c r="RR167" s="19"/>
      <c r="RS167" s="19"/>
      <c r="RT167" s="19"/>
      <c r="RU167" s="19"/>
      <c r="RV167" s="19"/>
      <c r="RW167" s="19"/>
      <c r="RX167" s="19"/>
      <c r="RY167" s="19"/>
      <c r="SA167" s="19"/>
      <c r="SB167" s="19"/>
    </row>
    <row r="168" spans="1:496" x14ac:dyDescent="0.25">
      <c r="A168" s="2"/>
      <c r="B168" s="19"/>
      <c r="C168" s="19"/>
      <c r="D168" s="19"/>
      <c r="E168" s="25"/>
      <c r="F168" s="25"/>
      <c r="G168" s="19"/>
      <c r="H168" s="19"/>
      <c r="I168" s="19"/>
      <c r="J168" s="19"/>
      <c r="K168" s="19"/>
      <c r="L168" s="29"/>
      <c r="M168" s="29"/>
      <c r="N168" s="19"/>
      <c r="O168" s="19"/>
      <c r="P168" s="20"/>
      <c r="Q168" s="19"/>
      <c r="R168" s="19"/>
      <c r="S168" s="25"/>
      <c r="T168" s="19"/>
      <c r="U168" s="19"/>
      <c r="V168" s="19"/>
      <c r="W168" s="19"/>
      <c r="X168" s="40"/>
      <c r="Y168" s="19"/>
      <c r="Z168" s="19"/>
      <c r="AA168" s="19"/>
      <c r="AB168" s="25"/>
      <c r="AE168" s="19"/>
      <c r="AF168" s="19"/>
      <c r="AH168" s="19"/>
      <c r="AI168" s="25"/>
      <c r="CD168" s="19"/>
      <c r="CE168" s="25"/>
      <c r="DZ168" s="19"/>
      <c r="EA168" s="19"/>
      <c r="EB168" s="19"/>
      <c r="EC168" s="19"/>
      <c r="ED168" s="19"/>
      <c r="EE168" s="19"/>
      <c r="EF168" s="19"/>
      <c r="EG168" s="19"/>
      <c r="EH168" s="19"/>
      <c r="EI168" s="19"/>
      <c r="EJ168" s="19"/>
      <c r="EK168" s="19"/>
      <c r="EL168" s="19"/>
      <c r="FU168" s="19"/>
      <c r="FV168" s="19"/>
      <c r="HQ168" s="19"/>
      <c r="HR168" s="19"/>
      <c r="JM168" s="19"/>
      <c r="JN168" s="29"/>
      <c r="JO168" s="19"/>
      <c r="JP168" s="19"/>
      <c r="JQ168" s="19"/>
      <c r="JR168" s="19"/>
      <c r="JS168" s="19"/>
      <c r="JT168" s="19"/>
      <c r="JU168" s="19"/>
      <c r="JV168" s="19"/>
      <c r="JW168" s="19"/>
      <c r="JX168" s="19"/>
      <c r="JY168" s="19"/>
      <c r="JZ168" s="19"/>
      <c r="LI168" s="19"/>
      <c r="LJ168" s="19"/>
      <c r="LK168" s="19"/>
      <c r="LL168" s="19"/>
      <c r="LM168" s="19"/>
      <c r="LN168" s="19"/>
      <c r="LO168" s="19"/>
      <c r="LP168" s="19"/>
      <c r="LQ168" s="19"/>
      <c r="LR168" s="19"/>
      <c r="LS168" s="19"/>
      <c r="LT168" s="19"/>
      <c r="LU168" s="19"/>
      <c r="ND168" s="19"/>
      <c r="NE168" s="19"/>
      <c r="NF168" s="19"/>
      <c r="NG168" s="19"/>
      <c r="NH168" s="19"/>
      <c r="NI168" s="19"/>
      <c r="NJ168" s="19"/>
      <c r="NK168" s="19"/>
      <c r="NL168" s="19"/>
      <c r="NM168" s="19"/>
      <c r="NN168" s="19"/>
      <c r="NO168" s="19"/>
      <c r="NP168" s="19"/>
      <c r="OZ168" s="25"/>
      <c r="PA168" s="25"/>
      <c r="PB168" s="25"/>
      <c r="PC168" s="25"/>
      <c r="PD168" s="25"/>
      <c r="PE168" s="25"/>
      <c r="PF168" s="25"/>
      <c r="PG168" s="25"/>
      <c r="PH168" s="25"/>
      <c r="PI168" s="25"/>
      <c r="PJ168" s="25"/>
      <c r="PK168" s="25"/>
      <c r="PL168" s="25"/>
      <c r="PM168" s="25"/>
      <c r="PN168" s="25"/>
      <c r="QW168" s="25"/>
      <c r="RA168" s="19"/>
      <c r="RB168" s="19"/>
      <c r="RC168" s="19"/>
      <c r="RD168" s="19"/>
      <c r="RE168" s="19"/>
      <c r="RF168" s="19"/>
      <c r="RI168" s="19"/>
      <c r="RJ168" s="19"/>
      <c r="RK168" s="19"/>
      <c r="RL168" s="19"/>
      <c r="RM168" s="19"/>
      <c r="RN168" s="19"/>
      <c r="RO168" s="19"/>
      <c r="RP168" s="19"/>
      <c r="RQ168" s="19"/>
      <c r="RR168" s="19"/>
      <c r="RS168" s="19"/>
      <c r="RT168" s="19"/>
      <c r="RU168" s="19"/>
      <c r="RV168" s="19"/>
      <c r="RW168" s="19"/>
      <c r="RX168" s="19"/>
      <c r="RY168" s="19"/>
      <c r="SA168" s="19"/>
      <c r="SB168" s="19"/>
    </row>
    <row r="169" spans="1:496" x14ac:dyDescent="0.25">
      <c r="A169" s="2"/>
      <c r="B169" s="19"/>
      <c r="C169" s="19"/>
      <c r="D169" s="19"/>
      <c r="E169" s="25"/>
      <c r="F169" s="25"/>
      <c r="G169" s="19"/>
      <c r="H169" s="19"/>
      <c r="I169" s="19"/>
      <c r="J169" s="19"/>
      <c r="K169" s="19"/>
      <c r="L169" s="29"/>
      <c r="M169" s="29"/>
      <c r="N169" s="19"/>
      <c r="O169" s="19"/>
      <c r="P169" s="20"/>
      <c r="Q169" s="19"/>
      <c r="R169" s="19"/>
      <c r="S169" s="25"/>
      <c r="T169" s="19"/>
      <c r="U169" s="19"/>
      <c r="V169" s="19"/>
      <c r="W169" s="19"/>
      <c r="X169" s="40"/>
      <c r="Y169" s="19"/>
      <c r="Z169" s="19"/>
      <c r="AA169" s="19"/>
      <c r="AB169" s="25"/>
      <c r="AE169" s="19"/>
      <c r="AF169" s="19"/>
      <c r="AH169" s="19"/>
      <c r="AI169" s="25"/>
      <c r="CD169" s="19"/>
      <c r="CE169" s="25"/>
      <c r="DZ169" s="19"/>
      <c r="EA169" s="19"/>
      <c r="EB169" s="19"/>
      <c r="EC169" s="19"/>
      <c r="ED169" s="19"/>
      <c r="EE169" s="19"/>
      <c r="EF169" s="19"/>
      <c r="EG169" s="19"/>
      <c r="EH169" s="19"/>
      <c r="EI169" s="19"/>
      <c r="EJ169" s="19"/>
      <c r="EK169" s="19"/>
      <c r="EL169" s="19"/>
      <c r="FU169" s="19"/>
      <c r="FV169" s="19"/>
      <c r="HQ169" s="19"/>
      <c r="HR169" s="19"/>
      <c r="JM169" s="19"/>
      <c r="JN169" s="29"/>
      <c r="JO169" s="19"/>
      <c r="JP169" s="19"/>
      <c r="JQ169" s="19"/>
      <c r="JR169" s="19"/>
      <c r="JS169" s="19"/>
      <c r="JT169" s="19"/>
      <c r="JU169" s="19"/>
      <c r="JV169" s="19"/>
      <c r="JW169" s="19"/>
      <c r="JX169" s="19"/>
      <c r="JY169" s="19"/>
      <c r="JZ169" s="19"/>
      <c r="LI169" s="19"/>
      <c r="LJ169" s="19"/>
      <c r="LK169" s="19"/>
      <c r="LL169" s="19"/>
      <c r="LM169" s="19"/>
      <c r="LN169" s="19"/>
      <c r="LO169" s="19"/>
      <c r="LP169" s="19"/>
      <c r="LQ169" s="19"/>
      <c r="LR169" s="19"/>
      <c r="LS169" s="19"/>
      <c r="LT169" s="19"/>
      <c r="LU169" s="19"/>
      <c r="ND169" s="19"/>
      <c r="NE169" s="19"/>
      <c r="NF169" s="19"/>
      <c r="NG169" s="19"/>
      <c r="NH169" s="19"/>
      <c r="NI169" s="19"/>
      <c r="NJ169" s="19"/>
      <c r="NK169" s="19"/>
      <c r="NL169" s="19"/>
      <c r="NM169" s="19"/>
      <c r="NN169" s="19"/>
      <c r="NO169" s="19"/>
      <c r="NP169" s="19"/>
      <c r="OZ169" s="25"/>
      <c r="PA169" s="25"/>
      <c r="PB169" s="25"/>
      <c r="PC169" s="25"/>
      <c r="PD169" s="25"/>
      <c r="PE169" s="25"/>
      <c r="PF169" s="25"/>
      <c r="PG169" s="25"/>
      <c r="PH169" s="25"/>
      <c r="PI169" s="25"/>
      <c r="PJ169" s="25"/>
      <c r="PK169" s="25"/>
      <c r="PL169" s="25"/>
      <c r="PM169" s="25"/>
      <c r="PN169" s="25"/>
      <c r="QW169" s="25"/>
      <c r="RA169" s="19"/>
      <c r="RB169" s="19"/>
      <c r="RC169" s="19"/>
      <c r="RD169" s="19"/>
      <c r="RE169" s="19"/>
      <c r="RF169" s="19"/>
      <c r="RI169" s="19"/>
      <c r="RJ169" s="19"/>
      <c r="RK169" s="19"/>
      <c r="RL169" s="19"/>
      <c r="RM169" s="19"/>
      <c r="RN169" s="19"/>
      <c r="RO169" s="19"/>
      <c r="RP169" s="19"/>
      <c r="RQ169" s="19"/>
      <c r="RR169" s="19"/>
      <c r="RS169" s="19"/>
      <c r="RT169" s="19"/>
      <c r="RU169" s="19"/>
      <c r="RV169" s="19"/>
      <c r="RW169" s="19"/>
      <c r="RX169" s="19"/>
      <c r="RY169" s="19"/>
      <c r="SA169" s="19"/>
      <c r="SB169" s="19"/>
    </row>
    <row r="170" spans="1:496" x14ac:dyDescent="0.25">
      <c r="A170" s="2"/>
      <c r="B170" s="19"/>
      <c r="C170" s="19"/>
      <c r="D170" s="19"/>
      <c r="E170" s="25"/>
      <c r="F170" s="25"/>
      <c r="G170" s="19"/>
      <c r="H170" s="19"/>
      <c r="I170" s="19"/>
      <c r="J170" s="19"/>
      <c r="K170" s="19"/>
      <c r="L170" s="29"/>
      <c r="M170" s="29"/>
      <c r="N170" s="19"/>
      <c r="O170" s="19"/>
      <c r="P170" s="20"/>
      <c r="Q170" s="19"/>
      <c r="R170" s="19"/>
      <c r="S170" s="25"/>
      <c r="T170" s="19"/>
      <c r="U170" s="19"/>
      <c r="V170" s="19"/>
      <c r="W170" s="19"/>
      <c r="X170" s="40"/>
      <c r="Y170" s="19"/>
      <c r="Z170" s="19"/>
      <c r="AA170" s="19"/>
      <c r="AB170" s="25"/>
      <c r="AE170" s="19"/>
      <c r="AF170" s="19"/>
      <c r="AH170" s="19"/>
      <c r="AI170" s="25"/>
      <c r="CD170" s="19"/>
      <c r="CE170" s="25"/>
      <c r="DZ170" s="19"/>
      <c r="EA170" s="19"/>
      <c r="EB170" s="19"/>
      <c r="EC170" s="19"/>
      <c r="ED170" s="19"/>
      <c r="EE170" s="19"/>
      <c r="EF170" s="19"/>
      <c r="EG170" s="19"/>
      <c r="EH170" s="19"/>
      <c r="EI170" s="19"/>
      <c r="EJ170" s="19"/>
      <c r="EK170" s="19"/>
      <c r="EL170" s="19"/>
      <c r="FU170" s="19"/>
      <c r="FV170" s="19"/>
      <c r="HQ170" s="19"/>
      <c r="HR170" s="19"/>
      <c r="JM170" s="19"/>
      <c r="JN170" s="29"/>
      <c r="JO170" s="19"/>
      <c r="JP170" s="19"/>
      <c r="JQ170" s="19"/>
      <c r="JR170" s="19"/>
      <c r="JS170" s="19"/>
      <c r="JT170" s="19"/>
      <c r="JU170" s="19"/>
      <c r="JV170" s="19"/>
      <c r="JW170" s="19"/>
      <c r="JX170" s="19"/>
      <c r="JY170" s="19"/>
      <c r="JZ170" s="19"/>
      <c r="LI170" s="19"/>
      <c r="LJ170" s="19"/>
      <c r="LK170" s="19"/>
      <c r="LL170" s="19"/>
      <c r="LM170" s="19"/>
      <c r="LN170" s="19"/>
      <c r="LO170" s="19"/>
      <c r="LP170" s="19"/>
      <c r="LQ170" s="19"/>
      <c r="LR170" s="19"/>
      <c r="LS170" s="19"/>
      <c r="LT170" s="19"/>
      <c r="LU170" s="19"/>
      <c r="ND170" s="19"/>
      <c r="NE170" s="19"/>
      <c r="NF170" s="19"/>
      <c r="NG170" s="19"/>
      <c r="NH170" s="19"/>
      <c r="NI170" s="19"/>
      <c r="NJ170" s="19"/>
      <c r="NK170" s="19"/>
      <c r="NL170" s="19"/>
      <c r="NM170" s="19"/>
      <c r="NN170" s="19"/>
      <c r="NO170" s="19"/>
      <c r="NP170" s="19"/>
      <c r="OZ170" s="25"/>
      <c r="PA170" s="25"/>
      <c r="PB170" s="25"/>
      <c r="PC170" s="25"/>
      <c r="PD170" s="25"/>
      <c r="PE170" s="25"/>
      <c r="PF170" s="25"/>
      <c r="PG170" s="25"/>
      <c r="PH170" s="25"/>
      <c r="PI170" s="25"/>
      <c r="PJ170" s="25"/>
      <c r="PK170" s="25"/>
      <c r="PL170" s="25"/>
      <c r="PM170" s="25"/>
      <c r="PN170" s="25"/>
      <c r="QW170" s="25"/>
      <c r="RA170" s="19"/>
      <c r="RB170" s="19"/>
      <c r="RC170" s="19"/>
      <c r="RD170" s="19"/>
      <c r="RE170" s="19"/>
      <c r="RF170" s="19"/>
      <c r="RI170" s="19"/>
      <c r="RJ170" s="19"/>
      <c r="RK170" s="19"/>
      <c r="RL170" s="19"/>
      <c r="RM170" s="19"/>
      <c r="RN170" s="19"/>
      <c r="RO170" s="19"/>
      <c r="RP170" s="19"/>
      <c r="RQ170" s="19"/>
      <c r="RR170" s="19"/>
      <c r="RS170" s="19"/>
      <c r="RT170" s="19"/>
      <c r="RU170" s="19"/>
      <c r="RV170" s="19"/>
      <c r="RW170" s="19"/>
      <c r="RX170" s="19"/>
      <c r="RY170" s="19"/>
      <c r="SA170" s="19"/>
      <c r="SB170" s="19"/>
    </row>
    <row r="171" spans="1:496" x14ac:dyDescent="0.25">
      <c r="A171" s="2"/>
      <c r="B171" s="19"/>
      <c r="C171" s="19"/>
      <c r="D171" s="19"/>
      <c r="E171" s="25"/>
      <c r="F171" s="25"/>
      <c r="G171" s="19"/>
      <c r="H171" s="19"/>
      <c r="I171" s="19"/>
      <c r="J171" s="19"/>
      <c r="K171" s="19"/>
      <c r="L171" s="29"/>
      <c r="M171" s="29"/>
      <c r="N171" s="19"/>
      <c r="O171" s="19"/>
      <c r="P171" s="20"/>
      <c r="Q171" s="19"/>
      <c r="R171" s="19"/>
      <c r="S171" s="25"/>
      <c r="T171" s="19"/>
      <c r="U171" s="19"/>
      <c r="V171" s="19"/>
      <c r="W171" s="19"/>
      <c r="X171" s="40"/>
      <c r="Y171" s="19"/>
      <c r="Z171" s="19"/>
      <c r="AA171" s="19"/>
      <c r="AB171" s="25"/>
      <c r="AE171" s="19"/>
      <c r="AF171" s="19"/>
      <c r="AH171" s="19"/>
      <c r="AI171" s="25"/>
      <c r="CD171" s="19"/>
      <c r="CE171" s="25"/>
      <c r="DZ171" s="19"/>
      <c r="EA171" s="19"/>
      <c r="EB171" s="19"/>
      <c r="EC171" s="19"/>
      <c r="ED171" s="19"/>
      <c r="EE171" s="19"/>
      <c r="EF171" s="19"/>
      <c r="EG171" s="19"/>
      <c r="EH171" s="19"/>
      <c r="EI171" s="19"/>
      <c r="EJ171" s="19"/>
      <c r="EK171" s="19"/>
      <c r="EL171" s="19"/>
      <c r="FU171" s="19"/>
      <c r="FV171" s="19"/>
      <c r="HQ171" s="19"/>
      <c r="HR171" s="19"/>
      <c r="JM171" s="19"/>
      <c r="JN171" s="29"/>
      <c r="JO171" s="19"/>
      <c r="JP171" s="19"/>
      <c r="JQ171" s="19"/>
      <c r="JR171" s="19"/>
      <c r="JS171" s="19"/>
      <c r="JT171" s="19"/>
      <c r="JU171" s="19"/>
      <c r="JV171" s="19"/>
      <c r="JW171" s="19"/>
      <c r="JX171" s="19"/>
      <c r="JY171" s="19"/>
      <c r="JZ171" s="19"/>
      <c r="LI171" s="19"/>
      <c r="LJ171" s="19"/>
      <c r="LK171" s="19"/>
      <c r="LL171" s="19"/>
      <c r="LM171" s="19"/>
      <c r="LN171" s="19"/>
      <c r="LO171" s="19"/>
      <c r="LP171" s="19"/>
      <c r="LQ171" s="19"/>
      <c r="LR171" s="19"/>
      <c r="LS171" s="19"/>
      <c r="LT171" s="19"/>
      <c r="LU171" s="19"/>
      <c r="ND171" s="19"/>
      <c r="NE171" s="19"/>
      <c r="NF171" s="19"/>
      <c r="NG171" s="19"/>
      <c r="NH171" s="19"/>
      <c r="NI171" s="19"/>
      <c r="NJ171" s="19"/>
      <c r="NK171" s="19"/>
      <c r="NL171" s="19"/>
      <c r="NM171" s="19"/>
      <c r="NN171" s="19"/>
      <c r="NO171" s="19"/>
      <c r="NP171" s="19"/>
      <c r="OZ171" s="25"/>
      <c r="PA171" s="25"/>
      <c r="PB171" s="25"/>
      <c r="PC171" s="25"/>
      <c r="PD171" s="25"/>
      <c r="PE171" s="25"/>
      <c r="PF171" s="25"/>
      <c r="PG171" s="25"/>
      <c r="PH171" s="25"/>
      <c r="PI171" s="25"/>
      <c r="PJ171" s="25"/>
      <c r="PK171" s="25"/>
      <c r="PL171" s="25"/>
      <c r="PM171" s="25"/>
      <c r="PN171" s="25"/>
      <c r="QW171" s="25"/>
      <c r="RA171" s="19"/>
      <c r="RB171" s="19"/>
      <c r="RC171" s="19"/>
      <c r="RD171" s="19"/>
      <c r="RE171" s="19"/>
      <c r="RF171" s="19"/>
      <c r="RI171" s="19"/>
      <c r="RJ171" s="19"/>
      <c r="RK171" s="19"/>
      <c r="RL171" s="19"/>
      <c r="RM171" s="19"/>
      <c r="RN171" s="19"/>
      <c r="RO171" s="19"/>
      <c r="RP171" s="19"/>
      <c r="RQ171" s="19"/>
      <c r="RR171" s="19"/>
      <c r="RS171" s="19"/>
      <c r="RT171" s="19"/>
      <c r="RU171" s="19"/>
      <c r="RV171" s="19"/>
      <c r="RW171" s="19"/>
      <c r="RX171" s="19"/>
      <c r="RY171" s="19"/>
      <c r="SA171" s="19"/>
      <c r="SB171" s="19"/>
    </row>
    <row r="172" spans="1:496" x14ac:dyDescent="0.25">
      <c r="A172" s="2"/>
      <c r="B172" s="19"/>
      <c r="C172" s="19"/>
      <c r="D172" s="19"/>
      <c r="E172" s="25"/>
      <c r="F172" s="25"/>
      <c r="G172" s="19"/>
      <c r="H172" s="19"/>
      <c r="I172" s="19"/>
      <c r="J172" s="19"/>
      <c r="K172" s="19"/>
      <c r="L172" s="29"/>
      <c r="M172" s="29"/>
      <c r="N172" s="19"/>
      <c r="O172" s="19"/>
      <c r="P172" s="20"/>
      <c r="Q172" s="19"/>
      <c r="R172" s="19"/>
      <c r="S172" s="25"/>
      <c r="T172" s="19"/>
      <c r="U172" s="19"/>
      <c r="V172" s="19"/>
      <c r="W172" s="19"/>
      <c r="X172" s="40"/>
      <c r="Y172" s="19"/>
      <c r="Z172" s="19"/>
      <c r="AA172" s="19"/>
      <c r="AB172" s="25"/>
      <c r="AE172" s="19"/>
      <c r="AF172" s="19"/>
      <c r="AH172" s="19"/>
      <c r="AI172" s="25"/>
      <c r="CD172" s="19"/>
      <c r="CE172" s="25"/>
      <c r="DZ172" s="19"/>
      <c r="EA172" s="19"/>
      <c r="EB172" s="19"/>
      <c r="EC172" s="19"/>
      <c r="ED172" s="19"/>
      <c r="EE172" s="19"/>
      <c r="EF172" s="19"/>
      <c r="EG172" s="19"/>
      <c r="EH172" s="19"/>
      <c r="EI172" s="19"/>
      <c r="EJ172" s="19"/>
      <c r="EK172" s="19"/>
      <c r="EL172" s="19"/>
      <c r="FU172" s="19"/>
      <c r="FV172" s="19"/>
      <c r="HQ172" s="19"/>
      <c r="HR172" s="19"/>
      <c r="JM172" s="19"/>
      <c r="JN172" s="29"/>
      <c r="JO172" s="19"/>
      <c r="JP172" s="19"/>
      <c r="JQ172" s="19"/>
      <c r="JR172" s="19"/>
      <c r="JS172" s="19"/>
      <c r="JT172" s="19"/>
      <c r="JU172" s="19"/>
      <c r="JV172" s="19"/>
      <c r="JW172" s="19"/>
      <c r="JX172" s="19"/>
      <c r="JY172" s="19"/>
      <c r="JZ172" s="19"/>
      <c r="LI172" s="19"/>
      <c r="LJ172" s="19"/>
      <c r="LK172" s="19"/>
      <c r="LL172" s="19"/>
      <c r="LM172" s="19"/>
      <c r="LN172" s="19"/>
      <c r="LO172" s="19"/>
      <c r="LP172" s="19"/>
      <c r="LQ172" s="19"/>
      <c r="LR172" s="19"/>
      <c r="LS172" s="19"/>
      <c r="LT172" s="19"/>
      <c r="LU172" s="19"/>
      <c r="ND172" s="19"/>
      <c r="NE172" s="19"/>
      <c r="NF172" s="19"/>
      <c r="NG172" s="19"/>
      <c r="NH172" s="19"/>
      <c r="NI172" s="19"/>
      <c r="NJ172" s="19"/>
      <c r="NK172" s="19"/>
      <c r="NL172" s="19"/>
      <c r="NM172" s="19"/>
      <c r="NN172" s="19"/>
      <c r="NO172" s="19"/>
      <c r="NP172" s="19"/>
      <c r="OZ172" s="25"/>
      <c r="PA172" s="25"/>
      <c r="PB172" s="25"/>
      <c r="PC172" s="25"/>
      <c r="PD172" s="25"/>
      <c r="PE172" s="25"/>
      <c r="PF172" s="25"/>
      <c r="PG172" s="25"/>
      <c r="PH172" s="25"/>
      <c r="PI172" s="25"/>
      <c r="PJ172" s="25"/>
      <c r="PK172" s="25"/>
      <c r="PL172" s="25"/>
      <c r="PM172" s="25"/>
      <c r="PN172" s="25"/>
      <c r="QW172" s="25"/>
      <c r="RA172" s="19"/>
      <c r="RB172" s="19"/>
      <c r="RC172" s="19"/>
      <c r="RD172" s="19"/>
      <c r="RE172" s="19"/>
      <c r="RF172" s="19"/>
      <c r="RI172" s="19"/>
      <c r="RJ172" s="19"/>
      <c r="RK172" s="19"/>
      <c r="RL172" s="19"/>
      <c r="RM172" s="19"/>
      <c r="RN172" s="19"/>
      <c r="RO172" s="19"/>
      <c r="RP172" s="19"/>
      <c r="RQ172" s="19"/>
      <c r="RR172" s="19"/>
      <c r="RS172" s="19"/>
      <c r="RT172" s="19"/>
      <c r="RU172" s="19"/>
      <c r="RV172" s="19"/>
      <c r="RW172" s="19"/>
      <c r="RX172" s="19"/>
      <c r="RY172" s="19"/>
      <c r="SA172" s="19"/>
      <c r="SB172" s="19"/>
    </row>
    <row r="173" spans="1:496" x14ac:dyDescent="0.25">
      <c r="A173" s="2"/>
      <c r="B173" s="19"/>
      <c r="C173" s="19"/>
      <c r="D173" s="19"/>
      <c r="E173" s="25"/>
      <c r="F173" s="25"/>
      <c r="G173" s="19"/>
      <c r="H173" s="19"/>
      <c r="I173" s="19"/>
      <c r="J173" s="19"/>
      <c r="K173" s="19"/>
      <c r="L173" s="29"/>
      <c r="M173" s="29"/>
      <c r="N173" s="19"/>
      <c r="O173" s="19"/>
      <c r="P173" s="20"/>
      <c r="Q173" s="19"/>
      <c r="R173" s="19"/>
      <c r="S173" s="25"/>
      <c r="T173" s="19"/>
      <c r="U173" s="19"/>
      <c r="V173" s="19"/>
      <c r="W173" s="19"/>
      <c r="X173" s="40"/>
      <c r="Y173" s="19"/>
      <c r="Z173" s="19"/>
      <c r="AA173" s="19"/>
      <c r="AB173" s="25"/>
      <c r="AE173" s="19"/>
      <c r="AF173" s="19"/>
      <c r="AH173" s="19"/>
      <c r="AI173" s="25"/>
      <c r="CD173" s="19"/>
      <c r="CE173" s="25"/>
      <c r="DZ173" s="19"/>
      <c r="EA173" s="19"/>
      <c r="EB173" s="19"/>
      <c r="EC173" s="19"/>
      <c r="ED173" s="19"/>
      <c r="EE173" s="19"/>
      <c r="EF173" s="19"/>
      <c r="EG173" s="19"/>
      <c r="EH173" s="19"/>
      <c r="EI173" s="19"/>
      <c r="EJ173" s="19"/>
      <c r="EK173" s="19"/>
      <c r="EL173" s="19"/>
      <c r="FU173" s="19"/>
      <c r="FV173" s="19"/>
      <c r="HQ173" s="19"/>
      <c r="HR173" s="19"/>
      <c r="JM173" s="19"/>
      <c r="JN173" s="29"/>
      <c r="JO173" s="19"/>
      <c r="JP173" s="19"/>
      <c r="JQ173" s="19"/>
      <c r="JR173" s="19"/>
      <c r="JS173" s="19"/>
      <c r="JT173" s="19"/>
      <c r="JU173" s="19"/>
      <c r="JV173" s="19"/>
      <c r="JW173" s="19"/>
      <c r="JX173" s="19"/>
      <c r="JY173" s="19"/>
      <c r="JZ173" s="19"/>
      <c r="LI173" s="19"/>
      <c r="LJ173" s="19"/>
      <c r="LK173" s="19"/>
      <c r="LL173" s="19"/>
      <c r="LM173" s="19"/>
      <c r="LN173" s="19"/>
      <c r="LO173" s="19"/>
      <c r="LP173" s="19"/>
      <c r="LQ173" s="19"/>
      <c r="LR173" s="19"/>
      <c r="LS173" s="19"/>
      <c r="LT173" s="19"/>
      <c r="LU173" s="19"/>
      <c r="ND173" s="19"/>
      <c r="NE173" s="19"/>
      <c r="NF173" s="19"/>
      <c r="NG173" s="19"/>
      <c r="NH173" s="19"/>
      <c r="NI173" s="19"/>
      <c r="NJ173" s="19"/>
      <c r="NK173" s="19"/>
      <c r="NL173" s="19"/>
      <c r="NM173" s="19"/>
      <c r="NN173" s="19"/>
      <c r="NO173" s="19"/>
      <c r="NP173" s="19"/>
      <c r="OZ173" s="25"/>
      <c r="PA173" s="25"/>
      <c r="PB173" s="25"/>
      <c r="PC173" s="25"/>
      <c r="PD173" s="25"/>
      <c r="PE173" s="25"/>
      <c r="PF173" s="25"/>
      <c r="PG173" s="25"/>
      <c r="PH173" s="25"/>
      <c r="PI173" s="25"/>
      <c r="PJ173" s="25"/>
      <c r="PK173" s="25"/>
      <c r="PL173" s="25"/>
      <c r="PM173" s="25"/>
      <c r="PN173" s="25"/>
      <c r="QW173" s="25"/>
      <c r="RA173" s="19"/>
      <c r="RB173" s="19"/>
      <c r="RC173" s="19"/>
      <c r="RD173" s="19"/>
      <c r="RE173" s="19"/>
      <c r="RF173" s="19"/>
      <c r="RI173" s="19"/>
      <c r="RJ173" s="19"/>
      <c r="RK173" s="19"/>
      <c r="RL173" s="19"/>
      <c r="RM173" s="19"/>
      <c r="RN173" s="19"/>
      <c r="RO173" s="19"/>
      <c r="RP173" s="19"/>
      <c r="RQ173" s="19"/>
      <c r="RR173" s="19"/>
      <c r="RS173" s="19"/>
      <c r="RT173" s="19"/>
      <c r="RU173" s="19"/>
      <c r="RV173" s="19"/>
      <c r="RW173" s="19"/>
      <c r="RX173" s="19"/>
      <c r="RY173" s="19"/>
      <c r="SA173" s="19"/>
      <c r="SB173" s="19"/>
    </row>
    <row r="174" spans="1:496" x14ac:dyDescent="0.25">
      <c r="A174" s="2"/>
      <c r="B174" s="19"/>
      <c r="C174" s="19"/>
      <c r="D174" s="19"/>
      <c r="E174" s="25"/>
      <c r="F174" s="25"/>
      <c r="G174" s="19"/>
      <c r="H174" s="19"/>
      <c r="I174" s="19"/>
      <c r="J174" s="19"/>
      <c r="K174" s="19"/>
      <c r="L174" s="29"/>
      <c r="M174" s="29"/>
      <c r="N174" s="19"/>
      <c r="O174" s="19"/>
      <c r="P174" s="20"/>
      <c r="Q174" s="19"/>
      <c r="R174" s="19"/>
      <c r="S174" s="25"/>
      <c r="T174" s="19"/>
      <c r="U174" s="19"/>
      <c r="V174" s="19"/>
      <c r="W174" s="19"/>
      <c r="X174" s="40"/>
      <c r="Y174" s="19"/>
      <c r="Z174" s="19"/>
      <c r="AA174" s="19"/>
      <c r="AB174" s="25"/>
      <c r="AE174" s="19"/>
      <c r="AF174" s="19"/>
      <c r="AH174" s="19"/>
      <c r="AI174" s="25"/>
      <c r="CD174" s="19"/>
      <c r="CE174" s="25"/>
      <c r="DZ174" s="19"/>
      <c r="EA174" s="19"/>
      <c r="EB174" s="19"/>
      <c r="EC174" s="19"/>
      <c r="ED174" s="19"/>
      <c r="EE174" s="19"/>
      <c r="EF174" s="19"/>
      <c r="EG174" s="19"/>
      <c r="EH174" s="19"/>
      <c r="EI174" s="19"/>
      <c r="EJ174" s="19"/>
      <c r="EK174" s="19"/>
      <c r="EL174" s="19"/>
      <c r="FU174" s="19"/>
      <c r="FV174" s="19"/>
      <c r="HQ174" s="19"/>
      <c r="HR174" s="19"/>
      <c r="JM174" s="19"/>
      <c r="JN174" s="29"/>
      <c r="JO174" s="19"/>
      <c r="JP174" s="19"/>
      <c r="JQ174" s="19"/>
      <c r="JR174" s="19"/>
      <c r="JS174" s="19"/>
      <c r="JT174" s="19"/>
      <c r="JU174" s="19"/>
      <c r="JV174" s="19"/>
      <c r="JW174" s="19"/>
      <c r="JX174" s="19"/>
      <c r="JY174" s="19"/>
      <c r="JZ174" s="19"/>
      <c r="LI174" s="19"/>
      <c r="LJ174" s="19"/>
      <c r="LK174" s="19"/>
      <c r="LL174" s="19"/>
      <c r="LM174" s="19"/>
      <c r="LN174" s="19"/>
      <c r="LO174" s="19"/>
      <c r="LP174" s="19"/>
      <c r="LQ174" s="19"/>
      <c r="LR174" s="19"/>
      <c r="LS174" s="19"/>
      <c r="LT174" s="19"/>
      <c r="LU174" s="19"/>
      <c r="ND174" s="19"/>
      <c r="NE174" s="19"/>
      <c r="NF174" s="19"/>
      <c r="NG174" s="19"/>
      <c r="NH174" s="19"/>
      <c r="NI174" s="19"/>
      <c r="NJ174" s="19"/>
      <c r="NK174" s="19"/>
      <c r="NL174" s="19"/>
      <c r="NM174" s="19"/>
      <c r="NN174" s="19"/>
      <c r="NO174" s="19"/>
      <c r="NP174" s="19"/>
      <c r="OZ174" s="25"/>
      <c r="PA174" s="25"/>
      <c r="PB174" s="25"/>
      <c r="PC174" s="25"/>
      <c r="PD174" s="25"/>
      <c r="PE174" s="25"/>
      <c r="PF174" s="25"/>
      <c r="PG174" s="25"/>
      <c r="PH174" s="25"/>
      <c r="PI174" s="25"/>
      <c r="PJ174" s="25"/>
      <c r="PK174" s="25"/>
      <c r="PL174" s="25"/>
      <c r="PM174" s="25"/>
      <c r="PN174" s="25"/>
      <c r="QW174" s="25"/>
      <c r="RA174" s="19"/>
      <c r="RB174" s="19"/>
      <c r="RC174" s="19"/>
      <c r="RD174" s="19"/>
      <c r="RE174" s="19"/>
      <c r="RF174" s="19"/>
      <c r="RI174" s="19"/>
      <c r="RJ174" s="19"/>
      <c r="RK174" s="19"/>
      <c r="RL174" s="19"/>
      <c r="RM174" s="19"/>
      <c r="RN174" s="19"/>
      <c r="RO174" s="19"/>
      <c r="RP174" s="19"/>
      <c r="RQ174" s="19"/>
      <c r="RR174" s="19"/>
      <c r="RS174" s="19"/>
      <c r="RT174" s="19"/>
      <c r="RU174" s="19"/>
      <c r="RV174" s="19"/>
      <c r="RW174" s="19"/>
      <c r="RX174" s="19"/>
      <c r="RY174" s="19"/>
      <c r="SA174" s="19"/>
      <c r="SB174" s="19"/>
    </row>
    <row r="175" spans="1:496" x14ac:dyDescent="0.25">
      <c r="A175" s="2"/>
      <c r="B175" s="19"/>
      <c r="C175" s="19"/>
      <c r="D175" s="19"/>
      <c r="E175" s="25"/>
      <c r="F175" s="25"/>
      <c r="G175" s="19"/>
      <c r="H175" s="19"/>
      <c r="I175" s="19"/>
      <c r="J175" s="19"/>
      <c r="K175" s="19"/>
      <c r="L175" s="29"/>
      <c r="M175" s="29"/>
      <c r="N175" s="19"/>
      <c r="O175" s="19"/>
      <c r="P175" s="20"/>
      <c r="Q175" s="19"/>
      <c r="R175" s="19"/>
      <c r="S175" s="25"/>
      <c r="T175" s="19"/>
      <c r="U175" s="19"/>
      <c r="V175" s="19"/>
      <c r="W175" s="19"/>
      <c r="X175" s="40"/>
      <c r="Y175" s="19"/>
      <c r="Z175" s="19"/>
      <c r="AA175" s="19"/>
      <c r="AB175" s="25"/>
      <c r="AE175" s="19"/>
      <c r="AF175" s="19"/>
      <c r="AH175" s="19"/>
      <c r="AI175" s="25"/>
      <c r="CD175" s="19"/>
      <c r="CE175" s="25"/>
      <c r="DZ175" s="19"/>
      <c r="EA175" s="19"/>
      <c r="EB175" s="19"/>
      <c r="EC175" s="19"/>
      <c r="ED175" s="19"/>
      <c r="EE175" s="19"/>
      <c r="EF175" s="19"/>
      <c r="EG175" s="19"/>
      <c r="EH175" s="19"/>
      <c r="EI175" s="19"/>
      <c r="EJ175" s="19"/>
      <c r="EK175" s="19"/>
      <c r="EL175" s="19"/>
      <c r="FU175" s="19"/>
      <c r="FV175" s="19"/>
      <c r="HQ175" s="19"/>
      <c r="HR175" s="19"/>
      <c r="JM175" s="19"/>
      <c r="JN175" s="29"/>
      <c r="JO175" s="19"/>
      <c r="JP175" s="19"/>
      <c r="JQ175" s="19"/>
      <c r="JR175" s="19"/>
      <c r="JS175" s="19"/>
      <c r="JT175" s="19"/>
      <c r="JU175" s="19"/>
      <c r="JV175" s="19"/>
      <c r="JW175" s="19"/>
      <c r="JX175" s="19"/>
      <c r="JY175" s="19"/>
      <c r="JZ175" s="19"/>
      <c r="LI175" s="19"/>
      <c r="LJ175" s="19"/>
      <c r="LK175" s="19"/>
      <c r="LL175" s="19"/>
      <c r="LM175" s="19"/>
      <c r="LN175" s="19"/>
      <c r="LO175" s="19"/>
      <c r="LP175" s="19"/>
      <c r="LQ175" s="19"/>
      <c r="LR175" s="19"/>
      <c r="LS175" s="19"/>
      <c r="LT175" s="19"/>
      <c r="LU175" s="19"/>
      <c r="ND175" s="19"/>
      <c r="NE175" s="19"/>
      <c r="NF175" s="19"/>
      <c r="NG175" s="19"/>
      <c r="NH175" s="19"/>
      <c r="NI175" s="19"/>
      <c r="NJ175" s="19"/>
      <c r="NK175" s="19"/>
      <c r="NL175" s="19"/>
      <c r="NM175" s="19"/>
      <c r="NN175" s="19"/>
      <c r="NO175" s="19"/>
      <c r="NP175" s="19"/>
      <c r="OZ175" s="25"/>
      <c r="PA175" s="25"/>
      <c r="PB175" s="25"/>
      <c r="PC175" s="25"/>
      <c r="PD175" s="25"/>
      <c r="PE175" s="25"/>
      <c r="PF175" s="25"/>
      <c r="PG175" s="25"/>
      <c r="PH175" s="25"/>
      <c r="PI175" s="25"/>
      <c r="PJ175" s="25"/>
      <c r="PK175" s="25"/>
      <c r="PL175" s="25"/>
      <c r="PM175" s="25"/>
      <c r="PN175" s="25"/>
      <c r="QW175" s="25"/>
      <c r="RA175" s="19"/>
      <c r="RB175" s="19"/>
      <c r="RC175" s="19"/>
      <c r="RD175" s="19"/>
      <c r="RE175" s="19"/>
      <c r="RF175" s="19"/>
      <c r="RI175" s="19"/>
      <c r="RJ175" s="19"/>
      <c r="RK175" s="19"/>
      <c r="RL175" s="19"/>
      <c r="RM175" s="19"/>
      <c r="RN175" s="19"/>
      <c r="RO175" s="19"/>
      <c r="RP175" s="19"/>
      <c r="RQ175" s="19"/>
      <c r="RR175" s="19"/>
      <c r="RS175" s="19"/>
      <c r="RT175" s="19"/>
      <c r="RU175" s="19"/>
      <c r="RV175" s="19"/>
      <c r="RW175" s="19"/>
      <c r="RX175" s="19"/>
      <c r="RY175" s="19"/>
      <c r="SA175" s="19"/>
      <c r="SB175" s="19"/>
    </row>
    <row r="176" spans="1:496" x14ac:dyDescent="0.25">
      <c r="A176" s="2"/>
      <c r="B176" s="19"/>
      <c r="C176" s="19"/>
      <c r="D176" s="19"/>
      <c r="E176" s="25"/>
      <c r="F176" s="25"/>
      <c r="G176" s="19"/>
      <c r="H176" s="19"/>
      <c r="I176" s="19"/>
      <c r="J176" s="19"/>
      <c r="K176" s="19"/>
      <c r="L176" s="29"/>
      <c r="M176" s="29"/>
      <c r="N176" s="19"/>
      <c r="O176" s="19"/>
      <c r="P176" s="20"/>
      <c r="Q176" s="19"/>
      <c r="R176" s="19"/>
      <c r="S176" s="25"/>
      <c r="T176" s="19"/>
      <c r="U176" s="19"/>
      <c r="V176" s="19"/>
      <c r="W176" s="19"/>
      <c r="X176" s="40"/>
      <c r="Y176" s="19"/>
      <c r="Z176" s="19"/>
      <c r="AA176" s="19"/>
      <c r="AB176" s="25"/>
      <c r="AE176" s="19"/>
      <c r="AF176" s="19"/>
      <c r="AH176" s="19"/>
      <c r="AI176" s="25"/>
      <c r="CD176" s="19"/>
      <c r="CE176" s="25"/>
      <c r="DZ176" s="19"/>
      <c r="EA176" s="19"/>
      <c r="EB176" s="19"/>
      <c r="EC176" s="19"/>
      <c r="ED176" s="19"/>
      <c r="EE176" s="19"/>
      <c r="EF176" s="19"/>
      <c r="EG176" s="19"/>
      <c r="EH176" s="19"/>
      <c r="EI176" s="19"/>
      <c r="EJ176" s="19"/>
      <c r="EK176" s="19"/>
      <c r="EL176" s="19"/>
      <c r="FU176" s="19"/>
      <c r="FV176" s="19"/>
      <c r="HQ176" s="19"/>
      <c r="HR176" s="19"/>
      <c r="JM176" s="19"/>
      <c r="JN176" s="29"/>
      <c r="JO176" s="19"/>
      <c r="JP176" s="19"/>
      <c r="JQ176" s="19"/>
      <c r="JR176" s="19"/>
      <c r="JS176" s="19"/>
      <c r="JT176" s="19"/>
      <c r="JU176" s="19"/>
      <c r="JV176" s="19"/>
      <c r="JW176" s="19"/>
      <c r="JX176" s="19"/>
      <c r="JY176" s="19"/>
      <c r="JZ176" s="19"/>
      <c r="LI176" s="19"/>
      <c r="LJ176" s="19"/>
      <c r="LK176" s="19"/>
      <c r="LL176" s="19"/>
      <c r="LM176" s="19"/>
      <c r="LN176" s="19"/>
      <c r="LO176" s="19"/>
      <c r="LP176" s="19"/>
      <c r="LQ176" s="19"/>
      <c r="LR176" s="19"/>
      <c r="LS176" s="19"/>
      <c r="LT176" s="19"/>
      <c r="LU176" s="19"/>
      <c r="ND176" s="19"/>
      <c r="NE176" s="19"/>
      <c r="NF176" s="19"/>
      <c r="NG176" s="19"/>
      <c r="NH176" s="19"/>
      <c r="NI176" s="19"/>
      <c r="NJ176" s="19"/>
      <c r="NK176" s="19"/>
      <c r="NL176" s="19"/>
      <c r="NM176" s="19"/>
      <c r="NN176" s="19"/>
      <c r="NO176" s="19"/>
      <c r="NP176" s="19"/>
      <c r="OZ176" s="25"/>
      <c r="PA176" s="25"/>
      <c r="PB176" s="25"/>
      <c r="PC176" s="25"/>
      <c r="PD176" s="25"/>
      <c r="PE176" s="25"/>
      <c r="PF176" s="25"/>
      <c r="PG176" s="25"/>
      <c r="PH176" s="25"/>
      <c r="PI176" s="25"/>
      <c r="PJ176" s="25"/>
      <c r="PK176" s="25"/>
      <c r="PL176" s="25"/>
      <c r="PM176" s="25"/>
      <c r="PN176" s="25"/>
      <c r="QW176" s="25"/>
      <c r="RA176" s="19"/>
      <c r="RB176" s="19"/>
      <c r="RC176" s="19"/>
      <c r="RD176" s="19"/>
      <c r="RE176" s="19"/>
      <c r="RF176" s="19"/>
      <c r="RI176" s="19"/>
      <c r="RJ176" s="19"/>
      <c r="RK176" s="19"/>
      <c r="RL176" s="19"/>
      <c r="RM176" s="19"/>
      <c r="RN176" s="19"/>
      <c r="RO176" s="19"/>
      <c r="RP176" s="19"/>
      <c r="RQ176" s="19"/>
      <c r="RR176" s="19"/>
      <c r="RS176" s="19"/>
      <c r="RT176" s="19"/>
      <c r="RU176" s="19"/>
      <c r="RV176" s="19"/>
      <c r="RW176" s="19"/>
      <c r="RX176" s="19"/>
      <c r="RY176" s="19"/>
      <c r="SA176" s="19"/>
      <c r="SB176" s="19"/>
    </row>
    <row r="177" spans="1:496" x14ac:dyDescent="0.25">
      <c r="A177" s="2"/>
      <c r="B177" s="19"/>
      <c r="C177" s="19"/>
      <c r="D177" s="19"/>
      <c r="E177" s="25"/>
      <c r="F177" s="25"/>
      <c r="G177" s="19"/>
      <c r="H177" s="19"/>
      <c r="I177" s="19"/>
      <c r="J177" s="19"/>
      <c r="K177" s="19"/>
      <c r="L177" s="29"/>
      <c r="M177" s="29"/>
      <c r="N177" s="19"/>
      <c r="O177" s="19"/>
      <c r="P177" s="20"/>
      <c r="Q177" s="19"/>
      <c r="R177" s="19"/>
      <c r="S177" s="25"/>
      <c r="T177" s="19"/>
      <c r="U177" s="19"/>
      <c r="V177" s="19"/>
      <c r="W177" s="19"/>
      <c r="X177" s="40"/>
      <c r="Y177" s="19"/>
      <c r="Z177" s="19"/>
      <c r="AA177" s="19"/>
      <c r="AB177" s="25"/>
      <c r="AE177" s="19"/>
      <c r="AF177" s="19"/>
      <c r="AH177" s="19"/>
      <c r="AI177" s="25"/>
      <c r="CD177" s="19"/>
      <c r="CE177" s="25"/>
      <c r="DZ177" s="19"/>
      <c r="EA177" s="19"/>
      <c r="EB177" s="19"/>
      <c r="EC177" s="19"/>
      <c r="ED177" s="19"/>
      <c r="EE177" s="19"/>
      <c r="EF177" s="19"/>
      <c r="EG177" s="19"/>
      <c r="EH177" s="19"/>
      <c r="EI177" s="19"/>
      <c r="EJ177" s="19"/>
      <c r="EK177" s="19"/>
      <c r="EL177" s="19"/>
      <c r="FU177" s="19"/>
      <c r="FV177" s="19"/>
      <c r="HQ177" s="19"/>
      <c r="HR177" s="19"/>
      <c r="JM177" s="19"/>
      <c r="JN177" s="29"/>
      <c r="JO177" s="19"/>
      <c r="JP177" s="19"/>
      <c r="JQ177" s="19"/>
      <c r="JR177" s="19"/>
      <c r="JS177" s="19"/>
      <c r="JT177" s="19"/>
      <c r="JU177" s="19"/>
      <c r="JV177" s="19"/>
      <c r="JW177" s="19"/>
      <c r="JX177" s="19"/>
      <c r="JY177" s="19"/>
      <c r="JZ177" s="19"/>
      <c r="LI177" s="19"/>
      <c r="LJ177" s="19"/>
      <c r="LK177" s="19"/>
      <c r="LL177" s="19"/>
      <c r="LM177" s="19"/>
      <c r="LN177" s="19"/>
      <c r="LO177" s="19"/>
      <c r="LP177" s="19"/>
      <c r="LQ177" s="19"/>
      <c r="LR177" s="19"/>
      <c r="LS177" s="19"/>
      <c r="LT177" s="19"/>
      <c r="LU177" s="19"/>
      <c r="ND177" s="19"/>
      <c r="NE177" s="19"/>
      <c r="NF177" s="19"/>
      <c r="NG177" s="19"/>
      <c r="NH177" s="19"/>
      <c r="NI177" s="19"/>
      <c r="NJ177" s="19"/>
      <c r="NK177" s="19"/>
      <c r="NL177" s="19"/>
      <c r="NM177" s="19"/>
      <c r="NN177" s="19"/>
      <c r="NO177" s="19"/>
      <c r="NP177" s="19"/>
      <c r="OZ177" s="25"/>
      <c r="PA177" s="25"/>
      <c r="PB177" s="25"/>
      <c r="PC177" s="25"/>
      <c r="PD177" s="25"/>
      <c r="PE177" s="25"/>
      <c r="PF177" s="25"/>
      <c r="PG177" s="25"/>
      <c r="PH177" s="25"/>
      <c r="PI177" s="25"/>
      <c r="PJ177" s="25"/>
      <c r="PK177" s="25"/>
      <c r="PL177" s="25"/>
      <c r="PM177" s="25"/>
      <c r="PN177" s="25"/>
      <c r="QW177" s="25"/>
      <c r="RA177" s="19"/>
      <c r="RB177" s="19"/>
      <c r="RC177" s="19"/>
      <c r="RD177" s="19"/>
      <c r="RE177" s="19"/>
      <c r="RF177" s="19"/>
      <c r="RI177" s="19"/>
      <c r="RJ177" s="19"/>
      <c r="RK177" s="19"/>
      <c r="RL177" s="19"/>
      <c r="RM177" s="19"/>
      <c r="RN177" s="19"/>
      <c r="RO177" s="19"/>
      <c r="RP177" s="19"/>
      <c r="RQ177" s="19"/>
      <c r="RR177" s="19"/>
      <c r="RS177" s="19"/>
      <c r="RT177" s="19"/>
      <c r="RU177" s="19"/>
      <c r="RV177" s="19"/>
      <c r="RW177" s="19"/>
      <c r="RX177" s="19"/>
      <c r="RY177" s="19"/>
      <c r="SA177" s="19"/>
      <c r="SB177" s="19"/>
    </row>
    <row r="178" spans="1:496" x14ac:dyDescent="0.25">
      <c r="A178" s="2"/>
      <c r="B178" s="19"/>
      <c r="C178" s="19"/>
      <c r="D178" s="19"/>
      <c r="E178" s="25"/>
      <c r="F178" s="25"/>
      <c r="G178" s="19"/>
      <c r="H178" s="19"/>
      <c r="I178" s="19"/>
      <c r="J178" s="19"/>
      <c r="K178" s="19"/>
      <c r="L178" s="29"/>
      <c r="M178" s="29"/>
      <c r="N178" s="19"/>
      <c r="O178" s="19"/>
      <c r="P178" s="20"/>
      <c r="Q178" s="19"/>
      <c r="R178" s="19"/>
      <c r="S178" s="25"/>
      <c r="T178" s="19"/>
      <c r="U178" s="19"/>
      <c r="V178" s="19"/>
      <c r="W178" s="19"/>
      <c r="X178" s="40"/>
      <c r="Y178" s="19"/>
      <c r="Z178" s="19"/>
      <c r="AA178" s="19"/>
      <c r="AB178" s="25"/>
      <c r="AE178" s="19"/>
      <c r="AF178" s="19"/>
      <c r="AH178" s="19"/>
      <c r="AI178" s="25"/>
      <c r="CD178" s="19"/>
      <c r="CE178" s="25"/>
      <c r="DZ178" s="19"/>
      <c r="EA178" s="19"/>
      <c r="EB178" s="19"/>
      <c r="EC178" s="19"/>
      <c r="ED178" s="19"/>
      <c r="EE178" s="19"/>
      <c r="EF178" s="19"/>
      <c r="EG178" s="19"/>
      <c r="EH178" s="19"/>
      <c r="EI178" s="19"/>
      <c r="EJ178" s="19"/>
      <c r="EK178" s="19"/>
      <c r="EL178" s="19"/>
      <c r="FU178" s="19"/>
      <c r="FV178" s="19"/>
      <c r="HQ178" s="19"/>
      <c r="HR178" s="19"/>
      <c r="JM178" s="19"/>
      <c r="JN178" s="29"/>
      <c r="JO178" s="19"/>
      <c r="JP178" s="19"/>
      <c r="JQ178" s="19"/>
      <c r="JR178" s="19"/>
      <c r="JS178" s="19"/>
      <c r="JT178" s="19"/>
      <c r="JU178" s="19"/>
      <c r="JV178" s="19"/>
      <c r="JW178" s="19"/>
      <c r="JX178" s="19"/>
      <c r="JY178" s="19"/>
      <c r="JZ178" s="19"/>
      <c r="LI178" s="19"/>
      <c r="LJ178" s="19"/>
      <c r="LK178" s="19"/>
      <c r="LL178" s="19"/>
      <c r="LM178" s="19"/>
      <c r="LN178" s="19"/>
      <c r="LO178" s="19"/>
      <c r="LP178" s="19"/>
      <c r="LQ178" s="19"/>
      <c r="LR178" s="19"/>
      <c r="LS178" s="19"/>
      <c r="LT178" s="19"/>
      <c r="LU178" s="19"/>
      <c r="ND178" s="19"/>
      <c r="NE178" s="19"/>
      <c r="NF178" s="19"/>
      <c r="NG178" s="19"/>
      <c r="NH178" s="19"/>
      <c r="NI178" s="19"/>
      <c r="NJ178" s="19"/>
      <c r="NK178" s="19"/>
      <c r="NL178" s="19"/>
      <c r="NM178" s="19"/>
      <c r="NN178" s="19"/>
      <c r="NO178" s="19"/>
      <c r="NP178" s="19"/>
      <c r="OZ178" s="25"/>
      <c r="PA178" s="25"/>
      <c r="PB178" s="25"/>
      <c r="PC178" s="25"/>
      <c r="PD178" s="25"/>
      <c r="PE178" s="25"/>
      <c r="PF178" s="25"/>
      <c r="PG178" s="25"/>
      <c r="PH178" s="25"/>
      <c r="PI178" s="25"/>
      <c r="PJ178" s="25"/>
      <c r="PK178" s="25"/>
      <c r="PL178" s="25"/>
      <c r="PM178" s="25"/>
      <c r="PN178" s="25"/>
      <c r="QW178" s="25"/>
      <c r="RA178" s="19"/>
      <c r="RB178" s="19"/>
      <c r="RC178" s="19"/>
      <c r="RD178" s="19"/>
      <c r="RE178" s="19"/>
      <c r="RF178" s="19"/>
      <c r="RI178" s="19"/>
      <c r="RJ178" s="19"/>
      <c r="RK178" s="19"/>
      <c r="RL178" s="19"/>
      <c r="RM178" s="19"/>
      <c r="RN178" s="19"/>
      <c r="RO178" s="19"/>
      <c r="RP178" s="19"/>
      <c r="RQ178" s="19"/>
      <c r="RR178" s="19"/>
      <c r="RS178" s="19"/>
      <c r="RT178" s="19"/>
      <c r="RU178" s="19"/>
      <c r="RV178" s="19"/>
      <c r="RW178" s="19"/>
      <c r="RX178" s="19"/>
      <c r="RY178" s="19"/>
      <c r="SA178" s="19"/>
      <c r="SB178" s="19"/>
    </row>
    <row r="179" spans="1:496" x14ac:dyDescent="0.25">
      <c r="A179" s="2"/>
      <c r="B179" s="19"/>
      <c r="C179" s="19"/>
      <c r="D179" s="19"/>
      <c r="E179" s="25"/>
      <c r="F179" s="25"/>
      <c r="G179" s="19"/>
      <c r="H179" s="19"/>
      <c r="I179" s="19"/>
      <c r="J179" s="19"/>
      <c r="K179" s="19"/>
      <c r="L179" s="29"/>
      <c r="M179" s="29"/>
      <c r="N179" s="19"/>
      <c r="O179" s="19"/>
      <c r="P179" s="20"/>
      <c r="Q179" s="19"/>
      <c r="R179" s="19"/>
      <c r="S179" s="25"/>
      <c r="T179" s="19"/>
      <c r="U179" s="19"/>
      <c r="V179" s="19"/>
      <c r="W179" s="19"/>
      <c r="X179" s="40"/>
      <c r="Y179" s="19"/>
      <c r="Z179" s="19"/>
      <c r="AA179" s="19"/>
      <c r="AB179" s="25"/>
      <c r="AE179" s="19"/>
      <c r="AF179" s="19"/>
      <c r="AH179" s="19"/>
      <c r="AI179" s="25"/>
      <c r="CD179" s="19"/>
      <c r="CE179" s="25"/>
      <c r="DZ179" s="19"/>
      <c r="EA179" s="19"/>
      <c r="EB179" s="19"/>
      <c r="EC179" s="19"/>
      <c r="ED179" s="19"/>
      <c r="EE179" s="19"/>
      <c r="EF179" s="19"/>
      <c r="EG179" s="19"/>
      <c r="EH179" s="19"/>
      <c r="EI179" s="19"/>
      <c r="EJ179" s="19"/>
      <c r="EK179" s="19"/>
      <c r="EL179" s="19"/>
      <c r="FU179" s="19"/>
      <c r="FV179" s="19"/>
      <c r="HQ179" s="19"/>
      <c r="HR179" s="19"/>
      <c r="JM179" s="19"/>
      <c r="JN179" s="29"/>
      <c r="JO179" s="19"/>
      <c r="JP179" s="19"/>
      <c r="JQ179" s="19"/>
      <c r="JR179" s="19"/>
      <c r="JS179" s="19"/>
      <c r="JT179" s="19"/>
      <c r="JU179" s="19"/>
      <c r="JV179" s="19"/>
      <c r="JW179" s="19"/>
      <c r="JX179" s="19"/>
      <c r="JY179" s="19"/>
      <c r="JZ179" s="19"/>
      <c r="LI179" s="19"/>
      <c r="LJ179" s="19"/>
      <c r="LK179" s="19"/>
      <c r="LL179" s="19"/>
      <c r="LM179" s="19"/>
      <c r="LN179" s="19"/>
      <c r="LO179" s="19"/>
      <c r="LP179" s="19"/>
      <c r="LQ179" s="19"/>
      <c r="LR179" s="19"/>
      <c r="LS179" s="19"/>
      <c r="LT179" s="19"/>
      <c r="LU179" s="19"/>
      <c r="ND179" s="19"/>
      <c r="NE179" s="19"/>
      <c r="NF179" s="19"/>
      <c r="NG179" s="19"/>
      <c r="NH179" s="19"/>
      <c r="NI179" s="19"/>
      <c r="NJ179" s="19"/>
      <c r="NK179" s="19"/>
      <c r="NL179" s="19"/>
      <c r="NM179" s="19"/>
      <c r="NN179" s="19"/>
      <c r="NO179" s="19"/>
      <c r="NP179" s="19"/>
      <c r="OZ179" s="25"/>
      <c r="PA179" s="25"/>
      <c r="PB179" s="25"/>
      <c r="PC179" s="25"/>
      <c r="PD179" s="25"/>
      <c r="PE179" s="25"/>
      <c r="PF179" s="25"/>
      <c r="PG179" s="25"/>
      <c r="PH179" s="25"/>
      <c r="PI179" s="25"/>
      <c r="PJ179" s="25"/>
      <c r="PK179" s="25"/>
      <c r="PL179" s="25"/>
      <c r="PM179" s="25"/>
      <c r="PN179" s="25"/>
      <c r="QW179" s="25"/>
      <c r="RA179" s="19"/>
      <c r="RB179" s="19"/>
      <c r="RC179" s="19"/>
      <c r="RD179" s="19"/>
      <c r="RE179" s="19"/>
      <c r="RF179" s="19"/>
      <c r="RI179" s="19"/>
      <c r="RJ179" s="19"/>
      <c r="RK179" s="19"/>
      <c r="RL179" s="19"/>
      <c r="RM179" s="19"/>
      <c r="RN179" s="19"/>
      <c r="RO179" s="19"/>
      <c r="RP179" s="19"/>
      <c r="RQ179" s="19"/>
      <c r="RR179" s="19"/>
      <c r="RS179" s="19"/>
      <c r="RT179" s="19"/>
      <c r="RU179" s="19"/>
      <c r="RV179" s="19"/>
      <c r="RW179" s="19"/>
      <c r="RX179" s="19"/>
      <c r="RY179" s="19"/>
      <c r="SA179" s="19"/>
      <c r="SB179" s="19"/>
    </row>
    <row r="180" spans="1:496" x14ac:dyDescent="0.25">
      <c r="A180" s="2"/>
      <c r="B180" s="19"/>
      <c r="C180" s="19"/>
      <c r="D180" s="19"/>
      <c r="E180" s="25"/>
      <c r="F180" s="25"/>
      <c r="G180" s="19"/>
      <c r="H180" s="19"/>
      <c r="I180" s="19"/>
      <c r="J180" s="19"/>
      <c r="K180" s="19"/>
      <c r="L180" s="29"/>
      <c r="M180" s="29"/>
      <c r="N180" s="19"/>
      <c r="O180" s="19"/>
      <c r="P180" s="20"/>
      <c r="Q180" s="19"/>
      <c r="R180" s="19"/>
      <c r="S180" s="25"/>
      <c r="T180" s="19"/>
      <c r="U180" s="19"/>
      <c r="V180" s="19"/>
      <c r="W180" s="19"/>
      <c r="X180" s="40"/>
      <c r="Y180" s="19"/>
      <c r="Z180" s="19"/>
      <c r="AA180" s="19"/>
      <c r="AB180" s="25"/>
      <c r="AE180" s="19"/>
      <c r="AF180" s="19"/>
      <c r="AH180" s="19"/>
      <c r="AI180" s="25"/>
      <c r="CD180" s="19"/>
      <c r="CE180" s="25"/>
      <c r="DZ180" s="19"/>
      <c r="EA180" s="19"/>
      <c r="EB180" s="19"/>
      <c r="EC180" s="19"/>
      <c r="ED180" s="19"/>
      <c r="EE180" s="19"/>
      <c r="EF180" s="19"/>
      <c r="EG180" s="19"/>
      <c r="EH180" s="19"/>
      <c r="EI180" s="19"/>
      <c r="EJ180" s="19"/>
      <c r="EK180" s="19"/>
      <c r="EL180" s="19"/>
      <c r="FU180" s="19"/>
      <c r="FV180" s="19"/>
      <c r="HQ180" s="19"/>
      <c r="HR180" s="19"/>
      <c r="JM180" s="19"/>
      <c r="JN180" s="29"/>
      <c r="JO180" s="19"/>
      <c r="JP180" s="19"/>
      <c r="JQ180" s="19"/>
      <c r="JR180" s="19"/>
      <c r="JS180" s="19"/>
      <c r="JT180" s="19"/>
      <c r="JU180" s="19"/>
      <c r="JV180" s="19"/>
      <c r="JW180" s="19"/>
      <c r="JX180" s="19"/>
      <c r="JY180" s="19"/>
      <c r="JZ180" s="19"/>
      <c r="LI180" s="19"/>
      <c r="LJ180" s="19"/>
      <c r="LK180" s="19"/>
      <c r="LL180" s="19"/>
      <c r="LM180" s="19"/>
      <c r="LN180" s="19"/>
      <c r="LO180" s="19"/>
      <c r="LP180" s="19"/>
      <c r="LQ180" s="19"/>
      <c r="LR180" s="19"/>
      <c r="LS180" s="19"/>
      <c r="LT180" s="19"/>
      <c r="LU180" s="19"/>
      <c r="ND180" s="19"/>
      <c r="NE180" s="19"/>
      <c r="NF180" s="19"/>
      <c r="NG180" s="19"/>
      <c r="NH180" s="19"/>
      <c r="NI180" s="19"/>
      <c r="NJ180" s="19"/>
      <c r="NK180" s="19"/>
      <c r="NL180" s="19"/>
      <c r="NM180" s="19"/>
      <c r="NN180" s="19"/>
      <c r="NO180" s="19"/>
      <c r="NP180" s="19"/>
      <c r="OZ180" s="25"/>
      <c r="PA180" s="25"/>
      <c r="PB180" s="25"/>
      <c r="PC180" s="25"/>
      <c r="PD180" s="25"/>
      <c r="PE180" s="25"/>
      <c r="PF180" s="25"/>
      <c r="PG180" s="25"/>
      <c r="PH180" s="25"/>
      <c r="PI180" s="25"/>
      <c r="PJ180" s="25"/>
      <c r="PK180" s="25"/>
      <c r="PL180" s="25"/>
      <c r="PM180" s="25"/>
      <c r="PN180" s="25"/>
      <c r="QW180" s="25"/>
      <c r="RA180" s="19"/>
      <c r="RB180" s="19"/>
      <c r="RC180" s="19"/>
      <c r="RD180" s="19"/>
      <c r="RE180" s="19"/>
      <c r="RF180" s="19"/>
      <c r="RI180" s="19"/>
      <c r="RJ180" s="19"/>
      <c r="RK180" s="19"/>
      <c r="RL180" s="19"/>
      <c r="RM180" s="19"/>
      <c r="RN180" s="19"/>
      <c r="RO180" s="19"/>
      <c r="RP180" s="19"/>
      <c r="RQ180" s="19"/>
      <c r="RR180" s="19"/>
      <c r="RS180" s="19"/>
      <c r="RT180" s="19"/>
      <c r="RU180" s="19"/>
      <c r="RV180" s="19"/>
      <c r="RW180" s="19"/>
      <c r="RX180" s="19"/>
      <c r="RY180" s="19"/>
      <c r="SA180" s="19"/>
      <c r="SB180" s="19"/>
    </row>
    <row r="181" spans="1:496" x14ac:dyDescent="0.25">
      <c r="A181" s="2"/>
      <c r="B181" s="19"/>
      <c r="C181" s="19"/>
      <c r="D181" s="19"/>
      <c r="E181" s="25"/>
      <c r="F181" s="25"/>
      <c r="G181" s="19"/>
      <c r="H181" s="19"/>
      <c r="I181" s="19"/>
      <c r="J181" s="19"/>
      <c r="K181" s="19"/>
      <c r="L181" s="29"/>
      <c r="M181" s="29"/>
      <c r="N181" s="19"/>
      <c r="O181" s="19"/>
      <c r="P181" s="20"/>
      <c r="Q181" s="19"/>
      <c r="R181" s="19"/>
      <c r="S181" s="25"/>
      <c r="T181" s="19"/>
      <c r="U181" s="19"/>
      <c r="V181" s="19"/>
      <c r="W181" s="19"/>
      <c r="X181" s="40"/>
      <c r="Y181" s="19"/>
      <c r="Z181" s="19"/>
      <c r="AA181" s="19"/>
      <c r="AB181" s="25"/>
      <c r="AE181" s="19"/>
      <c r="AF181" s="19"/>
      <c r="AH181" s="19"/>
      <c r="AI181" s="25"/>
      <c r="CD181" s="19"/>
      <c r="CE181" s="25"/>
      <c r="DZ181" s="19"/>
      <c r="EA181" s="19"/>
      <c r="EB181" s="19"/>
      <c r="EC181" s="19"/>
      <c r="ED181" s="19"/>
      <c r="EE181" s="19"/>
      <c r="EF181" s="19"/>
      <c r="EG181" s="19"/>
      <c r="EH181" s="19"/>
      <c r="EI181" s="19"/>
      <c r="EJ181" s="19"/>
      <c r="EK181" s="19"/>
      <c r="EL181" s="19"/>
      <c r="FU181" s="19"/>
      <c r="FV181" s="19"/>
      <c r="HQ181" s="19"/>
      <c r="HR181" s="19"/>
      <c r="JM181" s="19"/>
      <c r="JN181" s="29"/>
      <c r="JO181" s="19"/>
      <c r="JP181" s="19"/>
      <c r="JQ181" s="19"/>
      <c r="JR181" s="19"/>
      <c r="JS181" s="19"/>
      <c r="JT181" s="19"/>
      <c r="JU181" s="19"/>
      <c r="JV181" s="19"/>
      <c r="JW181" s="19"/>
      <c r="JX181" s="19"/>
      <c r="JY181" s="19"/>
      <c r="JZ181" s="19"/>
      <c r="LI181" s="19"/>
      <c r="LJ181" s="19"/>
      <c r="LK181" s="19"/>
      <c r="LL181" s="19"/>
      <c r="LM181" s="19"/>
      <c r="LN181" s="19"/>
      <c r="LO181" s="19"/>
      <c r="LP181" s="19"/>
      <c r="LQ181" s="19"/>
      <c r="LR181" s="19"/>
      <c r="LS181" s="19"/>
      <c r="LT181" s="19"/>
      <c r="LU181" s="19"/>
      <c r="ND181" s="19"/>
      <c r="NE181" s="19"/>
      <c r="NF181" s="19"/>
      <c r="NG181" s="19"/>
      <c r="NH181" s="19"/>
      <c r="NI181" s="19"/>
      <c r="NJ181" s="19"/>
      <c r="NK181" s="19"/>
      <c r="NL181" s="19"/>
      <c r="NM181" s="19"/>
      <c r="NN181" s="19"/>
      <c r="NO181" s="19"/>
      <c r="NP181" s="19"/>
      <c r="OZ181" s="25"/>
      <c r="PA181" s="25"/>
      <c r="PB181" s="25"/>
      <c r="PC181" s="25"/>
      <c r="PD181" s="25"/>
      <c r="PE181" s="25"/>
      <c r="PF181" s="25"/>
      <c r="PG181" s="25"/>
      <c r="PH181" s="25"/>
      <c r="PI181" s="25"/>
      <c r="PJ181" s="25"/>
      <c r="PK181" s="25"/>
      <c r="PL181" s="25"/>
      <c r="PM181" s="25"/>
      <c r="PN181" s="25"/>
      <c r="QW181" s="25"/>
      <c r="RA181" s="19"/>
      <c r="RB181" s="19"/>
      <c r="RC181" s="19"/>
      <c r="RD181" s="19"/>
      <c r="RE181" s="19"/>
      <c r="RF181" s="19"/>
      <c r="RI181" s="19"/>
      <c r="RJ181" s="19"/>
      <c r="RK181" s="19"/>
      <c r="RL181" s="19"/>
      <c r="RM181" s="19"/>
      <c r="RN181" s="19"/>
      <c r="RO181" s="19"/>
      <c r="RP181" s="19"/>
      <c r="RQ181" s="19"/>
      <c r="RR181" s="19"/>
      <c r="RS181" s="19"/>
      <c r="RT181" s="19"/>
      <c r="RU181" s="19"/>
      <c r="RV181" s="19"/>
      <c r="RW181" s="19"/>
      <c r="RX181" s="19"/>
      <c r="RY181" s="19"/>
      <c r="SA181" s="19"/>
      <c r="SB181" s="19"/>
    </row>
    <row r="182" spans="1:496" x14ac:dyDescent="0.25">
      <c r="A182" s="2"/>
      <c r="B182" s="19"/>
      <c r="C182" s="19"/>
      <c r="D182" s="19"/>
      <c r="E182" s="25"/>
      <c r="F182" s="25"/>
      <c r="G182" s="19"/>
      <c r="H182" s="19"/>
      <c r="I182" s="19"/>
      <c r="J182" s="19"/>
      <c r="K182" s="19"/>
      <c r="L182" s="29"/>
      <c r="M182" s="29"/>
      <c r="N182" s="19"/>
      <c r="O182" s="19"/>
      <c r="P182" s="20"/>
      <c r="Q182" s="19"/>
      <c r="R182" s="19"/>
      <c r="S182" s="25"/>
      <c r="T182" s="19"/>
      <c r="U182" s="19"/>
      <c r="V182" s="19"/>
      <c r="W182" s="19"/>
      <c r="X182" s="40"/>
      <c r="Y182" s="19"/>
      <c r="Z182" s="19"/>
      <c r="AA182" s="19"/>
      <c r="AB182" s="25"/>
      <c r="AE182" s="19"/>
      <c r="AF182" s="19"/>
      <c r="AH182" s="19"/>
      <c r="AI182" s="25"/>
      <c r="CD182" s="19"/>
      <c r="CE182" s="25"/>
      <c r="DZ182" s="19"/>
      <c r="EA182" s="19"/>
      <c r="EB182" s="19"/>
      <c r="EC182" s="19"/>
      <c r="ED182" s="19"/>
      <c r="EE182" s="19"/>
      <c r="EF182" s="19"/>
      <c r="EG182" s="19"/>
      <c r="EH182" s="19"/>
      <c r="EI182" s="19"/>
      <c r="EJ182" s="19"/>
      <c r="EK182" s="19"/>
      <c r="EL182" s="19"/>
      <c r="FU182" s="19"/>
      <c r="FV182" s="19"/>
      <c r="HQ182" s="19"/>
      <c r="HR182" s="19"/>
      <c r="JM182" s="19"/>
      <c r="JN182" s="29"/>
      <c r="JO182" s="19"/>
      <c r="JP182" s="19"/>
      <c r="JQ182" s="19"/>
      <c r="JR182" s="19"/>
      <c r="JS182" s="19"/>
      <c r="JT182" s="19"/>
      <c r="JU182" s="19"/>
      <c r="JV182" s="19"/>
      <c r="JW182" s="19"/>
      <c r="JX182" s="19"/>
      <c r="JY182" s="19"/>
      <c r="JZ182" s="19"/>
      <c r="LI182" s="19"/>
      <c r="LJ182" s="19"/>
      <c r="LK182" s="19"/>
      <c r="LL182" s="19"/>
      <c r="LM182" s="19"/>
      <c r="LN182" s="19"/>
      <c r="LO182" s="19"/>
      <c r="LP182" s="19"/>
      <c r="LQ182" s="19"/>
      <c r="LR182" s="19"/>
      <c r="LS182" s="19"/>
      <c r="LT182" s="19"/>
      <c r="LU182" s="19"/>
      <c r="ND182" s="19"/>
      <c r="NE182" s="19"/>
      <c r="NF182" s="19"/>
      <c r="NG182" s="19"/>
      <c r="NH182" s="19"/>
      <c r="NI182" s="19"/>
      <c r="NJ182" s="19"/>
      <c r="NK182" s="19"/>
      <c r="NL182" s="19"/>
      <c r="NM182" s="19"/>
      <c r="NN182" s="19"/>
      <c r="NO182" s="19"/>
      <c r="NP182" s="19"/>
      <c r="OZ182" s="25"/>
      <c r="PA182" s="25"/>
      <c r="PB182" s="25"/>
      <c r="PC182" s="25"/>
      <c r="PD182" s="25"/>
      <c r="PE182" s="25"/>
      <c r="PF182" s="25"/>
      <c r="PG182" s="25"/>
      <c r="PH182" s="25"/>
      <c r="PI182" s="25"/>
      <c r="PJ182" s="25"/>
      <c r="PK182" s="25"/>
      <c r="PL182" s="25"/>
      <c r="PM182" s="25"/>
      <c r="PN182" s="25"/>
      <c r="QW182" s="25"/>
      <c r="RA182" s="19"/>
      <c r="RB182" s="19"/>
      <c r="RC182" s="19"/>
      <c r="RD182" s="19"/>
      <c r="RE182" s="19"/>
      <c r="RF182" s="19"/>
      <c r="RI182" s="19"/>
      <c r="RJ182" s="19"/>
      <c r="RK182" s="19"/>
      <c r="RL182" s="19"/>
      <c r="RM182" s="19"/>
      <c r="RN182" s="19"/>
      <c r="RO182" s="19"/>
      <c r="RP182" s="19"/>
      <c r="RQ182" s="19"/>
      <c r="RR182" s="19"/>
      <c r="RS182" s="19"/>
      <c r="RT182" s="19"/>
      <c r="RU182" s="19"/>
      <c r="RV182" s="19"/>
      <c r="RW182" s="19"/>
      <c r="RX182" s="19"/>
      <c r="RY182" s="19"/>
      <c r="SA182" s="19"/>
      <c r="SB182" s="19"/>
    </row>
    <row r="183" spans="1:496" x14ac:dyDescent="0.25">
      <c r="A183" s="2"/>
      <c r="B183" s="19"/>
      <c r="C183" s="19"/>
      <c r="D183" s="19"/>
      <c r="E183" s="25"/>
      <c r="F183" s="25"/>
      <c r="G183" s="19"/>
      <c r="H183" s="19"/>
      <c r="I183" s="19"/>
      <c r="J183" s="19"/>
      <c r="K183" s="19"/>
      <c r="L183" s="29"/>
      <c r="M183" s="29"/>
      <c r="N183" s="19"/>
      <c r="O183" s="19"/>
      <c r="P183" s="20"/>
      <c r="Q183" s="19"/>
      <c r="R183" s="19"/>
      <c r="S183" s="25"/>
      <c r="T183" s="19"/>
      <c r="U183" s="19"/>
      <c r="V183" s="19"/>
      <c r="W183" s="19"/>
      <c r="X183" s="40"/>
      <c r="Y183" s="19"/>
      <c r="Z183" s="19"/>
      <c r="AA183" s="19"/>
      <c r="AB183" s="25"/>
      <c r="AE183" s="19"/>
      <c r="AF183" s="19"/>
      <c r="AH183" s="19"/>
      <c r="AI183" s="25"/>
      <c r="CD183" s="19"/>
      <c r="CE183" s="25"/>
      <c r="DZ183" s="19"/>
      <c r="EA183" s="19"/>
      <c r="EB183" s="19"/>
      <c r="EC183" s="19"/>
      <c r="ED183" s="19"/>
      <c r="EE183" s="19"/>
      <c r="EF183" s="19"/>
      <c r="EG183" s="19"/>
      <c r="EH183" s="19"/>
      <c r="EI183" s="19"/>
      <c r="EJ183" s="19"/>
      <c r="EK183" s="19"/>
      <c r="EL183" s="19"/>
      <c r="FU183" s="19"/>
      <c r="FV183" s="19"/>
      <c r="HQ183" s="19"/>
      <c r="HR183" s="19"/>
      <c r="JM183" s="19"/>
      <c r="JN183" s="29"/>
      <c r="JO183" s="19"/>
      <c r="JP183" s="19"/>
      <c r="JQ183" s="19"/>
      <c r="JR183" s="19"/>
      <c r="JS183" s="19"/>
      <c r="JT183" s="19"/>
      <c r="JU183" s="19"/>
      <c r="JV183" s="19"/>
      <c r="JW183" s="19"/>
      <c r="JX183" s="19"/>
      <c r="JY183" s="19"/>
      <c r="JZ183" s="19"/>
      <c r="LI183" s="19"/>
      <c r="LJ183" s="19"/>
      <c r="LK183" s="19"/>
      <c r="LL183" s="19"/>
      <c r="LM183" s="19"/>
      <c r="LN183" s="19"/>
      <c r="LO183" s="19"/>
      <c r="LP183" s="19"/>
      <c r="LQ183" s="19"/>
      <c r="LR183" s="19"/>
      <c r="LS183" s="19"/>
      <c r="LT183" s="19"/>
      <c r="LU183" s="19"/>
      <c r="ND183" s="19"/>
      <c r="NE183" s="19"/>
      <c r="NF183" s="19"/>
      <c r="NG183" s="19"/>
      <c r="NH183" s="19"/>
      <c r="NI183" s="19"/>
      <c r="NJ183" s="19"/>
      <c r="NK183" s="19"/>
      <c r="NL183" s="19"/>
      <c r="NM183" s="19"/>
      <c r="NN183" s="19"/>
      <c r="NO183" s="19"/>
      <c r="NP183" s="19"/>
      <c r="OZ183" s="25"/>
      <c r="PA183" s="25"/>
      <c r="PB183" s="25"/>
      <c r="PC183" s="25"/>
      <c r="PD183" s="25"/>
      <c r="PE183" s="25"/>
      <c r="PF183" s="25"/>
      <c r="PG183" s="25"/>
      <c r="PH183" s="25"/>
      <c r="PI183" s="25"/>
      <c r="PJ183" s="25"/>
      <c r="PK183" s="25"/>
      <c r="PL183" s="25"/>
      <c r="PM183" s="25"/>
      <c r="PN183" s="25"/>
      <c r="QW183" s="25"/>
      <c r="RA183" s="19"/>
      <c r="RB183" s="19"/>
      <c r="RC183" s="19"/>
      <c r="RD183" s="19"/>
      <c r="RE183" s="19"/>
      <c r="RF183" s="19"/>
      <c r="RI183" s="19"/>
      <c r="RJ183" s="19"/>
      <c r="RK183" s="19"/>
      <c r="RL183" s="19"/>
      <c r="RM183" s="19"/>
      <c r="RN183" s="19"/>
      <c r="RO183" s="19"/>
      <c r="RP183" s="19"/>
      <c r="RQ183" s="19"/>
      <c r="RR183" s="19"/>
      <c r="RS183" s="19"/>
      <c r="RT183" s="19"/>
      <c r="RU183" s="19"/>
      <c r="RV183" s="19"/>
      <c r="RW183" s="19"/>
      <c r="RX183" s="19"/>
      <c r="RY183" s="19"/>
      <c r="SA183" s="19"/>
      <c r="SB183" s="19"/>
    </row>
    <row r="184" spans="1:496" x14ac:dyDescent="0.25">
      <c r="A184" s="2"/>
      <c r="B184" s="19"/>
      <c r="C184" s="19"/>
      <c r="D184" s="19"/>
      <c r="E184" s="25"/>
      <c r="F184" s="25"/>
      <c r="G184" s="19"/>
      <c r="H184" s="19"/>
      <c r="I184" s="19"/>
      <c r="J184" s="19"/>
      <c r="K184" s="19"/>
      <c r="L184" s="29"/>
      <c r="M184" s="29"/>
      <c r="N184" s="19"/>
      <c r="O184" s="19"/>
      <c r="P184" s="20"/>
      <c r="Q184" s="19"/>
      <c r="R184" s="19"/>
      <c r="S184" s="25"/>
      <c r="T184" s="19"/>
      <c r="U184" s="19"/>
      <c r="V184" s="19"/>
      <c r="W184" s="19"/>
      <c r="X184" s="40"/>
      <c r="Y184" s="19"/>
      <c r="Z184" s="19"/>
      <c r="AA184" s="19"/>
      <c r="AB184" s="25"/>
      <c r="AE184" s="19"/>
      <c r="AF184" s="19"/>
      <c r="AH184" s="19"/>
      <c r="AI184" s="25"/>
      <c r="CD184" s="19"/>
      <c r="CE184" s="25"/>
      <c r="DZ184" s="19"/>
      <c r="EA184" s="19"/>
      <c r="EB184" s="19"/>
      <c r="EC184" s="19"/>
      <c r="ED184" s="19"/>
      <c r="EE184" s="19"/>
      <c r="EF184" s="19"/>
      <c r="EG184" s="19"/>
      <c r="EH184" s="19"/>
      <c r="EI184" s="19"/>
      <c r="EJ184" s="19"/>
      <c r="EK184" s="19"/>
      <c r="EL184" s="19"/>
      <c r="FU184" s="19"/>
      <c r="FV184" s="19"/>
      <c r="HQ184" s="19"/>
      <c r="HR184" s="19"/>
      <c r="JM184" s="19"/>
      <c r="JN184" s="29"/>
      <c r="JO184" s="19"/>
      <c r="JP184" s="19"/>
      <c r="JQ184" s="19"/>
      <c r="JR184" s="19"/>
      <c r="JS184" s="19"/>
      <c r="JT184" s="19"/>
      <c r="JU184" s="19"/>
      <c r="JV184" s="19"/>
      <c r="JW184" s="19"/>
      <c r="JX184" s="19"/>
      <c r="JY184" s="19"/>
      <c r="JZ184" s="19"/>
      <c r="LI184" s="19"/>
      <c r="LJ184" s="19"/>
      <c r="LK184" s="19"/>
      <c r="LL184" s="19"/>
      <c r="LM184" s="19"/>
      <c r="LN184" s="19"/>
      <c r="LO184" s="19"/>
      <c r="LP184" s="19"/>
      <c r="LQ184" s="19"/>
      <c r="LR184" s="19"/>
      <c r="LS184" s="19"/>
      <c r="LT184" s="19"/>
      <c r="LU184" s="19"/>
      <c r="ND184" s="19"/>
      <c r="NE184" s="19"/>
      <c r="NF184" s="19"/>
      <c r="NG184" s="19"/>
      <c r="NH184" s="19"/>
      <c r="NI184" s="19"/>
      <c r="NJ184" s="19"/>
      <c r="NK184" s="19"/>
      <c r="NL184" s="19"/>
      <c r="NM184" s="19"/>
      <c r="NN184" s="19"/>
      <c r="NO184" s="19"/>
      <c r="NP184" s="19"/>
      <c r="OZ184" s="25"/>
      <c r="PA184" s="25"/>
      <c r="PB184" s="25"/>
      <c r="PC184" s="25"/>
      <c r="PD184" s="25"/>
      <c r="PE184" s="25"/>
      <c r="PF184" s="25"/>
      <c r="PG184" s="25"/>
      <c r="PH184" s="25"/>
      <c r="PI184" s="25"/>
      <c r="PJ184" s="25"/>
      <c r="PK184" s="25"/>
      <c r="PL184" s="25"/>
      <c r="PM184" s="25"/>
      <c r="PN184" s="25"/>
      <c r="QW184" s="25"/>
      <c r="RA184" s="19"/>
      <c r="RB184" s="19"/>
      <c r="RC184" s="19"/>
      <c r="RD184" s="19"/>
      <c r="RE184" s="19"/>
      <c r="RF184" s="19"/>
      <c r="RI184" s="19"/>
      <c r="RJ184" s="19"/>
      <c r="RK184" s="19"/>
      <c r="RL184" s="19"/>
      <c r="RM184" s="19"/>
      <c r="RN184" s="19"/>
      <c r="RO184" s="19"/>
      <c r="RP184" s="19"/>
      <c r="RQ184" s="19"/>
      <c r="RR184" s="19"/>
      <c r="RS184" s="19"/>
      <c r="RT184" s="19"/>
      <c r="RU184" s="19"/>
      <c r="RV184" s="19"/>
      <c r="RW184" s="19"/>
      <c r="RX184" s="19"/>
      <c r="RY184" s="19"/>
      <c r="SA184" s="19"/>
      <c r="SB184" s="19"/>
    </row>
    <row r="185" spans="1:496" x14ac:dyDescent="0.25">
      <c r="A185" s="2"/>
      <c r="B185" s="19"/>
      <c r="C185" s="19"/>
      <c r="D185" s="19"/>
      <c r="E185" s="25"/>
      <c r="F185" s="25"/>
      <c r="G185" s="19"/>
      <c r="H185" s="19"/>
      <c r="I185" s="19"/>
      <c r="J185" s="19"/>
      <c r="K185" s="19"/>
      <c r="L185" s="29"/>
      <c r="M185" s="29"/>
      <c r="N185" s="19"/>
      <c r="O185" s="19"/>
      <c r="P185" s="20"/>
      <c r="Q185" s="19"/>
      <c r="R185" s="19"/>
      <c r="S185" s="25"/>
      <c r="T185" s="19"/>
      <c r="U185" s="19"/>
      <c r="V185" s="19"/>
      <c r="W185" s="19"/>
      <c r="X185" s="40"/>
      <c r="Y185" s="19"/>
      <c r="Z185" s="19"/>
      <c r="AA185" s="19"/>
      <c r="AB185" s="25"/>
      <c r="AE185" s="19"/>
      <c r="AF185" s="19"/>
      <c r="AH185" s="19"/>
      <c r="AI185" s="25"/>
      <c r="CD185" s="19"/>
      <c r="CE185" s="25"/>
      <c r="DZ185" s="19"/>
      <c r="EA185" s="19"/>
      <c r="EB185" s="19"/>
      <c r="EC185" s="19"/>
      <c r="ED185" s="19"/>
      <c r="EE185" s="19"/>
      <c r="EF185" s="19"/>
      <c r="EG185" s="19"/>
      <c r="EH185" s="19"/>
      <c r="EI185" s="19"/>
      <c r="EJ185" s="19"/>
      <c r="EK185" s="19"/>
      <c r="EL185" s="19"/>
      <c r="FU185" s="19"/>
      <c r="FV185" s="19"/>
      <c r="HQ185" s="19"/>
      <c r="HR185" s="19"/>
      <c r="JM185" s="19"/>
      <c r="JN185" s="29"/>
      <c r="JO185" s="19"/>
      <c r="JP185" s="19"/>
      <c r="JQ185" s="19"/>
      <c r="JR185" s="19"/>
      <c r="JS185" s="19"/>
      <c r="JT185" s="19"/>
      <c r="JU185" s="19"/>
      <c r="JV185" s="19"/>
      <c r="JW185" s="19"/>
      <c r="JX185" s="19"/>
      <c r="JY185" s="19"/>
      <c r="JZ185" s="19"/>
      <c r="LI185" s="19"/>
      <c r="LJ185" s="19"/>
      <c r="LK185" s="19"/>
      <c r="LL185" s="19"/>
      <c r="LM185" s="19"/>
      <c r="LN185" s="19"/>
      <c r="LO185" s="19"/>
      <c r="LP185" s="19"/>
      <c r="LQ185" s="19"/>
      <c r="LR185" s="19"/>
      <c r="LS185" s="19"/>
      <c r="LT185" s="19"/>
      <c r="LU185" s="19"/>
      <c r="ND185" s="19"/>
      <c r="NE185" s="19"/>
      <c r="NF185" s="19"/>
      <c r="NG185" s="19"/>
      <c r="NH185" s="19"/>
      <c r="NI185" s="19"/>
      <c r="NJ185" s="19"/>
      <c r="NK185" s="19"/>
      <c r="NL185" s="19"/>
      <c r="NM185" s="19"/>
      <c r="NN185" s="19"/>
      <c r="NO185" s="19"/>
      <c r="NP185" s="19"/>
      <c r="OZ185" s="25"/>
      <c r="PA185" s="25"/>
      <c r="PB185" s="25"/>
      <c r="PC185" s="25"/>
      <c r="PD185" s="25"/>
      <c r="PE185" s="25"/>
      <c r="PF185" s="25"/>
      <c r="PG185" s="25"/>
      <c r="PH185" s="25"/>
      <c r="PI185" s="25"/>
      <c r="PJ185" s="25"/>
      <c r="PK185" s="25"/>
      <c r="PL185" s="25"/>
      <c r="PM185" s="25"/>
      <c r="PN185" s="25"/>
      <c r="QW185" s="25"/>
      <c r="RA185" s="19"/>
      <c r="RB185" s="19"/>
      <c r="RC185" s="19"/>
      <c r="RD185" s="19"/>
      <c r="RE185" s="19"/>
      <c r="RF185" s="19"/>
      <c r="RI185" s="19"/>
      <c r="RJ185" s="19"/>
      <c r="RK185" s="19"/>
      <c r="RL185" s="19"/>
      <c r="RM185" s="19"/>
      <c r="RN185" s="19"/>
      <c r="RO185" s="19"/>
      <c r="RP185" s="19"/>
      <c r="RQ185" s="19"/>
      <c r="RR185" s="19"/>
      <c r="RS185" s="19"/>
      <c r="RT185" s="19"/>
      <c r="RU185" s="19"/>
      <c r="RV185" s="19"/>
      <c r="RW185" s="19"/>
      <c r="RX185" s="19"/>
      <c r="RY185" s="19"/>
      <c r="SA185" s="19"/>
      <c r="SB185" s="19"/>
    </row>
    <row r="186" spans="1:496" x14ac:dyDescent="0.25">
      <c r="A186" s="2"/>
      <c r="B186" s="19"/>
      <c r="C186" s="19"/>
      <c r="D186" s="19"/>
      <c r="E186" s="25"/>
      <c r="F186" s="25"/>
      <c r="G186" s="19"/>
      <c r="H186" s="19"/>
      <c r="I186" s="19"/>
      <c r="J186" s="19"/>
      <c r="K186" s="19"/>
      <c r="L186" s="29"/>
      <c r="M186" s="29"/>
      <c r="N186" s="19"/>
      <c r="O186" s="19"/>
      <c r="P186" s="20"/>
      <c r="Q186" s="19"/>
      <c r="R186" s="19"/>
      <c r="S186" s="25"/>
      <c r="T186" s="19"/>
      <c r="U186" s="19"/>
      <c r="V186" s="19"/>
      <c r="W186" s="19"/>
      <c r="X186" s="40"/>
      <c r="Y186" s="19"/>
      <c r="Z186" s="19"/>
      <c r="AA186" s="19"/>
      <c r="AB186" s="25"/>
      <c r="AE186" s="19"/>
      <c r="AF186" s="19"/>
      <c r="AH186" s="19"/>
      <c r="AI186" s="25"/>
      <c r="CD186" s="19"/>
      <c r="CE186" s="25"/>
      <c r="DZ186" s="19"/>
      <c r="EA186" s="19"/>
      <c r="EB186" s="19"/>
      <c r="EC186" s="19"/>
      <c r="ED186" s="19"/>
      <c r="EE186" s="19"/>
      <c r="EF186" s="19"/>
      <c r="EG186" s="19"/>
      <c r="EH186" s="19"/>
      <c r="EI186" s="19"/>
      <c r="EJ186" s="19"/>
      <c r="EK186" s="19"/>
      <c r="EL186" s="19"/>
      <c r="FU186" s="19"/>
      <c r="FV186" s="19"/>
      <c r="HQ186" s="19"/>
      <c r="HR186" s="19"/>
      <c r="JM186" s="19"/>
      <c r="JN186" s="29"/>
      <c r="JO186" s="19"/>
      <c r="JP186" s="19"/>
      <c r="JQ186" s="19"/>
      <c r="JR186" s="19"/>
      <c r="JS186" s="19"/>
      <c r="JT186" s="19"/>
      <c r="JU186" s="19"/>
      <c r="JV186" s="19"/>
      <c r="JW186" s="19"/>
      <c r="JX186" s="19"/>
      <c r="JY186" s="19"/>
      <c r="JZ186" s="19"/>
      <c r="LI186" s="19"/>
      <c r="LJ186" s="19"/>
      <c r="LK186" s="19"/>
      <c r="LL186" s="19"/>
      <c r="LM186" s="19"/>
      <c r="LN186" s="19"/>
      <c r="LO186" s="19"/>
      <c r="LP186" s="19"/>
      <c r="LQ186" s="19"/>
      <c r="LR186" s="19"/>
      <c r="LS186" s="19"/>
      <c r="LT186" s="19"/>
      <c r="LU186" s="19"/>
      <c r="ND186" s="19"/>
      <c r="NE186" s="19"/>
      <c r="NF186" s="19"/>
      <c r="NG186" s="19"/>
      <c r="NH186" s="19"/>
      <c r="NI186" s="19"/>
      <c r="NJ186" s="19"/>
      <c r="NK186" s="19"/>
      <c r="NL186" s="19"/>
      <c r="NM186" s="19"/>
      <c r="NN186" s="19"/>
      <c r="NO186" s="19"/>
      <c r="NP186" s="19"/>
      <c r="OZ186" s="25"/>
      <c r="PA186" s="25"/>
      <c r="PB186" s="25"/>
      <c r="PC186" s="25"/>
      <c r="PD186" s="25"/>
      <c r="PE186" s="25"/>
      <c r="PF186" s="25"/>
      <c r="PG186" s="25"/>
      <c r="PH186" s="25"/>
      <c r="PI186" s="25"/>
      <c r="PJ186" s="25"/>
      <c r="PK186" s="25"/>
      <c r="PL186" s="25"/>
      <c r="PM186" s="25"/>
      <c r="PN186" s="25"/>
      <c r="QW186" s="25"/>
      <c r="RA186" s="19"/>
      <c r="RB186" s="19"/>
      <c r="RC186" s="19"/>
      <c r="RD186" s="19"/>
      <c r="RE186" s="19"/>
      <c r="RF186" s="19"/>
      <c r="RI186" s="19"/>
      <c r="RJ186" s="19"/>
      <c r="RK186" s="19"/>
      <c r="RL186" s="19"/>
      <c r="RM186" s="19"/>
      <c r="RN186" s="19"/>
      <c r="RO186" s="19"/>
      <c r="RP186" s="19"/>
      <c r="RQ186" s="19"/>
      <c r="RR186" s="19"/>
      <c r="RS186" s="19"/>
      <c r="RT186" s="19"/>
      <c r="RU186" s="19"/>
      <c r="RV186" s="19"/>
      <c r="RW186" s="19"/>
      <c r="RX186" s="19"/>
      <c r="RY186" s="19"/>
      <c r="SA186" s="19"/>
      <c r="SB186" s="19"/>
    </row>
    <row r="187" spans="1:496" x14ac:dyDescent="0.25">
      <c r="A187" s="2"/>
      <c r="B187" s="19"/>
      <c r="C187" s="19"/>
      <c r="D187" s="19"/>
      <c r="E187" s="25"/>
      <c r="F187" s="25"/>
      <c r="G187" s="19"/>
      <c r="H187" s="19"/>
      <c r="I187" s="19"/>
      <c r="J187" s="19"/>
      <c r="K187" s="19"/>
      <c r="L187" s="29"/>
      <c r="M187" s="29"/>
      <c r="N187" s="19"/>
      <c r="O187" s="19"/>
      <c r="P187" s="20"/>
      <c r="Q187" s="19"/>
      <c r="R187" s="19"/>
      <c r="S187" s="25"/>
      <c r="T187" s="19"/>
      <c r="U187" s="19"/>
      <c r="V187" s="19"/>
      <c r="W187" s="19"/>
      <c r="X187" s="40"/>
      <c r="Y187" s="19"/>
      <c r="Z187" s="19"/>
      <c r="AA187" s="19"/>
      <c r="AB187" s="25"/>
      <c r="AE187" s="19"/>
      <c r="AF187" s="19"/>
      <c r="AH187" s="19"/>
      <c r="AI187" s="25"/>
      <c r="CD187" s="19"/>
      <c r="CE187" s="25"/>
      <c r="DZ187" s="19"/>
      <c r="EA187" s="19"/>
      <c r="EB187" s="19"/>
      <c r="EC187" s="19"/>
      <c r="ED187" s="19"/>
      <c r="EE187" s="19"/>
      <c r="EF187" s="19"/>
      <c r="EG187" s="19"/>
      <c r="EH187" s="19"/>
      <c r="EI187" s="19"/>
      <c r="EJ187" s="19"/>
      <c r="EK187" s="19"/>
      <c r="EL187" s="19"/>
      <c r="FU187" s="19"/>
      <c r="FV187" s="19"/>
      <c r="HQ187" s="19"/>
      <c r="HR187" s="19"/>
      <c r="JM187" s="19"/>
      <c r="JN187" s="29"/>
      <c r="JO187" s="19"/>
      <c r="JP187" s="19"/>
      <c r="JQ187" s="19"/>
      <c r="JR187" s="19"/>
      <c r="JS187" s="19"/>
      <c r="JT187" s="19"/>
      <c r="JU187" s="19"/>
      <c r="JV187" s="19"/>
      <c r="JW187" s="19"/>
      <c r="JX187" s="19"/>
      <c r="JY187" s="19"/>
      <c r="JZ187" s="19"/>
      <c r="LI187" s="19"/>
      <c r="LJ187" s="19"/>
      <c r="LK187" s="19"/>
      <c r="LL187" s="19"/>
      <c r="LM187" s="19"/>
      <c r="LN187" s="19"/>
      <c r="LO187" s="19"/>
      <c r="LP187" s="19"/>
      <c r="LQ187" s="19"/>
      <c r="LR187" s="19"/>
      <c r="LS187" s="19"/>
      <c r="LT187" s="19"/>
      <c r="LU187" s="19"/>
      <c r="ND187" s="19"/>
      <c r="NE187" s="19"/>
      <c r="NF187" s="19"/>
      <c r="NG187" s="19"/>
      <c r="NH187" s="19"/>
      <c r="NI187" s="19"/>
      <c r="NJ187" s="19"/>
      <c r="NK187" s="19"/>
      <c r="NL187" s="19"/>
      <c r="NM187" s="19"/>
      <c r="NN187" s="19"/>
      <c r="NO187" s="19"/>
      <c r="NP187" s="19"/>
      <c r="OZ187" s="25"/>
      <c r="PA187" s="25"/>
      <c r="PB187" s="25"/>
      <c r="PC187" s="25"/>
      <c r="PD187" s="25"/>
      <c r="PE187" s="25"/>
      <c r="PF187" s="25"/>
      <c r="PG187" s="25"/>
      <c r="PH187" s="25"/>
      <c r="PI187" s="25"/>
      <c r="PJ187" s="25"/>
      <c r="PK187" s="25"/>
      <c r="PL187" s="25"/>
      <c r="PM187" s="25"/>
      <c r="PN187" s="25"/>
      <c r="QW187" s="25"/>
      <c r="RA187" s="19"/>
      <c r="RB187" s="19"/>
      <c r="RC187" s="19"/>
      <c r="RD187" s="19"/>
      <c r="RE187" s="19"/>
      <c r="RF187" s="19"/>
      <c r="RI187" s="19"/>
      <c r="RJ187" s="19"/>
      <c r="RK187" s="19"/>
      <c r="RL187" s="19"/>
      <c r="RM187" s="19"/>
      <c r="RN187" s="19"/>
      <c r="RO187" s="19"/>
      <c r="RP187" s="19"/>
      <c r="RQ187" s="19"/>
      <c r="RR187" s="19"/>
      <c r="RS187" s="19"/>
      <c r="RT187" s="19"/>
      <c r="RU187" s="19"/>
      <c r="RV187" s="19"/>
      <c r="RW187" s="19"/>
      <c r="RX187" s="19"/>
      <c r="RY187" s="19"/>
      <c r="SA187" s="19"/>
      <c r="SB187" s="19"/>
    </row>
    <row r="188" spans="1:496" x14ac:dyDescent="0.25">
      <c r="A188" s="2"/>
      <c r="B188" s="19"/>
      <c r="C188" s="19"/>
      <c r="D188" s="19"/>
      <c r="E188" s="25"/>
      <c r="F188" s="25"/>
      <c r="G188" s="19"/>
      <c r="H188" s="19"/>
      <c r="I188" s="19"/>
      <c r="J188" s="19"/>
      <c r="K188" s="19"/>
      <c r="L188" s="29"/>
      <c r="M188" s="29"/>
      <c r="N188" s="19"/>
      <c r="O188" s="19"/>
      <c r="P188" s="20"/>
      <c r="Q188" s="19"/>
      <c r="R188" s="19"/>
      <c r="S188" s="25"/>
      <c r="T188" s="19"/>
      <c r="U188" s="19"/>
      <c r="V188" s="19"/>
      <c r="W188" s="19"/>
      <c r="X188" s="40"/>
      <c r="Y188" s="19"/>
      <c r="Z188" s="19"/>
      <c r="AA188" s="19"/>
      <c r="AB188" s="25"/>
      <c r="AE188" s="19"/>
      <c r="AF188" s="19"/>
      <c r="AH188" s="19"/>
      <c r="AI188" s="25"/>
      <c r="CD188" s="19"/>
      <c r="CE188" s="25"/>
      <c r="DZ188" s="19"/>
      <c r="EA188" s="19"/>
      <c r="EB188" s="19"/>
      <c r="EC188" s="19"/>
      <c r="ED188" s="19"/>
      <c r="EE188" s="19"/>
      <c r="EF188" s="19"/>
      <c r="EG188" s="19"/>
      <c r="EH188" s="19"/>
      <c r="EI188" s="19"/>
      <c r="EJ188" s="19"/>
      <c r="EK188" s="19"/>
      <c r="EL188" s="19"/>
      <c r="FU188" s="19"/>
      <c r="FV188" s="19"/>
      <c r="HQ188" s="19"/>
      <c r="HR188" s="19"/>
      <c r="JM188" s="19"/>
      <c r="JN188" s="29"/>
      <c r="JO188" s="19"/>
      <c r="JP188" s="19"/>
      <c r="JQ188" s="19"/>
      <c r="JR188" s="19"/>
      <c r="JS188" s="19"/>
      <c r="JT188" s="19"/>
      <c r="JU188" s="19"/>
      <c r="JV188" s="19"/>
      <c r="JW188" s="19"/>
      <c r="JX188" s="19"/>
      <c r="JY188" s="19"/>
      <c r="JZ188" s="19"/>
      <c r="LI188" s="19"/>
      <c r="LJ188" s="19"/>
      <c r="LK188" s="19"/>
      <c r="LL188" s="19"/>
      <c r="LM188" s="19"/>
      <c r="LN188" s="19"/>
      <c r="LO188" s="19"/>
      <c r="LP188" s="19"/>
      <c r="LQ188" s="19"/>
      <c r="LR188" s="19"/>
      <c r="LS188" s="19"/>
      <c r="LT188" s="19"/>
      <c r="LU188" s="19"/>
      <c r="ND188" s="19"/>
      <c r="NE188" s="19"/>
      <c r="NF188" s="19"/>
      <c r="NG188" s="19"/>
      <c r="NH188" s="19"/>
      <c r="NI188" s="19"/>
      <c r="NJ188" s="19"/>
      <c r="NK188" s="19"/>
      <c r="NL188" s="19"/>
      <c r="NM188" s="19"/>
      <c r="NN188" s="19"/>
      <c r="NO188" s="19"/>
      <c r="NP188" s="19"/>
      <c r="OZ188" s="25"/>
      <c r="PA188" s="25"/>
      <c r="PB188" s="25"/>
      <c r="PC188" s="25"/>
      <c r="PD188" s="25"/>
      <c r="PE188" s="25"/>
      <c r="PF188" s="25"/>
      <c r="PG188" s="25"/>
      <c r="PH188" s="25"/>
      <c r="PI188" s="25"/>
      <c r="PJ188" s="25"/>
      <c r="PK188" s="25"/>
      <c r="PL188" s="25"/>
      <c r="PM188" s="25"/>
      <c r="PN188" s="25"/>
      <c r="QW188" s="25"/>
      <c r="RA188" s="19"/>
      <c r="RB188" s="19"/>
      <c r="RC188" s="19"/>
      <c r="RD188" s="19"/>
      <c r="RE188" s="19"/>
      <c r="RF188" s="19"/>
      <c r="RI188" s="19"/>
      <c r="RJ188" s="19"/>
      <c r="RK188" s="19"/>
      <c r="RL188" s="19"/>
      <c r="RM188" s="19"/>
      <c r="RN188" s="19"/>
      <c r="RO188" s="19"/>
      <c r="RP188" s="19"/>
      <c r="RQ188" s="19"/>
      <c r="RR188" s="19"/>
      <c r="RS188" s="19"/>
      <c r="RT188" s="19"/>
      <c r="RU188" s="19"/>
      <c r="RV188" s="19"/>
      <c r="RW188" s="19"/>
      <c r="RX188" s="19"/>
      <c r="RY188" s="19"/>
      <c r="SA188" s="19"/>
      <c r="SB188" s="19"/>
    </row>
    <row r="189" spans="1:496" x14ac:dyDescent="0.25">
      <c r="A189" s="2"/>
      <c r="B189" s="19"/>
      <c r="C189" s="19"/>
      <c r="D189" s="19"/>
      <c r="E189" s="25"/>
      <c r="F189" s="25"/>
      <c r="G189" s="19"/>
      <c r="H189" s="19"/>
      <c r="I189" s="19"/>
      <c r="J189" s="19"/>
      <c r="K189" s="19"/>
      <c r="L189" s="29"/>
      <c r="M189" s="29"/>
      <c r="N189" s="19"/>
      <c r="O189" s="19"/>
      <c r="P189" s="20"/>
      <c r="Q189" s="19"/>
      <c r="R189" s="19"/>
      <c r="S189" s="25"/>
      <c r="T189" s="19"/>
      <c r="U189" s="19"/>
      <c r="V189" s="19"/>
      <c r="W189" s="19"/>
      <c r="X189" s="40"/>
      <c r="Y189" s="19"/>
      <c r="Z189" s="19"/>
      <c r="AA189" s="19"/>
      <c r="AB189" s="25"/>
      <c r="AE189" s="19"/>
      <c r="AF189" s="19"/>
      <c r="AH189" s="19"/>
      <c r="AI189" s="25"/>
      <c r="CD189" s="19"/>
      <c r="CE189" s="25"/>
      <c r="DZ189" s="19"/>
      <c r="EA189" s="19"/>
      <c r="EB189" s="19"/>
      <c r="EC189" s="19"/>
      <c r="ED189" s="19"/>
      <c r="EE189" s="19"/>
      <c r="EF189" s="19"/>
      <c r="EG189" s="19"/>
      <c r="EH189" s="19"/>
      <c r="EI189" s="19"/>
      <c r="EJ189" s="19"/>
      <c r="EK189" s="19"/>
      <c r="EL189" s="19"/>
      <c r="FU189" s="19"/>
      <c r="FV189" s="19"/>
      <c r="HQ189" s="19"/>
      <c r="HR189" s="19"/>
      <c r="JM189" s="19"/>
      <c r="JN189" s="29"/>
      <c r="JO189" s="19"/>
      <c r="JP189" s="19"/>
      <c r="JQ189" s="19"/>
      <c r="JR189" s="19"/>
      <c r="JS189" s="19"/>
      <c r="JT189" s="19"/>
      <c r="JU189" s="19"/>
      <c r="JV189" s="19"/>
      <c r="JW189" s="19"/>
      <c r="JX189" s="19"/>
      <c r="JY189" s="19"/>
      <c r="JZ189" s="19"/>
      <c r="LI189" s="19"/>
      <c r="LJ189" s="19"/>
      <c r="LK189" s="19"/>
      <c r="LL189" s="19"/>
      <c r="LM189" s="19"/>
      <c r="LN189" s="19"/>
      <c r="LO189" s="19"/>
      <c r="LP189" s="19"/>
      <c r="LQ189" s="19"/>
      <c r="LR189" s="19"/>
      <c r="LS189" s="19"/>
      <c r="LT189" s="19"/>
      <c r="LU189" s="19"/>
      <c r="ND189" s="19"/>
      <c r="NE189" s="19"/>
      <c r="NF189" s="19"/>
      <c r="NG189" s="19"/>
      <c r="NH189" s="19"/>
      <c r="NI189" s="19"/>
      <c r="NJ189" s="19"/>
      <c r="NK189" s="19"/>
      <c r="NL189" s="19"/>
      <c r="NM189" s="19"/>
      <c r="NN189" s="19"/>
      <c r="NO189" s="19"/>
      <c r="NP189" s="19"/>
      <c r="OZ189" s="25"/>
      <c r="PA189" s="25"/>
      <c r="PB189" s="25"/>
      <c r="PC189" s="25"/>
      <c r="PD189" s="25"/>
      <c r="PE189" s="25"/>
      <c r="PF189" s="25"/>
      <c r="PG189" s="25"/>
      <c r="PH189" s="25"/>
      <c r="PI189" s="25"/>
      <c r="PJ189" s="25"/>
      <c r="PK189" s="25"/>
      <c r="PL189" s="25"/>
      <c r="PM189" s="25"/>
      <c r="PN189" s="25"/>
      <c r="QW189" s="25"/>
      <c r="RA189" s="19"/>
      <c r="RB189" s="19"/>
      <c r="RC189" s="19"/>
      <c r="RD189" s="19"/>
      <c r="RE189" s="19"/>
      <c r="RF189" s="19"/>
      <c r="RI189" s="19"/>
      <c r="RJ189" s="19"/>
      <c r="RK189" s="19"/>
      <c r="RL189" s="19"/>
      <c r="RM189" s="19"/>
      <c r="RN189" s="19"/>
      <c r="RO189" s="19"/>
      <c r="RP189" s="19"/>
      <c r="RQ189" s="19"/>
      <c r="RR189" s="19"/>
      <c r="RS189" s="19"/>
      <c r="RT189" s="19"/>
      <c r="RU189" s="19"/>
      <c r="RV189" s="19"/>
      <c r="RW189" s="19"/>
      <c r="RX189" s="19"/>
      <c r="RY189" s="19"/>
      <c r="SA189" s="19"/>
      <c r="SB189" s="19"/>
    </row>
    <row r="190" spans="1:496" x14ac:dyDescent="0.25">
      <c r="A190" s="2"/>
      <c r="B190" s="19"/>
      <c r="C190" s="19"/>
      <c r="D190" s="19"/>
      <c r="E190" s="25"/>
      <c r="F190" s="25"/>
      <c r="G190" s="19"/>
      <c r="H190" s="19"/>
      <c r="I190" s="19"/>
      <c r="J190" s="19"/>
      <c r="K190" s="19"/>
      <c r="L190" s="29"/>
      <c r="M190" s="29"/>
      <c r="N190" s="19"/>
      <c r="O190" s="19"/>
      <c r="P190" s="20"/>
      <c r="Q190" s="19"/>
      <c r="R190" s="19"/>
      <c r="S190" s="25"/>
      <c r="T190" s="19"/>
      <c r="U190" s="19"/>
      <c r="V190" s="19"/>
      <c r="W190" s="19"/>
      <c r="X190" s="40"/>
      <c r="Y190" s="19"/>
      <c r="Z190" s="19"/>
      <c r="AA190" s="19"/>
      <c r="AB190" s="25"/>
      <c r="AE190" s="19"/>
      <c r="AF190" s="19"/>
      <c r="AH190" s="19"/>
      <c r="AI190" s="25"/>
      <c r="CD190" s="19"/>
      <c r="CE190" s="25"/>
      <c r="DZ190" s="19"/>
      <c r="EA190" s="19"/>
      <c r="EB190" s="19"/>
      <c r="EC190" s="19"/>
      <c r="ED190" s="19"/>
      <c r="EE190" s="19"/>
      <c r="EF190" s="19"/>
      <c r="EG190" s="19"/>
      <c r="EH190" s="19"/>
      <c r="EI190" s="19"/>
      <c r="EJ190" s="19"/>
      <c r="EK190" s="19"/>
      <c r="EL190" s="19"/>
      <c r="FU190" s="19"/>
      <c r="FV190" s="19"/>
      <c r="HQ190" s="19"/>
      <c r="HR190" s="19"/>
      <c r="JM190" s="19"/>
      <c r="JN190" s="29"/>
      <c r="JO190" s="19"/>
      <c r="JP190" s="19"/>
      <c r="JQ190" s="19"/>
      <c r="JR190" s="19"/>
      <c r="JS190" s="19"/>
      <c r="JT190" s="19"/>
      <c r="JU190" s="19"/>
      <c r="JV190" s="19"/>
      <c r="JW190" s="19"/>
      <c r="JX190" s="19"/>
      <c r="JY190" s="19"/>
      <c r="JZ190" s="19"/>
      <c r="LI190" s="19"/>
      <c r="LJ190" s="19"/>
      <c r="LK190" s="19"/>
      <c r="LL190" s="19"/>
      <c r="LM190" s="19"/>
      <c r="LN190" s="19"/>
      <c r="LO190" s="19"/>
      <c r="LP190" s="19"/>
      <c r="LQ190" s="19"/>
      <c r="LR190" s="19"/>
      <c r="LS190" s="19"/>
      <c r="LT190" s="19"/>
      <c r="LU190" s="19"/>
      <c r="ND190" s="19"/>
      <c r="NE190" s="19"/>
      <c r="NF190" s="19"/>
      <c r="NG190" s="19"/>
      <c r="NH190" s="19"/>
      <c r="NI190" s="19"/>
      <c r="NJ190" s="19"/>
      <c r="NK190" s="19"/>
      <c r="NL190" s="19"/>
      <c r="NM190" s="19"/>
      <c r="NN190" s="19"/>
      <c r="NO190" s="19"/>
      <c r="NP190" s="19"/>
      <c r="OZ190" s="25"/>
      <c r="PA190" s="25"/>
      <c r="PB190" s="25"/>
      <c r="PC190" s="25"/>
      <c r="PD190" s="25"/>
      <c r="PE190" s="25"/>
      <c r="PF190" s="25"/>
      <c r="PG190" s="25"/>
      <c r="PH190" s="25"/>
      <c r="PI190" s="25"/>
      <c r="PJ190" s="25"/>
      <c r="PK190" s="25"/>
      <c r="PL190" s="25"/>
      <c r="PM190" s="25"/>
      <c r="PN190" s="25"/>
      <c r="QW190" s="25"/>
      <c r="RA190" s="19"/>
      <c r="RB190" s="19"/>
      <c r="RC190" s="19"/>
      <c r="RD190" s="19"/>
      <c r="RE190" s="19"/>
      <c r="RF190" s="19"/>
      <c r="RI190" s="19"/>
      <c r="RJ190" s="19"/>
      <c r="RK190" s="19"/>
      <c r="RL190" s="19"/>
      <c r="RM190" s="19"/>
      <c r="RN190" s="19"/>
      <c r="RO190" s="19"/>
      <c r="RP190" s="19"/>
      <c r="RQ190" s="19"/>
      <c r="RR190" s="19"/>
      <c r="RS190" s="19"/>
      <c r="RT190" s="19"/>
      <c r="RU190" s="19"/>
      <c r="RV190" s="19"/>
      <c r="RW190" s="19"/>
      <c r="RX190" s="19"/>
      <c r="RY190" s="19"/>
      <c r="SA190" s="19"/>
      <c r="SB190" s="19"/>
    </row>
    <row r="191" spans="1:496" x14ac:dyDescent="0.25">
      <c r="A191" s="2"/>
      <c r="B191" s="19"/>
      <c r="C191" s="19"/>
      <c r="D191" s="19"/>
      <c r="E191" s="25"/>
      <c r="F191" s="25"/>
      <c r="G191" s="19"/>
      <c r="H191" s="19"/>
      <c r="I191" s="19"/>
      <c r="J191" s="19"/>
      <c r="K191" s="19"/>
      <c r="L191" s="29"/>
      <c r="M191" s="29"/>
      <c r="N191" s="19"/>
      <c r="O191" s="19"/>
      <c r="P191" s="20"/>
      <c r="Q191" s="19"/>
      <c r="R191" s="19"/>
      <c r="S191" s="25"/>
      <c r="T191" s="19"/>
      <c r="U191" s="19"/>
      <c r="V191" s="19"/>
      <c r="W191" s="19"/>
      <c r="X191" s="40"/>
      <c r="Y191" s="19"/>
      <c r="Z191" s="19"/>
      <c r="AA191" s="19"/>
      <c r="AB191" s="25"/>
      <c r="AE191" s="19"/>
      <c r="AF191" s="19"/>
      <c r="AH191" s="19"/>
      <c r="AI191" s="25"/>
      <c r="CD191" s="19"/>
      <c r="CE191" s="25"/>
      <c r="DZ191" s="19"/>
      <c r="EA191" s="19"/>
      <c r="EB191" s="19"/>
      <c r="EC191" s="19"/>
      <c r="ED191" s="19"/>
      <c r="EE191" s="19"/>
      <c r="EF191" s="19"/>
      <c r="EG191" s="19"/>
      <c r="EH191" s="19"/>
      <c r="EI191" s="19"/>
      <c r="EJ191" s="19"/>
      <c r="EK191" s="19"/>
      <c r="EL191" s="19"/>
      <c r="FU191" s="19"/>
      <c r="FV191" s="19"/>
      <c r="HQ191" s="19"/>
      <c r="HR191" s="19"/>
      <c r="JM191" s="19"/>
      <c r="JN191" s="29"/>
      <c r="JO191" s="19"/>
      <c r="JP191" s="19"/>
      <c r="JQ191" s="19"/>
      <c r="JR191" s="19"/>
      <c r="JS191" s="19"/>
      <c r="JT191" s="19"/>
      <c r="JU191" s="19"/>
      <c r="JV191" s="19"/>
      <c r="JW191" s="19"/>
      <c r="JX191" s="19"/>
      <c r="JY191" s="19"/>
      <c r="JZ191" s="19"/>
      <c r="LI191" s="19"/>
      <c r="LJ191" s="19"/>
      <c r="LK191" s="19"/>
      <c r="LL191" s="19"/>
      <c r="LM191" s="19"/>
      <c r="LN191" s="19"/>
      <c r="LO191" s="19"/>
      <c r="LP191" s="19"/>
      <c r="LQ191" s="19"/>
      <c r="LR191" s="19"/>
      <c r="LS191" s="19"/>
      <c r="LT191" s="19"/>
      <c r="LU191" s="19"/>
      <c r="ND191" s="19"/>
      <c r="NE191" s="19"/>
      <c r="NF191" s="19"/>
      <c r="NG191" s="19"/>
      <c r="NH191" s="19"/>
      <c r="NI191" s="19"/>
      <c r="NJ191" s="19"/>
      <c r="NK191" s="19"/>
      <c r="NL191" s="19"/>
      <c r="NM191" s="19"/>
      <c r="NN191" s="19"/>
      <c r="NO191" s="19"/>
      <c r="NP191" s="19"/>
      <c r="OZ191" s="25"/>
      <c r="PA191" s="25"/>
      <c r="PB191" s="25"/>
      <c r="PC191" s="25"/>
      <c r="PD191" s="25"/>
      <c r="PE191" s="25"/>
      <c r="PF191" s="25"/>
      <c r="PG191" s="25"/>
      <c r="PH191" s="25"/>
      <c r="PI191" s="25"/>
      <c r="PJ191" s="25"/>
      <c r="PK191" s="25"/>
      <c r="PL191" s="25"/>
      <c r="PM191" s="25"/>
      <c r="PN191" s="25"/>
      <c r="QW191" s="25"/>
      <c r="RA191" s="19"/>
      <c r="RB191" s="19"/>
      <c r="RC191" s="19"/>
      <c r="RD191" s="19"/>
      <c r="RE191" s="19"/>
      <c r="RF191" s="19"/>
      <c r="RI191" s="19"/>
      <c r="RJ191" s="19"/>
      <c r="RK191" s="19"/>
      <c r="RL191" s="19"/>
      <c r="RM191" s="19"/>
      <c r="RN191" s="19"/>
      <c r="RO191" s="19"/>
      <c r="RP191" s="19"/>
      <c r="RQ191" s="19"/>
      <c r="RR191" s="19"/>
      <c r="RS191" s="19"/>
      <c r="RT191" s="19"/>
      <c r="RU191" s="19"/>
      <c r="RV191" s="19"/>
      <c r="RW191" s="19"/>
      <c r="RX191" s="19"/>
      <c r="RY191" s="19"/>
      <c r="SA191" s="19"/>
      <c r="SB191" s="19"/>
    </row>
    <row r="192" spans="1:496" x14ac:dyDescent="0.25">
      <c r="A192" s="2"/>
      <c r="B192" s="19"/>
      <c r="C192" s="19"/>
      <c r="D192" s="19"/>
      <c r="E192" s="25"/>
      <c r="F192" s="25"/>
      <c r="G192" s="19"/>
      <c r="H192" s="19"/>
      <c r="I192" s="19"/>
      <c r="J192" s="19"/>
      <c r="K192" s="19"/>
      <c r="L192" s="29"/>
      <c r="M192" s="29"/>
      <c r="N192" s="19"/>
      <c r="O192" s="19"/>
      <c r="P192" s="20"/>
      <c r="Q192" s="19"/>
      <c r="R192" s="19"/>
      <c r="S192" s="25"/>
      <c r="T192" s="19"/>
      <c r="U192" s="19"/>
      <c r="V192" s="19"/>
      <c r="W192" s="19"/>
      <c r="X192" s="40"/>
      <c r="Y192" s="19"/>
      <c r="Z192" s="19"/>
      <c r="AA192" s="19"/>
      <c r="AB192" s="25"/>
      <c r="AE192" s="19"/>
      <c r="AF192" s="19"/>
      <c r="AH192" s="19"/>
      <c r="AI192" s="25"/>
      <c r="CD192" s="19"/>
      <c r="CE192" s="25"/>
      <c r="DZ192" s="19"/>
      <c r="EA192" s="19"/>
      <c r="EB192" s="19"/>
      <c r="EC192" s="19"/>
      <c r="ED192" s="19"/>
      <c r="EE192" s="19"/>
      <c r="EF192" s="19"/>
      <c r="EG192" s="19"/>
      <c r="EH192" s="19"/>
      <c r="EI192" s="19"/>
      <c r="EJ192" s="19"/>
      <c r="EK192" s="19"/>
      <c r="EL192" s="19"/>
      <c r="FU192" s="19"/>
      <c r="FV192" s="19"/>
      <c r="HQ192" s="19"/>
      <c r="HR192" s="19"/>
      <c r="JM192" s="19"/>
      <c r="JN192" s="29"/>
      <c r="JO192" s="19"/>
      <c r="JP192" s="19"/>
      <c r="JQ192" s="19"/>
      <c r="JR192" s="19"/>
      <c r="JS192" s="19"/>
      <c r="JT192" s="19"/>
      <c r="JU192" s="19"/>
      <c r="JV192" s="19"/>
      <c r="JW192" s="19"/>
      <c r="JX192" s="19"/>
      <c r="JY192" s="19"/>
      <c r="JZ192" s="19"/>
      <c r="LI192" s="19"/>
      <c r="LJ192" s="19"/>
      <c r="LK192" s="19"/>
      <c r="LL192" s="19"/>
      <c r="LM192" s="19"/>
      <c r="LN192" s="19"/>
      <c r="LO192" s="19"/>
      <c r="LP192" s="19"/>
      <c r="LQ192" s="19"/>
      <c r="LR192" s="19"/>
      <c r="LS192" s="19"/>
      <c r="LT192" s="19"/>
      <c r="LU192" s="19"/>
      <c r="ND192" s="19"/>
      <c r="NE192" s="19"/>
      <c r="NF192" s="19"/>
      <c r="NG192" s="19"/>
      <c r="NH192" s="19"/>
      <c r="NI192" s="19"/>
      <c r="NJ192" s="19"/>
      <c r="NK192" s="19"/>
      <c r="NL192" s="19"/>
      <c r="NM192" s="19"/>
      <c r="NN192" s="19"/>
      <c r="NO192" s="19"/>
      <c r="NP192" s="19"/>
      <c r="OZ192" s="25"/>
      <c r="PA192" s="25"/>
      <c r="PB192" s="25"/>
      <c r="PC192" s="25"/>
      <c r="PD192" s="25"/>
      <c r="PE192" s="25"/>
      <c r="PF192" s="25"/>
      <c r="PG192" s="25"/>
      <c r="PH192" s="25"/>
      <c r="PI192" s="25"/>
      <c r="PJ192" s="25"/>
      <c r="PK192" s="25"/>
      <c r="PL192" s="25"/>
      <c r="PM192" s="25"/>
      <c r="PN192" s="25"/>
      <c r="QW192" s="25"/>
      <c r="RA192" s="19"/>
      <c r="RB192" s="19"/>
      <c r="RC192" s="19"/>
      <c r="RD192" s="19"/>
      <c r="RE192" s="19"/>
      <c r="RF192" s="19"/>
      <c r="RI192" s="19"/>
      <c r="RJ192" s="19"/>
      <c r="RK192" s="19"/>
      <c r="RL192" s="19"/>
      <c r="RM192" s="19"/>
      <c r="RN192" s="19"/>
      <c r="RO192" s="19"/>
      <c r="RP192" s="19"/>
      <c r="RQ192" s="19"/>
      <c r="RR192" s="19"/>
      <c r="RS192" s="19"/>
      <c r="RT192" s="19"/>
      <c r="RU192" s="19"/>
      <c r="RV192" s="19"/>
      <c r="RW192" s="19"/>
      <c r="RX192" s="19"/>
      <c r="RY192" s="19"/>
      <c r="SA192" s="19"/>
      <c r="SB192" s="19"/>
    </row>
    <row r="193" spans="1:496" x14ac:dyDescent="0.25">
      <c r="A193" s="2"/>
      <c r="B193" s="19"/>
      <c r="C193" s="19"/>
      <c r="D193" s="19"/>
      <c r="E193" s="25"/>
      <c r="F193" s="25"/>
      <c r="G193" s="19"/>
      <c r="H193" s="19"/>
      <c r="I193" s="19"/>
      <c r="J193" s="19"/>
      <c r="K193" s="19"/>
      <c r="L193" s="29"/>
      <c r="M193" s="29"/>
      <c r="N193" s="19"/>
      <c r="O193" s="19"/>
      <c r="P193" s="20"/>
      <c r="Q193" s="19"/>
      <c r="R193" s="19"/>
      <c r="S193" s="25"/>
      <c r="T193" s="19"/>
      <c r="U193" s="19"/>
      <c r="V193" s="19"/>
      <c r="W193" s="19"/>
      <c r="X193" s="40"/>
      <c r="Y193" s="19"/>
      <c r="Z193" s="19"/>
      <c r="AA193" s="19"/>
      <c r="AB193" s="25"/>
      <c r="AE193" s="19"/>
      <c r="AF193" s="19"/>
      <c r="AH193" s="19"/>
      <c r="AI193" s="25"/>
      <c r="CD193" s="19"/>
      <c r="CE193" s="25"/>
      <c r="DZ193" s="19"/>
      <c r="EA193" s="19"/>
      <c r="EB193" s="19"/>
      <c r="EC193" s="19"/>
      <c r="ED193" s="19"/>
      <c r="EE193" s="19"/>
      <c r="EF193" s="19"/>
      <c r="EG193" s="19"/>
      <c r="EH193" s="19"/>
      <c r="EI193" s="19"/>
      <c r="EJ193" s="19"/>
      <c r="EK193" s="19"/>
      <c r="EL193" s="19"/>
      <c r="FU193" s="19"/>
      <c r="FV193" s="19"/>
      <c r="HQ193" s="19"/>
      <c r="HR193" s="19"/>
      <c r="JM193" s="19"/>
      <c r="JN193" s="29"/>
      <c r="JO193" s="19"/>
      <c r="JP193" s="19"/>
      <c r="JQ193" s="19"/>
      <c r="JR193" s="19"/>
      <c r="JS193" s="19"/>
      <c r="JT193" s="19"/>
      <c r="JU193" s="19"/>
      <c r="JV193" s="19"/>
      <c r="JW193" s="19"/>
      <c r="JX193" s="19"/>
      <c r="JY193" s="19"/>
      <c r="JZ193" s="19"/>
      <c r="LI193" s="19"/>
      <c r="LJ193" s="19"/>
      <c r="LK193" s="19"/>
      <c r="LL193" s="19"/>
      <c r="LM193" s="19"/>
      <c r="LN193" s="19"/>
      <c r="LO193" s="19"/>
      <c r="LP193" s="19"/>
      <c r="LQ193" s="19"/>
      <c r="LR193" s="19"/>
      <c r="LS193" s="19"/>
      <c r="LT193" s="19"/>
      <c r="LU193" s="19"/>
      <c r="ND193" s="19"/>
      <c r="NE193" s="19"/>
      <c r="NF193" s="19"/>
      <c r="NG193" s="19"/>
      <c r="NH193" s="19"/>
      <c r="NI193" s="19"/>
      <c r="NJ193" s="19"/>
      <c r="NK193" s="19"/>
      <c r="NL193" s="19"/>
      <c r="NM193" s="19"/>
      <c r="NN193" s="19"/>
      <c r="NO193" s="19"/>
      <c r="NP193" s="19"/>
      <c r="OZ193" s="25"/>
      <c r="PA193" s="25"/>
      <c r="PB193" s="25"/>
      <c r="PC193" s="25"/>
      <c r="PD193" s="25"/>
      <c r="PE193" s="25"/>
      <c r="PF193" s="25"/>
      <c r="PG193" s="25"/>
      <c r="PH193" s="25"/>
      <c r="PI193" s="25"/>
      <c r="PJ193" s="25"/>
      <c r="PK193" s="25"/>
      <c r="PL193" s="25"/>
      <c r="PM193" s="25"/>
      <c r="PN193" s="25"/>
      <c r="QW193" s="25"/>
      <c r="RA193" s="19"/>
      <c r="RB193" s="19"/>
      <c r="RC193" s="19"/>
      <c r="RD193" s="19"/>
      <c r="RE193" s="19"/>
      <c r="RF193" s="19"/>
      <c r="RI193" s="19"/>
      <c r="RJ193" s="19"/>
      <c r="RK193" s="19"/>
      <c r="RL193" s="19"/>
      <c r="RM193" s="19"/>
      <c r="RN193" s="19"/>
      <c r="RO193" s="19"/>
      <c r="RP193" s="19"/>
      <c r="RQ193" s="19"/>
      <c r="RR193" s="19"/>
      <c r="RS193" s="19"/>
      <c r="RT193" s="19"/>
      <c r="RU193" s="19"/>
      <c r="RV193" s="19"/>
      <c r="RW193" s="19"/>
      <c r="RX193" s="19"/>
      <c r="RY193" s="19"/>
      <c r="SA193" s="19"/>
      <c r="SB193" s="19"/>
    </row>
    <row r="194" spans="1:496" x14ac:dyDescent="0.25">
      <c r="A194" s="2"/>
      <c r="B194" s="19"/>
      <c r="C194" s="19"/>
      <c r="D194" s="19"/>
      <c r="E194" s="25"/>
      <c r="F194" s="25"/>
      <c r="G194" s="19"/>
      <c r="H194" s="19"/>
      <c r="I194" s="19"/>
      <c r="J194" s="19"/>
      <c r="K194" s="19"/>
      <c r="L194" s="29"/>
      <c r="M194" s="29"/>
      <c r="N194" s="19"/>
      <c r="O194" s="19"/>
      <c r="P194" s="20"/>
      <c r="Q194" s="19"/>
      <c r="R194" s="19"/>
      <c r="S194" s="25"/>
      <c r="T194" s="19"/>
      <c r="U194" s="19"/>
      <c r="V194" s="19"/>
      <c r="W194" s="19"/>
      <c r="X194" s="40"/>
      <c r="Y194" s="19"/>
      <c r="Z194" s="19"/>
      <c r="AA194" s="19"/>
      <c r="AB194" s="25"/>
      <c r="AE194" s="19"/>
      <c r="AF194" s="19"/>
      <c r="AH194" s="19"/>
      <c r="AI194" s="25"/>
      <c r="CD194" s="19"/>
      <c r="CE194" s="25"/>
      <c r="DZ194" s="19"/>
      <c r="EA194" s="19"/>
      <c r="EB194" s="19"/>
      <c r="EC194" s="19"/>
      <c r="ED194" s="19"/>
      <c r="EE194" s="19"/>
      <c r="EF194" s="19"/>
      <c r="EG194" s="19"/>
      <c r="EH194" s="19"/>
      <c r="EI194" s="19"/>
      <c r="EJ194" s="19"/>
      <c r="EK194" s="19"/>
      <c r="EL194" s="19"/>
      <c r="FU194" s="19"/>
      <c r="FV194" s="19"/>
      <c r="HQ194" s="19"/>
      <c r="HR194" s="19"/>
      <c r="JM194" s="19"/>
      <c r="JN194" s="29"/>
      <c r="JO194" s="19"/>
      <c r="JP194" s="19"/>
      <c r="JQ194" s="19"/>
      <c r="JR194" s="19"/>
      <c r="JS194" s="19"/>
      <c r="JT194" s="19"/>
      <c r="JU194" s="19"/>
      <c r="JV194" s="19"/>
      <c r="JW194" s="19"/>
      <c r="JX194" s="19"/>
      <c r="JY194" s="19"/>
      <c r="JZ194" s="19"/>
      <c r="LI194" s="19"/>
      <c r="LJ194" s="19"/>
      <c r="LK194" s="19"/>
      <c r="LL194" s="19"/>
      <c r="LM194" s="19"/>
      <c r="LN194" s="19"/>
      <c r="LO194" s="19"/>
      <c r="LP194" s="19"/>
      <c r="LQ194" s="19"/>
      <c r="LR194" s="19"/>
      <c r="LS194" s="19"/>
      <c r="LT194" s="19"/>
      <c r="LU194" s="19"/>
      <c r="ND194" s="19"/>
      <c r="NE194" s="19"/>
      <c r="NF194" s="19"/>
      <c r="NG194" s="19"/>
      <c r="NH194" s="19"/>
      <c r="NI194" s="19"/>
      <c r="NJ194" s="19"/>
      <c r="NK194" s="19"/>
      <c r="NL194" s="19"/>
      <c r="NM194" s="19"/>
      <c r="NN194" s="19"/>
      <c r="NO194" s="19"/>
      <c r="NP194" s="19"/>
      <c r="OZ194" s="25"/>
      <c r="PA194" s="25"/>
      <c r="PB194" s="25"/>
      <c r="PC194" s="25"/>
      <c r="PD194" s="25"/>
      <c r="PE194" s="25"/>
      <c r="PF194" s="25"/>
      <c r="PG194" s="25"/>
      <c r="PH194" s="25"/>
      <c r="PI194" s="25"/>
      <c r="PJ194" s="25"/>
      <c r="PK194" s="25"/>
      <c r="PL194" s="25"/>
      <c r="PM194" s="25"/>
      <c r="PN194" s="25"/>
      <c r="QW194" s="25"/>
      <c r="RA194" s="19"/>
      <c r="RB194" s="19"/>
      <c r="RC194" s="19"/>
      <c r="RD194" s="19"/>
      <c r="RE194" s="19"/>
      <c r="RF194" s="19"/>
      <c r="RI194" s="19"/>
      <c r="RJ194" s="19"/>
      <c r="RK194" s="19"/>
      <c r="RL194" s="19"/>
      <c r="RM194" s="19"/>
      <c r="RN194" s="19"/>
      <c r="RO194" s="19"/>
      <c r="RP194" s="19"/>
      <c r="RQ194" s="19"/>
      <c r="RR194" s="19"/>
      <c r="RS194" s="19"/>
      <c r="RT194" s="19"/>
      <c r="RU194" s="19"/>
      <c r="RV194" s="19"/>
      <c r="RW194" s="19"/>
      <c r="RX194" s="19"/>
      <c r="RY194" s="19"/>
      <c r="SA194" s="19"/>
      <c r="SB194" s="19"/>
    </row>
    <row r="195" spans="1:496" x14ac:dyDescent="0.25">
      <c r="A195" s="2"/>
      <c r="B195" s="19"/>
      <c r="C195" s="19"/>
      <c r="D195" s="19"/>
      <c r="E195" s="25"/>
      <c r="F195" s="25"/>
      <c r="G195" s="19"/>
      <c r="H195" s="19"/>
      <c r="I195" s="19"/>
      <c r="J195" s="19"/>
      <c r="K195" s="19"/>
      <c r="L195" s="29"/>
      <c r="M195" s="29"/>
      <c r="N195" s="19"/>
      <c r="O195" s="19"/>
      <c r="P195" s="20"/>
      <c r="Q195" s="19"/>
      <c r="R195" s="19"/>
      <c r="S195" s="25"/>
      <c r="T195" s="19"/>
      <c r="U195" s="19"/>
      <c r="V195" s="19"/>
      <c r="W195" s="19"/>
      <c r="X195" s="40"/>
      <c r="Y195" s="19"/>
      <c r="Z195" s="19"/>
      <c r="AA195" s="19"/>
      <c r="AB195" s="25"/>
      <c r="AE195" s="19"/>
      <c r="AF195" s="19"/>
      <c r="AH195" s="19"/>
      <c r="AI195" s="25"/>
      <c r="CD195" s="19"/>
      <c r="CE195" s="25"/>
      <c r="DZ195" s="19"/>
      <c r="EA195" s="19"/>
      <c r="EB195" s="19"/>
      <c r="EC195" s="19"/>
      <c r="ED195" s="19"/>
      <c r="EE195" s="19"/>
      <c r="EF195" s="19"/>
      <c r="EG195" s="19"/>
      <c r="EH195" s="19"/>
      <c r="EI195" s="19"/>
      <c r="EJ195" s="19"/>
      <c r="EK195" s="19"/>
      <c r="EL195" s="19"/>
      <c r="FU195" s="19"/>
      <c r="FV195" s="19"/>
      <c r="HQ195" s="19"/>
      <c r="HR195" s="19"/>
      <c r="JM195" s="19"/>
      <c r="JN195" s="29"/>
      <c r="JO195" s="19"/>
      <c r="JP195" s="19"/>
      <c r="JQ195" s="19"/>
      <c r="JR195" s="19"/>
      <c r="JS195" s="19"/>
      <c r="JT195" s="19"/>
      <c r="JU195" s="19"/>
      <c r="JV195" s="19"/>
      <c r="JW195" s="19"/>
      <c r="JX195" s="19"/>
      <c r="JY195" s="19"/>
      <c r="JZ195" s="19"/>
      <c r="LI195" s="19"/>
      <c r="LJ195" s="19"/>
      <c r="LK195" s="19"/>
      <c r="LL195" s="19"/>
      <c r="LM195" s="19"/>
      <c r="LN195" s="19"/>
      <c r="LO195" s="19"/>
      <c r="LP195" s="19"/>
      <c r="LQ195" s="19"/>
      <c r="LR195" s="19"/>
      <c r="LS195" s="19"/>
      <c r="LT195" s="19"/>
      <c r="LU195" s="19"/>
      <c r="ND195" s="19"/>
      <c r="NE195" s="19"/>
      <c r="NF195" s="19"/>
      <c r="NG195" s="19"/>
      <c r="NH195" s="19"/>
      <c r="NI195" s="19"/>
      <c r="NJ195" s="19"/>
      <c r="NK195" s="19"/>
      <c r="NL195" s="19"/>
      <c r="NM195" s="19"/>
      <c r="NN195" s="19"/>
      <c r="NO195" s="19"/>
      <c r="NP195" s="19"/>
      <c r="OZ195" s="25"/>
      <c r="PA195" s="25"/>
      <c r="PB195" s="25"/>
      <c r="PC195" s="25"/>
      <c r="PD195" s="25"/>
      <c r="PE195" s="25"/>
      <c r="PF195" s="25"/>
      <c r="PG195" s="25"/>
      <c r="PH195" s="25"/>
      <c r="PI195" s="25"/>
      <c r="PJ195" s="25"/>
      <c r="PK195" s="25"/>
      <c r="PL195" s="25"/>
      <c r="PM195" s="25"/>
      <c r="PN195" s="25"/>
      <c r="QW195" s="25"/>
      <c r="RA195" s="19"/>
      <c r="RB195" s="19"/>
      <c r="RC195" s="19"/>
      <c r="RD195" s="19"/>
      <c r="RE195" s="19"/>
      <c r="RF195" s="19"/>
      <c r="RI195" s="19"/>
      <c r="RJ195" s="19"/>
      <c r="RK195" s="19"/>
      <c r="RL195" s="19"/>
      <c r="RM195" s="19"/>
      <c r="RN195" s="19"/>
      <c r="RO195" s="19"/>
      <c r="RP195" s="19"/>
      <c r="RQ195" s="19"/>
      <c r="RR195" s="19"/>
      <c r="RS195" s="19"/>
      <c r="RT195" s="19"/>
      <c r="RU195" s="19"/>
      <c r="RV195" s="19"/>
      <c r="RW195" s="19"/>
      <c r="RX195" s="19"/>
      <c r="RY195" s="19"/>
      <c r="SA195" s="19"/>
      <c r="SB195" s="19"/>
    </row>
    <row r="196" spans="1:496" x14ac:dyDescent="0.25">
      <c r="A196" s="2"/>
      <c r="B196" s="19"/>
      <c r="C196" s="19"/>
      <c r="D196" s="19"/>
      <c r="E196" s="25"/>
      <c r="F196" s="25"/>
      <c r="G196" s="19"/>
      <c r="H196" s="19"/>
      <c r="I196" s="19"/>
      <c r="J196" s="19"/>
      <c r="K196" s="19"/>
      <c r="L196" s="29"/>
      <c r="M196" s="29"/>
      <c r="N196" s="19"/>
      <c r="O196" s="19"/>
      <c r="P196" s="20"/>
      <c r="Q196" s="19"/>
      <c r="R196" s="19"/>
      <c r="S196" s="25"/>
      <c r="T196" s="19"/>
      <c r="U196" s="19"/>
      <c r="V196" s="19"/>
      <c r="W196" s="19"/>
      <c r="X196" s="40"/>
      <c r="Y196" s="19"/>
      <c r="Z196" s="19"/>
      <c r="AA196" s="19"/>
      <c r="AB196" s="25"/>
      <c r="AE196" s="19"/>
      <c r="AF196" s="19"/>
      <c r="AH196" s="19"/>
      <c r="AI196" s="25"/>
      <c r="CD196" s="19"/>
      <c r="CE196" s="25"/>
      <c r="DZ196" s="19"/>
      <c r="EA196" s="19"/>
      <c r="EB196" s="19"/>
      <c r="EC196" s="19"/>
      <c r="ED196" s="19"/>
      <c r="EE196" s="19"/>
      <c r="EF196" s="19"/>
      <c r="EG196" s="19"/>
      <c r="EH196" s="19"/>
      <c r="EI196" s="19"/>
      <c r="EJ196" s="19"/>
      <c r="EK196" s="19"/>
      <c r="EL196" s="19"/>
      <c r="FU196" s="19"/>
      <c r="FV196" s="19"/>
      <c r="HQ196" s="19"/>
      <c r="HR196" s="19"/>
      <c r="JM196" s="19"/>
      <c r="JN196" s="29"/>
      <c r="JO196" s="19"/>
      <c r="JP196" s="19"/>
      <c r="JQ196" s="19"/>
      <c r="JR196" s="19"/>
      <c r="JS196" s="19"/>
      <c r="JT196" s="19"/>
      <c r="JU196" s="19"/>
      <c r="JV196" s="19"/>
      <c r="JW196" s="19"/>
      <c r="JX196" s="19"/>
      <c r="JY196" s="19"/>
      <c r="JZ196" s="19"/>
      <c r="LI196" s="19"/>
      <c r="LJ196" s="19"/>
      <c r="LK196" s="19"/>
      <c r="LL196" s="19"/>
      <c r="LM196" s="19"/>
      <c r="LN196" s="19"/>
      <c r="LO196" s="19"/>
      <c r="LP196" s="19"/>
      <c r="LQ196" s="19"/>
      <c r="LR196" s="19"/>
      <c r="LS196" s="19"/>
      <c r="LT196" s="19"/>
      <c r="LU196" s="19"/>
      <c r="ND196" s="19"/>
      <c r="NE196" s="19"/>
      <c r="NF196" s="19"/>
      <c r="NG196" s="19"/>
      <c r="NH196" s="19"/>
      <c r="NI196" s="19"/>
      <c r="NJ196" s="19"/>
      <c r="NK196" s="19"/>
      <c r="NL196" s="19"/>
      <c r="NM196" s="19"/>
      <c r="NN196" s="19"/>
      <c r="NO196" s="19"/>
      <c r="NP196" s="19"/>
      <c r="OZ196" s="25"/>
      <c r="PA196" s="25"/>
      <c r="PB196" s="25"/>
      <c r="PC196" s="25"/>
      <c r="PD196" s="25"/>
      <c r="PE196" s="25"/>
      <c r="PF196" s="25"/>
      <c r="PG196" s="25"/>
      <c r="PH196" s="25"/>
      <c r="PI196" s="25"/>
      <c r="PJ196" s="25"/>
      <c r="PK196" s="25"/>
      <c r="PL196" s="25"/>
      <c r="PM196" s="25"/>
      <c r="PN196" s="25"/>
      <c r="QW196" s="25"/>
      <c r="RA196" s="19"/>
      <c r="RB196" s="19"/>
      <c r="RC196" s="19"/>
      <c r="RD196" s="19"/>
      <c r="RE196" s="19"/>
      <c r="RF196" s="19"/>
      <c r="RI196" s="19"/>
      <c r="RJ196" s="19"/>
      <c r="RK196" s="19"/>
      <c r="RL196" s="19"/>
      <c r="RM196" s="19"/>
      <c r="RN196" s="19"/>
      <c r="RO196" s="19"/>
      <c r="RP196" s="19"/>
      <c r="RQ196" s="19"/>
      <c r="RR196" s="19"/>
      <c r="RS196" s="19"/>
      <c r="RT196" s="19"/>
      <c r="RU196" s="19"/>
      <c r="RV196" s="19"/>
      <c r="RW196" s="19"/>
      <c r="RX196" s="19"/>
      <c r="RY196" s="19"/>
      <c r="SA196" s="19"/>
      <c r="SB196" s="19"/>
    </row>
    <row r="197" spans="1:496" x14ac:dyDescent="0.25">
      <c r="A197" s="2"/>
      <c r="B197" s="19"/>
      <c r="C197" s="19"/>
      <c r="D197" s="19"/>
      <c r="E197" s="25"/>
      <c r="F197" s="25"/>
      <c r="G197" s="19"/>
      <c r="H197" s="19"/>
      <c r="I197" s="19"/>
      <c r="J197" s="19"/>
      <c r="K197" s="19"/>
      <c r="L197" s="29"/>
      <c r="M197" s="29"/>
      <c r="N197" s="19"/>
      <c r="O197" s="19"/>
      <c r="P197" s="20"/>
      <c r="Q197" s="19"/>
      <c r="R197" s="19"/>
      <c r="S197" s="25"/>
      <c r="T197" s="19"/>
      <c r="U197" s="19"/>
      <c r="V197" s="19"/>
      <c r="W197" s="19"/>
      <c r="X197" s="40"/>
      <c r="Y197" s="19"/>
      <c r="Z197" s="19"/>
      <c r="AA197" s="19"/>
      <c r="AB197" s="25"/>
      <c r="AE197" s="19"/>
      <c r="AF197" s="19"/>
      <c r="AH197" s="19"/>
      <c r="AI197" s="25"/>
      <c r="CD197" s="19"/>
      <c r="CE197" s="25"/>
      <c r="DZ197" s="19"/>
      <c r="EA197" s="19"/>
      <c r="EB197" s="19"/>
      <c r="EC197" s="19"/>
      <c r="ED197" s="19"/>
      <c r="EE197" s="19"/>
      <c r="EF197" s="19"/>
      <c r="EG197" s="19"/>
      <c r="EH197" s="19"/>
      <c r="EI197" s="19"/>
      <c r="EJ197" s="19"/>
      <c r="EK197" s="19"/>
      <c r="EL197" s="19"/>
      <c r="FU197" s="19"/>
      <c r="FV197" s="19"/>
      <c r="HQ197" s="19"/>
      <c r="HR197" s="19"/>
      <c r="JM197" s="19"/>
      <c r="JN197" s="29"/>
      <c r="JO197" s="19"/>
      <c r="JP197" s="19"/>
      <c r="JQ197" s="19"/>
      <c r="JR197" s="19"/>
      <c r="JS197" s="19"/>
      <c r="JT197" s="19"/>
      <c r="JU197" s="19"/>
      <c r="JV197" s="19"/>
      <c r="JW197" s="19"/>
      <c r="JX197" s="19"/>
      <c r="JY197" s="19"/>
      <c r="JZ197" s="19"/>
      <c r="LI197" s="19"/>
      <c r="LJ197" s="19"/>
      <c r="LK197" s="19"/>
      <c r="LL197" s="19"/>
      <c r="LM197" s="19"/>
      <c r="LN197" s="19"/>
      <c r="LO197" s="19"/>
      <c r="LP197" s="19"/>
      <c r="LQ197" s="19"/>
      <c r="LR197" s="19"/>
      <c r="LS197" s="19"/>
      <c r="LT197" s="19"/>
      <c r="LU197" s="19"/>
      <c r="ND197" s="19"/>
      <c r="NE197" s="19"/>
      <c r="NF197" s="19"/>
      <c r="NG197" s="19"/>
      <c r="NH197" s="19"/>
      <c r="NI197" s="19"/>
      <c r="NJ197" s="19"/>
      <c r="NK197" s="19"/>
      <c r="NL197" s="19"/>
      <c r="NM197" s="19"/>
      <c r="NN197" s="19"/>
      <c r="NO197" s="19"/>
      <c r="NP197" s="19"/>
      <c r="OZ197" s="25"/>
      <c r="PA197" s="25"/>
      <c r="PB197" s="25"/>
      <c r="PC197" s="25"/>
      <c r="PD197" s="25"/>
      <c r="PE197" s="25"/>
      <c r="PF197" s="25"/>
      <c r="PG197" s="25"/>
      <c r="PH197" s="25"/>
      <c r="PI197" s="25"/>
      <c r="PJ197" s="25"/>
      <c r="PK197" s="25"/>
      <c r="PL197" s="25"/>
      <c r="PM197" s="25"/>
      <c r="PN197" s="25"/>
      <c r="QW197" s="25"/>
      <c r="RA197" s="19"/>
      <c r="RB197" s="19"/>
      <c r="RC197" s="19"/>
      <c r="RD197" s="19"/>
      <c r="RE197" s="19"/>
      <c r="RF197" s="19"/>
      <c r="RI197" s="19"/>
      <c r="RJ197" s="19"/>
      <c r="RK197" s="19"/>
      <c r="RL197" s="19"/>
      <c r="RM197" s="19"/>
      <c r="RN197" s="19"/>
      <c r="RO197" s="19"/>
      <c r="RP197" s="19"/>
      <c r="RQ197" s="19"/>
      <c r="RR197" s="19"/>
      <c r="RS197" s="19"/>
      <c r="RT197" s="19"/>
      <c r="RU197" s="19"/>
      <c r="RV197" s="19"/>
      <c r="RW197" s="19"/>
      <c r="RX197" s="19"/>
      <c r="RY197" s="19"/>
      <c r="SA197" s="19"/>
      <c r="SB197" s="19"/>
    </row>
    <row r="198" spans="1:496" x14ac:dyDescent="0.25">
      <c r="A198" s="2"/>
      <c r="B198" s="19"/>
      <c r="C198" s="19"/>
      <c r="D198" s="19"/>
      <c r="E198" s="25"/>
      <c r="F198" s="25"/>
      <c r="G198" s="19"/>
      <c r="H198" s="19"/>
      <c r="I198" s="19"/>
      <c r="J198" s="19"/>
      <c r="K198" s="19"/>
      <c r="L198" s="29"/>
      <c r="M198" s="29"/>
      <c r="N198" s="19"/>
      <c r="O198" s="19"/>
      <c r="P198" s="20"/>
      <c r="Q198" s="19"/>
      <c r="R198" s="19"/>
      <c r="S198" s="25"/>
      <c r="T198" s="19"/>
      <c r="U198" s="19"/>
      <c r="V198" s="19"/>
      <c r="W198" s="19"/>
      <c r="X198" s="40"/>
      <c r="Y198" s="19"/>
      <c r="Z198" s="19"/>
      <c r="AA198" s="19"/>
      <c r="AB198" s="25"/>
      <c r="AE198" s="19"/>
      <c r="AF198" s="19"/>
      <c r="AH198" s="19"/>
      <c r="AI198" s="25"/>
      <c r="CD198" s="19"/>
      <c r="CE198" s="25"/>
      <c r="DZ198" s="19"/>
      <c r="EA198" s="19"/>
      <c r="EB198" s="19"/>
      <c r="EC198" s="19"/>
      <c r="ED198" s="19"/>
      <c r="EE198" s="19"/>
      <c r="EF198" s="19"/>
      <c r="EG198" s="19"/>
      <c r="EH198" s="19"/>
      <c r="EI198" s="19"/>
      <c r="EJ198" s="19"/>
      <c r="EK198" s="19"/>
      <c r="EL198" s="19"/>
      <c r="FU198" s="19"/>
      <c r="FV198" s="19"/>
      <c r="HQ198" s="19"/>
      <c r="HR198" s="19"/>
      <c r="JM198" s="19"/>
      <c r="JN198" s="29"/>
      <c r="JO198" s="19"/>
      <c r="JP198" s="19"/>
      <c r="JQ198" s="19"/>
      <c r="JR198" s="19"/>
      <c r="JS198" s="19"/>
      <c r="JT198" s="19"/>
      <c r="JU198" s="19"/>
      <c r="JV198" s="19"/>
      <c r="JW198" s="19"/>
      <c r="JX198" s="19"/>
      <c r="JY198" s="19"/>
      <c r="JZ198" s="19"/>
      <c r="LI198" s="19"/>
      <c r="LJ198" s="19"/>
      <c r="LK198" s="19"/>
      <c r="LL198" s="19"/>
      <c r="LM198" s="19"/>
      <c r="LN198" s="19"/>
      <c r="LO198" s="19"/>
      <c r="LP198" s="19"/>
      <c r="LQ198" s="19"/>
      <c r="LR198" s="19"/>
      <c r="LS198" s="19"/>
      <c r="LT198" s="19"/>
      <c r="LU198" s="19"/>
      <c r="ND198" s="19"/>
      <c r="NE198" s="19"/>
      <c r="NF198" s="19"/>
      <c r="NG198" s="19"/>
      <c r="NH198" s="19"/>
      <c r="NI198" s="19"/>
      <c r="NJ198" s="19"/>
      <c r="NK198" s="19"/>
      <c r="NL198" s="19"/>
      <c r="NM198" s="19"/>
      <c r="NN198" s="19"/>
      <c r="NO198" s="19"/>
      <c r="NP198" s="19"/>
      <c r="OZ198" s="25"/>
      <c r="PA198" s="25"/>
      <c r="PB198" s="25"/>
      <c r="PC198" s="25"/>
      <c r="PD198" s="25"/>
      <c r="PE198" s="25"/>
      <c r="PF198" s="25"/>
      <c r="PG198" s="25"/>
      <c r="PH198" s="25"/>
      <c r="PI198" s="25"/>
      <c r="PJ198" s="25"/>
      <c r="PK198" s="25"/>
      <c r="PL198" s="25"/>
      <c r="PM198" s="25"/>
      <c r="PN198" s="25"/>
      <c r="QW198" s="25"/>
      <c r="RA198" s="19"/>
      <c r="RB198" s="19"/>
      <c r="RC198" s="19"/>
      <c r="RD198" s="19"/>
      <c r="RE198" s="19"/>
      <c r="RF198" s="19"/>
      <c r="RI198" s="19"/>
      <c r="RJ198" s="19"/>
      <c r="RK198" s="19"/>
      <c r="RL198" s="19"/>
      <c r="RM198" s="19"/>
      <c r="RN198" s="19"/>
      <c r="RO198" s="19"/>
      <c r="RP198" s="19"/>
      <c r="RQ198" s="19"/>
      <c r="RR198" s="19"/>
      <c r="RS198" s="19"/>
      <c r="RT198" s="19"/>
      <c r="RU198" s="19"/>
      <c r="RV198" s="19"/>
      <c r="RW198" s="19"/>
      <c r="RX198" s="19"/>
      <c r="RY198" s="19"/>
      <c r="SA198" s="19"/>
      <c r="SB198" s="19"/>
    </row>
    <row r="199" spans="1:496" x14ac:dyDescent="0.25">
      <c r="A199" s="2"/>
      <c r="B199" s="19"/>
      <c r="C199" s="19"/>
      <c r="D199" s="19"/>
      <c r="E199" s="25"/>
      <c r="F199" s="25"/>
      <c r="G199" s="19"/>
      <c r="H199" s="19"/>
      <c r="I199" s="19"/>
      <c r="J199" s="19"/>
      <c r="K199" s="19"/>
      <c r="L199" s="29"/>
      <c r="M199" s="29"/>
      <c r="N199" s="19"/>
      <c r="O199" s="19"/>
      <c r="P199" s="20"/>
      <c r="Q199" s="19"/>
      <c r="R199" s="19"/>
      <c r="S199" s="25"/>
      <c r="T199" s="19"/>
      <c r="U199" s="19"/>
      <c r="V199" s="19"/>
      <c r="W199" s="19"/>
      <c r="X199" s="40"/>
      <c r="Y199" s="19"/>
      <c r="Z199" s="19"/>
      <c r="AA199" s="19"/>
      <c r="AB199" s="25"/>
      <c r="AE199" s="19"/>
      <c r="AF199" s="19"/>
      <c r="AH199" s="19"/>
      <c r="AI199" s="25"/>
      <c r="CD199" s="19"/>
      <c r="CE199" s="25"/>
      <c r="DZ199" s="19"/>
      <c r="EA199" s="19"/>
      <c r="EB199" s="19"/>
      <c r="EC199" s="19"/>
      <c r="ED199" s="19"/>
      <c r="EE199" s="19"/>
      <c r="EF199" s="19"/>
      <c r="EG199" s="19"/>
      <c r="EH199" s="19"/>
      <c r="EI199" s="19"/>
      <c r="EJ199" s="19"/>
      <c r="EK199" s="19"/>
      <c r="EL199" s="19"/>
      <c r="FU199" s="19"/>
      <c r="FV199" s="19"/>
      <c r="HQ199" s="19"/>
      <c r="HR199" s="19"/>
      <c r="JM199" s="19"/>
      <c r="JN199" s="29"/>
      <c r="JO199" s="19"/>
      <c r="JP199" s="19"/>
      <c r="JQ199" s="19"/>
      <c r="JR199" s="19"/>
      <c r="JS199" s="19"/>
      <c r="JT199" s="19"/>
      <c r="JU199" s="19"/>
      <c r="JV199" s="19"/>
      <c r="JW199" s="19"/>
      <c r="JX199" s="19"/>
      <c r="JY199" s="19"/>
      <c r="JZ199" s="19"/>
      <c r="LI199" s="19"/>
      <c r="LJ199" s="19"/>
      <c r="LK199" s="19"/>
      <c r="LL199" s="19"/>
      <c r="LM199" s="19"/>
      <c r="LN199" s="19"/>
      <c r="LO199" s="19"/>
      <c r="LP199" s="19"/>
      <c r="LQ199" s="19"/>
      <c r="LR199" s="19"/>
      <c r="LS199" s="19"/>
      <c r="LT199" s="19"/>
      <c r="LU199" s="19"/>
      <c r="ND199" s="19"/>
      <c r="NE199" s="19"/>
      <c r="NF199" s="19"/>
      <c r="NG199" s="19"/>
      <c r="NH199" s="19"/>
      <c r="NI199" s="19"/>
      <c r="NJ199" s="19"/>
      <c r="NK199" s="19"/>
      <c r="NL199" s="19"/>
      <c r="NM199" s="19"/>
      <c r="NN199" s="19"/>
      <c r="NO199" s="19"/>
      <c r="NP199" s="19"/>
      <c r="OZ199" s="25"/>
      <c r="PA199" s="25"/>
      <c r="PB199" s="25"/>
      <c r="PC199" s="25"/>
      <c r="PD199" s="25"/>
      <c r="PE199" s="25"/>
      <c r="PF199" s="25"/>
      <c r="PG199" s="25"/>
      <c r="PH199" s="25"/>
      <c r="PI199" s="25"/>
      <c r="PJ199" s="25"/>
      <c r="PK199" s="25"/>
      <c r="PL199" s="25"/>
      <c r="PM199" s="25"/>
      <c r="PN199" s="25"/>
      <c r="QW199" s="25"/>
      <c r="RA199" s="19"/>
      <c r="RB199" s="19"/>
      <c r="RC199" s="19"/>
      <c r="RD199" s="19"/>
      <c r="RE199" s="19"/>
      <c r="RF199" s="19"/>
      <c r="RI199" s="19"/>
      <c r="RJ199" s="19"/>
      <c r="RK199" s="19"/>
      <c r="RL199" s="19"/>
      <c r="RM199" s="19"/>
      <c r="RN199" s="19"/>
      <c r="RO199" s="19"/>
      <c r="RP199" s="19"/>
      <c r="RQ199" s="19"/>
      <c r="RR199" s="19"/>
      <c r="RS199" s="19"/>
      <c r="RT199" s="19"/>
      <c r="RU199" s="19"/>
      <c r="RV199" s="19"/>
      <c r="RW199" s="19"/>
      <c r="RX199" s="19"/>
      <c r="RY199" s="19"/>
      <c r="SA199" s="19"/>
      <c r="SB199" s="19"/>
    </row>
    <row r="200" spans="1:496" x14ac:dyDescent="0.25">
      <c r="A200" s="2"/>
      <c r="B200" s="19"/>
      <c r="C200" s="19"/>
      <c r="D200" s="19"/>
      <c r="E200" s="25"/>
      <c r="F200" s="25"/>
      <c r="G200" s="19"/>
      <c r="H200" s="19"/>
      <c r="I200" s="19"/>
      <c r="J200" s="19"/>
      <c r="K200" s="19"/>
      <c r="L200" s="29"/>
      <c r="M200" s="29"/>
      <c r="N200" s="19"/>
      <c r="O200" s="19"/>
      <c r="P200" s="20"/>
      <c r="Q200" s="19"/>
      <c r="R200" s="19"/>
      <c r="S200" s="25"/>
      <c r="T200" s="19"/>
      <c r="U200" s="19"/>
      <c r="V200" s="19"/>
      <c r="W200" s="19"/>
      <c r="X200" s="40"/>
      <c r="Y200" s="19"/>
      <c r="Z200" s="19"/>
      <c r="AA200" s="19"/>
      <c r="AB200" s="25"/>
      <c r="AE200" s="19"/>
      <c r="AF200" s="19"/>
      <c r="AH200" s="19"/>
      <c r="AI200" s="25"/>
      <c r="CD200" s="19"/>
      <c r="CE200" s="25"/>
      <c r="DZ200" s="19"/>
      <c r="EA200" s="19"/>
      <c r="EB200" s="19"/>
      <c r="EC200" s="19"/>
      <c r="ED200" s="19"/>
      <c r="EE200" s="19"/>
      <c r="EF200" s="19"/>
      <c r="EG200" s="19"/>
      <c r="EH200" s="19"/>
      <c r="EI200" s="19"/>
      <c r="EJ200" s="19"/>
      <c r="EK200" s="19"/>
      <c r="EL200" s="19"/>
      <c r="FU200" s="19"/>
      <c r="FV200" s="19"/>
      <c r="HQ200" s="19"/>
      <c r="HR200" s="19"/>
      <c r="JM200" s="19"/>
      <c r="JN200" s="29"/>
      <c r="JO200" s="19"/>
      <c r="JP200" s="19"/>
      <c r="JQ200" s="19"/>
      <c r="JR200" s="19"/>
      <c r="JS200" s="19"/>
      <c r="JT200" s="19"/>
      <c r="JU200" s="19"/>
      <c r="JV200" s="19"/>
      <c r="JW200" s="19"/>
      <c r="JX200" s="19"/>
      <c r="JY200" s="19"/>
      <c r="JZ200" s="19"/>
      <c r="LI200" s="19"/>
      <c r="LJ200" s="19"/>
      <c r="LK200" s="19"/>
      <c r="LL200" s="19"/>
      <c r="LM200" s="19"/>
      <c r="LN200" s="19"/>
      <c r="LO200" s="19"/>
      <c r="LP200" s="19"/>
      <c r="LQ200" s="19"/>
      <c r="LR200" s="19"/>
      <c r="LS200" s="19"/>
      <c r="LT200" s="19"/>
      <c r="LU200" s="19"/>
      <c r="ND200" s="19"/>
      <c r="NE200" s="19"/>
      <c r="NF200" s="19"/>
      <c r="NG200" s="19"/>
      <c r="NH200" s="19"/>
      <c r="NI200" s="19"/>
      <c r="NJ200" s="19"/>
      <c r="NK200" s="19"/>
      <c r="NL200" s="19"/>
      <c r="NM200" s="19"/>
      <c r="NN200" s="19"/>
      <c r="NO200" s="19"/>
      <c r="NP200" s="19"/>
      <c r="OZ200" s="25"/>
      <c r="PA200" s="25"/>
      <c r="PB200" s="25"/>
      <c r="PC200" s="25"/>
      <c r="PD200" s="25"/>
      <c r="PE200" s="25"/>
      <c r="PF200" s="25"/>
      <c r="PG200" s="25"/>
      <c r="PH200" s="25"/>
      <c r="PI200" s="25"/>
      <c r="PJ200" s="25"/>
      <c r="PK200" s="25"/>
      <c r="PL200" s="25"/>
      <c r="PM200" s="25"/>
      <c r="PN200" s="25"/>
      <c r="QW200" s="25"/>
      <c r="RA200" s="19"/>
      <c r="RB200" s="19"/>
      <c r="RC200" s="19"/>
      <c r="RD200" s="19"/>
      <c r="RE200" s="19"/>
      <c r="RF200" s="19"/>
      <c r="RI200" s="19"/>
      <c r="RJ200" s="19"/>
      <c r="RK200" s="19"/>
      <c r="RL200" s="19"/>
      <c r="RM200" s="19"/>
      <c r="RN200" s="19"/>
      <c r="RO200" s="19"/>
      <c r="RP200" s="19"/>
      <c r="RQ200" s="19"/>
      <c r="RR200" s="19"/>
      <c r="RS200" s="19"/>
      <c r="RT200" s="19"/>
      <c r="RU200" s="19"/>
      <c r="RV200" s="19"/>
      <c r="RW200" s="19"/>
      <c r="RX200" s="19"/>
      <c r="RY200" s="19"/>
      <c r="SA200" s="19"/>
      <c r="SB200" s="19"/>
    </row>
    <row r="201" spans="1:496" x14ac:dyDescent="0.25">
      <c r="A201" s="2"/>
      <c r="B201" s="19"/>
      <c r="C201" s="19"/>
      <c r="D201" s="19"/>
      <c r="E201" s="25"/>
      <c r="F201" s="25"/>
      <c r="G201" s="19"/>
      <c r="H201" s="19"/>
      <c r="I201" s="19"/>
      <c r="J201" s="19"/>
      <c r="K201" s="19"/>
      <c r="L201" s="29"/>
      <c r="M201" s="29"/>
      <c r="N201" s="19"/>
      <c r="O201" s="19"/>
      <c r="P201" s="20"/>
      <c r="Q201" s="19"/>
      <c r="R201" s="19"/>
      <c r="S201" s="25"/>
      <c r="T201" s="19"/>
      <c r="U201" s="19"/>
      <c r="V201" s="19"/>
      <c r="W201" s="19"/>
      <c r="X201" s="40"/>
      <c r="Y201" s="19"/>
      <c r="Z201" s="19"/>
      <c r="AA201" s="19"/>
      <c r="AB201" s="25"/>
      <c r="AE201" s="19"/>
      <c r="AF201" s="19"/>
      <c r="AH201" s="19"/>
      <c r="AI201" s="25"/>
      <c r="CD201" s="19"/>
      <c r="CE201" s="25"/>
      <c r="DZ201" s="19"/>
      <c r="EA201" s="19"/>
      <c r="EB201" s="19"/>
      <c r="EC201" s="19"/>
      <c r="ED201" s="19"/>
      <c r="EE201" s="19"/>
      <c r="EF201" s="19"/>
      <c r="EG201" s="19"/>
      <c r="EH201" s="19"/>
      <c r="EI201" s="19"/>
      <c r="EJ201" s="19"/>
      <c r="EK201" s="19"/>
      <c r="EL201" s="19"/>
      <c r="FU201" s="19"/>
      <c r="FV201" s="19"/>
      <c r="HQ201" s="19"/>
      <c r="HR201" s="19"/>
      <c r="JM201" s="19"/>
      <c r="JN201" s="29"/>
      <c r="JO201" s="19"/>
      <c r="JP201" s="19"/>
      <c r="JQ201" s="19"/>
      <c r="JR201" s="19"/>
      <c r="JS201" s="19"/>
      <c r="JT201" s="19"/>
      <c r="JU201" s="19"/>
      <c r="JV201" s="19"/>
      <c r="JW201" s="19"/>
      <c r="JX201" s="19"/>
      <c r="JY201" s="19"/>
      <c r="JZ201" s="19"/>
      <c r="LI201" s="19"/>
      <c r="LJ201" s="19"/>
      <c r="LK201" s="19"/>
      <c r="LL201" s="19"/>
      <c r="LM201" s="19"/>
      <c r="LN201" s="19"/>
      <c r="LO201" s="19"/>
      <c r="LP201" s="19"/>
      <c r="LQ201" s="19"/>
      <c r="LR201" s="19"/>
      <c r="LS201" s="19"/>
      <c r="LT201" s="19"/>
      <c r="LU201" s="19"/>
      <c r="ND201" s="19"/>
      <c r="NE201" s="19"/>
      <c r="NF201" s="19"/>
      <c r="NG201" s="19"/>
      <c r="NH201" s="19"/>
      <c r="NI201" s="19"/>
      <c r="NJ201" s="19"/>
      <c r="NK201" s="19"/>
      <c r="NL201" s="19"/>
      <c r="NM201" s="19"/>
      <c r="NN201" s="19"/>
      <c r="NO201" s="19"/>
      <c r="NP201" s="19"/>
      <c r="OZ201" s="25"/>
      <c r="PA201" s="25"/>
      <c r="PB201" s="25"/>
      <c r="PC201" s="25"/>
      <c r="PD201" s="25"/>
      <c r="PE201" s="25"/>
      <c r="PF201" s="25"/>
      <c r="PG201" s="25"/>
      <c r="PH201" s="25"/>
      <c r="PI201" s="25"/>
      <c r="PJ201" s="25"/>
      <c r="PK201" s="25"/>
      <c r="PL201" s="25"/>
      <c r="PM201" s="25"/>
      <c r="PN201" s="25"/>
      <c r="QW201" s="25"/>
      <c r="RA201" s="19"/>
      <c r="RB201" s="19"/>
      <c r="RC201" s="19"/>
      <c r="RD201" s="19"/>
      <c r="RE201" s="19"/>
      <c r="RF201" s="19"/>
      <c r="RI201" s="19"/>
      <c r="RJ201" s="19"/>
      <c r="RK201" s="19"/>
      <c r="RL201" s="19"/>
      <c r="RM201" s="19"/>
      <c r="RN201" s="19"/>
      <c r="RO201" s="19"/>
      <c r="RP201" s="19"/>
      <c r="RQ201" s="19"/>
      <c r="RR201" s="19"/>
      <c r="RS201" s="19"/>
      <c r="RT201" s="19"/>
      <c r="RU201" s="19"/>
      <c r="RV201" s="19"/>
      <c r="RW201" s="19"/>
      <c r="RX201" s="19"/>
      <c r="RY201" s="19"/>
      <c r="SA201" s="19"/>
      <c r="SB201" s="19"/>
    </row>
    <row r="202" spans="1:496" x14ac:dyDescent="0.25">
      <c r="A202" s="2"/>
      <c r="B202" s="19"/>
      <c r="C202" s="19"/>
      <c r="D202" s="19"/>
      <c r="E202" s="25"/>
      <c r="F202" s="25"/>
      <c r="G202" s="19"/>
      <c r="H202" s="19"/>
      <c r="I202" s="19"/>
      <c r="J202" s="19"/>
      <c r="K202" s="19"/>
      <c r="L202" s="29"/>
      <c r="M202" s="29"/>
      <c r="N202" s="19"/>
      <c r="O202" s="19"/>
      <c r="P202" s="20"/>
      <c r="Q202" s="19"/>
      <c r="R202" s="19"/>
      <c r="S202" s="25"/>
      <c r="T202" s="19"/>
      <c r="U202" s="19"/>
      <c r="V202" s="19"/>
      <c r="W202" s="19"/>
      <c r="X202" s="40"/>
      <c r="Y202" s="19"/>
      <c r="Z202" s="19"/>
      <c r="AA202" s="19"/>
      <c r="AB202" s="25"/>
      <c r="AE202" s="19"/>
      <c r="AF202" s="19"/>
      <c r="AH202" s="19"/>
      <c r="AI202" s="25"/>
      <c r="CD202" s="19"/>
      <c r="CE202" s="25"/>
      <c r="DZ202" s="19"/>
      <c r="EA202" s="19"/>
      <c r="EB202" s="19"/>
      <c r="EC202" s="19"/>
      <c r="ED202" s="19"/>
      <c r="EE202" s="19"/>
      <c r="EF202" s="19"/>
      <c r="EG202" s="19"/>
      <c r="EH202" s="19"/>
      <c r="EI202" s="19"/>
      <c r="EJ202" s="19"/>
      <c r="EK202" s="19"/>
      <c r="EL202" s="19"/>
      <c r="FU202" s="19"/>
      <c r="FV202" s="19"/>
      <c r="HQ202" s="19"/>
      <c r="HR202" s="19"/>
      <c r="JM202" s="19"/>
      <c r="JN202" s="29"/>
      <c r="JO202" s="19"/>
      <c r="JP202" s="19"/>
      <c r="JQ202" s="19"/>
      <c r="JR202" s="19"/>
      <c r="JS202" s="19"/>
      <c r="JT202" s="19"/>
      <c r="JU202" s="19"/>
      <c r="JV202" s="19"/>
      <c r="JW202" s="19"/>
      <c r="JX202" s="19"/>
      <c r="JY202" s="19"/>
      <c r="JZ202" s="19"/>
      <c r="LI202" s="19"/>
      <c r="LJ202" s="19"/>
      <c r="LK202" s="19"/>
      <c r="LL202" s="19"/>
      <c r="LM202" s="19"/>
      <c r="LN202" s="19"/>
      <c r="LO202" s="19"/>
      <c r="LP202" s="19"/>
      <c r="LQ202" s="19"/>
      <c r="LR202" s="19"/>
      <c r="LS202" s="19"/>
      <c r="LT202" s="19"/>
      <c r="LU202" s="19"/>
      <c r="ND202" s="19"/>
      <c r="NE202" s="19"/>
      <c r="NF202" s="19"/>
      <c r="NG202" s="19"/>
      <c r="NH202" s="19"/>
      <c r="NI202" s="19"/>
      <c r="NJ202" s="19"/>
      <c r="NK202" s="19"/>
      <c r="NL202" s="19"/>
      <c r="NM202" s="19"/>
      <c r="NN202" s="19"/>
      <c r="NO202" s="19"/>
      <c r="NP202" s="19"/>
      <c r="OZ202" s="25"/>
      <c r="PA202" s="25"/>
      <c r="PB202" s="25"/>
      <c r="PC202" s="25"/>
      <c r="PD202" s="25"/>
      <c r="PE202" s="25"/>
      <c r="PF202" s="25"/>
      <c r="PG202" s="25"/>
      <c r="PH202" s="25"/>
      <c r="PI202" s="25"/>
      <c r="PJ202" s="25"/>
      <c r="PK202" s="25"/>
      <c r="PL202" s="25"/>
      <c r="PM202" s="25"/>
      <c r="PN202" s="25"/>
      <c r="QW202" s="25"/>
      <c r="RA202" s="19"/>
      <c r="RB202" s="19"/>
      <c r="RC202" s="19"/>
      <c r="RD202" s="19"/>
      <c r="RE202" s="19"/>
      <c r="RF202" s="19"/>
      <c r="RI202" s="19"/>
      <c r="RJ202" s="19"/>
      <c r="RK202" s="19"/>
      <c r="RL202" s="19"/>
      <c r="RM202" s="19"/>
      <c r="RN202" s="19"/>
      <c r="RO202" s="19"/>
      <c r="RP202" s="19"/>
      <c r="RQ202" s="19"/>
      <c r="RR202" s="19"/>
      <c r="RS202" s="19"/>
      <c r="RT202" s="19"/>
      <c r="RU202" s="19"/>
      <c r="RV202" s="19"/>
      <c r="RW202" s="19"/>
      <c r="RX202" s="19"/>
      <c r="RY202" s="19"/>
      <c r="SA202" s="19"/>
      <c r="SB202" s="19"/>
    </row>
    <row r="203" spans="1:496" x14ac:dyDescent="0.25">
      <c r="A203" s="2"/>
      <c r="B203" s="19"/>
      <c r="C203" s="19"/>
      <c r="D203" s="19"/>
      <c r="E203" s="25"/>
      <c r="F203" s="25"/>
      <c r="G203" s="19"/>
      <c r="H203" s="19"/>
      <c r="I203" s="19"/>
      <c r="J203" s="19"/>
      <c r="K203" s="19"/>
      <c r="L203" s="29"/>
      <c r="M203" s="29"/>
      <c r="N203" s="19"/>
      <c r="O203" s="19"/>
      <c r="P203" s="20"/>
      <c r="Q203" s="19"/>
      <c r="R203" s="19"/>
      <c r="S203" s="25"/>
      <c r="T203" s="19"/>
      <c r="U203" s="19"/>
      <c r="V203" s="19"/>
      <c r="W203" s="19"/>
      <c r="X203" s="40"/>
      <c r="Y203" s="19"/>
      <c r="Z203" s="19"/>
      <c r="AA203" s="19"/>
      <c r="AB203" s="25"/>
      <c r="AE203" s="19"/>
      <c r="AF203" s="19"/>
      <c r="AH203" s="19"/>
      <c r="AI203" s="25"/>
      <c r="CD203" s="19"/>
      <c r="CE203" s="25"/>
      <c r="DZ203" s="19"/>
      <c r="EA203" s="19"/>
      <c r="EB203" s="19"/>
      <c r="EC203" s="19"/>
      <c r="ED203" s="19"/>
      <c r="EE203" s="19"/>
      <c r="EF203" s="19"/>
      <c r="EG203" s="19"/>
      <c r="EH203" s="19"/>
      <c r="EI203" s="19"/>
      <c r="EJ203" s="19"/>
      <c r="EK203" s="19"/>
      <c r="EL203" s="19"/>
      <c r="FU203" s="19"/>
      <c r="FV203" s="19"/>
      <c r="HQ203" s="19"/>
      <c r="HR203" s="19"/>
      <c r="JM203" s="19"/>
      <c r="JN203" s="29"/>
      <c r="JO203" s="19"/>
      <c r="JP203" s="19"/>
      <c r="JQ203" s="19"/>
      <c r="JR203" s="19"/>
      <c r="JS203" s="19"/>
      <c r="JT203" s="19"/>
      <c r="JU203" s="19"/>
      <c r="JV203" s="19"/>
      <c r="JW203" s="19"/>
      <c r="JX203" s="19"/>
      <c r="JY203" s="19"/>
      <c r="JZ203" s="19"/>
      <c r="LI203" s="19"/>
      <c r="LJ203" s="19"/>
      <c r="LK203" s="19"/>
      <c r="LL203" s="19"/>
      <c r="LM203" s="19"/>
      <c r="LN203" s="19"/>
      <c r="LO203" s="19"/>
      <c r="LP203" s="19"/>
      <c r="LQ203" s="19"/>
      <c r="LR203" s="19"/>
      <c r="LS203" s="19"/>
      <c r="LT203" s="19"/>
      <c r="LU203" s="19"/>
      <c r="ND203" s="19"/>
      <c r="NE203" s="19"/>
      <c r="NF203" s="19"/>
      <c r="NG203" s="19"/>
      <c r="NH203" s="19"/>
      <c r="NI203" s="19"/>
      <c r="NJ203" s="19"/>
      <c r="NK203" s="19"/>
      <c r="NL203" s="19"/>
      <c r="NM203" s="19"/>
      <c r="NN203" s="19"/>
      <c r="NO203" s="19"/>
      <c r="NP203" s="19"/>
      <c r="OZ203" s="25"/>
      <c r="PA203" s="25"/>
      <c r="PB203" s="25"/>
      <c r="PC203" s="25"/>
      <c r="PD203" s="25"/>
      <c r="PE203" s="25"/>
      <c r="PF203" s="25"/>
      <c r="PG203" s="25"/>
      <c r="PH203" s="25"/>
      <c r="PI203" s="25"/>
      <c r="PJ203" s="25"/>
      <c r="PK203" s="25"/>
      <c r="PL203" s="25"/>
      <c r="PM203" s="25"/>
      <c r="PN203" s="25"/>
      <c r="QW203" s="25"/>
      <c r="RA203" s="19"/>
      <c r="RB203" s="19"/>
      <c r="RC203" s="19"/>
      <c r="RD203" s="19"/>
      <c r="RE203" s="19"/>
      <c r="RF203" s="19"/>
      <c r="RI203" s="19"/>
      <c r="RJ203" s="19"/>
      <c r="RK203" s="19"/>
      <c r="RL203" s="19"/>
      <c r="RM203" s="19"/>
      <c r="RN203" s="19"/>
      <c r="RO203" s="19"/>
      <c r="RP203" s="19"/>
      <c r="RQ203" s="19"/>
      <c r="RR203" s="19"/>
      <c r="RS203" s="19"/>
      <c r="RT203" s="19"/>
      <c r="RU203" s="19"/>
      <c r="RV203" s="19"/>
      <c r="RW203" s="19"/>
      <c r="RX203" s="19"/>
      <c r="RY203" s="19"/>
      <c r="SA203" s="19"/>
      <c r="SB203" s="19"/>
    </row>
    <row r="204" spans="1:496" x14ac:dyDescent="0.25">
      <c r="A204" s="2"/>
      <c r="B204" s="19"/>
      <c r="C204" s="19"/>
      <c r="D204" s="19"/>
      <c r="E204" s="25"/>
      <c r="F204" s="25"/>
      <c r="G204" s="19"/>
      <c r="H204" s="19"/>
      <c r="I204" s="19"/>
      <c r="J204" s="19"/>
      <c r="K204" s="19"/>
      <c r="L204" s="29"/>
      <c r="M204" s="29"/>
      <c r="N204" s="19"/>
      <c r="O204" s="19"/>
      <c r="P204" s="20"/>
      <c r="Q204" s="19"/>
      <c r="R204" s="19"/>
      <c r="S204" s="25"/>
      <c r="T204" s="19"/>
      <c r="U204" s="19"/>
      <c r="V204" s="19"/>
      <c r="W204" s="19"/>
      <c r="X204" s="40"/>
      <c r="Y204" s="19"/>
      <c r="Z204" s="19"/>
      <c r="AA204" s="19"/>
      <c r="AB204" s="25"/>
      <c r="AE204" s="19"/>
      <c r="AF204" s="19"/>
      <c r="AH204" s="19"/>
      <c r="AI204" s="25"/>
      <c r="CD204" s="19"/>
      <c r="CE204" s="25"/>
      <c r="DZ204" s="19"/>
      <c r="EA204" s="19"/>
      <c r="EB204" s="19"/>
      <c r="EC204" s="19"/>
      <c r="ED204" s="19"/>
      <c r="EE204" s="19"/>
      <c r="EF204" s="19"/>
      <c r="EG204" s="19"/>
      <c r="EH204" s="19"/>
      <c r="EI204" s="19"/>
      <c r="EJ204" s="19"/>
      <c r="EK204" s="19"/>
      <c r="EL204" s="19"/>
      <c r="FU204" s="19"/>
      <c r="FV204" s="19"/>
      <c r="HQ204" s="19"/>
      <c r="HR204" s="19"/>
      <c r="JM204" s="19"/>
      <c r="JN204" s="29"/>
      <c r="JO204" s="19"/>
      <c r="JP204" s="19"/>
      <c r="JQ204" s="19"/>
      <c r="JR204" s="19"/>
      <c r="JS204" s="19"/>
      <c r="JT204" s="19"/>
      <c r="JU204" s="19"/>
      <c r="JV204" s="19"/>
      <c r="JW204" s="19"/>
      <c r="JX204" s="19"/>
      <c r="JY204" s="19"/>
      <c r="JZ204" s="19"/>
      <c r="LI204" s="19"/>
      <c r="LJ204" s="19"/>
      <c r="LK204" s="19"/>
      <c r="LL204" s="19"/>
      <c r="LM204" s="19"/>
      <c r="LN204" s="19"/>
      <c r="LO204" s="19"/>
      <c r="LP204" s="19"/>
      <c r="LQ204" s="19"/>
      <c r="LR204" s="19"/>
      <c r="LS204" s="19"/>
      <c r="LT204" s="19"/>
      <c r="LU204" s="19"/>
      <c r="ND204" s="19"/>
      <c r="NE204" s="19"/>
      <c r="NF204" s="19"/>
      <c r="NG204" s="19"/>
      <c r="NH204" s="19"/>
      <c r="NI204" s="19"/>
      <c r="NJ204" s="19"/>
      <c r="NK204" s="19"/>
      <c r="NL204" s="19"/>
      <c r="NM204" s="19"/>
      <c r="NN204" s="19"/>
      <c r="NO204" s="19"/>
      <c r="NP204" s="19"/>
      <c r="OZ204" s="25"/>
      <c r="PA204" s="25"/>
      <c r="PB204" s="25"/>
      <c r="PC204" s="25"/>
      <c r="PD204" s="25"/>
      <c r="PE204" s="25"/>
      <c r="PF204" s="25"/>
      <c r="PG204" s="25"/>
      <c r="PH204" s="25"/>
      <c r="PI204" s="25"/>
      <c r="PJ204" s="25"/>
      <c r="PK204" s="25"/>
      <c r="PL204" s="25"/>
      <c r="PM204" s="25"/>
      <c r="PN204" s="25"/>
      <c r="QW204" s="25"/>
      <c r="RA204" s="19"/>
      <c r="RB204" s="19"/>
      <c r="RC204" s="19"/>
      <c r="RD204" s="19"/>
      <c r="RE204" s="19"/>
      <c r="RF204" s="19"/>
      <c r="RI204" s="19"/>
      <c r="RJ204" s="19"/>
      <c r="RK204" s="19"/>
      <c r="RL204" s="19"/>
      <c r="RM204" s="19"/>
      <c r="RN204" s="19"/>
      <c r="RO204" s="19"/>
      <c r="RP204" s="19"/>
      <c r="RQ204" s="19"/>
      <c r="RR204" s="19"/>
      <c r="RS204" s="19"/>
      <c r="RT204" s="19"/>
      <c r="RU204" s="19"/>
      <c r="RV204" s="19"/>
      <c r="RW204" s="19"/>
      <c r="RX204" s="19"/>
      <c r="RY204" s="19"/>
      <c r="SA204" s="19"/>
      <c r="SB204" s="19"/>
    </row>
    <row r="205" spans="1:496" x14ac:dyDescent="0.25">
      <c r="A205" s="2"/>
      <c r="B205" s="19"/>
      <c r="C205" s="19"/>
      <c r="D205" s="19"/>
      <c r="E205" s="25"/>
      <c r="F205" s="25"/>
      <c r="G205" s="19"/>
      <c r="H205" s="19"/>
      <c r="I205" s="19"/>
      <c r="J205" s="19"/>
      <c r="K205" s="19"/>
      <c r="L205" s="29"/>
      <c r="M205" s="29"/>
      <c r="N205" s="19"/>
      <c r="O205" s="19"/>
      <c r="P205" s="20"/>
      <c r="Q205" s="19"/>
      <c r="R205" s="19"/>
      <c r="S205" s="25"/>
      <c r="T205" s="19"/>
      <c r="U205" s="19"/>
      <c r="V205" s="19"/>
      <c r="W205" s="19"/>
      <c r="X205" s="40"/>
      <c r="Y205" s="19"/>
      <c r="Z205" s="19"/>
      <c r="AA205" s="19"/>
      <c r="AB205" s="25"/>
      <c r="AE205" s="19"/>
      <c r="AF205" s="19"/>
      <c r="AH205" s="19"/>
      <c r="AI205" s="25"/>
      <c r="CD205" s="19"/>
      <c r="CE205" s="25"/>
      <c r="DZ205" s="19"/>
      <c r="EA205" s="19"/>
      <c r="EB205" s="19"/>
      <c r="EC205" s="19"/>
      <c r="ED205" s="19"/>
      <c r="EE205" s="19"/>
      <c r="EF205" s="19"/>
      <c r="EG205" s="19"/>
      <c r="EH205" s="19"/>
      <c r="EI205" s="19"/>
      <c r="EJ205" s="19"/>
      <c r="EK205" s="19"/>
      <c r="EL205" s="19"/>
      <c r="FU205" s="19"/>
      <c r="FV205" s="19"/>
      <c r="HQ205" s="19"/>
      <c r="HR205" s="19"/>
      <c r="JM205" s="19"/>
      <c r="JN205" s="29"/>
      <c r="JO205" s="19"/>
      <c r="JP205" s="19"/>
      <c r="JQ205" s="19"/>
      <c r="JR205" s="19"/>
      <c r="JS205" s="19"/>
      <c r="JT205" s="19"/>
      <c r="JU205" s="19"/>
      <c r="JV205" s="19"/>
      <c r="JW205" s="19"/>
      <c r="JX205" s="19"/>
      <c r="JY205" s="19"/>
      <c r="JZ205" s="19"/>
      <c r="LI205" s="19"/>
      <c r="LJ205" s="19"/>
      <c r="LK205" s="19"/>
      <c r="LL205" s="19"/>
      <c r="LM205" s="19"/>
      <c r="LN205" s="19"/>
      <c r="LO205" s="19"/>
      <c r="LP205" s="19"/>
      <c r="LQ205" s="19"/>
      <c r="LR205" s="19"/>
      <c r="LS205" s="19"/>
      <c r="LT205" s="19"/>
      <c r="LU205" s="19"/>
      <c r="ND205" s="19"/>
      <c r="NE205" s="19"/>
      <c r="NF205" s="19"/>
      <c r="NG205" s="19"/>
      <c r="NH205" s="19"/>
      <c r="NI205" s="19"/>
      <c r="NJ205" s="19"/>
      <c r="NK205" s="19"/>
      <c r="NL205" s="19"/>
      <c r="NM205" s="19"/>
      <c r="NN205" s="19"/>
      <c r="NO205" s="19"/>
      <c r="NP205" s="19"/>
      <c r="OZ205" s="25"/>
      <c r="PA205" s="25"/>
      <c r="PB205" s="25"/>
      <c r="PC205" s="25"/>
      <c r="PD205" s="25"/>
      <c r="PE205" s="25"/>
      <c r="PF205" s="25"/>
      <c r="PG205" s="25"/>
      <c r="PH205" s="25"/>
      <c r="PI205" s="25"/>
      <c r="PJ205" s="25"/>
      <c r="PK205" s="25"/>
      <c r="PL205" s="25"/>
      <c r="PM205" s="25"/>
      <c r="PN205" s="25"/>
      <c r="QW205" s="25"/>
      <c r="RA205" s="19"/>
      <c r="RB205" s="19"/>
      <c r="RC205" s="19"/>
      <c r="RD205" s="19"/>
      <c r="RE205" s="19"/>
      <c r="RF205" s="19"/>
      <c r="RI205" s="19"/>
      <c r="RJ205" s="19"/>
      <c r="RK205" s="19"/>
      <c r="RL205" s="19"/>
      <c r="RM205" s="19"/>
      <c r="RN205" s="19"/>
      <c r="RO205" s="19"/>
      <c r="RP205" s="19"/>
      <c r="RQ205" s="19"/>
      <c r="RR205" s="19"/>
      <c r="RS205" s="19"/>
      <c r="RT205" s="19"/>
      <c r="RU205" s="19"/>
      <c r="RV205" s="19"/>
      <c r="RW205" s="19"/>
      <c r="RX205" s="19"/>
      <c r="RY205" s="19"/>
      <c r="SA205" s="19"/>
      <c r="SB205" s="19"/>
    </row>
    <row r="206" spans="1:496" x14ac:dyDescent="0.25">
      <c r="A206" s="2"/>
      <c r="B206" s="19"/>
      <c r="C206" s="19"/>
      <c r="D206" s="19"/>
      <c r="E206" s="25"/>
      <c r="F206" s="25"/>
      <c r="G206" s="19"/>
      <c r="H206" s="19"/>
      <c r="I206" s="19"/>
      <c r="J206" s="19"/>
      <c r="K206" s="19"/>
      <c r="L206" s="29"/>
      <c r="M206" s="29"/>
      <c r="N206" s="19"/>
      <c r="O206" s="19"/>
      <c r="P206" s="20"/>
      <c r="Q206" s="19"/>
      <c r="R206" s="19"/>
      <c r="S206" s="25"/>
      <c r="T206" s="19"/>
      <c r="U206" s="19"/>
      <c r="V206" s="19"/>
      <c r="W206" s="19"/>
      <c r="X206" s="40"/>
      <c r="Y206" s="19"/>
      <c r="Z206" s="19"/>
      <c r="AA206" s="19"/>
      <c r="AB206" s="25"/>
      <c r="AE206" s="19"/>
      <c r="AF206" s="19"/>
      <c r="AH206" s="19"/>
      <c r="AI206" s="25"/>
      <c r="CD206" s="19"/>
      <c r="CE206" s="25"/>
      <c r="DZ206" s="19"/>
      <c r="EA206" s="19"/>
      <c r="EB206" s="19"/>
      <c r="EC206" s="19"/>
      <c r="ED206" s="19"/>
      <c r="EE206" s="19"/>
      <c r="EF206" s="19"/>
      <c r="EG206" s="19"/>
      <c r="EH206" s="19"/>
      <c r="EI206" s="19"/>
      <c r="EJ206" s="19"/>
      <c r="EK206" s="19"/>
      <c r="EL206" s="19"/>
      <c r="FU206" s="19"/>
      <c r="FV206" s="19"/>
      <c r="HQ206" s="19"/>
      <c r="HR206" s="19"/>
      <c r="JM206" s="19"/>
      <c r="JN206" s="29"/>
      <c r="JO206" s="19"/>
      <c r="JP206" s="19"/>
      <c r="JQ206" s="19"/>
      <c r="JR206" s="19"/>
      <c r="JS206" s="19"/>
      <c r="JT206" s="19"/>
      <c r="JU206" s="19"/>
      <c r="JV206" s="19"/>
      <c r="JW206" s="19"/>
      <c r="JX206" s="19"/>
      <c r="JY206" s="19"/>
      <c r="JZ206" s="19"/>
      <c r="LI206" s="19"/>
      <c r="LJ206" s="19"/>
      <c r="LK206" s="19"/>
      <c r="LL206" s="19"/>
      <c r="LM206" s="19"/>
      <c r="LN206" s="19"/>
      <c r="LO206" s="19"/>
      <c r="LP206" s="19"/>
      <c r="LQ206" s="19"/>
      <c r="LR206" s="19"/>
      <c r="LS206" s="19"/>
      <c r="LT206" s="19"/>
      <c r="LU206" s="19"/>
      <c r="ND206" s="19"/>
      <c r="NE206" s="19"/>
      <c r="NF206" s="19"/>
      <c r="NG206" s="19"/>
      <c r="NH206" s="19"/>
      <c r="NI206" s="19"/>
      <c r="NJ206" s="19"/>
      <c r="NK206" s="19"/>
      <c r="NL206" s="19"/>
      <c r="NM206" s="19"/>
      <c r="NN206" s="19"/>
      <c r="NO206" s="19"/>
      <c r="NP206" s="19"/>
      <c r="OZ206" s="25"/>
      <c r="PA206" s="25"/>
      <c r="PB206" s="25"/>
      <c r="PC206" s="25"/>
      <c r="PD206" s="25"/>
      <c r="PE206" s="25"/>
      <c r="PF206" s="25"/>
      <c r="PG206" s="25"/>
      <c r="PH206" s="25"/>
      <c r="PI206" s="25"/>
      <c r="PJ206" s="25"/>
      <c r="PK206" s="25"/>
      <c r="PL206" s="25"/>
      <c r="PM206" s="25"/>
      <c r="PN206" s="25"/>
      <c r="QW206" s="25"/>
      <c r="RA206" s="19"/>
      <c r="RB206" s="19"/>
      <c r="RC206" s="19"/>
      <c r="RD206" s="19"/>
      <c r="RE206" s="19"/>
      <c r="RF206" s="19"/>
      <c r="RI206" s="19"/>
      <c r="RJ206" s="19"/>
      <c r="RK206" s="19"/>
      <c r="RL206" s="19"/>
      <c r="RM206" s="19"/>
      <c r="RN206" s="19"/>
      <c r="RO206" s="19"/>
      <c r="RP206" s="19"/>
      <c r="RQ206" s="19"/>
      <c r="RR206" s="19"/>
      <c r="RS206" s="19"/>
      <c r="RT206" s="19"/>
      <c r="RU206" s="19"/>
      <c r="RV206" s="19"/>
      <c r="RW206" s="19"/>
      <c r="RX206" s="19"/>
      <c r="RY206" s="19"/>
      <c r="SA206" s="19"/>
      <c r="SB206" s="19"/>
    </row>
    <row r="207" spans="1:496" x14ac:dyDescent="0.25">
      <c r="A207" s="2"/>
      <c r="B207" s="19"/>
      <c r="C207" s="19"/>
      <c r="D207" s="19"/>
      <c r="E207" s="25"/>
      <c r="F207" s="25"/>
      <c r="G207" s="19"/>
      <c r="H207" s="19"/>
      <c r="I207" s="19"/>
      <c r="J207" s="19"/>
      <c r="K207" s="19"/>
      <c r="L207" s="29"/>
      <c r="M207" s="29"/>
      <c r="N207" s="19"/>
      <c r="O207" s="19"/>
      <c r="P207" s="20"/>
      <c r="Q207" s="19"/>
      <c r="R207" s="19"/>
      <c r="S207" s="25"/>
      <c r="T207" s="19"/>
      <c r="U207" s="19"/>
      <c r="V207" s="19"/>
      <c r="W207" s="19"/>
      <c r="X207" s="40"/>
      <c r="Y207" s="19"/>
      <c r="Z207" s="19"/>
      <c r="AA207" s="19"/>
      <c r="AB207" s="25"/>
      <c r="AE207" s="19"/>
      <c r="AF207" s="19"/>
      <c r="AH207" s="19"/>
      <c r="AI207" s="25"/>
      <c r="CD207" s="19"/>
      <c r="CE207" s="25"/>
      <c r="DZ207" s="19"/>
      <c r="EA207" s="19"/>
      <c r="EB207" s="19"/>
      <c r="EC207" s="19"/>
      <c r="ED207" s="19"/>
      <c r="EE207" s="19"/>
      <c r="EF207" s="19"/>
      <c r="EG207" s="19"/>
      <c r="EH207" s="19"/>
      <c r="EI207" s="19"/>
      <c r="EJ207" s="19"/>
      <c r="EK207" s="19"/>
      <c r="EL207" s="19"/>
      <c r="FU207" s="19"/>
      <c r="FV207" s="19"/>
      <c r="HQ207" s="19"/>
      <c r="HR207" s="19"/>
      <c r="JM207" s="19"/>
      <c r="JN207" s="29"/>
      <c r="JO207" s="19"/>
      <c r="JP207" s="19"/>
      <c r="JQ207" s="19"/>
      <c r="JR207" s="19"/>
      <c r="JS207" s="19"/>
      <c r="JT207" s="19"/>
      <c r="JU207" s="19"/>
      <c r="JV207" s="19"/>
      <c r="JW207" s="19"/>
      <c r="JX207" s="19"/>
      <c r="JY207" s="19"/>
      <c r="JZ207" s="19"/>
      <c r="LI207" s="19"/>
      <c r="LJ207" s="19"/>
      <c r="LK207" s="19"/>
      <c r="LL207" s="19"/>
      <c r="LM207" s="19"/>
      <c r="LN207" s="19"/>
      <c r="LO207" s="19"/>
      <c r="LP207" s="19"/>
      <c r="LQ207" s="19"/>
      <c r="LR207" s="19"/>
      <c r="LS207" s="19"/>
      <c r="LT207" s="19"/>
      <c r="LU207" s="19"/>
      <c r="ND207" s="19"/>
      <c r="NE207" s="19"/>
      <c r="NF207" s="19"/>
      <c r="NG207" s="19"/>
      <c r="NH207" s="19"/>
      <c r="NI207" s="19"/>
      <c r="NJ207" s="19"/>
      <c r="NK207" s="19"/>
      <c r="NL207" s="19"/>
      <c r="NM207" s="19"/>
      <c r="NN207" s="19"/>
      <c r="NO207" s="19"/>
      <c r="NP207" s="19"/>
      <c r="OZ207" s="25"/>
      <c r="PA207" s="25"/>
      <c r="PB207" s="25"/>
      <c r="PC207" s="25"/>
      <c r="PD207" s="25"/>
      <c r="PE207" s="25"/>
      <c r="PF207" s="25"/>
      <c r="PG207" s="25"/>
      <c r="PH207" s="25"/>
      <c r="PI207" s="25"/>
      <c r="PJ207" s="25"/>
      <c r="PK207" s="25"/>
      <c r="PL207" s="25"/>
      <c r="PM207" s="25"/>
      <c r="PN207" s="25"/>
      <c r="QW207" s="25"/>
      <c r="RA207" s="19"/>
      <c r="RB207" s="19"/>
      <c r="RC207" s="19"/>
      <c r="RD207" s="19"/>
      <c r="RE207" s="19"/>
      <c r="RF207" s="19"/>
      <c r="RI207" s="19"/>
      <c r="RJ207" s="19"/>
      <c r="RK207" s="19"/>
      <c r="RL207" s="19"/>
      <c r="RM207" s="19"/>
      <c r="RN207" s="19"/>
      <c r="RO207" s="19"/>
      <c r="RP207" s="19"/>
      <c r="RQ207" s="19"/>
      <c r="RR207" s="19"/>
      <c r="RS207" s="19"/>
      <c r="RT207" s="19"/>
      <c r="RU207" s="19"/>
      <c r="RV207" s="19"/>
      <c r="RW207" s="19"/>
      <c r="RX207" s="19"/>
      <c r="RY207" s="19"/>
      <c r="SA207" s="19"/>
      <c r="SB207" s="19"/>
    </row>
    <row r="208" spans="1:496" x14ac:dyDescent="0.25">
      <c r="A208" s="2"/>
      <c r="B208" s="19"/>
      <c r="C208" s="19"/>
      <c r="D208" s="19"/>
      <c r="E208" s="25"/>
      <c r="F208" s="25"/>
      <c r="G208" s="19"/>
      <c r="H208" s="19"/>
      <c r="I208" s="19"/>
      <c r="J208" s="19"/>
      <c r="K208" s="19"/>
      <c r="L208" s="29"/>
      <c r="M208" s="29"/>
      <c r="N208" s="19"/>
      <c r="O208" s="19"/>
      <c r="P208" s="20"/>
      <c r="Q208" s="19"/>
      <c r="R208" s="19"/>
      <c r="S208" s="25"/>
      <c r="T208" s="19"/>
      <c r="U208" s="19"/>
      <c r="V208" s="19"/>
      <c r="W208" s="19"/>
      <c r="X208" s="40"/>
      <c r="Y208" s="19"/>
      <c r="Z208" s="19"/>
      <c r="AA208" s="19"/>
      <c r="AB208" s="25"/>
      <c r="AE208" s="19"/>
      <c r="AF208" s="19"/>
      <c r="AH208" s="19"/>
      <c r="AI208" s="25"/>
      <c r="CD208" s="19"/>
      <c r="CE208" s="25"/>
      <c r="DZ208" s="19"/>
      <c r="EA208" s="19"/>
      <c r="EB208" s="19"/>
      <c r="EC208" s="19"/>
      <c r="ED208" s="19"/>
      <c r="EE208" s="19"/>
      <c r="EF208" s="19"/>
      <c r="EG208" s="19"/>
      <c r="EH208" s="19"/>
      <c r="EI208" s="19"/>
      <c r="EJ208" s="19"/>
      <c r="EK208" s="19"/>
      <c r="EL208" s="19"/>
      <c r="FU208" s="19"/>
      <c r="FV208" s="19"/>
      <c r="HQ208" s="19"/>
      <c r="HR208" s="19"/>
      <c r="JM208" s="19"/>
      <c r="JN208" s="29"/>
      <c r="JO208" s="19"/>
      <c r="JP208" s="19"/>
      <c r="JQ208" s="19"/>
      <c r="JR208" s="19"/>
      <c r="JS208" s="19"/>
      <c r="JT208" s="19"/>
      <c r="JU208" s="19"/>
      <c r="JV208" s="19"/>
      <c r="JW208" s="19"/>
      <c r="JX208" s="19"/>
      <c r="JY208" s="19"/>
      <c r="JZ208" s="19"/>
      <c r="LI208" s="19"/>
      <c r="LJ208" s="19"/>
      <c r="LK208" s="19"/>
      <c r="LL208" s="19"/>
      <c r="LM208" s="19"/>
      <c r="LN208" s="19"/>
      <c r="LO208" s="19"/>
      <c r="LP208" s="19"/>
      <c r="LQ208" s="19"/>
      <c r="LR208" s="19"/>
      <c r="LS208" s="19"/>
      <c r="LT208" s="19"/>
      <c r="LU208" s="19"/>
      <c r="ND208" s="19"/>
      <c r="NE208" s="19"/>
      <c r="NF208" s="19"/>
      <c r="NG208" s="19"/>
      <c r="NH208" s="19"/>
      <c r="NI208" s="19"/>
      <c r="NJ208" s="19"/>
      <c r="NK208" s="19"/>
      <c r="NL208" s="19"/>
      <c r="NM208" s="19"/>
      <c r="NN208" s="19"/>
      <c r="NO208" s="19"/>
      <c r="NP208" s="19"/>
      <c r="OZ208" s="25"/>
      <c r="PA208" s="25"/>
      <c r="PB208" s="25"/>
      <c r="PC208" s="25"/>
      <c r="PD208" s="25"/>
      <c r="PE208" s="25"/>
      <c r="PF208" s="25"/>
      <c r="PG208" s="25"/>
      <c r="PH208" s="25"/>
      <c r="PI208" s="25"/>
      <c r="PJ208" s="25"/>
      <c r="PK208" s="25"/>
      <c r="PL208" s="25"/>
      <c r="PM208" s="25"/>
      <c r="PN208" s="25"/>
      <c r="QW208" s="25"/>
      <c r="RA208" s="19"/>
      <c r="RB208" s="19"/>
      <c r="RC208" s="19"/>
      <c r="RD208" s="19"/>
      <c r="RE208" s="19"/>
      <c r="RF208" s="19"/>
      <c r="RI208" s="19"/>
      <c r="RJ208" s="19"/>
      <c r="RK208" s="19"/>
      <c r="RL208" s="19"/>
      <c r="RM208" s="19"/>
      <c r="RN208" s="19"/>
      <c r="RO208" s="19"/>
      <c r="RP208" s="19"/>
      <c r="RQ208" s="19"/>
      <c r="RR208" s="19"/>
      <c r="RS208" s="19"/>
      <c r="RT208" s="19"/>
      <c r="RU208" s="19"/>
      <c r="RV208" s="19"/>
      <c r="RW208" s="19"/>
      <c r="RX208" s="19"/>
      <c r="RY208" s="19"/>
      <c r="SA208" s="19"/>
      <c r="SB208" s="19"/>
    </row>
    <row r="209" spans="1:496" x14ac:dyDescent="0.25">
      <c r="A209" s="2"/>
      <c r="B209" s="19"/>
      <c r="C209" s="19"/>
      <c r="D209" s="19"/>
      <c r="E209" s="25"/>
      <c r="F209" s="25"/>
      <c r="G209" s="19"/>
      <c r="H209" s="19"/>
      <c r="I209" s="19"/>
      <c r="J209" s="19"/>
      <c r="K209" s="19"/>
      <c r="L209" s="29"/>
      <c r="M209" s="29"/>
      <c r="N209" s="19"/>
      <c r="O209" s="19"/>
      <c r="P209" s="20"/>
      <c r="Q209" s="19"/>
      <c r="R209" s="19"/>
      <c r="S209" s="25"/>
      <c r="T209" s="19"/>
      <c r="U209" s="19"/>
      <c r="V209" s="19"/>
      <c r="W209" s="19"/>
      <c r="X209" s="40"/>
      <c r="Y209" s="19"/>
      <c r="Z209" s="19"/>
      <c r="AA209" s="19"/>
      <c r="AB209" s="25"/>
      <c r="AE209" s="19"/>
      <c r="AF209" s="19"/>
      <c r="AH209" s="19"/>
      <c r="AI209" s="25"/>
      <c r="CD209" s="19"/>
      <c r="CE209" s="25"/>
      <c r="DZ209" s="19"/>
      <c r="EA209" s="19"/>
      <c r="EB209" s="19"/>
      <c r="EC209" s="19"/>
      <c r="ED209" s="19"/>
      <c r="EE209" s="19"/>
      <c r="EF209" s="19"/>
      <c r="EG209" s="19"/>
      <c r="EH209" s="19"/>
      <c r="EI209" s="19"/>
      <c r="EJ209" s="19"/>
      <c r="EK209" s="19"/>
      <c r="EL209" s="19"/>
      <c r="FU209" s="19"/>
      <c r="FV209" s="19"/>
      <c r="HQ209" s="19"/>
      <c r="HR209" s="19"/>
      <c r="JM209" s="19"/>
      <c r="JN209" s="29"/>
      <c r="JO209" s="19"/>
      <c r="JP209" s="19"/>
      <c r="JQ209" s="19"/>
      <c r="JR209" s="19"/>
      <c r="JS209" s="19"/>
      <c r="JT209" s="19"/>
      <c r="JU209" s="19"/>
      <c r="JV209" s="19"/>
      <c r="JW209" s="19"/>
      <c r="JX209" s="19"/>
      <c r="JY209" s="19"/>
      <c r="JZ209" s="19"/>
      <c r="LI209" s="19"/>
      <c r="LJ209" s="19"/>
      <c r="LK209" s="19"/>
      <c r="LL209" s="19"/>
      <c r="LM209" s="19"/>
      <c r="LN209" s="19"/>
      <c r="LO209" s="19"/>
      <c r="LP209" s="19"/>
      <c r="LQ209" s="19"/>
      <c r="LR209" s="19"/>
      <c r="LS209" s="19"/>
      <c r="LT209" s="19"/>
      <c r="LU209" s="19"/>
      <c r="ND209" s="19"/>
      <c r="NE209" s="19"/>
      <c r="NF209" s="19"/>
      <c r="NG209" s="19"/>
      <c r="NH209" s="19"/>
      <c r="NI209" s="19"/>
      <c r="NJ209" s="19"/>
      <c r="NK209" s="19"/>
      <c r="NL209" s="19"/>
      <c r="NM209" s="19"/>
      <c r="NN209" s="19"/>
      <c r="NO209" s="19"/>
      <c r="NP209" s="19"/>
      <c r="OZ209" s="25"/>
      <c r="PA209" s="25"/>
      <c r="PB209" s="25"/>
      <c r="PC209" s="25"/>
      <c r="PD209" s="25"/>
      <c r="PE209" s="25"/>
      <c r="PF209" s="25"/>
      <c r="PG209" s="25"/>
      <c r="PH209" s="25"/>
      <c r="PI209" s="25"/>
      <c r="PJ209" s="25"/>
      <c r="PK209" s="25"/>
      <c r="PL209" s="25"/>
      <c r="PM209" s="25"/>
      <c r="PN209" s="25"/>
      <c r="QW209" s="25"/>
      <c r="RA209" s="19"/>
      <c r="RB209" s="19"/>
      <c r="RC209" s="19"/>
      <c r="RD209" s="19"/>
      <c r="RE209" s="19"/>
      <c r="RF209" s="19"/>
      <c r="RI209" s="19"/>
      <c r="RJ209" s="19"/>
      <c r="RK209" s="19"/>
      <c r="RL209" s="19"/>
      <c r="RM209" s="19"/>
      <c r="RN209" s="19"/>
      <c r="RO209" s="19"/>
      <c r="RP209" s="19"/>
      <c r="RQ209" s="19"/>
      <c r="RR209" s="19"/>
      <c r="RS209" s="19"/>
      <c r="RT209" s="19"/>
      <c r="RU209" s="19"/>
      <c r="RV209" s="19"/>
      <c r="RW209" s="19"/>
      <c r="RX209" s="19"/>
      <c r="RY209" s="19"/>
      <c r="SA209" s="19"/>
      <c r="SB209" s="19"/>
    </row>
    <row r="210" spans="1:496" x14ac:dyDescent="0.25">
      <c r="A210" s="2"/>
      <c r="B210" s="19"/>
      <c r="C210" s="19"/>
      <c r="D210" s="19"/>
      <c r="E210" s="25"/>
      <c r="F210" s="25"/>
      <c r="G210" s="19"/>
      <c r="H210" s="19"/>
      <c r="I210" s="19"/>
      <c r="J210" s="19"/>
      <c r="K210" s="19"/>
      <c r="L210" s="29"/>
      <c r="M210" s="29"/>
      <c r="N210" s="19"/>
      <c r="O210" s="19"/>
      <c r="P210" s="20"/>
      <c r="Q210" s="19"/>
      <c r="R210" s="19"/>
      <c r="S210" s="25"/>
      <c r="T210" s="19"/>
      <c r="U210" s="19"/>
      <c r="V210" s="19"/>
      <c r="W210" s="19"/>
      <c r="X210" s="40"/>
      <c r="Y210" s="19"/>
      <c r="Z210" s="19"/>
      <c r="AA210" s="19"/>
      <c r="AB210" s="25"/>
      <c r="AE210" s="19"/>
      <c r="AF210" s="19"/>
      <c r="AH210" s="19"/>
      <c r="AI210" s="25"/>
      <c r="CD210" s="19"/>
      <c r="CE210" s="25"/>
      <c r="DZ210" s="19"/>
      <c r="EA210" s="19"/>
      <c r="EB210" s="19"/>
      <c r="EC210" s="19"/>
      <c r="ED210" s="19"/>
      <c r="EE210" s="19"/>
      <c r="EF210" s="19"/>
      <c r="EG210" s="19"/>
      <c r="EH210" s="19"/>
      <c r="EI210" s="19"/>
      <c r="EJ210" s="19"/>
      <c r="EK210" s="19"/>
      <c r="EL210" s="19"/>
      <c r="FU210" s="19"/>
      <c r="FV210" s="19"/>
      <c r="HQ210" s="19"/>
      <c r="HR210" s="19"/>
      <c r="JM210" s="19"/>
      <c r="JN210" s="29"/>
      <c r="JO210" s="19"/>
      <c r="JP210" s="19"/>
      <c r="JQ210" s="19"/>
      <c r="JR210" s="19"/>
      <c r="JS210" s="19"/>
      <c r="JT210" s="19"/>
      <c r="JU210" s="19"/>
      <c r="JV210" s="19"/>
      <c r="JW210" s="19"/>
      <c r="JX210" s="19"/>
      <c r="JY210" s="19"/>
      <c r="JZ210" s="19"/>
      <c r="LI210" s="19"/>
      <c r="LJ210" s="19"/>
      <c r="LK210" s="19"/>
      <c r="LL210" s="19"/>
      <c r="LM210" s="19"/>
      <c r="LN210" s="19"/>
      <c r="LO210" s="19"/>
      <c r="LP210" s="19"/>
      <c r="LQ210" s="19"/>
      <c r="LR210" s="19"/>
      <c r="LS210" s="19"/>
      <c r="LT210" s="19"/>
      <c r="LU210" s="19"/>
      <c r="ND210" s="19"/>
      <c r="NE210" s="19"/>
      <c r="NF210" s="19"/>
      <c r="NG210" s="19"/>
      <c r="NH210" s="19"/>
      <c r="NI210" s="19"/>
      <c r="NJ210" s="19"/>
      <c r="NK210" s="19"/>
      <c r="NL210" s="19"/>
      <c r="NM210" s="19"/>
      <c r="NN210" s="19"/>
      <c r="NO210" s="19"/>
      <c r="NP210" s="19"/>
      <c r="OZ210" s="25"/>
      <c r="PA210" s="25"/>
      <c r="PB210" s="25"/>
      <c r="PC210" s="25"/>
      <c r="PD210" s="25"/>
      <c r="PE210" s="25"/>
      <c r="PF210" s="25"/>
      <c r="PG210" s="25"/>
      <c r="PH210" s="25"/>
      <c r="PI210" s="25"/>
      <c r="PJ210" s="25"/>
      <c r="PK210" s="25"/>
      <c r="PL210" s="25"/>
      <c r="PM210" s="25"/>
      <c r="PN210" s="25"/>
      <c r="QW210" s="25"/>
      <c r="RA210" s="19"/>
      <c r="RB210" s="19"/>
      <c r="RC210" s="19"/>
      <c r="RD210" s="19"/>
      <c r="RE210" s="19"/>
      <c r="RF210" s="19"/>
      <c r="RI210" s="19"/>
      <c r="RJ210" s="19"/>
      <c r="RK210" s="19"/>
      <c r="RL210" s="19"/>
      <c r="RM210" s="19"/>
      <c r="RN210" s="19"/>
      <c r="RO210" s="19"/>
      <c r="RP210" s="19"/>
      <c r="RQ210" s="19"/>
      <c r="RR210" s="19"/>
      <c r="RS210" s="19"/>
      <c r="RT210" s="19"/>
      <c r="RU210" s="19"/>
      <c r="RV210" s="19"/>
      <c r="RW210" s="19"/>
      <c r="RX210" s="19"/>
      <c r="RY210" s="19"/>
      <c r="SA210" s="19"/>
      <c r="SB210" s="19"/>
    </row>
    <row r="211" spans="1:496" x14ac:dyDescent="0.25">
      <c r="A211" s="2"/>
      <c r="B211" s="19"/>
      <c r="C211" s="19"/>
      <c r="D211" s="19"/>
      <c r="E211" s="25"/>
      <c r="F211" s="25"/>
      <c r="G211" s="19"/>
      <c r="H211" s="19"/>
      <c r="I211" s="19"/>
      <c r="J211" s="19"/>
      <c r="K211" s="19"/>
      <c r="L211" s="29"/>
      <c r="M211" s="29"/>
      <c r="N211" s="19"/>
      <c r="O211" s="19"/>
      <c r="P211" s="20"/>
      <c r="Q211" s="19"/>
      <c r="R211" s="19"/>
      <c r="S211" s="25"/>
      <c r="T211" s="19"/>
      <c r="U211" s="19"/>
      <c r="V211" s="19"/>
      <c r="W211" s="19"/>
      <c r="X211" s="40"/>
      <c r="Y211" s="19"/>
      <c r="Z211" s="19"/>
      <c r="AA211" s="19"/>
      <c r="AB211" s="25"/>
      <c r="AE211" s="19"/>
      <c r="AF211" s="19"/>
      <c r="AH211" s="19"/>
      <c r="AI211" s="25"/>
      <c r="CD211" s="19"/>
      <c r="CE211" s="25"/>
      <c r="DZ211" s="19"/>
      <c r="EA211" s="19"/>
      <c r="EB211" s="19"/>
      <c r="EC211" s="19"/>
      <c r="ED211" s="19"/>
      <c r="EE211" s="19"/>
      <c r="EF211" s="19"/>
      <c r="EG211" s="19"/>
      <c r="EH211" s="19"/>
      <c r="EI211" s="19"/>
      <c r="EJ211" s="19"/>
      <c r="EK211" s="19"/>
      <c r="EL211" s="19"/>
      <c r="FU211" s="19"/>
      <c r="FV211" s="19"/>
      <c r="HQ211" s="19"/>
      <c r="HR211" s="19"/>
      <c r="JM211" s="19"/>
      <c r="JN211" s="29"/>
      <c r="JO211" s="19"/>
      <c r="JP211" s="19"/>
      <c r="JQ211" s="19"/>
      <c r="JR211" s="19"/>
      <c r="JS211" s="19"/>
      <c r="JT211" s="19"/>
      <c r="JU211" s="19"/>
      <c r="JV211" s="19"/>
      <c r="JW211" s="19"/>
      <c r="JX211" s="19"/>
      <c r="JY211" s="19"/>
      <c r="JZ211" s="19"/>
      <c r="LI211" s="19"/>
      <c r="LJ211" s="19"/>
      <c r="LK211" s="19"/>
      <c r="LL211" s="19"/>
      <c r="LM211" s="19"/>
      <c r="LN211" s="19"/>
      <c r="LO211" s="19"/>
      <c r="LP211" s="19"/>
      <c r="LQ211" s="19"/>
      <c r="LR211" s="19"/>
      <c r="LS211" s="19"/>
      <c r="LT211" s="19"/>
      <c r="LU211" s="19"/>
      <c r="ND211" s="19"/>
      <c r="NE211" s="19"/>
      <c r="NF211" s="19"/>
      <c r="NG211" s="19"/>
      <c r="NH211" s="19"/>
      <c r="NI211" s="19"/>
      <c r="NJ211" s="19"/>
      <c r="NK211" s="19"/>
      <c r="NL211" s="19"/>
      <c r="NM211" s="19"/>
      <c r="NN211" s="19"/>
      <c r="NO211" s="19"/>
      <c r="NP211" s="19"/>
      <c r="OZ211" s="25"/>
      <c r="PA211" s="25"/>
      <c r="PB211" s="25"/>
      <c r="PC211" s="25"/>
      <c r="PD211" s="25"/>
      <c r="PE211" s="25"/>
      <c r="PF211" s="25"/>
      <c r="PG211" s="25"/>
      <c r="PH211" s="25"/>
      <c r="PI211" s="25"/>
      <c r="PJ211" s="25"/>
      <c r="PK211" s="25"/>
      <c r="PL211" s="25"/>
      <c r="PM211" s="25"/>
      <c r="PN211" s="25"/>
      <c r="QW211" s="25"/>
      <c r="RA211" s="19"/>
      <c r="RB211" s="19"/>
      <c r="RC211" s="19"/>
      <c r="RD211" s="19"/>
      <c r="RE211" s="19"/>
      <c r="RF211" s="19"/>
      <c r="RI211" s="19"/>
      <c r="RJ211" s="19"/>
      <c r="RK211" s="19"/>
      <c r="RL211" s="19"/>
      <c r="RM211" s="19"/>
      <c r="RN211" s="19"/>
      <c r="RO211" s="19"/>
      <c r="RP211" s="19"/>
      <c r="RQ211" s="19"/>
      <c r="RR211" s="19"/>
      <c r="RS211" s="19"/>
      <c r="RT211" s="19"/>
      <c r="RU211" s="19"/>
      <c r="RV211" s="19"/>
      <c r="RW211" s="19"/>
      <c r="RX211" s="19"/>
      <c r="RY211" s="19"/>
      <c r="SA211" s="19"/>
      <c r="SB211" s="19"/>
    </row>
    <row r="212" spans="1:496" x14ac:dyDescent="0.25">
      <c r="A212" s="2"/>
      <c r="B212" s="19"/>
      <c r="C212" s="19"/>
      <c r="D212" s="19"/>
      <c r="E212" s="25"/>
      <c r="F212" s="25"/>
      <c r="G212" s="19"/>
      <c r="H212" s="19"/>
      <c r="I212" s="19"/>
      <c r="J212" s="19"/>
      <c r="K212" s="19"/>
      <c r="L212" s="29"/>
      <c r="M212" s="29"/>
      <c r="N212" s="19"/>
      <c r="O212" s="19"/>
      <c r="P212" s="20"/>
      <c r="Q212" s="19"/>
      <c r="R212" s="19"/>
      <c r="S212" s="25"/>
      <c r="T212" s="19"/>
      <c r="U212" s="19"/>
      <c r="V212" s="19"/>
      <c r="W212" s="19"/>
      <c r="X212" s="40"/>
      <c r="Y212" s="19"/>
      <c r="Z212" s="19"/>
      <c r="AA212" s="19"/>
      <c r="AB212" s="25"/>
      <c r="AE212" s="19"/>
      <c r="AF212" s="19"/>
      <c r="AH212" s="19"/>
      <c r="AI212" s="25"/>
      <c r="CD212" s="19"/>
      <c r="CE212" s="25"/>
      <c r="DZ212" s="19"/>
      <c r="EA212" s="19"/>
      <c r="EB212" s="19"/>
      <c r="EC212" s="19"/>
      <c r="ED212" s="19"/>
      <c r="EE212" s="19"/>
      <c r="EF212" s="19"/>
      <c r="EG212" s="19"/>
      <c r="EH212" s="19"/>
      <c r="EI212" s="19"/>
      <c r="EJ212" s="19"/>
      <c r="EK212" s="19"/>
      <c r="EL212" s="19"/>
      <c r="FU212" s="19"/>
      <c r="FV212" s="19"/>
      <c r="HQ212" s="19"/>
      <c r="HR212" s="19"/>
      <c r="JM212" s="19"/>
      <c r="JN212" s="29"/>
      <c r="JO212" s="19"/>
      <c r="JP212" s="19"/>
      <c r="JQ212" s="19"/>
      <c r="JR212" s="19"/>
      <c r="JS212" s="19"/>
      <c r="JT212" s="19"/>
      <c r="JU212" s="19"/>
      <c r="JV212" s="19"/>
      <c r="JW212" s="19"/>
      <c r="JX212" s="19"/>
      <c r="JY212" s="19"/>
      <c r="JZ212" s="19"/>
      <c r="LI212" s="19"/>
      <c r="LJ212" s="19"/>
      <c r="LK212" s="19"/>
      <c r="LL212" s="19"/>
      <c r="LM212" s="19"/>
      <c r="LN212" s="19"/>
      <c r="LO212" s="19"/>
      <c r="LP212" s="19"/>
      <c r="LQ212" s="19"/>
      <c r="LR212" s="19"/>
      <c r="LS212" s="19"/>
      <c r="LT212" s="19"/>
      <c r="LU212" s="19"/>
      <c r="ND212" s="19"/>
      <c r="NE212" s="19"/>
      <c r="NF212" s="19"/>
      <c r="NG212" s="19"/>
      <c r="NH212" s="19"/>
      <c r="NI212" s="19"/>
      <c r="NJ212" s="19"/>
      <c r="NK212" s="19"/>
      <c r="NL212" s="19"/>
      <c r="NM212" s="19"/>
      <c r="NN212" s="19"/>
      <c r="NO212" s="19"/>
      <c r="NP212" s="19"/>
      <c r="OZ212" s="25"/>
      <c r="PA212" s="25"/>
      <c r="PB212" s="25"/>
      <c r="PC212" s="25"/>
      <c r="PD212" s="25"/>
      <c r="PE212" s="25"/>
      <c r="PF212" s="25"/>
      <c r="PG212" s="25"/>
      <c r="PH212" s="25"/>
      <c r="PI212" s="25"/>
      <c r="PJ212" s="25"/>
      <c r="PK212" s="25"/>
      <c r="PL212" s="25"/>
      <c r="PM212" s="25"/>
      <c r="PN212" s="25"/>
      <c r="QW212" s="25"/>
      <c r="RA212" s="19"/>
      <c r="RB212" s="19"/>
      <c r="RC212" s="19"/>
      <c r="RD212" s="19"/>
      <c r="RE212" s="19"/>
      <c r="RF212" s="19"/>
      <c r="RI212" s="19"/>
      <c r="RJ212" s="19"/>
      <c r="RK212" s="19"/>
      <c r="RL212" s="19"/>
      <c r="RM212" s="19"/>
      <c r="RN212" s="19"/>
      <c r="RO212" s="19"/>
      <c r="RP212" s="19"/>
      <c r="RQ212" s="19"/>
      <c r="RR212" s="19"/>
      <c r="RS212" s="19"/>
      <c r="RT212" s="19"/>
      <c r="RU212" s="19"/>
      <c r="RV212" s="19"/>
      <c r="RW212" s="19"/>
      <c r="RX212" s="19"/>
      <c r="RY212" s="19"/>
      <c r="SA212" s="19"/>
      <c r="SB212" s="19"/>
    </row>
    <row r="213" spans="1:496" x14ac:dyDescent="0.25">
      <c r="A213" s="2"/>
      <c r="B213" s="19"/>
      <c r="C213" s="19"/>
      <c r="D213" s="19"/>
      <c r="E213" s="25"/>
      <c r="F213" s="25"/>
      <c r="G213" s="19"/>
      <c r="H213" s="19"/>
      <c r="I213" s="19"/>
      <c r="J213" s="19"/>
      <c r="K213" s="19"/>
      <c r="L213" s="29"/>
      <c r="M213" s="29"/>
      <c r="N213" s="19"/>
      <c r="O213" s="19"/>
      <c r="P213" s="20"/>
      <c r="Q213" s="19"/>
      <c r="R213" s="19"/>
      <c r="S213" s="25"/>
      <c r="T213" s="19"/>
      <c r="U213" s="19"/>
      <c r="V213" s="19"/>
      <c r="W213" s="19"/>
      <c r="X213" s="40"/>
      <c r="Y213" s="19"/>
      <c r="Z213" s="19"/>
      <c r="AA213" s="19"/>
      <c r="AB213" s="25"/>
      <c r="AE213" s="19"/>
      <c r="AF213" s="19"/>
      <c r="AH213" s="19"/>
      <c r="AI213" s="25"/>
      <c r="CD213" s="19"/>
      <c r="CE213" s="25"/>
      <c r="DZ213" s="19"/>
      <c r="EA213" s="19"/>
      <c r="EB213" s="19"/>
      <c r="EC213" s="19"/>
      <c r="ED213" s="19"/>
      <c r="EE213" s="19"/>
      <c r="EF213" s="19"/>
      <c r="EG213" s="19"/>
      <c r="EH213" s="19"/>
      <c r="EI213" s="19"/>
      <c r="EJ213" s="19"/>
      <c r="EK213" s="19"/>
      <c r="EL213" s="19"/>
      <c r="FU213" s="19"/>
      <c r="FV213" s="19"/>
      <c r="HQ213" s="19"/>
      <c r="HR213" s="19"/>
      <c r="JM213" s="19"/>
      <c r="JN213" s="29"/>
      <c r="JO213" s="19"/>
      <c r="JP213" s="19"/>
      <c r="JQ213" s="19"/>
      <c r="JR213" s="19"/>
      <c r="JS213" s="19"/>
      <c r="JT213" s="19"/>
      <c r="JU213" s="19"/>
      <c r="JV213" s="19"/>
      <c r="JW213" s="19"/>
      <c r="JX213" s="19"/>
      <c r="JY213" s="19"/>
      <c r="JZ213" s="19"/>
      <c r="LI213" s="19"/>
      <c r="LJ213" s="19"/>
      <c r="LK213" s="19"/>
      <c r="LL213" s="19"/>
      <c r="LM213" s="19"/>
      <c r="LN213" s="19"/>
      <c r="LO213" s="19"/>
      <c r="LP213" s="19"/>
      <c r="LQ213" s="19"/>
      <c r="LR213" s="19"/>
      <c r="LS213" s="19"/>
      <c r="LT213" s="19"/>
      <c r="LU213" s="19"/>
      <c r="ND213" s="19"/>
      <c r="NE213" s="19"/>
      <c r="NF213" s="19"/>
      <c r="NG213" s="19"/>
      <c r="NH213" s="19"/>
      <c r="NI213" s="19"/>
      <c r="NJ213" s="19"/>
      <c r="NK213" s="19"/>
      <c r="NL213" s="19"/>
      <c r="NM213" s="19"/>
      <c r="NN213" s="19"/>
      <c r="NO213" s="19"/>
      <c r="NP213" s="19"/>
      <c r="OZ213" s="25"/>
      <c r="PA213" s="25"/>
      <c r="PB213" s="25"/>
      <c r="PC213" s="25"/>
      <c r="PD213" s="25"/>
      <c r="PE213" s="25"/>
      <c r="PF213" s="25"/>
      <c r="PG213" s="25"/>
      <c r="PH213" s="25"/>
      <c r="PI213" s="25"/>
      <c r="PJ213" s="25"/>
      <c r="PK213" s="25"/>
      <c r="PL213" s="25"/>
      <c r="PM213" s="25"/>
      <c r="PN213" s="25"/>
      <c r="QW213" s="25"/>
      <c r="RA213" s="19"/>
      <c r="RB213" s="19"/>
      <c r="RC213" s="19"/>
      <c r="RD213" s="19"/>
      <c r="RE213" s="19"/>
      <c r="RF213" s="19"/>
      <c r="RI213" s="19"/>
      <c r="RJ213" s="19"/>
      <c r="RK213" s="19"/>
      <c r="RL213" s="19"/>
      <c r="RM213" s="19"/>
      <c r="RN213" s="19"/>
      <c r="RO213" s="19"/>
      <c r="RP213" s="19"/>
      <c r="RQ213" s="19"/>
      <c r="RR213" s="19"/>
      <c r="RS213" s="19"/>
      <c r="RT213" s="19"/>
      <c r="RU213" s="19"/>
      <c r="RV213" s="19"/>
      <c r="RW213" s="19"/>
      <c r="RX213" s="19"/>
      <c r="RY213" s="19"/>
      <c r="SA213" s="19"/>
      <c r="SB213" s="19"/>
    </row>
    <row r="214" spans="1:496" x14ac:dyDescent="0.25">
      <c r="A214" s="2"/>
      <c r="B214" s="19"/>
      <c r="C214" s="19"/>
      <c r="D214" s="19"/>
      <c r="E214" s="25"/>
      <c r="F214" s="25"/>
      <c r="G214" s="19"/>
      <c r="H214" s="19"/>
      <c r="I214" s="19"/>
      <c r="J214" s="19"/>
      <c r="K214" s="19"/>
      <c r="L214" s="29"/>
      <c r="M214" s="29"/>
      <c r="N214" s="19"/>
      <c r="O214" s="19"/>
      <c r="P214" s="20"/>
      <c r="Q214" s="19"/>
      <c r="R214" s="19"/>
      <c r="S214" s="25"/>
      <c r="T214" s="19"/>
      <c r="U214" s="19"/>
      <c r="V214" s="19"/>
      <c r="W214" s="19"/>
      <c r="X214" s="40"/>
      <c r="Y214" s="19"/>
      <c r="Z214" s="19"/>
      <c r="AA214" s="19"/>
      <c r="AB214" s="25"/>
      <c r="AE214" s="19"/>
      <c r="AF214" s="19"/>
      <c r="AH214" s="19"/>
      <c r="AI214" s="25"/>
      <c r="CD214" s="19"/>
      <c r="CE214" s="25"/>
      <c r="DZ214" s="19"/>
      <c r="EA214" s="19"/>
      <c r="EB214" s="19"/>
      <c r="EC214" s="19"/>
      <c r="ED214" s="19"/>
      <c r="EE214" s="19"/>
      <c r="EF214" s="19"/>
      <c r="EG214" s="19"/>
      <c r="EH214" s="19"/>
      <c r="EI214" s="19"/>
      <c r="EJ214" s="19"/>
      <c r="EK214" s="19"/>
      <c r="EL214" s="19"/>
      <c r="FU214" s="19"/>
      <c r="FV214" s="19"/>
      <c r="HQ214" s="19"/>
      <c r="HR214" s="19"/>
      <c r="JM214" s="19"/>
      <c r="JN214" s="29"/>
      <c r="JO214" s="19"/>
      <c r="JP214" s="19"/>
      <c r="JQ214" s="19"/>
      <c r="JR214" s="19"/>
      <c r="JS214" s="19"/>
      <c r="JT214" s="19"/>
      <c r="JU214" s="19"/>
      <c r="JV214" s="19"/>
      <c r="JW214" s="19"/>
      <c r="JX214" s="19"/>
      <c r="JY214" s="19"/>
      <c r="JZ214" s="19"/>
      <c r="LI214" s="19"/>
      <c r="LJ214" s="19"/>
      <c r="LK214" s="19"/>
      <c r="LL214" s="19"/>
      <c r="LM214" s="19"/>
      <c r="LN214" s="19"/>
      <c r="LO214" s="19"/>
      <c r="LP214" s="19"/>
      <c r="LQ214" s="19"/>
      <c r="LR214" s="19"/>
      <c r="LS214" s="19"/>
      <c r="LT214" s="19"/>
      <c r="LU214" s="19"/>
      <c r="ND214" s="19"/>
      <c r="NE214" s="19"/>
      <c r="NF214" s="19"/>
      <c r="NG214" s="19"/>
      <c r="NH214" s="19"/>
      <c r="NI214" s="19"/>
      <c r="NJ214" s="19"/>
      <c r="NK214" s="19"/>
      <c r="NL214" s="19"/>
      <c r="NM214" s="19"/>
      <c r="NN214" s="19"/>
      <c r="NO214" s="19"/>
      <c r="NP214" s="19"/>
      <c r="OZ214" s="25"/>
      <c r="PA214" s="25"/>
      <c r="PB214" s="25"/>
      <c r="PC214" s="25"/>
      <c r="PD214" s="25"/>
      <c r="PE214" s="25"/>
      <c r="PF214" s="25"/>
      <c r="PG214" s="25"/>
      <c r="PH214" s="25"/>
      <c r="PI214" s="25"/>
      <c r="PJ214" s="25"/>
      <c r="PK214" s="25"/>
      <c r="PL214" s="25"/>
      <c r="PM214" s="25"/>
      <c r="PN214" s="25"/>
      <c r="QW214" s="25"/>
      <c r="RA214" s="19"/>
      <c r="RB214" s="19"/>
      <c r="RC214" s="19"/>
      <c r="RD214" s="19"/>
      <c r="RE214" s="19"/>
      <c r="RF214" s="19"/>
      <c r="RI214" s="19"/>
      <c r="RJ214" s="19"/>
      <c r="RK214" s="19"/>
      <c r="RL214" s="19"/>
      <c r="RM214" s="19"/>
      <c r="RN214" s="19"/>
      <c r="RO214" s="19"/>
      <c r="RP214" s="19"/>
      <c r="RQ214" s="19"/>
      <c r="RR214" s="19"/>
      <c r="RS214" s="19"/>
      <c r="RT214" s="19"/>
      <c r="RU214" s="19"/>
      <c r="RV214" s="19"/>
      <c r="RW214" s="19"/>
      <c r="RX214" s="19"/>
      <c r="RY214" s="19"/>
      <c r="SA214" s="19"/>
      <c r="SB214" s="19"/>
    </row>
    <row r="215" spans="1:496" x14ac:dyDescent="0.25">
      <c r="A215" s="2"/>
      <c r="B215" s="19"/>
      <c r="C215" s="19"/>
      <c r="D215" s="19"/>
      <c r="E215" s="25"/>
      <c r="F215" s="25"/>
      <c r="G215" s="19"/>
      <c r="H215" s="19"/>
      <c r="I215" s="19"/>
      <c r="J215" s="19"/>
      <c r="K215" s="19"/>
      <c r="L215" s="29"/>
      <c r="M215" s="29"/>
      <c r="N215" s="19"/>
      <c r="O215" s="19"/>
      <c r="P215" s="20"/>
      <c r="Q215" s="19"/>
      <c r="R215" s="19"/>
      <c r="S215" s="25"/>
      <c r="T215" s="19"/>
      <c r="U215" s="19"/>
      <c r="V215" s="19"/>
      <c r="W215" s="19"/>
      <c r="X215" s="40"/>
      <c r="Y215" s="19"/>
      <c r="Z215" s="19"/>
      <c r="AA215" s="19"/>
      <c r="AB215" s="25"/>
      <c r="AE215" s="19"/>
      <c r="AF215" s="19"/>
      <c r="AH215" s="19"/>
      <c r="AI215" s="25"/>
      <c r="CD215" s="19"/>
      <c r="CE215" s="25"/>
      <c r="DZ215" s="19"/>
      <c r="EA215" s="19"/>
      <c r="EB215" s="19"/>
      <c r="EC215" s="19"/>
      <c r="ED215" s="19"/>
      <c r="EE215" s="19"/>
      <c r="EF215" s="19"/>
      <c r="EG215" s="19"/>
      <c r="EH215" s="19"/>
      <c r="EI215" s="19"/>
      <c r="EJ215" s="19"/>
      <c r="EK215" s="19"/>
      <c r="EL215" s="19"/>
      <c r="FU215" s="19"/>
      <c r="FV215" s="19"/>
      <c r="HQ215" s="19"/>
      <c r="HR215" s="19"/>
      <c r="JM215" s="19"/>
      <c r="JN215" s="29"/>
      <c r="JO215" s="19"/>
      <c r="JP215" s="19"/>
      <c r="JQ215" s="19"/>
      <c r="JR215" s="19"/>
      <c r="JS215" s="19"/>
      <c r="JT215" s="19"/>
      <c r="JU215" s="19"/>
      <c r="JV215" s="19"/>
      <c r="JW215" s="19"/>
      <c r="JX215" s="19"/>
      <c r="JY215" s="19"/>
      <c r="JZ215" s="19"/>
      <c r="LI215" s="19"/>
      <c r="LJ215" s="19"/>
      <c r="LK215" s="19"/>
      <c r="LL215" s="19"/>
      <c r="LM215" s="19"/>
      <c r="LN215" s="19"/>
      <c r="LO215" s="19"/>
      <c r="LP215" s="19"/>
      <c r="LQ215" s="19"/>
      <c r="LR215" s="19"/>
      <c r="LS215" s="19"/>
      <c r="LT215" s="19"/>
      <c r="LU215" s="19"/>
      <c r="ND215" s="19"/>
      <c r="NE215" s="19"/>
      <c r="NF215" s="19"/>
      <c r="NG215" s="19"/>
      <c r="NH215" s="19"/>
      <c r="NI215" s="19"/>
      <c r="NJ215" s="19"/>
      <c r="NK215" s="19"/>
      <c r="NL215" s="19"/>
      <c r="NM215" s="19"/>
      <c r="NN215" s="19"/>
      <c r="NO215" s="19"/>
      <c r="NP215" s="19"/>
      <c r="OZ215" s="25"/>
      <c r="PA215" s="25"/>
      <c r="PB215" s="25"/>
      <c r="PC215" s="25"/>
      <c r="PD215" s="25"/>
      <c r="PE215" s="25"/>
      <c r="PF215" s="25"/>
      <c r="PG215" s="25"/>
      <c r="PH215" s="25"/>
      <c r="PI215" s="25"/>
      <c r="PJ215" s="25"/>
      <c r="PK215" s="25"/>
      <c r="PL215" s="25"/>
      <c r="PM215" s="25"/>
      <c r="PN215" s="25"/>
      <c r="QW215" s="25"/>
      <c r="RA215" s="19"/>
      <c r="RB215" s="19"/>
      <c r="RC215" s="19"/>
      <c r="RD215" s="19"/>
      <c r="RE215" s="19"/>
      <c r="RF215" s="19"/>
      <c r="RI215" s="19"/>
      <c r="RJ215" s="19"/>
      <c r="RK215" s="19"/>
      <c r="RL215" s="19"/>
      <c r="RM215" s="19"/>
      <c r="RN215" s="19"/>
      <c r="RO215" s="19"/>
      <c r="RP215" s="19"/>
      <c r="RQ215" s="19"/>
      <c r="RR215" s="19"/>
      <c r="RS215" s="19"/>
      <c r="RT215" s="19"/>
      <c r="RU215" s="19"/>
      <c r="RV215" s="19"/>
      <c r="RW215" s="19"/>
      <c r="RX215" s="19"/>
      <c r="RY215" s="19"/>
      <c r="SA215" s="19"/>
      <c r="SB215" s="19"/>
    </row>
    <row r="216" spans="1:496" x14ac:dyDescent="0.25">
      <c r="A216" s="2"/>
      <c r="B216" s="19"/>
      <c r="C216" s="19"/>
      <c r="D216" s="19"/>
      <c r="E216" s="25"/>
      <c r="F216" s="25"/>
      <c r="G216" s="19"/>
      <c r="H216" s="19"/>
      <c r="I216" s="19"/>
      <c r="J216" s="19"/>
      <c r="K216" s="19"/>
      <c r="L216" s="29"/>
      <c r="M216" s="29"/>
      <c r="N216" s="19"/>
      <c r="O216" s="19"/>
      <c r="P216" s="20"/>
      <c r="Q216" s="19"/>
      <c r="R216" s="19"/>
      <c r="S216" s="25"/>
      <c r="T216" s="19"/>
      <c r="U216" s="19"/>
      <c r="V216" s="19"/>
      <c r="W216" s="19"/>
      <c r="X216" s="40"/>
      <c r="Y216" s="19"/>
      <c r="Z216" s="19"/>
      <c r="AA216" s="19"/>
      <c r="AB216" s="25"/>
      <c r="AE216" s="19"/>
      <c r="AF216" s="19"/>
      <c r="AH216" s="19"/>
      <c r="AI216" s="25"/>
      <c r="CD216" s="19"/>
      <c r="CE216" s="25"/>
      <c r="DZ216" s="19"/>
      <c r="EA216" s="19"/>
      <c r="EB216" s="19"/>
      <c r="EC216" s="19"/>
      <c r="ED216" s="19"/>
      <c r="EE216" s="19"/>
      <c r="EF216" s="19"/>
      <c r="EG216" s="19"/>
      <c r="EH216" s="19"/>
      <c r="EI216" s="19"/>
      <c r="EJ216" s="19"/>
      <c r="EK216" s="19"/>
      <c r="EL216" s="19"/>
      <c r="FU216" s="19"/>
      <c r="FV216" s="19"/>
      <c r="HQ216" s="19"/>
      <c r="HR216" s="19"/>
      <c r="JM216" s="19"/>
      <c r="JN216" s="29"/>
      <c r="JO216" s="19"/>
      <c r="JP216" s="19"/>
      <c r="JQ216" s="19"/>
      <c r="JR216" s="19"/>
      <c r="JS216" s="19"/>
      <c r="JT216" s="19"/>
      <c r="JU216" s="19"/>
      <c r="JV216" s="19"/>
      <c r="JW216" s="19"/>
      <c r="JX216" s="19"/>
      <c r="JY216" s="19"/>
      <c r="JZ216" s="19"/>
      <c r="LI216" s="19"/>
      <c r="LJ216" s="19"/>
      <c r="LK216" s="19"/>
      <c r="LL216" s="19"/>
      <c r="LM216" s="19"/>
      <c r="LN216" s="19"/>
      <c r="LO216" s="19"/>
      <c r="LP216" s="19"/>
      <c r="LQ216" s="19"/>
      <c r="LR216" s="19"/>
      <c r="LS216" s="19"/>
      <c r="LT216" s="19"/>
      <c r="LU216" s="19"/>
      <c r="ND216" s="19"/>
      <c r="NE216" s="19"/>
      <c r="NF216" s="19"/>
      <c r="NG216" s="19"/>
      <c r="NH216" s="19"/>
      <c r="NI216" s="19"/>
      <c r="NJ216" s="19"/>
      <c r="NK216" s="19"/>
      <c r="NL216" s="19"/>
      <c r="NM216" s="19"/>
      <c r="NN216" s="19"/>
      <c r="NO216" s="19"/>
      <c r="NP216" s="19"/>
      <c r="OZ216" s="25"/>
      <c r="PA216" s="25"/>
      <c r="PB216" s="25"/>
      <c r="PC216" s="25"/>
      <c r="PD216" s="25"/>
      <c r="PE216" s="25"/>
      <c r="PF216" s="25"/>
      <c r="PG216" s="25"/>
      <c r="PH216" s="25"/>
      <c r="PI216" s="25"/>
      <c r="PJ216" s="25"/>
      <c r="PK216" s="25"/>
      <c r="PL216" s="25"/>
      <c r="PM216" s="25"/>
      <c r="PN216" s="25"/>
      <c r="QW216" s="25"/>
      <c r="RA216" s="19"/>
      <c r="RB216" s="19"/>
      <c r="RC216" s="19"/>
      <c r="RD216" s="19"/>
      <c r="RE216" s="19"/>
      <c r="RF216" s="19"/>
      <c r="RI216" s="19"/>
      <c r="RJ216" s="19"/>
      <c r="RK216" s="19"/>
      <c r="RL216" s="19"/>
      <c r="RM216" s="19"/>
      <c r="RN216" s="19"/>
      <c r="RO216" s="19"/>
      <c r="RP216" s="19"/>
      <c r="RQ216" s="19"/>
      <c r="RR216" s="19"/>
      <c r="RS216" s="19"/>
      <c r="RT216" s="19"/>
      <c r="RU216" s="19"/>
      <c r="RV216" s="19"/>
      <c r="RW216" s="19"/>
      <c r="RX216" s="19"/>
      <c r="RY216" s="19"/>
      <c r="SA216" s="19"/>
      <c r="SB216" s="19"/>
    </row>
    <row r="217" spans="1:496" x14ac:dyDescent="0.25">
      <c r="A217" s="2"/>
      <c r="B217" s="19"/>
      <c r="C217" s="19"/>
      <c r="D217" s="19"/>
      <c r="E217" s="25"/>
      <c r="F217" s="25"/>
      <c r="G217" s="19"/>
      <c r="H217" s="19"/>
      <c r="I217" s="19"/>
      <c r="J217" s="19"/>
      <c r="K217" s="19"/>
      <c r="L217" s="29"/>
      <c r="M217" s="29"/>
      <c r="N217" s="19"/>
      <c r="O217" s="19"/>
      <c r="P217" s="20"/>
      <c r="Q217" s="19"/>
      <c r="R217" s="19"/>
      <c r="S217" s="25"/>
      <c r="T217" s="19"/>
      <c r="U217" s="19"/>
      <c r="V217" s="19"/>
      <c r="W217" s="19"/>
      <c r="X217" s="40"/>
      <c r="Y217" s="19"/>
      <c r="Z217" s="19"/>
      <c r="AA217" s="19"/>
      <c r="AB217" s="25"/>
      <c r="AE217" s="19"/>
      <c r="AF217" s="19"/>
      <c r="AH217" s="19"/>
      <c r="AI217" s="25"/>
      <c r="CD217" s="19"/>
      <c r="CE217" s="25"/>
      <c r="DZ217" s="19"/>
      <c r="EA217" s="19"/>
      <c r="EB217" s="19"/>
      <c r="EC217" s="19"/>
      <c r="ED217" s="19"/>
      <c r="EE217" s="19"/>
      <c r="EF217" s="19"/>
      <c r="EG217" s="19"/>
      <c r="EH217" s="19"/>
      <c r="EI217" s="19"/>
      <c r="EJ217" s="19"/>
      <c r="EK217" s="19"/>
      <c r="EL217" s="19"/>
      <c r="FU217" s="19"/>
      <c r="FV217" s="19"/>
      <c r="HQ217" s="19"/>
      <c r="HR217" s="19"/>
      <c r="JM217" s="19"/>
      <c r="JN217" s="29"/>
      <c r="JO217" s="19"/>
      <c r="JP217" s="19"/>
      <c r="JQ217" s="19"/>
      <c r="JR217" s="19"/>
      <c r="JS217" s="19"/>
      <c r="JT217" s="19"/>
      <c r="JU217" s="19"/>
      <c r="JV217" s="19"/>
      <c r="JW217" s="19"/>
      <c r="JX217" s="19"/>
      <c r="JY217" s="19"/>
      <c r="JZ217" s="19"/>
      <c r="LI217" s="19"/>
      <c r="LJ217" s="19"/>
      <c r="LK217" s="19"/>
      <c r="LL217" s="19"/>
      <c r="LM217" s="19"/>
      <c r="LN217" s="19"/>
      <c r="LO217" s="19"/>
      <c r="LP217" s="19"/>
      <c r="LQ217" s="19"/>
      <c r="LR217" s="19"/>
      <c r="LS217" s="19"/>
      <c r="LT217" s="19"/>
      <c r="LU217" s="19"/>
      <c r="ND217" s="19"/>
      <c r="NE217" s="19"/>
      <c r="NF217" s="19"/>
      <c r="NG217" s="19"/>
      <c r="NH217" s="19"/>
      <c r="NI217" s="19"/>
      <c r="NJ217" s="19"/>
      <c r="NK217" s="19"/>
      <c r="NL217" s="19"/>
      <c r="NM217" s="19"/>
      <c r="NN217" s="19"/>
      <c r="NO217" s="19"/>
      <c r="NP217" s="19"/>
      <c r="OZ217" s="25"/>
      <c r="PA217" s="25"/>
      <c r="PB217" s="25"/>
      <c r="PC217" s="25"/>
      <c r="PD217" s="25"/>
      <c r="PE217" s="25"/>
      <c r="PF217" s="25"/>
      <c r="PG217" s="25"/>
      <c r="PH217" s="25"/>
      <c r="PI217" s="25"/>
      <c r="PJ217" s="25"/>
      <c r="PK217" s="25"/>
      <c r="PL217" s="25"/>
      <c r="PM217" s="25"/>
      <c r="PN217" s="25"/>
      <c r="QW217" s="25"/>
      <c r="RA217" s="19"/>
      <c r="RB217" s="19"/>
      <c r="RC217" s="19"/>
      <c r="RD217" s="19"/>
      <c r="RE217" s="19"/>
      <c r="RF217" s="19"/>
      <c r="RI217" s="19"/>
      <c r="RJ217" s="19"/>
      <c r="RK217" s="19"/>
      <c r="RL217" s="19"/>
      <c r="RM217" s="19"/>
      <c r="RN217" s="19"/>
      <c r="RO217" s="19"/>
      <c r="RP217" s="19"/>
      <c r="RQ217" s="19"/>
      <c r="RR217" s="19"/>
      <c r="RS217" s="19"/>
      <c r="RT217" s="19"/>
      <c r="RU217" s="19"/>
      <c r="RV217" s="19"/>
      <c r="RW217" s="19"/>
      <c r="RX217" s="19"/>
      <c r="RY217" s="19"/>
      <c r="SA217" s="19"/>
      <c r="SB217" s="19"/>
    </row>
    <row r="218" spans="1:496" x14ac:dyDescent="0.25">
      <c r="A218" s="2"/>
      <c r="B218" s="19"/>
      <c r="C218" s="19"/>
      <c r="D218" s="19"/>
      <c r="E218" s="25"/>
      <c r="F218" s="25"/>
      <c r="G218" s="19"/>
      <c r="H218" s="19"/>
      <c r="I218" s="19"/>
      <c r="J218" s="19"/>
      <c r="K218" s="19"/>
      <c r="L218" s="29"/>
      <c r="M218" s="29"/>
      <c r="N218" s="19"/>
      <c r="O218" s="19"/>
      <c r="P218" s="20"/>
      <c r="Q218" s="19"/>
      <c r="R218" s="19"/>
      <c r="S218" s="25"/>
      <c r="T218" s="19"/>
      <c r="U218" s="19"/>
      <c r="V218" s="19"/>
      <c r="W218" s="19"/>
      <c r="X218" s="40"/>
      <c r="Y218" s="19"/>
      <c r="Z218" s="19"/>
      <c r="AA218" s="19"/>
      <c r="AB218" s="25"/>
      <c r="AE218" s="19"/>
      <c r="AF218" s="19"/>
      <c r="AH218" s="19"/>
      <c r="AI218" s="25"/>
      <c r="CD218" s="19"/>
      <c r="CE218" s="25"/>
      <c r="DZ218" s="19"/>
      <c r="EA218" s="19"/>
      <c r="EB218" s="19"/>
      <c r="EC218" s="19"/>
      <c r="ED218" s="19"/>
      <c r="EE218" s="19"/>
      <c r="EF218" s="19"/>
      <c r="EG218" s="19"/>
      <c r="EH218" s="19"/>
      <c r="EI218" s="19"/>
      <c r="EJ218" s="19"/>
      <c r="EK218" s="19"/>
      <c r="EL218" s="19"/>
      <c r="FU218" s="19"/>
      <c r="FV218" s="19"/>
      <c r="HQ218" s="19"/>
      <c r="HR218" s="19"/>
      <c r="JM218" s="19"/>
      <c r="JN218" s="29"/>
      <c r="JO218" s="19"/>
      <c r="JP218" s="19"/>
      <c r="JQ218" s="19"/>
      <c r="JR218" s="19"/>
      <c r="JS218" s="19"/>
      <c r="JT218" s="19"/>
      <c r="JU218" s="19"/>
      <c r="JV218" s="19"/>
      <c r="JW218" s="19"/>
      <c r="JX218" s="19"/>
      <c r="JY218" s="19"/>
      <c r="JZ218" s="19"/>
      <c r="LI218" s="19"/>
      <c r="LJ218" s="19"/>
      <c r="LK218" s="19"/>
      <c r="LL218" s="19"/>
      <c r="LM218" s="19"/>
      <c r="LN218" s="19"/>
      <c r="LO218" s="19"/>
      <c r="LP218" s="19"/>
      <c r="LQ218" s="19"/>
      <c r="LR218" s="19"/>
      <c r="LS218" s="19"/>
      <c r="LT218" s="19"/>
      <c r="LU218" s="19"/>
      <c r="ND218" s="19"/>
      <c r="NE218" s="19"/>
      <c r="NF218" s="19"/>
      <c r="NG218" s="19"/>
      <c r="NH218" s="19"/>
      <c r="NI218" s="19"/>
      <c r="NJ218" s="19"/>
      <c r="NK218" s="19"/>
      <c r="NL218" s="19"/>
      <c r="NM218" s="19"/>
      <c r="NN218" s="19"/>
      <c r="NO218" s="19"/>
      <c r="NP218" s="19"/>
      <c r="OZ218" s="25"/>
      <c r="PA218" s="25"/>
      <c r="PB218" s="25"/>
      <c r="PC218" s="25"/>
      <c r="PD218" s="25"/>
      <c r="PE218" s="25"/>
      <c r="PF218" s="25"/>
      <c r="PG218" s="25"/>
      <c r="PH218" s="25"/>
      <c r="PI218" s="25"/>
      <c r="PJ218" s="25"/>
      <c r="PK218" s="25"/>
      <c r="PL218" s="25"/>
      <c r="PM218" s="25"/>
      <c r="PN218" s="25"/>
      <c r="QW218" s="25"/>
      <c r="RA218" s="19"/>
      <c r="RB218" s="19"/>
      <c r="RC218" s="19"/>
      <c r="RD218" s="19"/>
      <c r="RE218" s="19"/>
      <c r="RF218" s="19"/>
      <c r="RI218" s="19"/>
      <c r="RJ218" s="19"/>
      <c r="RK218" s="19"/>
      <c r="RL218" s="19"/>
      <c r="RM218" s="19"/>
      <c r="RN218" s="19"/>
      <c r="RO218" s="19"/>
      <c r="RP218" s="19"/>
      <c r="RQ218" s="19"/>
      <c r="RR218" s="19"/>
      <c r="RS218" s="19"/>
      <c r="RT218" s="19"/>
      <c r="RU218" s="19"/>
      <c r="RV218" s="19"/>
      <c r="RW218" s="19"/>
      <c r="RX218" s="19"/>
      <c r="RY218" s="19"/>
      <c r="SA218" s="19"/>
      <c r="SB218" s="19"/>
    </row>
    <row r="219" spans="1:496" x14ac:dyDescent="0.25">
      <c r="A219" s="2"/>
      <c r="B219" s="19"/>
      <c r="C219" s="19"/>
      <c r="D219" s="19"/>
      <c r="E219" s="25"/>
      <c r="F219" s="25"/>
      <c r="G219" s="19"/>
      <c r="H219" s="19"/>
      <c r="I219" s="19"/>
      <c r="J219" s="19"/>
      <c r="K219" s="19"/>
      <c r="L219" s="29"/>
      <c r="M219" s="29"/>
      <c r="N219" s="19"/>
      <c r="O219" s="19"/>
      <c r="P219" s="20"/>
      <c r="Q219" s="19"/>
      <c r="R219" s="19"/>
      <c r="S219" s="25"/>
      <c r="T219" s="19"/>
      <c r="U219" s="19"/>
      <c r="V219" s="19"/>
      <c r="W219" s="19"/>
      <c r="X219" s="40"/>
      <c r="Y219" s="19"/>
      <c r="Z219" s="19"/>
      <c r="AA219" s="19"/>
      <c r="AB219" s="25"/>
      <c r="AE219" s="19"/>
      <c r="AF219" s="19"/>
      <c r="AH219" s="19"/>
      <c r="AI219" s="25"/>
      <c r="CD219" s="19"/>
      <c r="CE219" s="25"/>
      <c r="DZ219" s="19"/>
      <c r="EA219" s="19"/>
      <c r="EB219" s="19"/>
      <c r="EC219" s="19"/>
      <c r="ED219" s="19"/>
      <c r="EE219" s="19"/>
      <c r="EF219" s="19"/>
      <c r="EG219" s="19"/>
      <c r="EH219" s="19"/>
      <c r="EI219" s="19"/>
      <c r="EJ219" s="19"/>
      <c r="EK219" s="19"/>
      <c r="EL219" s="19"/>
      <c r="FU219" s="19"/>
      <c r="FV219" s="19"/>
      <c r="HQ219" s="19"/>
      <c r="HR219" s="19"/>
      <c r="JM219" s="19"/>
      <c r="JN219" s="29"/>
      <c r="JO219" s="19"/>
      <c r="JP219" s="19"/>
      <c r="JQ219" s="19"/>
      <c r="JR219" s="19"/>
      <c r="JS219" s="19"/>
      <c r="JT219" s="19"/>
      <c r="JU219" s="19"/>
      <c r="JV219" s="19"/>
      <c r="JW219" s="19"/>
      <c r="JX219" s="19"/>
      <c r="JY219" s="19"/>
      <c r="JZ219" s="19"/>
      <c r="LI219" s="19"/>
      <c r="LJ219" s="19"/>
      <c r="LK219" s="19"/>
      <c r="LL219" s="19"/>
      <c r="LM219" s="19"/>
      <c r="LN219" s="19"/>
      <c r="LO219" s="19"/>
      <c r="LP219" s="19"/>
      <c r="LQ219" s="19"/>
      <c r="LR219" s="19"/>
      <c r="LS219" s="19"/>
      <c r="LT219" s="19"/>
      <c r="LU219" s="19"/>
      <c r="ND219" s="19"/>
      <c r="NE219" s="19"/>
      <c r="NF219" s="19"/>
      <c r="NG219" s="19"/>
      <c r="NH219" s="19"/>
      <c r="NI219" s="19"/>
      <c r="NJ219" s="19"/>
      <c r="NK219" s="19"/>
      <c r="NL219" s="19"/>
      <c r="NM219" s="19"/>
      <c r="NN219" s="19"/>
      <c r="NO219" s="19"/>
      <c r="NP219" s="19"/>
      <c r="OZ219" s="25"/>
      <c r="PA219" s="25"/>
      <c r="PB219" s="25"/>
      <c r="PC219" s="25"/>
      <c r="PD219" s="25"/>
      <c r="PE219" s="25"/>
      <c r="PF219" s="25"/>
      <c r="PG219" s="25"/>
      <c r="PH219" s="25"/>
      <c r="PI219" s="25"/>
      <c r="PJ219" s="25"/>
      <c r="PK219" s="25"/>
      <c r="PL219" s="25"/>
      <c r="PM219" s="25"/>
      <c r="PN219" s="25"/>
      <c r="QW219" s="25"/>
      <c r="RA219" s="19"/>
      <c r="RB219" s="19"/>
      <c r="RC219" s="19"/>
      <c r="RD219" s="19"/>
      <c r="RE219" s="19"/>
      <c r="RF219" s="19"/>
      <c r="RI219" s="19"/>
      <c r="RJ219" s="19"/>
      <c r="RK219" s="19"/>
      <c r="RL219" s="19"/>
      <c r="RM219" s="19"/>
      <c r="RN219" s="19"/>
      <c r="RO219" s="19"/>
      <c r="RP219" s="19"/>
      <c r="RQ219" s="19"/>
      <c r="RR219" s="19"/>
      <c r="RS219" s="19"/>
      <c r="RT219" s="19"/>
      <c r="RU219" s="19"/>
      <c r="RV219" s="19"/>
      <c r="RW219" s="19"/>
      <c r="RX219" s="19"/>
      <c r="RY219" s="19"/>
      <c r="SA219" s="19"/>
      <c r="SB219" s="19"/>
    </row>
    <row r="220" spans="1:496" x14ac:dyDescent="0.25">
      <c r="A220" s="2"/>
      <c r="B220" s="19"/>
      <c r="C220" s="19"/>
      <c r="D220" s="19"/>
      <c r="E220" s="25"/>
      <c r="F220" s="25"/>
      <c r="G220" s="19"/>
      <c r="H220" s="19"/>
      <c r="I220" s="19"/>
      <c r="J220" s="19"/>
      <c r="K220" s="19"/>
      <c r="L220" s="29"/>
      <c r="M220" s="29"/>
      <c r="N220" s="19"/>
      <c r="O220" s="19"/>
      <c r="P220" s="20"/>
      <c r="Q220" s="19"/>
      <c r="R220" s="19"/>
      <c r="S220" s="25"/>
      <c r="T220" s="19"/>
      <c r="U220" s="19"/>
      <c r="V220" s="19"/>
      <c r="W220" s="19"/>
      <c r="X220" s="40"/>
      <c r="Y220" s="19"/>
      <c r="Z220" s="19"/>
      <c r="AA220" s="19"/>
      <c r="AB220" s="25"/>
      <c r="AE220" s="19"/>
      <c r="AF220" s="19"/>
      <c r="AH220" s="19"/>
      <c r="AI220" s="25"/>
      <c r="CD220" s="19"/>
      <c r="CE220" s="25"/>
      <c r="DZ220" s="19"/>
      <c r="EA220" s="19"/>
      <c r="EB220" s="19"/>
      <c r="EC220" s="19"/>
      <c r="ED220" s="19"/>
      <c r="EE220" s="19"/>
      <c r="EF220" s="19"/>
      <c r="EG220" s="19"/>
      <c r="EH220" s="19"/>
      <c r="EI220" s="19"/>
      <c r="EJ220" s="19"/>
      <c r="EK220" s="19"/>
      <c r="EL220" s="19"/>
      <c r="FU220" s="19"/>
      <c r="FV220" s="19"/>
      <c r="HQ220" s="19"/>
      <c r="HR220" s="19"/>
      <c r="JM220" s="19"/>
      <c r="JN220" s="29"/>
      <c r="JO220" s="19"/>
      <c r="JP220" s="19"/>
      <c r="JQ220" s="19"/>
      <c r="JR220" s="19"/>
      <c r="JS220" s="19"/>
      <c r="JT220" s="19"/>
      <c r="JU220" s="19"/>
      <c r="JV220" s="19"/>
      <c r="JW220" s="19"/>
      <c r="JX220" s="19"/>
      <c r="JY220" s="19"/>
      <c r="JZ220" s="19"/>
      <c r="LI220" s="19"/>
      <c r="LJ220" s="19"/>
      <c r="LK220" s="19"/>
      <c r="LL220" s="19"/>
      <c r="LM220" s="19"/>
      <c r="LN220" s="19"/>
      <c r="LO220" s="19"/>
      <c r="LP220" s="19"/>
      <c r="LQ220" s="19"/>
      <c r="LR220" s="19"/>
      <c r="LS220" s="19"/>
      <c r="LT220" s="19"/>
      <c r="LU220" s="19"/>
      <c r="ND220" s="19"/>
      <c r="NE220" s="19"/>
      <c r="NF220" s="19"/>
      <c r="NG220" s="19"/>
      <c r="NH220" s="19"/>
      <c r="NI220" s="19"/>
      <c r="NJ220" s="19"/>
      <c r="NK220" s="19"/>
      <c r="NL220" s="19"/>
      <c r="NM220" s="19"/>
      <c r="NN220" s="19"/>
      <c r="NO220" s="19"/>
      <c r="NP220" s="19"/>
      <c r="OZ220" s="25"/>
      <c r="PA220" s="25"/>
      <c r="PB220" s="25"/>
      <c r="PC220" s="25"/>
      <c r="PD220" s="25"/>
      <c r="PE220" s="25"/>
      <c r="PF220" s="25"/>
      <c r="PG220" s="25"/>
      <c r="PH220" s="25"/>
      <c r="PI220" s="25"/>
      <c r="PJ220" s="25"/>
      <c r="PK220" s="25"/>
      <c r="PL220" s="25"/>
      <c r="PM220" s="25"/>
      <c r="PN220" s="25"/>
      <c r="QW220" s="25"/>
      <c r="RA220" s="19"/>
      <c r="RB220" s="19"/>
      <c r="RC220" s="19"/>
      <c r="RD220" s="19"/>
      <c r="RE220" s="19"/>
      <c r="RF220" s="19"/>
      <c r="RI220" s="19"/>
      <c r="RJ220" s="19"/>
      <c r="RK220" s="19"/>
      <c r="RL220" s="19"/>
      <c r="RM220" s="19"/>
      <c r="RN220" s="19"/>
      <c r="RO220" s="19"/>
      <c r="RP220" s="19"/>
      <c r="RQ220" s="19"/>
      <c r="RR220" s="19"/>
      <c r="RS220" s="19"/>
      <c r="RT220" s="19"/>
      <c r="RU220" s="19"/>
      <c r="RV220" s="19"/>
      <c r="RW220" s="19"/>
      <c r="RX220" s="19"/>
      <c r="RY220" s="19"/>
      <c r="SA220" s="19"/>
      <c r="SB220" s="19"/>
    </row>
    <row r="221" spans="1:496" x14ac:dyDescent="0.25">
      <c r="A221" s="2"/>
      <c r="B221" s="19"/>
      <c r="C221" s="19"/>
      <c r="D221" s="19"/>
      <c r="E221" s="25"/>
      <c r="F221" s="25"/>
      <c r="G221" s="19"/>
      <c r="H221" s="19"/>
      <c r="I221" s="19"/>
      <c r="J221" s="19"/>
      <c r="K221" s="19"/>
      <c r="L221" s="29"/>
      <c r="M221" s="29"/>
      <c r="N221" s="19"/>
      <c r="O221" s="19"/>
      <c r="P221" s="20"/>
      <c r="Q221" s="19"/>
      <c r="R221" s="19"/>
      <c r="S221" s="25"/>
      <c r="T221" s="19"/>
      <c r="U221" s="19"/>
      <c r="V221" s="19"/>
      <c r="W221" s="19"/>
      <c r="X221" s="40"/>
      <c r="Y221" s="19"/>
      <c r="Z221" s="19"/>
      <c r="AA221" s="19"/>
      <c r="AB221" s="25"/>
      <c r="AE221" s="19"/>
      <c r="AF221" s="19"/>
      <c r="AH221" s="19"/>
      <c r="AI221" s="25"/>
      <c r="CD221" s="19"/>
      <c r="CE221" s="25"/>
      <c r="DZ221" s="19"/>
      <c r="EA221" s="19"/>
      <c r="EB221" s="19"/>
      <c r="EC221" s="19"/>
      <c r="ED221" s="19"/>
      <c r="EE221" s="19"/>
      <c r="EF221" s="19"/>
      <c r="EG221" s="19"/>
      <c r="EH221" s="19"/>
      <c r="EI221" s="19"/>
      <c r="EJ221" s="19"/>
      <c r="EK221" s="19"/>
      <c r="EL221" s="19"/>
      <c r="FU221" s="19"/>
      <c r="FV221" s="19"/>
      <c r="HQ221" s="19"/>
      <c r="HR221" s="19"/>
      <c r="JM221" s="19"/>
      <c r="JN221" s="29"/>
      <c r="JO221" s="19"/>
      <c r="JP221" s="19"/>
      <c r="JQ221" s="19"/>
      <c r="JR221" s="19"/>
      <c r="JS221" s="19"/>
      <c r="JT221" s="19"/>
      <c r="JU221" s="19"/>
      <c r="JV221" s="19"/>
      <c r="JW221" s="19"/>
      <c r="JX221" s="19"/>
      <c r="JY221" s="19"/>
      <c r="JZ221" s="19"/>
      <c r="LI221" s="19"/>
      <c r="LJ221" s="19"/>
      <c r="LK221" s="19"/>
      <c r="LL221" s="19"/>
      <c r="LM221" s="19"/>
      <c r="LN221" s="19"/>
      <c r="LO221" s="19"/>
      <c r="LP221" s="19"/>
      <c r="LQ221" s="19"/>
      <c r="LR221" s="19"/>
      <c r="LS221" s="19"/>
      <c r="LT221" s="19"/>
      <c r="LU221" s="19"/>
      <c r="ND221" s="19"/>
      <c r="NE221" s="19"/>
      <c r="NF221" s="19"/>
      <c r="NG221" s="19"/>
      <c r="NH221" s="19"/>
      <c r="NI221" s="19"/>
      <c r="NJ221" s="19"/>
      <c r="NK221" s="19"/>
      <c r="NL221" s="19"/>
      <c r="NM221" s="19"/>
      <c r="NN221" s="19"/>
      <c r="NO221" s="19"/>
      <c r="NP221" s="19"/>
      <c r="OZ221" s="25"/>
      <c r="PA221" s="25"/>
      <c r="PB221" s="25"/>
      <c r="PC221" s="25"/>
      <c r="PD221" s="25"/>
      <c r="PE221" s="25"/>
      <c r="PF221" s="25"/>
      <c r="PG221" s="25"/>
      <c r="PH221" s="25"/>
      <c r="PI221" s="25"/>
      <c r="PJ221" s="25"/>
      <c r="PK221" s="25"/>
      <c r="PL221" s="25"/>
      <c r="PM221" s="25"/>
      <c r="PN221" s="25"/>
      <c r="QW221" s="25"/>
      <c r="RA221" s="19"/>
      <c r="RB221" s="19"/>
      <c r="RC221" s="19"/>
      <c r="RD221" s="19"/>
      <c r="RE221" s="19"/>
      <c r="RF221" s="19"/>
      <c r="RI221" s="19"/>
      <c r="RJ221" s="19"/>
      <c r="RK221" s="19"/>
      <c r="RL221" s="19"/>
      <c r="RM221" s="19"/>
      <c r="RN221" s="19"/>
      <c r="RO221" s="19"/>
      <c r="RP221" s="19"/>
      <c r="RQ221" s="19"/>
      <c r="RR221" s="19"/>
      <c r="RS221" s="19"/>
      <c r="RT221" s="19"/>
      <c r="RU221" s="19"/>
      <c r="RV221" s="19"/>
      <c r="RW221" s="19"/>
      <c r="RX221" s="19"/>
      <c r="RY221" s="19"/>
      <c r="SA221" s="19"/>
      <c r="SB221" s="19"/>
    </row>
    <row r="222" spans="1:496" x14ac:dyDescent="0.25">
      <c r="A222" s="2"/>
      <c r="B222" s="19"/>
      <c r="C222" s="19"/>
      <c r="D222" s="19"/>
      <c r="E222" s="25"/>
      <c r="F222" s="25"/>
      <c r="G222" s="19"/>
      <c r="H222" s="19"/>
      <c r="I222" s="19"/>
      <c r="J222" s="19"/>
      <c r="K222" s="19"/>
      <c r="L222" s="29"/>
      <c r="M222" s="29"/>
      <c r="N222" s="19"/>
      <c r="O222" s="19"/>
      <c r="P222" s="20"/>
      <c r="Q222" s="19"/>
      <c r="R222" s="19"/>
      <c r="S222" s="25"/>
      <c r="T222" s="19"/>
      <c r="U222" s="19"/>
      <c r="V222" s="19"/>
      <c r="W222" s="19"/>
      <c r="X222" s="40"/>
      <c r="Y222" s="19"/>
      <c r="Z222" s="19"/>
      <c r="AA222" s="19"/>
      <c r="AB222" s="25"/>
      <c r="AE222" s="19"/>
      <c r="AF222" s="19"/>
      <c r="AH222" s="19"/>
      <c r="AI222" s="25"/>
      <c r="CD222" s="19"/>
      <c r="CE222" s="25"/>
      <c r="DZ222" s="19"/>
      <c r="EA222" s="19"/>
      <c r="EB222" s="19"/>
      <c r="EC222" s="19"/>
      <c r="ED222" s="19"/>
      <c r="EE222" s="19"/>
      <c r="EF222" s="19"/>
      <c r="EG222" s="19"/>
      <c r="EH222" s="19"/>
      <c r="EI222" s="19"/>
      <c r="EJ222" s="19"/>
      <c r="EK222" s="19"/>
      <c r="EL222" s="19"/>
      <c r="FU222" s="19"/>
      <c r="FV222" s="19"/>
      <c r="HQ222" s="19"/>
      <c r="HR222" s="19"/>
      <c r="JM222" s="19"/>
      <c r="JN222" s="29"/>
      <c r="JO222" s="19"/>
      <c r="JP222" s="19"/>
      <c r="JQ222" s="19"/>
      <c r="JR222" s="19"/>
      <c r="JS222" s="19"/>
      <c r="JT222" s="19"/>
      <c r="JU222" s="19"/>
      <c r="JV222" s="19"/>
      <c r="JW222" s="19"/>
      <c r="JX222" s="19"/>
      <c r="JY222" s="19"/>
      <c r="JZ222" s="19"/>
      <c r="LI222" s="19"/>
      <c r="LJ222" s="19"/>
      <c r="LK222" s="19"/>
      <c r="LL222" s="19"/>
      <c r="LM222" s="19"/>
      <c r="LN222" s="19"/>
      <c r="LO222" s="19"/>
      <c r="LP222" s="19"/>
      <c r="LQ222" s="19"/>
      <c r="LR222" s="19"/>
      <c r="LS222" s="19"/>
      <c r="LT222" s="19"/>
      <c r="LU222" s="19"/>
      <c r="ND222" s="19"/>
      <c r="NE222" s="19"/>
      <c r="NF222" s="19"/>
      <c r="NG222" s="19"/>
      <c r="NH222" s="19"/>
      <c r="NI222" s="19"/>
      <c r="NJ222" s="19"/>
      <c r="NK222" s="19"/>
      <c r="NL222" s="19"/>
      <c r="NM222" s="19"/>
      <c r="NN222" s="19"/>
      <c r="NO222" s="19"/>
      <c r="NP222" s="19"/>
      <c r="OZ222" s="25"/>
      <c r="PA222" s="25"/>
      <c r="PB222" s="25"/>
      <c r="PC222" s="25"/>
      <c r="PD222" s="25"/>
      <c r="PE222" s="25"/>
      <c r="PF222" s="25"/>
      <c r="PG222" s="25"/>
      <c r="PH222" s="25"/>
      <c r="PI222" s="25"/>
      <c r="PJ222" s="25"/>
      <c r="PK222" s="25"/>
      <c r="PL222" s="25"/>
      <c r="PM222" s="25"/>
      <c r="PN222" s="25"/>
      <c r="QW222" s="25"/>
      <c r="RA222" s="19"/>
      <c r="RB222" s="19"/>
      <c r="RC222" s="19"/>
      <c r="RD222" s="19"/>
      <c r="RE222" s="19"/>
      <c r="RF222" s="19"/>
      <c r="RI222" s="19"/>
      <c r="RJ222" s="19"/>
      <c r="RK222" s="19"/>
      <c r="RL222" s="19"/>
      <c r="RM222" s="19"/>
      <c r="RN222" s="19"/>
      <c r="RO222" s="19"/>
      <c r="RP222" s="19"/>
      <c r="RQ222" s="19"/>
      <c r="RR222" s="19"/>
      <c r="RS222" s="19"/>
      <c r="RT222" s="19"/>
      <c r="RU222" s="19"/>
      <c r="RV222" s="19"/>
      <c r="RW222" s="19"/>
      <c r="RX222" s="19"/>
      <c r="RY222" s="19"/>
      <c r="SA222" s="19"/>
      <c r="SB222" s="19"/>
    </row>
    <row r="223" spans="1:496" x14ac:dyDescent="0.25">
      <c r="A223" s="2"/>
      <c r="B223" s="19"/>
      <c r="C223" s="19"/>
      <c r="D223" s="19"/>
      <c r="E223" s="25"/>
      <c r="F223" s="25"/>
      <c r="G223" s="19"/>
      <c r="H223" s="19"/>
      <c r="I223" s="19"/>
      <c r="J223" s="19"/>
      <c r="K223" s="19"/>
      <c r="L223" s="29"/>
      <c r="M223" s="29"/>
      <c r="N223" s="19"/>
      <c r="O223" s="19"/>
      <c r="P223" s="20"/>
      <c r="Q223" s="19"/>
      <c r="R223" s="19"/>
      <c r="S223" s="25"/>
      <c r="T223" s="19"/>
      <c r="U223" s="19"/>
      <c r="V223" s="19"/>
      <c r="W223" s="19"/>
      <c r="X223" s="40"/>
      <c r="Y223" s="19"/>
      <c r="Z223" s="19"/>
      <c r="AA223" s="19"/>
      <c r="AB223" s="25"/>
      <c r="AE223" s="19"/>
      <c r="AF223" s="19"/>
      <c r="AH223" s="19"/>
      <c r="AI223" s="25"/>
      <c r="CD223" s="19"/>
      <c r="CE223" s="25"/>
      <c r="DZ223" s="19"/>
      <c r="EA223" s="19"/>
      <c r="EB223" s="19"/>
      <c r="EC223" s="19"/>
      <c r="ED223" s="19"/>
      <c r="EE223" s="19"/>
      <c r="EF223" s="19"/>
      <c r="EG223" s="19"/>
      <c r="EH223" s="19"/>
      <c r="EI223" s="19"/>
      <c r="EJ223" s="19"/>
      <c r="EK223" s="19"/>
      <c r="EL223" s="19"/>
      <c r="FU223" s="19"/>
      <c r="FV223" s="19"/>
      <c r="HQ223" s="19"/>
      <c r="HR223" s="19"/>
      <c r="JM223" s="19"/>
      <c r="JN223" s="29"/>
      <c r="JO223" s="19"/>
      <c r="JP223" s="19"/>
      <c r="JQ223" s="19"/>
      <c r="JR223" s="19"/>
      <c r="JS223" s="19"/>
      <c r="JT223" s="19"/>
      <c r="JU223" s="19"/>
      <c r="JV223" s="19"/>
      <c r="JW223" s="19"/>
      <c r="JX223" s="19"/>
      <c r="JY223" s="19"/>
      <c r="JZ223" s="19"/>
      <c r="LI223" s="19"/>
      <c r="LJ223" s="19"/>
      <c r="LK223" s="19"/>
      <c r="LL223" s="19"/>
      <c r="LM223" s="19"/>
      <c r="LN223" s="19"/>
      <c r="LO223" s="19"/>
      <c r="LP223" s="19"/>
      <c r="LQ223" s="19"/>
      <c r="LR223" s="19"/>
      <c r="LS223" s="19"/>
      <c r="LT223" s="19"/>
      <c r="LU223" s="19"/>
      <c r="ND223" s="19"/>
      <c r="NE223" s="19"/>
      <c r="NF223" s="19"/>
      <c r="NG223" s="19"/>
      <c r="NH223" s="19"/>
      <c r="NI223" s="19"/>
      <c r="NJ223" s="19"/>
      <c r="NK223" s="19"/>
      <c r="NL223" s="19"/>
      <c r="NM223" s="19"/>
      <c r="NN223" s="19"/>
      <c r="NO223" s="19"/>
      <c r="NP223" s="19"/>
      <c r="OZ223" s="25"/>
      <c r="PA223" s="25"/>
      <c r="PB223" s="25"/>
      <c r="PC223" s="25"/>
      <c r="PD223" s="25"/>
      <c r="PE223" s="25"/>
      <c r="PF223" s="25"/>
      <c r="PG223" s="25"/>
      <c r="PH223" s="25"/>
      <c r="PI223" s="25"/>
      <c r="PJ223" s="25"/>
      <c r="PK223" s="25"/>
      <c r="PL223" s="25"/>
      <c r="PM223" s="25"/>
      <c r="PN223" s="25"/>
      <c r="QW223" s="25"/>
      <c r="RA223" s="19"/>
      <c r="RB223" s="19"/>
      <c r="RC223" s="19"/>
      <c r="RD223" s="19"/>
      <c r="RE223" s="19"/>
      <c r="RF223" s="19"/>
      <c r="RI223" s="19"/>
      <c r="RJ223" s="19"/>
      <c r="RK223" s="19"/>
      <c r="RL223" s="19"/>
      <c r="RM223" s="19"/>
      <c r="RN223" s="19"/>
      <c r="RO223" s="19"/>
      <c r="RP223" s="19"/>
      <c r="RQ223" s="19"/>
      <c r="RR223" s="19"/>
      <c r="RS223" s="19"/>
      <c r="RT223" s="19"/>
      <c r="RU223" s="19"/>
      <c r="RV223" s="19"/>
      <c r="RW223" s="19"/>
      <c r="RX223" s="19"/>
      <c r="RY223" s="19"/>
      <c r="SA223" s="19"/>
      <c r="SB223" s="19"/>
    </row>
    <row r="224" spans="1:496" x14ac:dyDescent="0.25">
      <c r="A224" s="2"/>
      <c r="B224" s="19"/>
      <c r="C224" s="19"/>
      <c r="D224" s="19"/>
      <c r="E224" s="25"/>
      <c r="F224" s="25"/>
      <c r="G224" s="19"/>
      <c r="H224" s="19"/>
      <c r="I224" s="19"/>
      <c r="J224" s="19"/>
      <c r="K224" s="19"/>
      <c r="L224" s="29"/>
      <c r="M224" s="29"/>
      <c r="N224" s="19"/>
      <c r="O224" s="19"/>
      <c r="P224" s="20"/>
      <c r="Q224" s="19"/>
      <c r="R224" s="19"/>
      <c r="S224" s="25"/>
      <c r="T224" s="19"/>
      <c r="U224" s="19"/>
      <c r="V224" s="19"/>
      <c r="W224" s="19"/>
      <c r="X224" s="40"/>
      <c r="Y224" s="19"/>
      <c r="Z224" s="19"/>
      <c r="AA224" s="19"/>
      <c r="AB224" s="25"/>
      <c r="AE224" s="19"/>
      <c r="AF224" s="19"/>
      <c r="AH224" s="19"/>
      <c r="AI224" s="25"/>
      <c r="CD224" s="19"/>
      <c r="CE224" s="25"/>
      <c r="DZ224" s="19"/>
      <c r="EA224" s="19"/>
      <c r="EB224" s="19"/>
      <c r="EC224" s="19"/>
      <c r="ED224" s="19"/>
      <c r="EE224" s="19"/>
      <c r="EF224" s="19"/>
      <c r="EG224" s="19"/>
      <c r="EH224" s="19"/>
      <c r="EI224" s="19"/>
      <c r="EJ224" s="19"/>
      <c r="EK224" s="19"/>
      <c r="EL224" s="19"/>
      <c r="FU224" s="19"/>
      <c r="FV224" s="19"/>
      <c r="HQ224" s="19"/>
      <c r="HR224" s="19"/>
      <c r="JM224" s="19"/>
      <c r="JN224" s="29"/>
      <c r="JO224" s="19"/>
      <c r="JP224" s="19"/>
      <c r="JQ224" s="19"/>
      <c r="JR224" s="19"/>
      <c r="JS224" s="19"/>
      <c r="JT224" s="19"/>
      <c r="JU224" s="19"/>
      <c r="JV224" s="19"/>
      <c r="JW224" s="19"/>
      <c r="JX224" s="19"/>
      <c r="JY224" s="19"/>
      <c r="JZ224" s="19"/>
      <c r="LI224" s="19"/>
      <c r="LJ224" s="19"/>
      <c r="LK224" s="19"/>
      <c r="LL224" s="19"/>
      <c r="LM224" s="19"/>
      <c r="LN224" s="19"/>
      <c r="LO224" s="19"/>
      <c r="LP224" s="19"/>
      <c r="LQ224" s="19"/>
      <c r="LR224" s="19"/>
      <c r="LS224" s="19"/>
      <c r="LT224" s="19"/>
      <c r="LU224" s="19"/>
      <c r="ND224" s="19"/>
      <c r="NE224" s="19"/>
      <c r="NF224" s="19"/>
      <c r="NG224" s="19"/>
      <c r="NH224" s="19"/>
      <c r="NI224" s="19"/>
      <c r="NJ224" s="19"/>
      <c r="NK224" s="19"/>
      <c r="NL224" s="19"/>
      <c r="NM224" s="19"/>
      <c r="NN224" s="19"/>
      <c r="NO224" s="19"/>
      <c r="NP224" s="19"/>
      <c r="OZ224" s="25"/>
      <c r="PA224" s="25"/>
      <c r="PB224" s="25"/>
      <c r="PC224" s="25"/>
      <c r="PD224" s="25"/>
      <c r="PE224" s="25"/>
      <c r="PF224" s="25"/>
      <c r="PG224" s="25"/>
      <c r="PH224" s="25"/>
      <c r="PI224" s="25"/>
      <c r="PJ224" s="25"/>
      <c r="PK224" s="25"/>
      <c r="PL224" s="25"/>
      <c r="PM224" s="25"/>
      <c r="PN224" s="25"/>
      <c r="QW224" s="25"/>
      <c r="RA224" s="19"/>
      <c r="RB224" s="19"/>
      <c r="RC224" s="19"/>
      <c r="RD224" s="19"/>
      <c r="RE224" s="19"/>
      <c r="RF224" s="19"/>
      <c r="RI224" s="19"/>
      <c r="RJ224" s="19"/>
      <c r="RK224" s="19"/>
      <c r="RL224" s="19"/>
      <c r="RM224" s="19"/>
      <c r="RN224" s="19"/>
      <c r="RO224" s="19"/>
      <c r="RP224" s="19"/>
      <c r="RQ224" s="19"/>
      <c r="RR224" s="19"/>
      <c r="RS224" s="19"/>
      <c r="RT224" s="19"/>
      <c r="RU224" s="19"/>
      <c r="RV224" s="19"/>
      <c r="RW224" s="19"/>
      <c r="RX224" s="19"/>
      <c r="RY224" s="19"/>
      <c r="SA224" s="19"/>
      <c r="SB224" s="19"/>
    </row>
    <row r="225" spans="1:496" x14ac:dyDescent="0.25">
      <c r="A225" s="2"/>
      <c r="B225" s="19"/>
      <c r="C225" s="19"/>
      <c r="D225" s="19"/>
      <c r="E225" s="25"/>
      <c r="F225" s="25"/>
      <c r="G225" s="19"/>
      <c r="H225" s="19"/>
      <c r="I225" s="19"/>
      <c r="J225" s="19"/>
      <c r="K225" s="19"/>
      <c r="L225" s="29"/>
      <c r="M225" s="29"/>
      <c r="N225" s="19"/>
      <c r="O225" s="19"/>
      <c r="P225" s="20"/>
      <c r="Q225" s="19"/>
      <c r="R225" s="19"/>
      <c r="S225" s="25"/>
      <c r="T225" s="19"/>
      <c r="U225" s="19"/>
      <c r="V225" s="19"/>
      <c r="W225" s="19"/>
      <c r="X225" s="40"/>
      <c r="Y225" s="19"/>
      <c r="Z225" s="19"/>
      <c r="AA225" s="19"/>
      <c r="AB225" s="25"/>
      <c r="AE225" s="19"/>
      <c r="AF225" s="19"/>
      <c r="AH225" s="19"/>
      <c r="AI225" s="25"/>
      <c r="CD225" s="19"/>
      <c r="CE225" s="25"/>
      <c r="DZ225" s="19"/>
      <c r="EA225" s="19"/>
      <c r="EB225" s="19"/>
      <c r="EC225" s="19"/>
      <c r="ED225" s="19"/>
      <c r="EE225" s="19"/>
      <c r="EF225" s="19"/>
      <c r="EG225" s="19"/>
      <c r="EH225" s="19"/>
      <c r="EI225" s="19"/>
      <c r="EJ225" s="19"/>
      <c r="EK225" s="19"/>
      <c r="EL225" s="19"/>
      <c r="FU225" s="19"/>
      <c r="FV225" s="19"/>
      <c r="HQ225" s="19"/>
      <c r="HR225" s="19"/>
      <c r="JM225" s="19"/>
      <c r="JN225" s="29"/>
      <c r="JO225" s="19"/>
      <c r="JP225" s="19"/>
      <c r="JQ225" s="19"/>
      <c r="JR225" s="19"/>
      <c r="JS225" s="19"/>
      <c r="JT225" s="19"/>
      <c r="JU225" s="19"/>
      <c r="JV225" s="19"/>
      <c r="JW225" s="19"/>
      <c r="JX225" s="19"/>
      <c r="JY225" s="19"/>
      <c r="JZ225" s="19"/>
      <c r="LI225" s="19"/>
      <c r="LJ225" s="19"/>
      <c r="LK225" s="19"/>
      <c r="LL225" s="19"/>
      <c r="LM225" s="19"/>
      <c r="LN225" s="19"/>
      <c r="LO225" s="19"/>
      <c r="LP225" s="19"/>
      <c r="LQ225" s="19"/>
      <c r="LR225" s="19"/>
      <c r="LS225" s="19"/>
      <c r="LT225" s="19"/>
      <c r="LU225" s="19"/>
      <c r="ND225" s="19"/>
      <c r="NE225" s="19"/>
      <c r="NF225" s="19"/>
      <c r="NG225" s="19"/>
      <c r="NH225" s="19"/>
      <c r="NI225" s="19"/>
      <c r="NJ225" s="19"/>
      <c r="NK225" s="19"/>
      <c r="NL225" s="19"/>
      <c r="NM225" s="19"/>
      <c r="NN225" s="19"/>
      <c r="NO225" s="19"/>
      <c r="NP225" s="19"/>
      <c r="OZ225" s="25"/>
      <c r="PA225" s="25"/>
      <c r="PB225" s="25"/>
      <c r="PC225" s="25"/>
      <c r="PD225" s="25"/>
      <c r="PE225" s="25"/>
      <c r="PF225" s="25"/>
      <c r="PG225" s="25"/>
      <c r="PH225" s="25"/>
      <c r="PI225" s="25"/>
      <c r="PJ225" s="25"/>
      <c r="PK225" s="25"/>
      <c r="PL225" s="25"/>
      <c r="PM225" s="25"/>
      <c r="PN225" s="25"/>
      <c r="QW225" s="25"/>
      <c r="RA225" s="19"/>
      <c r="RB225" s="19"/>
      <c r="RC225" s="19"/>
      <c r="RD225" s="19"/>
      <c r="RE225" s="19"/>
      <c r="RF225" s="19"/>
      <c r="RI225" s="19"/>
      <c r="RJ225" s="19"/>
      <c r="RK225" s="19"/>
      <c r="RL225" s="19"/>
      <c r="RM225" s="19"/>
      <c r="RN225" s="19"/>
      <c r="RO225" s="19"/>
      <c r="RP225" s="19"/>
      <c r="RQ225" s="19"/>
      <c r="RR225" s="19"/>
      <c r="RS225" s="19"/>
      <c r="RT225" s="19"/>
      <c r="RU225" s="19"/>
      <c r="RV225" s="19"/>
      <c r="RW225" s="19"/>
      <c r="RX225" s="19"/>
      <c r="RY225" s="19"/>
      <c r="SA225" s="19"/>
      <c r="SB225" s="19"/>
    </row>
    <row r="226" spans="1:496" x14ac:dyDescent="0.25">
      <c r="A226" s="2"/>
      <c r="B226" s="19"/>
      <c r="C226" s="19"/>
      <c r="D226" s="19"/>
      <c r="E226" s="25"/>
      <c r="F226" s="25"/>
      <c r="G226" s="19"/>
      <c r="H226" s="19"/>
      <c r="I226" s="19"/>
      <c r="J226" s="19"/>
      <c r="K226" s="19"/>
      <c r="L226" s="29"/>
      <c r="M226" s="29"/>
      <c r="N226" s="19"/>
      <c r="O226" s="19"/>
      <c r="P226" s="20"/>
      <c r="Q226" s="19"/>
      <c r="R226" s="19"/>
      <c r="S226" s="25"/>
      <c r="T226" s="19"/>
      <c r="U226" s="19"/>
      <c r="V226" s="19"/>
      <c r="W226" s="19"/>
      <c r="X226" s="40"/>
      <c r="Y226" s="19"/>
      <c r="Z226" s="19"/>
      <c r="AA226" s="19"/>
      <c r="AB226" s="25"/>
      <c r="AE226" s="19"/>
      <c r="AF226" s="19"/>
      <c r="AH226" s="19"/>
      <c r="AI226" s="25"/>
      <c r="CD226" s="19"/>
      <c r="CE226" s="25"/>
      <c r="DZ226" s="19"/>
      <c r="EA226" s="19"/>
      <c r="EB226" s="19"/>
      <c r="EC226" s="19"/>
      <c r="ED226" s="19"/>
      <c r="EE226" s="19"/>
      <c r="EF226" s="19"/>
      <c r="EG226" s="19"/>
      <c r="EH226" s="19"/>
      <c r="EI226" s="19"/>
      <c r="EJ226" s="19"/>
      <c r="EK226" s="19"/>
      <c r="EL226" s="19"/>
      <c r="FU226" s="19"/>
      <c r="FV226" s="19"/>
      <c r="HQ226" s="19"/>
      <c r="HR226" s="19"/>
      <c r="JM226" s="19"/>
      <c r="JN226" s="29"/>
      <c r="JO226" s="19"/>
      <c r="JP226" s="19"/>
      <c r="JQ226" s="19"/>
      <c r="JR226" s="19"/>
      <c r="JS226" s="19"/>
      <c r="JT226" s="19"/>
      <c r="JU226" s="19"/>
      <c r="JV226" s="19"/>
      <c r="JW226" s="19"/>
      <c r="JX226" s="19"/>
      <c r="JY226" s="19"/>
      <c r="JZ226" s="19"/>
      <c r="LI226" s="19"/>
      <c r="LJ226" s="19"/>
      <c r="LK226" s="19"/>
      <c r="LL226" s="19"/>
      <c r="LM226" s="19"/>
      <c r="LN226" s="19"/>
      <c r="LO226" s="19"/>
      <c r="LP226" s="19"/>
      <c r="LQ226" s="19"/>
      <c r="LR226" s="19"/>
      <c r="LS226" s="19"/>
      <c r="LT226" s="19"/>
      <c r="LU226" s="19"/>
      <c r="ND226" s="19"/>
      <c r="NE226" s="19"/>
      <c r="NF226" s="19"/>
      <c r="NG226" s="19"/>
      <c r="NH226" s="19"/>
      <c r="NI226" s="19"/>
      <c r="NJ226" s="19"/>
      <c r="NK226" s="19"/>
      <c r="NL226" s="19"/>
      <c r="NM226" s="19"/>
      <c r="NN226" s="19"/>
      <c r="NO226" s="19"/>
      <c r="NP226" s="19"/>
      <c r="OZ226" s="25"/>
      <c r="PA226" s="25"/>
      <c r="PB226" s="25"/>
      <c r="PC226" s="25"/>
      <c r="PD226" s="25"/>
      <c r="PE226" s="25"/>
      <c r="PF226" s="25"/>
      <c r="PG226" s="25"/>
      <c r="PH226" s="25"/>
      <c r="PI226" s="25"/>
      <c r="PJ226" s="25"/>
      <c r="PK226" s="25"/>
      <c r="PL226" s="25"/>
      <c r="PM226" s="25"/>
      <c r="PN226" s="25"/>
      <c r="QW226" s="25"/>
      <c r="RA226" s="19"/>
      <c r="RB226" s="19"/>
      <c r="RC226" s="19"/>
      <c r="RD226" s="19"/>
      <c r="RE226" s="19"/>
      <c r="RF226" s="19"/>
      <c r="RI226" s="19"/>
      <c r="RJ226" s="19"/>
      <c r="RK226" s="19"/>
      <c r="RL226" s="19"/>
      <c r="RM226" s="19"/>
      <c r="RN226" s="19"/>
      <c r="RO226" s="19"/>
      <c r="RP226" s="19"/>
      <c r="RQ226" s="19"/>
      <c r="RR226" s="19"/>
      <c r="RS226" s="19"/>
      <c r="RT226" s="19"/>
      <c r="RU226" s="19"/>
      <c r="RV226" s="19"/>
      <c r="RW226" s="19"/>
      <c r="RX226" s="19"/>
      <c r="RY226" s="19"/>
      <c r="SA226" s="19"/>
      <c r="SB226" s="19"/>
    </row>
    <row r="227" spans="1:496" x14ac:dyDescent="0.25">
      <c r="A227" s="2"/>
      <c r="B227" s="19"/>
      <c r="C227" s="19"/>
      <c r="D227" s="19"/>
      <c r="E227" s="25"/>
      <c r="F227" s="25"/>
      <c r="G227" s="19"/>
      <c r="H227" s="19"/>
      <c r="I227" s="19"/>
      <c r="J227" s="19"/>
      <c r="K227" s="19"/>
      <c r="L227" s="29"/>
      <c r="M227" s="29"/>
      <c r="N227" s="19"/>
      <c r="O227" s="19"/>
      <c r="P227" s="20"/>
      <c r="Q227" s="19"/>
      <c r="R227" s="19"/>
      <c r="S227" s="25"/>
      <c r="T227" s="19"/>
      <c r="U227" s="19"/>
      <c r="V227" s="19"/>
      <c r="W227" s="19"/>
      <c r="X227" s="40"/>
      <c r="Y227" s="19"/>
      <c r="Z227" s="19"/>
      <c r="AA227" s="19"/>
      <c r="AB227" s="25"/>
      <c r="AE227" s="19"/>
      <c r="AF227" s="19"/>
      <c r="AH227" s="19"/>
      <c r="AI227" s="25"/>
      <c r="CD227" s="19"/>
      <c r="CE227" s="25"/>
      <c r="DZ227" s="19"/>
      <c r="EA227" s="19"/>
      <c r="EB227" s="19"/>
      <c r="EC227" s="19"/>
      <c r="ED227" s="19"/>
      <c r="EE227" s="19"/>
      <c r="EF227" s="19"/>
      <c r="EG227" s="19"/>
      <c r="EH227" s="19"/>
      <c r="EI227" s="19"/>
      <c r="EJ227" s="19"/>
      <c r="EK227" s="19"/>
      <c r="EL227" s="19"/>
      <c r="FU227" s="19"/>
      <c r="FV227" s="19"/>
      <c r="HQ227" s="19"/>
      <c r="HR227" s="19"/>
      <c r="JM227" s="19"/>
      <c r="JN227" s="29"/>
      <c r="JO227" s="19"/>
      <c r="JP227" s="19"/>
      <c r="JQ227" s="19"/>
      <c r="JR227" s="19"/>
      <c r="JS227" s="19"/>
      <c r="JT227" s="19"/>
      <c r="JU227" s="19"/>
      <c r="JV227" s="19"/>
      <c r="JW227" s="19"/>
      <c r="JX227" s="19"/>
      <c r="JY227" s="19"/>
      <c r="JZ227" s="19"/>
      <c r="LI227" s="19"/>
      <c r="LJ227" s="19"/>
      <c r="LK227" s="19"/>
      <c r="LL227" s="19"/>
      <c r="LM227" s="19"/>
      <c r="LN227" s="19"/>
      <c r="LO227" s="19"/>
      <c r="LP227" s="19"/>
      <c r="LQ227" s="19"/>
      <c r="LR227" s="19"/>
      <c r="LS227" s="19"/>
      <c r="LT227" s="19"/>
      <c r="LU227" s="19"/>
      <c r="ND227" s="19"/>
      <c r="NE227" s="19"/>
      <c r="NF227" s="19"/>
      <c r="NG227" s="19"/>
      <c r="NH227" s="19"/>
      <c r="NI227" s="19"/>
      <c r="NJ227" s="19"/>
      <c r="NK227" s="19"/>
      <c r="NL227" s="19"/>
      <c r="NM227" s="19"/>
      <c r="NN227" s="19"/>
      <c r="NO227" s="19"/>
      <c r="NP227" s="19"/>
      <c r="OZ227" s="25"/>
      <c r="PA227" s="25"/>
      <c r="PB227" s="25"/>
      <c r="PC227" s="25"/>
      <c r="PD227" s="25"/>
      <c r="PE227" s="25"/>
      <c r="PF227" s="25"/>
      <c r="PG227" s="25"/>
      <c r="PH227" s="25"/>
      <c r="PI227" s="25"/>
      <c r="PJ227" s="25"/>
      <c r="PK227" s="25"/>
      <c r="PL227" s="25"/>
      <c r="PM227" s="25"/>
      <c r="PN227" s="25"/>
      <c r="QW227" s="25"/>
      <c r="RA227" s="19"/>
      <c r="RB227" s="19"/>
      <c r="RC227" s="19"/>
      <c r="RD227" s="19"/>
      <c r="RE227" s="19"/>
      <c r="RF227" s="19"/>
      <c r="RI227" s="19"/>
      <c r="RJ227" s="19"/>
      <c r="RK227" s="19"/>
      <c r="RL227" s="19"/>
      <c r="RM227" s="19"/>
      <c r="RN227" s="19"/>
      <c r="RO227" s="19"/>
      <c r="RP227" s="19"/>
      <c r="RQ227" s="19"/>
      <c r="RR227" s="19"/>
      <c r="RS227" s="19"/>
      <c r="RT227" s="19"/>
      <c r="RU227" s="19"/>
      <c r="RV227" s="19"/>
      <c r="RW227" s="19"/>
      <c r="RX227" s="19"/>
      <c r="RY227" s="19"/>
      <c r="SA227" s="19"/>
      <c r="SB227" s="19"/>
    </row>
    <row r="228" spans="1:496" x14ac:dyDescent="0.25">
      <c r="A228" s="2"/>
      <c r="B228" s="19"/>
      <c r="C228" s="19"/>
      <c r="D228" s="19"/>
      <c r="E228" s="25"/>
      <c r="F228" s="25"/>
      <c r="G228" s="19"/>
      <c r="H228" s="19"/>
      <c r="I228" s="19"/>
      <c r="J228" s="19"/>
      <c r="K228" s="19"/>
      <c r="L228" s="29"/>
      <c r="M228" s="29"/>
      <c r="N228" s="19"/>
      <c r="O228" s="19"/>
      <c r="P228" s="20"/>
      <c r="Q228" s="19"/>
      <c r="R228" s="19"/>
      <c r="S228" s="25"/>
      <c r="T228" s="19"/>
      <c r="U228" s="19"/>
      <c r="V228" s="19"/>
      <c r="W228" s="19"/>
      <c r="X228" s="40"/>
      <c r="Y228" s="19"/>
      <c r="Z228" s="19"/>
      <c r="AA228" s="19"/>
      <c r="AB228" s="25"/>
      <c r="AE228" s="19"/>
      <c r="AF228" s="19"/>
      <c r="AH228" s="19"/>
      <c r="AI228" s="25"/>
      <c r="CD228" s="19"/>
      <c r="CE228" s="25"/>
      <c r="DZ228" s="19"/>
      <c r="EA228" s="19"/>
      <c r="EB228" s="19"/>
      <c r="EC228" s="19"/>
      <c r="ED228" s="19"/>
      <c r="EE228" s="19"/>
      <c r="EF228" s="19"/>
      <c r="EG228" s="19"/>
      <c r="EH228" s="19"/>
      <c r="EI228" s="19"/>
      <c r="EJ228" s="19"/>
      <c r="EK228" s="19"/>
      <c r="EL228" s="19"/>
      <c r="FU228" s="19"/>
      <c r="FV228" s="19"/>
      <c r="HQ228" s="19"/>
      <c r="HR228" s="19"/>
      <c r="JM228" s="19"/>
      <c r="JN228" s="29"/>
      <c r="JO228" s="19"/>
      <c r="JP228" s="19"/>
      <c r="JQ228" s="19"/>
      <c r="JR228" s="19"/>
      <c r="JS228" s="19"/>
      <c r="JT228" s="19"/>
      <c r="JU228" s="19"/>
      <c r="JV228" s="19"/>
      <c r="JW228" s="19"/>
      <c r="JX228" s="19"/>
      <c r="JY228" s="19"/>
      <c r="JZ228" s="19"/>
      <c r="LI228" s="19"/>
      <c r="LJ228" s="19"/>
      <c r="LK228" s="19"/>
      <c r="LL228" s="19"/>
      <c r="LM228" s="19"/>
      <c r="LN228" s="19"/>
      <c r="LO228" s="19"/>
      <c r="LP228" s="19"/>
      <c r="LQ228" s="19"/>
      <c r="LR228" s="19"/>
      <c r="LS228" s="19"/>
      <c r="LT228" s="19"/>
      <c r="LU228" s="19"/>
      <c r="ND228" s="19"/>
      <c r="NE228" s="19"/>
      <c r="NF228" s="19"/>
      <c r="NG228" s="19"/>
      <c r="NH228" s="19"/>
      <c r="NI228" s="19"/>
      <c r="NJ228" s="19"/>
      <c r="NK228" s="19"/>
      <c r="NL228" s="19"/>
      <c r="NM228" s="19"/>
      <c r="NN228" s="19"/>
      <c r="NO228" s="19"/>
      <c r="NP228" s="19"/>
      <c r="OZ228" s="25"/>
      <c r="PA228" s="25"/>
      <c r="PB228" s="25"/>
      <c r="PC228" s="25"/>
      <c r="PD228" s="25"/>
      <c r="PE228" s="25"/>
      <c r="PF228" s="25"/>
      <c r="PG228" s="25"/>
      <c r="PH228" s="25"/>
      <c r="PI228" s="25"/>
      <c r="PJ228" s="25"/>
      <c r="PK228" s="25"/>
      <c r="PL228" s="25"/>
      <c r="PM228" s="25"/>
      <c r="PN228" s="25"/>
      <c r="QW228" s="25"/>
      <c r="RA228" s="19"/>
      <c r="RB228" s="19"/>
      <c r="RC228" s="19"/>
      <c r="RD228" s="19"/>
      <c r="RE228" s="19"/>
      <c r="RF228" s="19"/>
      <c r="RI228" s="19"/>
      <c r="RJ228" s="19"/>
      <c r="RK228" s="19"/>
      <c r="RL228" s="19"/>
      <c r="RM228" s="19"/>
      <c r="RN228" s="19"/>
      <c r="RO228" s="19"/>
      <c r="RP228" s="19"/>
      <c r="RQ228" s="19"/>
      <c r="RR228" s="19"/>
      <c r="RS228" s="19"/>
      <c r="RT228" s="19"/>
      <c r="RU228" s="19"/>
      <c r="RV228" s="19"/>
      <c r="RW228" s="19"/>
      <c r="RX228" s="19"/>
      <c r="RY228" s="19"/>
      <c r="SA228" s="19"/>
      <c r="SB228" s="19"/>
    </row>
    <row r="229" spans="1:496" x14ac:dyDescent="0.25">
      <c r="A229" s="2"/>
      <c r="B229" s="19"/>
      <c r="C229" s="19"/>
      <c r="D229" s="19"/>
      <c r="E229" s="25"/>
      <c r="F229" s="25"/>
      <c r="G229" s="19"/>
      <c r="H229" s="19"/>
      <c r="I229" s="19"/>
      <c r="J229" s="19"/>
      <c r="K229" s="19"/>
      <c r="L229" s="29"/>
      <c r="M229" s="29"/>
      <c r="N229" s="19"/>
      <c r="O229" s="19"/>
      <c r="P229" s="20"/>
      <c r="Q229" s="19"/>
      <c r="R229" s="19"/>
      <c r="S229" s="25"/>
      <c r="T229" s="19"/>
      <c r="U229" s="19"/>
      <c r="V229" s="19"/>
      <c r="W229" s="19"/>
      <c r="X229" s="40"/>
      <c r="Y229" s="19"/>
      <c r="Z229" s="19"/>
      <c r="AA229" s="19"/>
      <c r="AB229" s="25"/>
      <c r="AE229" s="19"/>
      <c r="AF229" s="19"/>
      <c r="AH229" s="19"/>
      <c r="AI229" s="25"/>
      <c r="CD229" s="19"/>
      <c r="CE229" s="25"/>
      <c r="DZ229" s="19"/>
      <c r="EA229" s="19"/>
      <c r="EB229" s="19"/>
      <c r="EC229" s="19"/>
      <c r="ED229" s="19"/>
      <c r="EE229" s="19"/>
      <c r="EF229" s="19"/>
      <c r="EG229" s="19"/>
      <c r="EH229" s="19"/>
      <c r="EI229" s="19"/>
      <c r="EJ229" s="19"/>
      <c r="EK229" s="19"/>
      <c r="EL229" s="19"/>
      <c r="FU229" s="19"/>
      <c r="FV229" s="19"/>
      <c r="HQ229" s="19"/>
      <c r="HR229" s="19"/>
      <c r="JM229" s="19"/>
      <c r="JN229" s="29"/>
      <c r="JO229" s="19"/>
      <c r="JP229" s="19"/>
      <c r="JQ229" s="19"/>
      <c r="JR229" s="19"/>
      <c r="JS229" s="19"/>
      <c r="JT229" s="19"/>
      <c r="JU229" s="19"/>
      <c r="JV229" s="19"/>
      <c r="JW229" s="19"/>
      <c r="JX229" s="19"/>
      <c r="JY229" s="19"/>
      <c r="JZ229" s="19"/>
      <c r="LI229" s="19"/>
      <c r="LJ229" s="19"/>
      <c r="LK229" s="19"/>
      <c r="LL229" s="19"/>
      <c r="LM229" s="19"/>
      <c r="LN229" s="19"/>
      <c r="LO229" s="19"/>
      <c r="LP229" s="19"/>
      <c r="LQ229" s="19"/>
      <c r="LR229" s="19"/>
      <c r="LS229" s="19"/>
      <c r="LT229" s="19"/>
      <c r="LU229" s="19"/>
      <c r="ND229" s="19"/>
      <c r="NE229" s="19"/>
      <c r="NF229" s="19"/>
      <c r="NG229" s="19"/>
      <c r="NH229" s="19"/>
      <c r="NI229" s="19"/>
      <c r="NJ229" s="19"/>
      <c r="NK229" s="19"/>
      <c r="NL229" s="19"/>
      <c r="NM229" s="19"/>
      <c r="NN229" s="19"/>
      <c r="NO229" s="19"/>
      <c r="NP229" s="19"/>
      <c r="OZ229" s="25"/>
      <c r="PA229" s="25"/>
      <c r="PB229" s="25"/>
      <c r="PC229" s="25"/>
      <c r="PD229" s="25"/>
      <c r="PE229" s="25"/>
      <c r="PF229" s="25"/>
      <c r="PG229" s="25"/>
      <c r="PH229" s="25"/>
      <c r="PI229" s="25"/>
      <c r="PJ229" s="25"/>
      <c r="PK229" s="25"/>
      <c r="PL229" s="25"/>
      <c r="PM229" s="25"/>
      <c r="PN229" s="25"/>
      <c r="QW229" s="25"/>
      <c r="RA229" s="19"/>
      <c r="RB229" s="19"/>
      <c r="RC229" s="19"/>
      <c r="RD229" s="19"/>
      <c r="RE229" s="19"/>
      <c r="RF229" s="19"/>
      <c r="RI229" s="19"/>
      <c r="RJ229" s="19"/>
      <c r="RK229" s="19"/>
      <c r="RL229" s="19"/>
      <c r="RM229" s="19"/>
      <c r="RN229" s="19"/>
      <c r="RO229" s="19"/>
      <c r="RP229" s="19"/>
      <c r="RQ229" s="19"/>
      <c r="RR229" s="19"/>
      <c r="RS229" s="19"/>
      <c r="RT229" s="19"/>
      <c r="RU229" s="19"/>
      <c r="RV229" s="19"/>
      <c r="RW229" s="19"/>
      <c r="RX229" s="19"/>
      <c r="RY229" s="19"/>
      <c r="SA229" s="19"/>
      <c r="SB229" s="19"/>
    </row>
    <row r="230" spans="1:496" x14ac:dyDescent="0.25">
      <c r="A230" s="2"/>
      <c r="B230" s="19"/>
      <c r="C230" s="19"/>
      <c r="D230" s="19"/>
      <c r="E230" s="25"/>
      <c r="F230" s="25"/>
      <c r="G230" s="19"/>
      <c r="H230" s="19"/>
      <c r="I230" s="19"/>
      <c r="J230" s="19"/>
      <c r="K230" s="19"/>
      <c r="L230" s="29"/>
      <c r="M230" s="29"/>
      <c r="N230" s="19"/>
      <c r="O230" s="19"/>
      <c r="P230" s="20"/>
      <c r="Q230" s="19"/>
      <c r="R230" s="19"/>
      <c r="S230" s="25"/>
      <c r="T230" s="19"/>
      <c r="U230" s="19"/>
      <c r="V230" s="19"/>
      <c r="W230" s="19"/>
      <c r="X230" s="40"/>
      <c r="Y230" s="19"/>
      <c r="Z230" s="19"/>
      <c r="AA230" s="19"/>
      <c r="AB230" s="25"/>
      <c r="AE230" s="19"/>
      <c r="AF230" s="19"/>
      <c r="AH230" s="19"/>
      <c r="AI230" s="25"/>
      <c r="CD230" s="19"/>
      <c r="CE230" s="25"/>
      <c r="DZ230" s="19"/>
      <c r="EA230" s="19"/>
      <c r="EB230" s="19"/>
      <c r="EC230" s="19"/>
      <c r="ED230" s="19"/>
      <c r="EE230" s="19"/>
      <c r="EF230" s="19"/>
      <c r="EG230" s="19"/>
      <c r="EH230" s="19"/>
      <c r="EI230" s="19"/>
      <c r="EJ230" s="19"/>
      <c r="EK230" s="19"/>
      <c r="EL230" s="19"/>
      <c r="FU230" s="19"/>
      <c r="FV230" s="19"/>
      <c r="HQ230" s="19"/>
      <c r="HR230" s="19"/>
      <c r="JM230" s="19"/>
      <c r="JN230" s="29"/>
      <c r="JO230" s="19"/>
      <c r="JP230" s="19"/>
      <c r="JQ230" s="19"/>
      <c r="JR230" s="19"/>
      <c r="JS230" s="19"/>
      <c r="JT230" s="19"/>
      <c r="JU230" s="19"/>
      <c r="JV230" s="19"/>
      <c r="JW230" s="19"/>
      <c r="JX230" s="19"/>
      <c r="JY230" s="19"/>
      <c r="JZ230" s="19"/>
      <c r="LI230" s="19"/>
      <c r="LJ230" s="19"/>
      <c r="LK230" s="19"/>
      <c r="LL230" s="19"/>
      <c r="LM230" s="19"/>
      <c r="LN230" s="19"/>
      <c r="LO230" s="19"/>
      <c r="LP230" s="19"/>
      <c r="LQ230" s="19"/>
      <c r="LR230" s="19"/>
      <c r="LS230" s="19"/>
      <c r="LT230" s="19"/>
      <c r="LU230" s="19"/>
      <c r="ND230" s="19"/>
      <c r="NE230" s="19"/>
      <c r="NF230" s="19"/>
      <c r="NG230" s="19"/>
      <c r="NH230" s="19"/>
      <c r="NI230" s="19"/>
      <c r="NJ230" s="19"/>
      <c r="NK230" s="19"/>
      <c r="NL230" s="19"/>
      <c r="NM230" s="19"/>
      <c r="NN230" s="19"/>
      <c r="NO230" s="19"/>
      <c r="NP230" s="19"/>
      <c r="OZ230" s="25"/>
      <c r="PA230" s="25"/>
      <c r="PB230" s="25"/>
      <c r="PC230" s="25"/>
      <c r="PD230" s="25"/>
      <c r="PE230" s="25"/>
      <c r="PF230" s="25"/>
      <c r="PG230" s="25"/>
      <c r="PH230" s="25"/>
      <c r="PI230" s="25"/>
      <c r="PJ230" s="25"/>
      <c r="PK230" s="25"/>
      <c r="PL230" s="25"/>
      <c r="PM230" s="25"/>
      <c r="PN230" s="25"/>
      <c r="QW230" s="25"/>
      <c r="RA230" s="19"/>
      <c r="RB230" s="19"/>
      <c r="RC230" s="19"/>
      <c r="RD230" s="19"/>
      <c r="RE230" s="19"/>
      <c r="RF230" s="19"/>
      <c r="RI230" s="19"/>
      <c r="RJ230" s="19"/>
      <c r="RK230" s="19"/>
      <c r="RL230" s="19"/>
      <c r="RM230" s="19"/>
      <c r="RN230" s="19"/>
      <c r="RO230" s="19"/>
      <c r="RP230" s="19"/>
      <c r="RQ230" s="19"/>
      <c r="RR230" s="19"/>
      <c r="RS230" s="19"/>
      <c r="RT230" s="19"/>
      <c r="RU230" s="19"/>
      <c r="RV230" s="19"/>
      <c r="RW230" s="19"/>
      <c r="RX230" s="19"/>
      <c r="RY230" s="19"/>
      <c r="SA230" s="19"/>
      <c r="SB230" s="19"/>
    </row>
    <row r="231" spans="1:496" x14ac:dyDescent="0.25">
      <c r="A231" s="2"/>
      <c r="B231" s="19"/>
      <c r="C231" s="19"/>
      <c r="D231" s="19"/>
      <c r="E231" s="25"/>
      <c r="F231" s="25"/>
      <c r="G231" s="19"/>
      <c r="H231" s="19"/>
      <c r="I231" s="19"/>
      <c r="J231" s="19"/>
      <c r="K231" s="19"/>
      <c r="L231" s="29"/>
      <c r="M231" s="29"/>
      <c r="N231" s="19"/>
      <c r="O231" s="19"/>
      <c r="P231" s="20"/>
      <c r="Q231" s="19"/>
      <c r="R231" s="19"/>
      <c r="S231" s="25"/>
      <c r="T231" s="19"/>
      <c r="U231" s="19"/>
      <c r="V231" s="19"/>
      <c r="W231" s="19"/>
      <c r="X231" s="40"/>
      <c r="Y231" s="19"/>
      <c r="Z231" s="19"/>
      <c r="AA231" s="19"/>
      <c r="AB231" s="25"/>
      <c r="AE231" s="19"/>
      <c r="AF231" s="19"/>
      <c r="AH231" s="19"/>
      <c r="AI231" s="25"/>
      <c r="CD231" s="19"/>
      <c r="CE231" s="25"/>
      <c r="DZ231" s="19"/>
      <c r="EA231" s="19"/>
      <c r="EB231" s="19"/>
      <c r="EC231" s="19"/>
      <c r="ED231" s="19"/>
      <c r="EE231" s="19"/>
      <c r="EF231" s="19"/>
      <c r="EG231" s="19"/>
      <c r="EH231" s="19"/>
      <c r="EI231" s="19"/>
      <c r="EJ231" s="19"/>
      <c r="EK231" s="19"/>
      <c r="EL231" s="19"/>
      <c r="FU231" s="19"/>
      <c r="FV231" s="19"/>
      <c r="HQ231" s="19"/>
      <c r="HR231" s="19"/>
      <c r="JM231" s="19"/>
      <c r="JN231" s="29"/>
      <c r="JO231" s="19"/>
      <c r="JP231" s="19"/>
      <c r="JQ231" s="19"/>
      <c r="JR231" s="19"/>
      <c r="JS231" s="19"/>
      <c r="JT231" s="19"/>
      <c r="JU231" s="19"/>
      <c r="JV231" s="19"/>
      <c r="JW231" s="19"/>
      <c r="JX231" s="19"/>
      <c r="JY231" s="19"/>
      <c r="JZ231" s="19"/>
      <c r="LI231" s="19"/>
      <c r="LJ231" s="19"/>
      <c r="LK231" s="19"/>
      <c r="LL231" s="19"/>
      <c r="LM231" s="19"/>
      <c r="LN231" s="19"/>
      <c r="LO231" s="19"/>
      <c r="LP231" s="19"/>
      <c r="LQ231" s="19"/>
      <c r="LR231" s="19"/>
      <c r="LS231" s="19"/>
      <c r="LT231" s="19"/>
      <c r="LU231" s="19"/>
      <c r="ND231" s="19"/>
      <c r="NE231" s="19"/>
      <c r="NF231" s="19"/>
      <c r="NG231" s="19"/>
      <c r="NH231" s="19"/>
      <c r="NI231" s="19"/>
      <c r="NJ231" s="19"/>
      <c r="NK231" s="19"/>
      <c r="NL231" s="19"/>
      <c r="NM231" s="19"/>
      <c r="NN231" s="19"/>
      <c r="NO231" s="19"/>
      <c r="NP231" s="19"/>
      <c r="OZ231" s="25"/>
      <c r="PA231" s="25"/>
      <c r="PB231" s="25"/>
      <c r="PC231" s="25"/>
      <c r="PD231" s="25"/>
      <c r="PE231" s="25"/>
      <c r="PF231" s="25"/>
      <c r="PG231" s="25"/>
      <c r="PH231" s="25"/>
      <c r="PI231" s="25"/>
      <c r="PJ231" s="25"/>
      <c r="PK231" s="25"/>
      <c r="PL231" s="25"/>
      <c r="PM231" s="25"/>
      <c r="PN231" s="25"/>
      <c r="QW231" s="25"/>
      <c r="RA231" s="19"/>
      <c r="RB231" s="19"/>
      <c r="RC231" s="19"/>
      <c r="RD231" s="19"/>
      <c r="RE231" s="19"/>
      <c r="RF231" s="19"/>
      <c r="RI231" s="19"/>
      <c r="RJ231" s="19"/>
      <c r="RK231" s="19"/>
      <c r="RL231" s="19"/>
      <c r="RM231" s="19"/>
      <c r="RN231" s="19"/>
      <c r="RO231" s="19"/>
      <c r="RP231" s="19"/>
      <c r="RQ231" s="19"/>
      <c r="RR231" s="19"/>
      <c r="RS231" s="19"/>
      <c r="RT231" s="19"/>
      <c r="RU231" s="19"/>
      <c r="RV231" s="19"/>
      <c r="RW231" s="19"/>
      <c r="RX231" s="19"/>
      <c r="RY231" s="19"/>
      <c r="SA231" s="19"/>
      <c r="SB231" s="19"/>
    </row>
    <row r="232" spans="1:496" x14ac:dyDescent="0.25">
      <c r="A232" s="2"/>
      <c r="B232" s="19"/>
      <c r="C232" s="19"/>
      <c r="D232" s="19"/>
      <c r="E232" s="25"/>
      <c r="F232" s="25"/>
      <c r="G232" s="19"/>
      <c r="H232" s="19"/>
      <c r="I232" s="19"/>
      <c r="J232" s="19"/>
      <c r="K232" s="19"/>
      <c r="L232" s="29"/>
      <c r="M232" s="29"/>
      <c r="N232" s="19"/>
      <c r="O232" s="19"/>
      <c r="P232" s="20"/>
      <c r="Q232" s="19"/>
      <c r="R232" s="19"/>
      <c r="S232" s="25"/>
      <c r="T232" s="19"/>
      <c r="U232" s="19"/>
      <c r="V232" s="19"/>
      <c r="W232" s="19"/>
      <c r="X232" s="40"/>
      <c r="Y232" s="19"/>
      <c r="Z232" s="19"/>
      <c r="AA232" s="19"/>
      <c r="AB232" s="25"/>
      <c r="AE232" s="19"/>
      <c r="AF232" s="19"/>
      <c r="AH232" s="19"/>
      <c r="AI232" s="25"/>
      <c r="CD232" s="19"/>
      <c r="CE232" s="25"/>
      <c r="DZ232" s="19"/>
      <c r="EA232" s="19"/>
      <c r="EB232" s="19"/>
      <c r="EC232" s="19"/>
      <c r="ED232" s="19"/>
      <c r="EE232" s="19"/>
      <c r="EF232" s="19"/>
      <c r="EG232" s="19"/>
      <c r="EH232" s="19"/>
      <c r="EI232" s="19"/>
      <c r="EJ232" s="19"/>
      <c r="EK232" s="19"/>
      <c r="EL232" s="19"/>
      <c r="FU232" s="19"/>
      <c r="FV232" s="19"/>
      <c r="HQ232" s="19"/>
      <c r="HR232" s="19"/>
      <c r="JM232" s="19"/>
      <c r="JN232" s="29"/>
      <c r="JO232" s="19"/>
      <c r="JP232" s="19"/>
      <c r="JQ232" s="19"/>
      <c r="JR232" s="19"/>
      <c r="JS232" s="19"/>
      <c r="JT232" s="19"/>
      <c r="JU232" s="19"/>
      <c r="JV232" s="19"/>
      <c r="JW232" s="19"/>
      <c r="JX232" s="19"/>
      <c r="JY232" s="19"/>
      <c r="JZ232" s="19"/>
      <c r="LI232" s="19"/>
      <c r="LJ232" s="19"/>
      <c r="LK232" s="19"/>
      <c r="LL232" s="19"/>
      <c r="LM232" s="19"/>
      <c r="LN232" s="19"/>
      <c r="LO232" s="19"/>
      <c r="LP232" s="19"/>
      <c r="LQ232" s="19"/>
      <c r="LR232" s="19"/>
      <c r="LS232" s="19"/>
      <c r="LT232" s="19"/>
      <c r="LU232" s="19"/>
      <c r="ND232" s="19"/>
      <c r="NE232" s="19"/>
      <c r="NF232" s="19"/>
      <c r="NG232" s="19"/>
      <c r="NH232" s="19"/>
      <c r="NI232" s="19"/>
      <c r="NJ232" s="19"/>
      <c r="NK232" s="19"/>
      <c r="NL232" s="19"/>
      <c r="NM232" s="19"/>
      <c r="NN232" s="19"/>
      <c r="NO232" s="19"/>
      <c r="NP232" s="19"/>
      <c r="OZ232" s="25"/>
      <c r="PA232" s="25"/>
      <c r="PB232" s="25"/>
      <c r="PC232" s="25"/>
      <c r="PD232" s="25"/>
      <c r="PE232" s="25"/>
      <c r="PF232" s="25"/>
      <c r="PG232" s="25"/>
      <c r="PH232" s="25"/>
      <c r="PI232" s="25"/>
      <c r="PJ232" s="25"/>
      <c r="PK232" s="25"/>
      <c r="PL232" s="25"/>
      <c r="PM232" s="25"/>
      <c r="PN232" s="25"/>
      <c r="QW232" s="25"/>
      <c r="RA232" s="19"/>
      <c r="RB232" s="19"/>
      <c r="RC232" s="19"/>
      <c r="RD232" s="19"/>
      <c r="RE232" s="19"/>
      <c r="RF232" s="19"/>
      <c r="RI232" s="19"/>
      <c r="RJ232" s="19"/>
      <c r="RK232" s="19"/>
      <c r="RL232" s="19"/>
      <c r="RM232" s="19"/>
      <c r="RN232" s="19"/>
      <c r="RO232" s="19"/>
      <c r="RP232" s="19"/>
      <c r="RQ232" s="19"/>
      <c r="RR232" s="19"/>
      <c r="RS232" s="19"/>
      <c r="RT232" s="19"/>
      <c r="RU232" s="19"/>
      <c r="RV232" s="19"/>
      <c r="RW232" s="19"/>
      <c r="RX232" s="19"/>
      <c r="RY232" s="19"/>
      <c r="SA232" s="19"/>
      <c r="SB232" s="19"/>
    </row>
    <row r="233" spans="1:496" x14ac:dyDescent="0.25">
      <c r="A233" s="2"/>
      <c r="B233" s="19"/>
      <c r="C233" s="19"/>
      <c r="D233" s="19"/>
      <c r="E233" s="25"/>
      <c r="F233" s="25"/>
      <c r="G233" s="19"/>
      <c r="H233" s="19"/>
      <c r="I233" s="19"/>
      <c r="J233" s="19"/>
      <c r="K233" s="19"/>
      <c r="L233" s="29"/>
      <c r="M233" s="29"/>
      <c r="N233" s="19"/>
      <c r="O233" s="19"/>
      <c r="P233" s="20"/>
      <c r="Q233" s="19"/>
      <c r="R233" s="19"/>
      <c r="S233" s="25"/>
      <c r="T233" s="19"/>
      <c r="U233" s="19"/>
      <c r="V233" s="19"/>
      <c r="W233" s="19"/>
      <c r="X233" s="40"/>
      <c r="Y233" s="19"/>
      <c r="Z233" s="19"/>
      <c r="AA233" s="19"/>
      <c r="AB233" s="25"/>
      <c r="AE233" s="19"/>
      <c r="AF233" s="19"/>
      <c r="AH233" s="19"/>
      <c r="AI233" s="25"/>
      <c r="CD233" s="19"/>
      <c r="CE233" s="25"/>
      <c r="DZ233" s="19"/>
      <c r="EA233" s="19"/>
      <c r="EB233" s="19"/>
      <c r="EC233" s="19"/>
      <c r="ED233" s="19"/>
      <c r="EE233" s="19"/>
      <c r="EF233" s="19"/>
      <c r="EG233" s="19"/>
      <c r="EH233" s="19"/>
      <c r="EI233" s="19"/>
      <c r="EJ233" s="19"/>
      <c r="EK233" s="19"/>
      <c r="EL233" s="19"/>
      <c r="FU233" s="19"/>
      <c r="FV233" s="19"/>
      <c r="HQ233" s="19"/>
      <c r="HR233" s="19"/>
      <c r="JM233" s="19"/>
      <c r="JN233" s="29"/>
      <c r="JO233" s="19"/>
      <c r="JP233" s="19"/>
      <c r="JQ233" s="19"/>
      <c r="JR233" s="19"/>
      <c r="JS233" s="19"/>
      <c r="JT233" s="19"/>
      <c r="JU233" s="19"/>
      <c r="JV233" s="19"/>
      <c r="JW233" s="19"/>
      <c r="JX233" s="19"/>
      <c r="JY233" s="19"/>
      <c r="JZ233" s="19"/>
      <c r="LI233" s="19"/>
      <c r="LJ233" s="19"/>
      <c r="LK233" s="19"/>
      <c r="LL233" s="19"/>
      <c r="LM233" s="19"/>
      <c r="LN233" s="19"/>
      <c r="LO233" s="19"/>
      <c r="LP233" s="19"/>
      <c r="LQ233" s="19"/>
      <c r="LR233" s="19"/>
      <c r="LS233" s="19"/>
      <c r="LT233" s="19"/>
      <c r="LU233" s="19"/>
      <c r="ND233" s="19"/>
      <c r="NE233" s="19"/>
      <c r="NF233" s="19"/>
      <c r="NG233" s="19"/>
      <c r="NH233" s="19"/>
      <c r="NI233" s="19"/>
      <c r="NJ233" s="19"/>
      <c r="NK233" s="19"/>
      <c r="NL233" s="19"/>
      <c r="NM233" s="19"/>
      <c r="NN233" s="19"/>
      <c r="NO233" s="19"/>
      <c r="NP233" s="19"/>
      <c r="OZ233" s="25"/>
      <c r="PA233" s="25"/>
      <c r="PB233" s="25"/>
      <c r="PC233" s="25"/>
      <c r="PD233" s="25"/>
      <c r="PE233" s="25"/>
      <c r="PF233" s="25"/>
      <c r="PG233" s="25"/>
      <c r="PH233" s="25"/>
      <c r="PI233" s="25"/>
      <c r="PJ233" s="25"/>
      <c r="PK233" s="25"/>
      <c r="PL233" s="25"/>
      <c r="PM233" s="25"/>
      <c r="PN233" s="25"/>
      <c r="QW233" s="25"/>
      <c r="RA233" s="19"/>
      <c r="RB233" s="19"/>
      <c r="RC233" s="19"/>
      <c r="RD233" s="19"/>
      <c r="RE233" s="19"/>
      <c r="RF233" s="19"/>
      <c r="RI233" s="19"/>
      <c r="RJ233" s="19"/>
      <c r="RK233" s="19"/>
      <c r="RL233" s="19"/>
      <c r="RM233" s="19"/>
      <c r="RN233" s="19"/>
      <c r="RO233" s="19"/>
      <c r="RP233" s="19"/>
      <c r="RQ233" s="19"/>
      <c r="RR233" s="19"/>
      <c r="RS233" s="19"/>
      <c r="RT233" s="19"/>
      <c r="RU233" s="19"/>
      <c r="RV233" s="19"/>
      <c r="RW233" s="19"/>
      <c r="RX233" s="19"/>
      <c r="RY233" s="19"/>
      <c r="SA233" s="19"/>
      <c r="SB233" s="19"/>
    </row>
    <row r="234" spans="1:496" x14ac:dyDescent="0.25">
      <c r="A234" s="2"/>
      <c r="B234" s="19"/>
      <c r="C234" s="19"/>
      <c r="D234" s="19"/>
      <c r="E234" s="25"/>
      <c r="F234" s="25"/>
      <c r="G234" s="19"/>
      <c r="H234" s="19"/>
      <c r="I234" s="19"/>
      <c r="J234" s="19"/>
      <c r="K234" s="19"/>
      <c r="L234" s="29"/>
      <c r="M234" s="29"/>
      <c r="N234" s="19"/>
      <c r="O234" s="19"/>
      <c r="P234" s="20"/>
      <c r="Q234" s="19"/>
      <c r="R234" s="19"/>
      <c r="S234" s="25"/>
      <c r="T234" s="19"/>
      <c r="U234" s="19"/>
      <c r="V234" s="19"/>
      <c r="W234" s="19"/>
      <c r="X234" s="40"/>
      <c r="Y234" s="19"/>
      <c r="Z234" s="19"/>
      <c r="AA234" s="19"/>
      <c r="AB234" s="25"/>
      <c r="AE234" s="19"/>
      <c r="AF234" s="19"/>
      <c r="AH234" s="19"/>
      <c r="AI234" s="25"/>
      <c r="CD234" s="19"/>
      <c r="CE234" s="25"/>
      <c r="DZ234" s="19"/>
      <c r="EA234" s="19"/>
      <c r="EB234" s="19"/>
      <c r="EC234" s="19"/>
      <c r="ED234" s="19"/>
      <c r="EE234" s="19"/>
      <c r="EF234" s="19"/>
      <c r="EG234" s="19"/>
      <c r="EH234" s="19"/>
      <c r="EI234" s="19"/>
      <c r="EJ234" s="19"/>
      <c r="EK234" s="19"/>
      <c r="EL234" s="19"/>
      <c r="FU234" s="19"/>
      <c r="FV234" s="19"/>
      <c r="HQ234" s="19"/>
      <c r="HR234" s="19"/>
      <c r="JM234" s="19"/>
      <c r="JN234" s="29"/>
      <c r="JO234" s="19"/>
      <c r="JP234" s="19"/>
      <c r="JQ234" s="19"/>
      <c r="JR234" s="19"/>
      <c r="JS234" s="19"/>
      <c r="JT234" s="19"/>
      <c r="JU234" s="19"/>
      <c r="JV234" s="19"/>
      <c r="JW234" s="19"/>
      <c r="JX234" s="19"/>
      <c r="JY234" s="19"/>
      <c r="JZ234" s="19"/>
      <c r="LI234" s="19"/>
      <c r="LJ234" s="19"/>
      <c r="LK234" s="19"/>
      <c r="LL234" s="19"/>
      <c r="LM234" s="19"/>
      <c r="LN234" s="19"/>
      <c r="LO234" s="19"/>
      <c r="LP234" s="19"/>
      <c r="LQ234" s="19"/>
      <c r="LR234" s="19"/>
      <c r="LS234" s="19"/>
      <c r="LT234" s="19"/>
      <c r="LU234" s="19"/>
      <c r="ND234" s="19"/>
      <c r="NE234" s="19"/>
      <c r="NF234" s="19"/>
      <c r="NG234" s="19"/>
      <c r="NH234" s="19"/>
      <c r="NI234" s="19"/>
      <c r="NJ234" s="19"/>
      <c r="NK234" s="19"/>
      <c r="NL234" s="19"/>
      <c r="NM234" s="19"/>
      <c r="NN234" s="19"/>
      <c r="NO234" s="19"/>
      <c r="NP234" s="19"/>
      <c r="OZ234" s="25"/>
      <c r="PA234" s="25"/>
      <c r="PB234" s="25"/>
      <c r="PC234" s="25"/>
      <c r="PD234" s="25"/>
      <c r="PE234" s="25"/>
      <c r="PF234" s="25"/>
      <c r="PG234" s="25"/>
      <c r="PH234" s="25"/>
      <c r="PI234" s="25"/>
      <c r="PJ234" s="25"/>
      <c r="PK234" s="25"/>
      <c r="PL234" s="25"/>
      <c r="PM234" s="25"/>
      <c r="PN234" s="25"/>
      <c r="QW234" s="25"/>
      <c r="RA234" s="19"/>
      <c r="RB234" s="19"/>
      <c r="RC234" s="19"/>
      <c r="RD234" s="19"/>
      <c r="RE234" s="19"/>
      <c r="RF234" s="19"/>
      <c r="RI234" s="19"/>
      <c r="RJ234" s="19"/>
      <c r="RK234" s="19"/>
      <c r="RL234" s="19"/>
      <c r="RM234" s="19"/>
      <c r="RN234" s="19"/>
      <c r="RO234" s="19"/>
      <c r="RP234" s="19"/>
      <c r="RQ234" s="19"/>
      <c r="RR234" s="19"/>
      <c r="RS234" s="19"/>
      <c r="RT234" s="19"/>
      <c r="RU234" s="19"/>
      <c r="RV234" s="19"/>
      <c r="RW234" s="19"/>
      <c r="RX234" s="19"/>
      <c r="RY234" s="19"/>
      <c r="SA234" s="19"/>
      <c r="SB234" s="19"/>
    </row>
    <row r="235" spans="1:496" x14ac:dyDescent="0.25">
      <c r="A235" s="2"/>
      <c r="B235" s="19"/>
      <c r="C235" s="19"/>
      <c r="D235" s="19"/>
      <c r="E235" s="25"/>
      <c r="F235" s="25"/>
      <c r="G235" s="19"/>
      <c r="H235" s="19"/>
      <c r="I235" s="19"/>
      <c r="J235" s="19"/>
      <c r="K235" s="19"/>
      <c r="L235" s="29"/>
      <c r="M235" s="29"/>
      <c r="N235" s="19"/>
      <c r="O235" s="19"/>
      <c r="P235" s="20"/>
      <c r="Q235" s="19"/>
      <c r="R235" s="19"/>
      <c r="S235" s="25"/>
      <c r="T235" s="19"/>
      <c r="U235" s="19"/>
      <c r="V235" s="19"/>
      <c r="W235" s="19"/>
      <c r="X235" s="40"/>
      <c r="Y235" s="19"/>
      <c r="Z235" s="19"/>
      <c r="AA235" s="19"/>
      <c r="AB235" s="25"/>
      <c r="AE235" s="19"/>
      <c r="AF235" s="19"/>
      <c r="AH235" s="19"/>
      <c r="AI235" s="25"/>
      <c r="CD235" s="19"/>
      <c r="CE235" s="25"/>
      <c r="DZ235" s="19"/>
      <c r="EA235" s="19"/>
      <c r="EB235" s="19"/>
      <c r="EC235" s="19"/>
      <c r="ED235" s="19"/>
      <c r="EE235" s="19"/>
      <c r="EF235" s="19"/>
      <c r="EG235" s="19"/>
      <c r="EH235" s="19"/>
      <c r="EI235" s="19"/>
      <c r="EJ235" s="19"/>
      <c r="EK235" s="19"/>
      <c r="EL235" s="19"/>
      <c r="FU235" s="19"/>
      <c r="FV235" s="19"/>
      <c r="HQ235" s="19"/>
      <c r="HR235" s="19"/>
      <c r="JM235" s="19"/>
      <c r="JN235" s="29"/>
      <c r="JO235" s="19"/>
      <c r="JP235" s="19"/>
      <c r="JQ235" s="19"/>
      <c r="JR235" s="19"/>
      <c r="JS235" s="19"/>
      <c r="JT235" s="19"/>
      <c r="JU235" s="19"/>
      <c r="JV235" s="19"/>
      <c r="JW235" s="19"/>
      <c r="JX235" s="19"/>
      <c r="JY235" s="19"/>
      <c r="JZ235" s="19"/>
      <c r="LI235" s="19"/>
      <c r="LJ235" s="19"/>
      <c r="LK235" s="19"/>
      <c r="LL235" s="19"/>
      <c r="LM235" s="19"/>
      <c r="LN235" s="19"/>
      <c r="LO235" s="19"/>
      <c r="LP235" s="19"/>
      <c r="LQ235" s="19"/>
      <c r="LR235" s="19"/>
      <c r="LS235" s="19"/>
      <c r="LT235" s="19"/>
      <c r="LU235" s="19"/>
      <c r="ND235" s="19"/>
      <c r="NE235" s="19"/>
      <c r="NF235" s="19"/>
      <c r="NG235" s="19"/>
      <c r="NH235" s="19"/>
      <c r="NI235" s="19"/>
      <c r="NJ235" s="19"/>
      <c r="NK235" s="19"/>
      <c r="NL235" s="19"/>
      <c r="NM235" s="19"/>
      <c r="NN235" s="19"/>
      <c r="NO235" s="19"/>
      <c r="NP235" s="19"/>
      <c r="OZ235" s="25"/>
      <c r="PA235" s="25"/>
      <c r="PB235" s="25"/>
      <c r="PC235" s="25"/>
      <c r="PD235" s="25"/>
      <c r="PE235" s="25"/>
      <c r="PF235" s="25"/>
      <c r="PG235" s="25"/>
      <c r="PH235" s="25"/>
      <c r="PI235" s="25"/>
      <c r="PJ235" s="25"/>
      <c r="PK235" s="25"/>
      <c r="PL235" s="25"/>
      <c r="PM235" s="25"/>
      <c r="PN235" s="25"/>
      <c r="QW235" s="25"/>
      <c r="RA235" s="19"/>
      <c r="RB235" s="19"/>
      <c r="RC235" s="19"/>
      <c r="RD235" s="19"/>
      <c r="RE235" s="19"/>
      <c r="RF235" s="19"/>
      <c r="RI235" s="19"/>
      <c r="RJ235" s="19"/>
      <c r="RK235" s="19"/>
      <c r="RL235" s="19"/>
      <c r="RM235" s="19"/>
      <c r="RN235" s="19"/>
      <c r="RO235" s="19"/>
      <c r="RP235" s="19"/>
      <c r="RQ235" s="19"/>
      <c r="RR235" s="19"/>
      <c r="RS235" s="19"/>
      <c r="RT235" s="19"/>
      <c r="RU235" s="19"/>
      <c r="RV235" s="19"/>
      <c r="RW235" s="19"/>
      <c r="RX235" s="19"/>
      <c r="RY235" s="19"/>
      <c r="SA235" s="19"/>
      <c r="SB235" s="19"/>
    </row>
    <row r="236" spans="1:496" x14ac:dyDescent="0.25">
      <c r="A236" s="2"/>
      <c r="B236" s="19"/>
      <c r="C236" s="19"/>
      <c r="D236" s="19"/>
      <c r="E236" s="25"/>
      <c r="F236" s="25"/>
      <c r="G236" s="19"/>
      <c r="H236" s="19"/>
      <c r="I236" s="19"/>
      <c r="J236" s="19"/>
      <c r="K236" s="19"/>
      <c r="L236" s="29"/>
      <c r="M236" s="29"/>
      <c r="N236" s="19"/>
      <c r="O236" s="19"/>
      <c r="P236" s="20"/>
      <c r="Q236" s="19"/>
      <c r="R236" s="19"/>
      <c r="S236" s="25"/>
      <c r="T236" s="19"/>
      <c r="U236" s="19"/>
      <c r="V236" s="19"/>
      <c r="W236" s="19"/>
      <c r="X236" s="40"/>
      <c r="Y236" s="19"/>
      <c r="Z236" s="19"/>
      <c r="AA236" s="19"/>
      <c r="AB236" s="25"/>
      <c r="AE236" s="19"/>
      <c r="AF236" s="19"/>
      <c r="AH236" s="19"/>
      <c r="AI236" s="25"/>
      <c r="CD236" s="19"/>
      <c r="CE236" s="25"/>
      <c r="DZ236" s="19"/>
      <c r="EA236" s="19"/>
      <c r="EB236" s="19"/>
      <c r="EC236" s="19"/>
      <c r="ED236" s="19"/>
      <c r="EE236" s="19"/>
      <c r="EF236" s="19"/>
      <c r="EG236" s="19"/>
      <c r="EH236" s="19"/>
      <c r="EI236" s="19"/>
      <c r="EJ236" s="19"/>
      <c r="EK236" s="19"/>
      <c r="EL236" s="19"/>
      <c r="FU236" s="19"/>
      <c r="FV236" s="19"/>
      <c r="HQ236" s="19"/>
      <c r="HR236" s="19"/>
      <c r="JM236" s="19"/>
      <c r="JN236" s="29"/>
      <c r="JO236" s="19"/>
      <c r="JP236" s="19"/>
      <c r="JQ236" s="19"/>
      <c r="JR236" s="19"/>
      <c r="JS236" s="19"/>
      <c r="JT236" s="19"/>
      <c r="JU236" s="19"/>
      <c r="JV236" s="19"/>
      <c r="JW236" s="19"/>
      <c r="JX236" s="19"/>
      <c r="JY236" s="19"/>
      <c r="JZ236" s="19"/>
      <c r="LI236" s="19"/>
      <c r="LJ236" s="19"/>
      <c r="LK236" s="19"/>
      <c r="LL236" s="19"/>
      <c r="LM236" s="19"/>
      <c r="LN236" s="19"/>
      <c r="LO236" s="19"/>
      <c r="LP236" s="19"/>
      <c r="LQ236" s="19"/>
      <c r="LR236" s="19"/>
      <c r="LS236" s="19"/>
      <c r="LT236" s="19"/>
      <c r="LU236" s="19"/>
      <c r="ND236" s="19"/>
      <c r="NE236" s="19"/>
      <c r="NF236" s="19"/>
      <c r="NG236" s="19"/>
      <c r="NH236" s="19"/>
      <c r="NI236" s="19"/>
      <c r="NJ236" s="19"/>
      <c r="NK236" s="19"/>
      <c r="NL236" s="19"/>
      <c r="NM236" s="19"/>
      <c r="NN236" s="19"/>
      <c r="NO236" s="19"/>
      <c r="NP236" s="19"/>
      <c r="OZ236" s="25"/>
      <c r="PA236" s="25"/>
      <c r="PB236" s="25"/>
      <c r="PC236" s="25"/>
      <c r="PD236" s="25"/>
      <c r="PE236" s="25"/>
      <c r="PF236" s="25"/>
      <c r="PG236" s="25"/>
      <c r="PH236" s="25"/>
      <c r="PI236" s="25"/>
      <c r="PJ236" s="25"/>
      <c r="PK236" s="25"/>
      <c r="PL236" s="25"/>
      <c r="PM236" s="25"/>
      <c r="PN236" s="25"/>
      <c r="QW236" s="25"/>
      <c r="RA236" s="19"/>
      <c r="RB236" s="19"/>
      <c r="RC236" s="19"/>
      <c r="RD236" s="19"/>
      <c r="RE236" s="19"/>
      <c r="RF236" s="19"/>
      <c r="RI236" s="19"/>
      <c r="RJ236" s="19"/>
      <c r="RK236" s="19"/>
      <c r="RL236" s="19"/>
      <c r="RM236" s="19"/>
      <c r="RN236" s="19"/>
      <c r="RO236" s="19"/>
      <c r="RP236" s="19"/>
      <c r="RQ236" s="19"/>
      <c r="RR236" s="19"/>
      <c r="RS236" s="19"/>
      <c r="RT236" s="19"/>
      <c r="RU236" s="19"/>
      <c r="RV236" s="19"/>
      <c r="RW236" s="19"/>
      <c r="RX236" s="19"/>
      <c r="RY236" s="19"/>
      <c r="SA236" s="19"/>
      <c r="SB236" s="19"/>
    </row>
    <row r="237" spans="1:496" x14ac:dyDescent="0.25">
      <c r="A237" s="2"/>
      <c r="B237" s="19"/>
      <c r="C237" s="19"/>
      <c r="D237" s="19"/>
      <c r="E237" s="25"/>
      <c r="F237" s="25"/>
      <c r="G237" s="19"/>
      <c r="H237" s="19"/>
      <c r="I237" s="19"/>
      <c r="J237" s="19"/>
      <c r="K237" s="19"/>
      <c r="L237" s="29"/>
      <c r="M237" s="29"/>
      <c r="N237" s="19"/>
      <c r="O237" s="19"/>
      <c r="P237" s="20"/>
      <c r="Q237" s="19"/>
      <c r="R237" s="19"/>
      <c r="S237" s="25"/>
      <c r="T237" s="19"/>
      <c r="U237" s="19"/>
      <c r="V237" s="19"/>
      <c r="W237" s="19"/>
      <c r="X237" s="40"/>
      <c r="Y237" s="19"/>
      <c r="Z237" s="19"/>
      <c r="AA237" s="19"/>
      <c r="AB237" s="25"/>
      <c r="AE237" s="19"/>
      <c r="AF237" s="19"/>
      <c r="AH237" s="19"/>
      <c r="AI237" s="25"/>
      <c r="CD237" s="19"/>
      <c r="CE237" s="25"/>
      <c r="DZ237" s="19"/>
      <c r="EA237" s="19"/>
      <c r="EB237" s="19"/>
      <c r="EC237" s="19"/>
      <c r="ED237" s="19"/>
      <c r="EE237" s="19"/>
      <c r="EF237" s="19"/>
      <c r="EG237" s="19"/>
      <c r="EH237" s="19"/>
      <c r="EI237" s="19"/>
      <c r="EJ237" s="19"/>
      <c r="EK237" s="19"/>
      <c r="EL237" s="19"/>
      <c r="FU237" s="19"/>
      <c r="FV237" s="19"/>
      <c r="HQ237" s="19"/>
      <c r="HR237" s="19"/>
      <c r="JM237" s="19"/>
      <c r="JN237" s="29"/>
      <c r="JO237" s="19"/>
      <c r="JP237" s="19"/>
      <c r="JQ237" s="19"/>
      <c r="JR237" s="19"/>
      <c r="JS237" s="19"/>
      <c r="JT237" s="19"/>
      <c r="JU237" s="19"/>
      <c r="JV237" s="19"/>
      <c r="JW237" s="19"/>
      <c r="JX237" s="19"/>
      <c r="JY237" s="19"/>
      <c r="JZ237" s="19"/>
      <c r="LI237" s="19"/>
      <c r="LJ237" s="19"/>
      <c r="LK237" s="19"/>
      <c r="LL237" s="19"/>
      <c r="LM237" s="19"/>
      <c r="LN237" s="19"/>
      <c r="LO237" s="19"/>
      <c r="LP237" s="19"/>
      <c r="LQ237" s="19"/>
      <c r="LR237" s="19"/>
      <c r="LS237" s="19"/>
      <c r="LT237" s="19"/>
      <c r="LU237" s="19"/>
      <c r="ND237" s="19"/>
      <c r="NE237" s="19"/>
      <c r="NF237" s="19"/>
      <c r="NG237" s="19"/>
      <c r="NH237" s="19"/>
      <c r="NI237" s="19"/>
      <c r="NJ237" s="19"/>
      <c r="NK237" s="19"/>
      <c r="NL237" s="19"/>
      <c r="NM237" s="19"/>
      <c r="NN237" s="19"/>
      <c r="NO237" s="19"/>
      <c r="NP237" s="19"/>
      <c r="OZ237" s="25"/>
      <c r="PA237" s="25"/>
      <c r="PB237" s="25"/>
      <c r="PC237" s="25"/>
      <c r="PD237" s="25"/>
      <c r="PE237" s="25"/>
      <c r="PF237" s="25"/>
      <c r="PG237" s="25"/>
      <c r="PH237" s="25"/>
      <c r="PI237" s="25"/>
      <c r="PJ237" s="25"/>
      <c r="PK237" s="25"/>
      <c r="PL237" s="25"/>
      <c r="PM237" s="25"/>
      <c r="PN237" s="25"/>
      <c r="QW237" s="25"/>
      <c r="RA237" s="19"/>
      <c r="RB237" s="19"/>
      <c r="RC237" s="19"/>
      <c r="RD237" s="19"/>
      <c r="RE237" s="19"/>
      <c r="RF237" s="19"/>
      <c r="RI237" s="19"/>
      <c r="RJ237" s="19"/>
      <c r="RK237" s="19"/>
      <c r="RL237" s="19"/>
      <c r="RM237" s="19"/>
      <c r="RN237" s="19"/>
      <c r="RO237" s="19"/>
      <c r="RP237" s="19"/>
      <c r="RQ237" s="19"/>
      <c r="RR237" s="19"/>
      <c r="RS237" s="19"/>
      <c r="RT237" s="19"/>
      <c r="RU237" s="19"/>
      <c r="RV237" s="19"/>
      <c r="RW237" s="19"/>
      <c r="RX237" s="19"/>
      <c r="RY237" s="19"/>
      <c r="SA237" s="19"/>
      <c r="SB237" s="19"/>
    </row>
    <row r="238" spans="1:496" x14ac:dyDescent="0.25">
      <c r="A238" s="2"/>
      <c r="B238" s="19"/>
      <c r="C238" s="19"/>
      <c r="D238" s="19"/>
      <c r="E238" s="25"/>
      <c r="F238" s="25"/>
      <c r="G238" s="19"/>
      <c r="H238" s="19"/>
      <c r="I238" s="19"/>
      <c r="J238" s="19"/>
      <c r="K238" s="19"/>
      <c r="L238" s="29"/>
      <c r="M238" s="29"/>
      <c r="N238" s="19"/>
      <c r="O238" s="19"/>
      <c r="P238" s="20"/>
      <c r="Q238" s="19"/>
      <c r="R238" s="19"/>
      <c r="S238" s="25"/>
      <c r="T238" s="19"/>
      <c r="U238" s="19"/>
      <c r="V238" s="19"/>
      <c r="W238" s="19"/>
      <c r="X238" s="40"/>
      <c r="Y238" s="19"/>
      <c r="Z238" s="19"/>
      <c r="AA238" s="19"/>
      <c r="AB238" s="25"/>
      <c r="AE238" s="19"/>
      <c r="AF238" s="19"/>
      <c r="AH238" s="19"/>
      <c r="AI238" s="25"/>
      <c r="CD238" s="19"/>
      <c r="CE238" s="25"/>
      <c r="DZ238" s="19"/>
      <c r="EA238" s="19"/>
      <c r="EB238" s="19"/>
      <c r="EC238" s="19"/>
      <c r="ED238" s="19"/>
      <c r="EE238" s="19"/>
      <c r="EF238" s="19"/>
      <c r="EG238" s="19"/>
      <c r="EH238" s="19"/>
      <c r="EI238" s="19"/>
      <c r="EJ238" s="19"/>
      <c r="EK238" s="19"/>
      <c r="EL238" s="19"/>
      <c r="FU238" s="19"/>
      <c r="FV238" s="19"/>
      <c r="HQ238" s="19"/>
      <c r="HR238" s="19"/>
      <c r="JM238" s="19"/>
      <c r="JN238" s="29"/>
      <c r="JO238" s="19"/>
      <c r="JP238" s="19"/>
      <c r="JQ238" s="19"/>
      <c r="JR238" s="19"/>
      <c r="JS238" s="19"/>
      <c r="JT238" s="19"/>
      <c r="JU238" s="19"/>
      <c r="JV238" s="19"/>
      <c r="JW238" s="19"/>
      <c r="JX238" s="19"/>
      <c r="JY238" s="19"/>
      <c r="JZ238" s="19"/>
      <c r="LI238" s="19"/>
      <c r="LJ238" s="19"/>
      <c r="LK238" s="19"/>
      <c r="LL238" s="19"/>
      <c r="LM238" s="19"/>
      <c r="LN238" s="19"/>
      <c r="LO238" s="19"/>
      <c r="LP238" s="19"/>
      <c r="LQ238" s="19"/>
      <c r="LR238" s="19"/>
      <c r="LS238" s="19"/>
      <c r="LT238" s="19"/>
      <c r="LU238" s="19"/>
      <c r="ND238" s="19"/>
      <c r="NE238" s="19"/>
      <c r="NF238" s="19"/>
      <c r="NG238" s="19"/>
      <c r="NH238" s="19"/>
      <c r="NI238" s="19"/>
      <c r="NJ238" s="19"/>
      <c r="NK238" s="19"/>
      <c r="NL238" s="19"/>
      <c r="NM238" s="19"/>
      <c r="NN238" s="19"/>
      <c r="NO238" s="19"/>
      <c r="NP238" s="19"/>
      <c r="OZ238" s="25"/>
      <c r="PA238" s="25"/>
      <c r="PB238" s="25"/>
      <c r="PC238" s="25"/>
      <c r="PD238" s="25"/>
      <c r="PE238" s="25"/>
      <c r="PF238" s="25"/>
      <c r="PG238" s="25"/>
      <c r="PH238" s="25"/>
      <c r="PI238" s="25"/>
      <c r="PJ238" s="25"/>
      <c r="PK238" s="25"/>
      <c r="PL238" s="25"/>
      <c r="PM238" s="25"/>
      <c r="PN238" s="25"/>
      <c r="QW238" s="25"/>
      <c r="RA238" s="19"/>
      <c r="RB238" s="19"/>
      <c r="RC238" s="19"/>
      <c r="RD238" s="19"/>
      <c r="RE238" s="19"/>
      <c r="RF238" s="19"/>
      <c r="RI238" s="19"/>
      <c r="RJ238" s="19"/>
      <c r="RK238" s="19"/>
      <c r="RL238" s="19"/>
      <c r="RM238" s="19"/>
      <c r="RN238" s="19"/>
      <c r="RO238" s="19"/>
      <c r="RP238" s="19"/>
      <c r="RQ238" s="19"/>
      <c r="RR238" s="19"/>
      <c r="RS238" s="19"/>
      <c r="RT238" s="19"/>
      <c r="RU238" s="19"/>
      <c r="RV238" s="19"/>
      <c r="RW238" s="19"/>
      <c r="RX238" s="19"/>
      <c r="RY238" s="19"/>
      <c r="SA238" s="19"/>
      <c r="SB238" s="19"/>
    </row>
    <row r="239" spans="1:496" x14ac:dyDescent="0.25">
      <c r="A239" s="2"/>
      <c r="B239" s="19"/>
      <c r="C239" s="19"/>
      <c r="D239" s="19"/>
      <c r="E239" s="25"/>
      <c r="F239" s="25"/>
      <c r="G239" s="19"/>
      <c r="H239" s="19"/>
      <c r="I239" s="19"/>
      <c r="J239" s="19"/>
      <c r="K239" s="19"/>
      <c r="L239" s="29"/>
      <c r="M239" s="29"/>
      <c r="N239" s="19"/>
      <c r="O239" s="19"/>
      <c r="P239" s="20"/>
      <c r="Q239" s="19"/>
      <c r="R239" s="19"/>
      <c r="S239" s="25"/>
      <c r="T239" s="19"/>
      <c r="U239" s="19"/>
      <c r="V239" s="19"/>
      <c r="W239" s="19"/>
      <c r="X239" s="40"/>
      <c r="Y239" s="19"/>
      <c r="Z239" s="19"/>
      <c r="AA239" s="19"/>
      <c r="AB239" s="25"/>
      <c r="AE239" s="19"/>
      <c r="AF239" s="19"/>
      <c r="AH239" s="19"/>
      <c r="AI239" s="25"/>
      <c r="CD239" s="19"/>
      <c r="CE239" s="25"/>
      <c r="DZ239" s="19"/>
      <c r="EA239" s="19"/>
      <c r="EB239" s="19"/>
      <c r="EC239" s="19"/>
      <c r="ED239" s="19"/>
      <c r="EE239" s="19"/>
      <c r="EF239" s="19"/>
      <c r="EG239" s="19"/>
      <c r="EH239" s="19"/>
      <c r="EI239" s="19"/>
      <c r="EJ239" s="19"/>
      <c r="EK239" s="19"/>
      <c r="EL239" s="19"/>
      <c r="FU239" s="19"/>
      <c r="FV239" s="19"/>
      <c r="HQ239" s="19"/>
      <c r="HR239" s="19"/>
      <c r="JM239" s="19"/>
      <c r="JN239" s="29"/>
      <c r="JO239" s="19"/>
      <c r="JP239" s="19"/>
      <c r="JQ239" s="19"/>
      <c r="JR239" s="19"/>
      <c r="JS239" s="19"/>
      <c r="JT239" s="19"/>
      <c r="JU239" s="19"/>
      <c r="JV239" s="19"/>
      <c r="JW239" s="19"/>
      <c r="JX239" s="19"/>
      <c r="JY239" s="19"/>
      <c r="JZ239" s="19"/>
      <c r="LI239" s="19"/>
      <c r="LJ239" s="19"/>
      <c r="LK239" s="19"/>
      <c r="LL239" s="19"/>
      <c r="LM239" s="19"/>
      <c r="LN239" s="19"/>
      <c r="LO239" s="19"/>
      <c r="LP239" s="19"/>
      <c r="LQ239" s="19"/>
      <c r="LR239" s="19"/>
      <c r="LS239" s="19"/>
      <c r="LT239" s="19"/>
      <c r="LU239" s="19"/>
      <c r="ND239" s="19"/>
      <c r="NE239" s="19"/>
      <c r="NF239" s="19"/>
      <c r="NG239" s="19"/>
      <c r="NH239" s="19"/>
      <c r="NI239" s="19"/>
      <c r="NJ239" s="19"/>
      <c r="NK239" s="19"/>
      <c r="NL239" s="19"/>
      <c r="NM239" s="19"/>
      <c r="NN239" s="19"/>
      <c r="NO239" s="19"/>
      <c r="NP239" s="19"/>
      <c r="OZ239" s="25"/>
      <c r="PA239" s="25"/>
      <c r="PB239" s="25"/>
      <c r="PC239" s="25"/>
      <c r="PD239" s="25"/>
      <c r="PE239" s="25"/>
      <c r="PF239" s="25"/>
      <c r="PG239" s="25"/>
      <c r="PH239" s="25"/>
      <c r="PI239" s="25"/>
      <c r="PJ239" s="25"/>
      <c r="PK239" s="25"/>
      <c r="PL239" s="25"/>
      <c r="PM239" s="25"/>
      <c r="PN239" s="25"/>
      <c r="QW239" s="25"/>
      <c r="RA239" s="19"/>
      <c r="RB239" s="19"/>
      <c r="RC239" s="19"/>
      <c r="RD239" s="19"/>
      <c r="RE239" s="19"/>
      <c r="RF239" s="19"/>
      <c r="RI239" s="19"/>
      <c r="RJ239" s="19"/>
      <c r="RK239" s="19"/>
      <c r="RL239" s="19"/>
      <c r="RM239" s="19"/>
      <c r="RN239" s="19"/>
      <c r="RO239" s="19"/>
      <c r="RP239" s="19"/>
      <c r="RQ239" s="19"/>
      <c r="RR239" s="19"/>
      <c r="RS239" s="19"/>
      <c r="RT239" s="19"/>
      <c r="RU239" s="19"/>
      <c r="RV239" s="19"/>
      <c r="RW239" s="19"/>
      <c r="RX239" s="19"/>
      <c r="RY239" s="19"/>
      <c r="SA239" s="19"/>
      <c r="SB239" s="19"/>
    </row>
    <row r="240" spans="1:496" x14ac:dyDescent="0.25">
      <c r="A240" s="2"/>
      <c r="B240" s="19"/>
      <c r="C240" s="19"/>
      <c r="D240" s="19"/>
      <c r="E240" s="25"/>
      <c r="F240" s="25"/>
      <c r="G240" s="19"/>
      <c r="H240" s="19"/>
      <c r="I240" s="19"/>
      <c r="J240" s="19"/>
      <c r="K240" s="19"/>
      <c r="L240" s="29"/>
      <c r="M240" s="29"/>
      <c r="N240" s="19"/>
      <c r="O240" s="19"/>
      <c r="P240" s="20"/>
      <c r="Q240" s="19"/>
      <c r="R240" s="19"/>
      <c r="S240" s="25"/>
      <c r="T240" s="19"/>
      <c r="U240" s="19"/>
      <c r="V240" s="19"/>
      <c r="W240" s="19"/>
      <c r="X240" s="40"/>
      <c r="Y240" s="19"/>
      <c r="Z240" s="19"/>
      <c r="AA240" s="19"/>
      <c r="AB240" s="25"/>
      <c r="AE240" s="19"/>
      <c r="AF240" s="19"/>
      <c r="AH240" s="19"/>
      <c r="AI240" s="25"/>
      <c r="CD240" s="19"/>
      <c r="CE240" s="25"/>
      <c r="DZ240" s="19"/>
      <c r="EA240" s="19"/>
      <c r="EB240" s="19"/>
      <c r="EC240" s="19"/>
      <c r="ED240" s="19"/>
      <c r="EE240" s="19"/>
      <c r="EF240" s="19"/>
      <c r="EG240" s="19"/>
      <c r="EH240" s="19"/>
      <c r="EI240" s="19"/>
      <c r="EJ240" s="19"/>
      <c r="EK240" s="19"/>
      <c r="EL240" s="19"/>
      <c r="FU240" s="19"/>
      <c r="FV240" s="19"/>
      <c r="HQ240" s="19"/>
      <c r="HR240" s="19"/>
      <c r="JM240" s="19"/>
      <c r="JN240" s="29"/>
      <c r="JO240" s="19"/>
      <c r="JP240" s="19"/>
      <c r="JQ240" s="19"/>
      <c r="JR240" s="19"/>
      <c r="JS240" s="19"/>
      <c r="JT240" s="19"/>
      <c r="JU240" s="19"/>
      <c r="JV240" s="19"/>
      <c r="JW240" s="19"/>
      <c r="JX240" s="19"/>
      <c r="JY240" s="19"/>
      <c r="JZ240" s="19"/>
      <c r="LI240" s="19"/>
      <c r="LJ240" s="19"/>
      <c r="LK240" s="19"/>
      <c r="LL240" s="19"/>
      <c r="LM240" s="19"/>
      <c r="LN240" s="19"/>
      <c r="LO240" s="19"/>
      <c r="LP240" s="19"/>
      <c r="LQ240" s="19"/>
      <c r="LR240" s="19"/>
      <c r="LS240" s="19"/>
      <c r="LT240" s="19"/>
      <c r="LU240" s="19"/>
      <c r="ND240" s="19"/>
      <c r="NE240" s="19"/>
      <c r="NF240" s="19"/>
      <c r="NG240" s="19"/>
      <c r="NH240" s="19"/>
      <c r="NI240" s="19"/>
      <c r="NJ240" s="19"/>
      <c r="NK240" s="19"/>
      <c r="NL240" s="19"/>
      <c r="NM240" s="19"/>
      <c r="NN240" s="19"/>
      <c r="NO240" s="19"/>
      <c r="NP240" s="19"/>
      <c r="OZ240" s="25"/>
      <c r="PA240" s="25"/>
      <c r="PB240" s="25"/>
      <c r="PC240" s="25"/>
      <c r="PD240" s="25"/>
      <c r="PE240" s="25"/>
      <c r="PF240" s="25"/>
      <c r="PG240" s="25"/>
      <c r="PH240" s="25"/>
      <c r="PI240" s="25"/>
      <c r="PJ240" s="25"/>
      <c r="PK240" s="25"/>
      <c r="PL240" s="25"/>
      <c r="PM240" s="25"/>
      <c r="PN240" s="25"/>
      <c r="QW240" s="25"/>
      <c r="RA240" s="19"/>
      <c r="RB240" s="19"/>
      <c r="RC240" s="19"/>
      <c r="RD240" s="19"/>
      <c r="RE240" s="19"/>
      <c r="RF240" s="19"/>
      <c r="RI240" s="19"/>
      <c r="RJ240" s="19"/>
      <c r="RK240" s="19"/>
      <c r="RL240" s="19"/>
      <c r="RM240" s="19"/>
      <c r="RN240" s="19"/>
      <c r="RO240" s="19"/>
      <c r="RP240" s="19"/>
      <c r="RQ240" s="19"/>
      <c r="RR240" s="19"/>
      <c r="RS240" s="19"/>
      <c r="RT240" s="19"/>
      <c r="RU240" s="19"/>
      <c r="RV240" s="19"/>
      <c r="RW240" s="19"/>
      <c r="RX240" s="19"/>
      <c r="RY240" s="19"/>
      <c r="SA240" s="19"/>
      <c r="SB240" s="19"/>
    </row>
    <row r="241" spans="1:496" x14ac:dyDescent="0.25">
      <c r="A241" s="2"/>
      <c r="B241" s="19"/>
      <c r="C241" s="19"/>
      <c r="D241" s="19"/>
      <c r="E241" s="25"/>
      <c r="F241" s="25"/>
      <c r="G241" s="19"/>
      <c r="H241" s="19"/>
      <c r="I241" s="19"/>
      <c r="J241" s="19"/>
      <c r="K241" s="19"/>
      <c r="L241" s="29"/>
      <c r="M241" s="29"/>
      <c r="N241" s="19"/>
      <c r="O241" s="19"/>
      <c r="P241" s="20"/>
      <c r="Q241" s="19"/>
      <c r="R241" s="19"/>
      <c r="S241" s="25"/>
      <c r="T241" s="19"/>
      <c r="U241" s="19"/>
      <c r="V241" s="19"/>
      <c r="W241" s="19"/>
      <c r="X241" s="40"/>
      <c r="Y241" s="19"/>
      <c r="Z241" s="19"/>
      <c r="AA241" s="19"/>
      <c r="AB241" s="25"/>
      <c r="AE241" s="19"/>
      <c r="AF241" s="19"/>
      <c r="AH241" s="19"/>
      <c r="AI241" s="25"/>
      <c r="CD241" s="19"/>
      <c r="CE241" s="25"/>
      <c r="DZ241" s="19"/>
      <c r="EA241" s="19"/>
      <c r="EB241" s="19"/>
      <c r="EC241" s="19"/>
      <c r="ED241" s="19"/>
      <c r="EE241" s="19"/>
      <c r="EF241" s="19"/>
      <c r="EG241" s="19"/>
      <c r="EH241" s="19"/>
      <c r="EI241" s="19"/>
      <c r="EJ241" s="19"/>
      <c r="EK241" s="19"/>
      <c r="EL241" s="19"/>
      <c r="FU241" s="19"/>
      <c r="FV241" s="19"/>
      <c r="HQ241" s="19"/>
      <c r="HR241" s="19"/>
      <c r="JM241" s="19"/>
      <c r="JN241" s="29"/>
      <c r="JO241" s="19"/>
      <c r="JP241" s="19"/>
      <c r="JQ241" s="19"/>
      <c r="JR241" s="19"/>
      <c r="JS241" s="19"/>
      <c r="JT241" s="19"/>
      <c r="JU241" s="19"/>
      <c r="JV241" s="19"/>
      <c r="JW241" s="19"/>
      <c r="JX241" s="19"/>
      <c r="JY241" s="19"/>
      <c r="JZ241" s="19"/>
      <c r="LI241" s="19"/>
      <c r="LJ241" s="19"/>
      <c r="LK241" s="19"/>
      <c r="LL241" s="19"/>
      <c r="LM241" s="19"/>
      <c r="LN241" s="19"/>
      <c r="LO241" s="19"/>
      <c r="LP241" s="19"/>
      <c r="LQ241" s="19"/>
      <c r="LR241" s="19"/>
      <c r="LS241" s="19"/>
      <c r="LT241" s="19"/>
      <c r="LU241" s="19"/>
      <c r="ND241" s="19"/>
      <c r="NE241" s="19"/>
      <c r="NF241" s="19"/>
      <c r="NG241" s="19"/>
      <c r="NH241" s="19"/>
      <c r="NI241" s="19"/>
      <c r="NJ241" s="19"/>
      <c r="NK241" s="19"/>
      <c r="NL241" s="19"/>
      <c r="NM241" s="19"/>
      <c r="NN241" s="19"/>
      <c r="NO241" s="19"/>
      <c r="NP241" s="19"/>
      <c r="OZ241" s="25"/>
      <c r="PA241" s="25"/>
      <c r="PB241" s="25"/>
      <c r="PC241" s="25"/>
      <c r="PD241" s="25"/>
      <c r="PE241" s="25"/>
      <c r="PF241" s="25"/>
      <c r="PG241" s="25"/>
      <c r="PH241" s="25"/>
      <c r="PI241" s="25"/>
      <c r="PJ241" s="25"/>
      <c r="PK241" s="25"/>
      <c r="PL241" s="25"/>
      <c r="PM241" s="25"/>
      <c r="PN241" s="25"/>
      <c r="QW241" s="25"/>
      <c r="RA241" s="19"/>
      <c r="RB241" s="19"/>
      <c r="RC241" s="19"/>
      <c r="RD241" s="19"/>
      <c r="RE241" s="19"/>
      <c r="RF241" s="19"/>
      <c r="RI241" s="19"/>
      <c r="RJ241" s="19"/>
      <c r="RK241" s="19"/>
      <c r="RL241" s="19"/>
      <c r="RM241" s="19"/>
      <c r="RN241" s="19"/>
      <c r="RO241" s="19"/>
      <c r="RP241" s="19"/>
      <c r="RQ241" s="19"/>
      <c r="RR241" s="19"/>
      <c r="RS241" s="19"/>
      <c r="RT241" s="19"/>
      <c r="RU241" s="19"/>
      <c r="RV241" s="19"/>
      <c r="RW241" s="19"/>
      <c r="RX241" s="19"/>
      <c r="RY241" s="19"/>
      <c r="SA241" s="19"/>
      <c r="SB241" s="19"/>
    </row>
    <row r="242" spans="1:496" x14ac:dyDescent="0.25">
      <c r="A242" s="2"/>
      <c r="B242" s="19"/>
      <c r="C242" s="19"/>
      <c r="D242" s="19"/>
      <c r="E242" s="25"/>
      <c r="F242" s="25"/>
      <c r="G242" s="19"/>
      <c r="H242" s="19"/>
      <c r="I242" s="19"/>
      <c r="J242" s="19"/>
      <c r="K242" s="19"/>
      <c r="L242" s="29"/>
      <c r="M242" s="29"/>
      <c r="N242" s="19"/>
      <c r="O242" s="19"/>
      <c r="P242" s="20"/>
      <c r="Q242" s="19"/>
      <c r="R242" s="19"/>
      <c r="S242" s="25"/>
      <c r="T242" s="19"/>
      <c r="U242" s="19"/>
      <c r="V242" s="19"/>
      <c r="W242" s="19"/>
      <c r="X242" s="40"/>
      <c r="Y242" s="19"/>
      <c r="Z242" s="19"/>
      <c r="AA242" s="19"/>
      <c r="AB242" s="25"/>
      <c r="AE242" s="19"/>
      <c r="AF242" s="19"/>
      <c r="AH242" s="19"/>
      <c r="AI242" s="25"/>
      <c r="CD242" s="19"/>
      <c r="CE242" s="25"/>
      <c r="DZ242" s="19"/>
      <c r="EA242" s="19"/>
      <c r="EB242" s="19"/>
      <c r="EC242" s="19"/>
      <c r="ED242" s="19"/>
      <c r="EE242" s="19"/>
      <c r="EF242" s="19"/>
      <c r="EG242" s="19"/>
      <c r="EH242" s="19"/>
      <c r="EI242" s="19"/>
      <c r="EJ242" s="19"/>
      <c r="EK242" s="19"/>
      <c r="EL242" s="19"/>
      <c r="FU242" s="19"/>
      <c r="FV242" s="19"/>
      <c r="HQ242" s="19"/>
      <c r="HR242" s="19"/>
      <c r="JM242" s="19"/>
      <c r="JN242" s="29"/>
      <c r="JO242" s="19"/>
      <c r="JP242" s="19"/>
      <c r="JQ242" s="19"/>
      <c r="JR242" s="19"/>
      <c r="JS242" s="19"/>
      <c r="JT242" s="19"/>
      <c r="JU242" s="19"/>
      <c r="JV242" s="19"/>
      <c r="JW242" s="19"/>
      <c r="JX242" s="19"/>
      <c r="JY242" s="19"/>
      <c r="JZ242" s="19"/>
      <c r="LI242" s="19"/>
      <c r="LJ242" s="19"/>
      <c r="LK242" s="19"/>
      <c r="LL242" s="19"/>
      <c r="LM242" s="19"/>
      <c r="LN242" s="19"/>
      <c r="LO242" s="19"/>
      <c r="LP242" s="19"/>
      <c r="LQ242" s="19"/>
      <c r="LR242" s="19"/>
      <c r="LS242" s="19"/>
      <c r="LT242" s="19"/>
      <c r="LU242" s="19"/>
      <c r="ND242" s="19"/>
      <c r="NE242" s="19"/>
      <c r="NF242" s="19"/>
      <c r="NG242" s="19"/>
      <c r="NH242" s="19"/>
      <c r="NI242" s="19"/>
      <c r="NJ242" s="19"/>
      <c r="NK242" s="19"/>
      <c r="NL242" s="19"/>
      <c r="NM242" s="19"/>
      <c r="NN242" s="19"/>
      <c r="NO242" s="19"/>
      <c r="NP242" s="19"/>
      <c r="OZ242" s="25"/>
      <c r="PA242" s="25"/>
      <c r="PB242" s="25"/>
      <c r="PC242" s="25"/>
      <c r="PD242" s="25"/>
      <c r="PE242" s="25"/>
      <c r="PF242" s="25"/>
      <c r="PG242" s="25"/>
      <c r="PH242" s="25"/>
      <c r="PI242" s="25"/>
      <c r="PJ242" s="25"/>
      <c r="PK242" s="25"/>
      <c r="PL242" s="25"/>
      <c r="PM242" s="25"/>
      <c r="PN242" s="25"/>
      <c r="QW242" s="25"/>
      <c r="RA242" s="19"/>
      <c r="RB242" s="19"/>
      <c r="RC242" s="19"/>
      <c r="RD242" s="19"/>
      <c r="RE242" s="19"/>
      <c r="RF242" s="19"/>
      <c r="RI242" s="19"/>
      <c r="RJ242" s="19"/>
      <c r="RK242" s="19"/>
      <c r="RL242" s="19"/>
      <c r="RM242" s="19"/>
      <c r="RN242" s="19"/>
      <c r="RO242" s="19"/>
      <c r="RP242" s="19"/>
      <c r="RQ242" s="19"/>
      <c r="RR242" s="19"/>
      <c r="RS242" s="19"/>
      <c r="RT242" s="19"/>
      <c r="RU242" s="19"/>
      <c r="RV242" s="19"/>
      <c r="RW242" s="19"/>
      <c r="RX242" s="19"/>
      <c r="RY242" s="19"/>
      <c r="SA242" s="19"/>
      <c r="SB242" s="19"/>
    </row>
    <row r="243" spans="1:496" x14ac:dyDescent="0.25">
      <c r="A243" s="2"/>
      <c r="B243" s="19"/>
      <c r="C243" s="19"/>
      <c r="D243" s="19"/>
      <c r="E243" s="25"/>
      <c r="F243" s="25"/>
      <c r="G243" s="19"/>
      <c r="H243" s="19"/>
      <c r="I243" s="19"/>
      <c r="J243" s="19"/>
      <c r="K243" s="19"/>
      <c r="L243" s="29"/>
      <c r="M243" s="29"/>
      <c r="N243" s="19"/>
      <c r="O243" s="19"/>
      <c r="P243" s="20"/>
      <c r="Q243" s="19"/>
      <c r="R243" s="19"/>
      <c r="S243" s="25"/>
      <c r="T243" s="19"/>
      <c r="U243" s="19"/>
      <c r="V243" s="19"/>
      <c r="W243" s="19"/>
      <c r="X243" s="40"/>
      <c r="Y243" s="19"/>
      <c r="Z243" s="19"/>
      <c r="AA243" s="19"/>
      <c r="AB243" s="25"/>
      <c r="AE243" s="19"/>
      <c r="AF243" s="19"/>
      <c r="AH243" s="19"/>
      <c r="AI243" s="25"/>
      <c r="CD243" s="19"/>
      <c r="CE243" s="25"/>
      <c r="DZ243" s="19"/>
      <c r="EA243" s="19"/>
      <c r="EB243" s="19"/>
      <c r="EC243" s="19"/>
      <c r="ED243" s="19"/>
      <c r="EE243" s="19"/>
      <c r="EF243" s="19"/>
      <c r="EG243" s="19"/>
      <c r="EH243" s="19"/>
      <c r="EI243" s="19"/>
      <c r="EJ243" s="19"/>
      <c r="EK243" s="19"/>
      <c r="EL243" s="19"/>
      <c r="FU243" s="19"/>
      <c r="FV243" s="19"/>
      <c r="HQ243" s="19"/>
      <c r="HR243" s="19"/>
      <c r="JM243" s="19"/>
      <c r="JN243" s="29"/>
      <c r="JO243" s="19"/>
      <c r="JP243" s="19"/>
      <c r="JQ243" s="19"/>
      <c r="JR243" s="19"/>
      <c r="JS243" s="19"/>
      <c r="JT243" s="19"/>
      <c r="JU243" s="19"/>
      <c r="JV243" s="19"/>
      <c r="JW243" s="19"/>
      <c r="JX243" s="19"/>
      <c r="JY243" s="19"/>
      <c r="JZ243" s="19"/>
      <c r="LI243" s="19"/>
      <c r="LJ243" s="19"/>
      <c r="LK243" s="19"/>
      <c r="LL243" s="19"/>
      <c r="LM243" s="19"/>
      <c r="LN243" s="19"/>
      <c r="LO243" s="19"/>
      <c r="LP243" s="19"/>
      <c r="LQ243" s="19"/>
      <c r="LR243" s="19"/>
      <c r="LS243" s="19"/>
      <c r="LT243" s="19"/>
      <c r="LU243" s="19"/>
      <c r="ND243" s="19"/>
      <c r="NE243" s="19"/>
      <c r="NF243" s="19"/>
      <c r="NG243" s="19"/>
      <c r="NH243" s="19"/>
      <c r="NI243" s="19"/>
      <c r="NJ243" s="19"/>
      <c r="NK243" s="19"/>
      <c r="NL243" s="19"/>
      <c r="NM243" s="19"/>
      <c r="NN243" s="19"/>
      <c r="NO243" s="19"/>
      <c r="NP243" s="19"/>
      <c r="OZ243" s="25"/>
      <c r="PA243" s="25"/>
      <c r="PB243" s="25"/>
      <c r="PC243" s="25"/>
      <c r="PD243" s="25"/>
      <c r="PE243" s="25"/>
      <c r="PF243" s="25"/>
      <c r="PG243" s="25"/>
      <c r="PH243" s="25"/>
      <c r="PI243" s="25"/>
      <c r="PJ243" s="25"/>
      <c r="PK243" s="25"/>
      <c r="PL243" s="25"/>
      <c r="PM243" s="25"/>
      <c r="PN243" s="25"/>
      <c r="QW243" s="25"/>
      <c r="RA243" s="19"/>
      <c r="RB243" s="19"/>
      <c r="RC243" s="19"/>
      <c r="RD243" s="19"/>
      <c r="RE243" s="19"/>
      <c r="RF243" s="19"/>
      <c r="RI243" s="19"/>
      <c r="RJ243" s="19"/>
      <c r="RK243" s="19"/>
      <c r="RL243" s="19"/>
      <c r="RM243" s="19"/>
      <c r="RN243" s="19"/>
      <c r="RO243" s="19"/>
      <c r="RP243" s="19"/>
      <c r="RQ243" s="19"/>
      <c r="RR243" s="19"/>
      <c r="RS243" s="19"/>
      <c r="RT243" s="19"/>
      <c r="RU243" s="19"/>
      <c r="RV243" s="19"/>
      <c r="RW243" s="19"/>
      <c r="RX243" s="19"/>
      <c r="RY243" s="19"/>
      <c r="SA243" s="19"/>
      <c r="SB243" s="19"/>
    </row>
    <row r="244" spans="1:496" x14ac:dyDescent="0.25">
      <c r="A244" s="2"/>
      <c r="B244" s="19"/>
      <c r="C244" s="19"/>
      <c r="D244" s="19"/>
      <c r="E244" s="25"/>
      <c r="F244" s="25"/>
      <c r="G244" s="19"/>
      <c r="H244" s="19"/>
      <c r="I244" s="19"/>
      <c r="J244" s="19"/>
      <c r="K244" s="19"/>
      <c r="L244" s="29"/>
      <c r="M244" s="29"/>
      <c r="N244" s="19"/>
      <c r="O244" s="19"/>
      <c r="P244" s="20"/>
      <c r="Q244" s="19"/>
      <c r="R244" s="19"/>
      <c r="S244" s="25"/>
      <c r="T244" s="19"/>
      <c r="U244" s="19"/>
      <c r="V244" s="19"/>
      <c r="W244" s="19"/>
      <c r="X244" s="40"/>
      <c r="Y244" s="19"/>
      <c r="Z244" s="19"/>
      <c r="AA244" s="19"/>
      <c r="AB244" s="25"/>
      <c r="AE244" s="19"/>
      <c r="AF244" s="19"/>
      <c r="AH244" s="19"/>
      <c r="AI244" s="25"/>
      <c r="CD244" s="19"/>
      <c r="CE244" s="25"/>
      <c r="DZ244" s="19"/>
      <c r="EA244" s="19"/>
      <c r="EB244" s="19"/>
      <c r="EC244" s="19"/>
      <c r="ED244" s="19"/>
      <c r="EE244" s="19"/>
      <c r="EF244" s="19"/>
      <c r="EG244" s="19"/>
      <c r="EH244" s="19"/>
      <c r="EI244" s="19"/>
      <c r="EJ244" s="19"/>
      <c r="EK244" s="19"/>
      <c r="EL244" s="19"/>
      <c r="FU244" s="19"/>
      <c r="FV244" s="19"/>
      <c r="HQ244" s="19"/>
      <c r="HR244" s="19"/>
      <c r="JM244" s="19"/>
      <c r="JN244" s="29"/>
      <c r="JO244" s="19"/>
      <c r="JP244" s="19"/>
      <c r="JQ244" s="19"/>
      <c r="JR244" s="19"/>
      <c r="JS244" s="19"/>
      <c r="JT244" s="19"/>
      <c r="JU244" s="19"/>
      <c r="JV244" s="19"/>
      <c r="JW244" s="19"/>
      <c r="JX244" s="19"/>
      <c r="JY244" s="19"/>
      <c r="JZ244" s="19"/>
      <c r="LI244" s="19"/>
      <c r="LJ244" s="19"/>
      <c r="LK244" s="19"/>
      <c r="LL244" s="19"/>
      <c r="LM244" s="19"/>
      <c r="LN244" s="19"/>
      <c r="LO244" s="19"/>
      <c r="LP244" s="19"/>
      <c r="LQ244" s="19"/>
      <c r="LR244" s="19"/>
      <c r="LS244" s="19"/>
      <c r="LT244" s="19"/>
      <c r="LU244" s="19"/>
      <c r="ND244" s="19"/>
      <c r="NE244" s="19"/>
      <c r="NF244" s="19"/>
      <c r="NG244" s="19"/>
      <c r="NH244" s="19"/>
      <c r="NI244" s="19"/>
      <c r="NJ244" s="19"/>
      <c r="NK244" s="19"/>
      <c r="NL244" s="19"/>
      <c r="NM244" s="19"/>
      <c r="NN244" s="19"/>
      <c r="NO244" s="19"/>
      <c r="NP244" s="19"/>
      <c r="OZ244" s="25"/>
      <c r="PA244" s="25"/>
      <c r="PB244" s="25"/>
      <c r="PC244" s="25"/>
      <c r="PD244" s="25"/>
      <c r="PE244" s="25"/>
      <c r="PF244" s="25"/>
      <c r="PG244" s="25"/>
      <c r="PH244" s="25"/>
      <c r="PI244" s="25"/>
      <c r="PJ244" s="25"/>
      <c r="PK244" s="25"/>
      <c r="PL244" s="25"/>
      <c r="PM244" s="25"/>
      <c r="PN244" s="25"/>
      <c r="QW244" s="25"/>
      <c r="RA244" s="19"/>
      <c r="RB244" s="19"/>
      <c r="RC244" s="19"/>
      <c r="RD244" s="19"/>
      <c r="RE244" s="19"/>
      <c r="RF244" s="19"/>
      <c r="RI244" s="19"/>
      <c r="RJ244" s="19"/>
      <c r="RK244" s="19"/>
      <c r="RL244" s="19"/>
      <c r="RM244" s="19"/>
      <c r="RN244" s="19"/>
      <c r="RO244" s="19"/>
      <c r="RP244" s="19"/>
      <c r="RQ244" s="19"/>
      <c r="RR244" s="19"/>
      <c r="RS244" s="19"/>
      <c r="RT244" s="19"/>
      <c r="RU244" s="19"/>
      <c r="RV244" s="19"/>
      <c r="RW244" s="19"/>
      <c r="RX244" s="19"/>
      <c r="RY244" s="19"/>
      <c r="SA244" s="19"/>
      <c r="SB244" s="19"/>
    </row>
    <row r="245" spans="1:496" x14ac:dyDescent="0.25">
      <c r="A245" s="2"/>
      <c r="B245" s="19"/>
      <c r="C245" s="19"/>
      <c r="D245" s="19"/>
      <c r="E245" s="25"/>
      <c r="F245" s="25"/>
      <c r="G245" s="19"/>
      <c r="H245" s="19"/>
      <c r="I245" s="19"/>
      <c r="J245" s="19"/>
      <c r="K245" s="19"/>
      <c r="L245" s="29"/>
      <c r="M245" s="29"/>
      <c r="N245" s="19"/>
      <c r="O245" s="19"/>
      <c r="P245" s="20"/>
      <c r="Q245" s="19"/>
      <c r="R245" s="19"/>
      <c r="S245" s="25"/>
      <c r="T245" s="19"/>
      <c r="U245" s="19"/>
      <c r="V245" s="19"/>
      <c r="W245" s="19"/>
      <c r="X245" s="40"/>
      <c r="Y245" s="19"/>
      <c r="Z245" s="19"/>
      <c r="AA245" s="19"/>
      <c r="AB245" s="25"/>
      <c r="AE245" s="19"/>
      <c r="AF245" s="19"/>
      <c r="AH245" s="19"/>
      <c r="AI245" s="25"/>
      <c r="CD245" s="19"/>
      <c r="CE245" s="25"/>
      <c r="DZ245" s="19"/>
      <c r="EA245" s="19"/>
      <c r="EB245" s="19"/>
      <c r="EC245" s="19"/>
      <c r="ED245" s="19"/>
      <c r="EE245" s="19"/>
      <c r="EF245" s="19"/>
      <c r="EG245" s="19"/>
      <c r="EH245" s="19"/>
      <c r="EI245" s="19"/>
      <c r="EJ245" s="19"/>
      <c r="EK245" s="19"/>
      <c r="EL245" s="19"/>
      <c r="FU245" s="19"/>
      <c r="FV245" s="19"/>
      <c r="HQ245" s="19"/>
      <c r="HR245" s="19"/>
      <c r="JM245" s="19"/>
      <c r="JN245" s="29"/>
      <c r="JO245" s="19"/>
      <c r="JP245" s="19"/>
      <c r="JQ245" s="19"/>
      <c r="JR245" s="19"/>
      <c r="JS245" s="19"/>
      <c r="JT245" s="19"/>
      <c r="JU245" s="19"/>
      <c r="JV245" s="19"/>
      <c r="JW245" s="19"/>
      <c r="JX245" s="19"/>
      <c r="JY245" s="19"/>
      <c r="JZ245" s="19"/>
      <c r="LI245" s="19"/>
      <c r="LJ245" s="19"/>
      <c r="LK245" s="19"/>
      <c r="LL245" s="19"/>
      <c r="LM245" s="19"/>
      <c r="LN245" s="19"/>
      <c r="LO245" s="19"/>
      <c r="LP245" s="19"/>
      <c r="LQ245" s="19"/>
      <c r="LR245" s="19"/>
      <c r="LS245" s="19"/>
      <c r="LT245" s="19"/>
      <c r="LU245" s="19"/>
      <c r="ND245" s="19"/>
      <c r="NE245" s="19"/>
      <c r="NF245" s="19"/>
      <c r="NG245" s="19"/>
      <c r="NH245" s="19"/>
      <c r="NI245" s="19"/>
      <c r="NJ245" s="19"/>
      <c r="NK245" s="19"/>
      <c r="NL245" s="19"/>
      <c r="NM245" s="19"/>
      <c r="NN245" s="19"/>
      <c r="NO245" s="19"/>
      <c r="NP245" s="19"/>
      <c r="OZ245" s="25"/>
      <c r="PA245" s="25"/>
      <c r="PB245" s="25"/>
      <c r="PC245" s="25"/>
      <c r="PD245" s="25"/>
      <c r="PE245" s="25"/>
      <c r="PF245" s="25"/>
      <c r="PG245" s="25"/>
      <c r="PH245" s="25"/>
      <c r="PI245" s="25"/>
      <c r="PJ245" s="25"/>
      <c r="PK245" s="25"/>
      <c r="PL245" s="25"/>
      <c r="PM245" s="25"/>
      <c r="PN245" s="25"/>
      <c r="QW245" s="25"/>
      <c r="RA245" s="19"/>
      <c r="RB245" s="19"/>
      <c r="RC245" s="19"/>
      <c r="RD245" s="19"/>
      <c r="RE245" s="19"/>
      <c r="RF245" s="19"/>
      <c r="RI245" s="19"/>
      <c r="RJ245" s="19"/>
      <c r="RK245" s="19"/>
      <c r="RL245" s="19"/>
      <c r="RM245" s="19"/>
      <c r="RN245" s="19"/>
      <c r="RO245" s="19"/>
      <c r="RP245" s="19"/>
      <c r="RQ245" s="19"/>
      <c r="RR245" s="19"/>
      <c r="RS245" s="19"/>
      <c r="RT245" s="19"/>
      <c r="RU245" s="19"/>
      <c r="RV245" s="19"/>
      <c r="RW245" s="19"/>
      <c r="RX245" s="19"/>
      <c r="RY245" s="19"/>
      <c r="SA245" s="19"/>
      <c r="SB245" s="19"/>
    </row>
    <row r="246" spans="1:496" x14ac:dyDescent="0.25">
      <c r="A246" s="2"/>
      <c r="B246" s="19"/>
      <c r="C246" s="19"/>
      <c r="D246" s="19"/>
      <c r="E246" s="25"/>
      <c r="F246" s="25"/>
      <c r="G246" s="19"/>
      <c r="H246" s="19"/>
      <c r="I246" s="19"/>
      <c r="J246" s="19"/>
      <c r="K246" s="19"/>
      <c r="L246" s="29"/>
      <c r="M246" s="29"/>
      <c r="N246" s="19"/>
      <c r="O246" s="19"/>
      <c r="P246" s="20"/>
      <c r="Q246" s="19"/>
      <c r="R246" s="19"/>
      <c r="S246" s="25"/>
      <c r="T246" s="19"/>
      <c r="U246" s="19"/>
      <c r="V246" s="19"/>
      <c r="W246" s="19"/>
      <c r="X246" s="40"/>
      <c r="Y246" s="19"/>
      <c r="Z246" s="19"/>
      <c r="AA246" s="19"/>
      <c r="AB246" s="25"/>
      <c r="AE246" s="19"/>
      <c r="AF246" s="19"/>
      <c r="AH246" s="19"/>
      <c r="AI246" s="25"/>
      <c r="CD246" s="19"/>
      <c r="CE246" s="25"/>
      <c r="DZ246" s="19"/>
      <c r="EA246" s="19"/>
      <c r="EB246" s="19"/>
      <c r="EC246" s="19"/>
      <c r="ED246" s="19"/>
      <c r="EE246" s="19"/>
      <c r="EF246" s="19"/>
      <c r="EG246" s="19"/>
      <c r="EH246" s="19"/>
      <c r="EI246" s="19"/>
      <c r="EJ246" s="19"/>
      <c r="EK246" s="19"/>
      <c r="EL246" s="19"/>
      <c r="FU246" s="19"/>
      <c r="FV246" s="19"/>
      <c r="HQ246" s="19"/>
      <c r="HR246" s="19"/>
      <c r="JM246" s="19"/>
      <c r="JN246" s="29"/>
      <c r="JO246" s="19"/>
      <c r="JP246" s="19"/>
      <c r="JQ246" s="19"/>
      <c r="JR246" s="19"/>
      <c r="JS246" s="19"/>
      <c r="JT246" s="19"/>
      <c r="JU246" s="19"/>
      <c r="JV246" s="19"/>
      <c r="JW246" s="19"/>
      <c r="JX246" s="19"/>
      <c r="JY246" s="19"/>
      <c r="JZ246" s="19"/>
      <c r="LI246" s="19"/>
      <c r="LJ246" s="19"/>
      <c r="LK246" s="19"/>
      <c r="LL246" s="19"/>
      <c r="LM246" s="19"/>
      <c r="LN246" s="19"/>
      <c r="LO246" s="19"/>
      <c r="LP246" s="19"/>
      <c r="LQ246" s="19"/>
      <c r="LR246" s="19"/>
      <c r="LS246" s="19"/>
      <c r="LT246" s="19"/>
      <c r="LU246" s="19"/>
      <c r="ND246" s="19"/>
      <c r="NE246" s="19"/>
      <c r="NF246" s="19"/>
      <c r="NG246" s="19"/>
      <c r="NH246" s="19"/>
      <c r="NI246" s="19"/>
      <c r="NJ246" s="19"/>
      <c r="NK246" s="19"/>
      <c r="NL246" s="19"/>
      <c r="NM246" s="19"/>
      <c r="NN246" s="19"/>
      <c r="NO246" s="19"/>
      <c r="NP246" s="19"/>
      <c r="OZ246" s="25"/>
      <c r="PA246" s="25"/>
      <c r="PB246" s="25"/>
      <c r="PC246" s="25"/>
      <c r="PD246" s="25"/>
      <c r="PE246" s="25"/>
      <c r="PF246" s="25"/>
      <c r="PG246" s="25"/>
      <c r="PH246" s="25"/>
      <c r="PI246" s="25"/>
      <c r="PJ246" s="25"/>
      <c r="PK246" s="25"/>
      <c r="PL246" s="25"/>
      <c r="PM246" s="25"/>
      <c r="PN246" s="25"/>
      <c r="QW246" s="25"/>
      <c r="RA246" s="19"/>
      <c r="RB246" s="19"/>
      <c r="RC246" s="19"/>
      <c r="RD246" s="19"/>
      <c r="RE246" s="19"/>
      <c r="RF246" s="19"/>
      <c r="RI246" s="19"/>
      <c r="RJ246" s="19"/>
      <c r="RK246" s="19"/>
      <c r="RL246" s="19"/>
      <c r="RM246" s="19"/>
      <c r="RN246" s="19"/>
      <c r="RO246" s="19"/>
      <c r="RP246" s="19"/>
      <c r="RQ246" s="19"/>
      <c r="RR246" s="19"/>
      <c r="RS246" s="19"/>
      <c r="RT246" s="19"/>
      <c r="RU246" s="19"/>
      <c r="RV246" s="19"/>
      <c r="RW246" s="19"/>
      <c r="RX246" s="19"/>
      <c r="RY246" s="19"/>
      <c r="SA246" s="19"/>
      <c r="SB246" s="19"/>
    </row>
    <row r="247" spans="1:496" x14ac:dyDescent="0.25">
      <c r="A247" s="2"/>
      <c r="B247" s="19"/>
      <c r="C247" s="19"/>
      <c r="D247" s="19"/>
      <c r="E247" s="25"/>
      <c r="F247" s="25"/>
      <c r="G247" s="19"/>
      <c r="H247" s="19"/>
      <c r="I247" s="19"/>
      <c r="J247" s="19"/>
      <c r="K247" s="19"/>
      <c r="L247" s="29"/>
      <c r="M247" s="29"/>
      <c r="N247" s="19"/>
      <c r="O247" s="19"/>
      <c r="P247" s="20"/>
      <c r="Q247" s="19"/>
      <c r="R247" s="19"/>
      <c r="S247" s="25"/>
      <c r="T247" s="19"/>
      <c r="U247" s="19"/>
      <c r="V247" s="19"/>
      <c r="W247" s="19"/>
      <c r="X247" s="40"/>
      <c r="Y247" s="19"/>
      <c r="Z247" s="19"/>
      <c r="AA247" s="19"/>
      <c r="AB247" s="25"/>
      <c r="AE247" s="19"/>
      <c r="AF247" s="19"/>
      <c r="AH247" s="19"/>
      <c r="AI247" s="25"/>
      <c r="CD247" s="19"/>
      <c r="CE247" s="25"/>
      <c r="DZ247" s="19"/>
      <c r="EA247" s="19"/>
      <c r="EB247" s="19"/>
      <c r="EC247" s="19"/>
      <c r="ED247" s="19"/>
      <c r="EE247" s="19"/>
      <c r="EF247" s="19"/>
      <c r="EG247" s="19"/>
      <c r="EH247" s="19"/>
      <c r="EI247" s="19"/>
      <c r="EJ247" s="19"/>
      <c r="EK247" s="19"/>
      <c r="EL247" s="19"/>
      <c r="FU247" s="19"/>
      <c r="FV247" s="19"/>
      <c r="HQ247" s="19"/>
      <c r="HR247" s="19"/>
      <c r="JM247" s="19"/>
      <c r="JN247" s="29"/>
      <c r="JO247" s="19"/>
      <c r="JP247" s="19"/>
      <c r="JQ247" s="19"/>
      <c r="JR247" s="19"/>
      <c r="JS247" s="19"/>
      <c r="JT247" s="19"/>
      <c r="JU247" s="19"/>
      <c r="JV247" s="19"/>
      <c r="JW247" s="19"/>
      <c r="JX247" s="19"/>
      <c r="JY247" s="19"/>
      <c r="JZ247" s="19"/>
      <c r="LI247" s="19"/>
      <c r="LJ247" s="19"/>
      <c r="LK247" s="19"/>
      <c r="LL247" s="19"/>
      <c r="LM247" s="19"/>
      <c r="LN247" s="19"/>
      <c r="LO247" s="19"/>
      <c r="LP247" s="19"/>
      <c r="LQ247" s="19"/>
      <c r="LR247" s="19"/>
      <c r="LS247" s="19"/>
      <c r="LT247" s="19"/>
      <c r="LU247" s="19"/>
      <c r="ND247" s="19"/>
      <c r="NE247" s="19"/>
      <c r="NF247" s="19"/>
      <c r="NG247" s="19"/>
      <c r="NH247" s="19"/>
      <c r="NI247" s="19"/>
      <c r="NJ247" s="19"/>
      <c r="NK247" s="19"/>
      <c r="NL247" s="19"/>
      <c r="NM247" s="19"/>
      <c r="NN247" s="19"/>
      <c r="NO247" s="19"/>
      <c r="NP247" s="19"/>
      <c r="OZ247" s="25"/>
      <c r="PA247" s="25"/>
      <c r="PB247" s="25"/>
      <c r="PC247" s="25"/>
      <c r="PD247" s="25"/>
      <c r="PE247" s="25"/>
      <c r="PF247" s="25"/>
      <c r="PG247" s="25"/>
      <c r="PH247" s="25"/>
      <c r="PI247" s="25"/>
      <c r="PJ247" s="25"/>
      <c r="PK247" s="25"/>
      <c r="PL247" s="25"/>
      <c r="PM247" s="25"/>
      <c r="PN247" s="25"/>
      <c r="QW247" s="25"/>
      <c r="RA247" s="19"/>
      <c r="RB247" s="19"/>
      <c r="RC247" s="19"/>
      <c r="RD247" s="19"/>
      <c r="RE247" s="19"/>
      <c r="RF247" s="19"/>
      <c r="RI247" s="19"/>
      <c r="RJ247" s="19"/>
      <c r="RK247" s="19"/>
      <c r="RL247" s="19"/>
      <c r="RM247" s="19"/>
      <c r="RN247" s="19"/>
      <c r="RO247" s="19"/>
      <c r="RP247" s="19"/>
      <c r="RQ247" s="19"/>
      <c r="RR247" s="19"/>
      <c r="RS247" s="19"/>
      <c r="RT247" s="19"/>
      <c r="RU247" s="19"/>
      <c r="RV247" s="19"/>
      <c r="RW247" s="19"/>
      <c r="RX247" s="19"/>
      <c r="RY247" s="19"/>
      <c r="SA247" s="19"/>
      <c r="SB247" s="19"/>
    </row>
    <row r="248" spans="1:496" x14ac:dyDescent="0.25">
      <c r="A248" s="2"/>
      <c r="B248" s="19"/>
      <c r="C248" s="19"/>
      <c r="D248" s="19"/>
      <c r="E248" s="25"/>
      <c r="F248" s="25"/>
      <c r="G248" s="19"/>
      <c r="H248" s="19"/>
      <c r="I248" s="19"/>
      <c r="J248" s="19"/>
      <c r="K248" s="19"/>
      <c r="L248" s="29"/>
      <c r="M248" s="29"/>
      <c r="N248" s="19"/>
      <c r="O248" s="19"/>
      <c r="P248" s="20"/>
      <c r="Q248" s="19"/>
      <c r="R248" s="19"/>
      <c r="S248" s="25"/>
      <c r="T248" s="19"/>
      <c r="U248" s="19"/>
      <c r="V248" s="19"/>
      <c r="W248" s="19"/>
      <c r="X248" s="40"/>
      <c r="Y248" s="19"/>
      <c r="Z248" s="19"/>
      <c r="AA248" s="19"/>
      <c r="AB248" s="25"/>
      <c r="AE248" s="19"/>
      <c r="AF248" s="19"/>
      <c r="AH248" s="19"/>
      <c r="AI248" s="25"/>
      <c r="CD248" s="19"/>
      <c r="CE248" s="25"/>
      <c r="DZ248" s="19"/>
      <c r="EA248" s="19"/>
      <c r="EB248" s="19"/>
      <c r="EC248" s="19"/>
      <c r="ED248" s="19"/>
      <c r="EE248" s="19"/>
      <c r="EF248" s="19"/>
      <c r="EG248" s="19"/>
      <c r="EH248" s="19"/>
      <c r="EI248" s="19"/>
      <c r="EJ248" s="19"/>
      <c r="EK248" s="19"/>
      <c r="EL248" s="19"/>
      <c r="FU248" s="19"/>
      <c r="FV248" s="19"/>
      <c r="HQ248" s="19"/>
      <c r="HR248" s="19"/>
      <c r="JM248" s="19"/>
      <c r="JN248" s="29"/>
      <c r="JO248" s="19"/>
      <c r="JP248" s="19"/>
      <c r="JQ248" s="19"/>
      <c r="JR248" s="19"/>
      <c r="JS248" s="19"/>
      <c r="JT248" s="19"/>
      <c r="JU248" s="19"/>
      <c r="JV248" s="19"/>
      <c r="JW248" s="19"/>
      <c r="JX248" s="19"/>
      <c r="JY248" s="19"/>
      <c r="JZ248" s="19"/>
      <c r="LI248" s="19"/>
      <c r="LJ248" s="19"/>
      <c r="LK248" s="19"/>
      <c r="LL248" s="19"/>
      <c r="LM248" s="19"/>
      <c r="LN248" s="19"/>
      <c r="LO248" s="19"/>
      <c r="LP248" s="19"/>
      <c r="LQ248" s="19"/>
      <c r="LR248" s="19"/>
      <c r="LS248" s="19"/>
      <c r="LT248" s="19"/>
      <c r="LU248" s="19"/>
      <c r="ND248" s="19"/>
      <c r="NE248" s="19"/>
      <c r="NF248" s="19"/>
      <c r="NG248" s="19"/>
      <c r="NH248" s="19"/>
      <c r="NI248" s="19"/>
      <c r="NJ248" s="19"/>
      <c r="NK248" s="19"/>
      <c r="NL248" s="19"/>
      <c r="NM248" s="19"/>
      <c r="NN248" s="19"/>
      <c r="NO248" s="19"/>
      <c r="NP248" s="19"/>
      <c r="OZ248" s="25"/>
      <c r="PA248" s="25"/>
      <c r="PB248" s="25"/>
      <c r="PC248" s="25"/>
      <c r="PD248" s="25"/>
      <c r="PE248" s="25"/>
      <c r="PF248" s="25"/>
      <c r="PG248" s="25"/>
      <c r="PH248" s="25"/>
      <c r="PI248" s="25"/>
      <c r="PJ248" s="25"/>
      <c r="PK248" s="25"/>
      <c r="PL248" s="25"/>
      <c r="PM248" s="25"/>
      <c r="PN248" s="25"/>
      <c r="QW248" s="25"/>
      <c r="RA248" s="19"/>
      <c r="RB248" s="19"/>
      <c r="RC248" s="19"/>
      <c r="RD248" s="19"/>
      <c r="RE248" s="19"/>
      <c r="RF248" s="19"/>
      <c r="RI248" s="19"/>
      <c r="RJ248" s="19"/>
      <c r="RK248" s="19"/>
      <c r="RL248" s="19"/>
      <c r="RM248" s="19"/>
      <c r="RN248" s="19"/>
      <c r="RO248" s="19"/>
      <c r="RP248" s="19"/>
      <c r="RQ248" s="19"/>
      <c r="RR248" s="19"/>
      <c r="RS248" s="19"/>
      <c r="RT248" s="19"/>
      <c r="RU248" s="19"/>
      <c r="RV248" s="19"/>
      <c r="RW248" s="19"/>
      <c r="RX248" s="19"/>
      <c r="RY248" s="19"/>
      <c r="SA248" s="19"/>
      <c r="SB248" s="19"/>
    </row>
    <row r="249" spans="1:496" x14ac:dyDescent="0.25">
      <c r="A249" s="2"/>
      <c r="B249" s="19"/>
      <c r="C249" s="19"/>
      <c r="D249" s="19"/>
      <c r="E249" s="25"/>
      <c r="F249" s="25"/>
      <c r="G249" s="19"/>
      <c r="H249" s="19"/>
      <c r="I249" s="19"/>
      <c r="J249" s="19"/>
      <c r="K249" s="19"/>
      <c r="L249" s="29"/>
      <c r="M249" s="29"/>
      <c r="N249" s="19"/>
      <c r="O249" s="19"/>
      <c r="P249" s="20"/>
      <c r="Q249" s="19"/>
      <c r="R249" s="19"/>
      <c r="S249" s="25"/>
      <c r="T249" s="19"/>
      <c r="U249" s="19"/>
      <c r="V249" s="19"/>
      <c r="W249" s="19"/>
      <c r="X249" s="40"/>
      <c r="Y249" s="19"/>
      <c r="Z249" s="19"/>
      <c r="AA249" s="19"/>
      <c r="AB249" s="25"/>
      <c r="AE249" s="19"/>
      <c r="AF249" s="19"/>
      <c r="AH249" s="19"/>
      <c r="AI249" s="25"/>
      <c r="CD249" s="19"/>
      <c r="CE249" s="25"/>
      <c r="DZ249" s="19"/>
      <c r="EA249" s="19"/>
      <c r="EB249" s="19"/>
      <c r="EC249" s="19"/>
      <c r="ED249" s="19"/>
      <c r="EE249" s="19"/>
      <c r="EF249" s="19"/>
      <c r="EG249" s="19"/>
      <c r="EH249" s="19"/>
      <c r="EI249" s="19"/>
      <c r="EJ249" s="19"/>
      <c r="EK249" s="19"/>
      <c r="EL249" s="19"/>
      <c r="FU249" s="19"/>
      <c r="FV249" s="19"/>
      <c r="HQ249" s="19"/>
      <c r="HR249" s="19"/>
      <c r="JM249" s="19"/>
      <c r="JN249" s="29"/>
      <c r="JO249" s="19"/>
      <c r="JP249" s="19"/>
      <c r="JQ249" s="19"/>
      <c r="JR249" s="19"/>
      <c r="JS249" s="19"/>
      <c r="JT249" s="19"/>
      <c r="JU249" s="19"/>
      <c r="JV249" s="19"/>
      <c r="JW249" s="19"/>
      <c r="JX249" s="19"/>
      <c r="JY249" s="19"/>
      <c r="JZ249" s="19"/>
      <c r="LI249" s="19"/>
      <c r="LJ249" s="19"/>
      <c r="LK249" s="19"/>
      <c r="LL249" s="19"/>
      <c r="LM249" s="19"/>
      <c r="LN249" s="19"/>
      <c r="LO249" s="19"/>
      <c r="LP249" s="19"/>
      <c r="LQ249" s="19"/>
      <c r="LR249" s="19"/>
      <c r="LS249" s="19"/>
      <c r="LT249" s="19"/>
      <c r="LU249" s="19"/>
      <c r="ND249" s="19"/>
      <c r="NE249" s="19"/>
      <c r="NF249" s="19"/>
      <c r="NG249" s="19"/>
      <c r="NH249" s="19"/>
      <c r="NI249" s="19"/>
      <c r="NJ249" s="19"/>
      <c r="NK249" s="19"/>
      <c r="NL249" s="19"/>
      <c r="NM249" s="19"/>
      <c r="NN249" s="19"/>
      <c r="NO249" s="19"/>
      <c r="NP249" s="19"/>
      <c r="OZ249" s="25"/>
      <c r="PA249" s="25"/>
      <c r="PB249" s="25"/>
      <c r="PC249" s="25"/>
      <c r="PD249" s="25"/>
      <c r="PE249" s="25"/>
      <c r="PF249" s="25"/>
      <c r="PG249" s="25"/>
      <c r="PH249" s="25"/>
      <c r="PI249" s="25"/>
      <c r="PJ249" s="25"/>
      <c r="PK249" s="25"/>
      <c r="PL249" s="25"/>
      <c r="PM249" s="25"/>
      <c r="PN249" s="25"/>
      <c r="QW249" s="25"/>
      <c r="RA249" s="19"/>
      <c r="RB249" s="19"/>
      <c r="RC249" s="19"/>
      <c r="RD249" s="19"/>
      <c r="RE249" s="19"/>
      <c r="RF249" s="19"/>
      <c r="RI249" s="19"/>
      <c r="RJ249" s="19"/>
      <c r="RK249" s="19"/>
      <c r="RL249" s="19"/>
      <c r="RM249" s="19"/>
      <c r="RN249" s="19"/>
      <c r="RO249" s="19"/>
      <c r="RP249" s="19"/>
      <c r="RQ249" s="19"/>
      <c r="RR249" s="19"/>
      <c r="RS249" s="19"/>
      <c r="RT249" s="19"/>
      <c r="RU249" s="19"/>
      <c r="RV249" s="19"/>
      <c r="RW249" s="19"/>
      <c r="RX249" s="19"/>
      <c r="RY249" s="19"/>
      <c r="SA249" s="19"/>
      <c r="SB249" s="19"/>
    </row>
    <row r="250" spans="1:496" x14ac:dyDescent="0.25">
      <c r="A250" s="2"/>
      <c r="B250" s="19"/>
      <c r="C250" s="19"/>
      <c r="D250" s="19"/>
      <c r="E250" s="25"/>
      <c r="F250" s="25"/>
      <c r="G250" s="19"/>
      <c r="H250" s="19"/>
      <c r="I250" s="19"/>
      <c r="J250" s="19"/>
      <c r="K250" s="19"/>
      <c r="L250" s="29"/>
      <c r="M250" s="29"/>
      <c r="N250" s="19"/>
      <c r="O250" s="19"/>
      <c r="P250" s="20"/>
      <c r="Q250" s="19"/>
      <c r="R250" s="19"/>
      <c r="S250" s="25"/>
      <c r="T250" s="19"/>
      <c r="U250" s="19"/>
      <c r="V250" s="19"/>
      <c r="W250" s="19"/>
      <c r="X250" s="40"/>
      <c r="Y250" s="19"/>
      <c r="Z250" s="19"/>
      <c r="AA250" s="19"/>
      <c r="AB250" s="25"/>
      <c r="AE250" s="19"/>
      <c r="AF250" s="19"/>
      <c r="AH250" s="19"/>
      <c r="AI250" s="25"/>
      <c r="CD250" s="19"/>
      <c r="CE250" s="25"/>
      <c r="DZ250" s="19"/>
      <c r="EA250" s="19"/>
      <c r="EB250" s="19"/>
      <c r="EC250" s="19"/>
      <c r="ED250" s="19"/>
      <c r="EE250" s="19"/>
      <c r="EF250" s="19"/>
      <c r="EG250" s="19"/>
      <c r="EH250" s="19"/>
      <c r="EI250" s="19"/>
      <c r="EJ250" s="19"/>
      <c r="EK250" s="19"/>
      <c r="EL250" s="19"/>
      <c r="FU250" s="19"/>
      <c r="FV250" s="19"/>
      <c r="HQ250" s="19"/>
      <c r="HR250" s="19"/>
      <c r="JM250" s="19"/>
      <c r="JN250" s="29"/>
      <c r="JO250" s="19"/>
      <c r="JP250" s="19"/>
      <c r="JQ250" s="19"/>
      <c r="JR250" s="19"/>
      <c r="JS250" s="19"/>
      <c r="JT250" s="19"/>
      <c r="JU250" s="19"/>
      <c r="JV250" s="19"/>
      <c r="JW250" s="19"/>
      <c r="JX250" s="19"/>
      <c r="JY250" s="19"/>
      <c r="JZ250" s="19"/>
      <c r="LI250" s="19"/>
      <c r="LJ250" s="19"/>
      <c r="LK250" s="19"/>
      <c r="LL250" s="19"/>
      <c r="LM250" s="19"/>
      <c r="LN250" s="19"/>
      <c r="LO250" s="19"/>
      <c r="LP250" s="19"/>
      <c r="LQ250" s="19"/>
      <c r="LR250" s="19"/>
      <c r="LS250" s="19"/>
      <c r="LT250" s="19"/>
      <c r="LU250" s="19"/>
      <c r="ND250" s="19"/>
      <c r="NE250" s="19"/>
      <c r="NF250" s="19"/>
      <c r="NG250" s="19"/>
      <c r="NH250" s="19"/>
      <c r="NI250" s="19"/>
      <c r="NJ250" s="19"/>
      <c r="NK250" s="19"/>
      <c r="NL250" s="19"/>
      <c r="NM250" s="19"/>
      <c r="NN250" s="19"/>
      <c r="NO250" s="19"/>
      <c r="NP250" s="19"/>
      <c r="OZ250" s="25"/>
      <c r="PA250" s="25"/>
      <c r="PB250" s="25"/>
      <c r="PC250" s="25"/>
      <c r="PD250" s="25"/>
      <c r="PE250" s="25"/>
      <c r="PF250" s="25"/>
      <c r="PG250" s="25"/>
      <c r="PH250" s="25"/>
      <c r="PI250" s="25"/>
      <c r="PJ250" s="25"/>
      <c r="PK250" s="25"/>
      <c r="PL250" s="25"/>
      <c r="PM250" s="25"/>
      <c r="PN250" s="25"/>
      <c r="QW250" s="25"/>
      <c r="RA250" s="19"/>
      <c r="RB250" s="19"/>
      <c r="RC250" s="19"/>
      <c r="RD250" s="19"/>
      <c r="RE250" s="19"/>
      <c r="RF250" s="19"/>
      <c r="RI250" s="19"/>
      <c r="RJ250" s="19"/>
      <c r="RK250" s="19"/>
      <c r="RL250" s="19"/>
      <c r="RM250" s="19"/>
      <c r="RN250" s="19"/>
      <c r="RO250" s="19"/>
      <c r="RP250" s="19"/>
      <c r="RQ250" s="19"/>
      <c r="RR250" s="19"/>
      <c r="RS250" s="19"/>
      <c r="RT250" s="19"/>
      <c r="RU250" s="19"/>
      <c r="RV250" s="19"/>
      <c r="RW250" s="19"/>
      <c r="RX250" s="19"/>
      <c r="RY250" s="19"/>
      <c r="SA250" s="19"/>
      <c r="SB250" s="19"/>
    </row>
    <row r="251" spans="1:496" x14ac:dyDescent="0.25">
      <c r="A251" s="2"/>
      <c r="B251" s="19"/>
      <c r="C251" s="19"/>
      <c r="D251" s="19"/>
      <c r="E251" s="25"/>
      <c r="F251" s="25"/>
      <c r="G251" s="19"/>
      <c r="H251" s="19"/>
      <c r="I251" s="19"/>
      <c r="J251" s="19"/>
      <c r="K251" s="19"/>
      <c r="L251" s="29"/>
      <c r="M251" s="29"/>
      <c r="N251" s="19"/>
      <c r="O251" s="19"/>
      <c r="P251" s="20"/>
      <c r="Q251" s="19"/>
      <c r="R251" s="19"/>
      <c r="S251" s="25"/>
      <c r="T251" s="19"/>
      <c r="U251" s="19"/>
      <c r="V251" s="19"/>
      <c r="W251" s="19"/>
      <c r="X251" s="40"/>
      <c r="Y251" s="19"/>
      <c r="Z251" s="19"/>
      <c r="AA251" s="19"/>
      <c r="AB251" s="25"/>
      <c r="AE251" s="19"/>
      <c r="AF251" s="19"/>
      <c r="AH251" s="19"/>
      <c r="AI251" s="25"/>
      <c r="CD251" s="19"/>
      <c r="CE251" s="25"/>
      <c r="DZ251" s="19"/>
      <c r="EA251" s="19"/>
      <c r="EB251" s="19"/>
      <c r="EC251" s="19"/>
      <c r="ED251" s="19"/>
      <c r="EE251" s="19"/>
      <c r="EF251" s="19"/>
      <c r="EG251" s="19"/>
      <c r="EH251" s="19"/>
      <c r="EI251" s="19"/>
      <c r="EJ251" s="19"/>
      <c r="EK251" s="19"/>
      <c r="EL251" s="19"/>
      <c r="FU251" s="19"/>
      <c r="FV251" s="19"/>
      <c r="HQ251" s="19"/>
      <c r="HR251" s="19"/>
      <c r="JM251" s="19"/>
      <c r="JN251" s="29"/>
      <c r="JO251" s="19"/>
      <c r="JP251" s="19"/>
      <c r="JQ251" s="19"/>
      <c r="JR251" s="19"/>
      <c r="JS251" s="19"/>
      <c r="JT251" s="19"/>
      <c r="JU251" s="19"/>
      <c r="JV251" s="19"/>
      <c r="JW251" s="19"/>
      <c r="JX251" s="19"/>
      <c r="JY251" s="19"/>
      <c r="JZ251" s="19"/>
      <c r="LI251" s="19"/>
      <c r="LJ251" s="19"/>
      <c r="LK251" s="19"/>
      <c r="LL251" s="19"/>
      <c r="LM251" s="19"/>
      <c r="LN251" s="19"/>
      <c r="LO251" s="19"/>
      <c r="LP251" s="19"/>
      <c r="LQ251" s="19"/>
      <c r="LR251" s="19"/>
      <c r="LS251" s="19"/>
      <c r="LT251" s="19"/>
      <c r="LU251" s="19"/>
      <c r="ND251" s="19"/>
      <c r="NE251" s="19"/>
      <c r="NF251" s="19"/>
      <c r="NG251" s="19"/>
      <c r="NH251" s="19"/>
      <c r="NI251" s="19"/>
      <c r="NJ251" s="19"/>
      <c r="NK251" s="19"/>
      <c r="NL251" s="19"/>
      <c r="NM251" s="19"/>
      <c r="NN251" s="19"/>
      <c r="NO251" s="19"/>
      <c r="NP251" s="19"/>
      <c r="OZ251" s="25"/>
      <c r="PA251" s="25"/>
      <c r="PB251" s="25"/>
      <c r="PC251" s="25"/>
      <c r="PD251" s="25"/>
      <c r="PE251" s="25"/>
      <c r="PF251" s="25"/>
      <c r="PG251" s="25"/>
      <c r="PH251" s="25"/>
      <c r="PI251" s="25"/>
      <c r="PJ251" s="25"/>
      <c r="PK251" s="25"/>
      <c r="PL251" s="25"/>
      <c r="PM251" s="25"/>
      <c r="PN251" s="25"/>
      <c r="QW251" s="25"/>
      <c r="RA251" s="19"/>
      <c r="RB251" s="19"/>
      <c r="RC251" s="19"/>
      <c r="RD251" s="19"/>
      <c r="RE251" s="19"/>
      <c r="RF251" s="19"/>
      <c r="RI251" s="19"/>
      <c r="RJ251" s="19"/>
      <c r="RK251" s="19"/>
      <c r="RL251" s="19"/>
      <c r="RM251" s="19"/>
      <c r="RN251" s="19"/>
      <c r="RO251" s="19"/>
      <c r="RP251" s="19"/>
      <c r="RQ251" s="19"/>
      <c r="RR251" s="19"/>
      <c r="RS251" s="19"/>
      <c r="RT251" s="19"/>
      <c r="RU251" s="19"/>
      <c r="RV251" s="19"/>
      <c r="RW251" s="19"/>
      <c r="RX251" s="19"/>
      <c r="RY251" s="19"/>
      <c r="SA251" s="19"/>
      <c r="SB251" s="19"/>
    </row>
    <row r="252" spans="1:496" x14ac:dyDescent="0.25">
      <c r="A252" s="2"/>
      <c r="B252" s="19"/>
      <c r="C252" s="19"/>
      <c r="D252" s="19"/>
      <c r="E252" s="25"/>
      <c r="F252" s="25"/>
      <c r="G252" s="19"/>
      <c r="H252" s="19"/>
      <c r="I252" s="19"/>
      <c r="J252" s="19"/>
      <c r="K252" s="19"/>
      <c r="L252" s="29"/>
      <c r="M252" s="29"/>
      <c r="N252" s="19"/>
      <c r="O252" s="19"/>
      <c r="P252" s="20"/>
      <c r="Q252" s="19"/>
      <c r="R252" s="19"/>
      <c r="S252" s="25"/>
      <c r="T252" s="19"/>
      <c r="U252" s="19"/>
      <c r="V252" s="19"/>
      <c r="W252" s="19"/>
      <c r="X252" s="40"/>
      <c r="Y252" s="19"/>
      <c r="Z252" s="19"/>
      <c r="AA252" s="19"/>
      <c r="AB252" s="25"/>
      <c r="AE252" s="19"/>
      <c r="AF252" s="19"/>
      <c r="AH252" s="19"/>
      <c r="AI252" s="25"/>
      <c r="CD252" s="19"/>
      <c r="CE252" s="25"/>
      <c r="DZ252" s="19"/>
      <c r="EA252" s="19"/>
      <c r="EB252" s="19"/>
      <c r="EC252" s="19"/>
      <c r="ED252" s="19"/>
      <c r="EE252" s="19"/>
      <c r="EF252" s="19"/>
      <c r="EG252" s="19"/>
      <c r="EH252" s="19"/>
      <c r="EI252" s="19"/>
      <c r="EJ252" s="19"/>
      <c r="EK252" s="19"/>
      <c r="EL252" s="19"/>
      <c r="FU252" s="19"/>
      <c r="FV252" s="19"/>
      <c r="HQ252" s="19"/>
      <c r="HR252" s="19"/>
      <c r="JM252" s="19"/>
      <c r="JN252" s="29"/>
      <c r="JO252" s="19"/>
      <c r="JP252" s="19"/>
      <c r="JQ252" s="19"/>
      <c r="JR252" s="19"/>
      <c r="JS252" s="19"/>
      <c r="JT252" s="19"/>
      <c r="JU252" s="19"/>
      <c r="JV252" s="19"/>
      <c r="JW252" s="19"/>
      <c r="JX252" s="19"/>
      <c r="JY252" s="19"/>
      <c r="JZ252" s="19"/>
      <c r="LI252" s="19"/>
      <c r="LJ252" s="19"/>
      <c r="LK252" s="19"/>
      <c r="LL252" s="19"/>
      <c r="LM252" s="19"/>
      <c r="LN252" s="19"/>
      <c r="LO252" s="19"/>
      <c r="LP252" s="19"/>
      <c r="LQ252" s="19"/>
      <c r="LR252" s="19"/>
      <c r="LS252" s="19"/>
      <c r="LT252" s="19"/>
      <c r="LU252" s="19"/>
      <c r="ND252" s="19"/>
      <c r="NE252" s="19"/>
      <c r="NF252" s="19"/>
      <c r="NG252" s="19"/>
      <c r="NH252" s="19"/>
      <c r="NI252" s="19"/>
      <c r="NJ252" s="19"/>
      <c r="NK252" s="19"/>
      <c r="NL252" s="19"/>
      <c r="NM252" s="19"/>
      <c r="NN252" s="19"/>
      <c r="NO252" s="19"/>
      <c r="NP252" s="19"/>
      <c r="OZ252" s="25"/>
      <c r="PA252" s="25"/>
      <c r="PB252" s="25"/>
      <c r="PC252" s="25"/>
      <c r="PD252" s="25"/>
      <c r="PE252" s="25"/>
      <c r="PF252" s="25"/>
      <c r="PG252" s="25"/>
      <c r="PH252" s="25"/>
      <c r="PI252" s="25"/>
      <c r="PJ252" s="25"/>
      <c r="PK252" s="25"/>
      <c r="PL252" s="25"/>
      <c r="PM252" s="25"/>
      <c r="PN252" s="25"/>
      <c r="QW252" s="25"/>
      <c r="RA252" s="19"/>
      <c r="RB252" s="19"/>
      <c r="RC252" s="19"/>
      <c r="RD252" s="19"/>
      <c r="RE252" s="19"/>
      <c r="RF252" s="19"/>
      <c r="RI252" s="19"/>
      <c r="RJ252" s="19"/>
      <c r="RK252" s="19"/>
      <c r="RL252" s="19"/>
      <c r="RM252" s="19"/>
      <c r="RN252" s="19"/>
      <c r="RO252" s="19"/>
      <c r="RP252" s="19"/>
      <c r="RQ252" s="19"/>
      <c r="RR252" s="19"/>
      <c r="RS252" s="19"/>
      <c r="RT252" s="19"/>
      <c r="RU252" s="19"/>
      <c r="RV252" s="19"/>
      <c r="RW252" s="19"/>
      <c r="RX252" s="19"/>
      <c r="RY252" s="19"/>
      <c r="SA252" s="19"/>
      <c r="SB252" s="19"/>
    </row>
    <row r="253" spans="1:496" x14ac:dyDescent="0.25">
      <c r="A253" s="2"/>
      <c r="B253" s="19"/>
      <c r="C253" s="19"/>
      <c r="D253" s="19"/>
      <c r="E253" s="25"/>
      <c r="F253" s="25"/>
      <c r="G253" s="19"/>
      <c r="H253" s="19"/>
      <c r="I253" s="19"/>
      <c r="J253" s="19"/>
      <c r="K253" s="19"/>
      <c r="L253" s="29"/>
      <c r="M253" s="29"/>
      <c r="N253" s="19"/>
      <c r="O253" s="19"/>
      <c r="P253" s="20"/>
      <c r="Q253" s="19"/>
      <c r="R253" s="19"/>
      <c r="S253" s="25"/>
      <c r="T253" s="19"/>
      <c r="U253" s="19"/>
      <c r="V253" s="19"/>
      <c r="W253" s="19"/>
      <c r="X253" s="40"/>
      <c r="Y253" s="19"/>
      <c r="Z253" s="19"/>
      <c r="AA253" s="19"/>
      <c r="AB253" s="25"/>
      <c r="AE253" s="19"/>
      <c r="AF253" s="19"/>
      <c r="AH253" s="19"/>
      <c r="AI253" s="25"/>
      <c r="CD253" s="19"/>
      <c r="CE253" s="25"/>
      <c r="DZ253" s="19"/>
      <c r="EA253" s="19"/>
      <c r="EB253" s="19"/>
      <c r="EC253" s="19"/>
      <c r="ED253" s="19"/>
      <c r="EE253" s="19"/>
      <c r="EF253" s="19"/>
      <c r="EG253" s="19"/>
      <c r="EH253" s="19"/>
      <c r="EI253" s="19"/>
      <c r="EJ253" s="19"/>
      <c r="EK253" s="19"/>
      <c r="EL253" s="19"/>
      <c r="FU253" s="19"/>
      <c r="FV253" s="19"/>
      <c r="HQ253" s="19"/>
      <c r="HR253" s="19"/>
      <c r="JM253" s="19"/>
      <c r="JN253" s="29"/>
      <c r="JO253" s="19"/>
      <c r="JP253" s="19"/>
      <c r="JQ253" s="19"/>
      <c r="JR253" s="19"/>
      <c r="JS253" s="19"/>
      <c r="JT253" s="19"/>
      <c r="JU253" s="19"/>
      <c r="JV253" s="19"/>
      <c r="JW253" s="19"/>
      <c r="JX253" s="19"/>
      <c r="JY253" s="19"/>
      <c r="JZ253" s="19"/>
      <c r="LI253" s="19"/>
      <c r="LJ253" s="19"/>
      <c r="LK253" s="19"/>
      <c r="LL253" s="19"/>
      <c r="LM253" s="19"/>
      <c r="LN253" s="19"/>
      <c r="LO253" s="19"/>
      <c r="LP253" s="19"/>
      <c r="LQ253" s="19"/>
      <c r="LR253" s="19"/>
      <c r="LS253" s="19"/>
      <c r="LT253" s="19"/>
      <c r="LU253" s="19"/>
      <c r="ND253" s="19"/>
      <c r="NE253" s="19"/>
      <c r="NF253" s="19"/>
      <c r="NG253" s="19"/>
      <c r="NH253" s="19"/>
      <c r="NI253" s="19"/>
      <c r="NJ253" s="19"/>
      <c r="NK253" s="19"/>
      <c r="NL253" s="19"/>
      <c r="NM253" s="19"/>
      <c r="NN253" s="19"/>
      <c r="NO253" s="19"/>
      <c r="NP253" s="19"/>
      <c r="OZ253" s="25"/>
      <c r="PA253" s="25"/>
      <c r="PB253" s="25"/>
      <c r="PC253" s="25"/>
      <c r="PD253" s="25"/>
      <c r="PE253" s="25"/>
      <c r="PF253" s="25"/>
      <c r="PG253" s="25"/>
      <c r="PH253" s="25"/>
      <c r="PI253" s="25"/>
      <c r="PJ253" s="25"/>
      <c r="PK253" s="25"/>
      <c r="PL253" s="25"/>
      <c r="PM253" s="25"/>
      <c r="PN253" s="25"/>
      <c r="QW253" s="25"/>
      <c r="RA253" s="19"/>
      <c r="RB253" s="19"/>
      <c r="RC253" s="19"/>
      <c r="RD253" s="19"/>
      <c r="RE253" s="19"/>
      <c r="RF253" s="19"/>
      <c r="RI253" s="19"/>
      <c r="RJ253" s="19"/>
      <c r="RK253" s="19"/>
      <c r="RL253" s="19"/>
      <c r="RM253" s="19"/>
      <c r="RN253" s="19"/>
      <c r="RO253" s="19"/>
      <c r="RP253" s="19"/>
      <c r="RQ253" s="19"/>
      <c r="RR253" s="19"/>
      <c r="RS253" s="19"/>
      <c r="RT253" s="19"/>
      <c r="RU253" s="19"/>
      <c r="RV253" s="19"/>
      <c r="RW253" s="19"/>
      <c r="RX253" s="19"/>
      <c r="RY253" s="19"/>
      <c r="SA253" s="19"/>
      <c r="SB253" s="19"/>
    </row>
    <row r="254" spans="1:496" x14ac:dyDescent="0.25">
      <c r="A254" s="2"/>
      <c r="B254" s="19"/>
      <c r="C254" s="19"/>
      <c r="D254" s="19"/>
      <c r="E254" s="25"/>
      <c r="F254" s="25"/>
      <c r="G254" s="19"/>
      <c r="H254" s="19"/>
      <c r="I254" s="19"/>
      <c r="J254" s="19"/>
      <c r="K254" s="19"/>
      <c r="L254" s="29"/>
      <c r="M254" s="29"/>
      <c r="N254" s="19"/>
      <c r="O254" s="19"/>
      <c r="P254" s="20"/>
      <c r="Q254" s="19"/>
      <c r="R254" s="19"/>
      <c r="S254" s="25"/>
      <c r="T254" s="19"/>
      <c r="U254" s="19"/>
      <c r="V254" s="19"/>
      <c r="W254" s="19"/>
      <c r="X254" s="40"/>
      <c r="Y254" s="19"/>
      <c r="Z254" s="19"/>
      <c r="AA254" s="19"/>
      <c r="AB254" s="25"/>
      <c r="AE254" s="19"/>
      <c r="AF254" s="19"/>
      <c r="AH254" s="19"/>
      <c r="AI254" s="25"/>
      <c r="CD254" s="19"/>
      <c r="CE254" s="25"/>
      <c r="DZ254" s="19"/>
      <c r="EA254" s="19"/>
      <c r="EB254" s="19"/>
      <c r="EC254" s="19"/>
      <c r="ED254" s="19"/>
      <c r="EE254" s="19"/>
      <c r="EF254" s="19"/>
      <c r="EG254" s="19"/>
      <c r="EH254" s="19"/>
      <c r="EI254" s="19"/>
      <c r="EJ254" s="19"/>
      <c r="EK254" s="19"/>
      <c r="EL254" s="19"/>
      <c r="FU254" s="19"/>
      <c r="FV254" s="19"/>
      <c r="HQ254" s="19"/>
      <c r="HR254" s="19"/>
      <c r="JM254" s="19"/>
      <c r="JN254" s="29"/>
      <c r="JO254" s="19"/>
      <c r="JP254" s="19"/>
      <c r="JQ254" s="19"/>
      <c r="JR254" s="19"/>
      <c r="JS254" s="19"/>
      <c r="JT254" s="19"/>
      <c r="JU254" s="19"/>
      <c r="JV254" s="19"/>
      <c r="JW254" s="19"/>
      <c r="JX254" s="19"/>
      <c r="JY254" s="19"/>
      <c r="JZ254" s="19"/>
      <c r="LI254" s="19"/>
      <c r="LJ254" s="19"/>
      <c r="LK254" s="19"/>
      <c r="LL254" s="19"/>
      <c r="LM254" s="19"/>
      <c r="LN254" s="19"/>
      <c r="LO254" s="19"/>
      <c r="LP254" s="19"/>
      <c r="LQ254" s="19"/>
      <c r="LR254" s="19"/>
      <c r="LS254" s="19"/>
      <c r="LT254" s="19"/>
      <c r="LU254" s="19"/>
      <c r="ND254" s="19"/>
      <c r="NE254" s="19"/>
      <c r="NF254" s="19"/>
      <c r="NG254" s="19"/>
      <c r="NH254" s="19"/>
      <c r="NI254" s="19"/>
      <c r="NJ254" s="19"/>
      <c r="NK254" s="19"/>
      <c r="NL254" s="19"/>
      <c r="NM254" s="19"/>
      <c r="NN254" s="19"/>
      <c r="NO254" s="19"/>
      <c r="NP254" s="19"/>
      <c r="OZ254" s="25"/>
      <c r="PA254" s="25"/>
      <c r="PB254" s="25"/>
      <c r="PC254" s="25"/>
      <c r="PD254" s="25"/>
      <c r="PE254" s="25"/>
      <c r="PF254" s="25"/>
      <c r="PG254" s="25"/>
      <c r="PH254" s="25"/>
      <c r="PI254" s="25"/>
      <c r="PJ254" s="25"/>
      <c r="PK254" s="25"/>
      <c r="PL254" s="25"/>
      <c r="PM254" s="25"/>
      <c r="PN254" s="25"/>
      <c r="QW254" s="25"/>
      <c r="RA254" s="19"/>
      <c r="RB254" s="19"/>
      <c r="RC254" s="19"/>
      <c r="RD254" s="19"/>
      <c r="RE254" s="19"/>
      <c r="RF254" s="19"/>
      <c r="RI254" s="19"/>
      <c r="RJ254" s="19"/>
      <c r="RK254" s="19"/>
      <c r="RL254" s="19"/>
      <c r="RM254" s="19"/>
      <c r="RN254" s="19"/>
      <c r="RO254" s="19"/>
      <c r="RP254" s="19"/>
      <c r="RQ254" s="19"/>
      <c r="RR254" s="19"/>
      <c r="RS254" s="19"/>
      <c r="RT254" s="19"/>
      <c r="RU254" s="19"/>
      <c r="RV254" s="19"/>
      <c r="RW254" s="19"/>
      <c r="RX254" s="19"/>
      <c r="RY254" s="19"/>
      <c r="SA254" s="19"/>
      <c r="SB254" s="19"/>
    </row>
    <row r="255" spans="1:496" x14ac:dyDescent="0.25">
      <c r="A255" s="2"/>
      <c r="B255" s="19"/>
      <c r="C255" s="19"/>
      <c r="D255" s="19"/>
      <c r="E255" s="25"/>
      <c r="F255" s="25"/>
      <c r="G255" s="19"/>
      <c r="H255" s="19"/>
      <c r="I255" s="19"/>
      <c r="J255" s="19"/>
      <c r="K255" s="19"/>
      <c r="L255" s="29"/>
      <c r="M255" s="29"/>
      <c r="N255" s="19"/>
      <c r="O255" s="19"/>
      <c r="P255" s="20"/>
      <c r="Q255" s="19"/>
      <c r="R255" s="19"/>
      <c r="S255" s="25"/>
      <c r="T255" s="19"/>
      <c r="U255" s="19"/>
      <c r="V255" s="19"/>
      <c r="W255" s="19"/>
      <c r="X255" s="40"/>
      <c r="Y255" s="19"/>
      <c r="Z255" s="19"/>
      <c r="AA255" s="19"/>
      <c r="AB255" s="25"/>
      <c r="AE255" s="19"/>
      <c r="AF255" s="19"/>
      <c r="AH255" s="19"/>
      <c r="AI255" s="25"/>
      <c r="CD255" s="19"/>
      <c r="CE255" s="25"/>
      <c r="DZ255" s="19"/>
      <c r="EA255" s="19"/>
      <c r="EB255" s="19"/>
      <c r="EC255" s="19"/>
      <c r="ED255" s="19"/>
      <c r="EE255" s="19"/>
      <c r="EF255" s="19"/>
      <c r="EG255" s="19"/>
      <c r="EH255" s="19"/>
      <c r="EI255" s="19"/>
      <c r="EJ255" s="19"/>
      <c r="EK255" s="19"/>
      <c r="EL255" s="19"/>
      <c r="FU255" s="19"/>
      <c r="FV255" s="19"/>
      <c r="HQ255" s="19"/>
      <c r="HR255" s="19"/>
      <c r="JM255" s="19"/>
      <c r="JN255" s="29"/>
      <c r="JO255" s="19"/>
      <c r="JP255" s="19"/>
      <c r="JQ255" s="19"/>
      <c r="JR255" s="19"/>
      <c r="JS255" s="19"/>
      <c r="JT255" s="19"/>
      <c r="JU255" s="19"/>
      <c r="JV255" s="19"/>
      <c r="JW255" s="19"/>
      <c r="JX255" s="19"/>
      <c r="JY255" s="19"/>
      <c r="JZ255" s="19"/>
      <c r="LI255" s="19"/>
      <c r="LJ255" s="19"/>
      <c r="LK255" s="19"/>
      <c r="LL255" s="19"/>
      <c r="LM255" s="19"/>
      <c r="LN255" s="19"/>
      <c r="LO255" s="19"/>
      <c r="LP255" s="19"/>
      <c r="LQ255" s="19"/>
      <c r="LR255" s="19"/>
      <c r="LS255" s="19"/>
      <c r="LT255" s="19"/>
      <c r="LU255" s="19"/>
      <c r="ND255" s="19"/>
      <c r="NE255" s="19"/>
      <c r="NF255" s="19"/>
      <c r="NG255" s="19"/>
      <c r="NH255" s="19"/>
      <c r="NI255" s="19"/>
      <c r="NJ255" s="19"/>
      <c r="NK255" s="19"/>
      <c r="NL255" s="19"/>
      <c r="NM255" s="19"/>
      <c r="NN255" s="19"/>
      <c r="NO255" s="19"/>
      <c r="NP255" s="19"/>
      <c r="OZ255" s="25"/>
      <c r="PA255" s="25"/>
      <c r="PB255" s="25"/>
      <c r="PC255" s="25"/>
      <c r="PD255" s="25"/>
      <c r="PE255" s="25"/>
      <c r="PF255" s="25"/>
      <c r="PG255" s="25"/>
      <c r="PH255" s="25"/>
      <c r="PI255" s="25"/>
      <c r="PJ255" s="25"/>
      <c r="PK255" s="25"/>
      <c r="PL255" s="25"/>
      <c r="PM255" s="25"/>
      <c r="PN255" s="25"/>
      <c r="QW255" s="25"/>
      <c r="RA255" s="19"/>
      <c r="RB255" s="19"/>
      <c r="RC255" s="19"/>
      <c r="RD255" s="19"/>
      <c r="RE255" s="19"/>
      <c r="RF255" s="19"/>
      <c r="RI255" s="19"/>
      <c r="RJ255" s="19"/>
      <c r="RK255" s="19"/>
      <c r="RL255" s="19"/>
      <c r="RM255" s="19"/>
      <c r="RN255" s="19"/>
      <c r="RO255" s="19"/>
      <c r="RP255" s="19"/>
      <c r="RQ255" s="19"/>
      <c r="RR255" s="19"/>
      <c r="RS255" s="19"/>
      <c r="RT255" s="19"/>
      <c r="RU255" s="19"/>
      <c r="RV255" s="19"/>
      <c r="RW255" s="19"/>
      <c r="RX255" s="19"/>
      <c r="RY255" s="19"/>
      <c r="SA255" s="19"/>
      <c r="SB255" s="19"/>
    </row>
    <row r="256" spans="1:496" x14ac:dyDescent="0.25">
      <c r="A256" s="2"/>
      <c r="B256" s="19"/>
      <c r="C256" s="19"/>
      <c r="D256" s="19"/>
      <c r="E256" s="25"/>
      <c r="F256" s="25"/>
      <c r="G256" s="19"/>
      <c r="H256" s="19"/>
      <c r="I256" s="19"/>
      <c r="J256" s="19"/>
      <c r="K256" s="19"/>
      <c r="L256" s="29"/>
      <c r="M256" s="29"/>
      <c r="N256" s="19"/>
      <c r="O256" s="19"/>
      <c r="P256" s="20"/>
      <c r="Q256" s="19"/>
      <c r="R256" s="19"/>
      <c r="S256" s="25"/>
      <c r="T256" s="19"/>
      <c r="U256" s="19"/>
      <c r="V256" s="19"/>
      <c r="W256" s="19"/>
      <c r="X256" s="40"/>
      <c r="Y256" s="19"/>
      <c r="Z256" s="19"/>
      <c r="AA256" s="19"/>
      <c r="AB256" s="25"/>
      <c r="AE256" s="19"/>
      <c r="AF256" s="19"/>
      <c r="AH256" s="19"/>
      <c r="AI256" s="25"/>
      <c r="CD256" s="19"/>
      <c r="CE256" s="25"/>
      <c r="DZ256" s="19"/>
      <c r="EA256" s="19"/>
      <c r="EB256" s="19"/>
      <c r="EC256" s="19"/>
      <c r="ED256" s="19"/>
      <c r="EE256" s="19"/>
      <c r="EF256" s="19"/>
      <c r="EG256" s="19"/>
      <c r="EH256" s="19"/>
      <c r="EI256" s="19"/>
      <c r="EJ256" s="19"/>
      <c r="EK256" s="19"/>
      <c r="EL256" s="19"/>
      <c r="FU256" s="19"/>
      <c r="FV256" s="19"/>
      <c r="HQ256" s="19"/>
      <c r="HR256" s="19"/>
      <c r="JM256" s="19"/>
      <c r="JN256" s="29"/>
      <c r="JO256" s="19"/>
      <c r="JP256" s="19"/>
      <c r="JQ256" s="19"/>
      <c r="JR256" s="19"/>
      <c r="JS256" s="19"/>
      <c r="JT256" s="19"/>
      <c r="JU256" s="19"/>
      <c r="JV256" s="19"/>
      <c r="JW256" s="19"/>
      <c r="JX256" s="19"/>
      <c r="JY256" s="19"/>
      <c r="JZ256" s="19"/>
      <c r="LI256" s="19"/>
      <c r="LJ256" s="19"/>
      <c r="LK256" s="19"/>
      <c r="LL256" s="19"/>
      <c r="LM256" s="19"/>
      <c r="LN256" s="19"/>
      <c r="LO256" s="19"/>
      <c r="LP256" s="19"/>
      <c r="LQ256" s="19"/>
      <c r="LR256" s="19"/>
      <c r="LS256" s="19"/>
      <c r="LT256" s="19"/>
      <c r="LU256" s="19"/>
      <c r="ND256" s="19"/>
      <c r="NE256" s="19"/>
      <c r="NF256" s="19"/>
      <c r="NG256" s="19"/>
      <c r="NH256" s="19"/>
      <c r="NI256" s="19"/>
      <c r="NJ256" s="19"/>
      <c r="NK256" s="19"/>
      <c r="NL256" s="19"/>
      <c r="NM256" s="19"/>
      <c r="NN256" s="19"/>
      <c r="NO256" s="19"/>
      <c r="NP256" s="19"/>
      <c r="OZ256" s="25"/>
      <c r="PA256" s="25"/>
      <c r="PB256" s="25"/>
      <c r="PC256" s="25"/>
      <c r="PD256" s="25"/>
      <c r="PE256" s="25"/>
      <c r="PF256" s="25"/>
      <c r="PG256" s="25"/>
      <c r="PH256" s="25"/>
      <c r="PI256" s="25"/>
      <c r="PJ256" s="25"/>
      <c r="PK256" s="25"/>
      <c r="PL256" s="25"/>
      <c r="PM256" s="25"/>
      <c r="PN256" s="25"/>
      <c r="QW256" s="25"/>
      <c r="RA256" s="19"/>
      <c r="RB256" s="19"/>
      <c r="RC256" s="19"/>
      <c r="RD256" s="19"/>
      <c r="RE256" s="19"/>
      <c r="RF256" s="19"/>
      <c r="RI256" s="19"/>
      <c r="RJ256" s="19"/>
      <c r="RK256" s="19"/>
      <c r="RL256" s="19"/>
      <c r="RM256" s="19"/>
      <c r="RN256" s="19"/>
      <c r="RO256" s="19"/>
      <c r="RP256" s="19"/>
      <c r="RQ256" s="19"/>
      <c r="RR256" s="19"/>
      <c r="RS256" s="19"/>
      <c r="RT256" s="19"/>
      <c r="RU256" s="19"/>
      <c r="RV256" s="19"/>
      <c r="RW256" s="19"/>
      <c r="RX256" s="19"/>
      <c r="RY256" s="19"/>
      <c r="SA256" s="19"/>
      <c r="SB256" s="19"/>
    </row>
    <row r="257" spans="1:496" x14ac:dyDescent="0.25">
      <c r="A257" s="2"/>
      <c r="B257" s="19"/>
      <c r="C257" s="19"/>
      <c r="D257" s="19"/>
      <c r="E257" s="25"/>
      <c r="F257" s="25"/>
      <c r="G257" s="19"/>
      <c r="H257" s="19"/>
      <c r="I257" s="19"/>
      <c r="J257" s="19"/>
      <c r="K257" s="19"/>
      <c r="L257" s="29"/>
      <c r="M257" s="29"/>
      <c r="N257" s="19"/>
      <c r="O257" s="19"/>
      <c r="P257" s="20"/>
      <c r="Q257" s="19"/>
      <c r="R257" s="19"/>
      <c r="S257" s="25"/>
      <c r="T257" s="19"/>
      <c r="U257" s="19"/>
      <c r="V257" s="19"/>
      <c r="W257" s="19"/>
      <c r="X257" s="40"/>
      <c r="Y257" s="19"/>
      <c r="Z257" s="19"/>
      <c r="AA257" s="19"/>
      <c r="AB257" s="25"/>
      <c r="AE257" s="19"/>
      <c r="AF257" s="19"/>
      <c r="AH257" s="19"/>
      <c r="AI257" s="25"/>
      <c r="CD257" s="19"/>
      <c r="CE257" s="25"/>
      <c r="DZ257" s="19"/>
      <c r="EA257" s="19"/>
      <c r="EB257" s="19"/>
      <c r="EC257" s="19"/>
      <c r="ED257" s="19"/>
      <c r="EE257" s="19"/>
      <c r="EF257" s="19"/>
      <c r="EG257" s="19"/>
      <c r="EH257" s="19"/>
      <c r="EI257" s="19"/>
      <c r="EJ257" s="19"/>
      <c r="EK257" s="19"/>
      <c r="EL257" s="19"/>
      <c r="FU257" s="19"/>
      <c r="FV257" s="19"/>
      <c r="HQ257" s="19"/>
      <c r="HR257" s="19"/>
      <c r="JM257" s="19"/>
      <c r="JN257" s="29"/>
      <c r="JO257" s="19"/>
      <c r="JP257" s="19"/>
      <c r="JQ257" s="19"/>
      <c r="JR257" s="19"/>
      <c r="JS257" s="19"/>
      <c r="JT257" s="19"/>
      <c r="JU257" s="19"/>
      <c r="JV257" s="19"/>
      <c r="JW257" s="19"/>
      <c r="JX257" s="19"/>
      <c r="JY257" s="19"/>
      <c r="JZ257" s="19"/>
      <c r="LI257" s="19"/>
      <c r="LJ257" s="19"/>
      <c r="LK257" s="19"/>
      <c r="LL257" s="19"/>
      <c r="LM257" s="19"/>
      <c r="LN257" s="19"/>
      <c r="LO257" s="19"/>
      <c r="LP257" s="19"/>
      <c r="LQ257" s="19"/>
      <c r="LR257" s="19"/>
      <c r="LS257" s="19"/>
      <c r="LT257" s="19"/>
      <c r="LU257" s="19"/>
      <c r="ND257" s="19"/>
      <c r="NE257" s="19"/>
      <c r="NF257" s="19"/>
      <c r="NG257" s="19"/>
      <c r="NH257" s="19"/>
      <c r="NI257" s="19"/>
      <c r="NJ257" s="19"/>
      <c r="NK257" s="19"/>
      <c r="NL257" s="19"/>
      <c r="NM257" s="19"/>
      <c r="NN257" s="19"/>
      <c r="NO257" s="19"/>
      <c r="NP257" s="19"/>
      <c r="OZ257" s="25"/>
      <c r="PA257" s="25"/>
      <c r="PB257" s="25"/>
      <c r="PC257" s="25"/>
      <c r="PD257" s="25"/>
      <c r="PE257" s="25"/>
      <c r="PF257" s="25"/>
      <c r="PG257" s="25"/>
      <c r="PH257" s="25"/>
      <c r="PI257" s="25"/>
      <c r="PJ257" s="25"/>
      <c r="PK257" s="25"/>
      <c r="PL257" s="25"/>
      <c r="PM257" s="25"/>
      <c r="PN257" s="25"/>
      <c r="QW257" s="25"/>
      <c r="RA257" s="19"/>
      <c r="RB257" s="19"/>
      <c r="RC257" s="19"/>
      <c r="RD257" s="19"/>
      <c r="RE257" s="19"/>
      <c r="RF257" s="19"/>
      <c r="RI257" s="19"/>
      <c r="RJ257" s="19"/>
      <c r="RK257" s="19"/>
      <c r="RL257" s="19"/>
      <c r="RM257" s="19"/>
      <c r="RN257" s="19"/>
      <c r="RO257" s="19"/>
      <c r="RP257" s="19"/>
      <c r="RQ257" s="19"/>
      <c r="RR257" s="19"/>
      <c r="RS257" s="19"/>
      <c r="RT257" s="19"/>
      <c r="RU257" s="19"/>
      <c r="RV257" s="19"/>
      <c r="RW257" s="19"/>
      <c r="RX257" s="19"/>
      <c r="RY257" s="19"/>
      <c r="SA257" s="19"/>
      <c r="SB257" s="19"/>
    </row>
    <row r="258" spans="1:496" x14ac:dyDescent="0.25">
      <c r="A258" s="2"/>
      <c r="B258" s="19"/>
      <c r="C258" s="19"/>
      <c r="D258" s="19"/>
      <c r="E258" s="25"/>
      <c r="F258" s="25"/>
      <c r="G258" s="19"/>
      <c r="H258" s="19"/>
      <c r="I258" s="19"/>
      <c r="J258" s="19"/>
      <c r="K258" s="19"/>
      <c r="L258" s="29"/>
      <c r="M258" s="29"/>
      <c r="N258" s="19"/>
      <c r="O258" s="19"/>
      <c r="P258" s="20"/>
      <c r="Q258" s="19"/>
      <c r="R258" s="19"/>
      <c r="S258" s="25"/>
      <c r="T258" s="19"/>
      <c r="U258" s="19"/>
      <c r="V258" s="19"/>
      <c r="W258" s="19"/>
      <c r="X258" s="40"/>
      <c r="Y258" s="19"/>
      <c r="Z258" s="19"/>
      <c r="AA258" s="19"/>
      <c r="AB258" s="25"/>
      <c r="AE258" s="19"/>
      <c r="AF258" s="19"/>
      <c r="AH258" s="19"/>
      <c r="AI258" s="25"/>
      <c r="CD258" s="19"/>
      <c r="CE258" s="25"/>
      <c r="DZ258" s="19"/>
      <c r="EA258" s="19"/>
      <c r="EB258" s="19"/>
      <c r="EC258" s="19"/>
      <c r="ED258" s="19"/>
      <c r="EE258" s="19"/>
      <c r="EF258" s="19"/>
      <c r="EG258" s="19"/>
      <c r="EH258" s="19"/>
      <c r="EI258" s="19"/>
      <c r="EJ258" s="19"/>
      <c r="EK258" s="19"/>
      <c r="EL258" s="19"/>
      <c r="FU258" s="19"/>
      <c r="FV258" s="19"/>
      <c r="HQ258" s="19"/>
      <c r="HR258" s="19"/>
      <c r="JM258" s="19"/>
      <c r="JN258" s="29"/>
      <c r="JO258" s="19"/>
      <c r="JP258" s="19"/>
      <c r="JQ258" s="19"/>
      <c r="JR258" s="19"/>
      <c r="JS258" s="19"/>
      <c r="JT258" s="19"/>
      <c r="JU258" s="19"/>
      <c r="JV258" s="19"/>
      <c r="JW258" s="19"/>
      <c r="JX258" s="19"/>
      <c r="JY258" s="19"/>
      <c r="JZ258" s="19"/>
      <c r="LI258" s="19"/>
      <c r="LJ258" s="19"/>
      <c r="LK258" s="19"/>
      <c r="LL258" s="19"/>
      <c r="LM258" s="19"/>
      <c r="LN258" s="19"/>
      <c r="LO258" s="19"/>
      <c r="LP258" s="19"/>
      <c r="LQ258" s="19"/>
      <c r="LR258" s="19"/>
      <c r="LS258" s="19"/>
      <c r="LT258" s="19"/>
      <c r="LU258" s="19"/>
      <c r="ND258" s="19"/>
      <c r="NE258" s="19"/>
      <c r="NF258" s="19"/>
      <c r="NG258" s="19"/>
      <c r="NH258" s="19"/>
      <c r="NI258" s="19"/>
      <c r="NJ258" s="19"/>
      <c r="NK258" s="19"/>
      <c r="NL258" s="19"/>
      <c r="NM258" s="19"/>
      <c r="NN258" s="19"/>
      <c r="NO258" s="19"/>
      <c r="NP258" s="19"/>
      <c r="OZ258" s="25"/>
      <c r="PA258" s="25"/>
      <c r="PB258" s="25"/>
      <c r="PC258" s="25"/>
      <c r="PD258" s="25"/>
      <c r="PE258" s="25"/>
      <c r="PF258" s="25"/>
      <c r="PG258" s="25"/>
      <c r="PH258" s="25"/>
      <c r="PI258" s="25"/>
      <c r="PJ258" s="25"/>
      <c r="PK258" s="25"/>
      <c r="PL258" s="25"/>
      <c r="PM258" s="25"/>
      <c r="PN258" s="25"/>
      <c r="QW258" s="25"/>
      <c r="RA258" s="19"/>
      <c r="RB258" s="19"/>
      <c r="RC258" s="19"/>
      <c r="RD258" s="19"/>
      <c r="RE258" s="19"/>
      <c r="RF258" s="19"/>
      <c r="RI258" s="19"/>
      <c r="RJ258" s="19"/>
      <c r="RK258" s="19"/>
      <c r="RL258" s="19"/>
      <c r="RM258" s="19"/>
      <c r="RN258" s="19"/>
      <c r="RO258" s="19"/>
      <c r="RP258" s="19"/>
      <c r="RQ258" s="19"/>
      <c r="RR258" s="19"/>
      <c r="RS258" s="19"/>
      <c r="RT258" s="19"/>
      <c r="RU258" s="19"/>
      <c r="RV258" s="19"/>
      <c r="RW258" s="19"/>
      <c r="RX258" s="19"/>
      <c r="RY258" s="19"/>
      <c r="SA258" s="19"/>
      <c r="SB258" s="19"/>
    </row>
    <row r="259" spans="1:496" x14ac:dyDescent="0.25">
      <c r="A259" s="2"/>
      <c r="B259" s="19"/>
      <c r="C259" s="19"/>
      <c r="D259" s="19"/>
      <c r="E259" s="25"/>
      <c r="F259" s="25"/>
      <c r="G259" s="19"/>
      <c r="H259" s="19"/>
      <c r="I259" s="19"/>
      <c r="J259" s="19"/>
      <c r="K259" s="19"/>
      <c r="L259" s="29"/>
      <c r="M259" s="29"/>
      <c r="N259" s="19"/>
      <c r="O259" s="19"/>
      <c r="P259" s="20"/>
      <c r="Q259" s="19"/>
      <c r="R259" s="19"/>
      <c r="S259" s="25"/>
      <c r="T259" s="19"/>
      <c r="U259" s="19"/>
      <c r="V259" s="19"/>
      <c r="W259" s="19"/>
      <c r="X259" s="40"/>
      <c r="Y259" s="19"/>
      <c r="Z259" s="19"/>
      <c r="AA259" s="19"/>
      <c r="AB259" s="25"/>
      <c r="AE259" s="19"/>
      <c r="AF259" s="19"/>
      <c r="AH259" s="19"/>
      <c r="AI259" s="25"/>
      <c r="CD259" s="19"/>
      <c r="CE259" s="25"/>
      <c r="DZ259" s="19"/>
      <c r="EA259" s="19"/>
      <c r="EB259" s="19"/>
      <c r="EC259" s="19"/>
      <c r="ED259" s="19"/>
      <c r="EE259" s="19"/>
      <c r="EF259" s="19"/>
      <c r="EG259" s="19"/>
      <c r="EH259" s="19"/>
      <c r="EI259" s="19"/>
      <c r="EJ259" s="19"/>
      <c r="EK259" s="19"/>
      <c r="EL259" s="19"/>
      <c r="FU259" s="19"/>
      <c r="FV259" s="19"/>
      <c r="HQ259" s="19"/>
      <c r="HR259" s="19"/>
      <c r="JM259" s="19"/>
      <c r="JN259" s="29"/>
      <c r="JO259" s="19"/>
      <c r="JP259" s="19"/>
      <c r="JQ259" s="19"/>
      <c r="JR259" s="19"/>
      <c r="JS259" s="19"/>
      <c r="JT259" s="19"/>
      <c r="JU259" s="19"/>
      <c r="JV259" s="19"/>
      <c r="JW259" s="19"/>
      <c r="JX259" s="19"/>
      <c r="JY259" s="19"/>
      <c r="JZ259" s="19"/>
      <c r="LI259" s="19"/>
      <c r="LJ259" s="19"/>
      <c r="LK259" s="19"/>
      <c r="LL259" s="19"/>
      <c r="LM259" s="19"/>
      <c r="LN259" s="19"/>
      <c r="LO259" s="19"/>
      <c r="LP259" s="19"/>
      <c r="LQ259" s="19"/>
      <c r="LR259" s="19"/>
      <c r="LS259" s="19"/>
      <c r="LT259" s="19"/>
      <c r="LU259" s="19"/>
      <c r="ND259" s="19"/>
      <c r="NE259" s="19"/>
      <c r="NF259" s="19"/>
      <c r="NG259" s="19"/>
      <c r="NH259" s="19"/>
      <c r="NI259" s="19"/>
      <c r="NJ259" s="19"/>
      <c r="NK259" s="19"/>
      <c r="NL259" s="19"/>
      <c r="NM259" s="19"/>
      <c r="NN259" s="19"/>
      <c r="NO259" s="19"/>
      <c r="NP259" s="19"/>
      <c r="OZ259" s="25"/>
      <c r="PA259" s="25"/>
      <c r="PB259" s="25"/>
      <c r="PC259" s="25"/>
      <c r="PD259" s="25"/>
      <c r="PE259" s="25"/>
      <c r="PF259" s="25"/>
      <c r="PG259" s="25"/>
      <c r="PH259" s="25"/>
      <c r="PI259" s="25"/>
      <c r="PJ259" s="25"/>
      <c r="PK259" s="25"/>
      <c r="PL259" s="25"/>
      <c r="PM259" s="25"/>
      <c r="PN259" s="25"/>
      <c r="QW259" s="25"/>
      <c r="RA259" s="19"/>
      <c r="RB259" s="19"/>
      <c r="RC259" s="19"/>
      <c r="RD259" s="19"/>
      <c r="RE259" s="19"/>
      <c r="RF259" s="19"/>
      <c r="RI259" s="19"/>
      <c r="RJ259" s="19"/>
      <c r="RK259" s="19"/>
      <c r="RL259" s="19"/>
      <c r="RM259" s="19"/>
      <c r="RN259" s="19"/>
      <c r="RO259" s="19"/>
      <c r="RP259" s="19"/>
      <c r="RQ259" s="19"/>
      <c r="RR259" s="19"/>
      <c r="RS259" s="19"/>
      <c r="RT259" s="19"/>
      <c r="RU259" s="19"/>
      <c r="RV259" s="19"/>
      <c r="RW259" s="19"/>
      <c r="RX259" s="19"/>
      <c r="RY259" s="19"/>
      <c r="SA259" s="19"/>
      <c r="SB259" s="19"/>
    </row>
    <row r="260" spans="1:496" x14ac:dyDescent="0.25">
      <c r="A260" s="2"/>
      <c r="B260" s="19"/>
      <c r="C260" s="19"/>
      <c r="D260" s="19"/>
      <c r="E260" s="25"/>
      <c r="F260" s="25"/>
      <c r="G260" s="19"/>
      <c r="H260" s="19"/>
      <c r="I260" s="19"/>
      <c r="J260" s="19"/>
      <c r="K260" s="19"/>
      <c r="L260" s="29"/>
      <c r="M260" s="29"/>
      <c r="N260" s="19"/>
      <c r="O260" s="19"/>
      <c r="P260" s="20"/>
      <c r="Q260" s="19"/>
      <c r="R260" s="19"/>
      <c r="S260" s="25"/>
      <c r="T260" s="19"/>
      <c r="U260" s="19"/>
      <c r="V260" s="19"/>
      <c r="W260" s="19"/>
      <c r="X260" s="40"/>
      <c r="Y260" s="19"/>
      <c r="Z260" s="19"/>
      <c r="AA260" s="19"/>
      <c r="AB260" s="25"/>
      <c r="AE260" s="19"/>
      <c r="AF260" s="19"/>
      <c r="AH260" s="19"/>
      <c r="AI260" s="25"/>
      <c r="CD260" s="19"/>
      <c r="CE260" s="25"/>
      <c r="DZ260" s="19"/>
      <c r="EA260" s="19"/>
      <c r="EB260" s="19"/>
      <c r="EC260" s="19"/>
      <c r="ED260" s="19"/>
      <c r="EE260" s="19"/>
      <c r="EF260" s="19"/>
      <c r="EG260" s="19"/>
      <c r="EH260" s="19"/>
      <c r="EI260" s="19"/>
      <c r="EJ260" s="19"/>
      <c r="EK260" s="19"/>
      <c r="EL260" s="19"/>
      <c r="FU260" s="19"/>
      <c r="FV260" s="19"/>
      <c r="HQ260" s="19"/>
      <c r="HR260" s="19"/>
      <c r="JM260" s="19"/>
      <c r="JN260" s="29"/>
      <c r="JO260" s="19"/>
      <c r="JP260" s="19"/>
      <c r="JQ260" s="19"/>
      <c r="JR260" s="19"/>
      <c r="JS260" s="19"/>
      <c r="JT260" s="19"/>
      <c r="JU260" s="19"/>
      <c r="JV260" s="19"/>
      <c r="JW260" s="19"/>
      <c r="JX260" s="19"/>
      <c r="JY260" s="19"/>
      <c r="JZ260" s="19"/>
      <c r="LI260" s="19"/>
      <c r="LJ260" s="19"/>
      <c r="LK260" s="19"/>
      <c r="LL260" s="19"/>
      <c r="LM260" s="19"/>
      <c r="LN260" s="19"/>
      <c r="LO260" s="19"/>
      <c r="LP260" s="19"/>
      <c r="LQ260" s="19"/>
      <c r="LR260" s="19"/>
      <c r="LS260" s="19"/>
      <c r="LT260" s="19"/>
      <c r="LU260" s="19"/>
      <c r="ND260" s="19"/>
      <c r="NE260" s="19"/>
      <c r="NF260" s="19"/>
      <c r="NG260" s="19"/>
      <c r="NH260" s="19"/>
      <c r="NI260" s="19"/>
      <c r="NJ260" s="19"/>
      <c r="NK260" s="19"/>
      <c r="NL260" s="19"/>
      <c r="NM260" s="19"/>
      <c r="NN260" s="19"/>
      <c r="NO260" s="19"/>
      <c r="NP260" s="19"/>
      <c r="OZ260" s="25"/>
      <c r="PA260" s="25"/>
      <c r="PB260" s="25"/>
      <c r="PC260" s="25"/>
      <c r="PD260" s="25"/>
      <c r="PE260" s="25"/>
      <c r="PF260" s="25"/>
      <c r="PG260" s="25"/>
      <c r="PH260" s="25"/>
      <c r="PI260" s="25"/>
      <c r="PJ260" s="25"/>
      <c r="PK260" s="25"/>
      <c r="PL260" s="25"/>
      <c r="PM260" s="25"/>
      <c r="PN260" s="25"/>
      <c r="QW260" s="25"/>
      <c r="RA260" s="19"/>
      <c r="RB260" s="19"/>
      <c r="RC260" s="19"/>
      <c r="RD260" s="19"/>
      <c r="RE260" s="19"/>
      <c r="RF260" s="19"/>
      <c r="RI260" s="19"/>
      <c r="RJ260" s="19"/>
      <c r="RK260" s="19"/>
      <c r="RL260" s="19"/>
      <c r="RM260" s="19"/>
      <c r="RN260" s="19"/>
      <c r="RO260" s="19"/>
      <c r="RP260" s="19"/>
      <c r="RQ260" s="19"/>
      <c r="RR260" s="19"/>
      <c r="RS260" s="19"/>
      <c r="RT260" s="19"/>
      <c r="RU260" s="19"/>
      <c r="RV260" s="19"/>
      <c r="RW260" s="19"/>
      <c r="RX260" s="19"/>
      <c r="RY260" s="19"/>
      <c r="SA260" s="19"/>
      <c r="SB260" s="19"/>
    </row>
    <row r="261" spans="1:496" x14ac:dyDescent="0.25">
      <c r="A261" s="2"/>
      <c r="B261" s="19"/>
      <c r="C261" s="19"/>
      <c r="D261" s="19"/>
      <c r="E261" s="25"/>
      <c r="F261" s="25"/>
      <c r="G261" s="19"/>
      <c r="H261" s="19"/>
      <c r="I261" s="19"/>
      <c r="J261" s="19"/>
      <c r="K261" s="19"/>
      <c r="L261" s="29"/>
      <c r="M261" s="29"/>
      <c r="N261" s="19"/>
      <c r="O261" s="19"/>
      <c r="P261" s="20"/>
      <c r="Q261" s="19"/>
      <c r="R261" s="19"/>
      <c r="S261" s="25"/>
      <c r="T261" s="19"/>
      <c r="U261" s="19"/>
      <c r="V261" s="19"/>
      <c r="W261" s="19"/>
      <c r="X261" s="40"/>
      <c r="Y261" s="19"/>
      <c r="Z261" s="19"/>
      <c r="AA261" s="19"/>
      <c r="AB261" s="25"/>
      <c r="AE261" s="19"/>
      <c r="AF261" s="19"/>
      <c r="AH261" s="19"/>
      <c r="AI261" s="25"/>
      <c r="CD261" s="19"/>
      <c r="CE261" s="25"/>
      <c r="DZ261" s="19"/>
      <c r="EA261" s="19"/>
      <c r="EB261" s="19"/>
      <c r="EC261" s="19"/>
      <c r="ED261" s="19"/>
      <c r="EE261" s="19"/>
      <c r="EF261" s="19"/>
      <c r="EG261" s="19"/>
      <c r="EH261" s="19"/>
      <c r="EI261" s="19"/>
      <c r="EJ261" s="19"/>
      <c r="EK261" s="19"/>
      <c r="EL261" s="19"/>
      <c r="FU261" s="19"/>
      <c r="FV261" s="19"/>
      <c r="HQ261" s="19"/>
      <c r="HR261" s="19"/>
      <c r="JM261" s="19"/>
      <c r="JN261" s="29"/>
      <c r="JO261" s="19"/>
      <c r="JP261" s="19"/>
      <c r="JQ261" s="19"/>
      <c r="JR261" s="19"/>
      <c r="JS261" s="19"/>
      <c r="JT261" s="19"/>
      <c r="JU261" s="19"/>
      <c r="JV261" s="19"/>
      <c r="JW261" s="19"/>
      <c r="JX261" s="19"/>
      <c r="JY261" s="19"/>
      <c r="JZ261" s="19"/>
      <c r="LI261" s="19"/>
      <c r="LJ261" s="19"/>
      <c r="LK261" s="19"/>
      <c r="LL261" s="19"/>
      <c r="LM261" s="19"/>
      <c r="LN261" s="19"/>
      <c r="LO261" s="19"/>
      <c r="LP261" s="19"/>
      <c r="LQ261" s="19"/>
      <c r="LR261" s="19"/>
      <c r="LS261" s="19"/>
      <c r="LT261" s="19"/>
      <c r="LU261" s="19"/>
      <c r="ND261" s="19"/>
      <c r="NE261" s="19"/>
      <c r="NF261" s="19"/>
      <c r="NG261" s="19"/>
      <c r="NH261" s="19"/>
      <c r="NI261" s="19"/>
      <c r="NJ261" s="19"/>
      <c r="NK261" s="19"/>
      <c r="NL261" s="19"/>
      <c r="NM261" s="19"/>
      <c r="NN261" s="19"/>
      <c r="NO261" s="19"/>
      <c r="NP261" s="19"/>
      <c r="OZ261" s="25"/>
      <c r="PA261" s="25"/>
      <c r="PB261" s="25"/>
      <c r="PC261" s="25"/>
      <c r="PD261" s="25"/>
      <c r="PE261" s="25"/>
      <c r="PF261" s="25"/>
      <c r="PG261" s="25"/>
      <c r="PH261" s="25"/>
      <c r="PI261" s="25"/>
      <c r="PJ261" s="25"/>
      <c r="PK261" s="25"/>
      <c r="PL261" s="25"/>
      <c r="PM261" s="25"/>
      <c r="PN261" s="25"/>
      <c r="QW261" s="25"/>
      <c r="RA261" s="19"/>
      <c r="RB261" s="19"/>
      <c r="RC261" s="19"/>
      <c r="RD261" s="19"/>
      <c r="RE261" s="19"/>
      <c r="RF261" s="19"/>
      <c r="RI261" s="19"/>
      <c r="RJ261" s="19"/>
      <c r="RK261" s="19"/>
      <c r="RL261" s="19"/>
      <c r="RM261" s="19"/>
      <c r="RN261" s="19"/>
      <c r="RO261" s="19"/>
      <c r="RP261" s="19"/>
      <c r="RQ261" s="19"/>
      <c r="RR261" s="19"/>
      <c r="RS261" s="19"/>
      <c r="RT261" s="19"/>
      <c r="RU261" s="19"/>
      <c r="RV261" s="19"/>
      <c r="RW261" s="19"/>
      <c r="RX261" s="19"/>
      <c r="RY261" s="19"/>
      <c r="SA261" s="19"/>
      <c r="SB261" s="19"/>
    </row>
    <row r="262" spans="1:496" x14ac:dyDescent="0.25">
      <c r="A262" s="2"/>
      <c r="B262" s="19"/>
      <c r="C262" s="19"/>
      <c r="D262" s="19"/>
      <c r="E262" s="25"/>
      <c r="F262" s="25"/>
      <c r="G262" s="19"/>
      <c r="H262" s="19"/>
      <c r="I262" s="19"/>
      <c r="J262" s="19"/>
      <c r="K262" s="19"/>
      <c r="L262" s="29"/>
      <c r="M262" s="29"/>
      <c r="N262" s="19"/>
      <c r="O262" s="19"/>
      <c r="P262" s="20"/>
      <c r="Q262" s="19"/>
      <c r="R262" s="19"/>
      <c r="S262" s="25"/>
      <c r="T262" s="19"/>
      <c r="U262" s="19"/>
      <c r="V262" s="19"/>
      <c r="W262" s="19"/>
      <c r="X262" s="40"/>
      <c r="Y262" s="19"/>
      <c r="Z262" s="19"/>
      <c r="AA262" s="19"/>
      <c r="AB262" s="25"/>
      <c r="AE262" s="19"/>
      <c r="AF262" s="19"/>
      <c r="AH262" s="19"/>
      <c r="AI262" s="25"/>
      <c r="CD262" s="19"/>
      <c r="CE262" s="25"/>
      <c r="DZ262" s="19"/>
      <c r="EA262" s="19"/>
      <c r="EB262" s="19"/>
      <c r="EC262" s="19"/>
      <c r="ED262" s="19"/>
      <c r="EE262" s="19"/>
      <c r="EF262" s="19"/>
      <c r="EG262" s="19"/>
      <c r="EH262" s="19"/>
      <c r="EI262" s="19"/>
      <c r="EJ262" s="19"/>
      <c r="EK262" s="19"/>
      <c r="EL262" s="19"/>
      <c r="FU262" s="19"/>
      <c r="FV262" s="19"/>
      <c r="HQ262" s="19"/>
      <c r="HR262" s="19"/>
      <c r="JM262" s="19"/>
      <c r="JN262" s="29"/>
      <c r="JO262" s="19"/>
      <c r="JP262" s="19"/>
      <c r="JQ262" s="19"/>
      <c r="JR262" s="19"/>
      <c r="JS262" s="19"/>
      <c r="JT262" s="19"/>
      <c r="JU262" s="19"/>
      <c r="JV262" s="19"/>
      <c r="JW262" s="19"/>
      <c r="JX262" s="19"/>
      <c r="JY262" s="19"/>
      <c r="JZ262" s="19"/>
      <c r="LI262" s="19"/>
      <c r="LJ262" s="19"/>
      <c r="LK262" s="19"/>
      <c r="LL262" s="19"/>
      <c r="LM262" s="19"/>
      <c r="LN262" s="19"/>
      <c r="LO262" s="19"/>
      <c r="LP262" s="19"/>
      <c r="LQ262" s="19"/>
      <c r="LR262" s="19"/>
      <c r="LS262" s="19"/>
      <c r="LT262" s="19"/>
      <c r="LU262" s="19"/>
      <c r="ND262" s="19"/>
      <c r="NE262" s="19"/>
      <c r="NF262" s="19"/>
      <c r="NG262" s="19"/>
      <c r="NH262" s="19"/>
      <c r="NI262" s="19"/>
      <c r="NJ262" s="19"/>
      <c r="NK262" s="19"/>
      <c r="NL262" s="19"/>
      <c r="NM262" s="19"/>
      <c r="NN262" s="19"/>
      <c r="NO262" s="19"/>
      <c r="NP262" s="19"/>
      <c r="OZ262" s="25"/>
      <c r="PA262" s="25"/>
      <c r="PB262" s="25"/>
      <c r="PC262" s="25"/>
      <c r="PD262" s="25"/>
      <c r="PE262" s="25"/>
      <c r="PF262" s="25"/>
      <c r="PG262" s="25"/>
      <c r="PH262" s="25"/>
      <c r="PI262" s="25"/>
      <c r="PJ262" s="25"/>
      <c r="PK262" s="25"/>
      <c r="PL262" s="25"/>
      <c r="PM262" s="25"/>
      <c r="PN262" s="25"/>
      <c r="QW262" s="25"/>
      <c r="RA262" s="19"/>
      <c r="RB262" s="19"/>
      <c r="RC262" s="19"/>
      <c r="RD262" s="19"/>
      <c r="RE262" s="19"/>
      <c r="RF262" s="19"/>
      <c r="RI262" s="19"/>
      <c r="RJ262" s="19"/>
      <c r="RK262" s="19"/>
      <c r="RL262" s="19"/>
      <c r="RM262" s="19"/>
      <c r="RN262" s="19"/>
      <c r="RO262" s="19"/>
      <c r="RP262" s="19"/>
      <c r="RQ262" s="19"/>
      <c r="RR262" s="19"/>
      <c r="RS262" s="19"/>
      <c r="RT262" s="19"/>
      <c r="RU262" s="19"/>
      <c r="RV262" s="19"/>
      <c r="RW262" s="19"/>
      <c r="RX262" s="19"/>
      <c r="RY262" s="19"/>
      <c r="SA262" s="19"/>
      <c r="SB262" s="19"/>
    </row>
    <row r="263" spans="1:496" x14ac:dyDescent="0.25">
      <c r="A263" s="2"/>
      <c r="B263" s="19"/>
      <c r="C263" s="19"/>
      <c r="D263" s="19"/>
      <c r="E263" s="25"/>
      <c r="F263" s="25"/>
      <c r="G263" s="19"/>
      <c r="H263" s="19"/>
      <c r="I263" s="19"/>
      <c r="J263" s="19"/>
      <c r="K263" s="19"/>
      <c r="L263" s="29"/>
      <c r="M263" s="29"/>
      <c r="N263" s="19"/>
      <c r="O263" s="19"/>
      <c r="P263" s="20"/>
      <c r="Q263" s="19"/>
      <c r="R263" s="19"/>
      <c r="S263" s="25"/>
      <c r="T263" s="19"/>
      <c r="U263" s="19"/>
      <c r="V263" s="19"/>
      <c r="W263" s="19"/>
      <c r="X263" s="40"/>
      <c r="Y263" s="19"/>
      <c r="Z263" s="19"/>
      <c r="AA263" s="19"/>
      <c r="AB263" s="25"/>
      <c r="AE263" s="19"/>
      <c r="AF263" s="19"/>
      <c r="AH263" s="19"/>
      <c r="AI263" s="25"/>
      <c r="CD263" s="19"/>
      <c r="CE263" s="25"/>
      <c r="DZ263" s="19"/>
      <c r="EA263" s="19"/>
      <c r="EB263" s="19"/>
      <c r="EC263" s="19"/>
      <c r="ED263" s="19"/>
      <c r="EE263" s="19"/>
      <c r="EF263" s="19"/>
      <c r="EG263" s="19"/>
      <c r="EH263" s="19"/>
      <c r="EI263" s="19"/>
      <c r="EJ263" s="19"/>
      <c r="EK263" s="19"/>
      <c r="EL263" s="19"/>
      <c r="FU263" s="19"/>
      <c r="FV263" s="19"/>
      <c r="HQ263" s="19"/>
      <c r="HR263" s="19"/>
      <c r="JM263" s="19"/>
      <c r="JN263" s="29"/>
      <c r="JO263" s="19"/>
      <c r="JP263" s="19"/>
      <c r="JQ263" s="19"/>
      <c r="JR263" s="19"/>
      <c r="JS263" s="19"/>
      <c r="JT263" s="19"/>
      <c r="JU263" s="19"/>
      <c r="JV263" s="19"/>
      <c r="JW263" s="19"/>
      <c r="JX263" s="19"/>
      <c r="JY263" s="19"/>
      <c r="JZ263" s="19"/>
      <c r="LI263" s="19"/>
      <c r="LJ263" s="19"/>
      <c r="LK263" s="19"/>
      <c r="LL263" s="19"/>
      <c r="LM263" s="19"/>
      <c r="LN263" s="19"/>
      <c r="LO263" s="19"/>
      <c r="LP263" s="19"/>
      <c r="LQ263" s="19"/>
      <c r="LR263" s="19"/>
      <c r="LS263" s="19"/>
      <c r="LT263" s="19"/>
      <c r="LU263" s="19"/>
      <c r="ND263" s="19"/>
      <c r="NE263" s="19"/>
      <c r="NF263" s="19"/>
      <c r="NG263" s="19"/>
      <c r="NH263" s="19"/>
      <c r="NI263" s="19"/>
      <c r="NJ263" s="19"/>
      <c r="NK263" s="19"/>
      <c r="NL263" s="19"/>
      <c r="NM263" s="19"/>
      <c r="NN263" s="19"/>
      <c r="NO263" s="19"/>
      <c r="NP263" s="19"/>
      <c r="OZ263" s="25"/>
      <c r="PA263" s="25"/>
      <c r="PB263" s="25"/>
      <c r="PC263" s="25"/>
      <c r="PD263" s="25"/>
      <c r="PE263" s="25"/>
      <c r="PF263" s="25"/>
      <c r="PG263" s="25"/>
      <c r="PH263" s="25"/>
      <c r="PI263" s="25"/>
      <c r="PJ263" s="25"/>
      <c r="PK263" s="25"/>
      <c r="PL263" s="25"/>
      <c r="PM263" s="25"/>
      <c r="PN263" s="25"/>
      <c r="QW263" s="25"/>
      <c r="RA263" s="19"/>
      <c r="RB263" s="19"/>
      <c r="RC263" s="19"/>
      <c r="RD263" s="19"/>
      <c r="RE263" s="19"/>
      <c r="RF263" s="19"/>
      <c r="RI263" s="19"/>
      <c r="RJ263" s="19"/>
      <c r="RK263" s="19"/>
      <c r="RL263" s="19"/>
      <c r="RM263" s="19"/>
      <c r="RN263" s="19"/>
      <c r="RO263" s="19"/>
      <c r="RP263" s="19"/>
      <c r="RQ263" s="19"/>
      <c r="RR263" s="19"/>
      <c r="RS263" s="19"/>
      <c r="RT263" s="19"/>
      <c r="RU263" s="19"/>
      <c r="RV263" s="19"/>
      <c r="RW263" s="19"/>
      <c r="RX263" s="19"/>
      <c r="RY263" s="19"/>
      <c r="SA263" s="19"/>
      <c r="SB263" s="19"/>
    </row>
    <row r="264" spans="1:496" x14ac:dyDescent="0.25">
      <c r="A264" s="2"/>
      <c r="B264" s="19"/>
      <c r="C264" s="19"/>
      <c r="D264" s="19"/>
      <c r="E264" s="25"/>
      <c r="F264" s="25"/>
      <c r="G264" s="19"/>
      <c r="H264" s="19"/>
      <c r="I264" s="19"/>
      <c r="J264" s="19"/>
      <c r="K264" s="19"/>
      <c r="L264" s="29"/>
      <c r="M264" s="29"/>
      <c r="N264" s="19"/>
      <c r="O264" s="19"/>
      <c r="P264" s="20"/>
      <c r="Q264" s="19"/>
      <c r="R264" s="19"/>
      <c r="S264" s="25"/>
      <c r="T264" s="19"/>
      <c r="U264" s="19"/>
      <c r="V264" s="19"/>
      <c r="W264" s="19"/>
      <c r="X264" s="40"/>
      <c r="Y264" s="19"/>
      <c r="Z264" s="19"/>
      <c r="AA264" s="19"/>
      <c r="AB264" s="25"/>
      <c r="AE264" s="19"/>
      <c r="AF264" s="19"/>
      <c r="AH264" s="19"/>
      <c r="AI264" s="25"/>
      <c r="CD264" s="19"/>
      <c r="CE264" s="25"/>
      <c r="DZ264" s="19"/>
      <c r="EA264" s="19"/>
      <c r="EB264" s="19"/>
      <c r="EC264" s="19"/>
      <c r="ED264" s="19"/>
      <c r="EE264" s="19"/>
      <c r="EF264" s="19"/>
      <c r="EG264" s="19"/>
      <c r="EH264" s="19"/>
      <c r="EI264" s="19"/>
      <c r="EJ264" s="19"/>
      <c r="EK264" s="19"/>
      <c r="EL264" s="19"/>
      <c r="FU264" s="19"/>
      <c r="FV264" s="19"/>
      <c r="HQ264" s="19"/>
      <c r="HR264" s="19"/>
      <c r="JM264" s="19"/>
      <c r="JN264" s="29"/>
      <c r="JO264" s="19"/>
      <c r="JP264" s="19"/>
      <c r="JQ264" s="19"/>
      <c r="JR264" s="19"/>
      <c r="JS264" s="19"/>
      <c r="JT264" s="19"/>
      <c r="JU264" s="19"/>
      <c r="JV264" s="19"/>
      <c r="JW264" s="19"/>
      <c r="JX264" s="19"/>
      <c r="JY264" s="19"/>
      <c r="JZ264" s="19"/>
      <c r="LI264" s="19"/>
      <c r="LJ264" s="19"/>
      <c r="LK264" s="19"/>
      <c r="LL264" s="19"/>
      <c r="LM264" s="19"/>
      <c r="LN264" s="19"/>
      <c r="LO264" s="19"/>
      <c r="LP264" s="19"/>
      <c r="LQ264" s="19"/>
      <c r="LR264" s="19"/>
      <c r="LS264" s="19"/>
      <c r="LT264" s="19"/>
      <c r="LU264" s="19"/>
      <c r="ND264" s="19"/>
      <c r="NE264" s="19"/>
      <c r="NF264" s="19"/>
      <c r="NG264" s="19"/>
      <c r="NH264" s="19"/>
      <c r="NI264" s="19"/>
      <c r="NJ264" s="19"/>
      <c r="NK264" s="19"/>
      <c r="NL264" s="19"/>
      <c r="NM264" s="19"/>
      <c r="NN264" s="19"/>
      <c r="NO264" s="19"/>
      <c r="NP264" s="19"/>
      <c r="OZ264" s="25"/>
      <c r="PA264" s="25"/>
      <c r="PB264" s="25"/>
      <c r="PC264" s="25"/>
      <c r="PD264" s="25"/>
      <c r="PE264" s="25"/>
      <c r="PF264" s="25"/>
      <c r="PG264" s="25"/>
      <c r="PH264" s="25"/>
      <c r="PI264" s="25"/>
      <c r="PJ264" s="25"/>
      <c r="PK264" s="25"/>
      <c r="PL264" s="25"/>
      <c r="PM264" s="25"/>
      <c r="PN264" s="25"/>
      <c r="QW264" s="25"/>
      <c r="RA264" s="19"/>
      <c r="RB264" s="19"/>
      <c r="RC264" s="19"/>
      <c r="RD264" s="19"/>
      <c r="RE264" s="19"/>
      <c r="RF264" s="19"/>
      <c r="RI264" s="19"/>
      <c r="RJ264" s="19"/>
      <c r="RK264" s="19"/>
      <c r="RL264" s="19"/>
      <c r="RM264" s="19"/>
      <c r="RN264" s="19"/>
      <c r="RO264" s="19"/>
      <c r="RP264" s="19"/>
      <c r="RQ264" s="19"/>
      <c r="RR264" s="19"/>
      <c r="RS264" s="19"/>
      <c r="RT264" s="19"/>
      <c r="RU264" s="19"/>
      <c r="RV264" s="19"/>
      <c r="RW264" s="19"/>
      <c r="RX264" s="19"/>
      <c r="RY264" s="19"/>
      <c r="SA264" s="19"/>
      <c r="SB264" s="19"/>
    </row>
    <row r="265" spans="1:496" x14ac:dyDescent="0.25">
      <c r="A265" s="2"/>
      <c r="B265" s="19"/>
      <c r="C265" s="19"/>
      <c r="D265" s="19"/>
      <c r="E265" s="25"/>
      <c r="F265" s="25"/>
      <c r="G265" s="19"/>
      <c r="H265" s="19"/>
      <c r="I265" s="19"/>
      <c r="J265" s="19"/>
      <c r="K265" s="19"/>
      <c r="L265" s="29"/>
      <c r="M265" s="29"/>
      <c r="N265" s="19"/>
      <c r="O265" s="19"/>
      <c r="P265" s="20"/>
      <c r="Q265" s="19"/>
      <c r="R265" s="19"/>
      <c r="S265" s="25"/>
      <c r="T265" s="19"/>
      <c r="U265" s="19"/>
      <c r="V265" s="19"/>
      <c r="W265" s="19"/>
      <c r="X265" s="40"/>
      <c r="Y265" s="19"/>
      <c r="Z265" s="19"/>
      <c r="AA265" s="19"/>
      <c r="AB265" s="25"/>
      <c r="AE265" s="19"/>
      <c r="AF265" s="19"/>
      <c r="AH265" s="19"/>
      <c r="AI265" s="25"/>
      <c r="CD265" s="19"/>
      <c r="CE265" s="25"/>
      <c r="DZ265" s="19"/>
      <c r="EA265" s="19"/>
      <c r="EB265" s="19"/>
      <c r="EC265" s="19"/>
      <c r="ED265" s="19"/>
      <c r="EE265" s="19"/>
      <c r="EF265" s="19"/>
      <c r="EG265" s="19"/>
      <c r="EH265" s="19"/>
      <c r="EI265" s="19"/>
      <c r="EJ265" s="19"/>
      <c r="EK265" s="19"/>
      <c r="EL265" s="19"/>
      <c r="FU265" s="19"/>
      <c r="FV265" s="19"/>
      <c r="HQ265" s="19"/>
      <c r="HR265" s="19"/>
      <c r="JM265" s="19"/>
      <c r="JN265" s="29"/>
      <c r="JO265" s="19"/>
      <c r="JP265" s="19"/>
      <c r="JQ265" s="19"/>
      <c r="JR265" s="19"/>
      <c r="JS265" s="19"/>
      <c r="JT265" s="19"/>
      <c r="JU265" s="19"/>
      <c r="JV265" s="19"/>
      <c r="JW265" s="19"/>
      <c r="JX265" s="19"/>
      <c r="JY265" s="19"/>
      <c r="JZ265" s="19"/>
      <c r="LI265" s="19"/>
      <c r="LJ265" s="19"/>
      <c r="LK265" s="19"/>
      <c r="LL265" s="19"/>
      <c r="LM265" s="19"/>
      <c r="LN265" s="19"/>
      <c r="LO265" s="19"/>
      <c r="LP265" s="19"/>
      <c r="LQ265" s="19"/>
      <c r="LR265" s="19"/>
      <c r="LS265" s="19"/>
      <c r="LT265" s="19"/>
      <c r="LU265" s="19"/>
      <c r="ND265" s="19"/>
      <c r="NE265" s="19"/>
      <c r="NF265" s="19"/>
      <c r="NG265" s="19"/>
      <c r="NH265" s="19"/>
      <c r="NI265" s="19"/>
      <c r="NJ265" s="19"/>
      <c r="NK265" s="19"/>
      <c r="NL265" s="19"/>
      <c r="NM265" s="19"/>
      <c r="NN265" s="19"/>
      <c r="NO265" s="19"/>
      <c r="NP265" s="19"/>
      <c r="OZ265" s="25"/>
      <c r="PA265" s="25"/>
      <c r="PB265" s="25"/>
      <c r="PC265" s="25"/>
      <c r="PD265" s="25"/>
      <c r="PE265" s="25"/>
      <c r="PF265" s="25"/>
      <c r="PG265" s="25"/>
      <c r="PH265" s="25"/>
      <c r="PI265" s="25"/>
      <c r="PJ265" s="25"/>
      <c r="PK265" s="25"/>
      <c r="PL265" s="25"/>
      <c r="PM265" s="25"/>
      <c r="PN265" s="25"/>
      <c r="QW265" s="25"/>
      <c r="RA265" s="19"/>
      <c r="RB265" s="19"/>
      <c r="RC265" s="19"/>
      <c r="RD265" s="19"/>
      <c r="RE265" s="19"/>
      <c r="RF265" s="19"/>
      <c r="RI265" s="19"/>
      <c r="RJ265" s="19"/>
      <c r="RK265" s="19"/>
      <c r="RL265" s="19"/>
      <c r="RM265" s="19"/>
      <c r="RN265" s="19"/>
      <c r="RO265" s="19"/>
      <c r="RP265" s="19"/>
      <c r="RQ265" s="19"/>
      <c r="RR265" s="19"/>
      <c r="RS265" s="19"/>
      <c r="RT265" s="19"/>
      <c r="RU265" s="19"/>
      <c r="RV265" s="19"/>
      <c r="RW265" s="19"/>
      <c r="RX265" s="19"/>
      <c r="RY265" s="19"/>
      <c r="SA265" s="19"/>
      <c r="SB265" s="19"/>
    </row>
    <row r="266" spans="1:496" x14ac:dyDescent="0.25">
      <c r="A266" s="2"/>
      <c r="B266" s="19"/>
      <c r="C266" s="19"/>
      <c r="D266" s="19"/>
      <c r="E266" s="25"/>
      <c r="F266" s="25"/>
      <c r="G266" s="19"/>
      <c r="H266" s="19"/>
      <c r="I266" s="19"/>
      <c r="J266" s="19"/>
      <c r="K266" s="19"/>
      <c r="L266" s="29"/>
      <c r="M266" s="29"/>
      <c r="N266" s="19"/>
      <c r="O266" s="19"/>
      <c r="P266" s="20"/>
      <c r="Q266" s="19"/>
      <c r="R266" s="19"/>
      <c r="S266" s="25"/>
      <c r="T266" s="19"/>
      <c r="U266" s="19"/>
      <c r="V266" s="19"/>
      <c r="W266" s="19"/>
      <c r="X266" s="40"/>
      <c r="Y266" s="19"/>
      <c r="Z266" s="19"/>
      <c r="AA266" s="19"/>
      <c r="AB266" s="25"/>
      <c r="AE266" s="19"/>
      <c r="AF266" s="19"/>
      <c r="AH266" s="19"/>
      <c r="AI266" s="25"/>
      <c r="CD266" s="19"/>
      <c r="CE266" s="25"/>
      <c r="DZ266" s="19"/>
      <c r="EA266" s="19"/>
      <c r="EB266" s="19"/>
      <c r="EC266" s="19"/>
      <c r="ED266" s="19"/>
      <c r="EE266" s="19"/>
      <c r="EF266" s="19"/>
      <c r="EG266" s="19"/>
      <c r="EH266" s="19"/>
      <c r="EI266" s="19"/>
      <c r="EJ266" s="19"/>
      <c r="EK266" s="19"/>
      <c r="EL266" s="19"/>
      <c r="FU266" s="19"/>
      <c r="FV266" s="19"/>
      <c r="HQ266" s="19"/>
      <c r="HR266" s="19"/>
      <c r="JM266" s="19"/>
      <c r="JN266" s="29"/>
      <c r="JO266" s="19"/>
      <c r="JP266" s="19"/>
      <c r="JQ266" s="19"/>
      <c r="JR266" s="19"/>
      <c r="JS266" s="19"/>
      <c r="JT266" s="19"/>
      <c r="JU266" s="19"/>
      <c r="JV266" s="19"/>
      <c r="JW266" s="19"/>
      <c r="JX266" s="19"/>
      <c r="JY266" s="19"/>
      <c r="JZ266" s="19"/>
      <c r="LI266" s="19"/>
      <c r="LJ266" s="19"/>
      <c r="LK266" s="19"/>
      <c r="LL266" s="19"/>
      <c r="LM266" s="19"/>
      <c r="LN266" s="19"/>
      <c r="LO266" s="19"/>
      <c r="LP266" s="19"/>
      <c r="LQ266" s="19"/>
      <c r="LR266" s="19"/>
      <c r="LS266" s="19"/>
      <c r="LT266" s="19"/>
      <c r="LU266" s="19"/>
      <c r="ND266" s="19"/>
      <c r="NE266" s="19"/>
      <c r="NF266" s="19"/>
      <c r="NG266" s="19"/>
      <c r="NH266" s="19"/>
      <c r="NI266" s="19"/>
      <c r="NJ266" s="19"/>
      <c r="NK266" s="19"/>
      <c r="NL266" s="19"/>
      <c r="NM266" s="19"/>
      <c r="NN266" s="19"/>
      <c r="NO266" s="19"/>
      <c r="NP266" s="19"/>
      <c r="OZ266" s="25"/>
      <c r="PA266" s="25"/>
      <c r="PB266" s="25"/>
      <c r="PC266" s="25"/>
      <c r="PD266" s="25"/>
      <c r="PE266" s="25"/>
      <c r="PF266" s="25"/>
      <c r="PG266" s="25"/>
      <c r="PH266" s="25"/>
      <c r="PI266" s="25"/>
      <c r="PJ266" s="25"/>
      <c r="PK266" s="25"/>
      <c r="PL266" s="25"/>
      <c r="PM266" s="25"/>
      <c r="PN266" s="25"/>
      <c r="QW266" s="25"/>
      <c r="RA266" s="19"/>
      <c r="RB266" s="19"/>
      <c r="RC266" s="19"/>
      <c r="RD266" s="19"/>
      <c r="RE266" s="19"/>
      <c r="RF266" s="19"/>
      <c r="RI266" s="19"/>
      <c r="RJ266" s="19"/>
      <c r="RK266" s="19"/>
      <c r="RL266" s="19"/>
      <c r="RM266" s="19"/>
      <c r="RN266" s="19"/>
      <c r="RO266" s="19"/>
      <c r="RP266" s="19"/>
      <c r="RQ266" s="19"/>
      <c r="RR266" s="19"/>
      <c r="RS266" s="19"/>
      <c r="RT266" s="19"/>
      <c r="RU266" s="19"/>
      <c r="RV266" s="19"/>
      <c r="RW266" s="19"/>
      <c r="RX266" s="19"/>
      <c r="RY266" s="19"/>
      <c r="SA266" s="19"/>
      <c r="SB266" s="19"/>
    </row>
    <row r="267" spans="1:496" x14ac:dyDescent="0.25">
      <c r="A267" s="2"/>
      <c r="B267" s="19"/>
      <c r="C267" s="19"/>
      <c r="D267" s="19"/>
      <c r="E267" s="25"/>
      <c r="F267" s="25"/>
      <c r="G267" s="19"/>
      <c r="H267" s="19"/>
      <c r="I267" s="19"/>
      <c r="J267" s="19"/>
      <c r="K267" s="19"/>
      <c r="L267" s="29"/>
      <c r="M267" s="29"/>
      <c r="N267" s="19"/>
      <c r="O267" s="19"/>
      <c r="P267" s="20"/>
      <c r="Q267" s="19"/>
      <c r="R267" s="19"/>
      <c r="S267" s="25"/>
      <c r="T267" s="19"/>
      <c r="U267" s="19"/>
      <c r="V267" s="19"/>
      <c r="W267" s="19"/>
      <c r="X267" s="40"/>
      <c r="Y267" s="19"/>
      <c r="Z267" s="19"/>
      <c r="AA267" s="19"/>
      <c r="AB267" s="25"/>
      <c r="AE267" s="19"/>
      <c r="AF267" s="19"/>
      <c r="AH267" s="19"/>
      <c r="AI267" s="25"/>
      <c r="CD267" s="19"/>
      <c r="CE267" s="25"/>
      <c r="DZ267" s="19"/>
      <c r="EA267" s="19"/>
      <c r="EB267" s="19"/>
      <c r="EC267" s="19"/>
      <c r="ED267" s="19"/>
      <c r="EE267" s="19"/>
      <c r="EF267" s="19"/>
      <c r="EG267" s="19"/>
      <c r="EH267" s="19"/>
      <c r="EI267" s="19"/>
      <c r="EJ267" s="19"/>
      <c r="EK267" s="19"/>
      <c r="EL267" s="19"/>
      <c r="FU267" s="19"/>
      <c r="FV267" s="19"/>
      <c r="HQ267" s="19"/>
      <c r="HR267" s="19"/>
      <c r="JM267" s="19"/>
      <c r="JN267" s="29"/>
      <c r="JO267" s="19"/>
      <c r="JP267" s="19"/>
      <c r="JQ267" s="19"/>
      <c r="JR267" s="19"/>
      <c r="JS267" s="19"/>
      <c r="JT267" s="19"/>
      <c r="JU267" s="19"/>
      <c r="JV267" s="19"/>
      <c r="JW267" s="19"/>
      <c r="JX267" s="19"/>
      <c r="JY267" s="19"/>
      <c r="JZ267" s="19"/>
      <c r="LI267" s="19"/>
      <c r="LJ267" s="19"/>
      <c r="LK267" s="19"/>
      <c r="LL267" s="19"/>
      <c r="LM267" s="19"/>
      <c r="LN267" s="19"/>
      <c r="LO267" s="19"/>
      <c r="LP267" s="19"/>
      <c r="LQ267" s="19"/>
      <c r="LR267" s="19"/>
      <c r="LS267" s="19"/>
      <c r="LT267" s="19"/>
      <c r="LU267" s="19"/>
      <c r="ND267" s="19"/>
      <c r="NE267" s="19"/>
      <c r="NF267" s="19"/>
      <c r="NG267" s="19"/>
      <c r="NH267" s="19"/>
      <c r="NI267" s="19"/>
      <c r="NJ267" s="19"/>
      <c r="NK267" s="19"/>
      <c r="NL267" s="19"/>
      <c r="NM267" s="19"/>
      <c r="NN267" s="19"/>
      <c r="NO267" s="19"/>
      <c r="NP267" s="19"/>
      <c r="OZ267" s="25"/>
      <c r="PA267" s="25"/>
      <c r="PB267" s="25"/>
      <c r="PC267" s="25"/>
      <c r="PD267" s="25"/>
      <c r="PE267" s="25"/>
      <c r="PF267" s="25"/>
      <c r="PG267" s="25"/>
      <c r="PH267" s="25"/>
      <c r="PI267" s="25"/>
      <c r="PJ267" s="25"/>
      <c r="PK267" s="25"/>
      <c r="PL267" s="25"/>
      <c r="PM267" s="25"/>
      <c r="PN267" s="25"/>
      <c r="QW267" s="25"/>
      <c r="RA267" s="19"/>
      <c r="RB267" s="19"/>
      <c r="RC267" s="19"/>
      <c r="RD267" s="19"/>
      <c r="RE267" s="19"/>
      <c r="RF267" s="19"/>
      <c r="RI267" s="19"/>
      <c r="RJ267" s="19"/>
      <c r="RK267" s="19"/>
      <c r="RL267" s="19"/>
      <c r="RM267" s="19"/>
      <c r="RN267" s="19"/>
      <c r="RO267" s="19"/>
      <c r="RP267" s="19"/>
      <c r="RQ267" s="19"/>
      <c r="RR267" s="19"/>
      <c r="RS267" s="19"/>
      <c r="RT267" s="19"/>
      <c r="RU267" s="19"/>
      <c r="RV267" s="19"/>
      <c r="RW267" s="19"/>
      <c r="RX267" s="19"/>
      <c r="RY267" s="19"/>
      <c r="SA267" s="19"/>
      <c r="SB267" s="19"/>
    </row>
    <row r="268" spans="1:496" x14ac:dyDescent="0.25">
      <c r="A268" s="2"/>
      <c r="B268" s="19"/>
      <c r="C268" s="19"/>
      <c r="D268" s="19"/>
      <c r="E268" s="25"/>
      <c r="F268" s="25"/>
      <c r="G268" s="19"/>
      <c r="H268" s="19"/>
      <c r="I268" s="19"/>
      <c r="J268" s="19"/>
      <c r="K268" s="19"/>
      <c r="L268" s="29"/>
      <c r="M268" s="29"/>
      <c r="N268" s="19"/>
      <c r="O268" s="19"/>
      <c r="P268" s="20"/>
      <c r="Q268" s="19"/>
      <c r="R268" s="19"/>
      <c r="S268" s="25"/>
      <c r="T268" s="19"/>
      <c r="U268" s="19"/>
      <c r="V268" s="19"/>
      <c r="W268" s="19"/>
      <c r="X268" s="40"/>
      <c r="Y268" s="19"/>
      <c r="Z268" s="19"/>
      <c r="AA268" s="19"/>
      <c r="AB268" s="25"/>
      <c r="AE268" s="19"/>
      <c r="AF268" s="19"/>
      <c r="AH268" s="19"/>
      <c r="AI268" s="25"/>
      <c r="CD268" s="19"/>
      <c r="CE268" s="25"/>
      <c r="DZ268" s="19"/>
      <c r="EA268" s="19"/>
      <c r="EB268" s="19"/>
      <c r="EC268" s="19"/>
      <c r="ED268" s="19"/>
      <c r="EE268" s="19"/>
      <c r="EF268" s="19"/>
      <c r="EG268" s="19"/>
      <c r="EH268" s="19"/>
      <c r="EI268" s="19"/>
      <c r="EJ268" s="19"/>
      <c r="EK268" s="19"/>
      <c r="EL268" s="19"/>
      <c r="FU268" s="19"/>
      <c r="FV268" s="19"/>
      <c r="HQ268" s="19"/>
      <c r="HR268" s="19"/>
      <c r="JM268" s="19"/>
      <c r="JN268" s="29"/>
      <c r="JO268" s="19"/>
      <c r="JP268" s="19"/>
      <c r="JQ268" s="19"/>
      <c r="JR268" s="19"/>
      <c r="JS268" s="19"/>
      <c r="JT268" s="19"/>
      <c r="JU268" s="19"/>
      <c r="JV268" s="19"/>
      <c r="JW268" s="19"/>
      <c r="JX268" s="19"/>
      <c r="JY268" s="19"/>
      <c r="JZ268" s="19"/>
      <c r="LI268" s="19"/>
      <c r="LJ268" s="19"/>
      <c r="LK268" s="19"/>
      <c r="LL268" s="19"/>
      <c r="LM268" s="19"/>
      <c r="LN268" s="19"/>
      <c r="LO268" s="19"/>
      <c r="LP268" s="19"/>
      <c r="LQ268" s="19"/>
      <c r="LR268" s="19"/>
      <c r="LS268" s="19"/>
      <c r="LT268" s="19"/>
      <c r="LU268" s="19"/>
      <c r="ND268" s="19"/>
      <c r="NE268" s="19"/>
      <c r="NF268" s="19"/>
      <c r="NG268" s="19"/>
      <c r="NH268" s="19"/>
      <c r="NI268" s="19"/>
      <c r="NJ268" s="19"/>
      <c r="NK268" s="19"/>
      <c r="NL268" s="19"/>
      <c r="NM268" s="19"/>
      <c r="NN268" s="19"/>
      <c r="NO268" s="19"/>
      <c r="NP268" s="19"/>
      <c r="OZ268" s="25"/>
      <c r="PA268" s="25"/>
      <c r="PB268" s="25"/>
      <c r="PC268" s="25"/>
      <c r="PD268" s="25"/>
      <c r="PE268" s="25"/>
      <c r="PF268" s="25"/>
      <c r="PG268" s="25"/>
      <c r="PH268" s="25"/>
      <c r="PI268" s="25"/>
      <c r="PJ268" s="25"/>
      <c r="PK268" s="25"/>
      <c r="PL268" s="25"/>
      <c r="PM268" s="25"/>
      <c r="PN268" s="25"/>
      <c r="QW268" s="25"/>
      <c r="RA268" s="19"/>
      <c r="RB268" s="19"/>
      <c r="RC268" s="19"/>
      <c r="RD268" s="19"/>
      <c r="RE268" s="19"/>
      <c r="RF268" s="19"/>
      <c r="RI268" s="19"/>
      <c r="RJ268" s="19"/>
      <c r="RK268" s="19"/>
      <c r="RL268" s="19"/>
      <c r="RM268" s="19"/>
      <c r="RN268" s="19"/>
      <c r="RO268" s="19"/>
      <c r="RP268" s="19"/>
      <c r="RQ268" s="19"/>
      <c r="RR268" s="19"/>
      <c r="RS268" s="19"/>
      <c r="RT268" s="19"/>
      <c r="RU268" s="19"/>
      <c r="RV268" s="19"/>
      <c r="RW268" s="19"/>
      <c r="RX268" s="19"/>
      <c r="RY268" s="19"/>
      <c r="SA268" s="19"/>
      <c r="SB268" s="19"/>
    </row>
    <row r="269" spans="1:496" x14ac:dyDescent="0.25">
      <c r="A269" s="2"/>
      <c r="B269" s="19"/>
      <c r="C269" s="19"/>
      <c r="D269" s="19"/>
      <c r="E269" s="25"/>
      <c r="F269" s="25"/>
      <c r="G269" s="19"/>
      <c r="H269" s="19"/>
      <c r="I269" s="19"/>
      <c r="J269" s="19"/>
      <c r="K269" s="19"/>
      <c r="L269" s="29"/>
      <c r="M269" s="29"/>
      <c r="N269" s="19"/>
      <c r="O269" s="19"/>
      <c r="P269" s="20"/>
      <c r="Q269" s="19"/>
      <c r="R269" s="19"/>
      <c r="S269" s="25"/>
      <c r="T269" s="19"/>
      <c r="U269" s="19"/>
      <c r="V269" s="19"/>
      <c r="W269" s="19"/>
      <c r="X269" s="40"/>
      <c r="Y269" s="19"/>
      <c r="Z269" s="19"/>
      <c r="AA269" s="19"/>
      <c r="AB269" s="25"/>
      <c r="AE269" s="19"/>
      <c r="AF269" s="19"/>
      <c r="AH269" s="19"/>
      <c r="AI269" s="25"/>
      <c r="CD269" s="19"/>
      <c r="CE269" s="25"/>
      <c r="DZ269" s="19"/>
      <c r="EA269" s="19"/>
      <c r="EB269" s="19"/>
      <c r="EC269" s="19"/>
      <c r="ED269" s="19"/>
      <c r="EE269" s="19"/>
      <c r="EF269" s="19"/>
      <c r="EG269" s="19"/>
      <c r="EH269" s="19"/>
      <c r="EI269" s="19"/>
      <c r="EJ269" s="19"/>
      <c r="EK269" s="19"/>
      <c r="EL269" s="19"/>
      <c r="FU269" s="19"/>
      <c r="FV269" s="19"/>
      <c r="HQ269" s="19"/>
      <c r="HR269" s="19"/>
      <c r="JM269" s="19"/>
      <c r="JN269" s="29"/>
      <c r="JO269" s="19"/>
      <c r="JP269" s="19"/>
      <c r="JQ269" s="19"/>
      <c r="JR269" s="19"/>
      <c r="JS269" s="19"/>
      <c r="JT269" s="19"/>
      <c r="JU269" s="19"/>
      <c r="JV269" s="19"/>
      <c r="JW269" s="19"/>
      <c r="JX269" s="19"/>
      <c r="JY269" s="19"/>
      <c r="JZ269" s="19"/>
      <c r="LI269" s="19"/>
      <c r="LJ269" s="19"/>
      <c r="LK269" s="19"/>
      <c r="LL269" s="19"/>
      <c r="LM269" s="19"/>
      <c r="LN269" s="19"/>
      <c r="LO269" s="19"/>
      <c r="LP269" s="19"/>
      <c r="LQ269" s="19"/>
      <c r="LR269" s="19"/>
      <c r="LS269" s="19"/>
      <c r="LT269" s="19"/>
      <c r="LU269" s="19"/>
      <c r="ND269" s="19"/>
      <c r="NE269" s="19"/>
      <c r="NF269" s="19"/>
      <c r="NG269" s="19"/>
      <c r="NH269" s="19"/>
      <c r="NI269" s="19"/>
      <c r="NJ269" s="19"/>
      <c r="NK269" s="19"/>
      <c r="NL269" s="19"/>
      <c r="NM269" s="19"/>
      <c r="NN269" s="19"/>
      <c r="NO269" s="19"/>
      <c r="NP269" s="19"/>
      <c r="OZ269" s="25"/>
      <c r="PA269" s="25"/>
      <c r="PB269" s="25"/>
      <c r="PC269" s="25"/>
      <c r="PD269" s="25"/>
      <c r="PE269" s="25"/>
      <c r="PF269" s="25"/>
      <c r="PG269" s="25"/>
      <c r="PH269" s="25"/>
      <c r="PI269" s="25"/>
      <c r="PJ269" s="25"/>
      <c r="PK269" s="25"/>
      <c r="PL269" s="25"/>
      <c r="PM269" s="25"/>
      <c r="PN269" s="25"/>
      <c r="QW269" s="25"/>
      <c r="RA269" s="19"/>
      <c r="RB269" s="19"/>
      <c r="RC269" s="19"/>
      <c r="RD269" s="19"/>
      <c r="RE269" s="19"/>
      <c r="RF269" s="19"/>
      <c r="RI269" s="19"/>
      <c r="RJ269" s="19"/>
      <c r="RK269" s="19"/>
      <c r="RL269" s="19"/>
      <c r="RM269" s="19"/>
      <c r="RN269" s="19"/>
      <c r="RO269" s="19"/>
      <c r="RP269" s="19"/>
      <c r="RQ269" s="19"/>
      <c r="RR269" s="19"/>
      <c r="RS269" s="19"/>
      <c r="RT269" s="19"/>
      <c r="RU269" s="19"/>
      <c r="RV269" s="19"/>
      <c r="RW269" s="19"/>
      <c r="RX269" s="19"/>
      <c r="RY269" s="19"/>
      <c r="SA269" s="19"/>
      <c r="SB269" s="19"/>
    </row>
    <row r="270" spans="1:496" x14ac:dyDescent="0.25">
      <c r="A270" s="2"/>
      <c r="B270" s="19"/>
      <c r="C270" s="19"/>
      <c r="D270" s="19"/>
      <c r="E270" s="25"/>
      <c r="F270" s="25"/>
      <c r="G270" s="19"/>
      <c r="H270" s="19"/>
      <c r="I270" s="19"/>
      <c r="J270" s="19"/>
      <c r="K270" s="19"/>
      <c r="L270" s="29"/>
      <c r="M270" s="29"/>
      <c r="N270" s="19"/>
      <c r="O270" s="19"/>
      <c r="P270" s="20"/>
      <c r="Q270" s="19"/>
      <c r="R270" s="19"/>
      <c r="S270" s="25"/>
      <c r="T270" s="19"/>
      <c r="U270" s="19"/>
      <c r="V270" s="19"/>
      <c r="W270" s="19"/>
      <c r="X270" s="40"/>
      <c r="Y270" s="19"/>
      <c r="Z270" s="19"/>
      <c r="AA270" s="19"/>
      <c r="AB270" s="25"/>
      <c r="AE270" s="19"/>
      <c r="AF270" s="19"/>
      <c r="AH270" s="19"/>
      <c r="AI270" s="25"/>
      <c r="CD270" s="19"/>
      <c r="CE270" s="25"/>
      <c r="DZ270" s="19"/>
      <c r="EA270" s="19"/>
      <c r="EB270" s="19"/>
      <c r="EC270" s="19"/>
      <c r="ED270" s="19"/>
      <c r="EE270" s="19"/>
      <c r="EF270" s="19"/>
      <c r="EG270" s="19"/>
      <c r="EH270" s="19"/>
      <c r="EI270" s="19"/>
      <c r="EJ270" s="19"/>
      <c r="EK270" s="19"/>
      <c r="EL270" s="19"/>
      <c r="FU270" s="19"/>
      <c r="FV270" s="19"/>
      <c r="HQ270" s="19"/>
      <c r="HR270" s="19"/>
      <c r="JM270" s="19"/>
      <c r="JN270" s="29"/>
      <c r="JO270" s="19"/>
      <c r="JP270" s="19"/>
      <c r="JQ270" s="19"/>
      <c r="JR270" s="19"/>
      <c r="JS270" s="19"/>
      <c r="JT270" s="19"/>
      <c r="JU270" s="19"/>
      <c r="JV270" s="19"/>
      <c r="JW270" s="19"/>
      <c r="JX270" s="19"/>
      <c r="JY270" s="19"/>
      <c r="JZ270" s="19"/>
      <c r="LI270" s="19"/>
      <c r="LJ270" s="19"/>
      <c r="LK270" s="19"/>
      <c r="LL270" s="19"/>
      <c r="LM270" s="19"/>
      <c r="LN270" s="19"/>
      <c r="LO270" s="19"/>
      <c r="LP270" s="19"/>
      <c r="LQ270" s="19"/>
      <c r="LR270" s="19"/>
      <c r="LS270" s="19"/>
      <c r="LT270" s="19"/>
      <c r="LU270" s="19"/>
      <c r="ND270" s="19"/>
      <c r="NE270" s="19"/>
      <c r="NF270" s="19"/>
      <c r="NG270" s="19"/>
      <c r="NH270" s="19"/>
      <c r="NI270" s="19"/>
      <c r="NJ270" s="19"/>
      <c r="NK270" s="19"/>
      <c r="NL270" s="19"/>
      <c r="NM270" s="19"/>
      <c r="NN270" s="19"/>
      <c r="NO270" s="19"/>
      <c r="NP270" s="19"/>
      <c r="OZ270" s="25"/>
      <c r="PA270" s="25"/>
      <c r="PB270" s="25"/>
      <c r="PC270" s="25"/>
      <c r="PD270" s="25"/>
      <c r="PE270" s="25"/>
      <c r="PF270" s="25"/>
      <c r="PG270" s="25"/>
      <c r="PH270" s="25"/>
      <c r="PI270" s="25"/>
      <c r="PJ270" s="25"/>
      <c r="PK270" s="25"/>
      <c r="PL270" s="25"/>
      <c r="PM270" s="25"/>
      <c r="PN270" s="25"/>
      <c r="QW270" s="25"/>
      <c r="RA270" s="19"/>
      <c r="RB270" s="19"/>
      <c r="RC270" s="19"/>
      <c r="RD270" s="19"/>
      <c r="RE270" s="19"/>
      <c r="RF270" s="19"/>
      <c r="RI270" s="19"/>
      <c r="RJ270" s="19"/>
      <c r="RK270" s="19"/>
      <c r="RL270" s="19"/>
      <c r="RM270" s="19"/>
      <c r="RN270" s="19"/>
      <c r="RO270" s="19"/>
      <c r="RP270" s="19"/>
      <c r="RQ270" s="19"/>
      <c r="RR270" s="19"/>
      <c r="RS270" s="19"/>
      <c r="RT270" s="19"/>
      <c r="RU270" s="19"/>
      <c r="RV270" s="19"/>
      <c r="RW270" s="19"/>
      <c r="RX270" s="19"/>
      <c r="RY270" s="19"/>
      <c r="SA270" s="19"/>
      <c r="SB270" s="19"/>
    </row>
    <row r="271" spans="1:496" x14ac:dyDescent="0.25">
      <c r="A271" s="2"/>
      <c r="B271" s="19"/>
      <c r="C271" s="19"/>
      <c r="D271" s="19"/>
      <c r="E271" s="25"/>
      <c r="F271" s="25"/>
      <c r="G271" s="19"/>
      <c r="H271" s="19"/>
      <c r="I271" s="19"/>
      <c r="J271" s="19"/>
      <c r="K271" s="19"/>
      <c r="L271" s="29"/>
      <c r="M271" s="29"/>
      <c r="N271" s="19"/>
      <c r="O271" s="19"/>
      <c r="P271" s="20"/>
      <c r="Q271" s="19"/>
      <c r="R271" s="19"/>
      <c r="S271" s="25"/>
      <c r="T271" s="19"/>
      <c r="U271" s="19"/>
      <c r="V271" s="19"/>
      <c r="W271" s="19"/>
      <c r="X271" s="40"/>
      <c r="Y271" s="19"/>
      <c r="Z271" s="19"/>
      <c r="AA271" s="19"/>
      <c r="AB271" s="25"/>
      <c r="AE271" s="19"/>
      <c r="AF271" s="19"/>
      <c r="AH271" s="19"/>
      <c r="AI271" s="25"/>
      <c r="CD271" s="19"/>
      <c r="CE271" s="25"/>
      <c r="DZ271" s="19"/>
      <c r="EA271" s="19"/>
      <c r="EB271" s="19"/>
      <c r="EC271" s="19"/>
      <c r="ED271" s="19"/>
      <c r="EE271" s="19"/>
      <c r="EF271" s="19"/>
      <c r="EG271" s="19"/>
      <c r="EH271" s="19"/>
      <c r="EI271" s="19"/>
      <c r="EJ271" s="19"/>
      <c r="EK271" s="19"/>
      <c r="EL271" s="19"/>
      <c r="FU271" s="19"/>
      <c r="FV271" s="19"/>
      <c r="HQ271" s="19"/>
      <c r="HR271" s="19"/>
      <c r="JM271" s="19"/>
      <c r="JN271" s="29"/>
      <c r="JO271" s="19"/>
      <c r="JP271" s="19"/>
      <c r="JQ271" s="19"/>
      <c r="JR271" s="19"/>
      <c r="JS271" s="19"/>
      <c r="JT271" s="19"/>
      <c r="JU271" s="19"/>
      <c r="JV271" s="19"/>
      <c r="JW271" s="19"/>
      <c r="JX271" s="19"/>
      <c r="JY271" s="19"/>
      <c r="JZ271" s="19"/>
      <c r="LI271" s="19"/>
      <c r="LJ271" s="19"/>
      <c r="LK271" s="19"/>
      <c r="LL271" s="19"/>
      <c r="LM271" s="19"/>
      <c r="LN271" s="19"/>
      <c r="LO271" s="19"/>
      <c r="LP271" s="19"/>
      <c r="LQ271" s="19"/>
      <c r="LR271" s="19"/>
      <c r="LS271" s="19"/>
      <c r="LT271" s="19"/>
      <c r="LU271" s="19"/>
      <c r="ND271" s="19"/>
      <c r="NE271" s="19"/>
      <c r="NF271" s="19"/>
      <c r="NG271" s="19"/>
      <c r="NH271" s="19"/>
      <c r="NI271" s="19"/>
      <c r="NJ271" s="19"/>
      <c r="NK271" s="19"/>
      <c r="NL271" s="19"/>
      <c r="NM271" s="19"/>
      <c r="NN271" s="19"/>
      <c r="NO271" s="19"/>
      <c r="NP271" s="19"/>
      <c r="OZ271" s="25"/>
      <c r="PA271" s="25"/>
      <c r="PB271" s="25"/>
      <c r="PC271" s="25"/>
      <c r="PD271" s="25"/>
      <c r="PE271" s="25"/>
      <c r="PF271" s="25"/>
      <c r="PG271" s="25"/>
      <c r="PH271" s="25"/>
      <c r="PI271" s="25"/>
      <c r="PJ271" s="25"/>
      <c r="PK271" s="25"/>
      <c r="PL271" s="25"/>
      <c r="PM271" s="25"/>
      <c r="PN271" s="25"/>
      <c r="QW271" s="25"/>
      <c r="RA271" s="19"/>
      <c r="RB271" s="19"/>
      <c r="RC271" s="19"/>
      <c r="RD271" s="19"/>
      <c r="RE271" s="19"/>
      <c r="RF271" s="19"/>
      <c r="RI271" s="19"/>
      <c r="RJ271" s="19"/>
      <c r="RK271" s="19"/>
      <c r="RL271" s="19"/>
      <c r="RM271" s="19"/>
      <c r="RN271" s="19"/>
      <c r="RO271" s="19"/>
      <c r="RP271" s="19"/>
      <c r="RQ271" s="19"/>
      <c r="RR271" s="19"/>
      <c r="RS271" s="19"/>
      <c r="RT271" s="19"/>
      <c r="RU271" s="19"/>
      <c r="RV271" s="19"/>
      <c r="RW271" s="19"/>
      <c r="RX271" s="19"/>
      <c r="RY271" s="19"/>
      <c r="SA271" s="19"/>
      <c r="SB271" s="19"/>
    </row>
    <row r="272" spans="1:496" x14ac:dyDescent="0.25">
      <c r="A272" s="2"/>
      <c r="B272" s="19"/>
      <c r="C272" s="19"/>
      <c r="D272" s="19"/>
      <c r="E272" s="25"/>
      <c r="F272" s="25"/>
      <c r="G272" s="19"/>
      <c r="H272" s="19"/>
      <c r="I272" s="19"/>
      <c r="J272" s="19"/>
      <c r="K272" s="19"/>
      <c r="L272" s="29"/>
      <c r="M272" s="29"/>
      <c r="N272" s="19"/>
      <c r="O272" s="19"/>
      <c r="P272" s="20"/>
      <c r="Q272" s="19"/>
      <c r="R272" s="19"/>
      <c r="S272" s="25"/>
      <c r="T272" s="19"/>
      <c r="U272" s="19"/>
      <c r="V272" s="19"/>
      <c r="W272" s="19"/>
      <c r="X272" s="40"/>
      <c r="Y272" s="19"/>
      <c r="Z272" s="19"/>
      <c r="AA272" s="19"/>
      <c r="AB272" s="25"/>
      <c r="AE272" s="19"/>
      <c r="AF272" s="19"/>
      <c r="AH272" s="19"/>
      <c r="AI272" s="25"/>
      <c r="CD272" s="19"/>
      <c r="CE272" s="25"/>
      <c r="DZ272" s="19"/>
      <c r="EA272" s="19"/>
      <c r="EB272" s="19"/>
      <c r="EC272" s="19"/>
      <c r="ED272" s="19"/>
      <c r="EE272" s="19"/>
      <c r="EF272" s="19"/>
      <c r="EG272" s="19"/>
      <c r="EH272" s="19"/>
      <c r="EI272" s="19"/>
      <c r="EJ272" s="19"/>
      <c r="EK272" s="19"/>
      <c r="EL272" s="19"/>
      <c r="FU272" s="19"/>
      <c r="FV272" s="19"/>
      <c r="HQ272" s="19"/>
      <c r="HR272" s="19"/>
      <c r="JM272" s="19"/>
      <c r="JN272" s="29"/>
      <c r="JO272" s="19"/>
      <c r="JP272" s="19"/>
      <c r="JQ272" s="19"/>
      <c r="JR272" s="19"/>
      <c r="JS272" s="19"/>
      <c r="JT272" s="19"/>
      <c r="JU272" s="19"/>
      <c r="JV272" s="19"/>
      <c r="JW272" s="19"/>
      <c r="JX272" s="19"/>
      <c r="JY272" s="19"/>
      <c r="JZ272" s="19"/>
      <c r="LI272" s="19"/>
      <c r="LJ272" s="19"/>
      <c r="LK272" s="19"/>
      <c r="LL272" s="19"/>
      <c r="LM272" s="19"/>
      <c r="LN272" s="19"/>
      <c r="LO272" s="19"/>
      <c r="LP272" s="19"/>
      <c r="LQ272" s="19"/>
      <c r="LR272" s="19"/>
      <c r="LS272" s="19"/>
      <c r="LT272" s="19"/>
      <c r="LU272" s="19"/>
      <c r="ND272" s="19"/>
      <c r="NE272" s="19"/>
      <c r="NF272" s="19"/>
      <c r="NG272" s="19"/>
      <c r="NH272" s="19"/>
      <c r="NI272" s="19"/>
      <c r="NJ272" s="19"/>
      <c r="NK272" s="19"/>
      <c r="NL272" s="19"/>
      <c r="NM272" s="19"/>
      <c r="NN272" s="19"/>
      <c r="NO272" s="19"/>
      <c r="NP272" s="19"/>
      <c r="OZ272" s="25"/>
      <c r="PA272" s="25"/>
      <c r="PB272" s="25"/>
      <c r="PC272" s="25"/>
      <c r="PD272" s="25"/>
      <c r="PE272" s="25"/>
      <c r="PF272" s="25"/>
      <c r="PG272" s="25"/>
      <c r="PH272" s="25"/>
      <c r="PI272" s="25"/>
      <c r="PJ272" s="25"/>
      <c r="PK272" s="25"/>
      <c r="PL272" s="25"/>
      <c r="PM272" s="25"/>
      <c r="PN272" s="25"/>
      <c r="QW272" s="25"/>
      <c r="RA272" s="19"/>
      <c r="RB272" s="19"/>
      <c r="RC272" s="19"/>
      <c r="RD272" s="19"/>
      <c r="RE272" s="19"/>
      <c r="RF272" s="19"/>
      <c r="RI272" s="19"/>
      <c r="RJ272" s="19"/>
      <c r="RK272" s="19"/>
      <c r="RL272" s="19"/>
      <c r="RM272" s="19"/>
      <c r="RN272" s="19"/>
      <c r="RO272" s="19"/>
      <c r="RP272" s="19"/>
      <c r="RQ272" s="19"/>
      <c r="RR272" s="19"/>
      <c r="RS272" s="19"/>
      <c r="RT272" s="19"/>
      <c r="RU272" s="19"/>
      <c r="RV272" s="19"/>
      <c r="RW272" s="19"/>
      <c r="RX272" s="19"/>
      <c r="RY272" s="19"/>
      <c r="SA272" s="19"/>
      <c r="SB272" s="19"/>
    </row>
    <row r="273" spans="1:496" x14ac:dyDescent="0.25">
      <c r="A273" s="2"/>
      <c r="B273" s="19"/>
      <c r="C273" s="19"/>
      <c r="D273" s="19"/>
      <c r="E273" s="25"/>
      <c r="F273" s="25"/>
      <c r="G273" s="19"/>
      <c r="H273" s="19"/>
      <c r="I273" s="19"/>
      <c r="J273" s="19"/>
      <c r="K273" s="19"/>
      <c r="L273" s="29"/>
      <c r="M273" s="29"/>
      <c r="N273" s="19"/>
      <c r="O273" s="19"/>
      <c r="P273" s="20"/>
      <c r="Q273" s="19"/>
      <c r="R273" s="19"/>
      <c r="S273" s="25"/>
      <c r="T273" s="19"/>
      <c r="U273" s="19"/>
      <c r="V273" s="19"/>
      <c r="W273" s="19"/>
      <c r="X273" s="40"/>
      <c r="Y273" s="19"/>
      <c r="Z273" s="19"/>
      <c r="AA273" s="19"/>
      <c r="AB273" s="25"/>
      <c r="AE273" s="19"/>
      <c r="AF273" s="19"/>
      <c r="AH273" s="19"/>
      <c r="AI273" s="25"/>
      <c r="CD273" s="19"/>
      <c r="CE273" s="25"/>
      <c r="DZ273" s="19"/>
      <c r="EA273" s="19"/>
      <c r="EB273" s="19"/>
      <c r="EC273" s="19"/>
      <c r="ED273" s="19"/>
      <c r="EE273" s="19"/>
      <c r="EF273" s="19"/>
      <c r="EG273" s="19"/>
      <c r="EH273" s="19"/>
      <c r="EI273" s="19"/>
      <c r="EJ273" s="19"/>
      <c r="EK273" s="19"/>
      <c r="EL273" s="19"/>
      <c r="FU273" s="19"/>
      <c r="FV273" s="19"/>
      <c r="HQ273" s="19"/>
      <c r="HR273" s="19"/>
      <c r="JM273" s="19"/>
      <c r="JN273" s="29"/>
      <c r="JO273" s="19"/>
      <c r="JP273" s="19"/>
      <c r="JQ273" s="19"/>
      <c r="JR273" s="19"/>
      <c r="JS273" s="19"/>
      <c r="JT273" s="19"/>
      <c r="JU273" s="19"/>
      <c r="JV273" s="19"/>
      <c r="JW273" s="19"/>
      <c r="JX273" s="19"/>
      <c r="JY273" s="19"/>
      <c r="JZ273" s="19"/>
      <c r="LI273" s="19"/>
      <c r="LJ273" s="19"/>
      <c r="LK273" s="19"/>
      <c r="LL273" s="19"/>
      <c r="LM273" s="19"/>
      <c r="LN273" s="19"/>
      <c r="LO273" s="19"/>
      <c r="LP273" s="19"/>
      <c r="LQ273" s="19"/>
      <c r="LR273" s="19"/>
      <c r="LS273" s="19"/>
      <c r="LT273" s="19"/>
      <c r="LU273" s="19"/>
      <c r="ND273" s="19"/>
      <c r="NE273" s="19"/>
      <c r="NF273" s="19"/>
      <c r="NG273" s="19"/>
      <c r="NH273" s="19"/>
      <c r="NI273" s="19"/>
      <c r="NJ273" s="19"/>
      <c r="NK273" s="19"/>
      <c r="NL273" s="19"/>
      <c r="NM273" s="19"/>
      <c r="NN273" s="19"/>
      <c r="NO273" s="19"/>
      <c r="NP273" s="19"/>
      <c r="OZ273" s="25"/>
      <c r="PA273" s="25"/>
      <c r="PB273" s="25"/>
      <c r="PC273" s="25"/>
      <c r="PD273" s="25"/>
      <c r="PE273" s="25"/>
      <c r="PF273" s="25"/>
      <c r="PG273" s="25"/>
      <c r="PH273" s="25"/>
      <c r="PI273" s="25"/>
      <c r="PJ273" s="25"/>
      <c r="PK273" s="25"/>
      <c r="PL273" s="25"/>
      <c r="PM273" s="25"/>
      <c r="PN273" s="25"/>
      <c r="QW273" s="25"/>
      <c r="RA273" s="19"/>
      <c r="RB273" s="19"/>
      <c r="RC273" s="19"/>
      <c r="RD273" s="19"/>
      <c r="RE273" s="19"/>
      <c r="RF273" s="19"/>
      <c r="RI273" s="19"/>
      <c r="RJ273" s="19"/>
      <c r="RK273" s="19"/>
      <c r="RL273" s="19"/>
      <c r="RM273" s="19"/>
      <c r="RN273" s="19"/>
      <c r="RO273" s="19"/>
      <c r="RP273" s="19"/>
      <c r="RQ273" s="19"/>
      <c r="RR273" s="19"/>
      <c r="RS273" s="19"/>
      <c r="RT273" s="19"/>
      <c r="RU273" s="19"/>
      <c r="RV273" s="19"/>
      <c r="RW273" s="19"/>
      <c r="RX273" s="19"/>
      <c r="RY273" s="19"/>
      <c r="SA273" s="19"/>
      <c r="SB273" s="19"/>
    </row>
    <row r="274" spans="1:496" x14ac:dyDescent="0.25">
      <c r="A274" s="2"/>
      <c r="B274" s="19"/>
      <c r="C274" s="19"/>
      <c r="D274" s="19"/>
      <c r="E274" s="25"/>
      <c r="F274" s="25"/>
      <c r="G274" s="19"/>
      <c r="H274" s="19"/>
      <c r="I274" s="19"/>
      <c r="J274" s="19"/>
      <c r="K274" s="19"/>
      <c r="L274" s="29"/>
      <c r="M274" s="29"/>
      <c r="N274" s="19"/>
      <c r="O274" s="19"/>
      <c r="P274" s="20"/>
      <c r="Q274" s="19"/>
      <c r="R274" s="19"/>
      <c r="S274" s="25"/>
      <c r="T274" s="19"/>
      <c r="U274" s="19"/>
      <c r="V274" s="19"/>
      <c r="W274" s="19"/>
      <c r="X274" s="40"/>
      <c r="Y274" s="19"/>
      <c r="Z274" s="19"/>
      <c r="AA274" s="19"/>
      <c r="AB274" s="25"/>
      <c r="AE274" s="19"/>
      <c r="AF274" s="19"/>
      <c r="AH274" s="19"/>
      <c r="AI274" s="25"/>
      <c r="CD274" s="19"/>
      <c r="CE274" s="25"/>
      <c r="DZ274" s="19"/>
      <c r="EA274" s="19"/>
      <c r="EB274" s="19"/>
      <c r="EC274" s="19"/>
      <c r="ED274" s="19"/>
      <c r="EE274" s="19"/>
      <c r="EF274" s="19"/>
      <c r="EG274" s="19"/>
      <c r="EH274" s="19"/>
      <c r="EI274" s="19"/>
      <c r="EJ274" s="19"/>
      <c r="EK274" s="19"/>
      <c r="EL274" s="19"/>
      <c r="FU274" s="19"/>
      <c r="FV274" s="19"/>
      <c r="HQ274" s="19"/>
      <c r="HR274" s="19"/>
      <c r="JM274" s="19"/>
      <c r="JN274" s="29"/>
      <c r="JO274" s="19"/>
      <c r="JP274" s="19"/>
      <c r="JQ274" s="19"/>
      <c r="JR274" s="19"/>
      <c r="JS274" s="19"/>
      <c r="JT274" s="19"/>
      <c r="JU274" s="19"/>
      <c r="JV274" s="19"/>
      <c r="JW274" s="19"/>
      <c r="JX274" s="19"/>
      <c r="JY274" s="19"/>
      <c r="JZ274" s="19"/>
      <c r="LI274" s="19"/>
      <c r="LJ274" s="19"/>
      <c r="LK274" s="19"/>
      <c r="LL274" s="19"/>
      <c r="LM274" s="19"/>
      <c r="LN274" s="19"/>
      <c r="LO274" s="19"/>
      <c r="LP274" s="19"/>
      <c r="LQ274" s="19"/>
      <c r="LR274" s="19"/>
      <c r="LS274" s="19"/>
      <c r="LT274" s="19"/>
      <c r="LU274" s="19"/>
      <c r="ND274" s="19"/>
      <c r="NE274" s="19"/>
      <c r="NF274" s="19"/>
      <c r="NG274" s="19"/>
      <c r="NH274" s="19"/>
      <c r="NI274" s="19"/>
      <c r="NJ274" s="19"/>
      <c r="NK274" s="19"/>
      <c r="NL274" s="19"/>
      <c r="NM274" s="19"/>
      <c r="NN274" s="19"/>
      <c r="NO274" s="19"/>
      <c r="NP274" s="19"/>
      <c r="OZ274" s="25"/>
      <c r="PA274" s="25"/>
      <c r="PB274" s="25"/>
      <c r="PC274" s="25"/>
      <c r="PD274" s="25"/>
      <c r="PE274" s="25"/>
      <c r="PF274" s="25"/>
      <c r="PG274" s="25"/>
      <c r="PH274" s="25"/>
      <c r="PI274" s="25"/>
      <c r="PJ274" s="25"/>
      <c r="PK274" s="25"/>
      <c r="PL274" s="25"/>
      <c r="PM274" s="25"/>
      <c r="PN274" s="25"/>
      <c r="QW274" s="25"/>
      <c r="RA274" s="19"/>
      <c r="RB274" s="19"/>
      <c r="RC274" s="19"/>
      <c r="RD274" s="19"/>
      <c r="RE274" s="19"/>
      <c r="RF274" s="19"/>
      <c r="RI274" s="19"/>
      <c r="RJ274" s="19"/>
      <c r="RK274" s="19"/>
      <c r="RL274" s="19"/>
      <c r="RM274" s="19"/>
      <c r="RN274" s="19"/>
      <c r="RO274" s="19"/>
      <c r="RP274" s="19"/>
      <c r="RQ274" s="19"/>
      <c r="RR274" s="19"/>
      <c r="RS274" s="19"/>
      <c r="RT274" s="19"/>
      <c r="RU274" s="19"/>
      <c r="RV274" s="19"/>
      <c r="RW274" s="19"/>
      <c r="RX274" s="19"/>
      <c r="RY274" s="19"/>
      <c r="SA274" s="19"/>
      <c r="SB274" s="19"/>
    </row>
    <row r="275" spans="1:496" x14ac:dyDescent="0.25">
      <c r="A275" s="2"/>
      <c r="B275" s="19"/>
      <c r="C275" s="19"/>
      <c r="D275" s="19"/>
      <c r="E275" s="25"/>
      <c r="F275" s="25"/>
      <c r="G275" s="19"/>
      <c r="H275" s="19"/>
      <c r="I275" s="19"/>
      <c r="J275" s="19"/>
      <c r="K275" s="19"/>
      <c r="L275" s="29"/>
      <c r="M275" s="29"/>
      <c r="N275" s="19"/>
      <c r="O275" s="19"/>
      <c r="P275" s="20"/>
      <c r="Q275" s="19"/>
      <c r="R275" s="19"/>
      <c r="S275" s="25"/>
      <c r="T275" s="19"/>
      <c r="U275" s="19"/>
      <c r="V275" s="19"/>
      <c r="W275" s="19"/>
      <c r="X275" s="40"/>
      <c r="Y275" s="19"/>
      <c r="Z275" s="19"/>
      <c r="AA275" s="19"/>
      <c r="AB275" s="25"/>
      <c r="AE275" s="19"/>
      <c r="AF275" s="19"/>
      <c r="AH275" s="19"/>
      <c r="AI275" s="25"/>
      <c r="CD275" s="19"/>
      <c r="CE275" s="25"/>
      <c r="DZ275" s="19"/>
      <c r="EA275" s="19"/>
      <c r="EB275" s="19"/>
      <c r="EC275" s="19"/>
      <c r="ED275" s="19"/>
      <c r="EE275" s="19"/>
      <c r="EF275" s="19"/>
      <c r="EG275" s="19"/>
      <c r="EH275" s="19"/>
      <c r="EI275" s="19"/>
      <c r="EJ275" s="19"/>
      <c r="EK275" s="19"/>
      <c r="EL275" s="19"/>
      <c r="FU275" s="19"/>
      <c r="FV275" s="19"/>
      <c r="HQ275" s="19"/>
      <c r="HR275" s="19"/>
      <c r="JM275" s="19"/>
      <c r="JN275" s="29"/>
      <c r="JO275" s="19"/>
      <c r="JP275" s="19"/>
      <c r="JQ275" s="19"/>
      <c r="JR275" s="19"/>
      <c r="JS275" s="19"/>
      <c r="JT275" s="19"/>
      <c r="JU275" s="19"/>
      <c r="JV275" s="19"/>
      <c r="JW275" s="19"/>
      <c r="JX275" s="19"/>
      <c r="JY275" s="19"/>
      <c r="JZ275" s="19"/>
      <c r="LI275" s="19"/>
      <c r="LJ275" s="19"/>
      <c r="LK275" s="19"/>
      <c r="LL275" s="19"/>
      <c r="LM275" s="19"/>
      <c r="LN275" s="19"/>
      <c r="LO275" s="19"/>
      <c r="LP275" s="19"/>
      <c r="LQ275" s="19"/>
      <c r="LR275" s="19"/>
      <c r="LS275" s="19"/>
      <c r="LT275" s="19"/>
      <c r="LU275" s="19"/>
      <c r="ND275" s="19"/>
      <c r="NE275" s="19"/>
      <c r="NF275" s="19"/>
      <c r="NG275" s="19"/>
      <c r="NH275" s="19"/>
      <c r="NI275" s="19"/>
      <c r="NJ275" s="19"/>
      <c r="NK275" s="19"/>
      <c r="NL275" s="19"/>
      <c r="NM275" s="19"/>
      <c r="NN275" s="19"/>
      <c r="NO275" s="19"/>
      <c r="NP275" s="19"/>
      <c r="OZ275" s="25"/>
      <c r="PA275" s="25"/>
      <c r="PB275" s="25"/>
      <c r="PC275" s="25"/>
      <c r="PD275" s="25"/>
      <c r="PE275" s="25"/>
      <c r="PF275" s="25"/>
      <c r="PG275" s="25"/>
      <c r="PH275" s="25"/>
      <c r="PI275" s="25"/>
      <c r="PJ275" s="25"/>
      <c r="PK275" s="25"/>
      <c r="PL275" s="25"/>
      <c r="PM275" s="25"/>
      <c r="PN275" s="25"/>
      <c r="QW275" s="25"/>
      <c r="RA275" s="19"/>
      <c r="RB275" s="19"/>
      <c r="RC275" s="19"/>
      <c r="RD275" s="19"/>
      <c r="RE275" s="19"/>
      <c r="RF275" s="19"/>
      <c r="RI275" s="19"/>
      <c r="RJ275" s="19"/>
      <c r="RK275" s="19"/>
      <c r="RL275" s="19"/>
      <c r="RM275" s="19"/>
      <c r="RN275" s="19"/>
      <c r="RO275" s="19"/>
      <c r="RP275" s="19"/>
      <c r="RQ275" s="19"/>
      <c r="RR275" s="19"/>
      <c r="RS275" s="19"/>
      <c r="RT275" s="19"/>
      <c r="RU275" s="19"/>
      <c r="RV275" s="19"/>
      <c r="RW275" s="19"/>
      <c r="RX275" s="19"/>
      <c r="RY275" s="19"/>
      <c r="SA275" s="19"/>
      <c r="SB275" s="19"/>
    </row>
    <row r="276" spans="1:496" x14ac:dyDescent="0.25">
      <c r="A276" s="2"/>
      <c r="B276" s="19"/>
      <c r="C276" s="19"/>
      <c r="D276" s="19"/>
      <c r="E276" s="25"/>
      <c r="F276" s="25"/>
      <c r="G276" s="19"/>
      <c r="H276" s="19"/>
      <c r="I276" s="19"/>
      <c r="J276" s="19"/>
      <c r="K276" s="19"/>
      <c r="L276" s="29"/>
      <c r="M276" s="29"/>
      <c r="N276" s="19"/>
      <c r="O276" s="19"/>
      <c r="P276" s="20"/>
      <c r="Q276" s="19"/>
      <c r="R276" s="19"/>
      <c r="S276" s="25"/>
      <c r="T276" s="19"/>
      <c r="U276" s="19"/>
      <c r="V276" s="19"/>
      <c r="W276" s="19"/>
      <c r="X276" s="40"/>
      <c r="Y276" s="19"/>
      <c r="Z276" s="19"/>
      <c r="AA276" s="19"/>
      <c r="AB276" s="25"/>
      <c r="AE276" s="19"/>
      <c r="AF276" s="19"/>
      <c r="AH276" s="19"/>
      <c r="AI276" s="25"/>
      <c r="CD276" s="19"/>
      <c r="CE276" s="25"/>
      <c r="DZ276" s="19"/>
      <c r="EA276" s="19"/>
      <c r="EB276" s="19"/>
      <c r="EC276" s="19"/>
      <c r="ED276" s="19"/>
      <c r="EE276" s="19"/>
      <c r="EF276" s="19"/>
      <c r="EG276" s="19"/>
      <c r="EH276" s="19"/>
      <c r="EI276" s="19"/>
      <c r="EJ276" s="19"/>
      <c r="EK276" s="19"/>
      <c r="EL276" s="19"/>
      <c r="FU276" s="19"/>
      <c r="FV276" s="19"/>
      <c r="HQ276" s="19"/>
      <c r="HR276" s="19"/>
      <c r="JM276" s="19"/>
      <c r="JN276" s="29"/>
      <c r="JO276" s="19"/>
      <c r="JP276" s="19"/>
      <c r="JQ276" s="19"/>
      <c r="JR276" s="19"/>
      <c r="JS276" s="19"/>
      <c r="JT276" s="19"/>
      <c r="JU276" s="19"/>
      <c r="JV276" s="19"/>
      <c r="JW276" s="19"/>
      <c r="JX276" s="19"/>
      <c r="JY276" s="19"/>
      <c r="JZ276" s="19"/>
      <c r="LI276" s="19"/>
      <c r="LJ276" s="19"/>
      <c r="LK276" s="19"/>
      <c r="LL276" s="19"/>
      <c r="LM276" s="19"/>
      <c r="LN276" s="19"/>
      <c r="LO276" s="19"/>
      <c r="LP276" s="19"/>
      <c r="LQ276" s="19"/>
      <c r="LR276" s="19"/>
      <c r="LS276" s="19"/>
      <c r="LT276" s="19"/>
      <c r="LU276" s="19"/>
      <c r="ND276" s="19"/>
      <c r="NE276" s="19"/>
      <c r="NF276" s="19"/>
      <c r="NG276" s="19"/>
      <c r="NH276" s="19"/>
      <c r="NI276" s="19"/>
      <c r="NJ276" s="19"/>
      <c r="NK276" s="19"/>
      <c r="NL276" s="19"/>
      <c r="NM276" s="19"/>
      <c r="NN276" s="19"/>
      <c r="NO276" s="19"/>
      <c r="NP276" s="19"/>
      <c r="OZ276" s="25"/>
      <c r="PA276" s="25"/>
      <c r="PB276" s="25"/>
      <c r="PC276" s="25"/>
      <c r="PD276" s="25"/>
      <c r="PE276" s="25"/>
      <c r="PF276" s="25"/>
      <c r="PG276" s="25"/>
      <c r="PH276" s="25"/>
      <c r="PI276" s="25"/>
      <c r="PJ276" s="25"/>
      <c r="PK276" s="25"/>
      <c r="PL276" s="25"/>
      <c r="PM276" s="25"/>
      <c r="PN276" s="25"/>
      <c r="QW276" s="25"/>
      <c r="RA276" s="19"/>
      <c r="RB276" s="19"/>
      <c r="RC276" s="19"/>
      <c r="RD276" s="19"/>
      <c r="RE276" s="19"/>
      <c r="RF276" s="19"/>
      <c r="RI276" s="19"/>
      <c r="RJ276" s="19"/>
      <c r="RK276" s="19"/>
      <c r="RL276" s="19"/>
      <c r="RM276" s="19"/>
      <c r="RN276" s="19"/>
      <c r="RO276" s="19"/>
      <c r="RP276" s="19"/>
      <c r="RQ276" s="19"/>
      <c r="RR276" s="19"/>
      <c r="RS276" s="19"/>
      <c r="RT276" s="19"/>
      <c r="RU276" s="19"/>
      <c r="RV276" s="19"/>
      <c r="RW276" s="19"/>
      <c r="RX276" s="19"/>
      <c r="RY276" s="19"/>
      <c r="SA276" s="19"/>
      <c r="SB276" s="19"/>
    </row>
    <row r="277" spans="1:496" x14ac:dyDescent="0.25">
      <c r="A277" s="2"/>
      <c r="B277" s="19"/>
      <c r="C277" s="19"/>
      <c r="D277" s="19"/>
      <c r="E277" s="25"/>
      <c r="F277" s="25"/>
      <c r="G277" s="19"/>
      <c r="H277" s="19"/>
      <c r="I277" s="19"/>
      <c r="J277" s="19"/>
      <c r="K277" s="19"/>
      <c r="L277" s="29"/>
      <c r="M277" s="29"/>
      <c r="N277" s="19"/>
      <c r="O277" s="19"/>
      <c r="P277" s="20"/>
      <c r="Q277" s="19"/>
      <c r="R277" s="19"/>
      <c r="S277" s="25"/>
      <c r="T277" s="19"/>
      <c r="U277" s="19"/>
      <c r="V277" s="19"/>
      <c r="W277" s="19"/>
      <c r="X277" s="40"/>
      <c r="Y277" s="19"/>
      <c r="Z277" s="19"/>
      <c r="AA277" s="19"/>
      <c r="AB277" s="25"/>
      <c r="AE277" s="19"/>
      <c r="AF277" s="19"/>
      <c r="AH277" s="19"/>
      <c r="AI277" s="25"/>
      <c r="CD277" s="19"/>
      <c r="CE277" s="25"/>
      <c r="DZ277" s="19"/>
      <c r="EA277" s="19"/>
      <c r="EB277" s="19"/>
      <c r="EC277" s="19"/>
      <c r="ED277" s="19"/>
      <c r="EE277" s="19"/>
      <c r="EF277" s="19"/>
      <c r="EG277" s="19"/>
      <c r="EH277" s="19"/>
      <c r="EI277" s="19"/>
      <c r="EJ277" s="19"/>
      <c r="EK277" s="19"/>
      <c r="EL277" s="19"/>
      <c r="FU277" s="19"/>
      <c r="FV277" s="19"/>
      <c r="HQ277" s="19"/>
      <c r="HR277" s="19"/>
      <c r="JM277" s="19"/>
      <c r="JN277" s="29"/>
      <c r="JO277" s="19"/>
      <c r="JP277" s="19"/>
      <c r="JQ277" s="19"/>
      <c r="JR277" s="19"/>
      <c r="JS277" s="19"/>
      <c r="JT277" s="19"/>
      <c r="JU277" s="19"/>
      <c r="JV277" s="19"/>
      <c r="JW277" s="19"/>
      <c r="JX277" s="19"/>
      <c r="JY277" s="19"/>
      <c r="JZ277" s="19"/>
      <c r="LI277" s="19"/>
      <c r="LJ277" s="19"/>
      <c r="LK277" s="19"/>
      <c r="LL277" s="19"/>
      <c r="LM277" s="19"/>
      <c r="LN277" s="19"/>
      <c r="LO277" s="19"/>
      <c r="LP277" s="19"/>
      <c r="LQ277" s="19"/>
      <c r="LR277" s="19"/>
      <c r="LS277" s="19"/>
      <c r="LT277" s="19"/>
      <c r="LU277" s="19"/>
      <c r="ND277" s="19"/>
      <c r="NE277" s="19"/>
      <c r="NF277" s="19"/>
      <c r="NG277" s="19"/>
      <c r="NH277" s="19"/>
      <c r="NI277" s="19"/>
      <c r="NJ277" s="19"/>
      <c r="NK277" s="19"/>
      <c r="NL277" s="19"/>
      <c r="NM277" s="19"/>
      <c r="NN277" s="19"/>
      <c r="NO277" s="19"/>
      <c r="NP277" s="19"/>
      <c r="OZ277" s="25"/>
      <c r="PA277" s="25"/>
      <c r="PB277" s="25"/>
      <c r="PC277" s="25"/>
      <c r="PD277" s="25"/>
      <c r="PE277" s="25"/>
      <c r="PF277" s="25"/>
      <c r="PG277" s="25"/>
      <c r="PH277" s="25"/>
      <c r="PI277" s="25"/>
      <c r="PJ277" s="25"/>
      <c r="PK277" s="25"/>
      <c r="PL277" s="25"/>
      <c r="PM277" s="25"/>
      <c r="PN277" s="25"/>
      <c r="QW277" s="25"/>
      <c r="RA277" s="19"/>
      <c r="RB277" s="19"/>
      <c r="RC277" s="19"/>
      <c r="RD277" s="19"/>
      <c r="RE277" s="19"/>
      <c r="RF277" s="19"/>
      <c r="RI277" s="19"/>
      <c r="RJ277" s="19"/>
      <c r="RK277" s="19"/>
      <c r="RL277" s="19"/>
      <c r="RM277" s="19"/>
      <c r="RN277" s="19"/>
      <c r="RO277" s="19"/>
      <c r="RP277" s="19"/>
      <c r="RQ277" s="19"/>
      <c r="RR277" s="19"/>
      <c r="RS277" s="19"/>
      <c r="RT277" s="19"/>
      <c r="RU277" s="19"/>
      <c r="RV277" s="19"/>
      <c r="RW277" s="19"/>
      <c r="RX277" s="19"/>
      <c r="RY277" s="19"/>
      <c r="SA277" s="19"/>
      <c r="SB277" s="19"/>
    </row>
    <row r="278" spans="1:496" x14ac:dyDescent="0.25">
      <c r="A278" s="2"/>
      <c r="B278" s="19"/>
      <c r="C278" s="19"/>
      <c r="D278" s="19"/>
      <c r="E278" s="25"/>
      <c r="F278" s="25"/>
      <c r="G278" s="19"/>
      <c r="H278" s="19"/>
      <c r="I278" s="19"/>
      <c r="J278" s="19"/>
      <c r="K278" s="19"/>
      <c r="L278" s="29"/>
      <c r="M278" s="29"/>
      <c r="N278" s="19"/>
      <c r="O278" s="19"/>
      <c r="P278" s="20"/>
      <c r="Q278" s="19"/>
      <c r="R278" s="19"/>
      <c r="S278" s="25"/>
      <c r="T278" s="19"/>
      <c r="U278" s="19"/>
      <c r="V278" s="19"/>
      <c r="W278" s="19"/>
      <c r="X278" s="40"/>
      <c r="Y278" s="19"/>
      <c r="Z278" s="19"/>
      <c r="AA278" s="19"/>
      <c r="AB278" s="25"/>
      <c r="AE278" s="19"/>
      <c r="AF278" s="19"/>
      <c r="AH278" s="19"/>
      <c r="AI278" s="25"/>
      <c r="CD278" s="19"/>
      <c r="CE278" s="25"/>
      <c r="DZ278" s="19"/>
      <c r="EA278" s="19"/>
      <c r="EB278" s="19"/>
      <c r="EC278" s="19"/>
      <c r="ED278" s="19"/>
      <c r="EE278" s="19"/>
      <c r="EF278" s="19"/>
      <c r="EG278" s="19"/>
      <c r="EH278" s="19"/>
      <c r="EI278" s="19"/>
      <c r="EJ278" s="19"/>
      <c r="EK278" s="19"/>
      <c r="EL278" s="19"/>
      <c r="FU278" s="19"/>
      <c r="FV278" s="19"/>
      <c r="HQ278" s="19"/>
      <c r="HR278" s="19"/>
      <c r="JM278" s="19"/>
      <c r="JN278" s="29"/>
      <c r="JO278" s="19"/>
      <c r="JP278" s="19"/>
      <c r="JQ278" s="19"/>
      <c r="JR278" s="19"/>
      <c r="JS278" s="19"/>
      <c r="JT278" s="19"/>
      <c r="JU278" s="19"/>
      <c r="JV278" s="19"/>
      <c r="JW278" s="19"/>
      <c r="JX278" s="19"/>
      <c r="JY278" s="19"/>
      <c r="JZ278" s="19"/>
      <c r="LI278" s="19"/>
      <c r="LJ278" s="19"/>
      <c r="LK278" s="19"/>
      <c r="LL278" s="19"/>
      <c r="LM278" s="19"/>
      <c r="LN278" s="19"/>
      <c r="LO278" s="19"/>
      <c r="LP278" s="19"/>
      <c r="LQ278" s="19"/>
      <c r="LR278" s="19"/>
      <c r="LS278" s="19"/>
      <c r="LT278" s="19"/>
      <c r="LU278" s="19"/>
      <c r="ND278" s="19"/>
      <c r="NE278" s="19"/>
      <c r="NF278" s="19"/>
      <c r="NG278" s="19"/>
      <c r="NH278" s="19"/>
      <c r="NI278" s="19"/>
      <c r="NJ278" s="19"/>
      <c r="NK278" s="19"/>
      <c r="NL278" s="19"/>
      <c r="NM278" s="19"/>
      <c r="NN278" s="19"/>
      <c r="NO278" s="19"/>
      <c r="NP278" s="19"/>
      <c r="OZ278" s="25"/>
      <c r="PA278" s="25"/>
      <c r="PB278" s="25"/>
      <c r="PC278" s="25"/>
      <c r="PD278" s="25"/>
      <c r="PE278" s="25"/>
      <c r="PF278" s="25"/>
      <c r="PG278" s="25"/>
      <c r="PH278" s="25"/>
      <c r="PI278" s="25"/>
      <c r="PJ278" s="25"/>
      <c r="PK278" s="25"/>
      <c r="PL278" s="25"/>
      <c r="PM278" s="25"/>
      <c r="PN278" s="25"/>
      <c r="QW278" s="25"/>
      <c r="RA278" s="19"/>
      <c r="RB278" s="19"/>
      <c r="RC278" s="19"/>
      <c r="RD278" s="19"/>
      <c r="RE278" s="19"/>
      <c r="RF278" s="19"/>
      <c r="RI278" s="19"/>
      <c r="RJ278" s="19"/>
      <c r="RK278" s="19"/>
      <c r="RL278" s="19"/>
      <c r="RM278" s="19"/>
      <c r="RN278" s="19"/>
      <c r="RO278" s="19"/>
      <c r="RP278" s="19"/>
      <c r="RQ278" s="19"/>
      <c r="RR278" s="19"/>
      <c r="RS278" s="19"/>
      <c r="RT278" s="19"/>
      <c r="RU278" s="19"/>
      <c r="RV278" s="19"/>
      <c r="RW278" s="19"/>
      <c r="RX278" s="19"/>
      <c r="RY278" s="19"/>
      <c r="SA278" s="19"/>
      <c r="SB278" s="19"/>
    </row>
    <row r="279" spans="1:496" x14ac:dyDescent="0.25">
      <c r="A279" s="2"/>
      <c r="B279" s="19"/>
      <c r="C279" s="19"/>
      <c r="D279" s="19"/>
      <c r="E279" s="25"/>
      <c r="F279" s="25"/>
      <c r="G279" s="19"/>
      <c r="H279" s="19"/>
      <c r="I279" s="19"/>
      <c r="J279" s="19"/>
      <c r="K279" s="19"/>
      <c r="L279" s="29"/>
      <c r="M279" s="29"/>
      <c r="N279" s="19"/>
      <c r="O279" s="19"/>
      <c r="P279" s="20"/>
      <c r="Q279" s="19"/>
      <c r="R279" s="19"/>
      <c r="S279" s="25"/>
      <c r="T279" s="19"/>
      <c r="U279" s="19"/>
      <c r="V279" s="19"/>
      <c r="W279" s="19"/>
      <c r="X279" s="40"/>
      <c r="Y279" s="19"/>
      <c r="Z279" s="19"/>
      <c r="AA279" s="19"/>
      <c r="AB279" s="25"/>
      <c r="AE279" s="19"/>
      <c r="AF279" s="19"/>
      <c r="AH279" s="19"/>
      <c r="AI279" s="25"/>
      <c r="CD279" s="19"/>
      <c r="CE279" s="25"/>
      <c r="DZ279" s="19"/>
      <c r="EA279" s="19"/>
      <c r="EB279" s="19"/>
      <c r="EC279" s="19"/>
      <c r="ED279" s="19"/>
      <c r="EE279" s="19"/>
      <c r="EF279" s="19"/>
      <c r="EG279" s="19"/>
      <c r="EH279" s="19"/>
      <c r="EI279" s="19"/>
      <c r="EJ279" s="19"/>
      <c r="EK279" s="19"/>
      <c r="EL279" s="19"/>
      <c r="FU279" s="19"/>
      <c r="FV279" s="19"/>
      <c r="HQ279" s="19"/>
      <c r="HR279" s="19"/>
      <c r="JM279" s="19"/>
      <c r="JN279" s="29"/>
      <c r="JO279" s="19"/>
      <c r="JP279" s="19"/>
      <c r="JQ279" s="19"/>
      <c r="JR279" s="19"/>
      <c r="JS279" s="19"/>
      <c r="JT279" s="19"/>
      <c r="JU279" s="19"/>
      <c r="JV279" s="19"/>
      <c r="JW279" s="19"/>
      <c r="JX279" s="19"/>
      <c r="JY279" s="19"/>
      <c r="JZ279" s="19"/>
      <c r="LI279" s="19"/>
      <c r="LJ279" s="19"/>
      <c r="LK279" s="19"/>
      <c r="LL279" s="19"/>
      <c r="LM279" s="19"/>
      <c r="LN279" s="19"/>
      <c r="LO279" s="19"/>
      <c r="LP279" s="19"/>
      <c r="LQ279" s="19"/>
      <c r="LR279" s="19"/>
      <c r="LS279" s="19"/>
      <c r="LT279" s="19"/>
      <c r="LU279" s="19"/>
      <c r="ND279" s="19"/>
      <c r="NE279" s="19"/>
      <c r="NF279" s="19"/>
      <c r="NG279" s="19"/>
      <c r="NH279" s="19"/>
      <c r="NI279" s="19"/>
      <c r="NJ279" s="19"/>
      <c r="NK279" s="19"/>
      <c r="NL279" s="19"/>
      <c r="NM279" s="19"/>
      <c r="NN279" s="19"/>
      <c r="NO279" s="19"/>
      <c r="NP279" s="19"/>
      <c r="OZ279" s="25"/>
      <c r="PA279" s="25"/>
      <c r="PB279" s="25"/>
      <c r="PC279" s="25"/>
      <c r="PD279" s="25"/>
      <c r="PE279" s="25"/>
      <c r="PF279" s="25"/>
      <c r="PG279" s="25"/>
      <c r="PH279" s="25"/>
      <c r="PI279" s="25"/>
      <c r="PJ279" s="25"/>
      <c r="PK279" s="25"/>
      <c r="PL279" s="25"/>
      <c r="PM279" s="25"/>
      <c r="PN279" s="25"/>
      <c r="QW279" s="25"/>
      <c r="RA279" s="19"/>
      <c r="RB279" s="19"/>
      <c r="RC279" s="19"/>
      <c r="RD279" s="19"/>
      <c r="RE279" s="19"/>
      <c r="RF279" s="19"/>
      <c r="RI279" s="19"/>
      <c r="RJ279" s="19"/>
      <c r="RK279" s="19"/>
      <c r="RL279" s="19"/>
      <c r="RM279" s="19"/>
      <c r="RN279" s="19"/>
      <c r="RO279" s="19"/>
      <c r="RP279" s="19"/>
      <c r="RQ279" s="19"/>
      <c r="RR279" s="19"/>
      <c r="RS279" s="19"/>
      <c r="RT279" s="19"/>
      <c r="RU279" s="19"/>
      <c r="RV279" s="19"/>
      <c r="RW279" s="19"/>
      <c r="RX279" s="19"/>
      <c r="RY279" s="19"/>
      <c r="SA279" s="19"/>
      <c r="SB279" s="19"/>
    </row>
    <row r="280" spans="1:496" x14ac:dyDescent="0.25">
      <c r="A280" s="2"/>
      <c r="B280" s="19"/>
      <c r="C280" s="19"/>
      <c r="D280" s="19"/>
      <c r="E280" s="25"/>
      <c r="F280" s="25"/>
      <c r="G280" s="19"/>
      <c r="H280" s="19"/>
      <c r="I280" s="19"/>
      <c r="J280" s="19"/>
      <c r="K280" s="19"/>
      <c r="L280" s="29"/>
      <c r="M280" s="29"/>
      <c r="N280" s="19"/>
      <c r="O280" s="19"/>
      <c r="P280" s="20"/>
      <c r="Q280" s="19"/>
      <c r="R280" s="19"/>
      <c r="S280" s="25"/>
      <c r="T280" s="19"/>
      <c r="U280" s="19"/>
      <c r="V280" s="19"/>
      <c r="W280" s="19"/>
      <c r="X280" s="40"/>
      <c r="Y280" s="19"/>
      <c r="Z280" s="19"/>
      <c r="AA280" s="19"/>
      <c r="AB280" s="25"/>
      <c r="AE280" s="19"/>
      <c r="AF280" s="19"/>
      <c r="AH280" s="19"/>
      <c r="AI280" s="25"/>
      <c r="CD280" s="19"/>
      <c r="CE280" s="25"/>
      <c r="DZ280" s="19"/>
      <c r="EA280" s="19"/>
      <c r="EB280" s="19"/>
      <c r="EC280" s="19"/>
      <c r="ED280" s="19"/>
      <c r="EE280" s="19"/>
      <c r="EF280" s="19"/>
      <c r="EG280" s="19"/>
      <c r="EH280" s="19"/>
      <c r="EI280" s="19"/>
      <c r="EJ280" s="19"/>
      <c r="EK280" s="19"/>
      <c r="EL280" s="19"/>
      <c r="FU280" s="19"/>
      <c r="FV280" s="19"/>
      <c r="HQ280" s="19"/>
      <c r="HR280" s="19"/>
      <c r="JM280" s="19"/>
      <c r="JN280" s="29"/>
      <c r="JO280" s="19"/>
      <c r="JP280" s="19"/>
      <c r="JQ280" s="19"/>
      <c r="JR280" s="19"/>
      <c r="JS280" s="19"/>
      <c r="JT280" s="19"/>
      <c r="JU280" s="19"/>
      <c r="JV280" s="19"/>
      <c r="JW280" s="19"/>
      <c r="JX280" s="19"/>
      <c r="JY280" s="19"/>
      <c r="JZ280" s="19"/>
      <c r="LI280" s="19"/>
      <c r="LJ280" s="19"/>
      <c r="LK280" s="19"/>
      <c r="LL280" s="19"/>
      <c r="LM280" s="19"/>
      <c r="LN280" s="19"/>
      <c r="LO280" s="19"/>
      <c r="LP280" s="19"/>
      <c r="LQ280" s="19"/>
      <c r="LR280" s="19"/>
      <c r="LS280" s="19"/>
      <c r="LT280" s="19"/>
      <c r="LU280" s="19"/>
      <c r="ND280" s="19"/>
      <c r="NE280" s="19"/>
      <c r="NF280" s="19"/>
      <c r="NG280" s="19"/>
      <c r="NH280" s="19"/>
      <c r="NI280" s="19"/>
      <c r="NJ280" s="19"/>
      <c r="NK280" s="19"/>
      <c r="NL280" s="19"/>
      <c r="NM280" s="19"/>
      <c r="NN280" s="19"/>
      <c r="NO280" s="19"/>
      <c r="NP280" s="19"/>
      <c r="OZ280" s="25"/>
      <c r="PA280" s="25"/>
      <c r="PB280" s="25"/>
      <c r="PC280" s="25"/>
      <c r="PD280" s="25"/>
      <c r="PE280" s="25"/>
      <c r="PF280" s="25"/>
      <c r="PG280" s="25"/>
      <c r="PH280" s="25"/>
      <c r="PI280" s="25"/>
      <c r="PJ280" s="25"/>
      <c r="PK280" s="25"/>
      <c r="PL280" s="25"/>
      <c r="PM280" s="25"/>
      <c r="PN280" s="25"/>
      <c r="QW280" s="25"/>
      <c r="RA280" s="19"/>
      <c r="RB280" s="19"/>
      <c r="RC280" s="19"/>
      <c r="RD280" s="19"/>
      <c r="RE280" s="19"/>
      <c r="RF280" s="19"/>
      <c r="RI280" s="19"/>
      <c r="RJ280" s="19"/>
      <c r="RK280" s="19"/>
      <c r="RL280" s="19"/>
      <c r="RM280" s="19"/>
      <c r="RN280" s="19"/>
      <c r="RO280" s="19"/>
      <c r="RP280" s="19"/>
      <c r="RQ280" s="19"/>
      <c r="RR280" s="19"/>
      <c r="RS280" s="19"/>
      <c r="RT280" s="19"/>
      <c r="RU280" s="19"/>
      <c r="RV280" s="19"/>
      <c r="RW280" s="19"/>
      <c r="RX280" s="19"/>
      <c r="RY280" s="19"/>
      <c r="SA280" s="19"/>
      <c r="SB280" s="19"/>
    </row>
    <row r="281" spans="1:496" x14ac:dyDescent="0.25">
      <c r="A281" s="2"/>
      <c r="B281" s="19"/>
      <c r="C281" s="19"/>
      <c r="D281" s="19"/>
      <c r="E281" s="25"/>
      <c r="F281" s="25"/>
      <c r="G281" s="19"/>
      <c r="H281" s="19"/>
      <c r="I281" s="19"/>
      <c r="J281" s="19"/>
      <c r="K281" s="19"/>
      <c r="L281" s="29"/>
      <c r="M281" s="29"/>
      <c r="N281" s="19"/>
      <c r="O281" s="19"/>
      <c r="P281" s="20"/>
      <c r="Q281" s="19"/>
      <c r="R281" s="19"/>
      <c r="S281" s="25"/>
      <c r="T281" s="19"/>
      <c r="U281" s="19"/>
      <c r="V281" s="19"/>
      <c r="W281" s="19"/>
      <c r="X281" s="40"/>
      <c r="Y281" s="19"/>
      <c r="Z281" s="19"/>
      <c r="AA281" s="19"/>
      <c r="AB281" s="25"/>
      <c r="AE281" s="19"/>
      <c r="AF281" s="19"/>
      <c r="AH281" s="19"/>
      <c r="AI281" s="25"/>
      <c r="CD281" s="19"/>
      <c r="CE281" s="25"/>
      <c r="DZ281" s="19"/>
      <c r="EA281" s="19"/>
      <c r="EB281" s="19"/>
      <c r="EC281" s="19"/>
      <c r="ED281" s="19"/>
      <c r="EE281" s="19"/>
      <c r="EF281" s="19"/>
      <c r="EG281" s="19"/>
      <c r="EH281" s="19"/>
      <c r="EI281" s="19"/>
      <c r="EJ281" s="19"/>
      <c r="EK281" s="19"/>
      <c r="EL281" s="19"/>
      <c r="FU281" s="19"/>
      <c r="FV281" s="19"/>
      <c r="HQ281" s="19"/>
      <c r="HR281" s="19"/>
      <c r="JM281" s="19"/>
      <c r="JN281" s="29"/>
      <c r="JO281" s="19"/>
      <c r="JP281" s="19"/>
      <c r="JQ281" s="19"/>
      <c r="JR281" s="19"/>
      <c r="JS281" s="19"/>
      <c r="JT281" s="19"/>
      <c r="JU281" s="19"/>
      <c r="JV281" s="19"/>
      <c r="JW281" s="19"/>
      <c r="JX281" s="19"/>
      <c r="JY281" s="19"/>
      <c r="JZ281" s="19"/>
      <c r="LI281" s="19"/>
      <c r="LJ281" s="19"/>
      <c r="LK281" s="19"/>
      <c r="LL281" s="19"/>
      <c r="LM281" s="19"/>
      <c r="LN281" s="19"/>
      <c r="LO281" s="19"/>
      <c r="LP281" s="19"/>
      <c r="LQ281" s="19"/>
      <c r="LR281" s="19"/>
      <c r="LS281" s="19"/>
      <c r="LT281" s="19"/>
      <c r="LU281" s="19"/>
      <c r="ND281" s="19"/>
      <c r="NE281" s="19"/>
      <c r="NF281" s="19"/>
      <c r="NG281" s="19"/>
      <c r="NH281" s="19"/>
      <c r="NI281" s="19"/>
      <c r="NJ281" s="19"/>
      <c r="NK281" s="19"/>
      <c r="NL281" s="19"/>
      <c r="NM281" s="19"/>
      <c r="NN281" s="19"/>
      <c r="NO281" s="19"/>
      <c r="NP281" s="19"/>
      <c r="OZ281" s="25"/>
      <c r="PA281" s="25"/>
      <c r="PB281" s="25"/>
      <c r="PC281" s="25"/>
      <c r="PD281" s="25"/>
      <c r="PE281" s="25"/>
      <c r="PF281" s="25"/>
      <c r="PG281" s="25"/>
      <c r="PH281" s="25"/>
      <c r="PI281" s="25"/>
      <c r="PJ281" s="25"/>
      <c r="PK281" s="25"/>
      <c r="PL281" s="25"/>
      <c r="PM281" s="25"/>
      <c r="PN281" s="25"/>
      <c r="QW281" s="25"/>
      <c r="RA281" s="19"/>
      <c r="RB281" s="19"/>
      <c r="RC281" s="19"/>
      <c r="RD281" s="19"/>
      <c r="RE281" s="19"/>
      <c r="RF281" s="19"/>
      <c r="RI281" s="19"/>
      <c r="RJ281" s="19"/>
      <c r="RK281" s="19"/>
      <c r="RL281" s="19"/>
      <c r="RM281" s="19"/>
      <c r="RN281" s="19"/>
      <c r="RO281" s="19"/>
      <c r="RP281" s="19"/>
      <c r="RQ281" s="19"/>
      <c r="RR281" s="19"/>
      <c r="RS281" s="19"/>
      <c r="RT281" s="19"/>
      <c r="RU281" s="19"/>
      <c r="RV281" s="19"/>
      <c r="RW281" s="19"/>
      <c r="RX281" s="19"/>
      <c r="RY281" s="19"/>
      <c r="SA281" s="19"/>
      <c r="SB281" s="19"/>
    </row>
    <row r="282" spans="1:496" x14ac:dyDescent="0.25">
      <c r="A282" s="2"/>
      <c r="B282" s="19"/>
      <c r="C282" s="19"/>
      <c r="D282" s="19"/>
      <c r="E282" s="25"/>
      <c r="F282" s="25"/>
      <c r="G282" s="19"/>
      <c r="H282" s="19"/>
      <c r="I282" s="19"/>
      <c r="J282" s="19"/>
      <c r="K282" s="19"/>
      <c r="L282" s="29"/>
      <c r="M282" s="29"/>
      <c r="N282" s="19"/>
      <c r="O282" s="19"/>
      <c r="P282" s="20"/>
      <c r="Q282" s="19"/>
      <c r="R282" s="19"/>
      <c r="S282" s="25"/>
      <c r="T282" s="19"/>
      <c r="U282" s="19"/>
      <c r="V282" s="19"/>
      <c r="W282" s="19"/>
      <c r="X282" s="40"/>
      <c r="Y282" s="19"/>
      <c r="Z282" s="19"/>
      <c r="AA282" s="19"/>
      <c r="AB282" s="25"/>
      <c r="AE282" s="19"/>
      <c r="AF282" s="19"/>
      <c r="AH282" s="19"/>
      <c r="AI282" s="25"/>
      <c r="CD282" s="19"/>
      <c r="CE282" s="25"/>
      <c r="DZ282" s="19"/>
      <c r="EA282" s="19"/>
      <c r="EB282" s="19"/>
      <c r="EC282" s="19"/>
      <c r="ED282" s="19"/>
      <c r="EE282" s="19"/>
      <c r="EF282" s="19"/>
      <c r="EG282" s="19"/>
      <c r="EH282" s="19"/>
      <c r="EI282" s="19"/>
      <c r="EJ282" s="19"/>
      <c r="EK282" s="19"/>
      <c r="EL282" s="19"/>
      <c r="FU282" s="19"/>
      <c r="FV282" s="19"/>
      <c r="HQ282" s="19"/>
      <c r="HR282" s="19"/>
      <c r="JM282" s="19"/>
      <c r="JN282" s="29"/>
      <c r="JO282" s="19"/>
      <c r="JP282" s="19"/>
      <c r="JQ282" s="19"/>
      <c r="JR282" s="19"/>
      <c r="JS282" s="19"/>
      <c r="JT282" s="19"/>
      <c r="JU282" s="19"/>
      <c r="JV282" s="19"/>
      <c r="JW282" s="19"/>
      <c r="JX282" s="19"/>
      <c r="JY282" s="19"/>
      <c r="JZ282" s="19"/>
      <c r="LI282" s="19"/>
      <c r="LJ282" s="19"/>
      <c r="LK282" s="19"/>
      <c r="LL282" s="19"/>
      <c r="LM282" s="19"/>
      <c r="LN282" s="19"/>
      <c r="LO282" s="19"/>
      <c r="LP282" s="19"/>
      <c r="LQ282" s="19"/>
      <c r="LR282" s="19"/>
      <c r="LS282" s="19"/>
      <c r="LT282" s="19"/>
      <c r="LU282" s="19"/>
      <c r="ND282" s="19"/>
      <c r="NE282" s="19"/>
      <c r="NF282" s="19"/>
      <c r="NG282" s="19"/>
      <c r="NH282" s="19"/>
      <c r="NI282" s="19"/>
      <c r="NJ282" s="19"/>
      <c r="NK282" s="19"/>
      <c r="NL282" s="19"/>
      <c r="NM282" s="19"/>
      <c r="NN282" s="19"/>
      <c r="NO282" s="19"/>
      <c r="NP282" s="19"/>
      <c r="OZ282" s="25"/>
      <c r="PA282" s="25"/>
      <c r="PB282" s="25"/>
      <c r="PC282" s="25"/>
      <c r="PD282" s="25"/>
      <c r="PE282" s="25"/>
      <c r="PF282" s="25"/>
      <c r="PG282" s="25"/>
      <c r="PH282" s="25"/>
      <c r="PI282" s="25"/>
      <c r="PJ282" s="25"/>
      <c r="PK282" s="25"/>
      <c r="PL282" s="25"/>
      <c r="PM282" s="25"/>
      <c r="PN282" s="25"/>
      <c r="QW282" s="25"/>
      <c r="RA282" s="19"/>
      <c r="RB282" s="19"/>
      <c r="RC282" s="19"/>
      <c r="RD282" s="19"/>
      <c r="RE282" s="19"/>
      <c r="RF282" s="19"/>
      <c r="RI282" s="19"/>
      <c r="RJ282" s="19"/>
      <c r="RK282" s="19"/>
      <c r="RL282" s="19"/>
      <c r="RM282" s="19"/>
      <c r="RN282" s="19"/>
      <c r="RO282" s="19"/>
      <c r="RP282" s="19"/>
      <c r="RQ282" s="19"/>
      <c r="RR282" s="19"/>
      <c r="RS282" s="19"/>
      <c r="RT282" s="19"/>
      <c r="RU282" s="19"/>
      <c r="RV282" s="19"/>
      <c r="RW282" s="19"/>
      <c r="RX282" s="19"/>
      <c r="RY282" s="19"/>
      <c r="SA282" s="19"/>
      <c r="SB282" s="19"/>
    </row>
    <row r="283" spans="1:496" x14ac:dyDescent="0.25">
      <c r="A283" s="2"/>
      <c r="B283" s="19"/>
      <c r="C283" s="19"/>
      <c r="D283" s="19"/>
      <c r="E283" s="25"/>
      <c r="F283" s="25"/>
      <c r="G283" s="19"/>
      <c r="H283" s="19"/>
      <c r="I283" s="19"/>
      <c r="J283" s="19"/>
      <c r="K283" s="19"/>
      <c r="L283" s="29"/>
      <c r="M283" s="29"/>
      <c r="N283" s="19"/>
      <c r="O283" s="19"/>
      <c r="P283" s="20"/>
      <c r="Q283" s="19"/>
      <c r="R283" s="19"/>
      <c r="S283" s="25"/>
      <c r="T283" s="19"/>
      <c r="U283" s="19"/>
      <c r="V283" s="19"/>
      <c r="W283" s="19"/>
      <c r="X283" s="40"/>
      <c r="Y283" s="19"/>
      <c r="Z283" s="19"/>
      <c r="AA283" s="19"/>
      <c r="AB283" s="25"/>
      <c r="AE283" s="19"/>
      <c r="AF283" s="19"/>
      <c r="AH283" s="19"/>
      <c r="AI283" s="25"/>
      <c r="CD283" s="19"/>
      <c r="CE283" s="25"/>
      <c r="DZ283" s="19"/>
      <c r="EA283" s="19"/>
      <c r="EB283" s="19"/>
      <c r="EC283" s="19"/>
      <c r="ED283" s="19"/>
      <c r="EE283" s="19"/>
      <c r="EF283" s="19"/>
      <c r="EG283" s="19"/>
      <c r="EH283" s="19"/>
      <c r="EI283" s="19"/>
      <c r="EJ283" s="19"/>
      <c r="EK283" s="19"/>
      <c r="EL283" s="19"/>
      <c r="FU283" s="19"/>
      <c r="FV283" s="19"/>
      <c r="HQ283" s="19"/>
      <c r="HR283" s="19"/>
      <c r="JM283" s="19"/>
      <c r="JN283" s="29"/>
      <c r="JO283" s="19"/>
      <c r="JP283" s="19"/>
      <c r="JQ283" s="19"/>
      <c r="JR283" s="19"/>
      <c r="JS283" s="19"/>
      <c r="JT283" s="19"/>
      <c r="JU283" s="19"/>
      <c r="JV283" s="19"/>
      <c r="JW283" s="19"/>
      <c r="JX283" s="19"/>
      <c r="JY283" s="19"/>
      <c r="JZ283" s="19"/>
      <c r="LI283" s="19"/>
      <c r="LJ283" s="19"/>
      <c r="LK283" s="19"/>
      <c r="LL283" s="19"/>
      <c r="LM283" s="19"/>
      <c r="LN283" s="19"/>
      <c r="LO283" s="19"/>
      <c r="LP283" s="19"/>
      <c r="LQ283" s="19"/>
      <c r="LR283" s="19"/>
      <c r="LS283" s="19"/>
      <c r="LT283" s="19"/>
      <c r="LU283" s="19"/>
      <c r="ND283" s="19"/>
      <c r="NE283" s="19"/>
      <c r="NF283" s="19"/>
      <c r="NG283" s="19"/>
      <c r="NH283" s="19"/>
      <c r="NI283" s="19"/>
      <c r="NJ283" s="19"/>
      <c r="NK283" s="19"/>
      <c r="NL283" s="19"/>
      <c r="NM283" s="19"/>
      <c r="NN283" s="19"/>
      <c r="NO283" s="19"/>
      <c r="NP283" s="19"/>
      <c r="OZ283" s="25"/>
      <c r="PA283" s="25"/>
      <c r="PB283" s="25"/>
      <c r="PC283" s="25"/>
      <c r="PD283" s="25"/>
      <c r="PE283" s="25"/>
      <c r="PF283" s="25"/>
      <c r="PG283" s="25"/>
      <c r="PH283" s="25"/>
      <c r="PI283" s="25"/>
      <c r="PJ283" s="25"/>
      <c r="PK283" s="25"/>
      <c r="PL283" s="25"/>
      <c r="PM283" s="25"/>
      <c r="PN283" s="25"/>
      <c r="QW283" s="25"/>
      <c r="RA283" s="19"/>
      <c r="RB283" s="19"/>
      <c r="RC283" s="19"/>
      <c r="RD283" s="19"/>
      <c r="RE283" s="19"/>
      <c r="RF283" s="19"/>
      <c r="RI283" s="19"/>
      <c r="RJ283" s="19"/>
      <c r="RK283" s="19"/>
      <c r="RL283" s="19"/>
      <c r="RM283" s="19"/>
      <c r="RN283" s="19"/>
      <c r="RO283" s="19"/>
      <c r="RP283" s="19"/>
      <c r="RQ283" s="19"/>
      <c r="RR283" s="19"/>
      <c r="RS283" s="19"/>
      <c r="RT283" s="19"/>
      <c r="RU283" s="19"/>
      <c r="RV283" s="19"/>
      <c r="RW283" s="19"/>
      <c r="RX283" s="19"/>
      <c r="RY283" s="19"/>
      <c r="SA283" s="19"/>
      <c r="SB283" s="19"/>
    </row>
    <row r="284" spans="1:496" x14ac:dyDescent="0.25">
      <c r="A284" s="2"/>
      <c r="B284" s="19"/>
      <c r="C284" s="19"/>
      <c r="D284" s="19"/>
      <c r="E284" s="25"/>
      <c r="F284" s="25"/>
      <c r="G284" s="19"/>
      <c r="H284" s="19"/>
      <c r="I284" s="19"/>
      <c r="J284" s="19"/>
      <c r="K284" s="19"/>
      <c r="L284" s="29"/>
      <c r="M284" s="29"/>
      <c r="N284" s="19"/>
      <c r="O284" s="19"/>
      <c r="P284" s="20"/>
      <c r="Q284" s="19"/>
      <c r="R284" s="19"/>
      <c r="S284" s="25"/>
      <c r="T284" s="19"/>
      <c r="U284" s="19"/>
      <c r="V284" s="19"/>
      <c r="W284" s="19"/>
      <c r="X284" s="40"/>
      <c r="Y284" s="19"/>
      <c r="Z284" s="19"/>
      <c r="AA284" s="19"/>
      <c r="AB284" s="25"/>
      <c r="AE284" s="19"/>
      <c r="AF284" s="19"/>
      <c r="AH284" s="19"/>
      <c r="AI284" s="25"/>
      <c r="CD284" s="19"/>
      <c r="CE284" s="25"/>
      <c r="DZ284" s="19"/>
      <c r="EA284" s="19"/>
      <c r="EB284" s="19"/>
      <c r="EC284" s="19"/>
      <c r="ED284" s="19"/>
      <c r="EE284" s="19"/>
      <c r="EF284" s="19"/>
      <c r="EG284" s="19"/>
      <c r="EH284" s="19"/>
      <c r="EI284" s="19"/>
      <c r="EJ284" s="19"/>
      <c r="EK284" s="19"/>
      <c r="EL284" s="19"/>
      <c r="FU284" s="19"/>
      <c r="FV284" s="19"/>
      <c r="HQ284" s="19"/>
      <c r="HR284" s="19"/>
      <c r="JM284" s="19"/>
      <c r="JN284" s="29"/>
      <c r="JO284" s="19"/>
      <c r="JP284" s="19"/>
      <c r="JQ284" s="19"/>
      <c r="JR284" s="19"/>
      <c r="JS284" s="19"/>
      <c r="JT284" s="19"/>
      <c r="JU284" s="19"/>
      <c r="JV284" s="19"/>
      <c r="JW284" s="19"/>
      <c r="JX284" s="19"/>
      <c r="JY284" s="19"/>
      <c r="JZ284" s="19"/>
      <c r="LI284" s="19"/>
      <c r="LJ284" s="19"/>
      <c r="LK284" s="19"/>
      <c r="LL284" s="19"/>
      <c r="LM284" s="19"/>
      <c r="LN284" s="19"/>
      <c r="LO284" s="19"/>
      <c r="LP284" s="19"/>
      <c r="LQ284" s="19"/>
      <c r="LR284" s="19"/>
      <c r="LS284" s="19"/>
      <c r="LT284" s="19"/>
      <c r="LU284" s="19"/>
      <c r="ND284" s="19"/>
      <c r="NE284" s="19"/>
      <c r="NF284" s="19"/>
      <c r="NG284" s="19"/>
      <c r="NH284" s="19"/>
      <c r="NI284" s="19"/>
      <c r="NJ284" s="19"/>
      <c r="NK284" s="19"/>
      <c r="NL284" s="19"/>
      <c r="NM284" s="19"/>
      <c r="NN284" s="19"/>
      <c r="NO284" s="19"/>
      <c r="NP284" s="19"/>
      <c r="OZ284" s="25"/>
      <c r="PA284" s="25"/>
      <c r="PB284" s="25"/>
      <c r="PC284" s="25"/>
      <c r="PD284" s="25"/>
      <c r="PE284" s="25"/>
      <c r="PF284" s="25"/>
      <c r="PG284" s="25"/>
      <c r="PH284" s="25"/>
      <c r="PI284" s="25"/>
      <c r="PJ284" s="25"/>
      <c r="PK284" s="25"/>
      <c r="PL284" s="25"/>
      <c r="PM284" s="25"/>
      <c r="PN284" s="25"/>
      <c r="QW284" s="25"/>
      <c r="RA284" s="19"/>
      <c r="RB284" s="19"/>
      <c r="RC284" s="19"/>
      <c r="RD284" s="19"/>
      <c r="RE284" s="19"/>
      <c r="RF284" s="19"/>
      <c r="RI284" s="19"/>
      <c r="RJ284" s="19"/>
      <c r="RK284" s="19"/>
      <c r="RL284" s="19"/>
      <c r="RM284" s="19"/>
      <c r="RN284" s="19"/>
      <c r="RO284" s="19"/>
      <c r="RP284" s="19"/>
      <c r="RQ284" s="19"/>
      <c r="RR284" s="19"/>
      <c r="RS284" s="19"/>
      <c r="RT284" s="19"/>
      <c r="RU284" s="19"/>
      <c r="RV284" s="19"/>
      <c r="RW284" s="19"/>
      <c r="RX284" s="19"/>
      <c r="RY284" s="19"/>
      <c r="SA284" s="19"/>
      <c r="SB284" s="19"/>
    </row>
    <row r="285" spans="1:496" x14ac:dyDescent="0.25">
      <c r="A285" s="2"/>
      <c r="B285" s="19"/>
      <c r="C285" s="19"/>
      <c r="D285" s="19"/>
      <c r="E285" s="25"/>
      <c r="F285" s="25"/>
      <c r="G285" s="19"/>
      <c r="H285" s="19"/>
      <c r="I285" s="19"/>
      <c r="J285" s="19"/>
      <c r="K285" s="19"/>
      <c r="L285" s="29"/>
      <c r="M285" s="29"/>
      <c r="N285" s="19"/>
      <c r="O285" s="19"/>
      <c r="P285" s="20"/>
      <c r="Q285" s="19"/>
      <c r="R285" s="19"/>
      <c r="S285" s="25"/>
      <c r="T285" s="19"/>
      <c r="U285" s="19"/>
      <c r="V285" s="19"/>
      <c r="W285" s="19"/>
      <c r="X285" s="40"/>
      <c r="Y285" s="19"/>
      <c r="Z285" s="19"/>
      <c r="AA285" s="19"/>
      <c r="AB285" s="25"/>
      <c r="AE285" s="19"/>
      <c r="AF285" s="19"/>
      <c r="AH285" s="19"/>
      <c r="AI285" s="25"/>
      <c r="CD285" s="19"/>
      <c r="CE285" s="25"/>
      <c r="DZ285" s="19"/>
      <c r="EA285" s="19"/>
      <c r="EB285" s="19"/>
      <c r="EC285" s="19"/>
      <c r="ED285" s="19"/>
      <c r="EE285" s="19"/>
      <c r="EF285" s="19"/>
      <c r="EG285" s="19"/>
      <c r="EH285" s="19"/>
      <c r="EI285" s="19"/>
      <c r="EJ285" s="19"/>
      <c r="EK285" s="19"/>
      <c r="EL285" s="19"/>
      <c r="FU285" s="19"/>
      <c r="FV285" s="19"/>
      <c r="HQ285" s="19"/>
      <c r="HR285" s="19"/>
      <c r="JM285" s="19"/>
      <c r="JN285" s="29"/>
      <c r="JO285" s="19"/>
      <c r="JP285" s="19"/>
      <c r="JQ285" s="19"/>
      <c r="JR285" s="19"/>
      <c r="JS285" s="19"/>
      <c r="JT285" s="19"/>
      <c r="JU285" s="19"/>
      <c r="JV285" s="19"/>
      <c r="JW285" s="19"/>
      <c r="JX285" s="19"/>
      <c r="JY285" s="19"/>
      <c r="JZ285" s="19"/>
      <c r="LI285" s="19"/>
      <c r="LJ285" s="19"/>
      <c r="LK285" s="19"/>
      <c r="LL285" s="19"/>
      <c r="LM285" s="19"/>
      <c r="LN285" s="19"/>
      <c r="LO285" s="19"/>
      <c r="LP285" s="19"/>
      <c r="LQ285" s="19"/>
      <c r="LR285" s="19"/>
      <c r="LS285" s="19"/>
      <c r="LT285" s="19"/>
      <c r="LU285" s="19"/>
      <c r="ND285" s="19"/>
      <c r="NE285" s="19"/>
      <c r="NF285" s="19"/>
      <c r="NG285" s="19"/>
      <c r="NH285" s="19"/>
      <c r="NI285" s="19"/>
      <c r="NJ285" s="19"/>
      <c r="NK285" s="19"/>
      <c r="NL285" s="19"/>
      <c r="NM285" s="19"/>
      <c r="NN285" s="19"/>
      <c r="NO285" s="19"/>
      <c r="NP285" s="19"/>
      <c r="OZ285" s="25"/>
      <c r="PA285" s="25"/>
      <c r="PB285" s="25"/>
      <c r="PC285" s="25"/>
      <c r="PD285" s="25"/>
      <c r="PE285" s="25"/>
      <c r="PF285" s="25"/>
      <c r="PG285" s="25"/>
      <c r="PH285" s="25"/>
      <c r="PI285" s="25"/>
      <c r="PJ285" s="25"/>
      <c r="PK285" s="25"/>
      <c r="PL285" s="25"/>
      <c r="PM285" s="25"/>
      <c r="PN285" s="25"/>
      <c r="QW285" s="25"/>
      <c r="RA285" s="19"/>
      <c r="RB285" s="19"/>
      <c r="RC285" s="19"/>
      <c r="RD285" s="19"/>
      <c r="RE285" s="19"/>
      <c r="RF285" s="19"/>
      <c r="RI285" s="19"/>
      <c r="RJ285" s="19"/>
      <c r="RK285" s="19"/>
      <c r="RL285" s="19"/>
      <c r="RM285" s="19"/>
      <c r="RN285" s="19"/>
      <c r="RO285" s="19"/>
      <c r="RP285" s="19"/>
      <c r="RQ285" s="19"/>
      <c r="RR285" s="19"/>
      <c r="RS285" s="19"/>
      <c r="RT285" s="19"/>
      <c r="RU285" s="19"/>
      <c r="RV285" s="19"/>
      <c r="RW285" s="19"/>
      <c r="RX285" s="19"/>
      <c r="RY285" s="19"/>
      <c r="SA285" s="19"/>
      <c r="SB285" s="19"/>
    </row>
    <row r="286" spans="1:496" x14ac:dyDescent="0.25">
      <c r="A286" s="2"/>
      <c r="B286" s="19"/>
      <c r="C286" s="19"/>
      <c r="D286" s="19"/>
      <c r="E286" s="25"/>
      <c r="F286" s="25"/>
      <c r="G286" s="19"/>
      <c r="H286" s="19"/>
      <c r="I286" s="19"/>
      <c r="J286" s="19"/>
      <c r="K286" s="19"/>
      <c r="L286" s="29"/>
      <c r="M286" s="29"/>
      <c r="N286" s="19"/>
      <c r="O286" s="19"/>
      <c r="P286" s="20"/>
      <c r="Q286" s="19"/>
      <c r="R286" s="19"/>
      <c r="S286" s="25"/>
      <c r="T286" s="19"/>
      <c r="U286" s="19"/>
      <c r="V286" s="19"/>
      <c r="W286" s="19"/>
      <c r="X286" s="40"/>
      <c r="Y286" s="19"/>
      <c r="Z286" s="19"/>
      <c r="AA286" s="19"/>
      <c r="AB286" s="25"/>
      <c r="AE286" s="19"/>
      <c r="AF286" s="19"/>
      <c r="AH286" s="19"/>
      <c r="AI286" s="25"/>
      <c r="CD286" s="19"/>
      <c r="CE286" s="25"/>
      <c r="DZ286" s="19"/>
      <c r="EA286" s="19"/>
      <c r="EB286" s="19"/>
      <c r="EC286" s="19"/>
      <c r="ED286" s="19"/>
      <c r="EE286" s="19"/>
      <c r="EF286" s="19"/>
      <c r="EG286" s="19"/>
      <c r="EH286" s="19"/>
      <c r="EI286" s="19"/>
      <c r="EJ286" s="19"/>
      <c r="EK286" s="19"/>
      <c r="EL286" s="19"/>
      <c r="FU286" s="19"/>
      <c r="FV286" s="19"/>
      <c r="HQ286" s="19"/>
      <c r="HR286" s="19"/>
      <c r="JM286" s="19"/>
      <c r="JN286" s="29"/>
      <c r="JO286" s="19"/>
      <c r="JP286" s="19"/>
      <c r="JQ286" s="19"/>
      <c r="JR286" s="19"/>
      <c r="JS286" s="19"/>
      <c r="JT286" s="19"/>
      <c r="JU286" s="19"/>
      <c r="JV286" s="19"/>
      <c r="JW286" s="19"/>
      <c r="JX286" s="19"/>
      <c r="JY286" s="19"/>
      <c r="JZ286" s="19"/>
      <c r="LI286" s="19"/>
      <c r="LJ286" s="19"/>
      <c r="LK286" s="19"/>
      <c r="LL286" s="19"/>
      <c r="LM286" s="19"/>
      <c r="LN286" s="19"/>
      <c r="LO286" s="19"/>
      <c r="LP286" s="19"/>
      <c r="LQ286" s="19"/>
      <c r="LR286" s="19"/>
      <c r="LS286" s="19"/>
      <c r="LT286" s="19"/>
      <c r="LU286" s="19"/>
      <c r="ND286" s="19"/>
      <c r="NE286" s="19"/>
      <c r="NF286" s="19"/>
      <c r="NG286" s="19"/>
      <c r="NH286" s="19"/>
      <c r="NI286" s="19"/>
      <c r="NJ286" s="19"/>
      <c r="NK286" s="19"/>
      <c r="NL286" s="19"/>
      <c r="NM286" s="19"/>
      <c r="NN286" s="19"/>
      <c r="NO286" s="19"/>
      <c r="NP286" s="19"/>
      <c r="OZ286" s="25"/>
      <c r="PA286" s="25"/>
      <c r="PB286" s="25"/>
      <c r="PC286" s="25"/>
      <c r="PD286" s="25"/>
      <c r="PE286" s="25"/>
      <c r="PF286" s="25"/>
      <c r="PG286" s="25"/>
      <c r="PH286" s="25"/>
      <c r="PI286" s="25"/>
      <c r="PJ286" s="25"/>
      <c r="PK286" s="25"/>
      <c r="PL286" s="25"/>
      <c r="PM286" s="25"/>
      <c r="PN286" s="25"/>
      <c r="QW286" s="25"/>
      <c r="RA286" s="19"/>
      <c r="RB286" s="19"/>
      <c r="RC286" s="19"/>
      <c r="RD286" s="19"/>
      <c r="RE286" s="19"/>
      <c r="RF286" s="19"/>
      <c r="RI286" s="19"/>
      <c r="RJ286" s="19"/>
      <c r="RK286" s="19"/>
      <c r="RL286" s="19"/>
      <c r="RM286" s="19"/>
      <c r="RN286" s="19"/>
      <c r="RO286" s="19"/>
      <c r="RP286" s="19"/>
      <c r="RQ286" s="19"/>
      <c r="RR286" s="19"/>
      <c r="RS286" s="19"/>
      <c r="RT286" s="19"/>
      <c r="RU286" s="19"/>
      <c r="RV286" s="19"/>
      <c r="RW286" s="19"/>
      <c r="RX286" s="19"/>
      <c r="RY286" s="19"/>
      <c r="SA286" s="19"/>
      <c r="SB286" s="19"/>
    </row>
    <row r="287" spans="1:496" x14ac:dyDescent="0.25">
      <c r="A287" s="2"/>
      <c r="B287" s="19"/>
      <c r="C287" s="19"/>
      <c r="D287" s="19"/>
      <c r="E287" s="25"/>
      <c r="F287" s="25"/>
      <c r="G287" s="19"/>
      <c r="H287" s="19"/>
      <c r="I287" s="19"/>
      <c r="J287" s="19"/>
      <c r="K287" s="19"/>
      <c r="L287" s="29"/>
      <c r="M287" s="29"/>
      <c r="N287" s="19"/>
      <c r="O287" s="19"/>
      <c r="P287" s="20"/>
      <c r="Q287" s="19"/>
      <c r="R287" s="19"/>
      <c r="S287" s="25"/>
      <c r="T287" s="19"/>
      <c r="U287" s="19"/>
      <c r="V287" s="19"/>
      <c r="W287" s="19"/>
      <c r="X287" s="40"/>
      <c r="Y287" s="19"/>
      <c r="Z287" s="19"/>
      <c r="AA287" s="19"/>
      <c r="AB287" s="25"/>
      <c r="AE287" s="19"/>
      <c r="AF287" s="19"/>
      <c r="AH287" s="19"/>
      <c r="AI287" s="25"/>
      <c r="CD287" s="19"/>
      <c r="CE287" s="25"/>
      <c r="DZ287" s="19"/>
      <c r="EA287" s="19"/>
      <c r="EB287" s="19"/>
      <c r="EC287" s="19"/>
      <c r="ED287" s="19"/>
      <c r="EE287" s="19"/>
      <c r="EF287" s="19"/>
      <c r="EG287" s="19"/>
      <c r="EH287" s="19"/>
      <c r="EI287" s="19"/>
      <c r="EJ287" s="19"/>
      <c r="EK287" s="19"/>
      <c r="EL287" s="19"/>
      <c r="FU287" s="19"/>
      <c r="FV287" s="19"/>
      <c r="HQ287" s="19"/>
      <c r="HR287" s="19"/>
      <c r="JM287" s="19"/>
      <c r="JN287" s="29"/>
      <c r="JO287" s="19"/>
      <c r="JP287" s="19"/>
      <c r="JQ287" s="19"/>
      <c r="JR287" s="19"/>
      <c r="JS287" s="19"/>
      <c r="JT287" s="19"/>
      <c r="JU287" s="19"/>
      <c r="JV287" s="19"/>
      <c r="JW287" s="19"/>
      <c r="JX287" s="19"/>
      <c r="JY287" s="19"/>
      <c r="JZ287" s="19"/>
      <c r="LI287" s="19"/>
      <c r="LJ287" s="19"/>
      <c r="LK287" s="19"/>
      <c r="LL287" s="19"/>
      <c r="LM287" s="19"/>
      <c r="LN287" s="19"/>
      <c r="LO287" s="19"/>
      <c r="LP287" s="19"/>
      <c r="LQ287" s="19"/>
      <c r="LR287" s="19"/>
      <c r="LS287" s="19"/>
      <c r="LT287" s="19"/>
      <c r="LU287" s="19"/>
      <c r="ND287" s="19"/>
      <c r="NE287" s="19"/>
      <c r="NF287" s="19"/>
      <c r="NG287" s="19"/>
      <c r="NH287" s="19"/>
      <c r="NI287" s="19"/>
      <c r="NJ287" s="19"/>
      <c r="NK287" s="19"/>
      <c r="NL287" s="19"/>
      <c r="NM287" s="19"/>
      <c r="NN287" s="19"/>
      <c r="NO287" s="19"/>
      <c r="NP287" s="19"/>
      <c r="OZ287" s="25"/>
      <c r="PA287" s="25"/>
      <c r="PB287" s="25"/>
      <c r="PC287" s="25"/>
      <c r="PD287" s="25"/>
      <c r="PE287" s="25"/>
      <c r="PF287" s="25"/>
      <c r="PG287" s="25"/>
      <c r="PH287" s="25"/>
      <c r="PI287" s="25"/>
      <c r="PJ287" s="25"/>
      <c r="PK287" s="25"/>
      <c r="PL287" s="25"/>
      <c r="PM287" s="25"/>
      <c r="PN287" s="25"/>
      <c r="QW287" s="25"/>
      <c r="RA287" s="19"/>
      <c r="RB287" s="19"/>
      <c r="RC287" s="19"/>
      <c r="RD287" s="19"/>
      <c r="RE287" s="19"/>
      <c r="RF287" s="19"/>
      <c r="RI287" s="19"/>
      <c r="RJ287" s="19"/>
      <c r="RK287" s="19"/>
      <c r="RL287" s="19"/>
      <c r="RM287" s="19"/>
      <c r="RN287" s="19"/>
      <c r="RO287" s="19"/>
      <c r="RP287" s="19"/>
      <c r="RQ287" s="19"/>
      <c r="RR287" s="19"/>
      <c r="RS287" s="19"/>
      <c r="RT287" s="19"/>
      <c r="RU287" s="19"/>
      <c r="RV287" s="19"/>
      <c r="RW287" s="19"/>
      <c r="RX287" s="19"/>
      <c r="RY287" s="19"/>
      <c r="SA287" s="19"/>
      <c r="SB287" s="19"/>
    </row>
    <row r="288" spans="1:496" x14ac:dyDescent="0.25">
      <c r="A288" s="2"/>
      <c r="B288" s="19"/>
      <c r="C288" s="19"/>
      <c r="D288" s="19"/>
      <c r="E288" s="25"/>
      <c r="F288" s="25"/>
      <c r="G288" s="19"/>
      <c r="H288" s="19"/>
      <c r="I288" s="19"/>
      <c r="J288" s="19"/>
      <c r="K288" s="19"/>
      <c r="L288" s="29"/>
      <c r="M288" s="29"/>
      <c r="N288" s="19"/>
      <c r="O288" s="19"/>
      <c r="P288" s="20"/>
      <c r="Q288" s="19"/>
      <c r="R288" s="19"/>
      <c r="S288" s="25"/>
      <c r="T288" s="19"/>
      <c r="U288" s="19"/>
      <c r="V288" s="19"/>
      <c r="W288" s="19"/>
      <c r="X288" s="40"/>
      <c r="Y288" s="19"/>
      <c r="Z288" s="19"/>
      <c r="AA288" s="19"/>
      <c r="AB288" s="25"/>
      <c r="AE288" s="19"/>
      <c r="AF288" s="19"/>
      <c r="AH288" s="19"/>
      <c r="AI288" s="25"/>
      <c r="CD288" s="19"/>
      <c r="CE288" s="25"/>
      <c r="DZ288" s="19"/>
      <c r="EA288" s="19"/>
      <c r="EB288" s="19"/>
      <c r="EC288" s="19"/>
      <c r="ED288" s="19"/>
      <c r="EE288" s="19"/>
      <c r="EF288" s="19"/>
      <c r="EG288" s="19"/>
      <c r="EH288" s="19"/>
      <c r="EI288" s="19"/>
      <c r="EJ288" s="19"/>
      <c r="EK288" s="19"/>
      <c r="EL288" s="19"/>
      <c r="FU288" s="19"/>
      <c r="FV288" s="19"/>
      <c r="HQ288" s="19"/>
      <c r="HR288" s="19"/>
      <c r="JM288" s="19"/>
      <c r="JN288" s="29"/>
      <c r="JO288" s="19"/>
      <c r="JP288" s="19"/>
      <c r="JQ288" s="19"/>
      <c r="JR288" s="19"/>
      <c r="JS288" s="19"/>
      <c r="JT288" s="19"/>
      <c r="JU288" s="19"/>
      <c r="JV288" s="19"/>
      <c r="JW288" s="19"/>
      <c r="JX288" s="19"/>
      <c r="JY288" s="19"/>
      <c r="JZ288" s="19"/>
      <c r="LI288" s="19"/>
      <c r="LJ288" s="19"/>
      <c r="LK288" s="19"/>
      <c r="LL288" s="19"/>
      <c r="LM288" s="19"/>
      <c r="LN288" s="19"/>
      <c r="LO288" s="19"/>
      <c r="LP288" s="19"/>
      <c r="LQ288" s="19"/>
      <c r="LR288" s="19"/>
      <c r="LS288" s="19"/>
      <c r="LT288" s="19"/>
      <c r="LU288" s="19"/>
      <c r="ND288" s="19"/>
      <c r="NE288" s="19"/>
      <c r="NF288" s="19"/>
      <c r="NG288" s="19"/>
      <c r="NH288" s="19"/>
      <c r="NI288" s="19"/>
      <c r="NJ288" s="19"/>
      <c r="NK288" s="19"/>
      <c r="NL288" s="19"/>
      <c r="NM288" s="19"/>
      <c r="NN288" s="19"/>
      <c r="NO288" s="19"/>
      <c r="NP288" s="19"/>
      <c r="OZ288" s="25"/>
      <c r="PA288" s="25"/>
      <c r="PB288" s="25"/>
      <c r="PC288" s="25"/>
      <c r="PD288" s="25"/>
      <c r="PE288" s="25"/>
      <c r="PF288" s="25"/>
      <c r="PG288" s="25"/>
      <c r="PH288" s="25"/>
      <c r="PI288" s="25"/>
      <c r="PJ288" s="25"/>
      <c r="PK288" s="25"/>
      <c r="PL288" s="25"/>
      <c r="PM288" s="25"/>
      <c r="PN288" s="25"/>
      <c r="QW288" s="25"/>
      <c r="RA288" s="19"/>
      <c r="RB288" s="19"/>
      <c r="RC288" s="19"/>
      <c r="RD288" s="19"/>
      <c r="RE288" s="19"/>
      <c r="RF288" s="19"/>
      <c r="RI288" s="19"/>
      <c r="RJ288" s="19"/>
      <c r="RK288" s="19"/>
      <c r="RL288" s="19"/>
      <c r="RM288" s="19"/>
      <c r="RN288" s="19"/>
      <c r="RO288" s="19"/>
      <c r="RP288" s="19"/>
      <c r="RQ288" s="19"/>
      <c r="RR288" s="19"/>
      <c r="RS288" s="19"/>
      <c r="RT288" s="19"/>
      <c r="RU288" s="19"/>
      <c r="RV288" s="19"/>
      <c r="RW288" s="19"/>
      <c r="RX288" s="19"/>
      <c r="RY288" s="19"/>
      <c r="SA288" s="19"/>
      <c r="SB288" s="19"/>
    </row>
    <row r="289" spans="1:496" x14ac:dyDescent="0.25">
      <c r="A289" s="2"/>
      <c r="B289" s="19"/>
      <c r="C289" s="19"/>
      <c r="D289" s="19"/>
      <c r="E289" s="25"/>
      <c r="F289" s="25"/>
      <c r="G289" s="19"/>
      <c r="H289" s="19"/>
      <c r="I289" s="19"/>
      <c r="J289" s="19"/>
      <c r="K289" s="19"/>
      <c r="L289" s="29"/>
      <c r="M289" s="29"/>
      <c r="N289" s="19"/>
      <c r="O289" s="19"/>
      <c r="P289" s="20"/>
      <c r="Q289" s="19"/>
      <c r="R289" s="19"/>
      <c r="S289" s="25"/>
      <c r="T289" s="19"/>
      <c r="U289" s="19"/>
      <c r="V289" s="19"/>
      <c r="W289" s="19"/>
      <c r="X289" s="40"/>
      <c r="Y289" s="19"/>
      <c r="Z289" s="19"/>
      <c r="AA289" s="19"/>
      <c r="AB289" s="25"/>
      <c r="AE289" s="19"/>
      <c r="AF289" s="19"/>
      <c r="AH289" s="19"/>
      <c r="AI289" s="25"/>
      <c r="CD289" s="19"/>
      <c r="CE289" s="25"/>
      <c r="DZ289" s="19"/>
      <c r="EA289" s="19"/>
      <c r="EB289" s="19"/>
      <c r="EC289" s="19"/>
      <c r="ED289" s="19"/>
      <c r="EE289" s="19"/>
      <c r="EF289" s="19"/>
      <c r="EG289" s="19"/>
      <c r="EH289" s="19"/>
      <c r="EI289" s="19"/>
      <c r="EJ289" s="19"/>
      <c r="EK289" s="19"/>
      <c r="EL289" s="19"/>
      <c r="FU289" s="19"/>
      <c r="FV289" s="19"/>
      <c r="HQ289" s="19"/>
      <c r="HR289" s="19"/>
      <c r="JM289" s="19"/>
      <c r="JN289" s="29"/>
      <c r="JO289" s="19"/>
      <c r="JP289" s="19"/>
      <c r="JQ289" s="19"/>
      <c r="JR289" s="19"/>
      <c r="JS289" s="19"/>
      <c r="JT289" s="19"/>
      <c r="JU289" s="19"/>
      <c r="JV289" s="19"/>
      <c r="JW289" s="19"/>
      <c r="JX289" s="19"/>
      <c r="JY289" s="19"/>
      <c r="JZ289" s="19"/>
      <c r="LI289" s="19"/>
      <c r="LJ289" s="19"/>
      <c r="LK289" s="19"/>
      <c r="LL289" s="19"/>
      <c r="LM289" s="19"/>
      <c r="LN289" s="19"/>
      <c r="LO289" s="19"/>
      <c r="LP289" s="19"/>
      <c r="LQ289" s="19"/>
      <c r="LR289" s="19"/>
      <c r="LS289" s="19"/>
      <c r="LT289" s="19"/>
      <c r="LU289" s="19"/>
      <c r="ND289" s="19"/>
      <c r="NE289" s="19"/>
      <c r="NF289" s="19"/>
      <c r="NG289" s="19"/>
      <c r="NH289" s="19"/>
      <c r="NI289" s="19"/>
      <c r="NJ289" s="19"/>
      <c r="NK289" s="19"/>
      <c r="NL289" s="19"/>
      <c r="NM289" s="19"/>
      <c r="NN289" s="19"/>
      <c r="NO289" s="19"/>
      <c r="NP289" s="19"/>
      <c r="OZ289" s="25"/>
      <c r="PA289" s="25"/>
      <c r="PB289" s="25"/>
      <c r="PC289" s="25"/>
      <c r="PD289" s="25"/>
      <c r="PE289" s="25"/>
      <c r="PF289" s="25"/>
      <c r="PG289" s="25"/>
      <c r="PH289" s="25"/>
      <c r="PI289" s="25"/>
      <c r="PJ289" s="25"/>
      <c r="PK289" s="25"/>
      <c r="PL289" s="25"/>
      <c r="PM289" s="25"/>
      <c r="PN289" s="25"/>
      <c r="QW289" s="25"/>
      <c r="RA289" s="19"/>
      <c r="RB289" s="19"/>
      <c r="RC289" s="19"/>
      <c r="RD289" s="19"/>
      <c r="RE289" s="19"/>
      <c r="RF289" s="19"/>
      <c r="RI289" s="19"/>
      <c r="RJ289" s="19"/>
      <c r="RK289" s="19"/>
      <c r="RL289" s="19"/>
      <c r="RM289" s="19"/>
      <c r="RN289" s="19"/>
      <c r="RO289" s="19"/>
      <c r="RP289" s="19"/>
      <c r="RQ289" s="19"/>
      <c r="RR289" s="19"/>
      <c r="RS289" s="19"/>
      <c r="RT289" s="19"/>
      <c r="RU289" s="19"/>
      <c r="RV289" s="19"/>
      <c r="RW289" s="19"/>
      <c r="RX289" s="19"/>
      <c r="RY289" s="19"/>
      <c r="SA289" s="19"/>
      <c r="SB289" s="19"/>
    </row>
    <row r="290" spans="1:496" x14ac:dyDescent="0.25">
      <c r="A290" s="2"/>
      <c r="B290" s="19"/>
      <c r="C290" s="19"/>
      <c r="D290" s="19"/>
      <c r="E290" s="25"/>
      <c r="F290" s="25"/>
      <c r="G290" s="19"/>
      <c r="H290" s="19"/>
      <c r="I290" s="19"/>
      <c r="J290" s="19"/>
      <c r="K290" s="19"/>
      <c r="L290" s="29"/>
      <c r="M290" s="29"/>
      <c r="N290" s="19"/>
      <c r="O290" s="19"/>
      <c r="P290" s="20"/>
      <c r="Q290" s="19"/>
      <c r="R290" s="19"/>
      <c r="S290" s="25"/>
      <c r="T290" s="19"/>
      <c r="U290" s="19"/>
      <c r="V290" s="19"/>
      <c r="W290" s="19"/>
      <c r="X290" s="40"/>
      <c r="Y290" s="19"/>
      <c r="Z290" s="19"/>
      <c r="AA290" s="19"/>
      <c r="AB290" s="25"/>
      <c r="AE290" s="19"/>
      <c r="AF290" s="19"/>
      <c r="AH290" s="19"/>
      <c r="AI290" s="25"/>
      <c r="CD290" s="19"/>
      <c r="CE290" s="25"/>
      <c r="DZ290" s="19"/>
      <c r="EA290" s="19"/>
      <c r="EB290" s="19"/>
      <c r="EC290" s="19"/>
      <c r="ED290" s="19"/>
      <c r="EE290" s="19"/>
      <c r="EF290" s="19"/>
      <c r="EG290" s="19"/>
      <c r="EH290" s="19"/>
      <c r="EI290" s="19"/>
      <c r="EJ290" s="19"/>
      <c r="EK290" s="19"/>
      <c r="EL290" s="19"/>
      <c r="FU290" s="19"/>
      <c r="FV290" s="19"/>
      <c r="HQ290" s="19"/>
      <c r="HR290" s="19"/>
      <c r="JM290" s="19"/>
      <c r="JN290" s="29"/>
      <c r="JO290" s="19"/>
      <c r="JP290" s="19"/>
      <c r="JQ290" s="19"/>
      <c r="JR290" s="19"/>
      <c r="JS290" s="19"/>
      <c r="JT290" s="19"/>
      <c r="JU290" s="19"/>
      <c r="JV290" s="19"/>
      <c r="JW290" s="19"/>
      <c r="JX290" s="19"/>
      <c r="JY290" s="19"/>
      <c r="JZ290" s="19"/>
      <c r="LI290" s="19"/>
      <c r="LJ290" s="19"/>
      <c r="LK290" s="19"/>
      <c r="LL290" s="19"/>
      <c r="LM290" s="19"/>
      <c r="LN290" s="19"/>
      <c r="LO290" s="19"/>
      <c r="LP290" s="19"/>
      <c r="LQ290" s="19"/>
      <c r="LR290" s="19"/>
      <c r="LS290" s="19"/>
      <c r="LT290" s="19"/>
      <c r="LU290" s="19"/>
      <c r="ND290" s="19"/>
      <c r="NE290" s="19"/>
      <c r="NF290" s="19"/>
      <c r="NG290" s="19"/>
      <c r="NH290" s="19"/>
      <c r="NI290" s="19"/>
      <c r="NJ290" s="19"/>
      <c r="NK290" s="19"/>
      <c r="NL290" s="19"/>
      <c r="NM290" s="19"/>
      <c r="NN290" s="19"/>
      <c r="NO290" s="19"/>
      <c r="NP290" s="19"/>
      <c r="OZ290" s="25"/>
      <c r="PA290" s="25"/>
      <c r="PB290" s="25"/>
      <c r="PC290" s="25"/>
      <c r="PD290" s="25"/>
      <c r="PE290" s="25"/>
      <c r="PF290" s="25"/>
      <c r="PG290" s="25"/>
      <c r="PH290" s="25"/>
      <c r="PI290" s="25"/>
      <c r="PJ290" s="25"/>
      <c r="PK290" s="25"/>
      <c r="PL290" s="25"/>
      <c r="PM290" s="25"/>
      <c r="PN290" s="25"/>
      <c r="QW290" s="25"/>
      <c r="RA290" s="19"/>
      <c r="RB290" s="19"/>
      <c r="RC290" s="19"/>
      <c r="RD290" s="19"/>
      <c r="RE290" s="19"/>
      <c r="RF290" s="19"/>
      <c r="RI290" s="19"/>
      <c r="RJ290" s="19"/>
      <c r="RK290" s="19"/>
      <c r="RL290" s="19"/>
      <c r="RM290" s="19"/>
      <c r="RN290" s="19"/>
      <c r="RO290" s="19"/>
      <c r="RP290" s="19"/>
      <c r="RQ290" s="19"/>
      <c r="RR290" s="19"/>
      <c r="RS290" s="19"/>
      <c r="RT290" s="19"/>
      <c r="RU290" s="19"/>
      <c r="RV290" s="19"/>
      <c r="RW290" s="19"/>
      <c r="RX290" s="19"/>
      <c r="RY290" s="19"/>
      <c r="SA290" s="19"/>
      <c r="SB290" s="19"/>
    </row>
    <row r="291" spans="1:496" x14ac:dyDescent="0.25">
      <c r="A291" s="2"/>
      <c r="B291" s="19"/>
      <c r="C291" s="19"/>
      <c r="D291" s="19"/>
      <c r="E291" s="25"/>
      <c r="F291" s="25"/>
      <c r="G291" s="19"/>
      <c r="H291" s="19"/>
      <c r="I291" s="19"/>
      <c r="J291" s="19"/>
      <c r="K291" s="19"/>
      <c r="L291" s="29"/>
      <c r="M291" s="29"/>
      <c r="N291" s="19"/>
      <c r="O291" s="19"/>
      <c r="P291" s="20"/>
      <c r="Q291" s="19"/>
      <c r="R291" s="19"/>
      <c r="S291" s="25"/>
      <c r="T291" s="19"/>
      <c r="U291" s="19"/>
      <c r="V291" s="19"/>
      <c r="W291" s="19"/>
      <c r="X291" s="40"/>
      <c r="Y291" s="19"/>
      <c r="Z291" s="19"/>
      <c r="AA291" s="19"/>
      <c r="AB291" s="25"/>
      <c r="AE291" s="19"/>
      <c r="AF291" s="19"/>
      <c r="AH291" s="19"/>
      <c r="AI291" s="25"/>
      <c r="CD291" s="19"/>
      <c r="CE291" s="25"/>
      <c r="DZ291" s="19"/>
      <c r="EA291" s="19"/>
      <c r="EB291" s="19"/>
      <c r="EC291" s="19"/>
      <c r="ED291" s="19"/>
      <c r="EE291" s="19"/>
      <c r="EF291" s="19"/>
      <c r="EG291" s="19"/>
      <c r="EH291" s="19"/>
      <c r="EI291" s="19"/>
      <c r="EJ291" s="19"/>
      <c r="EK291" s="19"/>
      <c r="EL291" s="19"/>
      <c r="FU291" s="19"/>
      <c r="FV291" s="19"/>
      <c r="HQ291" s="19"/>
      <c r="HR291" s="19"/>
      <c r="JM291" s="19"/>
      <c r="JN291" s="29"/>
      <c r="JO291" s="19"/>
      <c r="JP291" s="19"/>
      <c r="JQ291" s="19"/>
      <c r="JR291" s="19"/>
      <c r="JS291" s="19"/>
      <c r="JT291" s="19"/>
      <c r="JU291" s="19"/>
      <c r="JV291" s="19"/>
      <c r="JW291" s="19"/>
      <c r="JX291" s="19"/>
      <c r="JY291" s="19"/>
      <c r="JZ291" s="19"/>
      <c r="LI291" s="19"/>
      <c r="LJ291" s="19"/>
      <c r="LK291" s="19"/>
      <c r="LL291" s="19"/>
      <c r="LM291" s="19"/>
      <c r="LN291" s="19"/>
      <c r="LO291" s="19"/>
      <c r="LP291" s="19"/>
      <c r="LQ291" s="19"/>
      <c r="LR291" s="19"/>
      <c r="LS291" s="19"/>
      <c r="LT291" s="19"/>
      <c r="LU291" s="19"/>
      <c r="ND291" s="19"/>
      <c r="NE291" s="19"/>
      <c r="NF291" s="19"/>
      <c r="NG291" s="19"/>
      <c r="NH291" s="19"/>
      <c r="NI291" s="19"/>
      <c r="NJ291" s="19"/>
      <c r="NK291" s="19"/>
      <c r="NL291" s="19"/>
      <c r="NM291" s="19"/>
      <c r="NN291" s="19"/>
      <c r="NO291" s="19"/>
      <c r="NP291" s="19"/>
      <c r="OZ291" s="25"/>
      <c r="PA291" s="25"/>
      <c r="PB291" s="25"/>
      <c r="PC291" s="25"/>
      <c r="PD291" s="25"/>
      <c r="PE291" s="25"/>
      <c r="PF291" s="25"/>
      <c r="PG291" s="25"/>
      <c r="PH291" s="25"/>
      <c r="PI291" s="25"/>
      <c r="PJ291" s="25"/>
      <c r="PK291" s="25"/>
      <c r="PL291" s="25"/>
      <c r="PM291" s="25"/>
      <c r="PN291" s="25"/>
      <c r="QW291" s="25"/>
      <c r="RA291" s="19"/>
      <c r="RB291" s="19"/>
      <c r="RC291" s="19"/>
      <c r="RD291" s="19"/>
      <c r="RE291" s="19"/>
      <c r="RF291" s="19"/>
      <c r="RI291" s="19"/>
      <c r="RJ291" s="19"/>
      <c r="RK291" s="19"/>
      <c r="RL291" s="19"/>
      <c r="RM291" s="19"/>
      <c r="RN291" s="19"/>
      <c r="RO291" s="19"/>
      <c r="RP291" s="19"/>
      <c r="RQ291" s="19"/>
      <c r="RR291" s="19"/>
      <c r="RS291" s="19"/>
      <c r="RT291" s="19"/>
      <c r="RU291" s="19"/>
      <c r="RV291" s="19"/>
      <c r="RW291" s="19"/>
      <c r="RX291" s="19"/>
      <c r="RY291" s="19"/>
      <c r="SA291" s="19"/>
      <c r="SB291" s="19"/>
    </row>
    <row r="292" spans="1:496" x14ac:dyDescent="0.25">
      <c r="A292" s="2"/>
      <c r="B292" s="19"/>
      <c r="C292" s="19"/>
      <c r="D292" s="19"/>
      <c r="E292" s="25"/>
      <c r="F292" s="25"/>
      <c r="G292" s="19"/>
      <c r="H292" s="19"/>
      <c r="I292" s="19"/>
      <c r="J292" s="19"/>
      <c r="K292" s="19"/>
      <c r="L292" s="29"/>
      <c r="M292" s="29"/>
      <c r="N292" s="19"/>
      <c r="O292" s="19"/>
      <c r="P292" s="20"/>
      <c r="Q292" s="19"/>
      <c r="R292" s="19"/>
      <c r="S292" s="25"/>
      <c r="T292" s="19"/>
      <c r="U292" s="19"/>
      <c r="V292" s="19"/>
      <c r="W292" s="19"/>
      <c r="X292" s="40"/>
      <c r="Y292" s="19"/>
      <c r="Z292" s="19"/>
      <c r="AA292" s="19"/>
      <c r="AB292" s="25"/>
      <c r="AE292" s="19"/>
      <c r="AF292" s="19"/>
      <c r="AH292" s="19"/>
      <c r="AI292" s="25"/>
      <c r="CD292" s="19"/>
      <c r="CE292" s="25"/>
      <c r="DZ292" s="19"/>
      <c r="EA292" s="19"/>
      <c r="EB292" s="19"/>
      <c r="EC292" s="19"/>
      <c r="ED292" s="19"/>
      <c r="EE292" s="19"/>
      <c r="EF292" s="19"/>
      <c r="EG292" s="19"/>
      <c r="EH292" s="19"/>
      <c r="EI292" s="19"/>
      <c r="EJ292" s="19"/>
      <c r="EK292" s="19"/>
      <c r="EL292" s="19"/>
      <c r="FU292" s="19"/>
      <c r="FV292" s="19"/>
      <c r="HQ292" s="19"/>
      <c r="HR292" s="19"/>
      <c r="JM292" s="19"/>
      <c r="JN292" s="29"/>
      <c r="JO292" s="19"/>
      <c r="JP292" s="19"/>
      <c r="JQ292" s="19"/>
      <c r="JR292" s="19"/>
      <c r="JS292" s="19"/>
      <c r="JT292" s="19"/>
      <c r="JU292" s="19"/>
      <c r="JV292" s="19"/>
      <c r="JW292" s="19"/>
      <c r="JX292" s="19"/>
      <c r="JY292" s="19"/>
      <c r="JZ292" s="19"/>
      <c r="LI292" s="19"/>
      <c r="LJ292" s="19"/>
      <c r="LK292" s="19"/>
      <c r="LL292" s="19"/>
      <c r="LM292" s="19"/>
      <c r="LN292" s="19"/>
      <c r="LO292" s="19"/>
      <c r="LP292" s="19"/>
      <c r="LQ292" s="19"/>
      <c r="LR292" s="19"/>
      <c r="LS292" s="19"/>
      <c r="LT292" s="19"/>
      <c r="LU292" s="19"/>
      <c r="ND292" s="19"/>
      <c r="NE292" s="19"/>
      <c r="NF292" s="19"/>
      <c r="NG292" s="19"/>
      <c r="NH292" s="19"/>
      <c r="NI292" s="19"/>
      <c r="NJ292" s="19"/>
      <c r="NK292" s="19"/>
      <c r="NL292" s="19"/>
      <c r="NM292" s="19"/>
      <c r="NN292" s="19"/>
      <c r="NO292" s="19"/>
      <c r="NP292" s="19"/>
      <c r="OZ292" s="25"/>
      <c r="PA292" s="25"/>
      <c r="PB292" s="25"/>
      <c r="PC292" s="25"/>
      <c r="PD292" s="25"/>
      <c r="PE292" s="25"/>
      <c r="PF292" s="25"/>
      <c r="PG292" s="25"/>
      <c r="PH292" s="25"/>
      <c r="PI292" s="25"/>
      <c r="PJ292" s="25"/>
      <c r="PK292" s="25"/>
      <c r="PL292" s="25"/>
      <c r="PM292" s="25"/>
      <c r="PN292" s="25"/>
      <c r="QW292" s="25"/>
      <c r="RA292" s="19"/>
      <c r="RB292" s="19"/>
      <c r="RC292" s="19"/>
      <c r="RD292" s="19"/>
      <c r="RE292" s="19"/>
      <c r="RF292" s="19"/>
      <c r="RI292" s="19"/>
      <c r="RJ292" s="19"/>
      <c r="RK292" s="19"/>
      <c r="RL292" s="19"/>
      <c r="RM292" s="19"/>
      <c r="RN292" s="19"/>
      <c r="RO292" s="19"/>
      <c r="RP292" s="19"/>
      <c r="RQ292" s="19"/>
      <c r="RR292" s="19"/>
      <c r="RS292" s="19"/>
      <c r="RT292" s="19"/>
      <c r="RU292" s="19"/>
      <c r="RV292" s="19"/>
      <c r="RW292" s="19"/>
      <c r="RX292" s="19"/>
      <c r="RY292" s="19"/>
      <c r="SA292" s="19"/>
      <c r="SB292" s="19"/>
    </row>
    <row r="293" spans="1:496" x14ac:dyDescent="0.25">
      <c r="A293" s="2"/>
      <c r="B293" s="19"/>
      <c r="C293" s="19"/>
      <c r="D293" s="19"/>
      <c r="E293" s="25"/>
      <c r="F293" s="25"/>
      <c r="G293" s="19"/>
      <c r="H293" s="19"/>
      <c r="I293" s="19"/>
      <c r="J293" s="19"/>
      <c r="K293" s="19"/>
      <c r="L293" s="29"/>
      <c r="M293" s="29"/>
      <c r="N293" s="19"/>
      <c r="O293" s="19"/>
      <c r="P293" s="20"/>
      <c r="Q293" s="19"/>
      <c r="R293" s="19"/>
      <c r="S293" s="25"/>
      <c r="T293" s="19"/>
      <c r="U293" s="19"/>
      <c r="V293" s="19"/>
      <c r="W293" s="19"/>
      <c r="X293" s="40"/>
      <c r="Y293" s="19"/>
      <c r="Z293" s="19"/>
      <c r="AA293" s="19"/>
      <c r="AB293" s="25"/>
      <c r="AE293" s="19"/>
      <c r="AF293" s="19"/>
      <c r="AH293" s="19"/>
      <c r="AI293" s="25"/>
      <c r="CD293" s="19"/>
      <c r="CE293" s="25"/>
      <c r="DZ293" s="19"/>
      <c r="EA293" s="19"/>
      <c r="EB293" s="19"/>
      <c r="EC293" s="19"/>
      <c r="ED293" s="19"/>
      <c r="EE293" s="19"/>
      <c r="EF293" s="19"/>
      <c r="EG293" s="19"/>
      <c r="EH293" s="19"/>
      <c r="EI293" s="19"/>
      <c r="EJ293" s="19"/>
      <c r="EK293" s="19"/>
      <c r="EL293" s="19"/>
      <c r="FU293" s="19"/>
      <c r="FV293" s="19"/>
      <c r="HQ293" s="19"/>
      <c r="HR293" s="19"/>
      <c r="JM293" s="19"/>
      <c r="JN293" s="29"/>
      <c r="JO293" s="19"/>
      <c r="JP293" s="19"/>
      <c r="JQ293" s="19"/>
      <c r="JR293" s="19"/>
      <c r="JS293" s="19"/>
      <c r="JT293" s="19"/>
      <c r="JU293" s="19"/>
      <c r="JV293" s="19"/>
      <c r="JW293" s="19"/>
      <c r="JX293" s="19"/>
      <c r="JY293" s="19"/>
      <c r="JZ293" s="19"/>
      <c r="LI293" s="19"/>
      <c r="LJ293" s="19"/>
      <c r="LK293" s="19"/>
      <c r="LL293" s="19"/>
      <c r="LM293" s="19"/>
      <c r="LN293" s="19"/>
      <c r="LO293" s="19"/>
      <c r="LP293" s="19"/>
      <c r="LQ293" s="19"/>
      <c r="LR293" s="19"/>
      <c r="LS293" s="19"/>
      <c r="LT293" s="19"/>
      <c r="LU293" s="19"/>
      <c r="ND293" s="19"/>
      <c r="NE293" s="19"/>
      <c r="NF293" s="19"/>
      <c r="NG293" s="19"/>
      <c r="NH293" s="19"/>
      <c r="NI293" s="19"/>
      <c r="NJ293" s="19"/>
      <c r="NK293" s="19"/>
      <c r="NL293" s="19"/>
      <c r="NM293" s="19"/>
      <c r="NN293" s="19"/>
      <c r="NO293" s="19"/>
      <c r="NP293" s="19"/>
      <c r="OZ293" s="25"/>
      <c r="PA293" s="25"/>
      <c r="PB293" s="25"/>
      <c r="PC293" s="25"/>
      <c r="PD293" s="25"/>
      <c r="PE293" s="25"/>
      <c r="PF293" s="25"/>
      <c r="PG293" s="25"/>
      <c r="PH293" s="25"/>
      <c r="PI293" s="25"/>
      <c r="PJ293" s="25"/>
      <c r="PK293" s="25"/>
      <c r="PL293" s="25"/>
      <c r="PM293" s="25"/>
      <c r="PN293" s="25"/>
      <c r="QW293" s="25"/>
      <c r="RA293" s="19"/>
      <c r="RB293" s="19"/>
      <c r="RC293" s="19"/>
      <c r="RD293" s="19"/>
      <c r="RE293" s="19"/>
      <c r="RF293" s="19"/>
      <c r="RI293" s="19"/>
      <c r="RJ293" s="19"/>
      <c r="RK293" s="19"/>
      <c r="RL293" s="19"/>
      <c r="RM293" s="19"/>
      <c r="RN293" s="19"/>
      <c r="RO293" s="19"/>
      <c r="RP293" s="19"/>
      <c r="RQ293" s="19"/>
      <c r="RR293" s="19"/>
      <c r="RS293" s="19"/>
      <c r="RT293" s="19"/>
      <c r="RU293" s="19"/>
      <c r="RV293" s="19"/>
      <c r="RW293" s="19"/>
      <c r="RX293" s="19"/>
      <c r="RY293" s="19"/>
      <c r="SA293" s="19"/>
      <c r="SB293" s="19"/>
    </row>
    <row r="294" spans="1:496" x14ac:dyDescent="0.25">
      <c r="A294" s="2"/>
      <c r="B294" s="19"/>
      <c r="C294" s="19"/>
      <c r="D294" s="19"/>
      <c r="E294" s="25"/>
      <c r="F294" s="25"/>
      <c r="G294" s="19"/>
      <c r="H294" s="19"/>
      <c r="I294" s="19"/>
      <c r="J294" s="19"/>
      <c r="K294" s="19"/>
      <c r="L294" s="29"/>
      <c r="M294" s="29"/>
      <c r="N294" s="19"/>
      <c r="O294" s="19"/>
      <c r="P294" s="20"/>
      <c r="Q294" s="19"/>
      <c r="R294" s="19"/>
      <c r="S294" s="25"/>
      <c r="T294" s="19"/>
      <c r="U294" s="19"/>
      <c r="V294" s="19"/>
      <c r="W294" s="19"/>
      <c r="X294" s="40"/>
      <c r="Y294" s="19"/>
      <c r="Z294" s="19"/>
      <c r="AA294" s="19"/>
      <c r="AB294" s="25"/>
      <c r="AE294" s="19"/>
      <c r="AF294" s="19"/>
      <c r="AH294" s="19"/>
      <c r="AI294" s="25"/>
      <c r="CD294" s="19"/>
      <c r="CE294" s="25"/>
      <c r="DZ294" s="19"/>
      <c r="EA294" s="19"/>
      <c r="EB294" s="19"/>
      <c r="EC294" s="19"/>
      <c r="ED294" s="19"/>
      <c r="EE294" s="19"/>
      <c r="EF294" s="19"/>
      <c r="EG294" s="19"/>
      <c r="EH294" s="19"/>
      <c r="EI294" s="19"/>
      <c r="EJ294" s="19"/>
      <c r="EK294" s="19"/>
      <c r="EL294" s="19"/>
      <c r="FU294" s="19"/>
      <c r="FV294" s="19"/>
      <c r="HQ294" s="19"/>
      <c r="HR294" s="19"/>
      <c r="JM294" s="19"/>
      <c r="JN294" s="29"/>
      <c r="JO294" s="19"/>
      <c r="JP294" s="19"/>
      <c r="JQ294" s="19"/>
      <c r="JR294" s="19"/>
      <c r="JS294" s="19"/>
      <c r="JT294" s="19"/>
      <c r="JU294" s="19"/>
      <c r="JV294" s="19"/>
      <c r="JW294" s="19"/>
      <c r="JX294" s="19"/>
      <c r="JY294" s="19"/>
      <c r="JZ294" s="19"/>
      <c r="LI294" s="19"/>
      <c r="LJ294" s="19"/>
      <c r="LK294" s="19"/>
      <c r="LL294" s="19"/>
      <c r="LM294" s="19"/>
      <c r="LN294" s="19"/>
      <c r="LO294" s="19"/>
      <c r="LP294" s="19"/>
      <c r="LQ294" s="19"/>
      <c r="LR294" s="19"/>
      <c r="LS294" s="19"/>
      <c r="LT294" s="19"/>
      <c r="LU294" s="19"/>
      <c r="ND294" s="19"/>
      <c r="NE294" s="19"/>
      <c r="NF294" s="19"/>
      <c r="NG294" s="19"/>
      <c r="NH294" s="19"/>
      <c r="NI294" s="19"/>
      <c r="NJ294" s="19"/>
      <c r="NK294" s="19"/>
      <c r="NL294" s="19"/>
      <c r="NM294" s="19"/>
      <c r="NN294" s="19"/>
      <c r="NO294" s="19"/>
      <c r="NP294" s="19"/>
      <c r="OZ294" s="25"/>
      <c r="PA294" s="25"/>
      <c r="PB294" s="25"/>
      <c r="PC294" s="25"/>
      <c r="PD294" s="25"/>
      <c r="PE294" s="25"/>
      <c r="PF294" s="25"/>
      <c r="PG294" s="25"/>
      <c r="PH294" s="25"/>
      <c r="PI294" s="25"/>
      <c r="PJ294" s="25"/>
      <c r="PK294" s="25"/>
      <c r="PL294" s="25"/>
      <c r="PM294" s="25"/>
      <c r="PN294" s="25"/>
      <c r="QW294" s="25"/>
      <c r="RA294" s="19"/>
      <c r="RB294" s="19"/>
      <c r="RC294" s="19"/>
      <c r="RD294" s="19"/>
      <c r="RE294" s="19"/>
      <c r="RF294" s="19"/>
      <c r="RI294" s="19"/>
      <c r="RJ294" s="19"/>
      <c r="RK294" s="19"/>
      <c r="RL294" s="19"/>
      <c r="RM294" s="19"/>
      <c r="RN294" s="19"/>
      <c r="RO294" s="19"/>
      <c r="RP294" s="19"/>
      <c r="RQ294" s="19"/>
      <c r="RR294" s="19"/>
      <c r="RS294" s="19"/>
      <c r="RT294" s="19"/>
      <c r="RU294" s="19"/>
      <c r="RV294" s="19"/>
      <c r="RW294" s="19"/>
      <c r="RX294" s="19"/>
      <c r="RY294" s="19"/>
      <c r="SA294" s="19"/>
      <c r="SB294" s="19"/>
    </row>
    <row r="295" spans="1:496" x14ac:dyDescent="0.25">
      <c r="A295" s="2"/>
      <c r="B295" s="19"/>
      <c r="C295" s="19"/>
      <c r="D295" s="19"/>
      <c r="E295" s="25"/>
      <c r="F295" s="25"/>
      <c r="G295" s="19"/>
      <c r="H295" s="19"/>
      <c r="I295" s="19"/>
      <c r="J295" s="19"/>
      <c r="K295" s="19"/>
      <c r="L295" s="29"/>
      <c r="M295" s="29"/>
      <c r="N295" s="19"/>
      <c r="O295" s="19"/>
      <c r="P295" s="20"/>
      <c r="Q295" s="19"/>
      <c r="R295" s="19"/>
      <c r="S295" s="25"/>
      <c r="T295" s="19"/>
      <c r="U295" s="19"/>
      <c r="V295" s="19"/>
      <c r="W295" s="19"/>
      <c r="X295" s="40"/>
      <c r="Y295" s="19"/>
      <c r="Z295" s="19"/>
      <c r="AA295" s="19"/>
      <c r="AB295" s="25"/>
      <c r="AE295" s="19"/>
      <c r="AF295" s="19"/>
      <c r="AH295" s="19"/>
      <c r="AI295" s="25"/>
      <c r="CD295" s="19"/>
      <c r="CE295" s="25"/>
      <c r="DZ295" s="19"/>
      <c r="EA295" s="19"/>
      <c r="EB295" s="19"/>
      <c r="EC295" s="19"/>
      <c r="ED295" s="19"/>
      <c r="EE295" s="19"/>
      <c r="EF295" s="19"/>
      <c r="EG295" s="19"/>
      <c r="EH295" s="19"/>
      <c r="EI295" s="19"/>
      <c r="EJ295" s="19"/>
      <c r="EK295" s="19"/>
      <c r="EL295" s="19"/>
      <c r="FU295" s="19"/>
      <c r="FV295" s="19"/>
      <c r="HQ295" s="19"/>
      <c r="HR295" s="19"/>
      <c r="JM295" s="19"/>
      <c r="JN295" s="29"/>
      <c r="JO295" s="19"/>
      <c r="JP295" s="19"/>
      <c r="JQ295" s="19"/>
      <c r="JR295" s="19"/>
      <c r="JS295" s="19"/>
      <c r="JT295" s="19"/>
      <c r="JU295" s="19"/>
      <c r="JV295" s="19"/>
      <c r="JW295" s="19"/>
      <c r="JX295" s="19"/>
      <c r="JY295" s="19"/>
      <c r="JZ295" s="19"/>
      <c r="LI295" s="19"/>
      <c r="LJ295" s="19"/>
      <c r="LK295" s="19"/>
      <c r="LL295" s="19"/>
      <c r="LM295" s="19"/>
      <c r="LN295" s="19"/>
      <c r="LO295" s="19"/>
      <c r="LP295" s="19"/>
      <c r="LQ295" s="19"/>
      <c r="LR295" s="19"/>
      <c r="LS295" s="19"/>
      <c r="LT295" s="19"/>
      <c r="LU295" s="19"/>
      <c r="ND295" s="19"/>
      <c r="NE295" s="19"/>
      <c r="NF295" s="19"/>
      <c r="NG295" s="19"/>
      <c r="NH295" s="19"/>
      <c r="NI295" s="19"/>
      <c r="NJ295" s="19"/>
      <c r="NK295" s="19"/>
      <c r="NL295" s="19"/>
      <c r="NM295" s="19"/>
      <c r="NN295" s="19"/>
      <c r="NO295" s="19"/>
      <c r="NP295" s="19"/>
      <c r="OZ295" s="25"/>
      <c r="PA295" s="25"/>
      <c r="PB295" s="25"/>
      <c r="PC295" s="25"/>
      <c r="PD295" s="25"/>
      <c r="PE295" s="25"/>
      <c r="PF295" s="25"/>
      <c r="PG295" s="25"/>
      <c r="PH295" s="25"/>
      <c r="PI295" s="25"/>
      <c r="PJ295" s="25"/>
      <c r="PK295" s="25"/>
      <c r="PL295" s="25"/>
      <c r="PM295" s="25"/>
      <c r="PN295" s="25"/>
      <c r="QW295" s="25"/>
      <c r="RA295" s="19"/>
      <c r="RB295" s="19"/>
      <c r="RC295" s="19"/>
      <c r="RD295" s="19"/>
      <c r="RE295" s="19"/>
      <c r="RF295" s="19"/>
      <c r="RI295" s="19"/>
      <c r="RJ295" s="19"/>
      <c r="RK295" s="19"/>
      <c r="RL295" s="19"/>
      <c r="RM295" s="19"/>
      <c r="RN295" s="19"/>
      <c r="RO295" s="19"/>
      <c r="RP295" s="19"/>
      <c r="RQ295" s="19"/>
      <c r="RR295" s="19"/>
      <c r="RS295" s="19"/>
      <c r="RT295" s="19"/>
      <c r="RU295" s="19"/>
      <c r="RV295" s="19"/>
      <c r="RW295" s="19"/>
      <c r="RX295" s="19"/>
      <c r="RY295" s="19"/>
      <c r="SA295" s="19"/>
      <c r="SB295" s="19"/>
    </row>
    <row r="296" spans="1:496" x14ac:dyDescent="0.25">
      <c r="A296" s="2"/>
      <c r="B296" s="19"/>
      <c r="C296" s="19"/>
      <c r="D296" s="19"/>
      <c r="E296" s="25"/>
      <c r="F296" s="25"/>
      <c r="G296" s="19"/>
      <c r="H296" s="19"/>
      <c r="I296" s="19"/>
      <c r="J296" s="19"/>
      <c r="K296" s="19"/>
      <c r="L296" s="29"/>
      <c r="M296" s="29"/>
      <c r="N296" s="19"/>
      <c r="O296" s="19"/>
      <c r="P296" s="20"/>
      <c r="Q296" s="19"/>
      <c r="R296" s="19"/>
      <c r="S296" s="25"/>
      <c r="T296" s="19"/>
      <c r="U296" s="19"/>
      <c r="V296" s="19"/>
      <c r="W296" s="19"/>
      <c r="X296" s="40"/>
      <c r="Y296" s="19"/>
      <c r="Z296" s="19"/>
      <c r="AA296" s="19"/>
      <c r="AB296" s="25"/>
      <c r="AE296" s="19"/>
      <c r="AF296" s="19"/>
      <c r="AH296" s="19"/>
      <c r="AI296" s="25"/>
      <c r="CD296" s="19"/>
      <c r="CE296" s="25"/>
      <c r="DZ296" s="19"/>
      <c r="EA296" s="19"/>
      <c r="EB296" s="19"/>
      <c r="EC296" s="19"/>
      <c r="ED296" s="19"/>
      <c r="EE296" s="19"/>
      <c r="EF296" s="19"/>
      <c r="EG296" s="19"/>
      <c r="EH296" s="19"/>
      <c r="EI296" s="19"/>
      <c r="EJ296" s="19"/>
      <c r="EK296" s="19"/>
      <c r="EL296" s="19"/>
      <c r="FU296" s="19"/>
      <c r="FV296" s="19"/>
      <c r="HQ296" s="19"/>
      <c r="HR296" s="19"/>
      <c r="JM296" s="19"/>
      <c r="JN296" s="29"/>
      <c r="JO296" s="19"/>
      <c r="JP296" s="19"/>
      <c r="JQ296" s="19"/>
      <c r="JR296" s="19"/>
      <c r="JS296" s="19"/>
      <c r="JT296" s="19"/>
      <c r="JU296" s="19"/>
      <c r="JV296" s="19"/>
      <c r="JW296" s="19"/>
      <c r="JX296" s="19"/>
      <c r="JY296" s="19"/>
      <c r="JZ296" s="19"/>
      <c r="LI296" s="19"/>
      <c r="LJ296" s="19"/>
      <c r="LK296" s="19"/>
      <c r="LL296" s="19"/>
      <c r="LM296" s="19"/>
      <c r="LN296" s="19"/>
      <c r="LO296" s="19"/>
      <c r="LP296" s="19"/>
      <c r="LQ296" s="19"/>
      <c r="LR296" s="19"/>
      <c r="LS296" s="19"/>
      <c r="LT296" s="19"/>
      <c r="LU296" s="19"/>
      <c r="ND296" s="19"/>
      <c r="NE296" s="19"/>
      <c r="NF296" s="19"/>
      <c r="NG296" s="19"/>
      <c r="NH296" s="19"/>
      <c r="NI296" s="19"/>
      <c r="NJ296" s="19"/>
      <c r="NK296" s="19"/>
      <c r="NL296" s="19"/>
      <c r="NM296" s="19"/>
      <c r="NN296" s="19"/>
      <c r="NO296" s="19"/>
      <c r="NP296" s="19"/>
      <c r="OZ296" s="25"/>
      <c r="PA296" s="25"/>
      <c r="PB296" s="25"/>
      <c r="PC296" s="25"/>
      <c r="PD296" s="25"/>
      <c r="PE296" s="25"/>
      <c r="PF296" s="25"/>
      <c r="PG296" s="25"/>
      <c r="PH296" s="25"/>
      <c r="PI296" s="25"/>
      <c r="PJ296" s="25"/>
      <c r="PK296" s="25"/>
      <c r="PL296" s="25"/>
      <c r="PM296" s="25"/>
      <c r="PN296" s="25"/>
      <c r="QW296" s="25"/>
      <c r="RA296" s="19"/>
      <c r="RB296" s="19"/>
      <c r="RC296" s="19"/>
      <c r="RD296" s="19"/>
      <c r="RE296" s="19"/>
      <c r="RF296" s="19"/>
      <c r="RI296" s="19"/>
      <c r="RJ296" s="19"/>
      <c r="RK296" s="19"/>
      <c r="RL296" s="19"/>
      <c r="RM296" s="19"/>
      <c r="RN296" s="19"/>
      <c r="RO296" s="19"/>
      <c r="RP296" s="19"/>
      <c r="RQ296" s="19"/>
      <c r="RR296" s="19"/>
      <c r="RS296" s="19"/>
      <c r="RT296" s="19"/>
      <c r="RU296" s="19"/>
      <c r="RV296" s="19"/>
      <c r="RW296" s="19"/>
      <c r="RX296" s="19"/>
      <c r="RY296" s="19"/>
      <c r="SA296" s="19"/>
      <c r="SB296" s="19"/>
    </row>
    <row r="297" spans="1:496" x14ac:dyDescent="0.25">
      <c r="A297" s="2"/>
      <c r="B297" s="19"/>
      <c r="C297" s="19"/>
      <c r="D297" s="19"/>
      <c r="E297" s="25"/>
      <c r="F297" s="25"/>
      <c r="G297" s="19"/>
      <c r="H297" s="19"/>
      <c r="I297" s="19"/>
      <c r="J297" s="19"/>
      <c r="K297" s="19"/>
      <c r="L297" s="29"/>
      <c r="M297" s="29"/>
      <c r="N297" s="19"/>
      <c r="O297" s="19"/>
      <c r="P297" s="20"/>
      <c r="Q297" s="19"/>
      <c r="R297" s="19"/>
      <c r="S297" s="25"/>
      <c r="T297" s="19"/>
      <c r="U297" s="19"/>
      <c r="V297" s="19"/>
      <c r="W297" s="19"/>
      <c r="X297" s="40"/>
      <c r="Y297" s="19"/>
      <c r="Z297" s="19"/>
      <c r="AA297" s="19"/>
      <c r="AB297" s="25"/>
      <c r="AE297" s="19"/>
      <c r="AF297" s="19"/>
      <c r="AH297" s="19"/>
      <c r="AI297" s="25"/>
      <c r="CD297" s="19"/>
      <c r="CE297" s="25"/>
      <c r="DZ297" s="19"/>
      <c r="EA297" s="19"/>
      <c r="EB297" s="19"/>
      <c r="EC297" s="19"/>
      <c r="ED297" s="19"/>
      <c r="EE297" s="19"/>
      <c r="EF297" s="19"/>
      <c r="EG297" s="19"/>
      <c r="EH297" s="19"/>
      <c r="EI297" s="19"/>
      <c r="EJ297" s="19"/>
      <c r="EK297" s="19"/>
      <c r="EL297" s="19"/>
      <c r="FU297" s="19"/>
      <c r="FV297" s="19"/>
      <c r="HQ297" s="19"/>
      <c r="HR297" s="19"/>
      <c r="JM297" s="19"/>
      <c r="JN297" s="29"/>
      <c r="JO297" s="19"/>
      <c r="JP297" s="19"/>
      <c r="JQ297" s="19"/>
      <c r="JR297" s="19"/>
      <c r="JS297" s="19"/>
      <c r="JT297" s="19"/>
      <c r="JU297" s="19"/>
      <c r="JV297" s="19"/>
      <c r="JW297" s="19"/>
      <c r="JX297" s="19"/>
      <c r="JY297" s="19"/>
      <c r="JZ297" s="19"/>
      <c r="LI297" s="19"/>
      <c r="LJ297" s="19"/>
      <c r="LK297" s="19"/>
      <c r="LL297" s="19"/>
      <c r="LM297" s="19"/>
      <c r="LN297" s="19"/>
      <c r="LO297" s="19"/>
      <c r="LP297" s="19"/>
      <c r="LQ297" s="19"/>
      <c r="LR297" s="19"/>
      <c r="LS297" s="19"/>
      <c r="LT297" s="19"/>
      <c r="LU297" s="19"/>
      <c r="ND297" s="19"/>
      <c r="NE297" s="19"/>
      <c r="NF297" s="19"/>
      <c r="NG297" s="19"/>
      <c r="NH297" s="19"/>
      <c r="NI297" s="19"/>
      <c r="NJ297" s="19"/>
      <c r="NK297" s="19"/>
      <c r="NL297" s="19"/>
      <c r="NM297" s="19"/>
      <c r="NN297" s="19"/>
      <c r="NO297" s="19"/>
      <c r="NP297" s="19"/>
      <c r="OZ297" s="25"/>
      <c r="PA297" s="25"/>
      <c r="PB297" s="25"/>
      <c r="PC297" s="25"/>
      <c r="PD297" s="25"/>
      <c r="PE297" s="25"/>
      <c r="PF297" s="25"/>
      <c r="PG297" s="25"/>
      <c r="PH297" s="25"/>
      <c r="PI297" s="25"/>
      <c r="PJ297" s="25"/>
      <c r="PK297" s="25"/>
      <c r="PL297" s="25"/>
      <c r="PM297" s="25"/>
      <c r="PN297" s="25"/>
      <c r="QW297" s="25"/>
      <c r="RA297" s="19"/>
      <c r="RB297" s="19"/>
      <c r="RC297" s="19"/>
      <c r="RD297" s="19"/>
      <c r="RE297" s="19"/>
      <c r="RF297" s="19"/>
      <c r="RI297" s="19"/>
      <c r="RJ297" s="19"/>
      <c r="RK297" s="19"/>
      <c r="RL297" s="19"/>
      <c r="RM297" s="19"/>
      <c r="RN297" s="19"/>
      <c r="RO297" s="19"/>
      <c r="RP297" s="19"/>
      <c r="RQ297" s="19"/>
      <c r="RR297" s="19"/>
      <c r="RS297" s="19"/>
      <c r="RT297" s="19"/>
      <c r="RU297" s="19"/>
      <c r="RV297" s="19"/>
      <c r="RW297" s="19"/>
      <c r="RX297" s="19"/>
      <c r="RY297" s="19"/>
      <c r="SA297" s="19"/>
      <c r="SB297" s="19"/>
    </row>
    <row r="298" spans="1:496" x14ac:dyDescent="0.25">
      <c r="A298" s="2"/>
      <c r="B298" s="19"/>
      <c r="C298" s="19"/>
      <c r="D298" s="19"/>
      <c r="E298" s="25"/>
      <c r="F298" s="25"/>
      <c r="G298" s="19"/>
      <c r="H298" s="19"/>
      <c r="I298" s="19"/>
      <c r="J298" s="19"/>
      <c r="K298" s="19"/>
      <c r="L298" s="29"/>
      <c r="M298" s="29"/>
      <c r="N298" s="19"/>
      <c r="O298" s="19"/>
      <c r="P298" s="20"/>
      <c r="Q298" s="19"/>
      <c r="R298" s="19"/>
      <c r="S298" s="25"/>
      <c r="T298" s="19"/>
      <c r="U298" s="19"/>
      <c r="V298" s="19"/>
      <c r="W298" s="19"/>
      <c r="X298" s="40"/>
      <c r="Y298" s="19"/>
      <c r="Z298" s="19"/>
      <c r="AA298" s="19"/>
      <c r="AB298" s="25"/>
      <c r="AE298" s="19"/>
      <c r="AF298" s="19"/>
      <c r="AH298" s="19"/>
      <c r="AI298" s="25"/>
      <c r="CD298" s="19"/>
      <c r="CE298" s="25"/>
      <c r="DZ298" s="19"/>
      <c r="EA298" s="19"/>
      <c r="EB298" s="19"/>
      <c r="EC298" s="19"/>
      <c r="ED298" s="19"/>
      <c r="EE298" s="19"/>
      <c r="EF298" s="19"/>
      <c r="EG298" s="19"/>
      <c r="EH298" s="19"/>
      <c r="EI298" s="19"/>
      <c r="EJ298" s="19"/>
      <c r="EK298" s="19"/>
      <c r="EL298" s="19"/>
      <c r="FU298" s="19"/>
      <c r="FV298" s="19"/>
      <c r="HQ298" s="19"/>
      <c r="HR298" s="19"/>
      <c r="JM298" s="19"/>
      <c r="JN298" s="29"/>
      <c r="JO298" s="19"/>
      <c r="JP298" s="19"/>
      <c r="JQ298" s="19"/>
      <c r="JR298" s="19"/>
      <c r="JS298" s="19"/>
      <c r="JT298" s="19"/>
      <c r="JU298" s="19"/>
      <c r="JV298" s="19"/>
      <c r="JW298" s="19"/>
      <c r="JX298" s="19"/>
      <c r="JY298" s="19"/>
      <c r="JZ298" s="19"/>
      <c r="LI298" s="19"/>
      <c r="LJ298" s="19"/>
      <c r="LK298" s="19"/>
      <c r="LL298" s="19"/>
      <c r="LM298" s="19"/>
      <c r="LN298" s="19"/>
      <c r="LO298" s="19"/>
      <c r="LP298" s="19"/>
      <c r="LQ298" s="19"/>
      <c r="LR298" s="19"/>
      <c r="LS298" s="19"/>
      <c r="LT298" s="19"/>
      <c r="LU298" s="19"/>
      <c r="ND298" s="19"/>
      <c r="NE298" s="19"/>
      <c r="NF298" s="19"/>
      <c r="NG298" s="19"/>
      <c r="NH298" s="19"/>
      <c r="NI298" s="19"/>
      <c r="NJ298" s="19"/>
      <c r="NK298" s="19"/>
      <c r="NL298" s="19"/>
      <c r="NM298" s="19"/>
      <c r="NN298" s="19"/>
      <c r="NO298" s="19"/>
      <c r="NP298" s="19"/>
      <c r="OZ298" s="25"/>
      <c r="PA298" s="25"/>
      <c r="PB298" s="25"/>
      <c r="PC298" s="25"/>
      <c r="PD298" s="25"/>
      <c r="PE298" s="25"/>
      <c r="PF298" s="25"/>
      <c r="PG298" s="25"/>
      <c r="PH298" s="25"/>
      <c r="PI298" s="25"/>
      <c r="PJ298" s="25"/>
      <c r="PK298" s="25"/>
      <c r="PL298" s="25"/>
      <c r="PM298" s="25"/>
      <c r="PN298" s="25"/>
      <c r="QW298" s="25"/>
      <c r="RA298" s="19"/>
      <c r="RB298" s="19"/>
      <c r="RC298" s="19"/>
      <c r="RD298" s="19"/>
      <c r="RE298" s="19"/>
      <c r="RF298" s="19"/>
      <c r="RI298" s="19"/>
      <c r="RJ298" s="19"/>
      <c r="RK298" s="19"/>
      <c r="RL298" s="19"/>
      <c r="RM298" s="19"/>
      <c r="RN298" s="19"/>
      <c r="RO298" s="19"/>
      <c r="RP298" s="19"/>
      <c r="RQ298" s="19"/>
      <c r="RR298" s="19"/>
      <c r="RS298" s="19"/>
      <c r="RT298" s="19"/>
      <c r="RU298" s="19"/>
      <c r="RV298" s="19"/>
      <c r="RW298" s="19"/>
      <c r="RX298" s="19"/>
      <c r="RY298" s="19"/>
      <c r="SA298" s="19"/>
      <c r="SB298" s="19"/>
    </row>
    <row r="299" spans="1:496" x14ac:dyDescent="0.25">
      <c r="A299" s="2"/>
      <c r="B299" s="19"/>
      <c r="C299" s="19"/>
      <c r="D299" s="19"/>
      <c r="E299" s="25"/>
      <c r="F299" s="25"/>
      <c r="G299" s="19"/>
      <c r="H299" s="19"/>
      <c r="I299" s="19"/>
      <c r="J299" s="19"/>
      <c r="K299" s="19"/>
      <c r="L299" s="29"/>
      <c r="M299" s="29"/>
      <c r="N299" s="19"/>
      <c r="O299" s="19"/>
      <c r="P299" s="20"/>
      <c r="Q299" s="19"/>
      <c r="R299" s="19"/>
      <c r="S299" s="25"/>
      <c r="T299" s="19"/>
      <c r="U299" s="19"/>
      <c r="V299" s="19"/>
      <c r="W299" s="19"/>
      <c r="X299" s="40"/>
      <c r="Y299" s="19"/>
      <c r="Z299" s="19"/>
      <c r="AA299" s="19"/>
      <c r="AB299" s="25"/>
      <c r="AE299" s="19"/>
      <c r="AF299" s="19"/>
      <c r="AH299" s="19"/>
      <c r="AI299" s="25"/>
      <c r="CD299" s="19"/>
      <c r="CE299" s="25"/>
      <c r="DZ299" s="19"/>
      <c r="EA299" s="19"/>
      <c r="EB299" s="19"/>
      <c r="EC299" s="19"/>
      <c r="ED299" s="19"/>
      <c r="EE299" s="19"/>
      <c r="EF299" s="19"/>
      <c r="EG299" s="19"/>
      <c r="EH299" s="19"/>
      <c r="EI299" s="19"/>
      <c r="EJ299" s="19"/>
      <c r="EK299" s="19"/>
      <c r="EL299" s="19"/>
      <c r="FU299" s="19"/>
      <c r="FV299" s="19"/>
      <c r="HQ299" s="19"/>
      <c r="HR299" s="19"/>
      <c r="JM299" s="19"/>
      <c r="JN299" s="29"/>
      <c r="JO299" s="19"/>
      <c r="JP299" s="19"/>
      <c r="JQ299" s="19"/>
      <c r="JR299" s="19"/>
      <c r="JS299" s="19"/>
      <c r="JT299" s="19"/>
      <c r="JU299" s="19"/>
      <c r="JV299" s="19"/>
      <c r="JW299" s="19"/>
      <c r="JX299" s="19"/>
      <c r="JY299" s="19"/>
      <c r="JZ299" s="19"/>
      <c r="LI299" s="19"/>
      <c r="LJ299" s="19"/>
      <c r="LK299" s="19"/>
      <c r="LL299" s="19"/>
      <c r="LM299" s="19"/>
      <c r="LN299" s="19"/>
      <c r="LO299" s="19"/>
      <c r="LP299" s="19"/>
      <c r="LQ299" s="19"/>
      <c r="LR299" s="19"/>
      <c r="LS299" s="19"/>
      <c r="LT299" s="19"/>
      <c r="LU299" s="19"/>
      <c r="ND299" s="19"/>
      <c r="NE299" s="19"/>
      <c r="NF299" s="19"/>
      <c r="NG299" s="19"/>
      <c r="NH299" s="19"/>
      <c r="NI299" s="19"/>
      <c r="NJ299" s="19"/>
      <c r="NK299" s="19"/>
      <c r="NL299" s="19"/>
      <c r="NM299" s="19"/>
      <c r="NN299" s="19"/>
      <c r="NO299" s="19"/>
      <c r="NP299" s="19"/>
      <c r="OZ299" s="25"/>
      <c r="PA299" s="25"/>
      <c r="PB299" s="25"/>
      <c r="PC299" s="25"/>
      <c r="PD299" s="25"/>
      <c r="PE299" s="25"/>
      <c r="PF299" s="25"/>
      <c r="PG299" s="25"/>
      <c r="PH299" s="25"/>
      <c r="PI299" s="25"/>
      <c r="PJ299" s="25"/>
      <c r="PK299" s="25"/>
      <c r="PL299" s="25"/>
      <c r="PM299" s="25"/>
      <c r="PN299" s="25"/>
      <c r="QW299" s="25"/>
      <c r="RA299" s="19"/>
      <c r="RB299" s="19"/>
      <c r="RC299" s="19"/>
      <c r="RD299" s="19"/>
      <c r="RE299" s="19"/>
      <c r="RF299" s="19"/>
      <c r="RI299" s="19"/>
      <c r="RJ299" s="19"/>
      <c r="RK299" s="19"/>
      <c r="RL299" s="19"/>
      <c r="RM299" s="19"/>
      <c r="RN299" s="19"/>
      <c r="RO299" s="19"/>
      <c r="RP299" s="19"/>
      <c r="RQ299" s="19"/>
      <c r="RR299" s="19"/>
      <c r="RS299" s="19"/>
      <c r="RT299" s="19"/>
      <c r="RU299" s="19"/>
      <c r="RV299" s="19"/>
      <c r="RW299" s="19"/>
      <c r="RX299" s="19"/>
      <c r="RY299" s="19"/>
      <c r="SA299" s="19"/>
      <c r="SB299" s="19"/>
    </row>
    <row r="300" spans="1:496" x14ac:dyDescent="0.25">
      <c r="A300" s="2"/>
      <c r="B300" s="19"/>
      <c r="C300" s="19"/>
      <c r="D300" s="19"/>
      <c r="E300" s="25"/>
      <c r="F300" s="25"/>
      <c r="G300" s="19"/>
      <c r="H300" s="19"/>
      <c r="I300" s="19"/>
      <c r="J300" s="19"/>
      <c r="K300" s="19"/>
      <c r="L300" s="29"/>
      <c r="M300" s="29"/>
      <c r="N300" s="19"/>
      <c r="O300" s="19"/>
      <c r="P300" s="20"/>
      <c r="Q300" s="19"/>
      <c r="R300" s="19"/>
      <c r="S300" s="25"/>
      <c r="T300" s="19"/>
      <c r="U300" s="19"/>
      <c r="V300" s="19"/>
      <c r="W300" s="19"/>
      <c r="X300" s="40"/>
      <c r="Y300" s="19"/>
      <c r="Z300" s="19"/>
      <c r="AA300" s="19"/>
      <c r="AB300" s="25"/>
      <c r="AE300" s="19"/>
      <c r="AF300" s="19"/>
      <c r="AH300" s="19"/>
      <c r="AI300" s="25"/>
      <c r="CD300" s="19"/>
      <c r="CE300" s="25"/>
      <c r="DZ300" s="19"/>
      <c r="EA300" s="19"/>
      <c r="EB300" s="19"/>
      <c r="EC300" s="19"/>
      <c r="ED300" s="19"/>
      <c r="EE300" s="19"/>
      <c r="EF300" s="19"/>
      <c r="EG300" s="19"/>
      <c r="EH300" s="19"/>
      <c r="EI300" s="19"/>
      <c r="EJ300" s="19"/>
      <c r="EK300" s="19"/>
      <c r="EL300" s="19"/>
      <c r="FU300" s="19"/>
      <c r="FV300" s="19"/>
      <c r="HQ300" s="19"/>
      <c r="HR300" s="19"/>
      <c r="JM300" s="19"/>
      <c r="JN300" s="29"/>
      <c r="JO300" s="19"/>
      <c r="JP300" s="19"/>
      <c r="JQ300" s="19"/>
      <c r="JR300" s="19"/>
      <c r="JS300" s="19"/>
      <c r="JT300" s="19"/>
      <c r="JU300" s="19"/>
      <c r="JV300" s="19"/>
      <c r="JW300" s="19"/>
      <c r="JX300" s="19"/>
      <c r="JY300" s="19"/>
      <c r="JZ300" s="19"/>
      <c r="LI300" s="19"/>
      <c r="LJ300" s="19"/>
      <c r="LK300" s="19"/>
      <c r="LL300" s="19"/>
      <c r="LM300" s="19"/>
      <c r="LN300" s="19"/>
      <c r="LO300" s="19"/>
      <c r="LP300" s="19"/>
      <c r="LQ300" s="19"/>
      <c r="LR300" s="19"/>
      <c r="LS300" s="19"/>
      <c r="LT300" s="19"/>
      <c r="LU300" s="19"/>
      <c r="ND300" s="19"/>
      <c r="NE300" s="19"/>
      <c r="NF300" s="19"/>
      <c r="NG300" s="19"/>
      <c r="NH300" s="19"/>
      <c r="NI300" s="19"/>
      <c r="NJ300" s="19"/>
      <c r="NK300" s="19"/>
      <c r="NL300" s="19"/>
      <c r="NM300" s="19"/>
      <c r="NN300" s="19"/>
      <c r="NO300" s="19"/>
      <c r="NP300" s="19"/>
      <c r="OZ300" s="25"/>
      <c r="PA300" s="25"/>
      <c r="PB300" s="25"/>
      <c r="PC300" s="25"/>
      <c r="PD300" s="25"/>
      <c r="PE300" s="25"/>
      <c r="PF300" s="25"/>
      <c r="PG300" s="25"/>
      <c r="PH300" s="25"/>
      <c r="PI300" s="25"/>
      <c r="PJ300" s="25"/>
      <c r="PK300" s="25"/>
      <c r="PL300" s="25"/>
      <c r="PM300" s="25"/>
      <c r="PN300" s="25"/>
      <c r="QW300" s="25"/>
      <c r="RA300" s="19"/>
      <c r="RB300" s="19"/>
      <c r="RC300" s="19"/>
      <c r="RD300" s="19"/>
      <c r="RE300" s="19"/>
      <c r="RF300" s="19"/>
      <c r="RI300" s="19"/>
      <c r="RJ300" s="19"/>
      <c r="RK300" s="19"/>
      <c r="RL300" s="19"/>
      <c r="RM300" s="19"/>
      <c r="RN300" s="19"/>
      <c r="RO300" s="19"/>
      <c r="RP300" s="19"/>
      <c r="RQ300" s="19"/>
      <c r="RR300" s="19"/>
      <c r="RS300" s="19"/>
      <c r="RT300" s="19"/>
      <c r="RU300" s="19"/>
      <c r="RV300" s="19"/>
      <c r="RW300" s="19"/>
      <c r="RX300" s="19"/>
      <c r="RY300" s="19"/>
      <c r="SA300" s="19"/>
      <c r="SB300" s="19"/>
    </row>
    <row r="301" spans="1:496" x14ac:dyDescent="0.25">
      <c r="A301" s="2"/>
      <c r="B301" s="19"/>
      <c r="C301" s="19"/>
      <c r="D301" s="19"/>
      <c r="E301" s="25"/>
      <c r="F301" s="25"/>
      <c r="G301" s="19"/>
      <c r="H301" s="19"/>
      <c r="I301" s="19"/>
      <c r="J301" s="19"/>
      <c r="K301" s="19"/>
      <c r="L301" s="29"/>
      <c r="M301" s="29"/>
      <c r="N301" s="19"/>
      <c r="O301" s="19"/>
      <c r="P301" s="20"/>
      <c r="Q301" s="19"/>
      <c r="R301" s="19"/>
      <c r="S301" s="25"/>
      <c r="T301" s="19"/>
      <c r="U301" s="19"/>
      <c r="V301" s="19"/>
      <c r="W301" s="19"/>
      <c r="X301" s="40"/>
      <c r="Y301" s="19"/>
      <c r="Z301" s="19"/>
      <c r="AA301" s="19"/>
      <c r="AB301" s="25"/>
      <c r="AE301" s="19"/>
      <c r="AF301" s="19"/>
      <c r="AH301" s="19"/>
      <c r="AI301" s="25"/>
      <c r="CD301" s="19"/>
      <c r="CE301" s="25"/>
      <c r="DZ301" s="19"/>
      <c r="EA301" s="19"/>
      <c r="EB301" s="19"/>
      <c r="EC301" s="19"/>
      <c r="ED301" s="19"/>
      <c r="EE301" s="19"/>
      <c r="EF301" s="19"/>
      <c r="EG301" s="19"/>
      <c r="EH301" s="19"/>
      <c r="EI301" s="19"/>
      <c r="EJ301" s="19"/>
      <c r="EK301" s="19"/>
      <c r="EL301" s="19"/>
      <c r="FU301" s="19"/>
      <c r="FV301" s="19"/>
      <c r="HQ301" s="19"/>
      <c r="HR301" s="19"/>
      <c r="JM301" s="19"/>
      <c r="JN301" s="29"/>
      <c r="JO301" s="19"/>
      <c r="JP301" s="19"/>
      <c r="JQ301" s="19"/>
      <c r="JR301" s="19"/>
      <c r="JS301" s="19"/>
      <c r="JT301" s="19"/>
      <c r="JU301" s="19"/>
      <c r="JV301" s="19"/>
      <c r="JW301" s="19"/>
      <c r="JX301" s="19"/>
      <c r="JY301" s="19"/>
      <c r="JZ301" s="19"/>
      <c r="LI301" s="19"/>
      <c r="LJ301" s="19"/>
      <c r="LK301" s="19"/>
      <c r="LL301" s="19"/>
      <c r="LM301" s="19"/>
      <c r="LN301" s="19"/>
      <c r="LO301" s="19"/>
      <c r="LP301" s="19"/>
      <c r="LQ301" s="19"/>
      <c r="LR301" s="19"/>
      <c r="LS301" s="19"/>
      <c r="LT301" s="19"/>
      <c r="LU301" s="19"/>
      <c r="ND301" s="19"/>
      <c r="NE301" s="19"/>
      <c r="NF301" s="19"/>
      <c r="NG301" s="19"/>
      <c r="NH301" s="19"/>
      <c r="NI301" s="19"/>
      <c r="NJ301" s="19"/>
      <c r="NK301" s="19"/>
      <c r="NL301" s="19"/>
      <c r="NM301" s="19"/>
      <c r="NN301" s="19"/>
      <c r="NO301" s="19"/>
      <c r="NP301" s="19"/>
      <c r="OZ301" s="25"/>
      <c r="PA301" s="25"/>
      <c r="PB301" s="25"/>
      <c r="PC301" s="25"/>
      <c r="PD301" s="25"/>
      <c r="PE301" s="25"/>
      <c r="PF301" s="25"/>
      <c r="PG301" s="25"/>
      <c r="PH301" s="25"/>
      <c r="PI301" s="25"/>
      <c r="PJ301" s="25"/>
      <c r="PK301" s="25"/>
      <c r="PL301" s="25"/>
      <c r="PM301" s="25"/>
      <c r="PN301" s="25"/>
      <c r="QW301" s="25"/>
      <c r="RA301" s="19"/>
      <c r="RB301" s="19"/>
      <c r="RC301" s="19"/>
      <c r="RD301" s="19"/>
      <c r="RE301" s="19"/>
      <c r="RF301" s="19"/>
      <c r="RI301" s="19"/>
      <c r="RJ301" s="19"/>
      <c r="RK301" s="19"/>
      <c r="RL301" s="19"/>
      <c r="RM301" s="19"/>
      <c r="RN301" s="19"/>
      <c r="RO301" s="19"/>
      <c r="RP301" s="19"/>
      <c r="RQ301" s="19"/>
      <c r="RR301" s="19"/>
      <c r="RS301" s="19"/>
      <c r="RT301" s="19"/>
      <c r="RU301" s="19"/>
      <c r="RV301" s="19"/>
      <c r="RW301" s="19"/>
      <c r="RX301" s="19"/>
      <c r="RY301" s="19"/>
      <c r="SA301" s="19"/>
      <c r="SB301" s="19"/>
    </row>
    <row r="302" spans="1:496" x14ac:dyDescent="0.25">
      <c r="A302" s="2"/>
      <c r="B302" s="19"/>
      <c r="C302" s="19"/>
      <c r="D302" s="19"/>
      <c r="E302" s="25"/>
      <c r="F302" s="25"/>
      <c r="G302" s="19"/>
      <c r="H302" s="19"/>
      <c r="I302" s="19"/>
      <c r="J302" s="19"/>
      <c r="K302" s="19"/>
      <c r="L302" s="29"/>
      <c r="M302" s="29"/>
      <c r="N302" s="19"/>
      <c r="O302" s="19"/>
      <c r="P302" s="20"/>
      <c r="Q302" s="19"/>
      <c r="R302" s="19"/>
      <c r="S302" s="25"/>
      <c r="T302" s="19"/>
      <c r="U302" s="19"/>
      <c r="V302" s="19"/>
      <c r="W302" s="19"/>
      <c r="X302" s="40"/>
      <c r="Y302" s="19"/>
      <c r="Z302" s="19"/>
      <c r="AA302" s="19"/>
      <c r="AB302" s="25"/>
      <c r="AE302" s="19"/>
      <c r="AF302" s="19"/>
      <c r="AH302" s="19"/>
      <c r="AI302" s="25"/>
      <c r="CD302" s="19"/>
      <c r="CE302" s="25"/>
      <c r="DZ302" s="19"/>
      <c r="EA302" s="19"/>
      <c r="EB302" s="19"/>
      <c r="EC302" s="19"/>
      <c r="ED302" s="19"/>
      <c r="EE302" s="19"/>
      <c r="EF302" s="19"/>
      <c r="EG302" s="19"/>
      <c r="EH302" s="19"/>
      <c r="EI302" s="19"/>
      <c r="EJ302" s="19"/>
      <c r="EK302" s="19"/>
      <c r="EL302" s="19"/>
      <c r="FU302" s="19"/>
      <c r="FV302" s="19"/>
      <c r="HQ302" s="19"/>
      <c r="HR302" s="19"/>
      <c r="JM302" s="19"/>
      <c r="JN302" s="29"/>
      <c r="JO302" s="19"/>
      <c r="JP302" s="19"/>
      <c r="JQ302" s="19"/>
      <c r="JR302" s="19"/>
      <c r="JS302" s="19"/>
      <c r="JT302" s="19"/>
      <c r="JU302" s="19"/>
      <c r="JV302" s="19"/>
      <c r="JW302" s="19"/>
      <c r="JX302" s="19"/>
      <c r="JY302" s="19"/>
      <c r="JZ302" s="19"/>
      <c r="LI302" s="19"/>
      <c r="LJ302" s="19"/>
      <c r="LK302" s="19"/>
      <c r="LL302" s="19"/>
      <c r="LM302" s="19"/>
      <c r="LN302" s="19"/>
      <c r="LO302" s="19"/>
      <c r="LP302" s="19"/>
      <c r="LQ302" s="19"/>
      <c r="LR302" s="19"/>
      <c r="LS302" s="19"/>
      <c r="LT302" s="19"/>
      <c r="LU302" s="19"/>
      <c r="ND302" s="19"/>
      <c r="NE302" s="19"/>
      <c r="NF302" s="19"/>
      <c r="NG302" s="19"/>
      <c r="NH302" s="19"/>
      <c r="NI302" s="19"/>
      <c r="NJ302" s="19"/>
      <c r="NK302" s="19"/>
      <c r="NL302" s="19"/>
      <c r="NM302" s="19"/>
      <c r="NN302" s="19"/>
      <c r="NO302" s="19"/>
      <c r="NP302" s="19"/>
      <c r="OZ302" s="25"/>
      <c r="PA302" s="25"/>
      <c r="PB302" s="25"/>
      <c r="PC302" s="25"/>
      <c r="PD302" s="25"/>
      <c r="PE302" s="25"/>
      <c r="PF302" s="25"/>
      <c r="PG302" s="25"/>
      <c r="PH302" s="25"/>
      <c r="PI302" s="25"/>
      <c r="PJ302" s="25"/>
      <c r="PK302" s="25"/>
      <c r="PL302" s="25"/>
      <c r="PM302" s="25"/>
      <c r="PN302" s="25"/>
      <c r="QW302" s="25"/>
      <c r="RA302" s="19"/>
      <c r="RB302" s="19"/>
      <c r="RC302" s="19"/>
      <c r="RD302" s="19"/>
      <c r="RE302" s="19"/>
      <c r="RF302" s="19"/>
      <c r="RI302" s="19"/>
      <c r="RJ302" s="19"/>
      <c r="RK302" s="19"/>
      <c r="RL302" s="19"/>
      <c r="RM302" s="19"/>
      <c r="RN302" s="19"/>
      <c r="RO302" s="19"/>
      <c r="RP302" s="19"/>
      <c r="RQ302" s="19"/>
      <c r="RR302" s="19"/>
      <c r="RS302" s="19"/>
      <c r="RT302" s="19"/>
      <c r="RU302" s="19"/>
      <c r="RV302" s="19"/>
      <c r="RW302" s="19"/>
      <c r="RX302" s="19"/>
      <c r="RY302" s="19"/>
      <c r="SA302" s="19"/>
      <c r="SB302" s="19"/>
    </row>
    <row r="303" spans="1:496" x14ac:dyDescent="0.25">
      <c r="A303" s="2"/>
      <c r="B303" s="19"/>
      <c r="C303" s="19"/>
      <c r="D303" s="19"/>
      <c r="E303" s="25"/>
      <c r="F303" s="25"/>
      <c r="G303" s="19"/>
      <c r="H303" s="19"/>
      <c r="I303" s="19"/>
      <c r="J303" s="19"/>
      <c r="K303" s="19"/>
      <c r="L303" s="29"/>
      <c r="M303" s="29"/>
      <c r="N303" s="19"/>
      <c r="O303" s="19"/>
      <c r="P303" s="20"/>
      <c r="Q303" s="19"/>
      <c r="R303" s="19"/>
      <c r="S303" s="25"/>
      <c r="T303" s="19"/>
      <c r="U303" s="19"/>
      <c r="V303" s="19"/>
      <c r="W303" s="19"/>
      <c r="X303" s="40"/>
      <c r="Y303" s="19"/>
      <c r="Z303" s="19"/>
      <c r="AA303" s="19"/>
      <c r="AB303" s="25"/>
      <c r="AE303" s="19"/>
      <c r="AF303" s="19"/>
      <c r="AH303" s="19"/>
      <c r="AI303" s="25"/>
      <c r="CD303" s="19"/>
      <c r="CE303" s="25"/>
      <c r="DZ303" s="19"/>
      <c r="EA303" s="19"/>
      <c r="EB303" s="19"/>
      <c r="EC303" s="19"/>
      <c r="ED303" s="19"/>
      <c r="EE303" s="19"/>
      <c r="EF303" s="19"/>
      <c r="EG303" s="19"/>
      <c r="EH303" s="19"/>
      <c r="EI303" s="19"/>
      <c r="EJ303" s="19"/>
      <c r="EK303" s="19"/>
      <c r="EL303" s="19"/>
      <c r="FU303" s="19"/>
      <c r="FV303" s="19"/>
      <c r="HQ303" s="19"/>
      <c r="HR303" s="19"/>
      <c r="JM303" s="19"/>
      <c r="JN303" s="29"/>
      <c r="JO303" s="19"/>
      <c r="JP303" s="19"/>
      <c r="JQ303" s="19"/>
      <c r="JR303" s="19"/>
      <c r="JS303" s="19"/>
      <c r="JT303" s="19"/>
      <c r="JU303" s="19"/>
      <c r="JV303" s="19"/>
      <c r="JW303" s="19"/>
      <c r="JX303" s="19"/>
      <c r="JY303" s="19"/>
      <c r="JZ303" s="19"/>
      <c r="LI303" s="19"/>
      <c r="LJ303" s="19"/>
      <c r="LK303" s="19"/>
      <c r="LL303" s="19"/>
      <c r="LM303" s="19"/>
      <c r="LN303" s="19"/>
      <c r="LO303" s="19"/>
      <c r="LP303" s="19"/>
      <c r="LQ303" s="19"/>
      <c r="LR303" s="19"/>
      <c r="LS303" s="19"/>
      <c r="LT303" s="19"/>
      <c r="LU303" s="19"/>
      <c r="ND303" s="19"/>
      <c r="NE303" s="19"/>
      <c r="NF303" s="19"/>
      <c r="NG303" s="19"/>
      <c r="NH303" s="19"/>
      <c r="NI303" s="19"/>
      <c r="NJ303" s="19"/>
      <c r="NK303" s="19"/>
      <c r="NL303" s="19"/>
      <c r="NM303" s="19"/>
      <c r="NN303" s="19"/>
      <c r="NO303" s="19"/>
      <c r="NP303" s="19"/>
      <c r="OZ303" s="25"/>
      <c r="PA303" s="25"/>
      <c r="PB303" s="25"/>
      <c r="PC303" s="25"/>
      <c r="PD303" s="25"/>
      <c r="PE303" s="25"/>
      <c r="PF303" s="25"/>
      <c r="PG303" s="25"/>
      <c r="PH303" s="25"/>
      <c r="PI303" s="25"/>
      <c r="PJ303" s="25"/>
      <c r="PK303" s="25"/>
      <c r="PL303" s="25"/>
      <c r="PM303" s="25"/>
      <c r="PN303" s="25"/>
      <c r="QW303" s="25"/>
      <c r="RA303" s="19"/>
      <c r="RB303" s="19"/>
      <c r="RC303" s="19"/>
      <c r="RD303" s="19"/>
      <c r="RE303" s="19"/>
      <c r="RF303" s="19"/>
      <c r="RI303" s="19"/>
      <c r="RJ303" s="19"/>
      <c r="RK303" s="19"/>
      <c r="RL303" s="19"/>
      <c r="RM303" s="19"/>
      <c r="RN303" s="19"/>
      <c r="RO303" s="19"/>
      <c r="RP303" s="19"/>
      <c r="RQ303" s="19"/>
      <c r="RR303" s="19"/>
      <c r="RS303" s="19"/>
      <c r="RT303" s="19"/>
      <c r="RU303" s="19"/>
      <c r="RV303" s="19"/>
      <c r="RW303" s="19"/>
      <c r="RX303" s="19"/>
      <c r="RY303" s="19"/>
      <c r="SA303" s="19"/>
      <c r="SB303" s="19"/>
    </row>
    <row r="304" spans="1:496" x14ac:dyDescent="0.25">
      <c r="A304" s="2"/>
      <c r="B304" s="19"/>
      <c r="C304" s="19"/>
      <c r="D304" s="19"/>
      <c r="E304" s="25"/>
      <c r="F304" s="25"/>
      <c r="G304" s="19"/>
      <c r="H304" s="19"/>
      <c r="I304" s="19"/>
      <c r="J304" s="19"/>
      <c r="K304" s="19"/>
      <c r="L304" s="29"/>
      <c r="M304" s="29"/>
      <c r="N304" s="19"/>
      <c r="O304" s="19"/>
      <c r="P304" s="20"/>
      <c r="Q304" s="19"/>
      <c r="R304" s="19"/>
      <c r="S304" s="25"/>
      <c r="T304" s="19"/>
      <c r="U304" s="19"/>
      <c r="V304" s="19"/>
      <c r="W304" s="19"/>
      <c r="X304" s="40"/>
      <c r="Y304" s="19"/>
      <c r="Z304" s="19"/>
      <c r="AA304" s="19"/>
      <c r="AB304" s="25"/>
      <c r="AE304" s="19"/>
      <c r="AF304" s="19"/>
      <c r="AH304" s="19"/>
      <c r="AI304" s="25"/>
      <c r="CD304" s="19"/>
      <c r="CE304" s="25"/>
      <c r="DZ304" s="19"/>
      <c r="EA304" s="19"/>
      <c r="EB304" s="19"/>
      <c r="EC304" s="19"/>
      <c r="ED304" s="19"/>
      <c r="EE304" s="19"/>
      <c r="EF304" s="19"/>
      <c r="EG304" s="19"/>
      <c r="EH304" s="19"/>
      <c r="EI304" s="19"/>
      <c r="EJ304" s="19"/>
      <c r="EK304" s="19"/>
      <c r="EL304" s="19"/>
      <c r="FU304" s="19"/>
      <c r="FV304" s="19"/>
      <c r="HQ304" s="19"/>
      <c r="HR304" s="19"/>
      <c r="JM304" s="19"/>
      <c r="JN304" s="29"/>
      <c r="JO304" s="19"/>
      <c r="JP304" s="19"/>
      <c r="JQ304" s="19"/>
      <c r="JR304" s="19"/>
      <c r="JS304" s="19"/>
      <c r="JT304" s="19"/>
      <c r="JU304" s="19"/>
      <c r="JV304" s="19"/>
      <c r="JW304" s="19"/>
      <c r="JX304" s="19"/>
      <c r="JY304" s="19"/>
      <c r="JZ304" s="19"/>
      <c r="LI304" s="19"/>
      <c r="LJ304" s="19"/>
      <c r="LK304" s="19"/>
      <c r="LL304" s="19"/>
      <c r="LM304" s="19"/>
      <c r="LN304" s="19"/>
      <c r="LO304" s="19"/>
      <c r="LP304" s="19"/>
      <c r="LQ304" s="19"/>
      <c r="LR304" s="19"/>
      <c r="LS304" s="19"/>
      <c r="LT304" s="19"/>
      <c r="LU304" s="19"/>
      <c r="ND304" s="19"/>
      <c r="NE304" s="19"/>
      <c r="NF304" s="19"/>
      <c r="NG304" s="19"/>
      <c r="NH304" s="19"/>
      <c r="NI304" s="19"/>
      <c r="NJ304" s="19"/>
      <c r="NK304" s="19"/>
      <c r="NL304" s="19"/>
      <c r="NM304" s="19"/>
      <c r="NN304" s="19"/>
      <c r="NO304" s="19"/>
      <c r="NP304" s="19"/>
      <c r="OZ304" s="25"/>
      <c r="PA304" s="25"/>
      <c r="PB304" s="25"/>
      <c r="PC304" s="25"/>
      <c r="PD304" s="25"/>
      <c r="PE304" s="25"/>
      <c r="PF304" s="25"/>
      <c r="PG304" s="25"/>
      <c r="PH304" s="25"/>
      <c r="PI304" s="25"/>
      <c r="PJ304" s="25"/>
      <c r="PK304" s="25"/>
      <c r="PL304" s="25"/>
      <c r="PM304" s="25"/>
      <c r="PN304" s="25"/>
      <c r="QW304" s="25"/>
      <c r="RA304" s="19"/>
      <c r="RB304" s="19"/>
      <c r="RC304" s="19"/>
      <c r="RD304" s="19"/>
      <c r="RE304" s="19"/>
      <c r="RF304" s="19"/>
      <c r="RI304" s="19"/>
      <c r="RJ304" s="19"/>
      <c r="RK304" s="19"/>
      <c r="RL304" s="19"/>
      <c r="RM304" s="19"/>
      <c r="RN304" s="19"/>
      <c r="RO304" s="19"/>
      <c r="RP304" s="19"/>
      <c r="RQ304" s="19"/>
      <c r="RR304" s="19"/>
      <c r="RS304" s="19"/>
      <c r="RT304" s="19"/>
      <c r="RU304" s="19"/>
      <c r="RV304" s="19"/>
      <c r="RW304" s="19"/>
      <c r="RX304" s="19"/>
      <c r="RY304" s="19"/>
      <c r="SA304" s="19"/>
      <c r="SB304" s="19"/>
    </row>
    <row r="305" spans="1:496" x14ac:dyDescent="0.25">
      <c r="A305" s="2"/>
      <c r="B305" s="19"/>
      <c r="C305" s="19"/>
      <c r="D305" s="19"/>
      <c r="E305" s="25"/>
      <c r="F305" s="25"/>
      <c r="G305" s="19"/>
      <c r="H305" s="19"/>
      <c r="I305" s="19"/>
      <c r="J305" s="19"/>
      <c r="K305" s="19"/>
      <c r="L305" s="29"/>
      <c r="M305" s="29"/>
      <c r="N305" s="19"/>
      <c r="O305" s="19"/>
      <c r="P305" s="20"/>
      <c r="Q305" s="19"/>
      <c r="R305" s="19"/>
      <c r="S305" s="25"/>
      <c r="T305" s="19"/>
      <c r="U305" s="19"/>
      <c r="V305" s="19"/>
      <c r="W305" s="19"/>
      <c r="X305" s="40"/>
      <c r="Y305" s="19"/>
      <c r="Z305" s="19"/>
      <c r="AA305" s="19"/>
      <c r="AB305" s="25"/>
      <c r="AE305" s="19"/>
      <c r="AF305" s="19"/>
      <c r="AH305" s="19"/>
      <c r="AI305" s="25"/>
      <c r="CD305" s="19"/>
      <c r="CE305" s="25"/>
      <c r="DZ305" s="19"/>
      <c r="EA305" s="19"/>
      <c r="EB305" s="19"/>
      <c r="EC305" s="19"/>
      <c r="ED305" s="19"/>
      <c r="EE305" s="19"/>
      <c r="EF305" s="19"/>
      <c r="EG305" s="19"/>
      <c r="EH305" s="19"/>
      <c r="EI305" s="19"/>
      <c r="EJ305" s="19"/>
      <c r="EK305" s="19"/>
      <c r="EL305" s="19"/>
      <c r="FU305" s="19"/>
      <c r="FV305" s="19"/>
      <c r="HQ305" s="19"/>
      <c r="HR305" s="19"/>
      <c r="JM305" s="19"/>
      <c r="JN305" s="29"/>
      <c r="JO305" s="19"/>
      <c r="JP305" s="19"/>
      <c r="JQ305" s="19"/>
      <c r="JR305" s="19"/>
      <c r="JS305" s="19"/>
      <c r="JT305" s="19"/>
      <c r="JU305" s="19"/>
      <c r="JV305" s="19"/>
      <c r="JW305" s="19"/>
      <c r="JX305" s="19"/>
      <c r="JY305" s="19"/>
      <c r="JZ305" s="19"/>
      <c r="LI305" s="19"/>
      <c r="LJ305" s="19"/>
      <c r="LK305" s="19"/>
      <c r="LL305" s="19"/>
      <c r="LM305" s="19"/>
      <c r="LN305" s="19"/>
      <c r="LO305" s="19"/>
      <c r="LP305" s="19"/>
      <c r="LQ305" s="19"/>
      <c r="LR305" s="19"/>
      <c r="LS305" s="19"/>
      <c r="LT305" s="19"/>
      <c r="LU305" s="19"/>
      <c r="ND305" s="19"/>
      <c r="NE305" s="19"/>
      <c r="NF305" s="19"/>
      <c r="NG305" s="19"/>
      <c r="NH305" s="19"/>
      <c r="NI305" s="19"/>
      <c r="NJ305" s="19"/>
      <c r="NK305" s="19"/>
      <c r="NL305" s="19"/>
      <c r="NM305" s="19"/>
      <c r="NN305" s="19"/>
      <c r="NO305" s="19"/>
      <c r="NP305" s="19"/>
      <c r="OZ305" s="25"/>
      <c r="PA305" s="25"/>
      <c r="PB305" s="25"/>
      <c r="PC305" s="25"/>
      <c r="PD305" s="25"/>
      <c r="PE305" s="25"/>
      <c r="PF305" s="25"/>
      <c r="PG305" s="25"/>
      <c r="PH305" s="25"/>
      <c r="PI305" s="25"/>
      <c r="PJ305" s="25"/>
      <c r="PK305" s="25"/>
      <c r="PL305" s="25"/>
      <c r="PM305" s="25"/>
      <c r="PN305" s="25"/>
      <c r="QW305" s="25"/>
      <c r="RA305" s="19"/>
      <c r="RB305" s="19"/>
      <c r="RC305" s="19"/>
      <c r="RD305" s="19"/>
      <c r="RE305" s="19"/>
      <c r="RF305" s="19"/>
      <c r="RI305" s="19"/>
      <c r="RJ305" s="19"/>
      <c r="RK305" s="19"/>
      <c r="RL305" s="19"/>
      <c r="RM305" s="19"/>
      <c r="RN305" s="19"/>
      <c r="RO305" s="19"/>
      <c r="RP305" s="19"/>
      <c r="RQ305" s="19"/>
      <c r="RR305" s="19"/>
      <c r="RS305" s="19"/>
      <c r="RT305" s="19"/>
      <c r="RU305" s="19"/>
      <c r="RV305" s="19"/>
      <c r="RW305" s="19"/>
      <c r="RX305" s="19"/>
      <c r="RY305" s="19"/>
      <c r="SA305" s="19"/>
      <c r="SB305" s="19"/>
    </row>
    <row r="306" spans="1:496" x14ac:dyDescent="0.25">
      <c r="A306" s="2"/>
      <c r="B306" s="19"/>
      <c r="C306" s="19"/>
      <c r="D306" s="19"/>
      <c r="E306" s="25"/>
      <c r="F306" s="25"/>
      <c r="G306" s="19"/>
      <c r="H306" s="19"/>
      <c r="I306" s="19"/>
      <c r="J306" s="19"/>
      <c r="K306" s="19"/>
      <c r="L306" s="29"/>
      <c r="M306" s="29"/>
      <c r="N306" s="19"/>
      <c r="O306" s="19"/>
      <c r="P306" s="20"/>
      <c r="Q306" s="19"/>
      <c r="R306" s="19"/>
      <c r="S306" s="25"/>
      <c r="T306" s="19"/>
      <c r="U306" s="19"/>
      <c r="V306" s="19"/>
      <c r="W306" s="19"/>
      <c r="X306" s="40"/>
      <c r="Y306" s="19"/>
      <c r="Z306" s="19"/>
      <c r="AA306" s="19"/>
      <c r="AB306" s="25"/>
      <c r="AE306" s="19"/>
      <c r="AF306" s="19"/>
      <c r="AH306" s="19"/>
      <c r="AI306" s="25"/>
      <c r="CD306" s="19"/>
      <c r="CE306" s="25"/>
      <c r="DZ306" s="19"/>
      <c r="EA306" s="19"/>
      <c r="EB306" s="19"/>
      <c r="EC306" s="19"/>
      <c r="ED306" s="19"/>
      <c r="EE306" s="19"/>
      <c r="EF306" s="19"/>
      <c r="EG306" s="19"/>
      <c r="EH306" s="19"/>
      <c r="EI306" s="19"/>
      <c r="EJ306" s="19"/>
      <c r="EK306" s="19"/>
      <c r="EL306" s="19"/>
      <c r="FU306" s="19"/>
      <c r="FV306" s="19"/>
      <c r="HQ306" s="19"/>
      <c r="HR306" s="19"/>
      <c r="JM306" s="19"/>
      <c r="JN306" s="29"/>
      <c r="JO306" s="19"/>
      <c r="JP306" s="19"/>
      <c r="JQ306" s="19"/>
      <c r="JR306" s="19"/>
      <c r="JS306" s="19"/>
      <c r="JT306" s="19"/>
      <c r="JU306" s="19"/>
      <c r="JV306" s="19"/>
      <c r="JW306" s="19"/>
      <c r="JX306" s="19"/>
      <c r="JY306" s="19"/>
      <c r="JZ306" s="19"/>
      <c r="LI306" s="19"/>
      <c r="LJ306" s="19"/>
      <c r="LK306" s="19"/>
      <c r="LL306" s="19"/>
      <c r="LM306" s="19"/>
      <c r="LN306" s="19"/>
      <c r="LO306" s="19"/>
      <c r="LP306" s="19"/>
      <c r="LQ306" s="19"/>
      <c r="LR306" s="19"/>
      <c r="LS306" s="19"/>
      <c r="LT306" s="19"/>
      <c r="LU306" s="19"/>
      <c r="ND306" s="19"/>
      <c r="NE306" s="19"/>
      <c r="NF306" s="19"/>
      <c r="NG306" s="19"/>
      <c r="NH306" s="19"/>
      <c r="NI306" s="19"/>
      <c r="NJ306" s="19"/>
      <c r="NK306" s="19"/>
      <c r="NL306" s="19"/>
      <c r="NM306" s="19"/>
      <c r="NN306" s="19"/>
      <c r="NO306" s="19"/>
      <c r="NP306" s="19"/>
      <c r="OZ306" s="25"/>
      <c r="PA306" s="25"/>
      <c r="PB306" s="25"/>
      <c r="PC306" s="25"/>
      <c r="PD306" s="25"/>
      <c r="PE306" s="25"/>
      <c r="PF306" s="25"/>
      <c r="PG306" s="25"/>
      <c r="PH306" s="25"/>
      <c r="PI306" s="25"/>
      <c r="PJ306" s="25"/>
      <c r="PK306" s="25"/>
      <c r="PL306" s="25"/>
      <c r="PM306" s="25"/>
      <c r="PN306" s="25"/>
      <c r="QW306" s="25"/>
      <c r="RA306" s="19"/>
      <c r="RB306" s="19"/>
      <c r="RC306" s="19"/>
      <c r="RD306" s="19"/>
      <c r="RE306" s="19"/>
      <c r="RF306" s="19"/>
      <c r="RI306" s="19"/>
      <c r="RJ306" s="19"/>
      <c r="RK306" s="19"/>
      <c r="RL306" s="19"/>
      <c r="RM306" s="19"/>
      <c r="RN306" s="19"/>
      <c r="RO306" s="19"/>
      <c r="RP306" s="19"/>
      <c r="RQ306" s="19"/>
      <c r="RR306" s="19"/>
      <c r="RS306" s="19"/>
      <c r="RT306" s="19"/>
      <c r="RU306" s="19"/>
      <c r="RV306" s="19"/>
      <c r="RW306" s="19"/>
      <c r="RX306" s="19"/>
      <c r="RY306" s="19"/>
      <c r="SA306" s="19"/>
      <c r="SB306" s="19"/>
    </row>
    <row r="307" spans="1:496" x14ac:dyDescent="0.25">
      <c r="A307" s="2"/>
      <c r="B307" s="19"/>
      <c r="C307" s="19"/>
      <c r="D307" s="19"/>
      <c r="E307" s="25"/>
      <c r="F307" s="25"/>
      <c r="G307" s="19"/>
      <c r="H307" s="19"/>
      <c r="I307" s="19"/>
      <c r="J307" s="19"/>
      <c r="K307" s="19"/>
      <c r="L307" s="29"/>
      <c r="M307" s="29"/>
      <c r="N307" s="19"/>
      <c r="O307" s="19"/>
      <c r="P307" s="20"/>
      <c r="Q307" s="19"/>
      <c r="R307" s="19"/>
      <c r="S307" s="25"/>
      <c r="T307" s="19"/>
      <c r="U307" s="19"/>
      <c r="V307" s="19"/>
      <c r="W307" s="19"/>
      <c r="X307" s="40"/>
      <c r="Y307" s="19"/>
      <c r="Z307" s="19"/>
      <c r="AA307" s="19"/>
      <c r="AB307" s="25"/>
      <c r="AE307" s="19"/>
      <c r="AF307" s="19"/>
      <c r="AH307" s="19"/>
      <c r="AI307" s="25"/>
      <c r="CD307" s="19"/>
      <c r="CE307" s="25"/>
      <c r="DZ307" s="19"/>
      <c r="EA307" s="19"/>
      <c r="EB307" s="19"/>
      <c r="EC307" s="19"/>
      <c r="ED307" s="19"/>
      <c r="EE307" s="19"/>
      <c r="EF307" s="19"/>
      <c r="EG307" s="19"/>
      <c r="EH307" s="19"/>
      <c r="EI307" s="19"/>
      <c r="EJ307" s="19"/>
      <c r="EK307" s="19"/>
      <c r="EL307" s="19"/>
      <c r="FU307" s="19"/>
      <c r="FV307" s="19"/>
      <c r="HQ307" s="19"/>
      <c r="HR307" s="19"/>
      <c r="JM307" s="19"/>
      <c r="JN307" s="29"/>
      <c r="JO307" s="19"/>
      <c r="JP307" s="19"/>
      <c r="JQ307" s="19"/>
      <c r="JR307" s="19"/>
      <c r="JS307" s="19"/>
      <c r="JT307" s="19"/>
      <c r="JU307" s="19"/>
      <c r="JV307" s="19"/>
      <c r="JW307" s="19"/>
      <c r="JX307" s="19"/>
      <c r="JY307" s="19"/>
      <c r="JZ307" s="19"/>
      <c r="LI307" s="19"/>
      <c r="LJ307" s="19"/>
      <c r="LK307" s="19"/>
      <c r="LL307" s="19"/>
      <c r="LM307" s="19"/>
      <c r="LN307" s="19"/>
      <c r="LO307" s="19"/>
      <c r="LP307" s="19"/>
      <c r="LQ307" s="19"/>
      <c r="LR307" s="19"/>
      <c r="LS307" s="19"/>
      <c r="LT307" s="19"/>
      <c r="LU307" s="19"/>
      <c r="ND307" s="19"/>
      <c r="NE307" s="19"/>
      <c r="NF307" s="19"/>
      <c r="NG307" s="19"/>
      <c r="NH307" s="19"/>
      <c r="NI307" s="19"/>
      <c r="NJ307" s="19"/>
      <c r="NK307" s="19"/>
      <c r="NL307" s="19"/>
      <c r="NM307" s="19"/>
      <c r="NN307" s="19"/>
      <c r="NO307" s="19"/>
      <c r="NP307" s="19"/>
      <c r="OZ307" s="25"/>
      <c r="PA307" s="25"/>
      <c r="PB307" s="25"/>
      <c r="PC307" s="25"/>
      <c r="PD307" s="25"/>
      <c r="PE307" s="25"/>
      <c r="PF307" s="25"/>
      <c r="PG307" s="25"/>
      <c r="PH307" s="25"/>
      <c r="PI307" s="25"/>
      <c r="PJ307" s="25"/>
      <c r="PK307" s="25"/>
      <c r="PL307" s="25"/>
      <c r="PM307" s="25"/>
      <c r="PN307" s="25"/>
      <c r="QW307" s="25"/>
      <c r="RA307" s="19"/>
      <c r="RB307" s="19"/>
      <c r="RC307" s="19"/>
      <c r="RD307" s="19"/>
      <c r="RE307" s="19"/>
      <c r="RF307" s="19"/>
      <c r="RI307" s="19"/>
      <c r="RJ307" s="19"/>
      <c r="RK307" s="19"/>
      <c r="RL307" s="19"/>
      <c r="RM307" s="19"/>
      <c r="RN307" s="19"/>
      <c r="RO307" s="19"/>
      <c r="RP307" s="19"/>
      <c r="RQ307" s="19"/>
      <c r="RR307" s="19"/>
      <c r="RS307" s="19"/>
      <c r="RT307" s="19"/>
      <c r="RU307" s="19"/>
      <c r="RV307" s="19"/>
      <c r="RW307" s="19"/>
      <c r="RX307" s="19"/>
      <c r="RY307" s="19"/>
      <c r="SA307" s="19"/>
      <c r="SB307" s="19"/>
    </row>
    <row r="308" spans="1:496" x14ac:dyDescent="0.25">
      <c r="A308" s="2"/>
      <c r="B308" s="19"/>
      <c r="C308" s="19"/>
      <c r="D308" s="19"/>
      <c r="E308" s="25"/>
      <c r="F308" s="25"/>
      <c r="G308" s="19"/>
      <c r="H308" s="19"/>
      <c r="I308" s="19"/>
      <c r="J308" s="19"/>
      <c r="K308" s="19"/>
      <c r="L308" s="29"/>
      <c r="M308" s="29"/>
      <c r="N308" s="19"/>
      <c r="O308" s="19"/>
      <c r="P308" s="20"/>
      <c r="Q308" s="19"/>
      <c r="R308" s="19"/>
      <c r="S308" s="25"/>
      <c r="T308" s="19"/>
      <c r="U308" s="19"/>
      <c r="V308" s="19"/>
      <c r="W308" s="19"/>
      <c r="X308" s="40"/>
      <c r="Y308" s="19"/>
      <c r="Z308" s="19"/>
      <c r="AA308" s="19"/>
      <c r="AB308" s="25"/>
      <c r="AE308" s="19"/>
      <c r="AF308" s="19"/>
      <c r="AH308" s="19"/>
      <c r="AI308" s="25"/>
      <c r="CD308" s="19"/>
      <c r="CE308" s="25"/>
      <c r="DZ308" s="19"/>
      <c r="EA308" s="19"/>
      <c r="EB308" s="19"/>
      <c r="EC308" s="19"/>
      <c r="ED308" s="19"/>
      <c r="EE308" s="19"/>
      <c r="EF308" s="19"/>
      <c r="EG308" s="19"/>
      <c r="EH308" s="19"/>
      <c r="EI308" s="19"/>
      <c r="EJ308" s="19"/>
      <c r="EK308" s="19"/>
      <c r="EL308" s="19"/>
      <c r="FU308" s="19"/>
      <c r="FV308" s="19"/>
      <c r="HQ308" s="19"/>
      <c r="HR308" s="19"/>
      <c r="JM308" s="19"/>
      <c r="JN308" s="29"/>
      <c r="JO308" s="19"/>
      <c r="JP308" s="19"/>
      <c r="JQ308" s="19"/>
      <c r="JR308" s="19"/>
      <c r="JS308" s="19"/>
      <c r="JT308" s="19"/>
      <c r="JU308" s="19"/>
      <c r="JV308" s="19"/>
      <c r="JW308" s="19"/>
      <c r="JX308" s="19"/>
      <c r="JY308" s="19"/>
      <c r="JZ308" s="19"/>
      <c r="LI308" s="19"/>
      <c r="LJ308" s="19"/>
      <c r="LK308" s="19"/>
      <c r="LL308" s="19"/>
      <c r="LM308" s="19"/>
      <c r="LN308" s="19"/>
      <c r="LO308" s="19"/>
      <c r="LP308" s="19"/>
      <c r="LQ308" s="19"/>
      <c r="LR308" s="19"/>
      <c r="LS308" s="19"/>
      <c r="LT308" s="19"/>
      <c r="LU308" s="19"/>
      <c r="ND308" s="19"/>
      <c r="NE308" s="19"/>
      <c r="NF308" s="19"/>
      <c r="NG308" s="19"/>
      <c r="NH308" s="19"/>
      <c r="NI308" s="19"/>
      <c r="NJ308" s="19"/>
      <c r="NK308" s="19"/>
      <c r="NL308" s="19"/>
      <c r="NM308" s="19"/>
      <c r="NN308" s="19"/>
      <c r="NO308" s="19"/>
      <c r="NP308" s="19"/>
      <c r="OZ308" s="25"/>
      <c r="PA308" s="25"/>
      <c r="PB308" s="25"/>
      <c r="PC308" s="25"/>
      <c r="PD308" s="25"/>
      <c r="PE308" s="25"/>
      <c r="PF308" s="25"/>
      <c r="PG308" s="25"/>
      <c r="PH308" s="25"/>
      <c r="PI308" s="25"/>
      <c r="PJ308" s="25"/>
      <c r="PK308" s="25"/>
      <c r="PL308" s="25"/>
      <c r="PM308" s="25"/>
      <c r="PN308" s="25"/>
      <c r="QW308" s="25"/>
      <c r="RA308" s="19"/>
      <c r="RB308" s="19"/>
      <c r="RC308" s="19"/>
      <c r="RD308" s="19"/>
      <c r="RE308" s="19"/>
      <c r="RF308" s="19"/>
      <c r="RI308" s="19"/>
      <c r="RJ308" s="19"/>
      <c r="RK308" s="19"/>
      <c r="RL308" s="19"/>
      <c r="RM308" s="19"/>
      <c r="RN308" s="19"/>
      <c r="RO308" s="19"/>
      <c r="RP308" s="19"/>
      <c r="RQ308" s="19"/>
      <c r="RR308" s="19"/>
      <c r="RS308" s="19"/>
      <c r="RT308" s="19"/>
      <c r="RU308" s="19"/>
      <c r="RV308" s="19"/>
      <c r="RW308" s="19"/>
      <c r="RX308" s="19"/>
      <c r="RY308" s="19"/>
      <c r="SA308" s="19"/>
      <c r="SB308" s="19"/>
    </row>
    <row r="309" spans="1:496" x14ac:dyDescent="0.25">
      <c r="A309" s="2"/>
      <c r="B309" s="19"/>
      <c r="C309" s="19"/>
      <c r="D309" s="19"/>
      <c r="E309" s="25"/>
      <c r="F309" s="25"/>
      <c r="G309" s="19"/>
      <c r="H309" s="19"/>
      <c r="I309" s="19"/>
      <c r="J309" s="19"/>
      <c r="K309" s="19"/>
      <c r="L309" s="29"/>
      <c r="M309" s="29"/>
      <c r="N309" s="19"/>
      <c r="O309" s="19"/>
      <c r="P309" s="20"/>
      <c r="Q309" s="19"/>
      <c r="R309" s="19"/>
      <c r="S309" s="25"/>
      <c r="T309" s="19"/>
      <c r="U309" s="19"/>
      <c r="V309" s="19"/>
      <c r="W309" s="19"/>
      <c r="X309" s="40"/>
      <c r="Y309" s="19"/>
      <c r="Z309" s="19"/>
      <c r="AA309" s="19"/>
      <c r="AB309" s="25"/>
      <c r="AE309" s="19"/>
      <c r="AF309" s="19"/>
      <c r="AH309" s="19"/>
      <c r="AI309" s="25"/>
      <c r="CD309" s="19"/>
      <c r="CE309" s="25"/>
      <c r="DZ309" s="19"/>
      <c r="EA309" s="19"/>
      <c r="EB309" s="19"/>
      <c r="EC309" s="19"/>
      <c r="ED309" s="19"/>
      <c r="EE309" s="19"/>
      <c r="EF309" s="19"/>
      <c r="EG309" s="19"/>
      <c r="EH309" s="19"/>
      <c r="EI309" s="19"/>
      <c r="EJ309" s="19"/>
      <c r="EK309" s="19"/>
      <c r="EL309" s="19"/>
      <c r="FU309" s="19"/>
      <c r="FV309" s="19"/>
      <c r="HQ309" s="19"/>
      <c r="HR309" s="19"/>
      <c r="JM309" s="19"/>
      <c r="JN309" s="29"/>
      <c r="JO309" s="19"/>
      <c r="JP309" s="19"/>
      <c r="JQ309" s="19"/>
      <c r="JR309" s="19"/>
      <c r="JS309" s="19"/>
      <c r="JT309" s="19"/>
      <c r="JU309" s="19"/>
      <c r="JV309" s="19"/>
      <c r="JW309" s="19"/>
      <c r="JX309" s="19"/>
      <c r="JY309" s="19"/>
      <c r="JZ309" s="19"/>
      <c r="LI309" s="19"/>
      <c r="LJ309" s="19"/>
      <c r="LK309" s="19"/>
      <c r="LL309" s="19"/>
      <c r="LM309" s="19"/>
      <c r="LN309" s="19"/>
      <c r="LO309" s="19"/>
      <c r="LP309" s="19"/>
      <c r="LQ309" s="19"/>
      <c r="LR309" s="19"/>
      <c r="LS309" s="19"/>
      <c r="LT309" s="19"/>
      <c r="LU309" s="19"/>
      <c r="ND309" s="19"/>
      <c r="NE309" s="19"/>
      <c r="NF309" s="19"/>
      <c r="NG309" s="19"/>
      <c r="NH309" s="19"/>
      <c r="NI309" s="19"/>
      <c r="NJ309" s="19"/>
      <c r="NK309" s="19"/>
      <c r="NL309" s="19"/>
      <c r="NM309" s="19"/>
      <c r="NN309" s="19"/>
      <c r="NO309" s="19"/>
      <c r="NP309" s="19"/>
      <c r="OZ309" s="25"/>
      <c r="PA309" s="25"/>
      <c r="PB309" s="25"/>
      <c r="PC309" s="25"/>
      <c r="PD309" s="25"/>
      <c r="PE309" s="25"/>
      <c r="PF309" s="25"/>
      <c r="PG309" s="25"/>
      <c r="PH309" s="25"/>
      <c r="PI309" s="25"/>
      <c r="PJ309" s="25"/>
      <c r="PK309" s="25"/>
      <c r="PL309" s="25"/>
      <c r="PM309" s="25"/>
      <c r="PN309" s="25"/>
      <c r="QW309" s="25"/>
      <c r="RA309" s="19"/>
      <c r="RB309" s="19"/>
      <c r="RC309" s="19"/>
      <c r="RD309" s="19"/>
      <c r="RE309" s="19"/>
      <c r="RF309" s="19"/>
      <c r="RI309" s="19"/>
      <c r="RJ309" s="19"/>
      <c r="RK309" s="19"/>
      <c r="RL309" s="19"/>
      <c r="RM309" s="19"/>
      <c r="RN309" s="19"/>
      <c r="RO309" s="19"/>
      <c r="RP309" s="19"/>
      <c r="RQ309" s="19"/>
      <c r="RR309" s="19"/>
      <c r="RS309" s="19"/>
      <c r="RT309" s="19"/>
      <c r="RU309" s="19"/>
      <c r="RV309" s="19"/>
      <c r="RW309" s="19"/>
      <c r="RX309" s="19"/>
      <c r="RY309" s="19"/>
      <c r="SA309" s="19"/>
      <c r="SB309" s="19"/>
    </row>
    <row r="310" spans="1:496" x14ac:dyDescent="0.25">
      <c r="A310" s="2"/>
      <c r="B310" s="19"/>
      <c r="C310" s="19"/>
      <c r="D310" s="19"/>
      <c r="E310" s="25"/>
      <c r="F310" s="25"/>
      <c r="G310" s="19"/>
      <c r="H310" s="19"/>
      <c r="I310" s="19"/>
      <c r="J310" s="19"/>
      <c r="K310" s="19"/>
      <c r="L310" s="29"/>
      <c r="M310" s="29"/>
      <c r="N310" s="19"/>
      <c r="O310" s="19"/>
      <c r="P310" s="20"/>
      <c r="Q310" s="19"/>
      <c r="R310" s="19"/>
      <c r="S310" s="25"/>
      <c r="T310" s="19"/>
      <c r="U310" s="19"/>
      <c r="V310" s="19"/>
      <c r="W310" s="19"/>
      <c r="X310" s="40"/>
      <c r="Y310" s="19"/>
      <c r="Z310" s="19"/>
      <c r="AA310" s="19"/>
      <c r="AB310" s="25"/>
      <c r="AE310" s="19"/>
      <c r="AF310" s="19"/>
      <c r="AH310" s="19"/>
      <c r="AI310" s="25"/>
      <c r="CD310" s="19"/>
      <c r="CE310" s="25"/>
      <c r="DZ310" s="19"/>
      <c r="EA310" s="19"/>
      <c r="EB310" s="19"/>
      <c r="EC310" s="19"/>
      <c r="ED310" s="19"/>
      <c r="EE310" s="19"/>
      <c r="EF310" s="19"/>
      <c r="EG310" s="19"/>
      <c r="EH310" s="19"/>
      <c r="EI310" s="19"/>
      <c r="EJ310" s="19"/>
      <c r="EK310" s="19"/>
      <c r="EL310" s="19"/>
      <c r="FU310" s="19"/>
      <c r="FV310" s="19"/>
      <c r="HQ310" s="19"/>
      <c r="HR310" s="19"/>
      <c r="JM310" s="19"/>
      <c r="JN310" s="29"/>
      <c r="JO310" s="19"/>
      <c r="JP310" s="19"/>
      <c r="JQ310" s="19"/>
      <c r="JR310" s="19"/>
      <c r="JS310" s="19"/>
      <c r="JT310" s="19"/>
      <c r="JU310" s="19"/>
      <c r="JV310" s="19"/>
      <c r="JW310" s="19"/>
      <c r="JX310" s="19"/>
      <c r="JY310" s="19"/>
      <c r="JZ310" s="19"/>
      <c r="LI310" s="19"/>
      <c r="LJ310" s="19"/>
      <c r="LK310" s="19"/>
      <c r="LL310" s="19"/>
      <c r="LM310" s="19"/>
      <c r="LN310" s="19"/>
      <c r="LO310" s="19"/>
      <c r="LP310" s="19"/>
      <c r="LQ310" s="19"/>
      <c r="LR310" s="19"/>
      <c r="LS310" s="19"/>
      <c r="LT310" s="19"/>
      <c r="LU310" s="19"/>
      <c r="ND310" s="19"/>
      <c r="NE310" s="19"/>
      <c r="NF310" s="19"/>
      <c r="NG310" s="19"/>
      <c r="NH310" s="19"/>
      <c r="NI310" s="19"/>
      <c r="NJ310" s="19"/>
      <c r="NK310" s="19"/>
      <c r="NL310" s="19"/>
      <c r="NM310" s="19"/>
      <c r="NN310" s="19"/>
      <c r="NO310" s="19"/>
      <c r="NP310" s="19"/>
      <c r="OZ310" s="25"/>
      <c r="PA310" s="25"/>
      <c r="PB310" s="25"/>
      <c r="PC310" s="25"/>
      <c r="PD310" s="25"/>
      <c r="PE310" s="25"/>
      <c r="PF310" s="25"/>
      <c r="PG310" s="25"/>
      <c r="PH310" s="25"/>
      <c r="PI310" s="25"/>
      <c r="PJ310" s="25"/>
      <c r="PK310" s="25"/>
      <c r="PL310" s="25"/>
      <c r="PM310" s="25"/>
      <c r="PN310" s="25"/>
      <c r="QW310" s="25"/>
      <c r="RA310" s="19"/>
      <c r="RB310" s="19"/>
      <c r="RC310" s="19"/>
      <c r="RD310" s="19"/>
      <c r="RE310" s="19"/>
      <c r="RF310" s="19"/>
      <c r="RI310" s="19"/>
      <c r="RJ310" s="19"/>
      <c r="RK310" s="19"/>
      <c r="RL310" s="19"/>
      <c r="RM310" s="19"/>
      <c r="RN310" s="19"/>
      <c r="RO310" s="19"/>
      <c r="RP310" s="19"/>
      <c r="RQ310" s="19"/>
      <c r="RR310" s="19"/>
      <c r="RS310" s="19"/>
      <c r="RT310" s="19"/>
      <c r="RU310" s="19"/>
      <c r="RV310" s="19"/>
      <c r="RW310" s="19"/>
      <c r="RX310" s="19"/>
      <c r="RY310" s="19"/>
      <c r="SA310" s="19"/>
      <c r="SB310" s="19"/>
    </row>
    <row r="311" spans="1:496" x14ac:dyDescent="0.25">
      <c r="A311" s="2"/>
      <c r="B311" s="19"/>
      <c r="C311" s="19"/>
      <c r="D311" s="19"/>
      <c r="E311" s="25"/>
      <c r="F311" s="25"/>
      <c r="G311" s="19"/>
      <c r="H311" s="19"/>
      <c r="I311" s="19"/>
      <c r="J311" s="19"/>
      <c r="K311" s="19"/>
      <c r="L311" s="29"/>
      <c r="M311" s="29"/>
      <c r="N311" s="19"/>
      <c r="O311" s="19"/>
      <c r="P311" s="20"/>
      <c r="Q311" s="19"/>
      <c r="R311" s="19"/>
      <c r="S311" s="25"/>
      <c r="T311" s="19"/>
      <c r="U311" s="19"/>
      <c r="V311" s="19"/>
      <c r="W311" s="19"/>
      <c r="X311" s="40"/>
      <c r="Y311" s="19"/>
      <c r="Z311" s="19"/>
      <c r="AA311" s="19"/>
      <c r="AB311" s="25"/>
      <c r="AE311" s="19"/>
      <c r="AF311" s="19"/>
      <c r="AH311" s="19"/>
      <c r="AI311" s="25"/>
      <c r="CD311" s="19"/>
      <c r="CE311" s="25"/>
      <c r="DZ311" s="19"/>
      <c r="EA311" s="19"/>
      <c r="EB311" s="19"/>
      <c r="EC311" s="19"/>
      <c r="ED311" s="19"/>
      <c r="EE311" s="19"/>
      <c r="EF311" s="19"/>
      <c r="EG311" s="19"/>
      <c r="EH311" s="19"/>
      <c r="EI311" s="19"/>
      <c r="EJ311" s="19"/>
      <c r="EK311" s="19"/>
      <c r="EL311" s="19"/>
      <c r="FU311" s="19"/>
      <c r="FV311" s="19"/>
      <c r="HQ311" s="19"/>
      <c r="HR311" s="19"/>
      <c r="JM311" s="19"/>
      <c r="JN311" s="29"/>
      <c r="JO311" s="19"/>
      <c r="JP311" s="19"/>
      <c r="JQ311" s="19"/>
      <c r="JR311" s="19"/>
      <c r="JS311" s="19"/>
      <c r="JT311" s="19"/>
      <c r="JU311" s="19"/>
      <c r="JV311" s="19"/>
      <c r="JW311" s="19"/>
      <c r="JX311" s="19"/>
      <c r="JY311" s="19"/>
      <c r="JZ311" s="19"/>
      <c r="LI311" s="19"/>
      <c r="LJ311" s="19"/>
      <c r="LK311" s="19"/>
      <c r="LL311" s="19"/>
      <c r="LM311" s="19"/>
      <c r="LN311" s="19"/>
      <c r="LO311" s="19"/>
      <c r="LP311" s="19"/>
      <c r="LQ311" s="19"/>
      <c r="LR311" s="19"/>
      <c r="LS311" s="19"/>
      <c r="LT311" s="19"/>
      <c r="LU311" s="19"/>
      <c r="ND311" s="19"/>
      <c r="NE311" s="19"/>
      <c r="NF311" s="19"/>
      <c r="NG311" s="19"/>
      <c r="NH311" s="19"/>
      <c r="NI311" s="19"/>
      <c r="NJ311" s="19"/>
      <c r="NK311" s="19"/>
      <c r="NL311" s="19"/>
      <c r="NM311" s="19"/>
      <c r="NN311" s="19"/>
      <c r="NO311" s="19"/>
      <c r="NP311" s="19"/>
      <c r="OZ311" s="25"/>
      <c r="PA311" s="25"/>
      <c r="PB311" s="25"/>
      <c r="PC311" s="25"/>
      <c r="PD311" s="25"/>
      <c r="PE311" s="25"/>
      <c r="PF311" s="25"/>
      <c r="PG311" s="25"/>
      <c r="PH311" s="25"/>
      <c r="PI311" s="25"/>
      <c r="PJ311" s="25"/>
      <c r="PK311" s="25"/>
      <c r="PL311" s="25"/>
      <c r="PM311" s="25"/>
      <c r="PN311" s="25"/>
      <c r="QW311" s="25"/>
      <c r="RA311" s="19"/>
      <c r="RB311" s="19"/>
      <c r="RC311" s="19"/>
      <c r="RD311" s="19"/>
      <c r="RE311" s="19"/>
      <c r="RF311" s="19"/>
      <c r="RI311" s="19"/>
      <c r="RJ311" s="19"/>
      <c r="RK311" s="19"/>
      <c r="RL311" s="19"/>
      <c r="RM311" s="19"/>
      <c r="RN311" s="19"/>
      <c r="RO311" s="19"/>
      <c r="RP311" s="19"/>
      <c r="RQ311" s="19"/>
      <c r="RR311" s="19"/>
      <c r="RS311" s="19"/>
      <c r="RT311" s="19"/>
      <c r="RU311" s="19"/>
      <c r="RV311" s="19"/>
      <c r="RW311" s="19"/>
      <c r="RX311" s="19"/>
      <c r="RY311" s="19"/>
      <c r="SA311" s="19"/>
      <c r="SB311" s="19"/>
    </row>
    <row r="312" spans="1:496" x14ac:dyDescent="0.25">
      <c r="A312" s="2"/>
      <c r="B312" s="19"/>
      <c r="C312" s="19"/>
      <c r="D312" s="19"/>
      <c r="E312" s="25"/>
      <c r="F312" s="25"/>
      <c r="G312" s="19"/>
      <c r="H312" s="19"/>
      <c r="I312" s="19"/>
      <c r="J312" s="19"/>
      <c r="K312" s="19"/>
      <c r="L312" s="29"/>
      <c r="M312" s="29"/>
      <c r="N312" s="19"/>
      <c r="O312" s="19"/>
      <c r="P312" s="20"/>
      <c r="Q312" s="19"/>
      <c r="R312" s="19"/>
      <c r="S312" s="25"/>
      <c r="T312" s="19"/>
      <c r="U312" s="19"/>
      <c r="V312" s="19"/>
      <c r="W312" s="19"/>
      <c r="X312" s="40"/>
      <c r="Y312" s="19"/>
      <c r="Z312" s="19"/>
      <c r="AA312" s="19"/>
      <c r="AB312" s="25"/>
      <c r="AE312" s="19"/>
      <c r="AF312" s="19"/>
      <c r="AH312" s="19"/>
      <c r="AI312" s="25"/>
      <c r="CD312" s="19"/>
      <c r="CE312" s="25"/>
      <c r="DZ312" s="19"/>
      <c r="EA312" s="19"/>
      <c r="EB312" s="19"/>
      <c r="EC312" s="19"/>
      <c r="ED312" s="19"/>
      <c r="EE312" s="19"/>
      <c r="EF312" s="19"/>
      <c r="EG312" s="19"/>
      <c r="EH312" s="19"/>
      <c r="EI312" s="19"/>
      <c r="EJ312" s="19"/>
      <c r="EK312" s="19"/>
      <c r="EL312" s="19"/>
      <c r="FU312" s="19"/>
      <c r="FV312" s="19"/>
      <c r="HQ312" s="19"/>
      <c r="HR312" s="19"/>
      <c r="JM312" s="19"/>
      <c r="JN312" s="29"/>
      <c r="JO312" s="19"/>
      <c r="JP312" s="19"/>
      <c r="JQ312" s="19"/>
      <c r="JR312" s="19"/>
      <c r="JS312" s="19"/>
      <c r="JT312" s="19"/>
      <c r="JU312" s="19"/>
      <c r="JV312" s="19"/>
      <c r="JW312" s="19"/>
      <c r="JX312" s="19"/>
      <c r="JY312" s="19"/>
      <c r="JZ312" s="19"/>
      <c r="LI312" s="19"/>
      <c r="LJ312" s="19"/>
      <c r="LK312" s="19"/>
      <c r="LL312" s="19"/>
      <c r="LM312" s="19"/>
      <c r="LN312" s="19"/>
      <c r="LO312" s="19"/>
      <c r="LP312" s="19"/>
      <c r="LQ312" s="19"/>
      <c r="LR312" s="19"/>
      <c r="LS312" s="19"/>
      <c r="LT312" s="19"/>
      <c r="LU312" s="19"/>
      <c r="ND312" s="19"/>
      <c r="NE312" s="19"/>
      <c r="NF312" s="19"/>
      <c r="NG312" s="19"/>
      <c r="NH312" s="19"/>
      <c r="NI312" s="19"/>
      <c r="NJ312" s="19"/>
      <c r="NK312" s="19"/>
      <c r="NL312" s="19"/>
      <c r="NM312" s="19"/>
      <c r="NN312" s="19"/>
      <c r="NO312" s="19"/>
      <c r="NP312" s="19"/>
      <c r="OZ312" s="25"/>
      <c r="PA312" s="25"/>
      <c r="PB312" s="25"/>
      <c r="PC312" s="25"/>
      <c r="PD312" s="25"/>
      <c r="PE312" s="25"/>
      <c r="PF312" s="25"/>
      <c r="PG312" s="25"/>
      <c r="PH312" s="25"/>
      <c r="PI312" s="25"/>
      <c r="PJ312" s="25"/>
      <c r="PK312" s="25"/>
      <c r="PL312" s="25"/>
      <c r="PM312" s="25"/>
      <c r="PN312" s="25"/>
      <c r="QW312" s="25"/>
      <c r="RA312" s="19"/>
      <c r="RB312" s="19"/>
      <c r="RC312" s="19"/>
      <c r="RD312" s="19"/>
      <c r="RE312" s="19"/>
      <c r="RF312" s="19"/>
      <c r="RI312" s="19"/>
      <c r="RJ312" s="19"/>
      <c r="RK312" s="19"/>
      <c r="RL312" s="19"/>
      <c r="RM312" s="19"/>
      <c r="RN312" s="19"/>
      <c r="RO312" s="19"/>
      <c r="RP312" s="19"/>
      <c r="RQ312" s="19"/>
      <c r="RR312" s="19"/>
      <c r="RS312" s="19"/>
      <c r="RT312" s="19"/>
      <c r="RU312" s="19"/>
      <c r="RV312" s="19"/>
      <c r="RW312" s="19"/>
      <c r="RX312" s="19"/>
      <c r="RY312" s="19"/>
      <c r="SA312" s="19"/>
      <c r="SB312" s="19"/>
    </row>
    <row r="313" spans="1:496" x14ac:dyDescent="0.25">
      <c r="A313" s="2"/>
      <c r="B313" s="19"/>
      <c r="C313" s="19"/>
      <c r="D313" s="19"/>
      <c r="E313" s="25"/>
      <c r="F313" s="25"/>
      <c r="G313" s="19"/>
      <c r="H313" s="19"/>
      <c r="I313" s="19"/>
      <c r="J313" s="19"/>
      <c r="K313" s="19"/>
      <c r="L313" s="29"/>
      <c r="M313" s="29"/>
      <c r="N313" s="19"/>
      <c r="O313" s="19"/>
      <c r="P313" s="20"/>
      <c r="Q313" s="19"/>
      <c r="R313" s="19"/>
      <c r="S313" s="25"/>
      <c r="T313" s="19"/>
      <c r="U313" s="19"/>
      <c r="V313" s="19"/>
      <c r="W313" s="19"/>
      <c r="X313" s="40"/>
      <c r="Y313" s="19"/>
      <c r="Z313" s="19"/>
      <c r="AA313" s="19"/>
      <c r="AB313" s="25"/>
      <c r="AE313" s="19"/>
      <c r="AF313" s="19"/>
      <c r="AH313" s="19"/>
      <c r="AI313" s="25"/>
      <c r="CD313" s="19"/>
      <c r="CE313" s="25"/>
      <c r="DZ313" s="19"/>
      <c r="EA313" s="19"/>
      <c r="EB313" s="19"/>
      <c r="EC313" s="19"/>
      <c r="ED313" s="19"/>
      <c r="EE313" s="19"/>
      <c r="EF313" s="19"/>
      <c r="EG313" s="19"/>
      <c r="EH313" s="19"/>
      <c r="EI313" s="19"/>
      <c r="EJ313" s="19"/>
      <c r="EK313" s="19"/>
      <c r="EL313" s="19"/>
      <c r="FU313" s="19"/>
      <c r="FV313" s="19"/>
      <c r="HQ313" s="19"/>
      <c r="HR313" s="19"/>
      <c r="JM313" s="19"/>
      <c r="JN313" s="29"/>
      <c r="JO313" s="19"/>
      <c r="JP313" s="19"/>
      <c r="JQ313" s="19"/>
      <c r="JR313" s="19"/>
      <c r="JS313" s="19"/>
      <c r="JT313" s="19"/>
      <c r="JU313" s="19"/>
      <c r="JV313" s="19"/>
      <c r="JW313" s="19"/>
      <c r="JX313" s="19"/>
      <c r="JY313" s="19"/>
      <c r="JZ313" s="19"/>
      <c r="LI313" s="19"/>
      <c r="LJ313" s="19"/>
      <c r="LK313" s="19"/>
      <c r="LL313" s="19"/>
      <c r="LM313" s="19"/>
      <c r="LN313" s="19"/>
      <c r="LO313" s="19"/>
      <c r="LP313" s="19"/>
      <c r="LQ313" s="19"/>
      <c r="LR313" s="19"/>
      <c r="LS313" s="19"/>
      <c r="LT313" s="19"/>
      <c r="LU313" s="19"/>
      <c r="ND313" s="19"/>
      <c r="NE313" s="19"/>
      <c r="NF313" s="19"/>
      <c r="NG313" s="19"/>
      <c r="NH313" s="19"/>
      <c r="NI313" s="19"/>
      <c r="NJ313" s="19"/>
      <c r="NK313" s="19"/>
      <c r="NL313" s="19"/>
      <c r="NM313" s="19"/>
      <c r="NN313" s="19"/>
      <c r="NO313" s="19"/>
      <c r="NP313" s="19"/>
      <c r="OZ313" s="25"/>
      <c r="PA313" s="25"/>
      <c r="PB313" s="25"/>
      <c r="PC313" s="25"/>
      <c r="PD313" s="25"/>
      <c r="PE313" s="25"/>
      <c r="PF313" s="25"/>
      <c r="PG313" s="25"/>
      <c r="PH313" s="25"/>
      <c r="PI313" s="25"/>
      <c r="PJ313" s="25"/>
      <c r="PK313" s="25"/>
      <c r="PL313" s="25"/>
      <c r="PM313" s="25"/>
      <c r="PN313" s="25"/>
      <c r="QW313" s="25"/>
      <c r="RA313" s="19"/>
      <c r="RB313" s="19"/>
      <c r="RC313" s="19"/>
      <c r="RD313" s="19"/>
      <c r="RE313" s="19"/>
      <c r="RF313" s="19"/>
      <c r="RI313" s="19"/>
      <c r="RJ313" s="19"/>
      <c r="RK313" s="19"/>
      <c r="RL313" s="19"/>
      <c r="RM313" s="19"/>
      <c r="RN313" s="19"/>
      <c r="RO313" s="19"/>
      <c r="RP313" s="19"/>
      <c r="RQ313" s="19"/>
      <c r="RR313" s="19"/>
      <c r="RS313" s="19"/>
      <c r="RT313" s="19"/>
      <c r="RU313" s="19"/>
      <c r="RV313" s="19"/>
      <c r="RW313" s="19"/>
      <c r="RX313" s="19"/>
      <c r="RY313" s="19"/>
      <c r="SA313" s="19"/>
      <c r="SB313" s="19"/>
    </row>
    <row r="314" spans="1:496" x14ac:dyDescent="0.25">
      <c r="A314" s="2"/>
      <c r="B314" s="19"/>
      <c r="C314" s="19"/>
      <c r="D314" s="19"/>
      <c r="E314" s="25"/>
      <c r="F314" s="25"/>
      <c r="G314" s="19"/>
      <c r="H314" s="19"/>
      <c r="I314" s="19"/>
      <c r="J314" s="19"/>
      <c r="K314" s="19"/>
      <c r="L314" s="29"/>
      <c r="M314" s="29"/>
      <c r="N314" s="19"/>
      <c r="O314" s="19"/>
      <c r="P314" s="20"/>
      <c r="Q314" s="19"/>
      <c r="R314" s="19"/>
      <c r="S314" s="25"/>
      <c r="T314" s="19"/>
      <c r="U314" s="19"/>
      <c r="V314" s="19"/>
      <c r="W314" s="19"/>
      <c r="X314" s="40"/>
      <c r="Y314" s="19"/>
      <c r="Z314" s="19"/>
      <c r="AA314" s="19"/>
      <c r="AB314" s="25"/>
      <c r="AE314" s="19"/>
      <c r="AF314" s="19"/>
      <c r="AH314" s="19"/>
      <c r="AI314" s="25"/>
      <c r="CD314" s="19"/>
      <c r="CE314" s="25"/>
      <c r="DZ314" s="19"/>
      <c r="EA314" s="19"/>
      <c r="EB314" s="19"/>
      <c r="EC314" s="19"/>
      <c r="ED314" s="19"/>
      <c r="EE314" s="19"/>
      <c r="EF314" s="19"/>
      <c r="EG314" s="19"/>
      <c r="EH314" s="19"/>
      <c r="EI314" s="19"/>
      <c r="EJ314" s="19"/>
      <c r="EK314" s="19"/>
      <c r="EL314" s="19"/>
      <c r="FU314" s="19"/>
      <c r="FV314" s="19"/>
      <c r="HQ314" s="19"/>
      <c r="HR314" s="19"/>
      <c r="JM314" s="19"/>
      <c r="JN314" s="29"/>
      <c r="JO314" s="19"/>
      <c r="JP314" s="19"/>
      <c r="JQ314" s="19"/>
      <c r="JR314" s="19"/>
      <c r="JS314" s="19"/>
      <c r="JT314" s="19"/>
      <c r="JU314" s="19"/>
      <c r="JV314" s="19"/>
      <c r="JW314" s="19"/>
      <c r="JX314" s="19"/>
      <c r="JY314" s="19"/>
      <c r="JZ314" s="19"/>
      <c r="LI314" s="19"/>
      <c r="LJ314" s="19"/>
      <c r="LK314" s="19"/>
      <c r="LL314" s="19"/>
      <c r="LM314" s="19"/>
      <c r="LN314" s="19"/>
      <c r="LO314" s="19"/>
      <c r="LP314" s="19"/>
      <c r="LQ314" s="19"/>
      <c r="LR314" s="19"/>
      <c r="LS314" s="19"/>
      <c r="LT314" s="19"/>
      <c r="LU314" s="19"/>
      <c r="ND314" s="19"/>
      <c r="NE314" s="19"/>
      <c r="NF314" s="19"/>
      <c r="NG314" s="19"/>
      <c r="NH314" s="19"/>
      <c r="NI314" s="19"/>
      <c r="NJ314" s="19"/>
      <c r="NK314" s="19"/>
      <c r="NL314" s="19"/>
      <c r="NM314" s="19"/>
      <c r="NN314" s="19"/>
      <c r="NO314" s="19"/>
      <c r="NP314" s="19"/>
      <c r="OZ314" s="25"/>
      <c r="PA314" s="25"/>
      <c r="PB314" s="25"/>
      <c r="PC314" s="25"/>
      <c r="PD314" s="25"/>
      <c r="PE314" s="25"/>
      <c r="PF314" s="25"/>
      <c r="PG314" s="25"/>
      <c r="PH314" s="25"/>
      <c r="PI314" s="25"/>
      <c r="PJ314" s="25"/>
      <c r="PK314" s="25"/>
      <c r="PL314" s="25"/>
      <c r="PM314" s="25"/>
      <c r="PN314" s="25"/>
      <c r="QW314" s="25"/>
      <c r="RA314" s="19"/>
      <c r="RB314" s="19"/>
      <c r="RC314" s="19"/>
      <c r="RD314" s="19"/>
      <c r="RE314" s="19"/>
      <c r="RF314" s="19"/>
      <c r="RI314" s="19"/>
      <c r="RJ314" s="19"/>
      <c r="RK314" s="19"/>
      <c r="RL314" s="19"/>
      <c r="RM314" s="19"/>
      <c r="RN314" s="19"/>
      <c r="RO314" s="19"/>
      <c r="RP314" s="19"/>
      <c r="RQ314" s="19"/>
      <c r="RR314" s="19"/>
      <c r="RS314" s="19"/>
      <c r="RT314" s="19"/>
      <c r="RU314" s="19"/>
      <c r="RV314" s="19"/>
      <c r="RW314" s="19"/>
      <c r="RX314" s="19"/>
      <c r="RY314" s="19"/>
      <c r="SA314" s="19"/>
      <c r="SB314" s="19"/>
    </row>
    <row r="315" spans="1:496" x14ac:dyDescent="0.25">
      <c r="A315" s="2"/>
      <c r="B315" s="19"/>
      <c r="C315" s="19"/>
      <c r="D315" s="19"/>
      <c r="E315" s="25"/>
      <c r="F315" s="25"/>
      <c r="G315" s="19"/>
      <c r="H315" s="19"/>
      <c r="I315" s="19"/>
      <c r="J315" s="19"/>
      <c r="K315" s="19"/>
      <c r="L315" s="29"/>
      <c r="M315" s="29"/>
      <c r="N315" s="19"/>
      <c r="O315" s="19"/>
      <c r="P315" s="20"/>
      <c r="Q315" s="19"/>
      <c r="R315" s="19"/>
      <c r="S315" s="25"/>
      <c r="T315" s="19"/>
      <c r="U315" s="19"/>
      <c r="V315" s="19"/>
      <c r="W315" s="19"/>
      <c r="X315" s="40"/>
      <c r="Y315" s="19"/>
      <c r="Z315" s="19"/>
      <c r="AA315" s="19"/>
      <c r="AB315" s="25"/>
      <c r="AE315" s="19"/>
      <c r="AF315" s="19"/>
      <c r="AH315" s="19"/>
      <c r="AI315" s="25"/>
      <c r="CD315" s="19"/>
      <c r="CE315" s="25"/>
      <c r="DZ315" s="19"/>
      <c r="EA315" s="19"/>
      <c r="EB315" s="19"/>
      <c r="EC315" s="19"/>
      <c r="ED315" s="19"/>
      <c r="EE315" s="19"/>
      <c r="EF315" s="19"/>
      <c r="EG315" s="19"/>
      <c r="EH315" s="19"/>
      <c r="EI315" s="19"/>
      <c r="EJ315" s="19"/>
      <c r="EK315" s="19"/>
      <c r="EL315" s="19"/>
      <c r="FU315" s="19"/>
      <c r="FV315" s="19"/>
      <c r="HQ315" s="19"/>
      <c r="HR315" s="19"/>
      <c r="JM315" s="19"/>
      <c r="JN315" s="29"/>
      <c r="JO315" s="19"/>
      <c r="JP315" s="19"/>
      <c r="JQ315" s="19"/>
      <c r="JR315" s="19"/>
      <c r="JS315" s="19"/>
      <c r="JT315" s="19"/>
      <c r="JU315" s="19"/>
      <c r="JV315" s="19"/>
      <c r="JW315" s="19"/>
      <c r="JX315" s="19"/>
      <c r="JY315" s="19"/>
      <c r="JZ315" s="19"/>
      <c r="LI315" s="19"/>
      <c r="LJ315" s="19"/>
      <c r="LK315" s="19"/>
      <c r="LL315" s="19"/>
      <c r="LM315" s="19"/>
      <c r="LN315" s="19"/>
      <c r="LO315" s="19"/>
      <c r="LP315" s="19"/>
      <c r="LQ315" s="19"/>
      <c r="LR315" s="19"/>
      <c r="LS315" s="19"/>
      <c r="LT315" s="19"/>
      <c r="LU315" s="19"/>
      <c r="ND315" s="19"/>
      <c r="NE315" s="19"/>
      <c r="NF315" s="19"/>
      <c r="NG315" s="19"/>
      <c r="NH315" s="19"/>
      <c r="NI315" s="19"/>
      <c r="NJ315" s="19"/>
      <c r="NK315" s="19"/>
      <c r="NL315" s="19"/>
      <c r="NM315" s="19"/>
      <c r="NN315" s="19"/>
      <c r="NO315" s="19"/>
      <c r="NP315" s="19"/>
      <c r="OZ315" s="25"/>
      <c r="PA315" s="25"/>
      <c r="PB315" s="25"/>
      <c r="PC315" s="25"/>
      <c r="PD315" s="25"/>
      <c r="PE315" s="25"/>
      <c r="PF315" s="25"/>
      <c r="PG315" s="25"/>
      <c r="PH315" s="25"/>
      <c r="PI315" s="25"/>
      <c r="PJ315" s="25"/>
      <c r="PK315" s="25"/>
      <c r="PL315" s="25"/>
      <c r="PM315" s="25"/>
      <c r="PN315" s="25"/>
      <c r="QW315" s="25"/>
      <c r="RA315" s="19"/>
      <c r="RB315" s="19"/>
      <c r="RC315" s="19"/>
      <c r="RD315" s="19"/>
      <c r="RE315" s="19"/>
      <c r="RF315" s="19"/>
      <c r="RI315" s="19"/>
      <c r="RJ315" s="19"/>
      <c r="RK315" s="19"/>
      <c r="RL315" s="19"/>
      <c r="RM315" s="19"/>
      <c r="RN315" s="19"/>
      <c r="RO315" s="19"/>
      <c r="RP315" s="19"/>
      <c r="RQ315" s="19"/>
      <c r="RR315" s="19"/>
      <c r="RS315" s="19"/>
      <c r="RT315" s="19"/>
      <c r="RU315" s="19"/>
      <c r="RV315" s="19"/>
      <c r="RW315" s="19"/>
      <c r="RX315" s="19"/>
      <c r="RY315" s="19"/>
      <c r="SA315" s="19"/>
      <c r="SB315" s="19"/>
    </row>
    <row r="316" spans="1:496" x14ac:dyDescent="0.25">
      <c r="A316" s="2"/>
      <c r="B316" s="19"/>
      <c r="C316" s="19"/>
      <c r="D316" s="19"/>
      <c r="E316" s="25"/>
      <c r="F316" s="25"/>
      <c r="G316" s="19"/>
      <c r="H316" s="19"/>
      <c r="I316" s="19"/>
      <c r="J316" s="19"/>
      <c r="K316" s="19"/>
      <c r="L316" s="29"/>
      <c r="M316" s="29"/>
      <c r="N316" s="19"/>
      <c r="O316" s="19"/>
      <c r="P316" s="20"/>
      <c r="Q316" s="19"/>
      <c r="R316" s="19"/>
      <c r="S316" s="25"/>
      <c r="T316" s="19"/>
      <c r="U316" s="19"/>
      <c r="V316" s="19"/>
      <c r="W316" s="19"/>
      <c r="X316" s="40"/>
      <c r="Y316" s="19"/>
      <c r="Z316" s="19"/>
      <c r="AA316" s="19"/>
      <c r="AB316" s="25"/>
      <c r="AE316" s="19"/>
      <c r="AF316" s="19"/>
      <c r="AH316" s="19"/>
      <c r="AI316" s="25"/>
      <c r="CD316" s="19"/>
      <c r="CE316" s="25"/>
      <c r="DZ316" s="19"/>
      <c r="EA316" s="19"/>
      <c r="EB316" s="19"/>
      <c r="EC316" s="19"/>
      <c r="ED316" s="19"/>
      <c r="EE316" s="19"/>
      <c r="EF316" s="19"/>
      <c r="EG316" s="19"/>
      <c r="EH316" s="19"/>
      <c r="EI316" s="19"/>
      <c r="EJ316" s="19"/>
      <c r="EK316" s="19"/>
      <c r="EL316" s="19"/>
      <c r="FU316" s="19"/>
      <c r="FV316" s="19"/>
      <c r="HQ316" s="19"/>
      <c r="HR316" s="19"/>
      <c r="JM316" s="19"/>
      <c r="JN316" s="29"/>
      <c r="JO316" s="19"/>
      <c r="JP316" s="19"/>
      <c r="JQ316" s="19"/>
      <c r="JR316" s="19"/>
      <c r="JS316" s="19"/>
      <c r="JT316" s="19"/>
      <c r="JU316" s="19"/>
      <c r="JV316" s="19"/>
      <c r="JW316" s="19"/>
      <c r="JX316" s="19"/>
      <c r="JY316" s="19"/>
      <c r="JZ316" s="19"/>
      <c r="LI316" s="19"/>
      <c r="LJ316" s="19"/>
      <c r="LK316" s="19"/>
      <c r="LL316" s="19"/>
      <c r="LM316" s="19"/>
      <c r="LN316" s="19"/>
      <c r="LO316" s="19"/>
      <c r="LP316" s="19"/>
      <c r="LQ316" s="19"/>
      <c r="LR316" s="19"/>
      <c r="LS316" s="19"/>
      <c r="LT316" s="19"/>
      <c r="LU316" s="19"/>
      <c r="ND316" s="19"/>
      <c r="NE316" s="19"/>
      <c r="NF316" s="19"/>
      <c r="NG316" s="19"/>
      <c r="NH316" s="19"/>
      <c r="NI316" s="19"/>
      <c r="NJ316" s="19"/>
      <c r="NK316" s="19"/>
      <c r="NL316" s="19"/>
      <c r="NM316" s="19"/>
      <c r="NN316" s="19"/>
      <c r="NO316" s="19"/>
      <c r="NP316" s="19"/>
      <c r="OZ316" s="25"/>
      <c r="PA316" s="25"/>
      <c r="PB316" s="25"/>
      <c r="PC316" s="25"/>
      <c r="PD316" s="25"/>
      <c r="PE316" s="25"/>
      <c r="PF316" s="25"/>
      <c r="PG316" s="25"/>
      <c r="PH316" s="25"/>
      <c r="PI316" s="25"/>
      <c r="PJ316" s="25"/>
      <c r="PK316" s="25"/>
      <c r="PL316" s="25"/>
      <c r="PM316" s="25"/>
      <c r="PN316" s="25"/>
      <c r="QW316" s="25"/>
      <c r="RA316" s="19"/>
      <c r="RB316" s="19"/>
      <c r="RC316" s="19"/>
      <c r="RD316" s="19"/>
      <c r="RE316" s="19"/>
      <c r="RF316" s="19"/>
      <c r="RI316" s="19"/>
      <c r="RJ316" s="19"/>
      <c r="RK316" s="19"/>
      <c r="RL316" s="19"/>
      <c r="RM316" s="19"/>
      <c r="RN316" s="19"/>
      <c r="RO316" s="19"/>
      <c r="RP316" s="19"/>
      <c r="RQ316" s="19"/>
      <c r="RR316" s="19"/>
      <c r="RS316" s="19"/>
      <c r="RT316" s="19"/>
      <c r="RU316" s="19"/>
      <c r="RV316" s="19"/>
      <c r="RW316" s="19"/>
      <c r="RX316" s="19"/>
      <c r="RY316" s="19"/>
      <c r="SA316" s="19"/>
      <c r="SB316" s="19"/>
    </row>
    <row r="317" spans="1:496" x14ac:dyDescent="0.25">
      <c r="A317" s="2"/>
      <c r="B317" s="19"/>
      <c r="C317" s="19"/>
      <c r="D317" s="19"/>
      <c r="E317" s="25"/>
      <c r="F317" s="25"/>
      <c r="G317" s="19"/>
      <c r="H317" s="19"/>
      <c r="I317" s="19"/>
      <c r="J317" s="19"/>
      <c r="K317" s="19"/>
      <c r="L317" s="29"/>
      <c r="M317" s="29"/>
      <c r="N317" s="19"/>
      <c r="O317" s="19"/>
      <c r="P317" s="20"/>
      <c r="Q317" s="19"/>
      <c r="R317" s="19"/>
      <c r="S317" s="25"/>
      <c r="T317" s="19"/>
      <c r="U317" s="19"/>
      <c r="V317" s="19"/>
      <c r="W317" s="19"/>
      <c r="X317" s="40"/>
      <c r="Y317" s="19"/>
      <c r="Z317" s="19"/>
      <c r="AA317" s="19"/>
      <c r="AB317" s="25"/>
      <c r="AE317" s="19"/>
      <c r="AF317" s="19"/>
      <c r="AH317" s="19"/>
      <c r="AI317" s="25"/>
      <c r="CD317" s="19"/>
      <c r="CE317" s="25"/>
      <c r="DZ317" s="19"/>
      <c r="EA317" s="19"/>
      <c r="EB317" s="19"/>
      <c r="EC317" s="19"/>
      <c r="ED317" s="19"/>
      <c r="EE317" s="19"/>
      <c r="EF317" s="19"/>
      <c r="EG317" s="19"/>
      <c r="EH317" s="19"/>
      <c r="EI317" s="19"/>
      <c r="EJ317" s="19"/>
      <c r="EK317" s="19"/>
      <c r="EL317" s="19"/>
      <c r="FU317" s="19"/>
      <c r="FV317" s="19"/>
      <c r="HQ317" s="19"/>
      <c r="HR317" s="19"/>
      <c r="JM317" s="19"/>
      <c r="JN317" s="29"/>
      <c r="JO317" s="19"/>
      <c r="JP317" s="19"/>
      <c r="JQ317" s="19"/>
      <c r="JR317" s="19"/>
      <c r="JS317" s="19"/>
      <c r="JT317" s="19"/>
      <c r="JU317" s="19"/>
      <c r="JV317" s="19"/>
      <c r="JW317" s="19"/>
      <c r="JX317" s="19"/>
      <c r="JY317" s="19"/>
      <c r="JZ317" s="19"/>
      <c r="LI317" s="19"/>
      <c r="LJ317" s="19"/>
      <c r="LK317" s="19"/>
      <c r="LL317" s="19"/>
      <c r="LM317" s="19"/>
      <c r="LN317" s="19"/>
      <c r="LO317" s="19"/>
      <c r="LP317" s="19"/>
      <c r="LQ317" s="19"/>
      <c r="LR317" s="19"/>
      <c r="LS317" s="19"/>
      <c r="LT317" s="19"/>
      <c r="LU317" s="19"/>
      <c r="ND317" s="19"/>
      <c r="NE317" s="19"/>
      <c r="NF317" s="19"/>
      <c r="NG317" s="19"/>
      <c r="NH317" s="19"/>
      <c r="NI317" s="19"/>
      <c r="NJ317" s="19"/>
      <c r="NK317" s="19"/>
      <c r="NL317" s="19"/>
      <c r="NM317" s="19"/>
      <c r="NN317" s="19"/>
      <c r="NO317" s="19"/>
      <c r="NP317" s="19"/>
      <c r="OZ317" s="25"/>
      <c r="PA317" s="25"/>
      <c r="PB317" s="25"/>
      <c r="PC317" s="25"/>
      <c r="PD317" s="25"/>
      <c r="PE317" s="25"/>
      <c r="PF317" s="25"/>
      <c r="PG317" s="25"/>
      <c r="PH317" s="25"/>
      <c r="PI317" s="25"/>
      <c r="PJ317" s="25"/>
      <c r="PK317" s="25"/>
      <c r="PL317" s="25"/>
      <c r="PM317" s="25"/>
      <c r="PN317" s="25"/>
      <c r="QW317" s="25"/>
      <c r="RA317" s="19"/>
      <c r="RB317" s="19"/>
      <c r="RC317" s="19"/>
      <c r="RD317" s="19"/>
      <c r="RE317" s="19"/>
      <c r="RF317" s="19"/>
      <c r="RI317" s="19"/>
      <c r="RJ317" s="19"/>
      <c r="RK317" s="19"/>
      <c r="RL317" s="19"/>
      <c r="RM317" s="19"/>
      <c r="RN317" s="19"/>
      <c r="RO317" s="19"/>
      <c r="RP317" s="19"/>
      <c r="RQ317" s="19"/>
      <c r="RR317" s="19"/>
      <c r="RS317" s="19"/>
      <c r="RT317" s="19"/>
      <c r="RU317" s="19"/>
      <c r="RV317" s="19"/>
      <c r="RW317" s="19"/>
      <c r="RX317" s="19"/>
      <c r="RY317" s="19"/>
      <c r="SA317" s="19"/>
      <c r="SB317" s="19"/>
    </row>
    <row r="318" spans="1:496" x14ac:dyDescent="0.25">
      <c r="A318" s="2"/>
      <c r="B318" s="19"/>
      <c r="C318" s="19"/>
      <c r="D318" s="19"/>
      <c r="E318" s="25"/>
      <c r="F318" s="25"/>
      <c r="G318" s="19"/>
      <c r="H318" s="19"/>
      <c r="I318" s="19"/>
      <c r="J318" s="19"/>
      <c r="K318" s="19"/>
      <c r="L318" s="29"/>
      <c r="M318" s="29"/>
      <c r="N318" s="19"/>
      <c r="O318" s="19"/>
      <c r="P318" s="20"/>
      <c r="Q318" s="19"/>
      <c r="R318" s="19"/>
      <c r="S318" s="25"/>
      <c r="T318" s="19"/>
      <c r="U318" s="19"/>
      <c r="V318" s="19"/>
      <c r="W318" s="19"/>
      <c r="X318" s="40"/>
      <c r="Y318" s="19"/>
      <c r="Z318" s="19"/>
      <c r="AA318" s="19"/>
      <c r="AB318" s="25"/>
      <c r="AE318" s="19"/>
      <c r="AF318" s="19"/>
      <c r="AH318" s="19"/>
      <c r="AI318" s="25"/>
      <c r="CD318" s="19"/>
      <c r="CE318" s="25"/>
      <c r="DZ318" s="19"/>
      <c r="EA318" s="19"/>
      <c r="EB318" s="19"/>
      <c r="EC318" s="19"/>
      <c r="ED318" s="19"/>
      <c r="EE318" s="19"/>
      <c r="EF318" s="19"/>
      <c r="EG318" s="19"/>
      <c r="EH318" s="19"/>
      <c r="EI318" s="19"/>
      <c r="EJ318" s="19"/>
      <c r="EK318" s="19"/>
      <c r="EL318" s="19"/>
      <c r="FU318" s="19"/>
      <c r="FV318" s="19"/>
      <c r="HQ318" s="19"/>
      <c r="HR318" s="19"/>
      <c r="JM318" s="19"/>
      <c r="JN318" s="29"/>
      <c r="JO318" s="19"/>
      <c r="JP318" s="19"/>
      <c r="JQ318" s="19"/>
      <c r="JR318" s="19"/>
      <c r="JS318" s="19"/>
      <c r="JT318" s="19"/>
      <c r="JU318" s="19"/>
      <c r="JV318" s="19"/>
      <c r="JW318" s="19"/>
      <c r="JX318" s="19"/>
      <c r="JY318" s="19"/>
      <c r="JZ318" s="19"/>
      <c r="LI318" s="19"/>
      <c r="LJ318" s="19"/>
      <c r="LK318" s="19"/>
      <c r="LL318" s="19"/>
      <c r="LM318" s="19"/>
      <c r="LN318" s="19"/>
      <c r="LO318" s="19"/>
      <c r="LP318" s="19"/>
      <c r="LQ318" s="19"/>
      <c r="LR318" s="19"/>
      <c r="LS318" s="19"/>
      <c r="LT318" s="19"/>
      <c r="LU318" s="19"/>
      <c r="ND318" s="19"/>
      <c r="NE318" s="19"/>
      <c r="NF318" s="19"/>
      <c r="NG318" s="19"/>
      <c r="NH318" s="19"/>
      <c r="NI318" s="19"/>
      <c r="NJ318" s="19"/>
      <c r="NK318" s="19"/>
      <c r="NL318" s="19"/>
      <c r="NM318" s="19"/>
      <c r="NN318" s="19"/>
      <c r="NO318" s="19"/>
      <c r="NP318" s="19"/>
      <c r="OZ318" s="25"/>
      <c r="PA318" s="25"/>
      <c r="PB318" s="25"/>
      <c r="PC318" s="25"/>
      <c r="PD318" s="25"/>
      <c r="PE318" s="25"/>
      <c r="PF318" s="25"/>
      <c r="PG318" s="25"/>
      <c r="PH318" s="25"/>
      <c r="PI318" s="25"/>
      <c r="PJ318" s="25"/>
      <c r="PK318" s="25"/>
      <c r="PL318" s="25"/>
      <c r="PM318" s="25"/>
      <c r="PN318" s="25"/>
      <c r="QW318" s="25"/>
      <c r="RA318" s="19"/>
      <c r="RB318" s="19"/>
      <c r="RC318" s="19"/>
      <c r="RD318" s="19"/>
      <c r="RE318" s="19"/>
      <c r="RF318" s="19"/>
      <c r="RI318" s="19"/>
      <c r="RJ318" s="19"/>
      <c r="RK318" s="19"/>
      <c r="RL318" s="19"/>
      <c r="RM318" s="19"/>
      <c r="RN318" s="19"/>
      <c r="RO318" s="19"/>
      <c r="RP318" s="19"/>
      <c r="RQ318" s="19"/>
      <c r="RR318" s="19"/>
      <c r="RS318" s="19"/>
      <c r="RT318" s="19"/>
      <c r="RU318" s="19"/>
      <c r="RV318" s="19"/>
      <c r="RW318" s="19"/>
      <c r="RX318" s="19"/>
      <c r="RY318" s="19"/>
      <c r="SA318" s="19"/>
      <c r="SB318" s="19"/>
    </row>
    <row r="319" spans="1:496" x14ac:dyDescent="0.25">
      <c r="A319" s="2"/>
      <c r="B319" s="19"/>
      <c r="C319" s="19"/>
      <c r="D319" s="19"/>
      <c r="E319" s="25"/>
      <c r="F319" s="25"/>
      <c r="G319" s="19"/>
      <c r="H319" s="19"/>
      <c r="I319" s="19"/>
      <c r="J319" s="19"/>
      <c r="K319" s="19"/>
      <c r="L319" s="29"/>
      <c r="M319" s="29"/>
      <c r="N319" s="19"/>
      <c r="O319" s="19"/>
      <c r="P319" s="20"/>
      <c r="Q319" s="19"/>
      <c r="R319" s="19"/>
      <c r="S319" s="25"/>
      <c r="T319" s="19"/>
      <c r="U319" s="19"/>
      <c r="V319" s="19"/>
      <c r="W319" s="19"/>
      <c r="X319" s="40"/>
      <c r="Y319" s="19"/>
      <c r="Z319" s="19"/>
      <c r="AA319" s="19"/>
      <c r="AB319" s="25"/>
      <c r="AE319" s="19"/>
      <c r="AF319" s="19"/>
      <c r="AH319" s="19"/>
      <c r="AI319" s="25"/>
      <c r="CD319" s="19"/>
      <c r="CE319" s="25"/>
      <c r="DZ319" s="19"/>
      <c r="EA319" s="19"/>
      <c r="EB319" s="19"/>
      <c r="EC319" s="19"/>
      <c r="ED319" s="19"/>
      <c r="EE319" s="19"/>
      <c r="EF319" s="19"/>
      <c r="EG319" s="19"/>
      <c r="EH319" s="19"/>
      <c r="EI319" s="19"/>
      <c r="EJ319" s="19"/>
      <c r="EK319" s="19"/>
      <c r="EL319" s="19"/>
      <c r="FU319" s="19"/>
      <c r="FV319" s="19"/>
      <c r="HQ319" s="19"/>
      <c r="HR319" s="19"/>
      <c r="JM319" s="19"/>
      <c r="JN319" s="29"/>
      <c r="JO319" s="19"/>
      <c r="JP319" s="19"/>
      <c r="JQ319" s="19"/>
      <c r="JR319" s="19"/>
      <c r="JS319" s="19"/>
      <c r="JT319" s="19"/>
      <c r="JU319" s="19"/>
      <c r="JV319" s="19"/>
      <c r="JW319" s="19"/>
      <c r="JX319" s="19"/>
      <c r="JY319" s="19"/>
      <c r="JZ319" s="19"/>
      <c r="LI319" s="19"/>
      <c r="LJ319" s="19"/>
      <c r="LK319" s="19"/>
      <c r="LL319" s="19"/>
      <c r="LM319" s="19"/>
      <c r="LN319" s="19"/>
      <c r="LO319" s="19"/>
      <c r="LP319" s="19"/>
      <c r="LQ319" s="19"/>
      <c r="LR319" s="19"/>
      <c r="LS319" s="19"/>
      <c r="LT319" s="19"/>
      <c r="LU319" s="19"/>
      <c r="ND319" s="19"/>
      <c r="NE319" s="19"/>
      <c r="NF319" s="19"/>
      <c r="NG319" s="19"/>
      <c r="NH319" s="19"/>
      <c r="NI319" s="19"/>
      <c r="NJ319" s="19"/>
      <c r="NK319" s="19"/>
      <c r="NL319" s="19"/>
      <c r="NM319" s="19"/>
      <c r="NN319" s="19"/>
      <c r="NO319" s="19"/>
      <c r="NP319" s="19"/>
      <c r="OZ319" s="25"/>
      <c r="PA319" s="25"/>
      <c r="PB319" s="25"/>
      <c r="PC319" s="25"/>
      <c r="PD319" s="25"/>
      <c r="PE319" s="25"/>
      <c r="PF319" s="25"/>
      <c r="PG319" s="25"/>
      <c r="PH319" s="25"/>
      <c r="PI319" s="25"/>
      <c r="PJ319" s="25"/>
      <c r="PK319" s="25"/>
      <c r="PL319" s="25"/>
      <c r="PM319" s="25"/>
      <c r="PN319" s="25"/>
      <c r="QW319" s="25"/>
      <c r="RA319" s="19"/>
      <c r="RB319" s="19"/>
      <c r="RC319" s="19"/>
      <c r="RD319" s="19"/>
      <c r="RE319" s="19"/>
      <c r="RF319" s="19"/>
      <c r="RI319" s="19"/>
      <c r="RJ319" s="19"/>
      <c r="RK319" s="19"/>
      <c r="RL319" s="19"/>
      <c r="RM319" s="19"/>
      <c r="RN319" s="19"/>
      <c r="RO319" s="19"/>
      <c r="RP319" s="19"/>
      <c r="RQ319" s="19"/>
      <c r="RR319" s="19"/>
      <c r="RS319" s="19"/>
      <c r="RT319" s="19"/>
      <c r="RU319" s="19"/>
      <c r="RV319" s="19"/>
      <c r="RW319" s="19"/>
      <c r="RX319" s="19"/>
      <c r="RY319" s="19"/>
      <c r="SA319" s="19"/>
      <c r="SB319" s="19"/>
    </row>
    <row r="320" spans="1:496" x14ac:dyDescent="0.25">
      <c r="A320" s="2"/>
      <c r="B320" s="19"/>
      <c r="C320" s="19"/>
      <c r="D320" s="19"/>
      <c r="E320" s="25"/>
      <c r="F320" s="25"/>
      <c r="G320" s="19"/>
      <c r="H320" s="19"/>
      <c r="I320" s="19"/>
      <c r="J320" s="19"/>
      <c r="K320" s="19"/>
      <c r="L320" s="29"/>
      <c r="M320" s="29"/>
      <c r="N320" s="19"/>
      <c r="O320" s="19"/>
      <c r="P320" s="20"/>
      <c r="Q320" s="19"/>
      <c r="R320" s="19"/>
      <c r="S320" s="25"/>
      <c r="T320" s="19"/>
      <c r="U320" s="19"/>
      <c r="V320" s="19"/>
      <c r="W320" s="19"/>
      <c r="X320" s="40"/>
      <c r="Y320" s="19"/>
      <c r="Z320" s="19"/>
      <c r="AA320" s="19"/>
      <c r="AB320" s="25"/>
      <c r="AE320" s="19"/>
      <c r="AF320" s="19"/>
      <c r="AH320" s="19"/>
      <c r="AI320" s="25"/>
      <c r="CD320" s="19"/>
      <c r="CE320" s="25"/>
      <c r="DZ320" s="19"/>
      <c r="EA320" s="19"/>
      <c r="EB320" s="19"/>
      <c r="EC320" s="19"/>
      <c r="ED320" s="19"/>
      <c r="EE320" s="19"/>
      <c r="EF320" s="19"/>
      <c r="EG320" s="19"/>
      <c r="EH320" s="19"/>
      <c r="EI320" s="19"/>
      <c r="EJ320" s="19"/>
      <c r="EK320" s="19"/>
      <c r="EL320" s="19"/>
      <c r="FU320" s="19"/>
      <c r="FV320" s="19"/>
      <c r="HQ320" s="19"/>
      <c r="HR320" s="19"/>
      <c r="JM320" s="19"/>
      <c r="JN320" s="29"/>
      <c r="JO320" s="19"/>
      <c r="JP320" s="19"/>
      <c r="JQ320" s="19"/>
      <c r="JR320" s="19"/>
      <c r="JS320" s="19"/>
      <c r="JT320" s="19"/>
      <c r="JU320" s="19"/>
      <c r="JV320" s="19"/>
      <c r="JW320" s="19"/>
      <c r="JX320" s="19"/>
      <c r="JY320" s="19"/>
      <c r="JZ320" s="19"/>
      <c r="LI320" s="19"/>
      <c r="LJ320" s="19"/>
      <c r="LK320" s="19"/>
      <c r="LL320" s="19"/>
      <c r="LM320" s="19"/>
      <c r="LN320" s="19"/>
      <c r="LO320" s="19"/>
      <c r="LP320" s="19"/>
      <c r="LQ320" s="19"/>
      <c r="LR320" s="19"/>
      <c r="LS320" s="19"/>
      <c r="LT320" s="19"/>
      <c r="LU320" s="19"/>
      <c r="ND320" s="19"/>
      <c r="NE320" s="19"/>
      <c r="NF320" s="19"/>
      <c r="NG320" s="19"/>
      <c r="NH320" s="19"/>
      <c r="NI320" s="19"/>
      <c r="NJ320" s="19"/>
      <c r="NK320" s="19"/>
      <c r="NL320" s="19"/>
      <c r="NM320" s="19"/>
      <c r="NN320" s="19"/>
      <c r="NO320" s="19"/>
      <c r="NP320" s="19"/>
      <c r="OZ320" s="25"/>
      <c r="PA320" s="25"/>
      <c r="PB320" s="25"/>
      <c r="PC320" s="25"/>
      <c r="PD320" s="25"/>
      <c r="PE320" s="25"/>
      <c r="PF320" s="25"/>
      <c r="PG320" s="25"/>
      <c r="PH320" s="25"/>
      <c r="PI320" s="25"/>
      <c r="PJ320" s="25"/>
      <c r="PK320" s="25"/>
      <c r="PL320" s="25"/>
      <c r="PM320" s="25"/>
      <c r="PN320" s="25"/>
      <c r="QW320" s="25"/>
      <c r="RA320" s="19"/>
      <c r="RB320" s="19"/>
      <c r="RC320" s="19"/>
      <c r="RD320" s="19"/>
      <c r="RE320" s="19"/>
      <c r="RF320" s="19"/>
      <c r="RI320" s="19"/>
      <c r="RJ320" s="19"/>
      <c r="RK320" s="19"/>
      <c r="RL320" s="19"/>
      <c r="RM320" s="19"/>
      <c r="RN320" s="19"/>
      <c r="RO320" s="19"/>
      <c r="RP320" s="19"/>
      <c r="RQ320" s="19"/>
      <c r="RR320" s="19"/>
      <c r="RS320" s="19"/>
      <c r="RT320" s="19"/>
      <c r="RU320" s="19"/>
      <c r="RV320" s="19"/>
      <c r="RW320" s="19"/>
      <c r="RX320" s="19"/>
      <c r="RY320" s="19"/>
      <c r="SA320" s="19"/>
      <c r="SB320" s="19"/>
    </row>
    <row r="321" spans="1:496" x14ac:dyDescent="0.25">
      <c r="A321" s="2"/>
      <c r="B321" s="19"/>
      <c r="C321" s="19"/>
      <c r="D321" s="19"/>
      <c r="E321" s="25"/>
      <c r="F321" s="25"/>
      <c r="G321" s="19"/>
      <c r="H321" s="19"/>
      <c r="I321" s="19"/>
      <c r="J321" s="19"/>
      <c r="K321" s="19"/>
      <c r="L321" s="29"/>
      <c r="M321" s="29"/>
      <c r="N321" s="19"/>
      <c r="O321" s="19"/>
      <c r="P321" s="20"/>
      <c r="Q321" s="19"/>
      <c r="R321" s="19"/>
      <c r="S321" s="25"/>
      <c r="T321" s="19"/>
      <c r="U321" s="19"/>
      <c r="V321" s="19"/>
      <c r="W321" s="19"/>
      <c r="X321" s="40"/>
      <c r="Y321" s="19"/>
      <c r="Z321" s="19"/>
      <c r="AA321" s="19"/>
      <c r="AB321" s="25"/>
      <c r="AE321" s="19"/>
      <c r="AF321" s="19"/>
      <c r="AH321" s="19"/>
      <c r="AI321" s="25"/>
      <c r="CD321" s="19"/>
      <c r="CE321" s="25"/>
      <c r="DZ321" s="19"/>
      <c r="EA321" s="19"/>
      <c r="EB321" s="19"/>
      <c r="EC321" s="19"/>
      <c r="ED321" s="19"/>
      <c r="EE321" s="19"/>
      <c r="EF321" s="19"/>
      <c r="EG321" s="19"/>
      <c r="EH321" s="19"/>
      <c r="EI321" s="19"/>
      <c r="EJ321" s="19"/>
      <c r="EK321" s="19"/>
      <c r="EL321" s="19"/>
      <c r="FU321" s="19"/>
      <c r="FV321" s="19"/>
      <c r="HQ321" s="19"/>
      <c r="HR321" s="19"/>
      <c r="JM321" s="19"/>
      <c r="JN321" s="29"/>
      <c r="JO321" s="19"/>
      <c r="JP321" s="19"/>
      <c r="JQ321" s="19"/>
      <c r="JR321" s="19"/>
      <c r="JS321" s="19"/>
      <c r="JT321" s="19"/>
      <c r="JU321" s="19"/>
      <c r="JV321" s="19"/>
      <c r="JW321" s="19"/>
      <c r="JX321" s="19"/>
      <c r="JY321" s="19"/>
      <c r="JZ321" s="19"/>
      <c r="LI321" s="19"/>
      <c r="LJ321" s="19"/>
      <c r="LK321" s="19"/>
      <c r="LL321" s="19"/>
      <c r="LM321" s="19"/>
      <c r="LN321" s="19"/>
      <c r="LO321" s="19"/>
      <c r="LP321" s="19"/>
      <c r="LQ321" s="19"/>
      <c r="LR321" s="19"/>
      <c r="LS321" s="19"/>
      <c r="LT321" s="19"/>
      <c r="LU321" s="19"/>
      <c r="ND321" s="19"/>
      <c r="NE321" s="19"/>
      <c r="NF321" s="19"/>
      <c r="NG321" s="19"/>
      <c r="NH321" s="19"/>
      <c r="NI321" s="19"/>
      <c r="NJ321" s="19"/>
      <c r="NK321" s="19"/>
      <c r="NL321" s="19"/>
      <c r="NM321" s="19"/>
      <c r="NN321" s="19"/>
      <c r="NO321" s="19"/>
      <c r="NP321" s="19"/>
      <c r="OZ321" s="25"/>
      <c r="PA321" s="25"/>
      <c r="PB321" s="25"/>
      <c r="PC321" s="25"/>
      <c r="PD321" s="25"/>
      <c r="PE321" s="25"/>
      <c r="PF321" s="25"/>
      <c r="PG321" s="25"/>
      <c r="PH321" s="25"/>
      <c r="PI321" s="25"/>
      <c r="PJ321" s="25"/>
      <c r="PK321" s="25"/>
      <c r="PL321" s="25"/>
      <c r="PM321" s="25"/>
      <c r="PN321" s="25"/>
      <c r="QW321" s="25"/>
      <c r="RA321" s="19"/>
      <c r="RB321" s="19"/>
      <c r="RC321" s="19"/>
      <c r="RD321" s="19"/>
      <c r="RE321" s="19"/>
      <c r="RF321" s="19"/>
      <c r="RI321" s="19"/>
      <c r="RJ321" s="19"/>
      <c r="RK321" s="19"/>
      <c r="RL321" s="19"/>
      <c r="RM321" s="19"/>
      <c r="RN321" s="19"/>
      <c r="RO321" s="19"/>
      <c r="RP321" s="19"/>
      <c r="RQ321" s="19"/>
      <c r="RR321" s="19"/>
      <c r="RS321" s="19"/>
      <c r="RT321" s="19"/>
      <c r="RU321" s="19"/>
      <c r="RV321" s="19"/>
      <c r="RW321" s="19"/>
      <c r="RX321" s="19"/>
      <c r="RY321" s="19"/>
      <c r="SA321" s="19"/>
      <c r="SB321" s="19"/>
    </row>
    <row r="322" spans="1:496" x14ac:dyDescent="0.25">
      <c r="A322" s="2"/>
      <c r="B322" s="19"/>
      <c r="C322" s="19"/>
      <c r="D322" s="19"/>
      <c r="E322" s="25"/>
      <c r="F322" s="25"/>
      <c r="G322" s="19"/>
      <c r="H322" s="19"/>
      <c r="I322" s="19"/>
      <c r="J322" s="19"/>
      <c r="K322" s="19"/>
      <c r="L322" s="29"/>
      <c r="M322" s="29"/>
      <c r="N322" s="19"/>
      <c r="O322" s="19"/>
      <c r="P322" s="20"/>
      <c r="Q322" s="19"/>
      <c r="R322" s="19"/>
      <c r="S322" s="25"/>
      <c r="T322" s="19"/>
      <c r="U322" s="19"/>
      <c r="V322" s="19"/>
      <c r="W322" s="19"/>
      <c r="X322" s="40"/>
      <c r="Y322" s="19"/>
      <c r="Z322" s="19"/>
      <c r="AA322" s="19"/>
      <c r="AB322" s="25"/>
      <c r="AE322" s="19"/>
      <c r="AF322" s="19"/>
      <c r="AH322" s="19"/>
      <c r="AI322" s="25"/>
      <c r="CD322" s="19"/>
      <c r="CE322" s="25"/>
      <c r="DZ322" s="19"/>
      <c r="EA322" s="19"/>
      <c r="EB322" s="19"/>
      <c r="EC322" s="19"/>
      <c r="ED322" s="19"/>
      <c r="EE322" s="19"/>
      <c r="EF322" s="19"/>
      <c r="EG322" s="19"/>
      <c r="EH322" s="19"/>
      <c r="EI322" s="19"/>
      <c r="EJ322" s="19"/>
      <c r="EK322" s="19"/>
      <c r="EL322" s="19"/>
      <c r="FU322" s="19"/>
      <c r="FV322" s="19"/>
      <c r="HQ322" s="19"/>
      <c r="HR322" s="19"/>
      <c r="JM322" s="19"/>
      <c r="JN322" s="29"/>
      <c r="JO322" s="19"/>
      <c r="JP322" s="19"/>
      <c r="JQ322" s="19"/>
      <c r="JR322" s="19"/>
      <c r="JS322" s="19"/>
      <c r="JT322" s="19"/>
      <c r="JU322" s="19"/>
      <c r="JV322" s="19"/>
      <c r="JW322" s="19"/>
      <c r="JX322" s="19"/>
      <c r="JY322" s="19"/>
      <c r="JZ322" s="19"/>
      <c r="LI322" s="19"/>
      <c r="LJ322" s="19"/>
      <c r="LK322" s="19"/>
      <c r="LL322" s="19"/>
      <c r="LM322" s="19"/>
      <c r="LN322" s="19"/>
      <c r="LO322" s="19"/>
      <c r="LP322" s="19"/>
      <c r="LQ322" s="19"/>
      <c r="LR322" s="19"/>
      <c r="LS322" s="19"/>
      <c r="LT322" s="19"/>
      <c r="LU322" s="19"/>
      <c r="ND322" s="19"/>
      <c r="NE322" s="19"/>
      <c r="NF322" s="19"/>
      <c r="NG322" s="19"/>
      <c r="NH322" s="19"/>
      <c r="NI322" s="19"/>
      <c r="NJ322" s="19"/>
      <c r="NK322" s="19"/>
      <c r="NL322" s="19"/>
      <c r="NM322" s="19"/>
      <c r="NN322" s="19"/>
      <c r="NO322" s="19"/>
      <c r="NP322" s="19"/>
      <c r="OZ322" s="25"/>
      <c r="PA322" s="25"/>
      <c r="PB322" s="25"/>
      <c r="PC322" s="25"/>
      <c r="PD322" s="25"/>
      <c r="PE322" s="25"/>
      <c r="PF322" s="25"/>
      <c r="PG322" s="25"/>
      <c r="PH322" s="25"/>
      <c r="PI322" s="25"/>
      <c r="PJ322" s="25"/>
      <c r="PK322" s="25"/>
      <c r="PL322" s="25"/>
      <c r="PM322" s="25"/>
      <c r="PN322" s="25"/>
      <c r="QW322" s="25"/>
      <c r="RA322" s="19"/>
      <c r="RB322" s="19"/>
      <c r="RC322" s="19"/>
      <c r="RD322" s="19"/>
      <c r="RE322" s="19"/>
      <c r="RF322" s="19"/>
      <c r="RI322" s="19"/>
      <c r="RJ322" s="19"/>
      <c r="RK322" s="19"/>
      <c r="RL322" s="19"/>
      <c r="RM322" s="19"/>
      <c r="RN322" s="19"/>
      <c r="RO322" s="19"/>
      <c r="RP322" s="19"/>
      <c r="RQ322" s="19"/>
      <c r="RR322" s="19"/>
      <c r="RS322" s="19"/>
      <c r="RT322" s="19"/>
      <c r="RU322" s="19"/>
      <c r="RV322" s="19"/>
      <c r="RW322" s="19"/>
      <c r="RX322" s="19"/>
      <c r="RY322" s="19"/>
      <c r="SA322" s="19"/>
      <c r="SB322" s="19"/>
    </row>
    <row r="323" spans="1:496" x14ac:dyDescent="0.25">
      <c r="A323" s="2"/>
      <c r="B323" s="19"/>
      <c r="C323" s="19"/>
      <c r="D323" s="19"/>
      <c r="E323" s="25"/>
      <c r="F323" s="25"/>
      <c r="G323" s="19"/>
      <c r="H323" s="19"/>
      <c r="I323" s="19"/>
      <c r="J323" s="19"/>
      <c r="K323" s="19"/>
      <c r="L323" s="29"/>
      <c r="M323" s="29"/>
      <c r="N323" s="19"/>
      <c r="O323" s="19"/>
      <c r="P323" s="20"/>
      <c r="Q323" s="19"/>
      <c r="R323" s="19"/>
      <c r="S323" s="25"/>
      <c r="T323" s="19"/>
      <c r="U323" s="19"/>
      <c r="V323" s="19"/>
      <c r="W323" s="19"/>
      <c r="X323" s="40"/>
      <c r="Y323" s="19"/>
      <c r="Z323" s="19"/>
      <c r="AA323" s="19"/>
      <c r="AB323" s="25"/>
      <c r="AE323" s="19"/>
      <c r="AF323" s="19"/>
      <c r="AH323" s="19"/>
      <c r="AI323" s="25"/>
      <c r="CD323" s="19"/>
      <c r="CE323" s="25"/>
      <c r="DZ323" s="19"/>
      <c r="EA323" s="19"/>
      <c r="EB323" s="19"/>
      <c r="EC323" s="19"/>
      <c r="ED323" s="19"/>
      <c r="EE323" s="19"/>
      <c r="EF323" s="19"/>
      <c r="EG323" s="19"/>
      <c r="EH323" s="19"/>
      <c r="EI323" s="19"/>
      <c r="EJ323" s="19"/>
      <c r="EK323" s="19"/>
      <c r="EL323" s="19"/>
      <c r="FU323" s="19"/>
      <c r="FV323" s="19"/>
      <c r="HQ323" s="19"/>
      <c r="HR323" s="19"/>
      <c r="JM323" s="19"/>
      <c r="JN323" s="29"/>
      <c r="JO323" s="19"/>
      <c r="JP323" s="19"/>
      <c r="JQ323" s="19"/>
      <c r="JR323" s="19"/>
      <c r="JS323" s="19"/>
      <c r="JT323" s="19"/>
      <c r="JU323" s="19"/>
      <c r="JV323" s="19"/>
      <c r="JW323" s="19"/>
      <c r="JX323" s="19"/>
      <c r="JY323" s="19"/>
      <c r="JZ323" s="19"/>
      <c r="LI323" s="19"/>
      <c r="LJ323" s="19"/>
      <c r="LK323" s="19"/>
      <c r="LL323" s="19"/>
      <c r="LM323" s="19"/>
      <c r="LN323" s="19"/>
      <c r="LO323" s="19"/>
      <c r="LP323" s="19"/>
      <c r="LQ323" s="19"/>
      <c r="LR323" s="19"/>
      <c r="LS323" s="19"/>
      <c r="LT323" s="19"/>
      <c r="LU323" s="19"/>
      <c r="ND323" s="19"/>
      <c r="NE323" s="19"/>
      <c r="NF323" s="19"/>
      <c r="NG323" s="19"/>
      <c r="NH323" s="19"/>
      <c r="NI323" s="19"/>
      <c r="NJ323" s="19"/>
      <c r="NK323" s="19"/>
      <c r="NL323" s="19"/>
      <c r="NM323" s="19"/>
      <c r="NN323" s="19"/>
      <c r="NO323" s="19"/>
      <c r="NP323" s="19"/>
      <c r="OZ323" s="25"/>
      <c r="PA323" s="25"/>
      <c r="PB323" s="25"/>
      <c r="PC323" s="25"/>
      <c r="PD323" s="25"/>
      <c r="PE323" s="25"/>
      <c r="PF323" s="25"/>
      <c r="PG323" s="25"/>
      <c r="PH323" s="25"/>
      <c r="PI323" s="25"/>
      <c r="PJ323" s="25"/>
      <c r="PK323" s="25"/>
      <c r="PL323" s="25"/>
      <c r="PM323" s="25"/>
      <c r="PN323" s="25"/>
      <c r="QW323" s="25"/>
      <c r="RA323" s="19"/>
      <c r="RB323" s="19"/>
      <c r="RC323" s="19"/>
      <c r="RD323" s="19"/>
      <c r="RE323" s="19"/>
      <c r="RF323" s="19"/>
      <c r="RI323" s="19"/>
      <c r="RJ323" s="19"/>
      <c r="RK323" s="19"/>
      <c r="RL323" s="19"/>
      <c r="RM323" s="19"/>
      <c r="RN323" s="19"/>
      <c r="RO323" s="19"/>
      <c r="RP323" s="19"/>
      <c r="RQ323" s="19"/>
      <c r="RR323" s="19"/>
      <c r="RS323" s="19"/>
      <c r="RT323" s="19"/>
      <c r="RU323" s="19"/>
      <c r="RV323" s="19"/>
      <c r="RW323" s="19"/>
      <c r="RX323" s="19"/>
      <c r="RY323" s="19"/>
      <c r="SA323" s="19"/>
      <c r="SB323" s="19"/>
    </row>
    <row r="324" spans="1:496" x14ac:dyDescent="0.25">
      <c r="A324" s="2"/>
      <c r="B324" s="19"/>
      <c r="C324" s="19"/>
      <c r="D324" s="19"/>
      <c r="E324" s="25"/>
      <c r="F324" s="25"/>
      <c r="G324" s="19"/>
      <c r="H324" s="19"/>
      <c r="I324" s="19"/>
      <c r="J324" s="19"/>
      <c r="K324" s="19"/>
      <c r="L324" s="29"/>
      <c r="M324" s="29"/>
      <c r="N324" s="19"/>
      <c r="O324" s="19"/>
      <c r="P324" s="20"/>
      <c r="Q324" s="19"/>
      <c r="R324" s="19"/>
      <c r="S324" s="25"/>
      <c r="T324" s="19"/>
      <c r="U324" s="19"/>
      <c r="V324" s="19"/>
      <c r="W324" s="19"/>
      <c r="X324" s="40"/>
      <c r="Y324" s="19"/>
      <c r="Z324" s="19"/>
      <c r="AA324" s="19"/>
      <c r="AB324" s="25"/>
      <c r="AE324" s="19"/>
      <c r="AF324" s="19"/>
      <c r="AH324" s="19"/>
      <c r="AI324" s="25"/>
      <c r="CD324" s="19"/>
      <c r="CE324" s="25"/>
      <c r="DZ324" s="19"/>
      <c r="EA324" s="19"/>
      <c r="EB324" s="19"/>
      <c r="EC324" s="19"/>
      <c r="ED324" s="19"/>
      <c r="EE324" s="19"/>
      <c r="EF324" s="19"/>
      <c r="EG324" s="19"/>
      <c r="EH324" s="19"/>
      <c r="EI324" s="19"/>
      <c r="EJ324" s="19"/>
      <c r="EK324" s="19"/>
      <c r="EL324" s="19"/>
      <c r="FU324" s="19"/>
      <c r="FV324" s="19"/>
      <c r="HQ324" s="19"/>
      <c r="HR324" s="19"/>
      <c r="JM324" s="19"/>
      <c r="JN324" s="29"/>
      <c r="JO324" s="19"/>
      <c r="JP324" s="19"/>
      <c r="JQ324" s="19"/>
      <c r="JR324" s="19"/>
      <c r="JS324" s="19"/>
      <c r="JT324" s="19"/>
      <c r="JU324" s="19"/>
      <c r="JV324" s="19"/>
      <c r="JW324" s="19"/>
      <c r="JX324" s="19"/>
      <c r="JY324" s="19"/>
      <c r="JZ324" s="19"/>
      <c r="LI324" s="19"/>
      <c r="LJ324" s="19"/>
      <c r="LK324" s="19"/>
      <c r="LL324" s="19"/>
      <c r="LM324" s="19"/>
      <c r="LN324" s="19"/>
      <c r="LO324" s="19"/>
      <c r="LP324" s="19"/>
      <c r="LQ324" s="19"/>
      <c r="LR324" s="19"/>
      <c r="LS324" s="19"/>
      <c r="LT324" s="19"/>
      <c r="LU324" s="19"/>
      <c r="ND324" s="19"/>
      <c r="NE324" s="19"/>
      <c r="NF324" s="19"/>
      <c r="NG324" s="19"/>
      <c r="NH324" s="19"/>
      <c r="NI324" s="19"/>
      <c r="NJ324" s="19"/>
      <c r="NK324" s="19"/>
      <c r="NL324" s="19"/>
      <c r="NM324" s="19"/>
      <c r="NN324" s="19"/>
      <c r="NO324" s="19"/>
      <c r="NP324" s="19"/>
      <c r="OZ324" s="25"/>
      <c r="PA324" s="25"/>
      <c r="PB324" s="25"/>
      <c r="PC324" s="25"/>
      <c r="PD324" s="25"/>
      <c r="PE324" s="25"/>
      <c r="PF324" s="25"/>
      <c r="PG324" s="25"/>
      <c r="PH324" s="25"/>
      <c r="PI324" s="25"/>
      <c r="PJ324" s="25"/>
      <c r="PK324" s="25"/>
      <c r="PL324" s="25"/>
      <c r="PM324" s="25"/>
      <c r="PN324" s="25"/>
      <c r="QW324" s="25"/>
      <c r="RA324" s="19"/>
      <c r="RB324" s="19"/>
      <c r="RC324" s="19"/>
      <c r="RD324" s="19"/>
      <c r="RE324" s="19"/>
      <c r="RF324" s="19"/>
      <c r="RI324" s="19"/>
      <c r="RJ324" s="19"/>
      <c r="RK324" s="19"/>
      <c r="RL324" s="19"/>
      <c r="RM324" s="19"/>
      <c r="RN324" s="19"/>
      <c r="RO324" s="19"/>
      <c r="RP324" s="19"/>
      <c r="RQ324" s="19"/>
      <c r="RR324" s="19"/>
      <c r="RS324" s="19"/>
      <c r="RT324" s="19"/>
      <c r="RU324" s="19"/>
      <c r="RV324" s="19"/>
      <c r="RW324" s="19"/>
      <c r="RX324" s="19"/>
      <c r="RY324" s="19"/>
      <c r="SA324" s="19"/>
      <c r="SB324" s="19"/>
    </row>
    <row r="325" spans="1:496" x14ac:dyDescent="0.25">
      <c r="A325" s="2"/>
      <c r="B325" s="19"/>
      <c r="C325" s="19"/>
      <c r="D325" s="19"/>
      <c r="E325" s="25"/>
      <c r="F325" s="25"/>
      <c r="G325" s="19"/>
      <c r="H325" s="19"/>
      <c r="I325" s="19"/>
      <c r="J325" s="19"/>
      <c r="K325" s="19"/>
      <c r="L325" s="29"/>
      <c r="M325" s="29"/>
      <c r="N325" s="19"/>
      <c r="O325" s="19"/>
      <c r="P325" s="20"/>
      <c r="Q325" s="19"/>
      <c r="R325" s="19"/>
      <c r="S325" s="25"/>
      <c r="T325" s="19"/>
      <c r="U325" s="19"/>
      <c r="V325" s="19"/>
      <c r="W325" s="19"/>
      <c r="X325" s="40"/>
      <c r="Y325" s="19"/>
      <c r="Z325" s="19"/>
      <c r="AA325" s="19"/>
      <c r="AB325" s="25"/>
      <c r="AE325" s="19"/>
      <c r="AF325" s="19"/>
      <c r="AH325" s="19"/>
      <c r="AI325" s="25"/>
      <c r="CD325" s="19"/>
      <c r="CE325" s="25"/>
      <c r="DZ325" s="19"/>
      <c r="EA325" s="19"/>
      <c r="EB325" s="19"/>
      <c r="EC325" s="19"/>
      <c r="ED325" s="19"/>
      <c r="EE325" s="19"/>
      <c r="EF325" s="19"/>
      <c r="EG325" s="19"/>
      <c r="EH325" s="19"/>
      <c r="EI325" s="19"/>
      <c r="EJ325" s="19"/>
      <c r="EK325" s="19"/>
      <c r="EL325" s="19"/>
      <c r="FU325" s="19"/>
      <c r="FV325" s="19"/>
      <c r="HQ325" s="19"/>
      <c r="HR325" s="19"/>
      <c r="JM325" s="19"/>
      <c r="JN325" s="29"/>
      <c r="JO325" s="19"/>
      <c r="JP325" s="19"/>
      <c r="JQ325" s="19"/>
      <c r="JR325" s="19"/>
      <c r="JS325" s="19"/>
      <c r="JT325" s="19"/>
      <c r="JU325" s="19"/>
      <c r="JV325" s="19"/>
      <c r="JW325" s="19"/>
      <c r="JX325" s="19"/>
      <c r="JY325" s="19"/>
      <c r="JZ325" s="19"/>
      <c r="LI325" s="19"/>
      <c r="LJ325" s="19"/>
      <c r="LK325" s="19"/>
      <c r="LL325" s="19"/>
      <c r="LM325" s="19"/>
      <c r="LN325" s="19"/>
      <c r="LO325" s="19"/>
      <c r="LP325" s="19"/>
      <c r="LQ325" s="19"/>
      <c r="LR325" s="19"/>
      <c r="LS325" s="19"/>
      <c r="LT325" s="19"/>
      <c r="LU325" s="19"/>
      <c r="ND325" s="19"/>
      <c r="NE325" s="19"/>
      <c r="NF325" s="19"/>
      <c r="NG325" s="19"/>
      <c r="NH325" s="19"/>
      <c r="NI325" s="19"/>
      <c r="NJ325" s="19"/>
      <c r="NK325" s="19"/>
      <c r="NL325" s="19"/>
      <c r="NM325" s="19"/>
      <c r="NN325" s="19"/>
      <c r="NO325" s="19"/>
      <c r="NP325" s="19"/>
      <c r="OZ325" s="25"/>
      <c r="PA325" s="25"/>
      <c r="PB325" s="25"/>
      <c r="PC325" s="25"/>
      <c r="PD325" s="25"/>
      <c r="PE325" s="25"/>
      <c r="PF325" s="25"/>
      <c r="PG325" s="25"/>
      <c r="PH325" s="25"/>
      <c r="PI325" s="25"/>
      <c r="PJ325" s="25"/>
      <c r="PK325" s="25"/>
      <c r="PL325" s="25"/>
      <c r="PM325" s="25"/>
      <c r="PN325" s="25"/>
      <c r="QW325" s="25"/>
      <c r="RA325" s="19"/>
      <c r="RB325" s="19"/>
      <c r="RC325" s="19"/>
      <c r="RD325" s="19"/>
      <c r="RE325" s="19"/>
      <c r="RF325" s="19"/>
      <c r="RI325" s="19"/>
      <c r="RJ325" s="19"/>
      <c r="RK325" s="19"/>
      <c r="RL325" s="19"/>
      <c r="RM325" s="19"/>
      <c r="RN325" s="19"/>
      <c r="RO325" s="19"/>
      <c r="RP325" s="19"/>
      <c r="RQ325" s="19"/>
      <c r="RR325" s="19"/>
      <c r="RS325" s="19"/>
      <c r="RT325" s="19"/>
      <c r="RU325" s="19"/>
      <c r="RV325" s="19"/>
      <c r="RW325" s="19"/>
      <c r="RX325" s="19"/>
      <c r="RY325" s="19"/>
      <c r="SA325" s="19"/>
      <c r="SB325" s="19"/>
    </row>
    <row r="326" spans="1:496" x14ac:dyDescent="0.25">
      <c r="A326" s="2"/>
      <c r="B326" s="19"/>
      <c r="C326" s="19"/>
      <c r="D326" s="19"/>
      <c r="E326" s="25"/>
      <c r="F326" s="25"/>
      <c r="G326" s="19"/>
      <c r="H326" s="19"/>
      <c r="I326" s="19"/>
      <c r="J326" s="19"/>
      <c r="K326" s="19"/>
      <c r="L326" s="29"/>
      <c r="M326" s="29"/>
      <c r="N326" s="19"/>
      <c r="O326" s="19"/>
      <c r="P326" s="20"/>
      <c r="Q326" s="19"/>
      <c r="R326" s="19"/>
      <c r="S326" s="25"/>
      <c r="T326" s="19"/>
      <c r="U326" s="19"/>
      <c r="V326" s="19"/>
      <c r="W326" s="19"/>
      <c r="X326" s="40"/>
      <c r="Y326" s="19"/>
      <c r="Z326" s="19"/>
      <c r="AA326" s="19"/>
      <c r="AB326" s="25"/>
      <c r="AE326" s="19"/>
      <c r="AF326" s="19"/>
      <c r="AH326" s="19"/>
      <c r="AI326" s="25"/>
      <c r="CD326" s="19"/>
      <c r="CE326" s="25"/>
      <c r="DZ326" s="19"/>
      <c r="EA326" s="19"/>
      <c r="EB326" s="19"/>
      <c r="EC326" s="19"/>
      <c r="ED326" s="19"/>
      <c r="EE326" s="19"/>
      <c r="EF326" s="19"/>
      <c r="EG326" s="19"/>
      <c r="EH326" s="19"/>
      <c r="EI326" s="19"/>
      <c r="EJ326" s="19"/>
      <c r="EK326" s="19"/>
      <c r="EL326" s="19"/>
      <c r="FU326" s="19"/>
      <c r="FV326" s="19"/>
      <c r="HQ326" s="19"/>
      <c r="HR326" s="19"/>
      <c r="JM326" s="19"/>
      <c r="JN326" s="29"/>
      <c r="JO326" s="19"/>
      <c r="JP326" s="19"/>
      <c r="JQ326" s="19"/>
      <c r="JR326" s="19"/>
      <c r="JS326" s="19"/>
      <c r="JT326" s="19"/>
      <c r="JU326" s="19"/>
      <c r="JV326" s="19"/>
      <c r="JW326" s="19"/>
      <c r="JX326" s="19"/>
      <c r="JY326" s="19"/>
      <c r="JZ326" s="19"/>
      <c r="LI326" s="19"/>
      <c r="LJ326" s="19"/>
      <c r="LK326" s="19"/>
      <c r="LL326" s="19"/>
      <c r="LM326" s="19"/>
      <c r="LN326" s="19"/>
      <c r="LO326" s="19"/>
      <c r="LP326" s="19"/>
      <c r="LQ326" s="19"/>
      <c r="LR326" s="19"/>
      <c r="LS326" s="19"/>
      <c r="LT326" s="19"/>
      <c r="LU326" s="19"/>
      <c r="ND326" s="19"/>
      <c r="NE326" s="19"/>
      <c r="NF326" s="19"/>
      <c r="NG326" s="19"/>
      <c r="NH326" s="19"/>
      <c r="NI326" s="19"/>
      <c r="NJ326" s="19"/>
      <c r="NK326" s="19"/>
      <c r="NL326" s="19"/>
      <c r="NM326" s="19"/>
      <c r="NN326" s="19"/>
      <c r="NO326" s="19"/>
      <c r="NP326" s="19"/>
      <c r="OZ326" s="25"/>
      <c r="PA326" s="25"/>
      <c r="PB326" s="25"/>
      <c r="PC326" s="25"/>
      <c r="PD326" s="25"/>
      <c r="PE326" s="25"/>
      <c r="PF326" s="25"/>
      <c r="PG326" s="25"/>
      <c r="PH326" s="25"/>
      <c r="PI326" s="25"/>
      <c r="PJ326" s="25"/>
      <c r="PK326" s="25"/>
      <c r="PL326" s="25"/>
      <c r="PM326" s="25"/>
      <c r="PN326" s="25"/>
      <c r="QW326" s="25"/>
      <c r="RA326" s="19"/>
      <c r="RB326" s="19"/>
      <c r="RC326" s="19"/>
      <c r="RD326" s="19"/>
      <c r="RE326" s="19"/>
      <c r="RF326" s="19"/>
      <c r="RI326" s="19"/>
      <c r="RJ326" s="19"/>
      <c r="RK326" s="19"/>
      <c r="RL326" s="19"/>
      <c r="RM326" s="19"/>
      <c r="RN326" s="19"/>
      <c r="RO326" s="19"/>
      <c r="RP326" s="19"/>
      <c r="RQ326" s="19"/>
      <c r="RR326" s="19"/>
      <c r="RS326" s="19"/>
      <c r="RT326" s="19"/>
      <c r="RU326" s="19"/>
      <c r="RV326" s="19"/>
      <c r="RW326" s="19"/>
      <c r="RX326" s="19"/>
      <c r="RY326" s="19"/>
      <c r="SA326" s="19"/>
      <c r="SB326" s="19"/>
    </row>
    <row r="327" spans="1:496" x14ac:dyDescent="0.25">
      <c r="A327" s="2"/>
      <c r="B327" s="19"/>
      <c r="C327" s="19"/>
      <c r="D327" s="19"/>
      <c r="E327" s="25"/>
      <c r="F327" s="25"/>
      <c r="G327" s="19"/>
      <c r="H327" s="19"/>
      <c r="I327" s="19"/>
      <c r="J327" s="19"/>
      <c r="K327" s="19"/>
      <c r="L327" s="29"/>
      <c r="M327" s="29"/>
      <c r="N327" s="19"/>
      <c r="O327" s="19"/>
      <c r="P327" s="20"/>
      <c r="Q327" s="19"/>
      <c r="R327" s="19"/>
      <c r="S327" s="25"/>
      <c r="T327" s="19"/>
      <c r="U327" s="19"/>
      <c r="V327" s="19"/>
      <c r="W327" s="19"/>
      <c r="X327" s="40"/>
      <c r="Y327" s="19"/>
      <c r="Z327" s="19"/>
      <c r="AA327" s="19"/>
      <c r="AB327" s="25"/>
      <c r="AE327" s="19"/>
      <c r="AF327" s="19"/>
      <c r="AH327" s="19"/>
      <c r="AI327" s="25"/>
      <c r="CD327" s="19"/>
      <c r="CE327" s="25"/>
      <c r="DZ327" s="19"/>
      <c r="EA327" s="19"/>
      <c r="EB327" s="19"/>
      <c r="EC327" s="19"/>
      <c r="ED327" s="19"/>
      <c r="EE327" s="19"/>
      <c r="EF327" s="19"/>
      <c r="EG327" s="19"/>
      <c r="EH327" s="19"/>
      <c r="EI327" s="19"/>
      <c r="EJ327" s="19"/>
      <c r="EK327" s="19"/>
      <c r="EL327" s="19"/>
      <c r="FU327" s="19"/>
      <c r="FV327" s="19"/>
      <c r="HQ327" s="19"/>
      <c r="HR327" s="19"/>
      <c r="JM327" s="19"/>
      <c r="JN327" s="29"/>
      <c r="JO327" s="19"/>
      <c r="JP327" s="19"/>
      <c r="JQ327" s="19"/>
      <c r="JR327" s="19"/>
      <c r="JS327" s="19"/>
      <c r="JT327" s="19"/>
      <c r="JU327" s="19"/>
      <c r="JV327" s="19"/>
      <c r="JW327" s="19"/>
      <c r="JX327" s="19"/>
      <c r="JY327" s="19"/>
      <c r="JZ327" s="19"/>
      <c r="LI327" s="19"/>
      <c r="LJ327" s="19"/>
      <c r="LK327" s="19"/>
      <c r="LL327" s="19"/>
      <c r="LM327" s="19"/>
      <c r="LN327" s="19"/>
      <c r="LO327" s="19"/>
      <c r="LP327" s="19"/>
      <c r="LQ327" s="19"/>
      <c r="LR327" s="19"/>
      <c r="LS327" s="19"/>
      <c r="LT327" s="19"/>
      <c r="LU327" s="19"/>
      <c r="ND327" s="19"/>
      <c r="NE327" s="19"/>
      <c r="NF327" s="19"/>
      <c r="NG327" s="19"/>
      <c r="NH327" s="19"/>
      <c r="NI327" s="19"/>
      <c r="NJ327" s="19"/>
      <c r="NK327" s="19"/>
      <c r="NL327" s="19"/>
      <c r="NM327" s="19"/>
      <c r="NN327" s="19"/>
      <c r="NO327" s="19"/>
      <c r="NP327" s="19"/>
      <c r="OZ327" s="25"/>
      <c r="PA327" s="25"/>
      <c r="PB327" s="25"/>
      <c r="PC327" s="25"/>
      <c r="PD327" s="25"/>
      <c r="PE327" s="25"/>
      <c r="PF327" s="25"/>
      <c r="PG327" s="25"/>
      <c r="PH327" s="25"/>
      <c r="PI327" s="25"/>
      <c r="PJ327" s="25"/>
      <c r="PK327" s="25"/>
      <c r="PL327" s="25"/>
      <c r="PM327" s="25"/>
      <c r="PN327" s="25"/>
      <c r="QW327" s="25"/>
      <c r="RA327" s="19"/>
      <c r="RB327" s="19"/>
      <c r="RC327" s="19"/>
      <c r="RD327" s="19"/>
      <c r="RE327" s="19"/>
      <c r="RF327" s="19"/>
      <c r="RI327" s="19"/>
      <c r="RJ327" s="19"/>
      <c r="RK327" s="19"/>
      <c r="RL327" s="19"/>
      <c r="RM327" s="19"/>
      <c r="RN327" s="19"/>
      <c r="RO327" s="19"/>
      <c r="RP327" s="19"/>
      <c r="RQ327" s="19"/>
      <c r="RR327" s="19"/>
      <c r="RS327" s="19"/>
      <c r="RT327" s="19"/>
      <c r="RU327" s="19"/>
      <c r="RV327" s="19"/>
      <c r="RW327" s="19"/>
      <c r="RX327" s="19"/>
      <c r="RY327" s="19"/>
      <c r="SA327" s="19"/>
      <c r="SB327" s="19"/>
    </row>
    <row r="328" spans="1:496" x14ac:dyDescent="0.25">
      <c r="A328" s="2"/>
      <c r="B328" s="19"/>
      <c r="C328" s="19"/>
      <c r="D328" s="19"/>
      <c r="E328" s="25"/>
      <c r="F328" s="25"/>
      <c r="G328" s="19"/>
      <c r="H328" s="19"/>
      <c r="I328" s="19"/>
      <c r="J328" s="19"/>
      <c r="K328" s="19"/>
      <c r="L328" s="29"/>
      <c r="M328" s="29"/>
      <c r="N328" s="19"/>
      <c r="O328" s="19"/>
      <c r="P328" s="20"/>
      <c r="Q328" s="19"/>
      <c r="R328" s="19"/>
      <c r="S328" s="25"/>
      <c r="T328" s="19"/>
      <c r="U328" s="19"/>
      <c r="V328" s="19"/>
      <c r="W328" s="19"/>
      <c r="X328" s="40"/>
      <c r="Y328" s="19"/>
      <c r="Z328" s="19"/>
      <c r="AA328" s="19"/>
      <c r="AB328" s="25"/>
      <c r="AE328" s="19"/>
      <c r="AF328" s="19"/>
      <c r="AH328" s="19"/>
      <c r="AI328" s="25"/>
      <c r="CD328" s="19"/>
      <c r="CE328" s="25"/>
      <c r="DZ328" s="19"/>
      <c r="EA328" s="19"/>
      <c r="EB328" s="19"/>
      <c r="EC328" s="19"/>
      <c r="ED328" s="19"/>
      <c r="EE328" s="19"/>
      <c r="EF328" s="19"/>
      <c r="EG328" s="19"/>
      <c r="EH328" s="19"/>
      <c r="EI328" s="19"/>
      <c r="EJ328" s="19"/>
      <c r="EK328" s="19"/>
      <c r="EL328" s="19"/>
      <c r="FU328" s="19"/>
      <c r="FV328" s="19"/>
      <c r="HQ328" s="19"/>
      <c r="HR328" s="19"/>
      <c r="JM328" s="19"/>
      <c r="JN328" s="29"/>
      <c r="JO328" s="19"/>
      <c r="JP328" s="19"/>
      <c r="JQ328" s="19"/>
      <c r="JR328" s="19"/>
      <c r="JS328" s="19"/>
      <c r="JT328" s="19"/>
      <c r="JU328" s="19"/>
      <c r="JV328" s="19"/>
      <c r="JW328" s="19"/>
      <c r="JX328" s="19"/>
      <c r="JY328" s="19"/>
      <c r="JZ328" s="19"/>
      <c r="LI328" s="19"/>
      <c r="LJ328" s="19"/>
      <c r="LK328" s="19"/>
      <c r="LL328" s="19"/>
      <c r="LM328" s="19"/>
      <c r="LN328" s="19"/>
      <c r="LO328" s="19"/>
      <c r="LP328" s="19"/>
      <c r="LQ328" s="19"/>
      <c r="LR328" s="19"/>
      <c r="LS328" s="19"/>
      <c r="LT328" s="19"/>
      <c r="LU328" s="19"/>
      <c r="ND328" s="19"/>
      <c r="NE328" s="19"/>
      <c r="NF328" s="19"/>
      <c r="NG328" s="19"/>
      <c r="NH328" s="19"/>
      <c r="NI328" s="19"/>
      <c r="NJ328" s="19"/>
      <c r="NK328" s="19"/>
      <c r="NL328" s="19"/>
      <c r="NM328" s="19"/>
      <c r="NN328" s="19"/>
      <c r="NO328" s="19"/>
      <c r="NP328" s="19"/>
      <c r="OZ328" s="25"/>
      <c r="PA328" s="25"/>
      <c r="PB328" s="25"/>
      <c r="PC328" s="25"/>
      <c r="PD328" s="25"/>
      <c r="PE328" s="25"/>
      <c r="PF328" s="25"/>
      <c r="PG328" s="25"/>
      <c r="PH328" s="25"/>
      <c r="PI328" s="25"/>
      <c r="PJ328" s="25"/>
      <c r="PK328" s="25"/>
      <c r="PL328" s="25"/>
      <c r="PM328" s="25"/>
      <c r="PN328" s="25"/>
      <c r="QW328" s="25"/>
      <c r="RA328" s="19"/>
      <c r="RB328" s="19"/>
      <c r="RC328" s="19"/>
      <c r="RD328" s="19"/>
      <c r="RE328" s="19"/>
      <c r="RF328" s="19"/>
      <c r="RI328" s="19"/>
      <c r="RJ328" s="19"/>
      <c r="RK328" s="19"/>
      <c r="RL328" s="19"/>
      <c r="RM328" s="19"/>
      <c r="RN328" s="19"/>
      <c r="RO328" s="19"/>
      <c r="RP328" s="19"/>
      <c r="RQ328" s="19"/>
      <c r="RR328" s="19"/>
      <c r="RS328" s="19"/>
      <c r="RT328" s="19"/>
      <c r="RU328" s="19"/>
      <c r="RV328" s="19"/>
      <c r="RW328" s="19"/>
      <c r="RX328" s="19"/>
      <c r="RY328" s="19"/>
      <c r="SA328" s="19"/>
      <c r="SB328" s="19"/>
    </row>
    <row r="329" spans="1:496" x14ac:dyDescent="0.25">
      <c r="A329" s="2"/>
      <c r="B329" s="19"/>
      <c r="C329" s="19"/>
      <c r="D329" s="19"/>
      <c r="E329" s="25"/>
      <c r="F329" s="25"/>
      <c r="G329" s="19"/>
      <c r="H329" s="19"/>
      <c r="I329" s="19"/>
      <c r="J329" s="19"/>
      <c r="K329" s="19"/>
      <c r="L329" s="29"/>
      <c r="M329" s="29"/>
      <c r="N329" s="19"/>
      <c r="O329" s="19"/>
      <c r="P329" s="20"/>
      <c r="Q329" s="19"/>
      <c r="R329" s="19"/>
      <c r="S329" s="25"/>
      <c r="T329" s="19"/>
      <c r="U329" s="19"/>
      <c r="V329" s="19"/>
      <c r="W329" s="19"/>
      <c r="X329" s="40"/>
      <c r="Y329" s="19"/>
      <c r="Z329" s="19"/>
      <c r="AA329" s="19"/>
      <c r="AB329" s="25"/>
      <c r="AE329" s="19"/>
      <c r="AF329" s="19"/>
      <c r="AH329" s="19"/>
      <c r="AI329" s="25"/>
      <c r="CD329" s="19"/>
      <c r="CE329" s="25"/>
      <c r="DZ329" s="19"/>
      <c r="EA329" s="19"/>
      <c r="EB329" s="19"/>
      <c r="EC329" s="19"/>
      <c r="ED329" s="19"/>
      <c r="EE329" s="19"/>
      <c r="EF329" s="19"/>
      <c r="EG329" s="19"/>
      <c r="EH329" s="19"/>
      <c r="EI329" s="19"/>
      <c r="EJ329" s="19"/>
      <c r="EK329" s="19"/>
      <c r="EL329" s="19"/>
      <c r="FU329" s="19"/>
      <c r="FV329" s="19"/>
      <c r="HQ329" s="19"/>
      <c r="HR329" s="19"/>
      <c r="JM329" s="19"/>
      <c r="JN329" s="29"/>
      <c r="JO329" s="19"/>
      <c r="JP329" s="19"/>
      <c r="JQ329" s="19"/>
      <c r="JR329" s="19"/>
      <c r="JS329" s="19"/>
      <c r="JT329" s="19"/>
      <c r="JU329" s="19"/>
      <c r="JV329" s="19"/>
      <c r="JW329" s="19"/>
      <c r="JX329" s="19"/>
      <c r="JY329" s="19"/>
      <c r="JZ329" s="19"/>
      <c r="LI329" s="19"/>
      <c r="LJ329" s="19"/>
      <c r="LK329" s="19"/>
      <c r="LL329" s="19"/>
      <c r="LM329" s="19"/>
      <c r="LN329" s="19"/>
      <c r="LO329" s="19"/>
      <c r="LP329" s="19"/>
      <c r="LQ329" s="19"/>
      <c r="LR329" s="19"/>
      <c r="LS329" s="19"/>
      <c r="LT329" s="19"/>
      <c r="LU329" s="19"/>
      <c r="ND329" s="19"/>
      <c r="NE329" s="19"/>
      <c r="NF329" s="19"/>
      <c r="NG329" s="19"/>
      <c r="NH329" s="19"/>
      <c r="NI329" s="19"/>
      <c r="NJ329" s="19"/>
      <c r="NK329" s="19"/>
      <c r="NL329" s="19"/>
      <c r="NM329" s="19"/>
      <c r="NN329" s="19"/>
      <c r="NO329" s="19"/>
      <c r="NP329" s="19"/>
      <c r="OZ329" s="25"/>
      <c r="PA329" s="25"/>
      <c r="PB329" s="25"/>
      <c r="PC329" s="25"/>
      <c r="PD329" s="25"/>
      <c r="PE329" s="25"/>
      <c r="PF329" s="25"/>
      <c r="PG329" s="25"/>
      <c r="PH329" s="25"/>
      <c r="PI329" s="25"/>
      <c r="PJ329" s="25"/>
      <c r="PK329" s="25"/>
      <c r="PL329" s="25"/>
      <c r="PM329" s="25"/>
      <c r="PN329" s="25"/>
      <c r="QW329" s="25"/>
      <c r="RA329" s="19"/>
      <c r="RB329" s="19"/>
      <c r="RC329" s="19"/>
      <c r="RD329" s="19"/>
      <c r="RE329" s="19"/>
      <c r="RF329" s="19"/>
      <c r="RI329" s="19"/>
      <c r="RJ329" s="19"/>
      <c r="RK329" s="19"/>
      <c r="RL329" s="19"/>
      <c r="RM329" s="19"/>
      <c r="RN329" s="19"/>
      <c r="RO329" s="19"/>
      <c r="RP329" s="19"/>
      <c r="RQ329" s="19"/>
      <c r="RR329" s="19"/>
      <c r="RS329" s="19"/>
      <c r="RT329" s="19"/>
      <c r="RU329" s="19"/>
      <c r="RV329" s="19"/>
      <c r="RW329" s="19"/>
      <c r="RX329" s="19"/>
      <c r="RY329" s="19"/>
      <c r="SA329" s="19"/>
      <c r="SB329" s="19"/>
    </row>
    <row r="330" spans="1:496" x14ac:dyDescent="0.25">
      <c r="A330" s="2"/>
      <c r="B330" s="19"/>
      <c r="C330" s="19"/>
      <c r="D330" s="19"/>
      <c r="E330" s="25"/>
      <c r="F330" s="25"/>
      <c r="G330" s="19"/>
      <c r="H330" s="19"/>
      <c r="I330" s="19"/>
      <c r="J330" s="19"/>
      <c r="K330" s="19"/>
      <c r="L330" s="29"/>
      <c r="M330" s="29"/>
      <c r="N330" s="19"/>
      <c r="O330" s="19"/>
      <c r="P330" s="20"/>
      <c r="Q330" s="19"/>
      <c r="R330" s="19"/>
      <c r="S330" s="25"/>
      <c r="T330" s="19"/>
      <c r="U330" s="19"/>
      <c r="V330" s="19"/>
      <c r="W330" s="19"/>
      <c r="X330" s="40"/>
      <c r="Y330" s="19"/>
      <c r="Z330" s="19"/>
      <c r="AA330" s="19"/>
      <c r="AB330" s="25"/>
      <c r="AE330" s="19"/>
      <c r="AF330" s="19"/>
      <c r="AH330" s="19"/>
      <c r="AI330" s="25"/>
      <c r="CD330" s="19"/>
      <c r="CE330" s="25"/>
      <c r="DZ330" s="19"/>
      <c r="EA330" s="19"/>
      <c r="EB330" s="19"/>
      <c r="EC330" s="19"/>
      <c r="ED330" s="19"/>
      <c r="EE330" s="19"/>
      <c r="EF330" s="19"/>
      <c r="EG330" s="19"/>
      <c r="EH330" s="19"/>
      <c r="EI330" s="19"/>
      <c r="EJ330" s="19"/>
      <c r="EK330" s="19"/>
      <c r="EL330" s="19"/>
      <c r="FU330" s="19"/>
      <c r="FV330" s="19"/>
      <c r="HQ330" s="19"/>
      <c r="HR330" s="19"/>
      <c r="JM330" s="19"/>
      <c r="JN330" s="29"/>
      <c r="JO330" s="19"/>
      <c r="JP330" s="19"/>
      <c r="JQ330" s="19"/>
      <c r="JR330" s="19"/>
      <c r="JS330" s="19"/>
      <c r="JT330" s="19"/>
      <c r="JU330" s="19"/>
      <c r="JV330" s="19"/>
      <c r="JW330" s="19"/>
      <c r="JX330" s="19"/>
      <c r="JY330" s="19"/>
      <c r="JZ330" s="19"/>
      <c r="LI330" s="19"/>
      <c r="LJ330" s="19"/>
      <c r="LK330" s="19"/>
      <c r="LL330" s="19"/>
      <c r="LM330" s="19"/>
      <c r="LN330" s="19"/>
      <c r="LO330" s="19"/>
      <c r="LP330" s="19"/>
      <c r="LQ330" s="19"/>
      <c r="LR330" s="19"/>
      <c r="LS330" s="19"/>
      <c r="LT330" s="19"/>
      <c r="LU330" s="19"/>
      <c r="ND330" s="19"/>
      <c r="NE330" s="19"/>
      <c r="NF330" s="19"/>
      <c r="NG330" s="19"/>
      <c r="NH330" s="19"/>
      <c r="NI330" s="19"/>
      <c r="NJ330" s="19"/>
      <c r="NK330" s="19"/>
      <c r="NL330" s="19"/>
      <c r="NM330" s="19"/>
      <c r="NN330" s="19"/>
      <c r="NO330" s="19"/>
      <c r="NP330" s="19"/>
      <c r="OZ330" s="25"/>
      <c r="PA330" s="25"/>
      <c r="PB330" s="25"/>
      <c r="PC330" s="25"/>
      <c r="PD330" s="25"/>
      <c r="PE330" s="25"/>
      <c r="PF330" s="25"/>
      <c r="PG330" s="25"/>
      <c r="PH330" s="25"/>
      <c r="PI330" s="25"/>
      <c r="PJ330" s="25"/>
      <c r="PK330" s="25"/>
      <c r="PL330" s="25"/>
      <c r="PM330" s="25"/>
      <c r="PN330" s="25"/>
      <c r="QW330" s="25"/>
      <c r="RA330" s="19"/>
      <c r="RB330" s="19"/>
      <c r="RC330" s="19"/>
      <c r="RD330" s="19"/>
      <c r="RE330" s="19"/>
      <c r="RF330" s="19"/>
      <c r="RI330" s="19"/>
      <c r="RJ330" s="19"/>
      <c r="RK330" s="19"/>
      <c r="RL330" s="19"/>
      <c r="RM330" s="19"/>
      <c r="RN330" s="19"/>
      <c r="RO330" s="19"/>
      <c r="RP330" s="19"/>
      <c r="RQ330" s="19"/>
      <c r="RR330" s="19"/>
      <c r="RS330" s="19"/>
      <c r="RT330" s="19"/>
      <c r="RU330" s="19"/>
      <c r="RV330" s="19"/>
      <c r="RW330" s="19"/>
      <c r="RX330" s="19"/>
      <c r="RY330" s="19"/>
      <c r="SA330" s="19"/>
      <c r="SB330" s="19"/>
    </row>
    <row r="331" spans="1:496" x14ac:dyDescent="0.25">
      <c r="A331" s="2"/>
      <c r="B331" s="19"/>
      <c r="C331" s="19"/>
      <c r="D331" s="19"/>
      <c r="E331" s="25"/>
      <c r="F331" s="25"/>
      <c r="G331" s="19"/>
      <c r="H331" s="19"/>
      <c r="I331" s="19"/>
      <c r="J331" s="19"/>
      <c r="K331" s="19"/>
      <c r="L331" s="29"/>
      <c r="M331" s="29"/>
      <c r="N331" s="19"/>
      <c r="O331" s="19"/>
      <c r="P331" s="20"/>
      <c r="Q331" s="19"/>
      <c r="R331" s="19"/>
      <c r="S331" s="25"/>
      <c r="T331" s="19"/>
      <c r="U331" s="19"/>
      <c r="V331" s="19"/>
      <c r="W331" s="19"/>
      <c r="X331" s="40"/>
      <c r="Y331" s="19"/>
      <c r="Z331" s="19"/>
      <c r="AA331" s="19"/>
      <c r="AB331" s="25"/>
      <c r="AE331" s="19"/>
      <c r="AF331" s="19"/>
      <c r="AH331" s="19"/>
      <c r="AI331" s="25"/>
      <c r="CD331" s="19"/>
      <c r="CE331" s="25"/>
      <c r="DZ331" s="19"/>
      <c r="EA331" s="19"/>
      <c r="EB331" s="19"/>
      <c r="EC331" s="19"/>
      <c r="ED331" s="19"/>
      <c r="EE331" s="19"/>
      <c r="EF331" s="19"/>
      <c r="EG331" s="19"/>
      <c r="EH331" s="19"/>
      <c r="EI331" s="19"/>
      <c r="EJ331" s="19"/>
      <c r="EK331" s="19"/>
      <c r="EL331" s="19"/>
      <c r="FU331" s="19"/>
      <c r="FV331" s="19"/>
      <c r="HQ331" s="19"/>
      <c r="HR331" s="19"/>
      <c r="JM331" s="19"/>
      <c r="JN331" s="29"/>
      <c r="JO331" s="19"/>
      <c r="JP331" s="19"/>
      <c r="JQ331" s="19"/>
      <c r="JR331" s="19"/>
      <c r="JS331" s="19"/>
      <c r="JT331" s="19"/>
      <c r="JU331" s="19"/>
      <c r="JV331" s="19"/>
      <c r="JW331" s="19"/>
      <c r="JX331" s="19"/>
      <c r="JY331" s="19"/>
      <c r="JZ331" s="19"/>
      <c r="LI331" s="19"/>
      <c r="LJ331" s="19"/>
      <c r="LK331" s="19"/>
      <c r="LL331" s="19"/>
      <c r="LM331" s="19"/>
      <c r="LN331" s="19"/>
      <c r="LO331" s="19"/>
      <c r="LP331" s="19"/>
      <c r="LQ331" s="19"/>
      <c r="LR331" s="19"/>
      <c r="LS331" s="19"/>
      <c r="LT331" s="19"/>
      <c r="LU331" s="19"/>
      <c r="ND331" s="19"/>
      <c r="NE331" s="19"/>
      <c r="NF331" s="19"/>
      <c r="NG331" s="19"/>
      <c r="NH331" s="19"/>
      <c r="NI331" s="19"/>
      <c r="NJ331" s="19"/>
      <c r="NK331" s="19"/>
      <c r="NL331" s="19"/>
      <c r="NM331" s="19"/>
      <c r="NN331" s="19"/>
      <c r="NO331" s="19"/>
      <c r="NP331" s="19"/>
      <c r="OZ331" s="25"/>
      <c r="PA331" s="25"/>
      <c r="PB331" s="25"/>
      <c r="PC331" s="25"/>
      <c r="PD331" s="25"/>
      <c r="PE331" s="25"/>
      <c r="PF331" s="25"/>
      <c r="PG331" s="25"/>
      <c r="PH331" s="25"/>
      <c r="PI331" s="25"/>
      <c r="PJ331" s="25"/>
      <c r="PK331" s="25"/>
      <c r="PL331" s="25"/>
      <c r="PM331" s="25"/>
      <c r="PN331" s="25"/>
      <c r="QW331" s="25"/>
      <c r="RA331" s="19"/>
      <c r="RB331" s="19"/>
      <c r="RC331" s="19"/>
      <c r="RD331" s="19"/>
      <c r="RE331" s="19"/>
      <c r="RF331" s="19"/>
      <c r="RI331" s="19"/>
      <c r="RJ331" s="19"/>
      <c r="RK331" s="19"/>
      <c r="RL331" s="19"/>
      <c r="RM331" s="19"/>
      <c r="RN331" s="19"/>
      <c r="RO331" s="19"/>
      <c r="RP331" s="19"/>
      <c r="RQ331" s="19"/>
      <c r="RR331" s="19"/>
      <c r="RS331" s="19"/>
      <c r="RT331" s="19"/>
      <c r="RU331" s="19"/>
      <c r="RV331" s="19"/>
      <c r="RW331" s="19"/>
      <c r="RX331" s="19"/>
      <c r="RY331" s="19"/>
      <c r="SA331" s="19"/>
      <c r="SB331" s="19"/>
    </row>
    <row r="332" spans="1:496" x14ac:dyDescent="0.25">
      <c r="A332" s="2"/>
      <c r="B332" s="19"/>
      <c r="C332" s="19"/>
      <c r="D332" s="19"/>
      <c r="E332" s="25"/>
      <c r="F332" s="25"/>
      <c r="G332" s="19"/>
      <c r="H332" s="19"/>
      <c r="I332" s="19"/>
      <c r="J332" s="19"/>
      <c r="K332" s="19"/>
      <c r="L332" s="29"/>
      <c r="M332" s="29"/>
      <c r="N332" s="19"/>
      <c r="O332" s="19"/>
      <c r="P332" s="20"/>
      <c r="Q332" s="19"/>
      <c r="R332" s="19"/>
      <c r="S332" s="25"/>
      <c r="T332" s="19"/>
      <c r="U332" s="19"/>
      <c r="V332" s="19"/>
      <c r="W332" s="19"/>
      <c r="X332" s="40"/>
      <c r="Y332" s="19"/>
      <c r="Z332" s="19"/>
      <c r="AA332" s="19"/>
      <c r="AB332" s="25"/>
      <c r="AE332" s="19"/>
      <c r="AF332" s="19"/>
      <c r="AH332" s="19"/>
      <c r="AI332" s="25"/>
      <c r="CD332" s="19"/>
      <c r="CE332" s="25"/>
      <c r="DZ332" s="19"/>
      <c r="EA332" s="19"/>
      <c r="EB332" s="19"/>
      <c r="EC332" s="19"/>
      <c r="ED332" s="19"/>
      <c r="EE332" s="19"/>
      <c r="EF332" s="19"/>
      <c r="EG332" s="19"/>
      <c r="EH332" s="19"/>
      <c r="EI332" s="19"/>
      <c r="EJ332" s="19"/>
      <c r="EK332" s="19"/>
      <c r="EL332" s="19"/>
      <c r="FU332" s="19"/>
      <c r="FV332" s="19"/>
      <c r="HQ332" s="19"/>
      <c r="HR332" s="19"/>
      <c r="JM332" s="19"/>
      <c r="JN332" s="29"/>
      <c r="JO332" s="19"/>
      <c r="JP332" s="19"/>
      <c r="JQ332" s="19"/>
      <c r="JR332" s="19"/>
      <c r="JS332" s="19"/>
      <c r="JT332" s="19"/>
      <c r="JU332" s="19"/>
      <c r="JV332" s="19"/>
      <c r="JW332" s="19"/>
      <c r="JX332" s="19"/>
      <c r="JY332" s="19"/>
      <c r="JZ332" s="19"/>
      <c r="LI332" s="19"/>
      <c r="LJ332" s="19"/>
      <c r="LK332" s="19"/>
      <c r="LL332" s="19"/>
      <c r="LM332" s="19"/>
      <c r="LN332" s="19"/>
      <c r="LO332" s="19"/>
      <c r="LP332" s="19"/>
      <c r="LQ332" s="19"/>
      <c r="LR332" s="19"/>
      <c r="LS332" s="19"/>
      <c r="LT332" s="19"/>
      <c r="LU332" s="19"/>
      <c r="ND332" s="19"/>
      <c r="NE332" s="19"/>
      <c r="NF332" s="19"/>
      <c r="NG332" s="19"/>
      <c r="NH332" s="19"/>
      <c r="NI332" s="19"/>
      <c r="NJ332" s="19"/>
      <c r="NK332" s="19"/>
      <c r="NL332" s="19"/>
      <c r="NM332" s="19"/>
      <c r="NN332" s="19"/>
      <c r="NO332" s="19"/>
      <c r="NP332" s="19"/>
      <c r="OZ332" s="25"/>
      <c r="PA332" s="25"/>
      <c r="PB332" s="25"/>
      <c r="PC332" s="25"/>
      <c r="PD332" s="25"/>
      <c r="PE332" s="25"/>
      <c r="PF332" s="25"/>
      <c r="PG332" s="25"/>
      <c r="PH332" s="25"/>
      <c r="PI332" s="25"/>
      <c r="PJ332" s="25"/>
      <c r="PK332" s="25"/>
      <c r="PL332" s="25"/>
      <c r="PM332" s="25"/>
      <c r="PN332" s="25"/>
      <c r="QW332" s="25"/>
      <c r="RA332" s="19"/>
      <c r="RB332" s="19"/>
      <c r="RC332" s="19"/>
      <c r="RD332" s="19"/>
      <c r="RE332" s="19"/>
      <c r="RF332" s="19"/>
      <c r="RI332" s="19"/>
      <c r="RJ332" s="19"/>
      <c r="RK332" s="19"/>
      <c r="RL332" s="19"/>
      <c r="RM332" s="19"/>
      <c r="RN332" s="19"/>
      <c r="RO332" s="19"/>
      <c r="RP332" s="19"/>
      <c r="RQ332" s="19"/>
      <c r="RR332" s="19"/>
      <c r="RS332" s="19"/>
      <c r="RT332" s="19"/>
      <c r="RU332" s="19"/>
      <c r="RV332" s="19"/>
      <c r="RW332" s="19"/>
      <c r="RX332" s="19"/>
      <c r="RY332" s="19"/>
      <c r="SA332" s="19"/>
      <c r="SB332" s="19"/>
    </row>
    <row r="333" spans="1:496" x14ac:dyDescent="0.25">
      <c r="A333" s="2"/>
      <c r="B333" s="19"/>
      <c r="C333" s="19"/>
      <c r="D333" s="19"/>
      <c r="E333" s="25"/>
      <c r="F333" s="25"/>
      <c r="G333" s="19"/>
      <c r="H333" s="19"/>
      <c r="I333" s="19"/>
      <c r="J333" s="19"/>
      <c r="K333" s="19"/>
      <c r="L333" s="29"/>
      <c r="M333" s="29"/>
      <c r="N333" s="19"/>
      <c r="O333" s="19"/>
      <c r="P333" s="20"/>
      <c r="Q333" s="19"/>
      <c r="R333" s="19"/>
      <c r="S333" s="25"/>
      <c r="T333" s="19"/>
      <c r="U333" s="19"/>
      <c r="V333" s="19"/>
      <c r="W333" s="19"/>
      <c r="X333" s="40"/>
      <c r="Y333" s="19"/>
      <c r="Z333" s="19"/>
      <c r="AA333" s="19"/>
      <c r="AB333" s="25"/>
      <c r="AE333" s="19"/>
      <c r="AF333" s="19"/>
      <c r="AH333" s="19"/>
      <c r="AI333" s="25"/>
      <c r="CD333" s="19"/>
      <c r="CE333" s="25"/>
      <c r="DZ333" s="19"/>
      <c r="EA333" s="19"/>
      <c r="EB333" s="19"/>
      <c r="EC333" s="19"/>
      <c r="ED333" s="19"/>
      <c r="EE333" s="19"/>
      <c r="EF333" s="19"/>
      <c r="EG333" s="19"/>
      <c r="EH333" s="19"/>
      <c r="EI333" s="19"/>
      <c r="EJ333" s="19"/>
      <c r="EK333" s="19"/>
      <c r="EL333" s="19"/>
      <c r="FU333" s="19"/>
      <c r="FV333" s="19"/>
      <c r="HQ333" s="19"/>
      <c r="HR333" s="19"/>
      <c r="JM333" s="19"/>
      <c r="JN333" s="29"/>
      <c r="JO333" s="19"/>
      <c r="JP333" s="19"/>
      <c r="JQ333" s="19"/>
      <c r="JR333" s="19"/>
      <c r="JS333" s="19"/>
      <c r="JT333" s="19"/>
      <c r="JU333" s="19"/>
      <c r="JV333" s="19"/>
      <c r="JW333" s="19"/>
      <c r="JX333" s="19"/>
      <c r="JY333" s="19"/>
      <c r="JZ333" s="19"/>
      <c r="LI333" s="19"/>
      <c r="LJ333" s="19"/>
      <c r="LK333" s="19"/>
      <c r="LL333" s="19"/>
      <c r="LM333" s="19"/>
      <c r="LN333" s="19"/>
      <c r="LO333" s="19"/>
      <c r="LP333" s="19"/>
      <c r="LQ333" s="19"/>
      <c r="LR333" s="19"/>
      <c r="LS333" s="19"/>
      <c r="LT333" s="19"/>
      <c r="LU333" s="19"/>
      <c r="ND333" s="19"/>
      <c r="NE333" s="19"/>
      <c r="NF333" s="19"/>
      <c r="NG333" s="19"/>
      <c r="NH333" s="19"/>
      <c r="NI333" s="19"/>
      <c r="NJ333" s="19"/>
      <c r="NK333" s="19"/>
      <c r="NL333" s="19"/>
      <c r="NM333" s="19"/>
      <c r="NN333" s="19"/>
      <c r="NO333" s="19"/>
      <c r="NP333" s="19"/>
      <c r="OZ333" s="25"/>
      <c r="PA333" s="25"/>
      <c r="PB333" s="25"/>
      <c r="PC333" s="25"/>
      <c r="PD333" s="25"/>
      <c r="PE333" s="25"/>
      <c r="PF333" s="25"/>
      <c r="PG333" s="25"/>
      <c r="PH333" s="25"/>
      <c r="PI333" s="25"/>
      <c r="PJ333" s="25"/>
      <c r="PK333" s="25"/>
      <c r="PL333" s="25"/>
      <c r="PM333" s="25"/>
      <c r="PN333" s="25"/>
      <c r="QW333" s="25"/>
      <c r="RA333" s="19"/>
      <c r="RB333" s="19"/>
      <c r="RC333" s="19"/>
      <c r="RD333" s="19"/>
      <c r="RE333" s="19"/>
      <c r="RF333" s="19"/>
      <c r="RI333" s="19"/>
      <c r="RJ333" s="19"/>
      <c r="RK333" s="19"/>
      <c r="RL333" s="19"/>
      <c r="RM333" s="19"/>
      <c r="RN333" s="19"/>
      <c r="RO333" s="19"/>
      <c r="RP333" s="19"/>
      <c r="RQ333" s="19"/>
      <c r="RR333" s="19"/>
      <c r="RS333" s="19"/>
      <c r="RT333" s="19"/>
      <c r="RU333" s="19"/>
      <c r="RV333" s="19"/>
      <c r="RW333" s="19"/>
      <c r="RX333" s="19"/>
      <c r="RY333" s="19"/>
      <c r="SA333" s="19"/>
      <c r="SB333" s="19"/>
    </row>
    <row r="334" spans="1:496" x14ac:dyDescent="0.25">
      <c r="A334" s="2"/>
      <c r="B334" s="19"/>
      <c r="C334" s="19"/>
      <c r="D334" s="19"/>
      <c r="E334" s="25"/>
      <c r="F334" s="25"/>
      <c r="G334" s="19"/>
      <c r="H334" s="19"/>
      <c r="I334" s="19"/>
      <c r="J334" s="19"/>
      <c r="K334" s="19"/>
      <c r="L334" s="29"/>
      <c r="M334" s="29"/>
      <c r="N334" s="19"/>
      <c r="O334" s="19"/>
      <c r="P334" s="20"/>
      <c r="Q334" s="19"/>
      <c r="R334" s="19"/>
      <c r="S334" s="25"/>
      <c r="T334" s="19"/>
      <c r="U334" s="19"/>
      <c r="V334" s="19"/>
      <c r="W334" s="19"/>
      <c r="X334" s="40"/>
      <c r="Y334" s="19"/>
      <c r="Z334" s="19"/>
      <c r="AA334" s="19"/>
      <c r="AB334" s="25"/>
      <c r="AE334" s="19"/>
      <c r="AF334" s="19"/>
      <c r="AH334" s="19"/>
      <c r="AI334" s="25"/>
      <c r="CD334" s="19"/>
      <c r="CE334" s="25"/>
      <c r="DZ334" s="19"/>
      <c r="EA334" s="19"/>
      <c r="EB334" s="19"/>
      <c r="EC334" s="19"/>
      <c r="ED334" s="19"/>
      <c r="EE334" s="19"/>
      <c r="EF334" s="19"/>
      <c r="EG334" s="19"/>
      <c r="EH334" s="19"/>
      <c r="EI334" s="19"/>
      <c r="EJ334" s="19"/>
      <c r="EK334" s="19"/>
      <c r="EL334" s="19"/>
      <c r="FU334" s="19"/>
      <c r="FV334" s="19"/>
      <c r="HQ334" s="19"/>
      <c r="HR334" s="19"/>
      <c r="JM334" s="19"/>
      <c r="JN334" s="29"/>
      <c r="JO334" s="19"/>
      <c r="JP334" s="19"/>
      <c r="JQ334" s="19"/>
      <c r="JR334" s="19"/>
      <c r="JS334" s="19"/>
      <c r="JT334" s="19"/>
      <c r="JU334" s="19"/>
      <c r="JV334" s="19"/>
      <c r="JW334" s="19"/>
      <c r="JX334" s="19"/>
      <c r="JY334" s="19"/>
      <c r="JZ334" s="19"/>
      <c r="LI334" s="19"/>
      <c r="LJ334" s="19"/>
      <c r="LK334" s="19"/>
      <c r="LL334" s="19"/>
      <c r="LM334" s="19"/>
      <c r="LN334" s="19"/>
      <c r="LO334" s="19"/>
      <c r="LP334" s="19"/>
      <c r="LQ334" s="19"/>
      <c r="LR334" s="19"/>
      <c r="LS334" s="19"/>
      <c r="LT334" s="19"/>
      <c r="LU334" s="19"/>
      <c r="ND334" s="19"/>
      <c r="NE334" s="19"/>
      <c r="NF334" s="19"/>
      <c r="NG334" s="19"/>
      <c r="NH334" s="19"/>
      <c r="NI334" s="19"/>
      <c r="NJ334" s="19"/>
      <c r="NK334" s="19"/>
      <c r="NL334" s="19"/>
      <c r="NM334" s="19"/>
      <c r="NN334" s="19"/>
      <c r="NO334" s="19"/>
      <c r="NP334" s="19"/>
      <c r="OZ334" s="25"/>
      <c r="PA334" s="25"/>
      <c r="PB334" s="25"/>
      <c r="PC334" s="25"/>
      <c r="PD334" s="25"/>
      <c r="PE334" s="25"/>
      <c r="PF334" s="25"/>
      <c r="PG334" s="25"/>
      <c r="PH334" s="25"/>
      <c r="PI334" s="25"/>
      <c r="PJ334" s="25"/>
      <c r="PK334" s="25"/>
      <c r="PL334" s="25"/>
      <c r="PM334" s="25"/>
      <c r="PN334" s="25"/>
      <c r="QW334" s="25"/>
      <c r="RA334" s="19"/>
      <c r="RB334" s="19"/>
      <c r="RC334" s="19"/>
      <c r="RD334" s="19"/>
      <c r="RE334" s="19"/>
      <c r="RF334" s="19"/>
      <c r="RI334" s="19"/>
      <c r="RJ334" s="19"/>
      <c r="RK334" s="19"/>
      <c r="RL334" s="19"/>
      <c r="RM334" s="19"/>
      <c r="RN334" s="19"/>
      <c r="RO334" s="19"/>
      <c r="RP334" s="19"/>
      <c r="RQ334" s="19"/>
      <c r="RR334" s="19"/>
      <c r="RS334" s="19"/>
      <c r="RT334" s="19"/>
      <c r="RU334" s="19"/>
      <c r="RV334" s="19"/>
      <c r="RW334" s="19"/>
      <c r="RX334" s="19"/>
      <c r="RY334" s="19"/>
      <c r="SA334" s="19"/>
      <c r="SB334" s="19"/>
    </row>
    <row r="335" spans="1:496" x14ac:dyDescent="0.25">
      <c r="A335" s="2"/>
      <c r="B335" s="19"/>
      <c r="C335" s="19"/>
      <c r="D335" s="19"/>
      <c r="E335" s="25"/>
      <c r="F335" s="25"/>
      <c r="G335" s="19"/>
      <c r="H335" s="19"/>
      <c r="I335" s="19"/>
      <c r="J335" s="19"/>
      <c r="K335" s="19"/>
      <c r="L335" s="29"/>
      <c r="M335" s="29"/>
      <c r="N335" s="19"/>
      <c r="O335" s="19"/>
      <c r="P335" s="20"/>
      <c r="Q335" s="19"/>
      <c r="R335" s="19"/>
      <c r="S335" s="25"/>
      <c r="T335" s="19"/>
      <c r="U335" s="19"/>
      <c r="V335" s="19"/>
      <c r="W335" s="19"/>
      <c r="X335" s="40"/>
      <c r="Y335" s="19"/>
      <c r="Z335" s="19"/>
      <c r="AA335" s="19"/>
      <c r="AB335" s="25"/>
      <c r="AE335" s="19"/>
      <c r="AF335" s="19"/>
      <c r="AH335" s="19"/>
      <c r="AI335" s="25"/>
      <c r="CD335" s="19"/>
      <c r="CE335" s="25"/>
      <c r="DZ335" s="19"/>
      <c r="EA335" s="19"/>
      <c r="EB335" s="19"/>
      <c r="EC335" s="19"/>
      <c r="ED335" s="19"/>
      <c r="EE335" s="19"/>
      <c r="EF335" s="19"/>
      <c r="EG335" s="19"/>
      <c r="EH335" s="19"/>
      <c r="EI335" s="19"/>
      <c r="EJ335" s="19"/>
      <c r="EK335" s="19"/>
      <c r="EL335" s="19"/>
      <c r="FU335" s="19"/>
      <c r="FV335" s="19"/>
      <c r="HQ335" s="19"/>
      <c r="HR335" s="19"/>
      <c r="JM335" s="19"/>
      <c r="JN335" s="29"/>
      <c r="JO335" s="19"/>
      <c r="JP335" s="19"/>
      <c r="JQ335" s="19"/>
      <c r="JR335" s="19"/>
      <c r="JS335" s="19"/>
      <c r="JT335" s="19"/>
      <c r="JU335" s="19"/>
      <c r="JV335" s="19"/>
      <c r="JW335" s="19"/>
      <c r="JX335" s="19"/>
      <c r="JY335" s="19"/>
      <c r="JZ335" s="19"/>
      <c r="LI335" s="19"/>
      <c r="LJ335" s="19"/>
      <c r="LK335" s="19"/>
      <c r="LL335" s="19"/>
      <c r="LM335" s="19"/>
      <c r="LN335" s="19"/>
      <c r="LO335" s="19"/>
      <c r="LP335" s="19"/>
      <c r="LQ335" s="19"/>
      <c r="LR335" s="19"/>
      <c r="LS335" s="19"/>
      <c r="LT335" s="19"/>
      <c r="LU335" s="19"/>
      <c r="ND335" s="19"/>
      <c r="NE335" s="19"/>
      <c r="NF335" s="19"/>
      <c r="NG335" s="19"/>
      <c r="NH335" s="19"/>
      <c r="NI335" s="19"/>
      <c r="NJ335" s="19"/>
      <c r="NK335" s="19"/>
      <c r="NL335" s="19"/>
      <c r="NM335" s="19"/>
      <c r="NN335" s="19"/>
      <c r="NO335" s="19"/>
      <c r="NP335" s="19"/>
      <c r="OZ335" s="25"/>
      <c r="PA335" s="25"/>
      <c r="PB335" s="25"/>
      <c r="PC335" s="25"/>
      <c r="PD335" s="25"/>
      <c r="PE335" s="25"/>
      <c r="PF335" s="25"/>
      <c r="PG335" s="25"/>
      <c r="PH335" s="25"/>
      <c r="PI335" s="25"/>
      <c r="PJ335" s="25"/>
      <c r="PK335" s="25"/>
      <c r="PL335" s="25"/>
      <c r="PM335" s="25"/>
      <c r="PN335" s="25"/>
      <c r="QW335" s="25"/>
      <c r="RA335" s="19"/>
      <c r="RB335" s="19"/>
      <c r="RC335" s="19"/>
      <c r="RD335" s="19"/>
      <c r="RE335" s="19"/>
      <c r="RF335" s="19"/>
      <c r="RI335" s="19"/>
      <c r="RJ335" s="19"/>
      <c r="RK335" s="19"/>
      <c r="RL335" s="19"/>
      <c r="RM335" s="19"/>
      <c r="RN335" s="19"/>
      <c r="RO335" s="19"/>
      <c r="RP335" s="19"/>
      <c r="RQ335" s="19"/>
      <c r="RR335" s="19"/>
      <c r="RS335" s="19"/>
      <c r="RT335" s="19"/>
      <c r="RU335" s="19"/>
      <c r="RV335" s="19"/>
      <c r="RW335" s="19"/>
      <c r="RX335" s="19"/>
      <c r="RY335" s="19"/>
      <c r="SA335" s="19"/>
      <c r="SB335" s="19"/>
    </row>
    <row r="336" spans="1:496" x14ac:dyDescent="0.25">
      <c r="A336" s="2"/>
      <c r="B336" s="19"/>
      <c r="C336" s="19"/>
      <c r="D336" s="19"/>
      <c r="E336" s="25"/>
      <c r="F336" s="25"/>
      <c r="G336" s="19"/>
      <c r="H336" s="19"/>
      <c r="I336" s="19"/>
      <c r="J336" s="19"/>
      <c r="K336" s="19"/>
      <c r="L336" s="29"/>
      <c r="M336" s="29"/>
      <c r="N336" s="19"/>
      <c r="O336" s="19"/>
      <c r="P336" s="20"/>
      <c r="Q336" s="19"/>
      <c r="R336" s="19"/>
      <c r="S336" s="25"/>
      <c r="T336" s="19"/>
      <c r="U336" s="19"/>
      <c r="V336" s="19"/>
      <c r="W336" s="19"/>
      <c r="X336" s="40"/>
      <c r="Y336" s="19"/>
      <c r="Z336" s="19"/>
      <c r="AA336" s="19"/>
      <c r="AB336" s="25"/>
      <c r="AE336" s="19"/>
      <c r="AF336" s="19"/>
      <c r="AH336" s="19"/>
      <c r="AI336" s="25"/>
      <c r="CD336" s="19"/>
      <c r="CE336" s="25"/>
      <c r="DZ336" s="19"/>
      <c r="EA336" s="19"/>
      <c r="EB336" s="19"/>
      <c r="EC336" s="19"/>
      <c r="ED336" s="19"/>
      <c r="EE336" s="19"/>
      <c r="EF336" s="19"/>
      <c r="EG336" s="19"/>
      <c r="EH336" s="19"/>
      <c r="EI336" s="19"/>
      <c r="EJ336" s="19"/>
      <c r="EK336" s="19"/>
      <c r="EL336" s="19"/>
      <c r="FU336" s="19"/>
      <c r="FV336" s="19"/>
      <c r="HQ336" s="19"/>
      <c r="HR336" s="19"/>
      <c r="JM336" s="19"/>
      <c r="JN336" s="29"/>
      <c r="JO336" s="19"/>
      <c r="JP336" s="19"/>
      <c r="JQ336" s="19"/>
      <c r="JR336" s="19"/>
      <c r="JS336" s="19"/>
      <c r="JT336" s="19"/>
      <c r="JU336" s="19"/>
      <c r="JV336" s="19"/>
      <c r="JW336" s="19"/>
      <c r="JX336" s="19"/>
      <c r="JY336" s="19"/>
      <c r="JZ336" s="19"/>
      <c r="LI336" s="19"/>
      <c r="LJ336" s="19"/>
      <c r="LK336" s="19"/>
      <c r="LL336" s="19"/>
      <c r="LM336" s="19"/>
      <c r="LN336" s="19"/>
      <c r="LO336" s="19"/>
      <c r="LP336" s="19"/>
      <c r="LQ336" s="19"/>
      <c r="LR336" s="19"/>
      <c r="LS336" s="19"/>
      <c r="LT336" s="19"/>
      <c r="LU336" s="19"/>
      <c r="ND336" s="19"/>
      <c r="NE336" s="19"/>
      <c r="NF336" s="19"/>
      <c r="NG336" s="19"/>
      <c r="NH336" s="19"/>
      <c r="NI336" s="19"/>
      <c r="NJ336" s="19"/>
      <c r="NK336" s="19"/>
      <c r="NL336" s="19"/>
      <c r="NM336" s="19"/>
      <c r="NN336" s="19"/>
      <c r="NO336" s="19"/>
      <c r="NP336" s="19"/>
      <c r="OZ336" s="25"/>
      <c r="PA336" s="25"/>
      <c r="PB336" s="25"/>
      <c r="PC336" s="25"/>
      <c r="PD336" s="25"/>
      <c r="PE336" s="25"/>
      <c r="PF336" s="25"/>
      <c r="PG336" s="25"/>
      <c r="PH336" s="25"/>
      <c r="PI336" s="25"/>
      <c r="PJ336" s="25"/>
      <c r="PK336" s="25"/>
      <c r="PL336" s="25"/>
      <c r="PM336" s="25"/>
      <c r="PN336" s="25"/>
      <c r="QW336" s="25"/>
      <c r="RA336" s="19"/>
      <c r="RB336" s="19"/>
      <c r="RC336" s="19"/>
      <c r="RD336" s="19"/>
      <c r="RE336" s="19"/>
      <c r="RF336" s="19"/>
      <c r="RI336" s="19"/>
      <c r="RJ336" s="19"/>
      <c r="RK336" s="19"/>
      <c r="RL336" s="19"/>
      <c r="RM336" s="19"/>
      <c r="RN336" s="19"/>
      <c r="RO336" s="19"/>
      <c r="RP336" s="19"/>
      <c r="RQ336" s="19"/>
      <c r="RR336" s="19"/>
      <c r="RS336" s="19"/>
      <c r="RT336" s="19"/>
      <c r="RU336" s="19"/>
      <c r="RV336" s="19"/>
      <c r="RW336" s="19"/>
      <c r="RX336" s="19"/>
      <c r="RY336" s="19"/>
      <c r="SA336" s="19"/>
      <c r="SB336" s="19"/>
    </row>
    <row r="337" spans="1:496" x14ac:dyDescent="0.25">
      <c r="A337" s="2"/>
      <c r="B337" s="19"/>
      <c r="C337" s="19"/>
      <c r="D337" s="19"/>
      <c r="E337" s="25"/>
      <c r="F337" s="25"/>
      <c r="G337" s="19"/>
      <c r="H337" s="19"/>
      <c r="I337" s="19"/>
      <c r="J337" s="19"/>
      <c r="K337" s="19"/>
      <c r="L337" s="29"/>
      <c r="M337" s="29"/>
      <c r="N337" s="19"/>
      <c r="O337" s="19"/>
      <c r="P337" s="20"/>
      <c r="Q337" s="19"/>
      <c r="R337" s="19"/>
      <c r="S337" s="25"/>
      <c r="T337" s="19"/>
      <c r="U337" s="19"/>
      <c r="V337" s="19"/>
      <c r="W337" s="19"/>
      <c r="X337" s="40"/>
      <c r="Y337" s="19"/>
      <c r="Z337" s="19"/>
      <c r="AA337" s="19"/>
      <c r="AB337" s="25"/>
      <c r="AE337" s="19"/>
      <c r="AF337" s="19"/>
      <c r="AH337" s="19"/>
      <c r="AI337" s="25"/>
      <c r="CD337" s="19"/>
      <c r="CE337" s="25"/>
      <c r="DZ337" s="19"/>
      <c r="EA337" s="19"/>
      <c r="EB337" s="19"/>
      <c r="EC337" s="19"/>
      <c r="ED337" s="19"/>
      <c r="EE337" s="19"/>
      <c r="EF337" s="19"/>
      <c r="EG337" s="19"/>
      <c r="EH337" s="19"/>
      <c r="EI337" s="19"/>
      <c r="EJ337" s="19"/>
      <c r="EK337" s="19"/>
      <c r="EL337" s="19"/>
      <c r="FU337" s="19"/>
      <c r="FV337" s="19"/>
      <c r="HQ337" s="19"/>
      <c r="HR337" s="19"/>
      <c r="JM337" s="19"/>
      <c r="JN337" s="29"/>
      <c r="JO337" s="19"/>
      <c r="JP337" s="19"/>
      <c r="JQ337" s="19"/>
      <c r="JR337" s="19"/>
      <c r="JS337" s="19"/>
      <c r="JT337" s="19"/>
      <c r="JU337" s="19"/>
      <c r="JV337" s="19"/>
      <c r="JW337" s="19"/>
      <c r="JX337" s="19"/>
      <c r="JY337" s="19"/>
      <c r="JZ337" s="19"/>
      <c r="LI337" s="19"/>
      <c r="LJ337" s="19"/>
      <c r="LK337" s="19"/>
      <c r="LL337" s="19"/>
      <c r="LM337" s="19"/>
      <c r="LN337" s="19"/>
      <c r="LO337" s="19"/>
      <c r="LP337" s="19"/>
      <c r="LQ337" s="19"/>
      <c r="LR337" s="19"/>
      <c r="LS337" s="19"/>
      <c r="LT337" s="19"/>
      <c r="LU337" s="19"/>
      <c r="ND337" s="19"/>
      <c r="NE337" s="19"/>
      <c r="NF337" s="19"/>
      <c r="NG337" s="19"/>
      <c r="NH337" s="19"/>
      <c r="NI337" s="19"/>
      <c r="NJ337" s="19"/>
      <c r="NK337" s="19"/>
      <c r="NL337" s="19"/>
      <c r="NM337" s="19"/>
      <c r="NN337" s="19"/>
      <c r="NO337" s="19"/>
      <c r="NP337" s="19"/>
      <c r="OZ337" s="25"/>
      <c r="PA337" s="25"/>
      <c r="PB337" s="25"/>
      <c r="PC337" s="25"/>
      <c r="PD337" s="25"/>
      <c r="PE337" s="25"/>
      <c r="PF337" s="25"/>
      <c r="PG337" s="25"/>
      <c r="PH337" s="25"/>
      <c r="PI337" s="25"/>
      <c r="PJ337" s="25"/>
      <c r="PK337" s="25"/>
      <c r="PL337" s="25"/>
      <c r="PM337" s="25"/>
      <c r="PN337" s="25"/>
      <c r="QW337" s="25"/>
      <c r="RA337" s="19"/>
      <c r="RB337" s="19"/>
      <c r="RC337" s="19"/>
      <c r="RD337" s="19"/>
      <c r="RE337" s="19"/>
      <c r="RF337" s="19"/>
      <c r="RI337" s="19"/>
      <c r="RJ337" s="19"/>
      <c r="RK337" s="19"/>
      <c r="RL337" s="19"/>
      <c r="RM337" s="19"/>
      <c r="RN337" s="19"/>
      <c r="RO337" s="19"/>
      <c r="RP337" s="19"/>
      <c r="RQ337" s="19"/>
      <c r="RR337" s="19"/>
      <c r="RS337" s="19"/>
      <c r="RT337" s="19"/>
      <c r="RU337" s="19"/>
      <c r="RV337" s="19"/>
      <c r="RW337" s="19"/>
      <c r="RX337" s="19"/>
      <c r="RY337" s="19"/>
      <c r="SA337" s="19"/>
      <c r="SB337" s="19"/>
    </row>
    <row r="338" spans="1:496" x14ac:dyDescent="0.25">
      <c r="A338" s="2"/>
      <c r="B338" s="19"/>
      <c r="C338" s="19"/>
      <c r="D338" s="19"/>
      <c r="E338" s="25"/>
      <c r="F338" s="25"/>
      <c r="G338" s="19"/>
      <c r="H338" s="19"/>
      <c r="I338" s="19"/>
      <c r="J338" s="19"/>
      <c r="K338" s="19"/>
      <c r="L338" s="29"/>
      <c r="M338" s="29"/>
      <c r="N338" s="19"/>
      <c r="O338" s="19"/>
      <c r="P338" s="20"/>
      <c r="Q338" s="19"/>
      <c r="R338" s="19"/>
      <c r="S338" s="25"/>
      <c r="T338" s="19"/>
      <c r="U338" s="19"/>
      <c r="V338" s="19"/>
      <c r="W338" s="19"/>
      <c r="X338" s="40"/>
      <c r="Y338" s="19"/>
      <c r="Z338" s="19"/>
      <c r="AA338" s="19"/>
      <c r="AB338" s="25"/>
      <c r="AE338" s="19"/>
      <c r="AF338" s="19"/>
      <c r="AH338" s="19"/>
      <c r="AI338" s="25"/>
      <c r="CD338" s="19"/>
      <c r="CE338" s="25"/>
      <c r="DZ338" s="19"/>
      <c r="EA338" s="19"/>
      <c r="EB338" s="19"/>
      <c r="EC338" s="19"/>
      <c r="ED338" s="19"/>
      <c r="EE338" s="19"/>
      <c r="EF338" s="19"/>
      <c r="EG338" s="19"/>
      <c r="EH338" s="19"/>
      <c r="EI338" s="19"/>
      <c r="EJ338" s="19"/>
      <c r="EK338" s="19"/>
      <c r="EL338" s="19"/>
      <c r="FU338" s="19"/>
      <c r="FV338" s="19"/>
      <c r="HQ338" s="19"/>
      <c r="HR338" s="19"/>
      <c r="JM338" s="19"/>
      <c r="JN338" s="29"/>
      <c r="JO338" s="19"/>
      <c r="JP338" s="19"/>
      <c r="JQ338" s="19"/>
      <c r="JR338" s="19"/>
      <c r="JS338" s="19"/>
      <c r="JT338" s="19"/>
      <c r="JU338" s="19"/>
      <c r="JV338" s="19"/>
      <c r="JW338" s="19"/>
      <c r="JX338" s="19"/>
      <c r="JY338" s="19"/>
      <c r="JZ338" s="19"/>
      <c r="LI338" s="19"/>
      <c r="LJ338" s="19"/>
      <c r="LK338" s="19"/>
      <c r="LL338" s="19"/>
      <c r="LM338" s="19"/>
      <c r="LN338" s="19"/>
      <c r="LO338" s="19"/>
      <c r="LP338" s="19"/>
      <c r="LQ338" s="19"/>
      <c r="LR338" s="19"/>
      <c r="LS338" s="19"/>
      <c r="LT338" s="19"/>
      <c r="LU338" s="19"/>
      <c r="ND338" s="19"/>
      <c r="NE338" s="19"/>
      <c r="NF338" s="19"/>
      <c r="NG338" s="19"/>
      <c r="NH338" s="19"/>
      <c r="NI338" s="19"/>
      <c r="NJ338" s="19"/>
      <c r="NK338" s="19"/>
      <c r="NL338" s="19"/>
      <c r="NM338" s="19"/>
      <c r="NN338" s="19"/>
      <c r="NO338" s="19"/>
      <c r="NP338" s="19"/>
      <c r="OZ338" s="25"/>
      <c r="PA338" s="25"/>
      <c r="PB338" s="25"/>
      <c r="PC338" s="25"/>
      <c r="PD338" s="25"/>
      <c r="PE338" s="25"/>
      <c r="PF338" s="25"/>
      <c r="PG338" s="25"/>
      <c r="PH338" s="25"/>
      <c r="PI338" s="25"/>
      <c r="PJ338" s="25"/>
      <c r="PK338" s="25"/>
      <c r="PL338" s="25"/>
      <c r="PM338" s="25"/>
      <c r="PN338" s="25"/>
      <c r="QW338" s="25"/>
      <c r="RA338" s="19"/>
      <c r="RB338" s="19"/>
      <c r="RC338" s="19"/>
      <c r="RD338" s="19"/>
      <c r="RE338" s="19"/>
      <c r="RF338" s="19"/>
      <c r="RI338" s="19"/>
      <c r="RJ338" s="19"/>
      <c r="RK338" s="19"/>
      <c r="RL338" s="19"/>
      <c r="RM338" s="19"/>
      <c r="RN338" s="19"/>
      <c r="RO338" s="19"/>
      <c r="RP338" s="19"/>
      <c r="RQ338" s="19"/>
      <c r="RR338" s="19"/>
      <c r="RS338" s="19"/>
      <c r="RT338" s="19"/>
      <c r="RU338" s="19"/>
      <c r="RV338" s="19"/>
      <c r="RW338" s="19"/>
      <c r="RX338" s="19"/>
      <c r="RY338" s="19"/>
      <c r="SA338" s="19"/>
      <c r="SB338" s="19"/>
    </row>
    <row r="339" spans="1:496" x14ac:dyDescent="0.25">
      <c r="A339" s="2"/>
      <c r="B339" s="19"/>
      <c r="C339" s="19"/>
      <c r="D339" s="19"/>
      <c r="E339" s="25"/>
      <c r="F339" s="25"/>
      <c r="G339" s="19"/>
      <c r="H339" s="19"/>
      <c r="I339" s="19"/>
      <c r="J339" s="19"/>
      <c r="K339" s="19"/>
      <c r="L339" s="29"/>
      <c r="M339" s="29"/>
      <c r="N339" s="19"/>
      <c r="O339" s="19"/>
      <c r="P339" s="20"/>
      <c r="Q339" s="19"/>
      <c r="R339" s="19"/>
      <c r="S339" s="25"/>
      <c r="T339" s="19"/>
      <c r="U339" s="19"/>
      <c r="V339" s="19"/>
      <c r="W339" s="19"/>
      <c r="X339" s="40"/>
      <c r="Y339" s="19"/>
      <c r="Z339" s="19"/>
      <c r="AA339" s="19"/>
      <c r="AB339" s="25"/>
      <c r="AE339" s="19"/>
      <c r="AF339" s="19"/>
      <c r="AH339" s="19"/>
      <c r="AI339" s="25"/>
      <c r="CD339" s="19"/>
      <c r="CE339" s="25"/>
      <c r="DZ339" s="19"/>
      <c r="EA339" s="19"/>
      <c r="EB339" s="19"/>
      <c r="EC339" s="19"/>
      <c r="ED339" s="19"/>
      <c r="EE339" s="19"/>
      <c r="EF339" s="19"/>
      <c r="EG339" s="19"/>
      <c r="EH339" s="19"/>
      <c r="EI339" s="19"/>
      <c r="EJ339" s="19"/>
      <c r="EK339" s="19"/>
      <c r="EL339" s="19"/>
      <c r="FU339" s="19"/>
      <c r="FV339" s="19"/>
      <c r="HQ339" s="19"/>
      <c r="HR339" s="19"/>
      <c r="JM339" s="19"/>
      <c r="JN339" s="29"/>
      <c r="JO339" s="19"/>
      <c r="JP339" s="19"/>
      <c r="JQ339" s="19"/>
      <c r="JR339" s="19"/>
      <c r="JS339" s="19"/>
      <c r="JT339" s="19"/>
      <c r="JU339" s="19"/>
      <c r="JV339" s="19"/>
      <c r="JW339" s="19"/>
      <c r="JX339" s="19"/>
      <c r="JY339" s="19"/>
      <c r="JZ339" s="19"/>
      <c r="LI339" s="19"/>
      <c r="LJ339" s="19"/>
      <c r="LK339" s="19"/>
      <c r="LL339" s="19"/>
      <c r="LM339" s="19"/>
      <c r="LN339" s="19"/>
      <c r="LO339" s="19"/>
      <c r="LP339" s="19"/>
      <c r="LQ339" s="19"/>
      <c r="LR339" s="19"/>
      <c r="LS339" s="19"/>
      <c r="LT339" s="19"/>
      <c r="LU339" s="19"/>
      <c r="ND339" s="19"/>
      <c r="NE339" s="19"/>
      <c r="NF339" s="19"/>
      <c r="NG339" s="19"/>
      <c r="NH339" s="19"/>
      <c r="NI339" s="19"/>
      <c r="NJ339" s="19"/>
      <c r="NK339" s="19"/>
      <c r="NL339" s="19"/>
      <c r="NM339" s="19"/>
      <c r="NN339" s="19"/>
      <c r="NO339" s="19"/>
      <c r="NP339" s="19"/>
      <c r="OZ339" s="25"/>
      <c r="PA339" s="25"/>
      <c r="PB339" s="25"/>
      <c r="PC339" s="25"/>
      <c r="PD339" s="25"/>
      <c r="PE339" s="25"/>
      <c r="PF339" s="25"/>
      <c r="PG339" s="25"/>
      <c r="PH339" s="25"/>
      <c r="PI339" s="25"/>
      <c r="PJ339" s="25"/>
      <c r="PK339" s="25"/>
      <c r="PL339" s="25"/>
      <c r="PM339" s="25"/>
      <c r="PN339" s="25"/>
      <c r="QW339" s="25"/>
      <c r="RA339" s="19"/>
      <c r="RB339" s="19"/>
      <c r="RC339" s="19"/>
      <c r="RD339" s="19"/>
      <c r="RE339" s="19"/>
      <c r="RF339" s="19"/>
      <c r="RI339" s="19"/>
      <c r="RJ339" s="19"/>
      <c r="RK339" s="19"/>
      <c r="RL339" s="19"/>
      <c r="RM339" s="19"/>
      <c r="RN339" s="19"/>
      <c r="RO339" s="19"/>
      <c r="RP339" s="19"/>
      <c r="RQ339" s="19"/>
      <c r="RR339" s="19"/>
      <c r="RS339" s="19"/>
      <c r="RT339" s="19"/>
      <c r="RU339" s="19"/>
      <c r="RV339" s="19"/>
      <c r="RW339" s="19"/>
      <c r="RX339" s="19"/>
      <c r="RY339" s="19"/>
      <c r="SA339" s="19"/>
      <c r="SB339" s="19"/>
    </row>
    <row r="340" spans="1:496" x14ac:dyDescent="0.25">
      <c r="A340" s="2"/>
      <c r="B340" s="19"/>
      <c r="C340" s="19"/>
      <c r="D340" s="19"/>
      <c r="E340" s="25"/>
      <c r="F340" s="25"/>
      <c r="G340" s="19"/>
      <c r="H340" s="19"/>
      <c r="I340" s="19"/>
      <c r="J340" s="19"/>
      <c r="K340" s="19"/>
      <c r="L340" s="29"/>
      <c r="M340" s="29"/>
      <c r="N340" s="19"/>
      <c r="O340" s="19"/>
      <c r="P340" s="20"/>
      <c r="Q340" s="19"/>
      <c r="R340" s="19"/>
      <c r="S340" s="25"/>
      <c r="T340" s="19"/>
      <c r="U340" s="19"/>
      <c r="V340" s="19"/>
      <c r="W340" s="19"/>
      <c r="X340" s="40"/>
      <c r="Y340" s="19"/>
      <c r="Z340" s="19"/>
      <c r="AA340" s="19"/>
      <c r="AB340" s="25"/>
      <c r="AE340" s="19"/>
      <c r="AF340" s="19"/>
      <c r="AH340" s="19"/>
      <c r="AI340" s="25"/>
      <c r="CD340" s="19"/>
      <c r="CE340" s="25"/>
      <c r="DZ340" s="19"/>
      <c r="EA340" s="19"/>
      <c r="EB340" s="19"/>
      <c r="EC340" s="19"/>
      <c r="ED340" s="19"/>
      <c r="EE340" s="19"/>
      <c r="EF340" s="19"/>
      <c r="EG340" s="19"/>
      <c r="EH340" s="19"/>
      <c r="EI340" s="19"/>
      <c r="EJ340" s="19"/>
      <c r="EK340" s="19"/>
      <c r="EL340" s="19"/>
      <c r="FU340" s="19"/>
      <c r="FV340" s="19"/>
      <c r="HQ340" s="19"/>
      <c r="HR340" s="19"/>
      <c r="JM340" s="19"/>
      <c r="JN340" s="29"/>
      <c r="JO340" s="19"/>
      <c r="JP340" s="19"/>
      <c r="JQ340" s="19"/>
      <c r="JR340" s="19"/>
      <c r="JS340" s="19"/>
      <c r="JT340" s="19"/>
      <c r="JU340" s="19"/>
      <c r="JV340" s="19"/>
      <c r="JW340" s="19"/>
      <c r="JX340" s="19"/>
      <c r="JY340" s="19"/>
      <c r="JZ340" s="19"/>
      <c r="LI340" s="19"/>
      <c r="LJ340" s="19"/>
      <c r="LK340" s="19"/>
      <c r="LL340" s="19"/>
      <c r="LM340" s="19"/>
      <c r="LN340" s="19"/>
      <c r="LO340" s="19"/>
      <c r="LP340" s="19"/>
      <c r="LQ340" s="19"/>
      <c r="LR340" s="19"/>
      <c r="LS340" s="19"/>
      <c r="LT340" s="19"/>
      <c r="LU340" s="19"/>
      <c r="ND340" s="19"/>
      <c r="NE340" s="19"/>
      <c r="NF340" s="19"/>
      <c r="NG340" s="19"/>
      <c r="NH340" s="19"/>
      <c r="NI340" s="19"/>
      <c r="NJ340" s="19"/>
      <c r="NK340" s="19"/>
      <c r="NL340" s="19"/>
      <c r="NM340" s="19"/>
      <c r="NN340" s="19"/>
      <c r="NO340" s="19"/>
      <c r="NP340" s="19"/>
      <c r="OZ340" s="25"/>
      <c r="PA340" s="25"/>
      <c r="PB340" s="25"/>
      <c r="PC340" s="25"/>
      <c r="PD340" s="25"/>
      <c r="PE340" s="25"/>
      <c r="PF340" s="25"/>
      <c r="PG340" s="25"/>
      <c r="PH340" s="25"/>
      <c r="PI340" s="25"/>
      <c r="PJ340" s="25"/>
      <c r="PK340" s="25"/>
      <c r="PL340" s="25"/>
      <c r="PM340" s="25"/>
      <c r="PN340" s="25"/>
      <c r="QW340" s="25"/>
      <c r="RA340" s="19"/>
      <c r="RB340" s="19"/>
      <c r="RC340" s="19"/>
      <c r="RD340" s="19"/>
      <c r="RE340" s="19"/>
      <c r="RF340" s="19"/>
      <c r="RI340" s="19"/>
      <c r="RJ340" s="19"/>
      <c r="RK340" s="19"/>
      <c r="RL340" s="19"/>
      <c r="RM340" s="19"/>
      <c r="RN340" s="19"/>
      <c r="RO340" s="19"/>
      <c r="RP340" s="19"/>
      <c r="RQ340" s="19"/>
      <c r="RR340" s="19"/>
      <c r="RS340" s="19"/>
      <c r="RT340" s="19"/>
      <c r="RU340" s="19"/>
      <c r="RV340" s="19"/>
      <c r="RW340" s="19"/>
      <c r="RX340" s="19"/>
      <c r="RY340" s="19"/>
      <c r="SA340" s="19"/>
      <c r="SB340" s="19"/>
    </row>
    <row r="341" spans="1:496" x14ac:dyDescent="0.25">
      <c r="A341" s="2"/>
      <c r="B341" s="19"/>
      <c r="C341" s="19"/>
      <c r="D341" s="19"/>
      <c r="E341" s="25"/>
      <c r="F341" s="25"/>
      <c r="G341" s="19"/>
      <c r="H341" s="19"/>
      <c r="I341" s="19"/>
      <c r="J341" s="19"/>
      <c r="K341" s="19"/>
      <c r="L341" s="29"/>
      <c r="M341" s="29"/>
      <c r="N341" s="19"/>
      <c r="O341" s="19"/>
      <c r="P341" s="20"/>
      <c r="Q341" s="19"/>
      <c r="R341" s="19"/>
      <c r="S341" s="25"/>
      <c r="T341" s="19"/>
      <c r="U341" s="19"/>
      <c r="V341" s="19"/>
      <c r="W341" s="19"/>
      <c r="X341" s="40"/>
      <c r="Y341" s="19"/>
      <c r="Z341" s="19"/>
      <c r="AA341" s="19"/>
      <c r="AB341" s="25"/>
      <c r="AE341" s="19"/>
      <c r="AF341" s="19"/>
      <c r="AH341" s="19"/>
      <c r="AI341" s="25"/>
      <c r="CD341" s="19"/>
      <c r="CE341" s="25"/>
      <c r="DZ341" s="19"/>
      <c r="EA341" s="19"/>
      <c r="EB341" s="19"/>
      <c r="EC341" s="19"/>
      <c r="ED341" s="19"/>
      <c r="EE341" s="19"/>
      <c r="EF341" s="19"/>
      <c r="EG341" s="19"/>
      <c r="EH341" s="19"/>
      <c r="EI341" s="19"/>
      <c r="EJ341" s="19"/>
      <c r="EK341" s="19"/>
      <c r="EL341" s="19"/>
      <c r="FU341" s="19"/>
      <c r="FV341" s="19"/>
      <c r="HQ341" s="19"/>
      <c r="HR341" s="19"/>
      <c r="JM341" s="19"/>
      <c r="JN341" s="29"/>
      <c r="JO341" s="19"/>
      <c r="JP341" s="19"/>
      <c r="JQ341" s="19"/>
      <c r="JR341" s="19"/>
      <c r="JS341" s="19"/>
      <c r="JT341" s="19"/>
      <c r="JU341" s="19"/>
      <c r="JV341" s="19"/>
      <c r="JW341" s="19"/>
      <c r="JX341" s="19"/>
      <c r="JY341" s="19"/>
      <c r="JZ341" s="19"/>
      <c r="LI341" s="19"/>
      <c r="LJ341" s="19"/>
      <c r="LK341" s="19"/>
      <c r="LL341" s="19"/>
      <c r="LM341" s="19"/>
      <c r="LN341" s="19"/>
      <c r="LO341" s="19"/>
      <c r="LP341" s="19"/>
      <c r="LQ341" s="19"/>
      <c r="LR341" s="19"/>
      <c r="LS341" s="19"/>
      <c r="LT341" s="19"/>
      <c r="LU341" s="19"/>
      <c r="ND341" s="19"/>
      <c r="NE341" s="19"/>
      <c r="NF341" s="19"/>
      <c r="NG341" s="19"/>
      <c r="NH341" s="19"/>
      <c r="NI341" s="19"/>
      <c r="NJ341" s="19"/>
      <c r="NK341" s="19"/>
      <c r="NL341" s="19"/>
      <c r="NM341" s="19"/>
      <c r="NN341" s="19"/>
      <c r="NO341" s="19"/>
      <c r="NP341" s="19"/>
      <c r="OZ341" s="25"/>
      <c r="PA341" s="25"/>
      <c r="PB341" s="25"/>
      <c r="PC341" s="25"/>
      <c r="PD341" s="25"/>
      <c r="PE341" s="25"/>
      <c r="PF341" s="25"/>
      <c r="PG341" s="25"/>
      <c r="PH341" s="25"/>
      <c r="PI341" s="25"/>
      <c r="PJ341" s="25"/>
      <c r="PK341" s="25"/>
      <c r="PL341" s="25"/>
      <c r="PM341" s="25"/>
      <c r="PN341" s="25"/>
      <c r="QW341" s="25"/>
      <c r="RA341" s="19"/>
      <c r="RB341" s="19"/>
      <c r="RC341" s="19"/>
      <c r="RD341" s="19"/>
      <c r="RE341" s="19"/>
      <c r="RF341" s="19"/>
      <c r="RI341" s="19"/>
      <c r="RJ341" s="19"/>
      <c r="RK341" s="19"/>
      <c r="RL341" s="19"/>
      <c r="RM341" s="19"/>
      <c r="RN341" s="19"/>
      <c r="RO341" s="19"/>
      <c r="RP341" s="19"/>
      <c r="RQ341" s="19"/>
      <c r="RR341" s="19"/>
      <c r="RS341" s="19"/>
      <c r="RT341" s="19"/>
      <c r="RU341" s="19"/>
      <c r="RV341" s="19"/>
      <c r="RW341" s="19"/>
      <c r="RX341" s="19"/>
      <c r="RY341" s="19"/>
      <c r="SA341" s="19"/>
      <c r="SB341" s="19"/>
    </row>
    <row r="342" spans="1:496" x14ac:dyDescent="0.25">
      <c r="A342" s="2"/>
      <c r="B342" s="19"/>
      <c r="C342" s="19"/>
      <c r="D342" s="19"/>
      <c r="E342" s="25"/>
      <c r="F342" s="25"/>
      <c r="G342" s="19"/>
      <c r="H342" s="19"/>
      <c r="I342" s="19"/>
      <c r="J342" s="19"/>
      <c r="K342" s="19"/>
      <c r="L342" s="29"/>
      <c r="M342" s="29"/>
      <c r="N342" s="19"/>
      <c r="O342" s="19"/>
      <c r="P342" s="20"/>
      <c r="Q342" s="19"/>
      <c r="R342" s="19"/>
      <c r="S342" s="25"/>
      <c r="T342" s="19"/>
      <c r="U342" s="19"/>
      <c r="V342" s="19"/>
      <c r="W342" s="19"/>
      <c r="X342" s="40"/>
      <c r="Y342" s="19"/>
      <c r="Z342" s="19"/>
      <c r="AA342" s="19"/>
      <c r="AB342" s="25"/>
      <c r="AE342" s="19"/>
      <c r="AF342" s="19"/>
      <c r="AH342" s="19"/>
      <c r="AI342" s="25"/>
      <c r="CD342" s="19"/>
      <c r="CE342" s="25"/>
      <c r="DZ342" s="19"/>
      <c r="EA342" s="19"/>
      <c r="EB342" s="19"/>
      <c r="EC342" s="19"/>
      <c r="ED342" s="19"/>
      <c r="EE342" s="19"/>
      <c r="EF342" s="19"/>
      <c r="EG342" s="19"/>
      <c r="EH342" s="19"/>
      <c r="EI342" s="19"/>
      <c r="EJ342" s="19"/>
      <c r="EK342" s="19"/>
      <c r="EL342" s="19"/>
      <c r="FU342" s="19"/>
      <c r="FV342" s="19"/>
      <c r="HQ342" s="19"/>
      <c r="HR342" s="19"/>
      <c r="JM342" s="19"/>
      <c r="JN342" s="29"/>
      <c r="JO342" s="19"/>
      <c r="JP342" s="19"/>
      <c r="JQ342" s="19"/>
      <c r="JR342" s="19"/>
      <c r="JS342" s="19"/>
      <c r="JT342" s="19"/>
      <c r="JU342" s="19"/>
      <c r="JV342" s="19"/>
      <c r="JW342" s="19"/>
      <c r="JX342" s="19"/>
      <c r="JY342" s="19"/>
      <c r="JZ342" s="19"/>
      <c r="LI342" s="19"/>
      <c r="LJ342" s="19"/>
      <c r="LK342" s="19"/>
      <c r="LL342" s="19"/>
      <c r="LM342" s="19"/>
      <c r="LN342" s="19"/>
      <c r="LO342" s="19"/>
      <c r="LP342" s="19"/>
      <c r="LQ342" s="19"/>
      <c r="LR342" s="19"/>
      <c r="LS342" s="19"/>
      <c r="LT342" s="19"/>
      <c r="LU342" s="19"/>
      <c r="ND342" s="19"/>
      <c r="NE342" s="19"/>
      <c r="NF342" s="19"/>
      <c r="NG342" s="19"/>
      <c r="NH342" s="19"/>
      <c r="NI342" s="19"/>
      <c r="NJ342" s="19"/>
      <c r="NK342" s="19"/>
      <c r="NL342" s="19"/>
      <c r="NM342" s="19"/>
      <c r="NN342" s="19"/>
      <c r="NO342" s="19"/>
      <c r="NP342" s="19"/>
      <c r="OZ342" s="25"/>
      <c r="PA342" s="25"/>
      <c r="PB342" s="25"/>
      <c r="PC342" s="25"/>
      <c r="PD342" s="25"/>
      <c r="PE342" s="25"/>
      <c r="PF342" s="25"/>
      <c r="PG342" s="25"/>
      <c r="PH342" s="25"/>
      <c r="PI342" s="25"/>
      <c r="PJ342" s="25"/>
      <c r="PK342" s="25"/>
      <c r="PL342" s="25"/>
      <c r="PM342" s="25"/>
      <c r="PN342" s="25"/>
      <c r="QW342" s="25"/>
      <c r="RA342" s="19"/>
      <c r="RB342" s="19"/>
      <c r="RC342" s="19"/>
      <c r="RD342" s="19"/>
      <c r="RE342" s="19"/>
      <c r="RF342" s="19"/>
      <c r="RI342" s="19"/>
      <c r="RJ342" s="19"/>
      <c r="RK342" s="19"/>
      <c r="RL342" s="19"/>
      <c r="RM342" s="19"/>
      <c r="RN342" s="19"/>
      <c r="RO342" s="19"/>
      <c r="RP342" s="19"/>
      <c r="RQ342" s="19"/>
      <c r="RR342" s="19"/>
      <c r="RS342" s="19"/>
      <c r="RT342" s="19"/>
      <c r="RU342" s="19"/>
      <c r="RV342" s="19"/>
      <c r="RW342" s="19"/>
      <c r="RX342" s="19"/>
      <c r="RY342" s="19"/>
      <c r="SA342" s="19"/>
      <c r="SB342" s="19"/>
    </row>
    <row r="343" spans="1:496" x14ac:dyDescent="0.25">
      <c r="A343" s="2"/>
      <c r="B343" s="19"/>
      <c r="C343" s="19"/>
      <c r="D343" s="19"/>
      <c r="E343" s="25"/>
      <c r="F343" s="25"/>
      <c r="G343" s="19"/>
      <c r="H343" s="19"/>
      <c r="I343" s="19"/>
      <c r="J343" s="19"/>
      <c r="K343" s="19"/>
      <c r="L343" s="29"/>
      <c r="M343" s="29"/>
      <c r="N343" s="19"/>
      <c r="O343" s="19"/>
      <c r="P343" s="20"/>
      <c r="Q343" s="19"/>
      <c r="R343" s="19"/>
      <c r="S343" s="25"/>
      <c r="T343" s="19"/>
      <c r="U343" s="19"/>
      <c r="V343" s="19"/>
      <c r="W343" s="19"/>
      <c r="X343" s="40"/>
      <c r="Y343" s="19"/>
      <c r="Z343" s="19"/>
      <c r="AA343" s="19"/>
      <c r="AB343" s="25"/>
      <c r="AE343" s="19"/>
      <c r="AF343" s="19"/>
      <c r="AH343" s="19"/>
      <c r="AI343" s="25"/>
      <c r="CD343" s="19"/>
      <c r="CE343" s="25"/>
      <c r="DZ343" s="19"/>
      <c r="EA343" s="19"/>
      <c r="EB343" s="19"/>
      <c r="EC343" s="19"/>
      <c r="ED343" s="19"/>
      <c r="EE343" s="19"/>
      <c r="EF343" s="19"/>
      <c r="EG343" s="19"/>
      <c r="EH343" s="19"/>
      <c r="EI343" s="19"/>
      <c r="EJ343" s="19"/>
      <c r="EK343" s="19"/>
      <c r="EL343" s="19"/>
      <c r="FU343" s="19"/>
      <c r="FV343" s="19"/>
      <c r="HQ343" s="19"/>
      <c r="HR343" s="19"/>
      <c r="JM343" s="19"/>
      <c r="JN343" s="29"/>
      <c r="JO343" s="19"/>
      <c r="JP343" s="19"/>
      <c r="JQ343" s="19"/>
      <c r="JR343" s="19"/>
      <c r="JS343" s="19"/>
      <c r="JT343" s="19"/>
      <c r="JU343" s="19"/>
      <c r="JV343" s="19"/>
      <c r="JW343" s="19"/>
      <c r="JX343" s="19"/>
      <c r="JY343" s="19"/>
      <c r="JZ343" s="19"/>
      <c r="LI343" s="19"/>
      <c r="LJ343" s="19"/>
      <c r="LK343" s="19"/>
      <c r="LL343" s="19"/>
      <c r="LM343" s="19"/>
      <c r="LN343" s="19"/>
      <c r="LO343" s="19"/>
      <c r="LP343" s="19"/>
      <c r="LQ343" s="19"/>
      <c r="LR343" s="19"/>
      <c r="LS343" s="19"/>
      <c r="LT343" s="19"/>
      <c r="LU343" s="19"/>
      <c r="ND343" s="19"/>
      <c r="NE343" s="19"/>
      <c r="NF343" s="19"/>
      <c r="NG343" s="19"/>
      <c r="NH343" s="19"/>
      <c r="NI343" s="19"/>
      <c r="NJ343" s="19"/>
      <c r="NK343" s="19"/>
      <c r="NL343" s="19"/>
      <c r="NM343" s="19"/>
      <c r="NN343" s="19"/>
      <c r="NO343" s="19"/>
      <c r="NP343" s="19"/>
      <c r="OZ343" s="25"/>
      <c r="PA343" s="25"/>
      <c r="PB343" s="25"/>
      <c r="PC343" s="25"/>
      <c r="PD343" s="25"/>
      <c r="PE343" s="25"/>
      <c r="PF343" s="25"/>
      <c r="PG343" s="25"/>
      <c r="PH343" s="25"/>
      <c r="PI343" s="25"/>
      <c r="PJ343" s="25"/>
      <c r="PK343" s="25"/>
      <c r="PL343" s="25"/>
      <c r="PM343" s="25"/>
      <c r="PN343" s="25"/>
      <c r="QW343" s="25"/>
      <c r="RA343" s="19"/>
      <c r="RB343" s="19"/>
      <c r="RC343" s="19"/>
      <c r="RD343" s="19"/>
      <c r="RE343" s="19"/>
      <c r="RF343" s="19"/>
      <c r="RI343" s="19"/>
      <c r="RJ343" s="19"/>
      <c r="RK343" s="19"/>
      <c r="RL343" s="19"/>
      <c r="RM343" s="19"/>
      <c r="RN343" s="19"/>
      <c r="RO343" s="19"/>
      <c r="RP343" s="19"/>
      <c r="RQ343" s="19"/>
      <c r="RR343" s="19"/>
      <c r="RS343" s="19"/>
      <c r="RT343" s="19"/>
      <c r="RU343" s="19"/>
      <c r="RV343" s="19"/>
      <c r="RW343" s="19"/>
      <c r="RX343" s="19"/>
      <c r="RY343" s="19"/>
      <c r="SA343" s="19"/>
      <c r="SB343" s="19"/>
    </row>
    <row r="344" spans="1:496" x14ac:dyDescent="0.25">
      <c r="A344" s="2"/>
      <c r="B344" s="19"/>
      <c r="C344" s="19"/>
      <c r="D344" s="19"/>
      <c r="E344" s="25"/>
      <c r="F344" s="25"/>
      <c r="G344" s="19"/>
      <c r="H344" s="19"/>
      <c r="I344" s="19"/>
      <c r="J344" s="19"/>
      <c r="K344" s="19"/>
      <c r="L344" s="29"/>
      <c r="M344" s="29"/>
      <c r="N344" s="19"/>
      <c r="O344" s="19"/>
      <c r="P344" s="20"/>
      <c r="Q344" s="19"/>
      <c r="R344" s="19"/>
      <c r="S344" s="25"/>
      <c r="T344" s="19"/>
      <c r="U344" s="19"/>
      <c r="V344" s="19"/>
      <c r="W344" s="19"/>
      <c r="X344" s="40"/>
      <c r="Y344" s="19"/>
      <c r="Z344" s="19"/>
      <c r="AA344" s="19"/>
      <c r="AB344" s="25"/>
      <c r="AE344" s="19"/>
      <c r="AF344" s="19"/>
      <c r="AH344" s="19"/>
      <c r="AI344" s="25"/>
      <c r="CD344" s="19"/>
      <c r="CE344" s="25"/>
      <c r="DZ344" s="19"/>
      <c r="EA344" s="19"/>
      <c r="EB344" s="19"/>
      <c r="EC344" s="19"/>
      <c r="ED344" s="19"/>
      <c r="EE344" s="19"/>
      <c r="EF344" s="19"/>
      <c r="EG344" s="19"/>
      <c r="EH344" s="19"/>
      <c r="EI344" s="19"/>
      <c r="EJ344" s="19"/>
      <c r="EK344" s="19"/>
      <c r="EL344" s="19"/>
      <c r="FU344" s="19"/>
      <c r="FV344" s="19"/>
      <c r="HQ344" s="19"/>
      <c r="HR344" s="19"/>
      <c r="JM344" s="19"/>
      <c r="JN344" s="29"/>
      <c r="JO344" s="19"/>
      <c r="JP344" s="19"/>
      <c r="JQ344" s="19"/>
      <c r="JR344" s="19"/>
      <c r="JS344" s="19"/>
      <c r="JT344" s="19"/>
      <c r="JU344" s="19"/>
      <c r="JV344" s="19"/>
      <c r="JW344" s="19"/>
      <c r="JX344" s="19"/>
      <c r="JY344" s="19"/>
      <c r="JZ344" s="19"/>
      <c r="LI344" s="19"/>
      <c r="LJ344" s="19"/>
      <c r="LK344" s="19"/>
      <c r="LL344" s="19"/>
      <c r="LM344" s="19"/>
      <c r="LN344" s="19"/>
      <c r="LO344" s="19"/>
      <c r="LP344" s="19"/>
      <c r="LQ344" s="19"/>
      <c r="LR344" s="19"/>
      <c r="LS344" s="19"/>
      <c r="LT344" s="19"/>
      <c r="LU344" s="19"/>
      <c r="ND344" s="19"/>
      <c r="NE344" s="19"/>
      <c r="NF344" s="19"/>
      <c r="NG344" s="19"/>
      <c r="NH344" s="19"/>
      <c r="NI344" s="19"/>
      <c r="NJ344" s="19"/>
      <c r="NK344" s="19"/>
      <c r="NL344" s="19"/>
      <c r="NM344" s="19"/>
      <c r="NN344" s="19"/>
      <c r="NO344" s="19"/>
      <c r="NP344" s="19"/>
      <c r="OZ344" s="25"/>
      <c r="PA344" s="25"/>
      <c r="PB344" s="25"/>
      <c r="PC344" s="25"/>
      <c r="PD344" s="25"/>
      <c r="PE344" s="25"/>
      <c r="PF344" s="25"/>
      <c r="PG344" s="25"/>
      <c r="PH344" s="25"/>
      <c r="PI344" s="25"/>
      <c r="PJ344" s="25"/>
      <c r="PK344" s="25"/>
      <c r="PL344" s="25"/>
      <c r="PM344" s="25"/>
      <c r="PN344" s="25"/>
      <c r="QW344" s="25"/>
      <c r="RA344" s="19"/>
      <c r="RB344" s="19"/>
      <c r="RC344" s="19"/>
      <c r="RD344" s="19"/>
      <c r="RE344" s="19"/>
      <c r="RF344" s="19"/>
      <c r="RI344" s="19"/>
      <c r="RJ344" s="19"/>
      <c r="RK344" s="19"/>
      <c r="RL344" s="19"/>
      <c r="RM344" s="19"/>
      <c r="RN344" s="19"/>
      <c r="RO344" s="19"/>
      <c r="RP344" s="19"/>
      <c r="RQ344" s="19"/>
      <c r="RR344" s="19"/>
      <c r="RS344" s="19"/>
      <c r="RT344" s="19"/>
      <c r="RU344" s="19"/>
      <c r="RV344" s="19"/>
      <c r="RW344" s="19"/>
      <c r="RX344" s="19"/>
      <c r="RY344" s="19"/>
      <c r="SA344" s="19"/>
      <c r="SB344" s="19"/>
    </row>
    <row r="345" spans="1:496" x14ac:dyDescent="0.25">
      <c r="A345" s="2"/>
      <c r="B345" s="19"/>
      <c r="C345" s="19"/>
      <c r="D345" s="19"/>
      <c r="E345" s="25"/>
      <c r="F345" s="25"/>
      <c r="G345" s="19"/>
      <c r="H345" s="19"/>
      <c r="I345" s="19"/>
      <c r="J345" s="19"/>
      <c r="K345" s="19"/>
      <c r="L345" s="29"/>
      <c r="M345" s="29"/>
      <c r="N345" s="19"/>
      <c r="O345" s="19"/>
      <c r="P345" s="20"/>
      <c r="Q345" s="19"/>
      <c r="R345" s="19"/>
      <c r="S345" s="25"/>
      <c r="T345" s="19"/>
      <c r="U345" s="19"/>
      <c r="V345" s="19"/>
      <c r="W345" s="19"/>
      <c r="X345" s="40"/>
      <c r="Y345" s="19"/>
      <c r="Z345" s="19"/>
      <c r="AA345" s="19"/>
      <c r="AB345" s="25"/>
      <c r="AE345" s="19"/>
      <c r="AF345" s="19"/>
      <c r="AH345" s="19"/>
      <c r="AI345" s="25"/>
      <c r="CD345" s="19"/>
      <c r="CE345" s="25"/>
      <c r="DZ345" s="19"/>
      <c r="EA345" s="19"/>
      <c r="EB345" s="19"/>
      <c r="EC345" s="19"/>
      <c r="ED345" s="19"/>
      <c r="EE345" s="19"/>
      <c r="EF345" s="19"/>
      <c r="EG345" s="19"/>
      <c r="EH345" s="19"/>
      <c r="EI345" s="19"/>
      <c r="EJ345" s="19"/>
      <c r="EK345" s="19"/>
      <c r="EL345" s="19"/>
      <c r="FU345" s="19"/>
      <c r="FV345" s="19"/>
      <c r="HQ345" s="19"/>
      <c r="HR345" s="19"/>
      <c r="JM345" s="19"/>
      <c r="JN345" s="29"/>
      <c r="JO345" s="19"/>
      <c r="JP345" s="19"/>
      <c r="JQ345" s="19"/>
      <c r="JR345" s="19"/>
      <c r="JS345" s="19"/>
      <c r="JT345" s="19"/>
      <c r="JU345" s="19"/>
      <c r="JV345" s="19"/>
      <c r="JW345" s="19"/>
      <c r="JX345" s="19"/>
      <c r="JY345" s="19"/>
      <c r="JZ345" s="19"/>
      <c r="LI345" s="19"/>
      <c r="LJ345" s="19"/>
      <c r="LK345" s="19"/>
      <c r="LL345" s="19"/>
      <c r="LM345" s="19"/>
      <c r="LN345" s="19"/>
      <c r="LO345" s="19"/>
      <c r="LP345" s="19"/>
      <c r="LQ345" s="19"/>
      <c r="LR345" s="19"/>
      <c r="LS345" s="19"/>
      <c r="LT345" s="19"/>
      <c r="LU345" s="19"/>
      <c r="ND345" s="19"/>
      <c r="NE345" s="19"/>
      <c r="NF345" s="19"/>
      <c r="NG345" s="19"/>
      <c r="NH345" s="19"/>
      <c r="NI345" s="19"/>
      <c r="NJ345" s="19"/>
      <c r="NK345" s="19"/>
      <c r="NL345" s="19"/>
      <c r="NM345" s="19"/>
      <c r="NN345" s="19"/>
      <c r="NO345" s="19"/>
      <c r="NP345" s="19"/>
      <c r="OZ345" s="25"/>
      <c r="PA345" s="25"/>
      <c r="PB345" s="25"/>
      <c r="PC345" s="25"/>
      <c r="PD345" s="25"/>
      <c r="PE345" s="25"/>
      <c r="PF345" s="25"/>
      <c r="PG345" s="25"/>
      <c r="PH345" s="25"/>
      <c r="PI345" s="25"/>
      <c r="PJ345" s="25"/>
      <c r="PK345" s="25"/>
      <c r="PL345" s="25"/>
      <c r="PM345" s="25"/>
      <c r="PN345" s="25"/>
      <c r="QW345" s="25"/>
      <c r="RA345" s="19"/>
      <c r="RB345" s="19"/>
      <c r="RC345" s="19"/>
      <c r="RD345" s="19"/>
      <c r="RE345" s="19"/>
      <c r="RF345" s="19"/>
      <c r="RI345" s="19"/>
      <c r="RJ345" s="19"/>
      <c r="RK345" s="19"/>
      <c r="RL345" s="19"/>
      <c r="RM345" s="19"/>
      <c r="RN345" s="19"/>
      <c r="RO345" s="19"/>
      <c r="RP345" s="19"/>
      <c r="RQ345" s="19"/>
      <c r="RR345" s="19"/>
      <c r="RS345" s="19"/>
      <c r="RT345" s="19"/>
      <c r="RU345" s="19"/>
      <c r="RV345" s="19"/>
      <c r="RW345" s="19"/>
      <c r="RX345" s="19"/>
      <c r="RY345" s="19"/>
      <c r="SA345" s="19"/>
      <c r="SB345" s="19"/>
    </row>
    <row r="346" spans="1:496" x14ac:dyDescent="0.25">
      <c r="A346" s="2"/>
      <c r="B346" s="19"/>
      <c r="C346" s="19"/>
      <c r="D346" s="19"/>
      <c r="E346" s="25"/>
      <c r="F346" s="25"/>
      <c r="G346" s="19"/>
      <c r="H346" s="19"/>
      <c r="I346" s="19"/>
      <c r="J346" s="19"/>
      <c r="K346" s="19"/>
      <c r="L346" s="29"/>
      <c r="M346" s="29"/>
      <c r="N346" s="19"/>
      <c r="O346" s="19"/>
      <c r="P346" s="20"/>
      <c r="Q346" s="19"/>
      <c r="R346" s="19"/>
      <c r="S346" s="25"/>
      <c r="T346" s="19"/>
      <c r="U346" s="19"/>
      <c r="V346" s="19"/>
      <c r="W346" s="19"/>
      <c r="X346" s="40"/>
      <c r="Y346" s="19"/>
      <c r="Z346" s="19"/>
      <c r="AA346" s="19"/>
      <c r="AB346" s="25"/>
      <c r="AE346" s="19"/>
      <c r="AF346" s="19"/>
      <c r="AH346" s="19"/>
      <c r="AI346" s="25"/>
      <c r="CD346" s="19"/>
      <c r="CE346" s="25"/>
      <c r="DZ346" s="19"/>
      <c r="EA346" s="19"/>
      <c r="EB346" s="19"/>
      <c r="EC346" s="19"/>
      <c r="ED346" s="19"/>
      <c r="EE346" s="19"/>
      <c r="EF346" s="19"/>
      <c r="EG346" s="19"/>
      <c r="EH346" s="19"/>
      <c r="EI346" s="19"/>
      <c r="EJ346" s="19"/>
      <c r="EK346" s="19"/>
      <c r="EL346" s="19"/>
      <c r="FU346" s="19"/>
      <c r="FV346" s="19"/>
      <c r="HQ346" s="19"/>
      <c r="HR346" s="19"/>
      <c r="JM346" s="19"/>
      <c r="JN346" s="29"/>
      <c r="JO346" s="19"/>
      <c r="JP346" s="19"/>
      <c r="JQ346" s="19"/>
      <c r="JR346" s="19"/>
      <c r="JS346" s="19"/>
      <c r="JT346" s="19"/>
      <c r="JU346" s="19"/>
      <c r="JV346" s="19"/>
      <c r="JW346" s="19"/>
      <c r="JX346" s="19"/>
      <c r="JY346" s="19"/>
      <c r="JZ346" s="19"/>
      <c r="LI346" s="19"/>
      <c r="LJ346" s="19"/>
      <c r="LK346" s="19"/>
      <c r="LL346" s="19"/>
      <c r="LM346" s="19"/>
      <c r="LN346" s="19"/>
      <c r="LO346" s="19"/>
      <c r="LP346" s="19"/>
      <c r="LQ346" s="19"/>
      <c r="LR346" s="19"/>
      <c r="LS346" s="19"/>
      <c r="LT346" s="19"/>
      <c r="LU346" s="19"/>
      <c r="ND346" s="19"/>
      <c r="NE346" s="19"/>
      <c r="NF346" s="19"/>
      <c r="NG346" s="19"/>
      <c r="NH346" s="19"/>
      <c r="NI346" s="19"/>
      <c r="NJ346" s="19"/>
      <c r="NK346" s="19"/>
      <c r="NL346" s="19"/>
      <c r="NM346" s="19"/>
      <c r="NN346" s="19"/>
      <c r="NO346" s="19"/>
      <c r="NP346" s="19"/>
      <c r="OZ346" s="25"/>
      <c r="PA346" s="25"/>
      <c r="PB346" s="25"/>
      <c r="PC346" s="25"/>
      <c r="PD346" s="25"/>
      <c r="PE346" s="25"/>
      <c r="PF346" s="25"/>
      <c r="PG346" s="25"/>
      <c r="PH346" s="25"/>
      <c r="PI346" s="25"/>
      <c r="PJ346" s="25"/>
      <c r="PK346" s="25"/>
      <c r="PL346" s="25"/>
      <c r="PM346" s="25"/>
      <c r="PN346" s="25"/>
      <c r="QW346" s="25"/>
      <c r="RA346" s="19"/>
      <c r="RB346" s="19"/>
      <c r="RC346" s="19"/>
      <c r="RD346" s="19"/>
      <c r="RE346" s="19"/>
      <c r="RF346" s="19"/>
      <c r="RI346" s="19"/>
      <c r="RJ346" s="19"/>
      <c r="RK346" s="19"/>
      <c r="RL346" s="19"/>
      <c r="RM346" s="19"/>
      <c r="RN346" s="19"/>
      <c r="RO346" s="19"/>
      <c r="RP346" s="19"/>
      <c r="RQ346" s="19"/>
      <c r="RR346" s="19"/>
      <c r="RS346" s="19"/>
      <c r="RT346" s="19"/>
      <c r="RU346" s="19"/>
      <c r="RV346" s="19"/>
      <c r="RW346" s="19"/>
      <c r="RX346" s="19"/>
      <c r="RY346" s="19"/>
      <c r="SA346" s="19"/>
      <c r="SB346" s="19"/>
    </row>
    <row r="347" spans="1:496" x14ac:dyDescent="0.25">
      <c r="A347" s="2"/>
      <c r="B347" s="19"/>
      <c r="C347" s="19"/>
      <c r="D347" s="19"/>
      <c r="E347" s="25"/>
      <c r="F347" s="25"/>
      <c r="G347" s="19"/>
      <c r="H347" s="19"/>
      <c r="I347" s="19"/>
      <c r="J347" s="19"/>
      <c r="K347" s="19"/>
      <c r="L347" s="29"/>
      <c r="M347" s="29"/>
      <c r="N347" s="19"/>
      <c r="O347" s="19"/>
      <c r="P347" s="20"/>
      <c r="Q347" s="19"/>
      <c r="R347" s="19"/>
      <c r="S347" s="25"/>
      <c r="T347" s="19"/>
      <c r="U347" s="19"/>
      <c r="V347" s="19"/>
      <c r="W347" s="19"/>
      <c r="X347" s="40"/>
      <c r="Y347" s="19"/>
      <c r="Z347" s="19"/>
      <c r="AA347" s="19"/>
      <c r="AB347" s="25"/>
      <c r="AE347" s="19"/>
      <c r="AF347" s="19"/>
      <c r="AH347" s="19"/>
      <c r="AI347" s="25"/>
      <c r="CD347" s="19"/>
      <c r="CE347" s="25"/>
      <c r="DZ347" s="19"/>
      <c r="EA347" s="19"/>
      <c r="EB347" s="19"/>
      <c r="EC347" s="19"/>
      <c r="ED347" s="19"/>
      <c r="EE347" s="19"/>
      <c r="EF347" s="19"/>
      <c r="EG347" s="19"/>
      <c r="EH347" s="19"/>
      <c r="EI347" s="19"/>
      <c r="EJ347" s="19"/>
      <c r="EK347" s="19"/>
      <c r="EL347" s="19"/>
      <c r="FU347" s="19"/>
      <c r="FV347" s="19"/>
      <c r="HQ347" s="19"/>
      <c r="HR347" s="19"/>
      <c r="JM347" s="19"/>
      <c r="JN347" s="29"/>
      <c r="JO347" s="19"/>
      <c r="JP347" s="19"/>
      <c r="JQ347" s="19"/>
      <c r="JR347" s="19"/>
      <c r="JS347" s="19"/>
      <c r="JT347" s="19"/>
      <c r="JU347" s="19"/>
      <c r="JV347" s="19"/>
      <c r="JW347" s="19"/>
      <c r="JX347" s="19"/>
      <c r="JY347" s="19"/>
      <c r="JZ347" s="19"/>
      <c r="LI347" s="19"/>
      <c r="LJ347" s="19"/>
      <c r="LK347" s="19"/>
      <c r="LL347" s="19"/>
      <c r="LM347" s="19"/>
      <c r="LN347" s="19"/>
      <c r="LO347" s="19"/>
      <c r="LP347" s="19"/>
      <c r="LQ347" s="19"/>
      <c r="LR347" s="19"/>
      <c r="LS347" s="19"/>
      <c r="LT347" s="19"/>
      <c r="LU347" s="19"/>
      <c r="ND347" s="19"/>
      <c r="NE347" s="19"/>
      <c r="NF347" s="19"/>
      <c r="NG347" s="19"/>
      <c r="NH347" s="19"/>
      <c r="NI347" s="19"/>
      <c r="NJ347" s="19"/>
      <c r="NK347" s="19"/>
      <c r="NL347" s="19"/>
      <c r="NM347" s="19"/>
      <c r="NN347" s="19"/>
      <c r="NO347" s="19"/>
      <c r="NP347" s="19"/>
      <c r="OZ347" s="25"/>
      <c r="PA347" s="25"/>
      <c r="PB347" s="25"/>
      <c r="PC347" s="25"/>
      <c r="PD347" s="25"/>
      <c r="PE347" s="25"/>
      <c r="PF347" s="25"/>
      <c r="PG347" s="25"/>
      <c r="PH347" s="25"/>
      <c r="PI347" s="25"/>
      <c r="PJ347" s="25"/>
      <c r="PK347" s="25"/>
      <c r="PL347" s="25"/>
      <c r="PM347" s="25"/>
      <c r="PN347" s="25"/>
      <c r="QW347" s="25"/>
      <c r="RA347" s="19"/>
      <c r="RB347" s="19"/>
      <c r="RC347" s="19"/>
      <c r="RD347" s="19"/>
      <c r="RE347" s="19"/>
      <c r="RF347" s="19"/>
      <c r="RI347" s="19"/>
      <c r="RJ347" s="19"/>
      <c r="RK347" s="19"/>
      <c r="RL347" s="19"/>
      <c r="RM347" s="19"/>
      <c r="RN347" s="19"/>
      <c r="RO347" s="19"/>
      <c r="RP347" s="19"/>
      <c r="RQ347" s="19"/>
      <c r="RR347" s="19"/>
      <c r="RS347" s="19"/>
      <c r="RT347" s="19"/>
      <c r="RU347" s="19"/>
      <c r="RV347" s="19"/>
      <c r="RW347" s="19"/>
      <c r="RX347" s="19"/>
      <c r="RY347" s="19"/>
      <c r="SA347" s="19"/>
      <c r="SB347" s="19"/>
    </row>
    <row r="348" spans="1:496" x14ac:dyDescent="0.25">
      <c r="A348" s="2"/>
      <c r="B348" s="19"/>
      <c r="C348" s="19"/>
      <c r="D348" s="19"/>
      <c r="E348" s="25"/>
      <c r="F348" s="25"/>
      <c r="G348" s="19"/>
      <c r="H348" s="19"/>
      <c r="I348" s="19"/>
      <c r="J348" s="19"/>
      <c r="K348" s="19"/>
      <c r="L348" s="29"/>
      <c r="M348" s="29"/>
      <c r="N348" s="19"/>
      <c r="O348" s="19"/>
      <c r="P348" s="20"/>
      <c r="Q348" s="19"/>
      <c r="R348" s="19"/>
      <c r="S348" s="25"/>
      <c r="T348" s="19"/>
      <c r="U348" s="19"/>
      <c r="V348" s="19"/>
      <c r="W348" s="19"/>
      <c r="X348" s="40"/>
      <c r="Y348" s="19"/>
      <c r="Z348" s="19"/>
      <c r="AA348" s="19"/>
      <c r="AB348" s="25"/>
      <c r="AE348" s="19"/>
      <c r="AF348" s="19"/>
      <c r="AH348" s="19"/>
      <c r="AI348" s="25"/>
      <c r="CD348" s="19"/>
      <c r="CE348" s="25"/>
      <c r="DZ348" s="19"/>
      <c r="EA348" s="19"/>
      <c r="EB348" s="19"/>
      <c r="EC348" s="19"/>
      <c r="ED348" s="19"/>
      <c r="EE348" s="19"/>
      <c r="EF348" s="19"/>
      <c r="EG348" s="19"/>
      <c r="EH348" s="19"/>
      <c r="EI348" s="19"/>
      <c r="EJ348" s="19"/>
      <c r="EK348" s="19"/>
      <c r="EL348" s="19"/>
      <c r="FU348" s="19"/>
      <c r="FV348" s="19"/>
      <c r="HQ348" s="19"/>
      <c r="HR348" s="19"/>
      <c r="JM348" s="19"/>
      <c r="JN348" s="29"/>
      <c r="JO348" s="19"/>
      <c r="JP348" s="19"/>
      <c r="JQ348" s="19"/>
      <c r="JR348" s="19"/>
      <c r="JS348" s="19"/>
      <c r="JT348" s="19"/>
      <c r="JU348" s="19"/>
      <c r="JV348" s="19"/>
      <c r="JW348" s="19"/>
      <c r="JX348" s="19"/>
      <c r="JY348" s="19"/>
      <c r="JZ348" s="19"/>
      <c r="LI348" s="19"/>
      <c r="LJ348" s="19"/>
      <c r="LK348" s="19"/>
      <c r="LL348" s="19"/>
      <c r="LM348" s="19"/>
      <c r="LN348" s="19"/>
      <c r="LO348" s="19"/>
      <c r="LP348" s="19"/>
      <c r="LQ348" s="19"/>
      <c r="LR348" s="19"/>
      <c r="LS348" s="19"/>
      <c r="LT348" s="19"/>
      <c r="LU348" s="19"/>
      <c r="ND348" s="19"/>
      <c r="NE348" s="19"/>
      <c r="NF348" s="19"/>
      <c r="NG348" s="19"/>
      <c r="NH348" s="19"/>
      <c r="NI348" s="19"/>
      <c r="NJ348" s="19"/>
      <c r="NK348" s="19"/>
      <c r="NL348" s="19"/>
      <c r="NM348" s="19"/>
      <c r="NN348" s="19"/>
      <c r="NO348" s="19"/>
      <c r="NP348" s="19"/>
      <c r="OZ348" s="25"/>
      <c r="PA348" s="25"/>
      <c r="PB348" s="25"/>
      <c r="PC348" s="25"/>
      <c r="PD348" s="25"/>
      <c r="PE348" s="25"/>
      <c r="PF348" s="25"/>
      <c r="PG348" s="25"/>
      <c r="PH348" s="25"/>
      <c r="PI348" s="25"/>
      <c r="PJ348" s="25"/>
      <c r="PK348" s="25"/>
      <c r="PL348" s="25"/>
      <c r="PM348" s="25"/>
      <c r="PN348" s="25"/>
      <c r="QW348" s="25"/>
      <c r="RA348" s="19"/>
      <c r="RB348" s="19"/>
      <c r="RC348" s="19"/>
      <c r="RD348" s="19"/>
      <c r="RE348" s="19"/>
      <c r="RF348" s="19"/>
      <c r="RI348" s="19"/>
      <c r="RJ348" s="19"/>
      <c r="RK348" s="19"/>
      <c r="RL348" s="19"/>
      <c r="RM348" s="19"/>
      <c r="RN348" s="19"/>
      <c r="RO348" s="19"/>
      <c r="RP348" s="19"/>
      <c r="RQ348" s="19"/>
      <c r="RR348" s="19"/>
      <c r="RS348" s="19"/>
      <c r="RT348" s="19"/>
      <c r="RU348" s="19"/>
      <c r="RV348" s="19"/>
      <c r="RW348" s="19"/>
      <c r="RX348" s="19"/>
      <c r="RY348" s="19"/>
      <c r="SA348" s="19"/>
      <c r="SB348" s="19"/>
    </row>
    <row r="349" spans="1:496" x14ac:dyDescent="0.25">
      <c r="A349" s="2"/>
      <c r="B349" s="19"/>
      <c r="C349" s="19"/>
      <c r="D349" s="19"/>
      <c r="E349" s="25"/>
      <c r="F349" s="25"/>
      <c r="G349" s="19"/>
      <c r="H349" s="19"/>
      <c r="I349" s="19"/>
      <c r="J349" s="19"/>
      <c r="K349" s="19"/>
      <c r="L349" s="29"/>
      <c r="M349" s="29"/>
      <c r="N349" s="19"/>
      <c r="O349" s="19"/>
      <c r="P349" s="20"/>
      <c r="Q349" s="19"/>
      <c r="R349" s="19"/>
      <c r="S349" s="25"/>
      <c r="T349" s="19"/>
      <c r="U349" s="19"/>
      <c r="V349" s="19"/>
      <c r="W349" s="19"/>
      <c r="X349" s="40"/>
      <c r="Y349" s="19"/>
      <c r="Z349" s="19"/>
      <c r="AA349" s="19"/>
      <c r="AB349" s="25"/>
      <c r="AE349" s="19"/>
      <c r="AF349" s="19"/>
      <c r="AH349" s="19"/>
      <c r="AI349" s="25"/>
      <c r="CD349" s="19"/>
      <c r="CE349" s="25"/>
      <c r="DZ349" s="19"/>
      <c r="EA349" s="19"/>
      <c r="EB349" s="19"/>
      <c r="EC349" s="19"/>
      <c r="ED349" s="19"/>
      <c r="EE349" s="19"/>
      <c r="EF349" s="19"/>
      <c r="EG349" s="19"/>
      <c r="EH349" s="19"/>
      <c r="EI349" s="19"/>
      <c r="EJ349" s="19"/>
      <c r="EK349" s="19"/>
      <c r="EL349" s="19"/>
      <c r="FU349" s="19"/>
      <c r="FV349" s="19"/>
      <c r="HQ349" s="19"/>
      <c r="HR349" s="19"/>
      <c r="JM349" s="19"/>
      <c r="JN349" s="29"/>
      <c r="JO349" s="19"/>
      <c r="JP349" s="19"/>
      <c r="JQ349" s="19"/>
      <c r="JR349" s="19"/>
      <c r="JS349" s="19"/>
      <c r="JT349" s="19"/>
      <c r="JU349" s="19"/>
      <c r="JV349" s="19"/>
      <c r="JW349" s="19"/>
      <c r="JX349" s="19"/>
      <c r="JY349" s="19"/>
      <c r="JZ349" s="19"/>
      <c r="LI349" s="19"/>
      <c r="LJ349" s="19"/>
      <c r="LK349" s="19"/>
      <c r="LL349" s="19"/>
      <c r="LM349" s="19"/>
      <c r="LN349" s="19"/>
      <c r="LO349" s="19"/>
      <c r="LP349" s="19"/>
      <c r="LQ349" s="19"/>
      <c r="LR349" s="19"/>
      <c r="LS349" s="19"/>
      <c r="LT349" s="19"/>
      <c r="LU349" s="19"/>
      <c r="ND349" s="19"/>
      <c r="NE349" s="19"/>
      <c r="NF349" s="19"/>
      <c r="NG349" s="19"/>
      <c r="NH349" s="19"/>
      <c r="NI349" s="19"/>
      <c r="NJ349" s="19"/>
      <c r="NK349" s="19"/>
      <c r="NL349" s="19"/>
      <c r="NM349" s="19"/>
      <c r="NN349" s="19"/>
      <c r="NO349" s="19"/>
      <c r="NP349" s="19"/>
      <c r="OZ349" s="25"/>
      <c r="PA349" s="25"/>
      <c r="PB349" s="25"/>
      <c r="PC349" s="25"/>
      <c r="PD349" s="25"/>
      <c r="PE349" s="25"/>
      <c r="PF349" s="25"/>
      <c r="PG349" s="25"/>
      <c r="PH349" s="25"/>
      <c r="PI349" s="25"/>
      <c r="PJ349" s="25"/>
      <c r="PK349" s="25"/>
      <c r="PL349" s="25"/>
      <c r="PM349" s="25"/>
      <c r="PN349" s="25"/>
      <c r="QW349" s="25"/>
      <c r="RA349" s="19"/>
      <c r="RB349" s="19"/>
      <c r="RC349" s="19"/>
      <c r="RD349" s="19"/>
      <c r="RE349" s="19"/>
      <c r="RF349" s="19"/>
      <c r="RI349" s="19"/>
      <c r="RJ349" s="19"/>
      <c r="RK349" s="19"/>
      <c r="RL349" s="19"/>
      <c r="RM349" s="19"/>
      <c r="RN349" s="19"/>
      <c r="RO349" s="19"/>
      <c r="RP349" s="19"/>
      <c r="RQ349" s="19"/>
      <c r="RR349" s="19"/>
      <c r="RS349" s="19"/>
      <c r="RT349" s="19"/>
      <c r="RU349" s="19"/>
      <c r="RV349" s="19"/>
      <c r="RW349" s="19"/>
      <c r="RX349" s="19"/>
      <c r="RY349" s="19"/>
      <c r="SA349" s="19"/>
      <c r="SB349" s="19"/>
    </row>
    <row r="350" spans="1:496" x14ac:dyDescent="0.25">
      <c r="A350" s="2"/>
      <c r="B350" s="19"/>
      <c r="C350" s="19"/>
      <c r="D350" s="19"/>
      <c r="E350" s="25"/>
      <c r="F350" s="25"/>
      <c r="G350" s="19"/>
      <c r="H350" s="19"/>
      <c r="I350" s="19"/>
      <c r="J350" s="19"/>
      <c r="K350" s="19"/>
      <c r="L350" s="29"/>
      <c r="M350" s="29"/>
      <c r="N350" s="19"/>
      <c r="O350" s="19"/>
      <c r="P350" s="20"/>
      <c r="Q350" s="19"/>
      <c r="R350" s="19"/>
      <c r="S350" s="25"/>
      <c r="T350" s="19"/>
      <c r="U350" s="19"/>
      <c r="V350" s="19"/>
      <c r="W350" s="19"/>
      <c r="X350" s="40"/>
      <c r="Y350" s="19"/>
      <c r="Z350" s="19"/>
      <c r="AA350" s="19"/>
      <c r="AB350" s="25"/>
      <c r="AE350" s="19"/>
      <c r="AF350" s="19"/>
      <c r="AH350" s="19"/>
      <c r="AI350" s="25"/>
      <c r="CD350" s="19"/>
      <c r="CE350" s="25"/>
      <c r="DZ350" s="19"/>
      <c r="EA350" s="19"/>
      <c r="EB350" s="19"/>
      <c r="EC350" s="19"/>
      <c r="ED350" s="19"/>
      <c r="EE350" s="19"/>
      <c r="EF350" s="19"/>
      <c r="EG350" s="19"/>
      <c r="EH350" s="19"/>
      <c r="EI350" s="19"/>
      <c r="EJ350" s="19"/>
      <c r="EK350" s="19"/>
      <c r="EL350" s="19"/>
      <c r="FU350" s="19"/>
      <c r="FV350" s="19"/>
      <c r="HQ350" s="19"/>
      <c r="HR350" s="19"/>
      <c r="JM350" s="19"/>
      <c r="JN350" s="29"/>
      <c r="JO350" s="19"/>
      <c r="JP350" s="19"/>
      <c r="JQ350" s="19"/>
      <c r="JR350" s="19"/>
      <c r="JS350" s="19"/>
      <c r="JT350" s="19"/>
      <c r="JU350" s="19"/>
      <c r="JV350" s="19"/>
      <c r="JW350" s="19"/>
      <c r="JX350" s="19"/>
      <c r="JY350" s="19"/>
      <c r="JZ350" s="19"/>
      <c r="LI350" s="19"/>
      <c r="LJ350" s="19"/>
      <c r="LK350" s="19"/>
      <c r="LL350" s="19"/>
      <c r="LM350" s="19"/>
      <c r="LN350" s="19"/>
      <c r="LO350" s="19"/>
      <c r="LP350" s="19"/>
      <c r="LQ350" s="19"/>
      <c r="LR350" s="19"/>
      <c r="LS350" s="19"/>
      <c r="LT350" s="19"/>
      <c r="LU350" s="19"/>
      <c r="ND350" s="19"/>
      <c r="NE350" s="19"/>
      <c r="NF350" s="19"/>
      <c r="NG350" s="19"/>
      <c r="NH350" s="19"/>
      <c r="NI350" s="19"/>
      <c r="NJ350" s="19"/>
      <c r="NK350" s="19"/>
      <c r="NL350" s="19"/>
      <c r="NM350" s="19"/>
      <c r="NN350" s="19"/>
      <c r="NO350" s="19"/>
      <c r="NP350" s="19"/>
      <c r="OZ350" s="25"/>
      <c r="PA350" s="25"/>
      <c r="PB350" s="25"/>
      <c r="PC350" s="25"/>
      <c r="PD350" s="25"/>
      <c r="PE350" s="25"/>
      <c r="PF350" s="25"/>
      <c r="PG350" s="25"/>
      <c r="PH350" s="25"/>
      <c r="PI350" s="25"/>
      <c r="PJ350" s="25"/>
      <c r="PK350" s="25"/>
      <c r="PL350" s="25"/>
      <c r="PM350" s="25"/>
      <c r="PN350" s="25"/>
      <c r="QW350" s="25"/>
      <c r="RA350" s="19"/>
      <c r="RB350" s="19"/>
      <c r="RC350" s="19"/>
      <c r="RD350" s="19"/>
      <c r="RE350" s="19"/>
      <c r="RF350" s="19"/>
      <c r="RI350" s="19"/>
      <c r="RJ350" s="19"/>
      <c r="RK350" s="19"/>
      <c r="RL350" s="19"/>
      <c r="RM350" s="19"/>
      <c r="RN350" s="19"/>
      <c r="RO350" s="19"/>
      <c r="RP350" s="19"/>
      <c r="RQ350" s="19"/>
      <c r="RR350" s="19"/>
      <c r="RS350" s="19"/>
      <c r="RT350" s="19"/>
      <c r="RU350" s="19"/>
      <c r="RV350" s="19"/>
      <c r="RW350" s="19"/>
      <c r="RX350" s="19"/>
      <c r="RY350" s="19"/>
      <c r="SA350" s="19"/>
      <c r="SB350" s="19"/>
    </row>
    <row r="351" spans="1:496" x14ac:dyDescent="0.25">
      <c r="A351" s="2"/>
      <c r="B351" s="19"/>
      <c r="C351" s="19"/>
      <c r="D351" s="19"/>
      <c r="E351" s="25"/>
      <c r="F351" s="25"/>
      <c r="G351" s="19"/>
      <c r="H351" s="19"/>
      <c r="I351" s="19"/>
      <c r="J351" s="19"/>
      <c r="K351" s="19"/>
      <c r="L351" s="29"/>
      <c r="M351" s="29"/>
      <c r="N351" s="19"/>
      <c r="O351" s="19"/>
      <c r="P351" s="20"/>
      <c r="Q351" s="19"/>
      <c r="R351" s="19"/>
      <c r="S351" s="25"/>
      <c r="T351" s="19"/>
      <c r="U351" s="19"/>
      <c r="V351" s="19"/>
      <c r="W351" s="19"/>
      <c r="X351" s="40"/>
      <c r="Y351" s="19"/>
      <c r="Z351" s="19"/>
      <c r="AA351" s="19"/>
      <c r="AB351" s="25"/>
      <c r="AE351" s="19"/>
      <c r="AF351" s="19"/>
      <c r="AH351" s="19"/>
      <c r="AI351" s="25"/>
      <c r="CD351" s="19"/>
      <c r="CE351" s="25"/>
      <c r="DZ351" s="19"/>
      <c r="EA351" s="19"/>
      <c r="EB351" s="19"/>
      <c r="EC351" s="19"/>
      <c r="ED351" s="19"/>
      <c r="EE351" s="19"/>
      <c r="EF351" s="19"/>
      <c r="EG351" s="19"/>
      <c r="EH351" s="19"/>
      <c r="EI351" s="19"/>
      <c r="EJ351" s="19"/>
      <c r="EK351" s="19"/>
      <c r="EL351" s="19"/>
      <c r="FU351" s="19"/>
      <c r="FV351" s="19"/>
      <c r="HQ351" s="19"/>
      <c r="HR351" s="19"/>
      <c r="JM351" s="19"/>
      <c r="JN351" s="29"/>
      <c r="JO351" s="19"/>
      <c r="JP351" s="19"/>
      <c r="JQ351" s="19"/>
      <c r="JR351" s="19"/>
      <c r="JS351" s="19"/>
      <c r="JT351" s="19"/>
      <c r="JU351" s="19"/>
      <c r="JV351" s="19"/>
      <c r="JW351" s="19"/>
      <c r="JX351" s="19"/>
      <c r="JY351" s="19"/>
      <c r="JZ351" s="19"/>
      <c r="LI351" s="19"/>
      <c r="LJ351" s="19"/>
      <c r="LK351" s="19"/>
      <c r="LL351" s="19"/>
      <c r="LM351" s="19"/>
      <c r="LN351" s="19"/>
      <c r="LO351" s="19"/>
      <c r="LP351" s="19"/>
      <c r="LQ351" s="19"/>
      <c r="LR351" s="19"/>
      <c r="LS351" s="19"/>
      <c r="LT351" s="19"/>
      <c r="LU351" s="19"/>
      <c r="ND351" s="19"/>
      <c r="NE351" s="19"/>
      <c r="NF351" s="19"/>
      <c r="NG351" s="19"/>
      <c r="NH351" s="19"/>
      <c r="NI351" s="19"/>
      <c r="NJ351" s="19"/>
      <c r="NK351" s="19"/>
      <c r="NL351" s="19"/>
      <c r="NM351" s="19"/>
      <c r="NN351" s="19"/>
      <c r="NO351" s="19"/>
      <c r="NP351" s="19"/>
      <c r="OZ351" s="25"/>
      <c r="PA351" s="25"/>
      <c r="PB351" s="25"/>
      <c r="PC351" s="25"/>
      <c r="PD351" s="25"/>
      <c r="PE351" s="25"/>
      <c r="PF351" s="25"/>
      <c r="PG351" s="25"/>
      <c r="PH351" s="25"/>
      <c r="PI351" s="25"/>
      <c r="PJ351" s="25"/>
      <c r="PK351" s="25"/>
      <c r="PL351" s="25"/>
      <c r="PM351" s="25"/>
      <c r="PN351" s="25"/>
      <c r="QW351" s="25"/>
      <c r="RA351" s="19"/>
      <c r="RB351" s="19"/>
      <c r="RC351" s="19"/>
      <c r="RD351" s="19"/>
      <c r="RE351" s="19"/>
      <c r="RF351" s="19"/>
      <c r="RI351" s="19"/>
      <c r="RJ351" s="19"/>
      <c r="RK351" s="19"/>
      <c r="RL351" s="19"/>
      <c r="RM351" s="19"/>
      <c r="RN351" s="19"/>
      <c r="RO351" s="19"/>
      <c r="RP351" s="19"/>
      <c r="RQ351" s="19"/>
      <c r="RR351" s="19"/>
      <c r="RS351" s="19"/>
      <c r="RT351" s="19"/>
      <c r="RU351" s="19"/>
      <c r="RV351" s="19"/>
      <c r="RW351" s="19"/>
      <c r="RX351" s="19"/>
      <c r="RY351" s="19"/>
      <c r="SA351" s="19"/>
      <c r="SB351" s="19"/>
    </row>
    <row r="352" spans="1:496" x14ac:dyDescent="0.25">
      <c r="A352" s="2"/>
      <c r="B352" s="19"/>
      <c r="C352" s="19"/>
      <c r="D352" s="19"/>
      <c r="E352" s="25"/>
      <c r="F352" s="25"/>
      <c r="G352" s="19"/>
      <c r="H352" s="19"/>
      <c r="I352" s="19"/>
      <c r="J352" s="19"/>
      <c r="K352" s="19"/>
      <c r="L352" s="29"/>
      <c r="M352" s="29"/>
      <c r="N352" s="19"/>
      <c r="O352" s="19"/>
      <c r="P352" s="20"/>
      <c r="Q352" s="19"/>
      <c r="R352" s="19"/>
      <c r="S352" s="25"/>
      <c r="T352" s="19"/>
      <c r="U352" s="19"/>
      <c r="V352" s="19"/>
      <c r="W352" s="19"/>
      <c r="X352" s="40"/>
      <c r="Y352" s="19"/>
      <c r="Z352" s="19"/>
      <c r="AA352" s="19"/>
      <c r="AB352" s="25"/>
      <c r="AE352" s="19"/>
      <c r="AF352" s="19"/>
      <c r="AH352" s="19"/>
      <c r="AI352" s="25"/>
      <c r="CD352" s="19"/>
      <c r="CE352" s="25"/>
      <c r="DZ352" s="19"/>
      <c r="EA352" s="19"/>
      <c r="EB352" s="19"/>
      <c r="EC352" s="19"/>
      <c r="ED352" s="19"/>
      <c r="EE352" s="19"/>
      <c r="EF352" s="19"/>
      <c r="EG352" s="19"/>
      <c r="EH352" s="19"/>
      <c r="EI352" s="19"/>
      <c r="EJ352" s="19"/>
      <c r="EK352" s="19"/>
      <c r="EL352" s="19"/>
      <c r="FU352" s="19"/>
      <c r="FV352" s="19"/>
      <c r="HQ352" s="19"/>
      <c r="HR352" s="19"/>
      <c r="JM352" s="19"/>
      <c r="JN352" s="29"/>
      <c r="JO352" s="19"/>
      <c r="JP352" s="19"/>
      <c r="JQ352" s="19"/>
      <c r="JR352" s="19"/>
      <c r="JS352" s="19"/>
      <c r="JT352" s="19"/>
      <c r="JU352" s="19"/>
      <c r="JV352" s="19"/>
      <c r="JW352" s="19"/>
      <c r="JX352" s="19"/>
      <c r="JY352" s="19"/>
      <c r="JZ352" s="19"/>
      <c r="LI352" s="19"/>
      <c r="LJ352" s="19"/>
      <c r="LK352" s="19"/>
      <c r="LL352" s="19"/>
      <c r="LM352" s="19"/>
      <c r="LN352" s="19"/>
      <c r="LO352" s="19"/>
      <c r="LP352" s="19"/>
      <c r="LQ352" s="19"/>
      <c r="LR352" s="19"/>
      <c r="LS352" s="19"/>
      <c r="LT352" s="19"/>
      <c r="LU352" s="19"/>
      <c r="ND352" s="19"/>
      <c r="NE352" s="19"/>
      <c r="NF352" s="19"/>
      <c r="NG352" s="19"/>
      <c r="NH352" s="19"/>
      <c r="NI352" s="19"/>
      <c r="NJ352" s="19"/>
      <c r="NK352" s="19"/>
      <c r="NL352" s="19"/>
      <c r="NM352" s="19"/>
      <c r="NN352" s="19"/>
      <c r="NO352" s="19"/>
      <c r="NP352" s="19"/>
      <c r="OZ352" s="25"/>
      <c r="PA352" s="25"/>
      <c r="PB352" s="25"/>
      <c r="PC352" s="25"/>
      <c r="PD352" s="25"/>
      <c r="PE352" s="25"/>
      <c r="PF352" s="25"/>
      <c r="PG352" s="25"/>
      <c r="PH352" s="25"/>
      <c r="PI352" s="25"/>
      <c r="PJ352" s="25"/>
      <c r="PK352" s="25"/>
      <c r="PL352" s="25"/>
      <c r="PM352" s="25"/>
      <c r="PN352" s="25"/>
      <c r="QW352" s="25"/>
      <c r="RA352" s="19"/>
      <c r="RB352" s="19"/>
      <c r="RC352" s="19"/>
      <c r="RD352" s="19"/>
      <c r="RE352" s="19"/>
      <c r="RF352" s="19"/>
      <c r="RI352" s="19"/>
      <c r="RJ352" s="19"/>
      <c r="RK352" s="19"/>
      <c r="RL352" s="19"/>
      <c r="RM352" s="19"/>
      <c r="RN352" s="19"/>
      <c r="RO352" s="19"/>
      <c r="RP352" s="19"/>
      <c r="RQ352" s="19"/>
      <c r="RR352" s="19"/>
      <c r="RS352" s="19"/>
      <c r="RT352" s="19"/>
      <c r="RU352" s="19"/>
      <c r="RV352" s="19"/>
      <c r="RW352" s="19"/>
      <c r="RX352" s="19"/>
      <c r="RY352" s="19"/>
      <c r="SA352" s="19"/>
      <c r="SB352" s="19"/>
    </row>
    <row r="353" spans="1:496" x14ac:dyDescent="0.25">
      <c r="A353" s="2"/>
      <c r="B353" s="19"/>
      <c r="C353" s="19"/>
      <c r="D353" s="19"/>
      <c r="E353" s="25"/>
      <c r="F353" s="25"/>
      <c r="G353" s="19"/>
      <c r="H353" s="19"/>
      <c r="I353" s="19"/>
      <c r="J353" s="19"/>
      <c r="K353" s="19"/>
      <c r="L353" s="29"/>
      <c r="M353" s="29"/>
      <c r="N353" s="19"/>
      <c r="O353" s="19"/>
      <c r="P353" s="20"/>
      <c r="Q353" s="19"/>
      <c r="R353" s="19"/>
      <c r="S353" s="25"/>
      <c r="T353" s="19"/>
      <c r="U353" s="19"/>
      <c r="V353" s="19"/>
      <c r="W353" s="19"/>
      <c r="X353" s="40"/>
      <c r="Y353" s="19"/>
      <c r="Z353" s="19"/>
      <c r="AA353" s="19"/>
      <c r="AB353" s="25"/>
      <c r="AE353" s="19"/>
      <c r="AF353" s="19"/>
      <c r="AH353" s="19"/>
      <c r="AI353" s="25"/>
      <c r="CD353" s="19"/>
      <c r="CE353" s="25"/>
      <c r="DZ353" s="19"/>
      <c r="EA353" s="19"/>
      <c r="EB353" s="19"/>
      <c r="EC353" s="19"/>
      <c r="ED353" s="19"/>
      <c r="EE353" s="19"/>
      <c r="EF353" s="19"/>
      <c r="EG353" s="19"/>
      <c r="EH353" s="19"/>
      <c r="EI353" s="19"/>
      <c r="EJ353" s="19"/>
      <c r="EK353" s="19"/>
      <c r="EL353" s="19"/>
      <c r="FU353" s="19"/>
      <c r="FV353" s="19"/>
      <c r="HQ353" s="19"/>
      <c r="HR353" s="19"/>
      <c r="JM353" s="19"/>
      <c r="JN353" s="29"/>
      <c r="JO353" s="19"/>
      <c r="JP353" s="19"/>
      <c r="JQ353" s="19"/>
      <c r="JR353" s="19"/>
      <c r="JS353" s="19"/>
      <c r="JT353" s="19"/>
      <c r="JU353" s="19"/>
      <c r="JV353" s="19"/>
      <c r="JW353" s="19"/>
      <c r="JX353" s="19"/>
      <c r="JY353" s="19"/>
      <c r="JZ353" s="19"/>
      <c r="LI353" s="19"/>
      <c r="LJ353" s="19"/>
      <c r="LK353" s="19"/>
      <c r="LL353" s="19"/>
      <c r="LM353" s="19"/>
      <c r="LN353" s="19"/>
      <c r="LO353" s="19"/>
      <c r="LP353" s="19"/>
      <c r="LQ353" s="19"/>
      <c r="LR353" s="19"/>
      <c r="LS353" s="19"/>
      <c r="LT353" s="19"/>
      <c r="LU353" s="19"/>
      <c r="ND353" s="19"/>
      <c r="NE353" s="19"/>
      <c r="NF353" s="19"/>
      <c r="NG353" s="19"/>
      <c r="NH353" s="19"/>
      <c r="NI353" s="19"/>
      <c r="NJ353" s="19"/>
      <c r="NK353" s="19"/>
      <c r="NL353" s="19"/>
      <c r="NM353" s="19"/>
      <c r="NN353" s="19"/>
      <c r="NO353" s="19"/>
      <c r="NP353" s="19"/>
      <c r="OZ353" s="25"/>
      <c r="PA353" s="25"/>
      <c r="PB353" s="25"/>
      <c r="PC353" s="25"/>
      <c r="PD353" s="25"/>
      <c r="PE353" s="25"/>
      <c r="PF353" s="25"/>
      <c r="PG353" s="25"/>
      <c r="PH353" s="25"/>
      <c r="PI353" s="25"/>
      <c r="PJ353" s="25"/>
      <c r="PK353" s="25"/>
      <c r="PL353" s="25"/>
      <c r="PM353" s="25"/>
      <c r="PN353" s="25"/>
      <c r="QW353" s="25"/>
      <c r="RA353" s="19"/>
      <c r="RB353" s="19"/>
      <c r="RC353" s="19"/>
      <c r="RD353" s="19"/>
      <c r="RE353" s="19"/>
      <c r="RF353" s="19"/>
      <c r="RI353" s="19"/>
      <c r="RJ353" s="19"/>
      <c r="RK353" s="19"/>
      <c r="RL353" s="19"/>
      <c r="RM353" s="19"/>
      <c r="RN353" s="19"/>
      <c r="RO353" s="19"/>
      <c r="RP353" s="19"/>
      <c r="RQ353" s="19"/>
      <c r="RR353" s="19"/>
      <c r="RS353" s="19"/>
      <c r="RT353" s="19"/>
      <c r="RU353" s="19"/>
      <c r="RV353" s="19"/>
      <c r="RW353" s="19"/>
      <c r="RX353" s="19"/>
      <c r="RY353" s="19"/>
      <c r="SA353" s="19"/>
      <c r="SB353" s="19"/>
    </row>
    <row r="354" spans="1:496" x14ac:dyDescent="0.25">
      <c r="A354" s="2"/>
      <c r="B354" s="19"/>
      <c r="C354" s="19"/>
      <c r="D354" s="19"/>
      <c r="E354" s="25"/>
      <c r="F354" s="25"/>
      <c r="G354" s="19"/>
      <c r="H354" s="19"/>
      <c r="I354" s="19"/>
      <c r="J354" s="19"/>
      <c r="K354" s="19"/>
      <c r="L354" s="29"/>
      <c r="M354" s="29"/>
      <c r="N354" s="19"/>
      <c r="O354" s="19"/>
      <c r="P354" s="20"/>
      <c r="Q354" s="19"/>
      <c r="R354" s="19"/>
      <c r="S354" s="25"/>
      <c r="T354" s="19"/>
      <c r="U354" s="19"/>
      <c r="V354" s="19"/>
      <c r="W354" s="19"/>
      <c r="X354" s="40"/>
      <c r="Y354" s="19"/>
      <c r="Z354" s="19"/>
      <c r="AA354" s="19"/>
      <c r="AB354" s="25"/>
      <c r="AE354" s="19"/>
      <c r="AF354" s="19"/>
      <c r="AH354" s="19"/>
      <c r="AI354" s="25"/>
      <c r="CD354" s="19"/>
      <c r="CE354" s="25"/>
      <c r="DZ354" s="19"/>
      <c r="EA354" s="19"/>
      <c r="EB354" s="19"/>
      <c r="EC354" s="19"/>
      <c r="ED354" s="19"/>
      <c r="EE354" s="19"/>
      <c r="EF354" s="19"/>
      <c r="EG354" s="19"/>
      <c r="EH354" s="19"/>
      <c r="EI354" s="19"/>
      <c r="EJ354" s="19"/>
      <c r="EK354" s="19"/>
      <c r="EL354" s="19"/>
      <c r="FU354" s="19"/>
      <c r="FV354" s="19"/>
      <c r="HQ354" s="19"/>
      <c r="HR354" s="19"/>
      <c r="JM354" s="19"/>
      <c r="JN354" s="29"/>
      <c r="JO354" s="19"/>
      <c r="JP354" s="19"/>
      <c r="JQ354" s="19"/>
      <c r="JR354" s="19"/>
      <c r="JS354" s="19"/>
      <c r="JT354" s="19"/>
      <c r="JU354" s="19"/>
      <c r="JV354" s="19"/>
      <c r="JW354" s="19"/>
      <c r="JX354" s="19"/>
      <c r="JY354" s="19"/>
      <c r="JZ354" s="19"/>
      <c r="LI354" s="19"/>
      <c r="LJ354" s="19"/>
      <c r="LK354" s="19"/>
      <c r="LL354" s="19"/>
      <c r="LM354" s="19"/>
      <c r="LN354" s="19"/>
      <c r="LO354" s="19"/>
      <c r="LP354" s="19"/>
      <c r="LQ354" s="19"/>
      <c r="LR354" s="19"/>
      <c r="LS354" s="19"/>
      <c r="LT354" s="19"/>
      <c r="LU354" s="19"/>
      <c r="ND354" s="19"/>
      <c r="NE354" s="19"/>
      <c r="NF354" s="19"/>
      <c r="NG354" s="19"/>
      <c r="NH354" s="19"/>
      <c r="NI354" s="19"/>
      <c r="NJ354" s="19"/>
      <c r="NK354" s="19"/>
      <c r="NL354" s="19"/>
      <c r="NM354" s="19"/>
      <c r="NN354" s="19"/>
      <c r="NO354" s="19"/>
      <c r="NP354" s="19"/>
      <c r="OZ354" s="25"/>
      <c r="PA354" s="25"/>
      <c r="PB354" s="25"/>
      <c r="PC354" s="25"/>
      <c r="PD354" s="25"/>
      <c r="PE354" s="25"/>
      <c r="PF354" s="25"/>
      <c r="PG354" s="25"/>
      <c r="PH354" s="25"/>
      <c r="PI354" s="25"/>
      <c r="PJ354" s="25"/>
      <c r="PK354" s="25"/>
      <c r="PL354" s="25"/>
      <c r="PM354" s="25"/>
      <c r="PN354" s="25"/>
      <c r="QW354" s="25"/>
      <c r="RA354" s="19"/>
      <c r="RB354" s="19"/>
      <c r="RC354" s="19"/>
      <c r="RD354" s="19"/>
      <c r="RE354" s="19"/>
      <c r="RF354" s="19"/>
      <c r="RI354" s="19"/>
      <c r="RJ354" s="19"/>
      <c r="RK354" s="19"/>
      <c r="RL354" s="19"/>
      <c r="RM354" s="19"/>
      <c r="RN354" s="19"/>
      <c r="RO354" s="19"/>
      <c r="RP354" s="19"/>
      <c r="RQ354" s="19"/>
      <c r="RR354" s="19"/>
      <c r="RS354" s="19"/>
      <c r="RT354" s="19"/>
      <c r="RU354" s="19"/>
      <c r="RV354" s="19"/>
      <c r="RW354" s="19"/>
      <c r="RX354" s="19"/>
      <c r="RY354" s="19"/>
      <c r="SA354" s="19"/>
      <c r="SB354" s="19"/>
    </row>
    <row r="355" spans="1:496" x14ac:dyDescent="0.25">
      <c r="A355" s="2"/>
      <c r="B355" s="19"/>
      <c r="C355" s="19"/>
      <c r="D355" s="19"/>
      <c r="E355" s="25"/>
      <c r="F355" s="25"/>
      <c r="G355" s="19"/>
      <c r="H355" s="19"/>
      <c r="I355" s="19"/>
      <c r="J355" s="19"/>
      <c r="K355" s="19"/>
      <c r="L355" s="29"/>
      <c r="M355" s="29"/>
      <c r="N355" s="19"/>
      <c r="O355" s="19"/>
      <c r="P355" s="20"/>
      <c r="Q355" s="19"/>
      <c r="R355" s="19"/>
      <c r="S355" s="25"/>
      <c r="T355" s="19"/>
      <c r="U355" s="19"/>
      <c r="V355" s="19"/>
      <c r="W355" s="19"/>
      <c r="X355" s="40"/>
      <c r="Y355" s="19"/>
      <c r="Z355" s="19"/>
      <c r="AA355" s="19"/>
      <c r="AB355" s="25"/>
      <c r="AE355" s="19"/>
      <c r="AF355" s="19"/>
      <c r="AH355" s="19"/>
      <c r="AI355" s="25"/>
      <c r="CD355" s="19"/>
      <c r="CE355" s="25"/>
      <c r="DZ355" s="19"/>
      <c r="EA355" s="19"/>
      <c r="EB355" s="19"/>
      <c r="EC355" s="19"/>
      <c r="ED355" s="19"/>
      <c r="EE355" s="19"/>
      <c r="EF355" s="19"/>
      <c r="EG355" s="19"/>
      <c r="EH355" s="19"/>
      <c r="EI355" s="19"/>
      <c r="EJ355" s="19"/>
      <c r="EK355" s="19"/>
      <c r="EL355" s="19"/>
      <c r="FU355" s="19"/>
      <c r="FV355" s="19"/>
      <c r="HQ355" s="19"/>
      <c r="HR355" s="19"/>
      <c r="JM355" s="19"/>
      <c r="JN355" s="29"/>
      <c r="JO355" s="19"/>
      <c r="JP355" s="19"/>
      <c r="JQ355" s="19"/>
      <c r="JR355" s="19"/>
      <c r="JS355" s="19"/>
      <c r="JT355" s="19"/>
      <c r="JU355" s="19"/>
      <c r="JV355" s="19"/>
      <c r="JW355" s="19"/>
      <c r="JX355" s="19"/>
      <c r="JY355" s="19"/>
      <c r="JZ355" s="19"/>
      <c r="LI355" s="19"/>
      <c r="LJ355" s="19"/>
      <c r="LK355" s="19"/>
      <c r="LL355" s="19"/>
      <c r="LM355" s="19"/>
      <c r="LN355" s="19"/>
      <c r="LO355" s="19"/>
      <c r="LP355" s="19"/>
      <c r="LQ355" s="19"/>
      <c r="LR355" s="19"/>
      <c r="LS355" s="19"/>
      <c r="LT355" s="19"/>
      <c r="LU355" s="19"/>
      <c r="ND355" s="19"/>
      <c r="NE355" s="19"/>
      <c r="NF355" s="19"/>
      <c r="NG355" s="19"/>
      <c r="NH355" s="19"/>
      <c r="NI355" s="19"/>
      <c r="NJ355" s="19"/>
      <c r="NK355" s="19"/>
      <c r="NL355" s="19"/>
      <c r="NM355" s="19"/>
      <c r="NN355" s="19"/>
      <c r="NO355" s="19"/>
      <c r="NP355" s="19"/>
      <c r="OZ355" s="25"/>
      <c r="PA355" s="25"/>
      <c r="PB355" s="25"/>
      <c r="PC355" s="25"/>
      <c r="PD355" s="25"/>
      <c r="PE355" s="25"/>
      <c r="PF355" s="25"/>
      <c r="PG355" s="25"/>
      <c r="PH355" s="25"/>
      <c r="PI355" s="25"/>
      <c r="PJ355" s="25"/>
      <c r="PK355" s="25"/>
      <c r="PL355" s="25"/>
      <c r="PM355" s="25"/>
      <c r="PN355" s="25"/>
      <c r="QW355" s="25"/>
      <c r="RA355" s="19"/>
      <c r="RB355" s="19"/>
      <c r="RC355" s="19"/>
      <c r="RD355" s="19"/>
      <c r="RE355" s="19"/>
      <c r="RF355" s="19"/>
      <c r="RI355" s="19"/>
      <c r="RJ355" s="19"/>
      <c r="RK355" s="19"/>
      <c r="RL355" s="19"/>
      <c r="RM355" s="19"/>
      <c r="RN355" s="19"/>
      <c r="RO355" s="19"/>
      <c r="RP355" s="19"/>
      <c r="RQ355" s="19"/>
      <c r="RR355" s="19"/>
      <c r="RS355" s="19"/>
      <c r="RT355" s="19"/>
      <c r="RU355" s="19"/>
      <c r="RV355" s="19"/>
      <c r="RW355" s="19"/>
      <c r="RX355" s="19"/>
      <c r="RY355" s="19"/>
      <c r="SA355" s="19"/>
      <c r="SB355" s="19"/>
    </row>
    <row r="356" spans="1:496" x14ac:dyDescent="0.25">
      <c r="A356" s="2"/>
      <c r="B356" s="19"/>
      <c r="C356" s="19"/>
      <c r="D356" s="19"/>
      <c r="E356" s="25"/>
      <c r="F356" s="25"/>
      <c r="G356" s="19"/>
      <c r="H356" s="19"/>
      <c r="I356" s="19"/>
      <c r="J356" s="19"/>
      <c r="K356" s="19"/>
      <c r="L356" s="29"/>
      <c r="M356" s="29"/>
      <c r="N356" s="19"/>
      <c r="O356" s="19"/>
      <c r="P356" s="20"/>
      <c r="Q356" s="19"/>
      <c r="R356" s="19"/>
      <c r="S356" s="25"/>
      <c r="T356" s="19"/>
      <c r="U356" s="19"/>
      <c r="V356" s="19"/>
      <c r="W356" s="19"/>
      <c r="X356" s="40"/>
      <c r="Y356" s="19"/>
      <c r="Z356" s="19"/>
      <c r="AA356" s="19"/>
      <c r="AB356" s="25"/>
      <c r="AE356" s="19"/>
      <c r="AF356" s="19"/>
      <c r="AH356" s="19"/>
      <c r="AI356" s="25"/>
      <c r="CD356" s="19"/>
      <c r="CE356" s="25"/>
      <c r="DZ356" s="19"/>
      <c r="EA356" s="19"/>
      <c r="EB356" s="19"/>
      <c r="EC356" s="19"/>
      <c r="ED356" s="19"/>
      <c r="EE356" s="19"/>
      <c r="EF356" s="19"/>
      <c r="EG356" s="19"/>
      <c r="EH356" s="19"/>
      <c r="EI356" s="19"/>
      <c r="EJ356" s="19"/>
      <c r="EK356" s="19"/>
      <c r="EL356" s="19"/>
      <c r="FU356" s="19"/>
      <c r="FV356" s="19"/>
      <c r="HQ356" s="19"/>
      <c r="HR356" s="19"/>
      <c r="JM356" s="19"/>
      <c r="JN356" s="29"/>
      <c r="JO356" s="19"/>
      <c r="JP356" s="19"/>
      <c r="JQ356" s="19"/>
      <c r="JR356" s="19"/>
      <c r="JS356" s="19"/>
      <c r="JT356" s="19"/>
      <c r="JU356" s="19"/>
      <c r="JV356" s="19"/>
      <c r="JW356" s="19"/>
      <c r="JX356" s="19"/>
      <c r="JY356" s="19"/>
      <c r="JZ356" s="19"/>
      <c r="LI356" s="19"/>
      <c r="LJ356" s="19"/>
      <c r="LK356" s="19"/>
      <c r="LL356" s="19"/>
      <c r="LM356" s="19"/>
      <c r="LN356" s="19"/>
      <c r="LO356" s="19"/>
      <c r="LP356" s="19"/>
      <c r="LQ356" s="19"/>
      <c r="LR356" s="19"/>
      <c r="LS356" s="19"/>
      <c r="LT356" s="19"/>
      <c r="LU356" s="19"/>
      <c r="ND356" s="19"/>
      <c r="NE356" s="19"/>
      <c r="NF356" s="19"/>
      <c r="NG356" s="19"/>
      <c r="NH356" s="19"/>
      <c r="NI356" s="19"/>
      <c r="NJ356" s="19"/>
      <c r="NK356" s="19"/>
      <c r="NL356" s="19"/>
      <c r="NM356" s="19"/>
      <c r="NN356" s="19"/>
      <c r="NO356" s="19"/>
      <c r="NP356" s="19"/>
      <c r="OZ356" s="25"/>
      <c r="PA356" s="25"/>
      <c r="PB356" s="25"/>
      <c r="PC356" s="25"/>
      <c r="PD356" s="25"/>
      <c r="PE356" s="25"/>
      <c r="PF356" s="25"/>
      <c r="PG356" s="25"/>
      <c r="PH356" s="25"/>
      <c r="PI356" s="25"/>
      <c r="PJ356" s="25"/>
      <c r="PK356" s="25"/>
      <c r="PL356" s="25"/>
      <c r="PM356" s="25"/>
      <c r="PN356" s="25"/>
      <c r="QW356" s="25"/>
      <c r="RA356" s="19"/>
      <c r="RB356" s="19"/>
      <c r="RC356" s="19"/>
      <c r="RD356" s="19"/>
      <c r="RE356" s="19"/>
      <c r="RF356" s="19"/>
      <c r="RI356" s="19"/>
      <c r="RJ356" s="19"/>
      <c r="RK356" s="19"/>
      <c r="RL356" s="19"/>
      <c r="RM356" s="19"/>
      <c r="RN356" s="19"/>
      <c r="RO356" s="19"/>
      <c r="RP356" s="19"/>
      <c r="RQ356" s="19"/>
      <c r="RR356" s="19"/>
      <c r="RS356" s="19"/>
      <c r="RT356" s="19"/>
      <c r="RU356" s="19"/>
      <c r="RV356" s="19"/>
      <c r="RW356" s="19"/>
      <c r="RX356" s="19"/>
      <c r="RY356" s="19"/>
      <c r="SA356" s="19"/>
      <c r="SB356" s="19"/>
    </row>
    <row r="357" spans="1:496" x14ac:dyDescent="0.25">
      <c r="A357" s="2"/>
      <c r="B357" s="19"/>
      <c r="C357" s="19"/>
      <c r="D357" s="19"/>
      <c r="E357" s="25"/>
      <c r="F357" s="25"/>
      <c r="G357" s="19"/>
      <c r="H357" s="19"/>
      <c r="I357" s="19"/>
      <c r="J357" s="19"/>
      <c r="K357" s="19"/>
      <c r="L357" s="29"/>
      <c r="M357" s="29"/>
      <c r="N357" s="19"/>
      <c r="O357" s="19"/>
      <c r="P357" s="20"/>
      <c r="Q357" s="19"/>
      <c r="R357" s="19"/>
      <c r="S357" s="25"/>
      <c r="T357" s="19"/>
      <c r="U357" s="19"/>
      <c r="V357" s="19"/>
      <c r="W357" s="19"/>
      <c r="X357" s="40"/>
      <c r="Y357" s="19"/>
      <c r="Z357" s="19"/>
      <c r="AA357" s="19"/>
      <c r="AB357" s="25"/>
      <c r="AE357" s="19"/>
      <c r="AF357" s="19"/>
      <c r="AH357" s="19"/>
      <c r="AI357" s="25"/>
      <c r="CD357" s="19"/>
      <c r="CE357" s="25"/>
      <c r="DZ357" s="19"/>
      <c r="EA357" s="19"/>
      <c r="EB357" s="19"/>
      <c r="EC357" s="19"/>
      <c r="ED357" s="19"/>
      <c r="EE357" s="19"/>
      <c r="EF357" s="19"/>
      <c r="EG357" s="19"/>
      <c r="EH357" s="19"/>
      <c r="EI357" s="19"/>
      <c r="EJ357" s="19"/>
      <c r="EK357" s="19"/>
      <c r="EL357" s="19"/>
      <c r="FU357" s="19"/>
      <c r="FV357" s="19"/>
      <c r="HQ357" s="19"/>
      <c r="HR357" s="19"/>
      <c r="JM357" s="19"/>
      <c r="JN357" s="29"/>
      <c r="JO357" s="19"/>
      <c r="JP357" s="19"/>
      <c r="JQ357" s="19"/>
      <c r="JR357" s="19"/>
      <c r="JS357" s="19"/>
      <c r="JT357" s="19"/>
      <c r="JU357" s="19"/>
      <c r="JV357" s="19"/>
      <c r="JW357" s="19"/>
      <c r="JX357" s="19"/>
      <c r="JY357" s="19"/>
      <c r="JZ357" s="19"/>
      <c r="LI357" s="19"/>
      <c r="LJ357" s="19"/>
      <c r="LK357" s="19"/>
      <c r="LL357" s="19"/>
      <c r="LM357" s="19"/>
      <c r="LN357" s="19"/>
      <c r="LO357" s="19"/>
      <c r="LP357" s="19"/>
      <c r="LQ357" s="19"/>
      <c r="LR357" s="19"/>
      <c r="LS357" s="19"/>
      <c r="LT357" s="19"/>
      <c r="LU357" s="19"/>
      <c r="ND357" s="19"/>
      <c r="NE357" s="19"/>
      <c r="NF357" s="19"/>
      <c r="NG357" s="19"/>
      <c r="NH357" s="19"/>
      <c r="NI357" s="19"/>
      <c r="NJ357" s="19"/>
      <c r="NK357" s="19"/>
      <c r="NL357" s="19"/>
      <c r="NM357" s="19"/>
      <c r="NN357" s="19"/>
      <c r="NO357" s="19"/>
      <c r="NP357" s="19"/>
      <c r="OZ357" s="25"/>
      <c r="PA357" s="25"/>
      <c r="PB357" s="25"/>
      <c r="PC357" s="25"/>
      <c r="PD357" s="25"/>
      <c r="PE357" s="25"/>
      <c r="PF357" s="25"/>
      <c r="PG357" s="25"/>
      <c r="PH357" s="25"/>
      <c r="PI357" s="25"/>
      <c r="PJ357" s="25"/>
      <c r="PK357" s="25"/>
      <c r="PL357" s="25"/>
      <c r="PM357" s="25"/>
      <c r="PN357" s="25"/>
      <c r="QW357" s="25"/>
      <c r="RA357" s="19"/>
      <c r="RB357" s="19"/>
      <c r="RC357" s="19"/>
      <c r="RD357" s="19"/>
      <c r="RE357" s="19"/>
      <c r="RF357" s="19"/>
      <c r="RI357" s="19"/>
      <c r="RJ357" s="19"/>
      <c r="RK357" s="19"/>
      <c r="RL357" s="19"/>
      <c r="RM357" s="19"/>
      <c r="RN357" s="19"/>
      <c r="RO357" s="19"/>
      <c r="RP357" s="19"/>
      <c r="RQ357" s="19"/>
      <c r="RR357" s="19"/>
      <c r="RS357" s="19"/>
      <c r="RT357" s="19"/>
      <c r="RU357" s="19"/>
      <c r="RV357" s="19"/>
      <c r="RW357" s="19"/>
      <c r="RX357" s="19"/>
      <c r="RY357" s="19"/>
      <c r="SA357" s="19"/>
      <c r="SB357" s="19"/>
    </row>
    <row r="358" spans="1:496" x14ac:dyDescent="0.25">
      <c r="A358" s="2"/>
      <c r="B358" s="19"/>
      <c r="C358" s="19"/>
      <c r="D358" s="19"/>
      <c r="E358" s="25"/>
      <c r="F358" s="25"/>
      <c r="G358" s="19"/>
      <c r="H358" s="19"/>
      <c r="I358" s="19"/>
      <c r="J358" s="19"/>
      <c r="K358" s="19"/>
      <c r="L358" s="29"/>
      <c r="M358" s="29"/>
      <c r="N358" s="19"/>
      <c r="O358" s="19"/>
      <c r="P358" s="20"/>
      <c r="Q358" s="19"/>
      <c r="R358" s="19"/>
      <c r="S358" s="25"/>
      <c r="T358" s="19"/>
      <c r="U358" s="19"/>
      <c r="V358" s="19"/>
      <c r="W358" s="19"/>
      <c r="X358" s="40"/>
      <c r="Y358" s="19"/>
      <c r="Z358" s="19"/>
      <c r="AA358" s="19"/>
      <c r="AB358" s="25"/>
      <c r="AE358" s="19"/>
      <c r="AF358" s="19"/>
      <c r="AH358" s="19"/>
      <c r="AI358" s="25"/>
      <c r="CD358" s="19"/>
      <c r="CE358" s="25"/>
      <c r="DZ358" s="19"/>
      <c r="EA358" s="19"/>
      <c r="EB358" s="19"/>
      <c r="EC358" s="19"/>
      <c r="ED358" s="19"/>
      <c r="EE358" s="19"/>
      <c r="EF358" s="19"/>
      <c r="EG358" s="19"/>
      <c r="EH358" s="19"/>
      <c r="EI358" s="19"/>
      <c r="EJ358" s="19"/>
      <c r="EK358" s="19"/>
      <c r="EL358" s="19"/>
      <c r="FU358" s="19"/>
      <c r="FV358" s="19"/>
      <c r="HQ358" s="19"/>
      <c r="HR358" s="19"/>
      <c r="JM358" s="19"/>
      <c r="JN358" s="29"/>
      <c r="JO358" s="19"/>
      <c r="JP358" s="19"/>
      <c r="JQ358" s="19"/>
      <c r="JR358" s="19"/>
      <c r="JS358" s="19"/>
      <c r="JT358" s="19"/>
      <c r="JU358" s="19"/>
      <c r="JV358" s="19"/>
      <c r="JW358" s="19"/>
      <c r="JX358" s="19"/>
      <c r="JY358" s="19"/>
      <c r="JZ358" s="19"/>
      <c r="LI358" s="19"/>
      <c r="LJ358" s="19"/>
      <c r="LK358" s="19"/>
      <c r="LL358" s="19"/>
      <c r="LM358" s="19"/>
      <c r="LN358" s="19"/>
      <c r="LO358" s="19"/>
      <c r="LP358" s="19"/>
      <c r="LQ358" s="19"/>
      <c r="LR358" s="19"/>
      <c r="LS358" s="19"/>
      <c r="LT358" s="19"/>
      <c r="LU358" s="19"/>
      <c r="ND358" s="19"/>
      <c r="NE358" s="19"/>
      <c r="NF358" s="19"/>
      <c r="NG358" s="19"/>
      <c r="NH358" s="19"/>
      <c r="NI358" s="19"/>
      <c r="NJ358" s="19"/>
      <c r="NK358" s="19"/>
      <c r="NL358" s="19"/>
      <c r="NM358" s="19"/>
      <c r="NN358" s="19"/>
      <c r="NO358" s="19"/>
      <c r="NP358" s="19"/>
      <c r="OZ358" s="25"/>
      <c r="PA358" s="25"/>
      <c r="PB358" s="25"/>
      <c r="PC358" s="25"/>
      <c r="PD358" s="25"/>
      <c r="PE358" s="25"/>
      <c r="PF358" s="25"/>
      <c r="PG358" s="25"/>
      <c r="PH358" s="25"/>
      <c r="PI358" s="25"/>
      <c r="PJ358" s="25"/>
      <c r="PK358" s="25"/>
      <c r="PL358" s="25"/>
      <c r="PM358" s="25"/>
      <c r="PN358" s="25"/>
      <c r="QW358" s="25"/>
      <c r="RA358" s="19"/>
      <c r="RB358" s="19"/>
      <c r="RC358" s="19"/>
      <c r="RD358" s="19"/>
      <c r="RE358" s="19"/>
      <c r="RF358" s="19"/>
      <c r="RI358" s="19"/>
      <c r="RJ358" s="19"/>
      <c r="RK358" s="19"/>
      <c r="RL358" s="19"/>
      <c r="RM358" s="19"/>
      <c r="RN358" s="19"/>
      <c r="RO358" s="19"/>
      <c r="RP358" s="19"/>
      <c r="RQ358" s="19"/>
      <c r="RR358" s="19"/>
      <c r="RS358" s="19"/>
      <c r="RT358" s="19"/>
      <c r="RU358" s="19"/>
      <c r="RV358" s="19"/>
      <c r="RW358" s="19"/>
      <c r="RX358" s="19"/>
      <c r="RY358" s="19"/>
      <c r="SA358" s="19"/>
      <c r="SB358" s="19"/>
    </row>
    <row r="359" spans="1:496" x14ac:dyDescent="0.25">
      <c r="A359" s="2"/>
      <c r="B359" s="19"/>
      <c r="C359" s="19"/>
      <c r="D359" s="19"/>
      <c r="E359" s="25"/>
      <c r="F359" s="25"/>
      <c r="G359" s="19"/>
      <c r="H359" s="19"/>
      <c r="I359" s="19"/>
      <c r="J359" s="19"/>
      <c r="K359" s="19"/>
      <c r="L359" s="29"/>
      <c r="M359" s="29"/>
      <c r="N359" s="19"/>
      <c r="O359" s="19"/>
      <c r="P359" s="20"/>
      <c r="Q359" s="19"/>
      <c r="R359" s="19"/>
      <c r="S359" s="25"/>
      <c r="T359" s="19"/>
      <c r="U359" s="19"/>
      <c r="V359" s="19"/>
      <c r="W359" s="19"/>
      <c r="X359" s="40"/>
      <c r="Y359" s="19"/>
      <c r="Z359" s="19"/>
      <c r="AA359" s="19"/>
      <c r="AB359" s="25"/>
      <c r="AE359" s="19"/>
      <c r="AF359" s="19"/>
      <c r="AH359" s="19"/>
      <c r="AI359" s="25"/>
      <c r="CD359" s="19"/>
      <c r="CE359" s="25"/>
      <c r="DZ359" s="19"/>
      <c r="EA359" s="19"/>
      <c r="EB359" s="19"/>
      <c r="EC359" s="19"/>
      <c r="ED359" s="19"/>
      <c r="EE359" s="19"/>
      <c r="EF359" s="19"/>
      <c r="EG359" s="19"/>
      <c r="EH359" s="19"/>
      <c r="EI359" s="19"/>
      <c r="EJ359" s="19"/>
      <c r="EK359" s="19"/>
      <c r="EL359" s="19"/>
      <c r="FU359" s="19"/>
      <c r="FV359" s="19"/>
      <c r="HQ359" s="19"/>
      <c r="HR359" s="19"/>
      <c r="JM359" s="19"/>
      <c r="JN359" s="29"/>
      <c r="JO359" s="19"/>
      <c r="JP359" s="19"/>
      <c r="JQ359" s="19"/>
      <c r="JR359" s="19"/>
      <c r="JS359" s="19"/>
      <c r="JT359" s="19"/>
      <c r="JU359" s="19"/>
      <c r="JV359" s="19"/>
      <c r="JW359" s="19"/>
      <c r="JX359" s="19"/>
      <c r="JY359" s="19"/>
      <c r="JZ359" s="19"/>
      <c r="LI359" s="19"/>
      <c r="LJ359" s="19"/>
      <c r="LK359" s="19"/>
      <c r="LL359" s="19"/>
      <c r="LM359" s="19"/>
      <c r="LN359" s="19"/>
      <c r="LO359" s="19"/>
      <c r="LP359" s="19"/>
      <c r="LQ359" s="19"/>
      <c r="LR359" s="19"/>
      <c r="LS359" s="19"/>
      <c r="LT359" s="19"/>
      <c r="LU359" s="19"/>
      <c r="ND359" s="19"/>
      <c r="NE359" s="19"/>
      <c r="NF359" s="19"/>
      <c r="NG359" s="19"/>
      <c r="NH359" s="19"/>
      <c r="NI359" s="19"/>
      <c r="NJ359" s="19"/>
      <c r="NK359" s="19"/>
      <c r="NL359" s="19"/>
      <c r="NM359" s="19"/>
      <c r="NN359" s="19"/>
      <c r="NO359" s="19"/>
      <c r="NP359" s="19"/>
      <c r="OZ359" s="25"/>
      <c r="PA359" s="25"/>
      <c r="PB359" s="25"/>
      <c r="PC359" s="25"/>
      <c r="PD359" s="25"/>
      <c r="PE359" s="25"/>
      <c r="PF359" s="25"/>
      <c r="PG359" s="25"/>
      <c r="PH359" s="25"/>
      <c r="PI359" s="25"/>
      <c r="PJ359" s="25"/>
      <c r="PK359" s="25"/>
      <c r="PL359" s="25"/>
      <c r="PM359" s="25"/>
      <c r="PN359" s="25"/>
      <c r="QW359" s="25"/>
      <c r="RA359" s="19"/>
      <c r="RB359" s="19"/>
      <c r="RC359" s="19"/>
      <c r="RD359" s="19"/>
      <c r="RE359" s="19"/>
      <c r="RF359" s="19"/>
      <c r="RI359" s="19"/>
      <c r="RJ359" s="19"/>
      <c r="RK359" s="19"/>
      <c r="RL359" s="19"/>
      <c r="RM359" s="19"/>
      <c r="RN359" s="19"/>
      <c r="RO359" s="19"/>
      <c r="RP359" s="19"/>
      <c r="RQ359" s="19"/>
      <c r="RR359" s="19"/>
      <c r="RS359" s="19"/>
      <c r="RT359" s="19"/>
      <c r="RU359" s="19"/>
      <c r="RV359" s="19"/>
      <c r="RW359" s="19"/>
      <c r="RX359" s="19"/>
      <c r="RY359" s="19"/>
      <c r="SA359" s="19"/>
      <c r="SB359" s="19"/>
    </row>
    <row r="360" spans="1:496" x14ac:dyDescent="0.25">
      <c r="A360" s="2"/>
      <c r="B360" s="19"/>
      <c r="C360" s="19"/>
      <c r="D360" s="19"/>
      <c r="E360" s="25"/>
      <c r="F360" s="25"/>
      <c r="G360" s="19"/>
      <c r="H360" s="19"/>
      <c r="I360" s="19"/>
      <c r="J360" s="19"/>
      <c r="K360" s="19"/>
      <c r="L360" s="29"/>
      <c r="M360" s="29"/>
      <c r="N360" s="19"/>
      <c r="O360" s="19"/>
      <c r="P360" s="20"/>
      <c r="Q360" s="19"/>
      <c r="R360" s="19"/>
      <c r="S360" s="25"/>
      <c r="T360" s="19"/>
      <c r="U360" s="19"/>
      <c r="V360" s="19"/>
      <c r="W360" s="19"/>
      <c r="X360" s="40"/>
      <c r="Y360" s="19"/>
      <c r="Z360" s="19"/>
      <c r="AA360" s="19"/>
      <c r="AB360" s="25"/>
      <c r="AE360" s="19"/>
      <c r="AF360" s="19"/>
      <c r="AH360" s="19"/>
      <c r="AI360" s="25"/>
      <c r="CD360" s="19"/>
      <c r="CE360" s="25"/>
      <c r="DZ360" s="19"/>
      <c r="EA360" s="19"/>
      <c r="EB360" s="19"/>
      <c r="EC360" s="19"/>
      <c r="ED360" s="19"/>
      <c r="EE360" s="19"/>
      <c r="EF360" s="19"/>
      <c r="EG360" s="19"/>
      <c r="EH360" s="19"/>
      <c r="EI360" s="19"/>
      <c r="EJ360" s="19"/>
      <c r="EK360" s="19"/>
      <c r="EL360" s="19"/>
      <c r="FU360" s="19"/>
      <c r="FV360" s="19"/>
      <c r="HQ360" s="19"/>
      <c r="HR360" s="19"/>
      <c r="JM360" s="19"/>
      <c r="JN360" s="29"/>
      <c r="JO360" s="19"/>
      <c r="JP360" s="19"/>
      <c r="JQ360" s="19"/>
      <c r="JR360" s="19"/>
      <c r="JS360" s="19"/>
      <c r="JT360" s="19"/>
      <c r="JU360" s="19"/>
      <c r="JV360" s="19"/>
      <c r="JW360" s="19"/>
      <c r="JX360" s="19"/>
      <c r="JY360" s="19"/>
      <c r="JZ360" s="19"/>
      <c r="LI360" s="19"/>
      <c r="LJ360" s="19"/>
      <c r="LK360" s="19"/>
      <c r="LL360" s="19"/>
      <c r="LM360" s="19"/>
      <c r="LN360" s="19"/>
      <c r="LO360" s="19"/>
      <c r="LP360" s="19"/>
      <c r="LQ360" s="19"/>
      <c r="LR360" s="19"/>
      <c r="LS360" s="19"/>
      <c r="LT360" s="19"/>
      <c r="LU360" s="19"/>
      <c r="ND360" s="19"/>
      <c r="NE360" s="19"/>
      <c r="NF360" s="19"/>
      <c r="NG360" s="19"/>
      <c r="NH360" s="19"/>
      <c r="NI360" s="19"/>
      <c r="NJ360" s="19"/>
      <c r="NK360" s="19"/>
      <c r="NL360" s="19"/>
      <c r="NM360" s="19"/>
      <c r="NN360" s="19"/>
      <c r="NO360" s="19"/>
      <c r="NP360" s="19"/>
      <c r="OZ360" s="25"/>
      <c r="PA360" s="25"/>
      <c r="PB360" s="25"/>
      <c r="PC360" s="25"/>
      <c r="PD360" s="25"/>
      <c r="PE360" s="25"/>
      <c r="PF360" s="25"/>
      <c r="PG360" s="25"/>
      <c r="PH360" s="25"/>
      <c r="PI360" s="25"/>
      <c r="PJ360" s="25"/>
      <c r="PK360" s="25"/>
      <c r="PL360" s="25"/>
      <c r="PM360" s="25"/>
      <c r="PN360" s="25"/>
      <c r="QW360" s="25"/>
      <c r="RA360" s="19"/>
      <c r="RB360" s="19"/>
      <c r="RC360" s="19"/>
      <c r="RD360" s="19"/>
      <c r="RE360" s="19"/>
      <c r="RF360" s="19"/>
      <c r="RI360" s="19"/>
      <c r="RJ360" s="19"/>
      <c r="RK360" s="19"/>
      <c r="RL360" s="19"/>
      <c r="RM360" s="19"/>
      <c r="RN360" s="19"/>
      <c r="RO360" s="19"/>
      <c r="RP360" s="19"/>
      <c r="RQ360" s="19"/>
      <c r="RR360" s="19"/>
      <c r="RS360" s="19"/>
      <c r="RT360" s="19"/>
      <c r="RU360" s="19"/>
      <c r="RV360" s="19"/>
      <c r="RW360" s="19"/>
      <c r="RX360" s="19"/>
      <c r="RY360" s="19"/>
      <c r="SA360" s="19"/>
      <c r="SB360" s="19"/>
    </row>
    <row r="361" spans="1:496" x14ac:dyDescent="0.25">
      <c r="A361" s="2"/>
      <c r="B361" s="19"/>
      <c r="C361" s="19"/>
      <c r="D361" s="19"/>
      <c r="E361" s="25"/>
      <c r="F361" s="25"/>
      <c r="G361" s="19"/>
      <c r="H361" s="19"/>
      <c r="I361" s="19"/>
      <c r="J361" s="19"/>
      <c r="K361" s="19"/>
      <c r="L361" s="29"/>
      <c r="M361" s="29"/>
      <c r="N361" s="19"/>
      <c r="O361" s="19"/>
      <c r="P361" s="20"/>
      <c r="Q361" s="19"/>
      <c r="R361" s="19"/>
      <c r="S361" s="25"/>
      <c r="T361" s="19"/>
      <c r="U361" s="19"/>
      <c r="V361" s="19"/>
      <c r="W361" s="19"/>
      <c r="X361" s="40"/>
      <c r="Y361" s="19"/>
      <c r="Z361" s="19"/>
      <c r="AA361" s="19"/>
      <c r="AB361" s="25"/>
      <c r="AE361" s="19"/>
      <c r="AF361" s="19"/>
      <c r="AH361" s="19"/>
      <c r="AI361" s="25"/>
      <c r="CD361" s="19"/>
      <c r="CE361" s="25"/>
      <c r="DZ361" s="19"/>
      <c r="EA361" s="19"/>
      <c r="EB361" s="19"/>
      <c r="EC361" s="19"/>
      <c r="ED361" s="19"/>
      <c r="EE361" s="19"/>
      <c r="EF361" s="19"/>
      <c r="EG361" s="19"/>
      <c r="EH361" s="19"/>
      <c r="EI361" s="19"/>
      <c r="EJ361" s="19"/>
      <c r="EK361" s="19"/>
      <c r="EL361" s="19"/>
      <c r="FU361" s="19"/>
      <c r="FV361" s="19"/>
      <c r="HQ361" s="19"/>
      <c r="HR361" s="19"/>
      <c r="JM361" s="19"/>
      <c r="JN361" s="29"/>
      <c r="JO361" s="19"/>
      <c r="JP361" s="19"/>
      <c r="JQ361" s="19"/>
      <c r="JR361" s="19"/>
      <c r="JS361" s="19"/>
      <c r="JT361" s="19"/>
      <c r="JU361" s="19"/>
      <c r="JV361" s="19"/>
      <c r="JW361" s="19"/>
      <c r="JX361" s="19"/>
      <c r="JY361" s="19"/>
      <c r="JZ361" s="19"/>
      <c r="LI361" s="19"/>
      <c r="LJ361" s="19"/>
      <c r="LK361" s="19"/>
      <c r="LL361" s="19"/>
      <c r="LM361" s="19"/>
      <c r="LN361" s="19"/>
      <c r="LO361" s="19"/>
      <c r="LP361" s="19"/>
      <c r="LQ361" s="19"/>
      <c r="LR361" s="19"/>
      <c r="LS361" s="19"/>
      <c r="LT361" s="19"/>
      <c r="LU361" s="19"/>
      <c r="ND361" s="19"/>
      <c r="NE361" s="19"/>
      <c r="NF361" s="19"/>
      <c r="NG361" s="19"/>
      <c r="NH361" s="19"/>
      <c r="NI361" s="19"/>
      <c r="NJ361" s="19"/>
      <c r="NK361" s="19"/>
      <c r="NL361" s="19"/>
      <c r="NM361" s="19"/>
      <c r="NN361" s="19"/>
      <c r="NO361" s="19"/>
      <c r="NP361" s="19"/>
      <c r="OZ361" s="25"/>
      <c r="PA361" s="25"/>
      <c r="PB361" s="25"/>
      <c r="PC361" s="25"/>
      <c r="PD361" s="25"/>
      <c r="PE361" s="25"/>
      <c r="PF361" s="25"/>
      <c r="PG361" s="25"/>
      <c r="PH361" s="25"/>
      <c r="PI361" s="25"/>
      <c r="PJ361" s="25"/>
      <c r="PK361" s="25"/>
      <c r="PL361" s="25"/>
      <c r="PM361" s="25"/>
      <c r="PN361" s="25"/>
      <c r="QW361" s="25"/>
      <c r="RA361" s="19"/>
      <c r="RB361" s="19"/>
      <c r="RC361" s="19"/>
      <c r="RD361" s="19"/>
      <c r="RE361" s="19"/>
      <c r="RF361" s="19"/>
      <c r="RI361" s="19"/>
      <c r="RJ361" s="19"/>
      <c r="RK361" s="19"/>
      <c r="RL361" s="19"/>
      <c r="RM361" s="19"/>
      <c r="RN361" s="19"/>
      <c r="RO361" s="19"/>
      <c r="RP361" s="19"/>
      <c r="RQ361" s="19"/>
      <c r="RR361" s="19"/>
      <c r="RS361" s="19"/>
      <c r="RT361" s="19"/>
      <c r="RU361" s="19"/>
      <c r="RV361" s="19"/>
      <c r="RW361" s="19"/>
      <c r="RX361" s="19"/>
      <c r="RY361" s="19"/>
      <c r="SA361" s="19"/>
      <c r="SB361" s="19"/>
    </row>
    <row r="362" spans="1:496" x14ac:dyDescent="0.25">
      <c r="A362" s="2"/>
      <c r="B362" s="19"/>
      <c r="C362" s="19"/>
      <c r="D362" s="19"/>
      <c r="E362" s="25"/>
      <c r="F362" s="25"/>
      <c r="G362" s="19"/>
      <c r="H362" s="19"/>
      <c r="I362" s="19"/>
      <c r="J362" s="19"/>
      <c r="K362" s="19"/>
      <c r="L362" s="29"/>
      <c r="M362" s="29"/>
      <c r="N362" s="19"/>
      <c r="O362" s="19"/>
      <c r="P362" s="20"/>
      <c r="Q362" s="19"/>
      <c r="R362" s="19"/>
      <c r="S362" s="25"/>
      <c r="T362" s="19"/>
      <c r="U362" s="19"/>
      <c r="V362" s="19"/>
      <c r="W362" s="19"/>
      <c r="X362" s="40"/>
      <c r="Y362" s="19"/>
      <c r="Z362" s="19"/>
      <c r="AA362" s="19"/>
      <c r="AB362" s="25"/>
      <c r="AE362" s="19"/>
      <c r="AF362" s="19"/>
      <c r="AH362" s="19"/>
      <c r="AI362" s="25"/>
      <c r="CD362" s="19"/>
      <c r="CE362" s="25"/>
      <c r="DZ362" s="19"/>
      <c r="EA362" s="19"/>
      <c r="EB362" s="19"/>
      <c r="EC362" s="19"/>
      <c r="ED362" s="19"/>
      <c r="EE362" s="19"/>
      <c r="EF362" s="19"/>
      <c r="EG362" s="19"/>
      <c r="EH362" s="19"/>
      <c r="EI362" s="19"/>
      <c r="EJ362" s="19"/>
      <c r="EK362" s="19"/>
      <c r="EL362" s="19"/>
      <c r="FU362" s="19"/>
      <c r="FV362" s="19"/>
      <c r="HQ362" s="19"/>
      <c r="HR362" s="19"/>
      <c r="JM362" s="19"/>
      <c r="JN362" s="29"/>
      <c r="JO362" s="19"/>
      <c r="JP362" s="19"/>
      <c r="JQ362" s="19"/>
      <c r="JR362" s="19"/>
      <c r="JS362" s="19"/>
      <c r="JT362" s="19"/>
      <c r="JU362" s="19"/>
      <c r="JV362" s="19"/>
      <c r="JW362" s="19"/>
      <c r="JX362" s="19"/>
      <c r="JY362" s="19"/>
      <c r="JZ362" s="19"/>
      <c r="LI362" s="19"/>
      <c r="LJ362" s="19"/>
      <c r="LK362" s="19"/>
      <c r="LL362" s="19"/>
      <c r="LM362" s="19"/>
      <c r="LN362" s="19"/>
      <c r="LO362" s="19"/>
      <c r="LP362" s="19"/>
      <c r="LQ362" s="19"/>
      <c r="LR362" s="19"/>
      <c r="LS362" s="19"/>
      <c r="LT362" s="19"/>
      <c r="LU362" s="19"/>
      <c r="ND362" s="19"/>
      <c r="NE362" s="19"/>
      <c r="NF362" s="19"/>
      <c r="NG362" s="19"/>
      <c r="NH362" s="19"/>
      <c r="NI362" s="19"/>
      <c r="NJ362" s="19"/>
      <c r="NK362" s="19"/>
      <c r="NL362" s="19"/>
      <c r="NM362" s="19"/>
      <c r="NN362" s="19"/>
      <c r="NO362" s="19"/>
      <c r="NP362" s="19"/>
      <c r="OZ362" s="25"/>
      <c r="PA362" s="25"/>
      <c r="PB362" s="25"/>
      <c r="PC362" s="25"/>
      <c r="PD362" s="25"/>
      <c r="PE362" s="25"/>
      <c r="PF362" s="25"/>
      <c r="PG362" s="25"/>
      <c r="PH362" s="25"/>
      <c r="PI362" s="25"/>
      <c r="PJ362" s="25"/>
      <c r="PK362" s="25"/>
      <c r="PL362" s="25"/>
      <c r="PM362" s="25"/>
      <c r="PN362" s="25"/>
      <c r="QW362" s="25"/>
      <c r="RA362" s="19"/>
      <c r="RB362" s="19"/>
      <c r="RC362" s="19"/>
      <c r="RD362" s="19"/>
      <c r="RE362" s="19"/>
      <c r="RF362" s="19"/>
      <c r="RI362" s="19"/>
      <c r="RJ362" s="19"/>
      <c r="RK362" s="19"/>
      <c r="RL362" s="19"/>
      <c r="RM362" s="19"/>
      <c r="RN362" s="19"/>
      <c r="RO362" s="19"/>
      <c r="RP362" s="19"/>
      <c r="RQ362" s="19"/>
      <c r="RR362" s="19"/>
      <c r="RS362" s="19"/>
      <c r="RT362" s="19"/>
      <c r="RU362" s="19"/>
      <c r="RV362" s="19"/>
      <c r="RW362" s="19"/>
      <c r="RX362" s="19"/>
      <c r="RY362" s="19"/>
      <c r="SA362" s="19"/>
      <c r="SB362" s="19"/>
    </row>
    <row r="363" spans="1:496" x14ac:dyDescent="0.25">
      <c r="A363" s="2"/>
      <c r="B363" s="19"/>
      <c r="C363" s="19"/>
      <c r="D363" s="19"/>
      <c r="E363" s="25"/>
      <c r="F363" s="25"/>
      <c r="G363" s="19"/>
      <c r="H363" s="19"/>
      <c r="I363" s="19"/>
      <c r="J363" s="19"/>
      <c r="K363" s="19"/>
      <c r="L363" s="29"/>
      <c r="M363" s="29"/>
      <c r="N363" s="19"/>
      <c r="O363" s="19"/>
      <c r="P363" s="20"/>
      <c r="Q363" s="19"/>
      <c r="R363" s="19"/>
      <c r="S363" s="25"/>
      <c r="T363" s="19"/>
      <c r="U363" s="19"/>
      <c r="V363" s="19"/>
      <c r="W363" s="19"/>
      <c r="X363" s="40"/>
      <c r="Y363" s="19"/>
      <c r="Z363" s="19"/>
      <c r="AA363" s="19"/>
      <c r="AB363" s="25"/>
      <c r="AE363" s="19"/>
      <c r="AF363" s="19"/>
      <c r="AH363" s="19"/>
      <c r="AI363" s="25"/>
      <c r="CD363" s="19"/>
      <c r="CE363" s="25"/>
      <c r="DZ363" s="19"/>
      <c r="EA363" s="19"/>
      <c r="EB363" s="19"/>
      <c r="EC363" s="19"/>
      <c r="ED363" s="19"/>
      <c r="EE363" s="19"/>
      <c r="EF363" s="19"/>
      <c r="EG363" s="19"/>
      <c r="EH363" s="19"/>
      <c r="EI363" s="19"/>
      <c r="EJ363" s="19"/>
      <c r="EK363" s="19"/>
      <c r="EL363" s="19"/>
      <c r="FU363" s="19"/>
      <c r="FV363" s="19"/>
      <c r="HQ363" s="19"/>
      <c r="HR363" s="19"/>
      <c r="JM363" s="19"/>
      <c r="JN363" s="29"/>
      <c r="JO363" s="19"/>
      <c r="JP363" s="19"/>
      <c r="JQ363" s="19"/>
      <c r="JR363" s="19"/>
      <c r="JS363" s="19"/>
      <c r="JT363" s="19"/>
      <c r="JU363" s="19"/>
      <c r="JV363" s="19"/>
      <c r="JW363" s="19"/>
      <c r="JX363" s="19"/>
      <c r="JY363" s="19"/>
      <c r="JZ363" s="19"/>
      <c r="LI363" s="19"/>
      <c r="LJ363" s="19"/>
      <c r="LK363" s="19"/>
      <c r="LL363" s="19"/>
      <c r="LM363" s="19"/>
      <c r="LN363" s="19"/>
      <c r="LO363" s="19"/>
      <c r="LP363" s="19"/>
      <c r="LQ363" s="19"/>
      <c r="LR363" s="19"/>
      <c r="LS363" s="19"/>
      <c r="LT363" s="19"/>
      <c r="LU363" s="19"/>
      <c r="ND363" s="19"/>
      <c r="NE363" s="19"/>
      <c r="NF363" s="19"/>
      <c r="NG363" s="19"/>
      <c r="NH363" s="19"/>
      <c r="NI363" s="19"/>
      <c r="NJ363" s="19"/>
      <c r="NK363" s="19"/>
      <c r="NL363" s="19"/>
      <c r="NM363" s="19"/>
      <c r="NN363" s="19"/>
      <c r="NO363" s="19"/>
      <c r="NP363" s="19"/>
      <c r="OZ363" s="25"/>
      <c r="PA363" s="25"/>
      <c r="PB363" s="25"/>
      <c r="PC363" s="25"/>
      <c r="PD363" s="25"/>
      <c r="PE363" s="25"/>
      <c r="PF363" s="25"/>
      <c r="PG363" s="25"/>
      <c r="PH363" s="25"/>
      <c r="PI363" s="25"/>
      <c r="PJ363" s="25"/>
      <c r="PK363" s="25"/>
      <c r="PL363" s="25"/>
      <c r="PM363" s="25"/>
      <c r="PN363" s="25"/>
      <c r="QW363" s="25"/>
      <c r="RA363" s="19"/>
      <c r="RB363" s="19"/>
      <c r="RC363" s="19"/>
      <c r="RD363" s="19"/>
      <c r="RE363" s="19"/>
      <c r="RF363" s="19"/>
      <c r="RI363" s="19"/>
      <c r="RJ363" s="19"/>
      <c r="RK363" s="19"/>
      <c r="RL363" s="19"/>
      <c r="RM363" s="19"/>
      <c r="RN363" s="19"/>
      <c r="RO363" s="19"/>
      <c r="RP363" s="19"/>
      <c r="RQ363" s="19"/>
      <c r="RR363" s="19"/>
      <c r="RS363" s="19"/>
      <c r="RT363" s="19"/>
      <c r="RU363" s="19"/>
      <c r="RV363" s="19"/>
      <c r="RW363" s="19"/>
      <c r="RX363" s="19"/>
      <c r="RY363" s="19"/>
      <c r="SA363" s="19"/>
      <c r="SB363" s="19"/>
    </row>
    <row r="364" spans="1:496" x14ac:dyDescent="0.25">
      <c r="A364" s="2"/>
      <c r="B364" s="19"/>
      <c r="C364" s="19"/>
      <c r="D364" s="19"/>
      <c r="E364" s="25"/>
      <c r="F364" s="25"/>
      <c r="G364" s="19"/>
      <c r="H364" s="19"/>
      <c r="I364" s="19"/>
      <c r="J364" s="19"/>
      <c r="K364" s="19"/>
      <c r="L364" s="29"/>
      <c r="M364" s="29"/>
      <c r="N364" s="19"/>
      <c r="O364" s="19"/>
      <c r="P364" s="20"/>
      <c r="Q364" s="19"/>
      <c r="R364" s="19"/>
      <c r="S364" s="25"/>
      <c r="T364" s="19"/>
      <c r="U364" s="19"/>
      <c r="V364" s="19"/>
      <c r="W364" s="19"/>
      <c r="X364" s="40"/>
      <c r="Y364" s="19"/>
      <c r="Z364" s="19"/>
      <c r="AA364" s="19"/>
      <c r="AB364" s="25"/>
      <c r="AE364" s="19"/>
      <c r="AF364" s="19"/>
      <c r="AH364" s="19"/>
      <c r="AI364" s="25"/>
      <c r="CD364" s="19"/>
      <c r="CE364" s="25"/>
      <c r="DZ364" s="19"/>
      <c r="EA364" s="19"/>
      <c r="EB364" s="19"/>
      <c r="EC364" s="19"/>
      <c r="ED364" s="19"/>
      <c r="EE364" s="19"/>
      <c r="EF364" s="19"/>
      <c r="EG364" s="19"/>
      <c r="EH364" s="19"/>
      <c r="EI364" s="19"/>
      <c r="EJ364" s="19"/>
      <c r="EK364" s="19"/>
      <c r="EL364" s="19"/>
      <c r="FU364" s="19"/>
      <c r="FV364" s="19"/>
      <c r="HQ364" s="19"/>
      <c r="HR364" s="19"/>
      <c r="JM364" s="19"/>
      <c r="JN364" s="29"/>
      <c r="JO364" s="19"/>
      <c r="JP364" s="19"/>
      <c r="JQ364" s="19"/>
      <c r="JR364" s="19"/>
      <c r="JS364" s="19"/>
      <c r="JT364" s="19"/>
      <c r="JU364" s="19"/>
      <c r="JV364" s="19"/>
      <c r="JW364" s="19"/>
      <c r="JX364" s="19"/>
      <c r="JY364" s="19"/>
      <c r="JZ364" s="19"/>
      <c r="LI364" s="19"/>
      <c r="LJ364" s="19"/>
      <c r="LK364" s="19"/>
      <c r="LL364" s="19"/>
      <c r="LM364" s="19"/>
      <c r="LN364" s="19"/>
      <c r="LO364" s="19"/>
      <c r="LP364" s="19"/>
      <c r="LQ364" s="19"/>
      <c r="LR364" s="19"/>
      <c r="LS364" s="19"/>
      <c r="LT364" s="19"/>
      <c r="LU364" s="19"/>
      <c r="ND364" s="19"/>
      <c r="NE364" s="19"/>
      <c r="NF364" s="19"/>
      <c r="NG364" s="19"/>
      <c r="NH364" s="19"/>
      <c r="NI364" s="19"/>
      <c r="NJ364" s="19"/>
      <c r="NK364" s="19"/>
      <c r="NL364" s="19"/>
      <c r="NM364" s="19"/>
      <c r="NN364" s="19"/>
      <c r="NO364" s="19"/>
      <c r="NP364" s="19"/>
      <c r="OZ364" s="25"/>
      <c r="PA364" s="25"/>
      <c r="PB364" s="25"/>
      <c r="PC364" s="25"/>
      <c r="PD364" s="25"/>
      <c r="PE364" s="25"/>
      <c r="PF364" s="25"/>
      <c r="PG364" s="25"/>
      <c r="PH364" s="25"/>
      <c r="PI364" s="25"/>
      <c r="PJ364" s="25"/>
      <c r="PK364" s="25"/>
      <c r="PL364" s="25"/>
      <c r="PM364" s="25"/>
      <c r="PN364" s="25"/>
      <c r="QW364" s="25"/>
      <c r="RA364" s="19"/>
      <c r="RB364" s="19"/>
      <c r="RC364" s="19"/>
      <c r="RD364" s="19"/>
      <c r="RE364" s="19"/>
      <c r="RF364" s="19"/>
      <c r="RI364" s="19"/>
      <c r="RJ364" s="19"/>
      <c r="RK364" s="19"/>
      <c r="RL364" s="19"/>
      <c r="RM364" s="19"/>
      <c r="RN364" s="19"/>
      <c r="RO364" s="19"/>
      <c r="RP364" s="19"/>
      <c r="RQ364" s="19"/>
      <c r="RR364" s="19"/>
      <c r="RS364" s="19"/>
      <c r="RT364" s="19"/>
      <c r="RU364" s="19"/>
      <c r="RV364" s="19"/>
      <c r="RW364" s="19"/>
      <c r="RX364" s="19"/>
      <c r="RY364" s="19"/>
      <c r="SA364" s="19"/>
      <c r="SB364" s="19"/>
    </row>
    <row r="365" spans="1:496" x14ac:dyDescent="0.25">
      <c r="A365" s="2"/>
      <c r="B365" s="19"/>
      <c r="C365" s="19"/>
      <c r="D365" s="19"/>
      <c r="E365" s="25"/>
      <c r="F365" s="25"/>
      <c r="G365" s="19"/>
      <c r="H365" s="19"/>
      <c r="I365" s="19"/>
      <c r="J365" s="19"/>
      <c r="K365" s="19"/>
      <c r="L365" s="29"/>
      <c r="M365" s="29"/>
      <c r="N365" s="19"/>
      <c r="O365" s="19"/>
      <c r="P365" s="20"/>
      <c r="Q365" s="19"/>
      <c r="R365" s="19"/>
      <c r="S365" s="25"/>
      <c r="T365" s="19"/>
      <c r="U365" s="19"/>
      <c r="V365" s="19"/>
      <c r="W365" s="19"/>
      <c r="X365" s="40"/>
      <c r="Y365" s="19"/>
      <c r="Z365" s="19"/>
      <c r="AA365" s="19"/>
      <c r="AB365" s="25"/>
      <c r="AE365" s="19"/>
      <c r="AF365" s="19"/>
      <c r="AH365" s="19"/>
      <c r="AI365" s="25"/>
      <c r="CD365" s="19"/>
      <c r="CE365" s="25"/>
      <c r="DZ365" s="19"/>
      <c r="EA365" s="19"/>
      <c r="EB365" s="19"/>
      <c r="EC365" s="19"/>
      <c r="ED365" s="19"/>
      <c r="EE365" s="19"/>
      <c r="EF365" s="19"/>
      <c r="EG365" s="19"/>
      <c r="EH365" s="19"/>
      <c r="EI365" s="19"/>
      <c r="EJ365" s="19"/>
      <c r="EK365" s="19"/>
      <c r="EL365" s="19"/>
      <c r="FU365" s="19"/>
      <c r="FV365" s="19"/>
      <c r="HQ365" s="19"/>
      <c r="HR365" s="19"/>
      <c r="JM365" s="19"/>
      <c r="JN365" s="29"/>
      <c r="JO365" s="19"/>
      <c r="JP365" s="19"/>
      <c r="JQ365" s="19"/>
      <c r="JR365" s="19"/>
      <c r="JS365" s="19"/>
      <c r="JT365" s="19"/>
      <c r="JU365" s="19"/>
      <c r="JV365" s="19"/>
      <c r="JW365" s="19"/>
      <c r="JX365" s="19"/>
      <c r="JY365" s="19"/>
      <c r="JZ365" s="19"/>
      <c r="LI365" s="19"/>
      <c r="LJ365" s="19"/>
      <c r="LK365" s="19"/>
      <c r="LL365" s="19"/>
      <c r="LM365" s="19"/>
      <c r="LN365" s="19"/>
      <c r="LO365" s="19"/>
      <c r="LP365" s="19"/>
      <c r="LQ365" s="19"/>
      <c r="LR365" s="19"/>
      <c r="LS365" s="19"/>
      <c r="LT365" s="19"/>
      <c r="LU365" s="19"/>
      <c r="ND365" s="19"/>
      <c r="NE365" s="19"/>
      <c r="NF365" s="19"/>
      <c r="NG365" s="19"/>
      <c r="NH365" s="19"/>
      <c r="NI365" s="19"/>
      <c r="NJ365" s="19"/>
      <c r="NK365" s="19"/>
      <c r="NL365" s="19"/>
      <c r="NM365" s="19"/>
      <c r="NN365" s="19"/>
      <c r="NO365" s="19"/>
      <c r="NP365" s="19"/>
      <c r="OZ365" s="25"/>
      <c r="PA365" s="25"/>
      <c r="PB365" s="25"/>
      <c r="PC365" s="25"/>
      <c r="PD365" s="25"/>
      <c r="PE365" s="25"/>
      <c r="PF365" s="25"/>
      <c r="PG365" s="25"/>
      <c r="PH365" s="25"/>
      <c r="PI365" s="25"/>
      <c r="PJ365" s="25"/>
      <c r="PK365" s="25"/>
      <c r="PL365" s="25"/>
      <c r="PM365" s="25"/>
      <c r="PN365" s="25"/>
      <c r="QW365" s="25"/>
      <c r="RA365" s="19"/>
      <c r="RB365" s="19"/>
      <c r="RC365" s="19"/>
      <c r="RD365" s="19"/>
      <c r="RE365" s="19"/>
      <c r="RF365" s="19"/>
      <c r="RI365" s="19"/>
      <c r="RJ365" s="19"/>
      <c r="RK365" s="19"/>
      <c r="RL365" s="19"/>
      <c r="RM365" s="19"/>
      <c r="RN365" s="19"/>
      <c r="RO365" s="19"/>
      <c r="RP365" s="19"/>
      <c r="RQ365" s="19"/>
      <c r="RR365" s="19"/>
      <c r="RS365" s="19"/>
      <c r="RT365" s="19"/>
      <c r="RU365" s="19"/>
      <c r="RV365" s="19"/>
      <c r="RW365" s="19"/>
      <c r="RX365" s="19"/>
      <c r="RY365" s="19"/>
      <c r="SA365" s="19"/>
      <c r="SB365" s="19"/>
    </row>
    <row r="366" spans="1:496" x14ac:dyDescent="0.25">
      <c r="A366" s="2"/>
      <c r="B366" s="19"/>
      <c r="C366" s="19"/>
      <c r="D366" s="19"/>
      <c r="E366" s="25"/>
      <c r="F366" s="25"/>
      <c r="G366" s="19"/>
      <c r="H366" s="19"/>
      <c r="I366" s="19"/>
      <c r="J366" s="19"/>
      <c r="K366" s="19"/>
      <c r="L366" s="29"/>
      <c r="M366" s="29"/>
      <c r="N366" s="19"/>
      <c r="O366" s="19"/>
      <c r="P366" s="20"/>
      <c r="Q366" s="19"/>
      <c r="R366" s="19"/>
      <c r="S366" s="25"/>
      <c r="T366" s="19"/>
      <c r="U366" s="19"/>
      <c r="V366" s="19"/>
      <c r="W366" s="19"/>
      <c r="X366" s="40"/>
      <c r="Y366" s="19"/>
      <c r="Z366" s="19"/>
      <c r="AA366" s="19"/>
      <c r="AB366" s="25"/>
      <c r="AE366" s="19"/>
      <c r="AF366" s="19"/>
      <c r="AH366" s="19"/>
      <c r="AI366" s="25"/>
      <c r="CD366" s="19"/>
      <c r="CE366" s="25"/>
      <c r="DZ366" s="19"/>
      <c r="EA366" s="19"/>
      <c r="EB366" s="19"/>
      <c r="EC366" s="19"/>
      <c r="ED366" s="19"/>
      <c r="EE366" s="19"/>
      <c r="EF366" s="19"/>
      <c r="EG366" s="19"/>
      <c r="EH366" s="19"/>
      <c r="EI366" s="19"/>
      <c r="EJ366" s="19"/>
      <c r="EK366" s="19"/>
      <c r="EL366" s="19"/>
      <c r="FU366" s="19"/>
      <c r="FV366" s="19"/>
      <c r="HQ366" s="19"/>
      <c r="HR366" s="19"/>
      <c r="JM366" s="19"/>
      <c r="JN366" s="29"/>
      <c r="JO366" s="19"/>
      <c r="JP366" s="19"/>
      <c r="JQ366" s="19"/>
      <c r="JR366" s="19"/>
      <c r="JS366" s="19"/>
      <c r="JT366" s="19"/>
      <c r="JU366" s="19"/>
      <c r="JV366" s="19"/>
      <c r="JW366" s="19"/>
      <c r="JX366" s="19"/>
      <c r="JY366" s="19"/>
      <c r="JZ366" s="19"/>
      <c r="LI366" s="19"/>
      <c r="LJ366" s="19"/>
      <c r="LK366" s="19"/>
      <c r="LL366" s="19"/>
      <c r="LM366" s="19"/>
      <c r="LN366" s="19"/>
      <c r="LO366" s="19"/>
      <c r="LP366" s="19"/>
      <c r="LQ366" s="19"/>
      <c r="LR366" s="19"/>
      <c r="LS366" s="19"/>
      <c r="LT366" s="19"/>
      <c r="LU366" s="19"/>
      <c r="ND366" s="19"/>
      <c r="NE366" s="19"/>
      <c r="NF366" s="19"/>
      <c r="NG366" s="19"/>
      <c r="NH366" s="19"/>
      <c r="NI366" s="19"/>
      <c r="NJ366" s="19"/>
      <c r="NK366" s="19"/>
      <c r="NL366" s="19"/>
      <c r="NM366" s="19"/>
      <c r="NN366" s="19"/>
      <c r="NO366" s="19"/>
      <c r="NP366" s="19"/>
      <c r="OZ366" s="25"/>
      <c r="PA366" s="25"/>
      <c r="PB366" s="25"/>
      <c r="PC366" s="25"/>
      <c r="PD366" s="25"/>
      <c r="PE366" s="25"/>
      <c r="PF366" s="25"/>
      <c r="PG366" s="25"/>
      <c r="PH366" s="25"/>
      <c r="PI366" s="25"/>
      <c r="PJ366" s="25"/>
      <c r="PK366" s="25"/>
      <c r="PL366" s="25"/>
      <c r="PM366" s="25"/>
      <c r="PN366" s="25"/>
      <c r="QW366" s="25"/>
      <c r="RA366" s="19"/>
      <c r="RB366" s="19"/>
      <c r="RC366" s="19"/>
      <c r="RD366" s="19"/>
      <c r="RE366" s="19"/>
      <c r="RF366" s="19"/>
      <c r="RI366" s="19"/>
      <c r="RJ366" s="19"/>
      <c r="RK366" s="19"/>
      <c r="RL366" s="19"/>
      <c r="RM366" s="19"/>
      <c r="RN366" s="19"/>
      <c r="RO366" s="19"/>
      <c r="RP366" s="19"/>
      <c r="RQ366" s="19"/>
      <c r="RR366" s="19"/>
      <c r="RS366" s="19"/>
      <c r="RT366" s="19"/>
      <c r="RU366" s="19"/>
      <c r="RV366" s="19"/>
      <c r="RW366" s="19"/>
      <c r="RX366" s="19"/>
      <c r="RY366" s="19"/>
      <c r="SA366" s="19"/>
      <c r="SB366" s="19"/>
    </row>
    <row r="367" spans="1:496" x14ac:dyDescent="0.25">
      <c r="A367" s="2"/>
      <c r="B367" s="19"/>
      <c r="C367" s="19"/>
      <c r="D367" s="19"/>
      <c r="E367" s="25"/>
      <c r="F367" s="25"/>
      <c r="G367" s="19"/>
      <c r="H367" s="19"/>
      <c r="I367" s="19"/>
      <c r="J367" s="19"/>
      <c r="K367" s="19"/>
      <c r="L367" s="29"/>
      <c r="M367" s="29"/>
      <c r="N367" s="19"/>
      <c r="O367" s="19"/>
      <c r="P367" s="20"/>
      <c r="Q367" s="19"/>
      <c r="R367" s="19"/>
      <c r="S367" s="25"/>
      <c r="T367" s="19"/>
      <c r="U367" s="19"/>
      <c r="V367" s="19"/>
      <c r="W367" s="19"/>
      <c r="X367" s="40"/>
      <c r="Y367" s="19"/>
      <c r="Z367" s="19"/>
      <c r="AA367" s="19"/>
      <c r="AB367" s="25"/>
      <c r="AE367" s="19"/>
      <c r="AF367" s="19"/>
      <c r="AH367" s="19"/>
      <c r="AI367" s="25"/>
      <c r="CD367" s="19"/>
      <c r="CE367" s="25"/>
      <c r="DZ367" s="19"/>
      <c r="EA367" s="19"/>
      <c r="EB367" s="19"/>
      <c r="EC367" s="19"/>
      <c r="ED367" s="19"/>
      <c r="EE367" s="19"/>
      <c r="EF367" s="19"/>
      <c r="EG367" s="19"/>
      <c r="EH367" s="19"/>
      <c r="EI367" s="19"/>
      <c r="EJ367" s="19"/>
      <c r="EK367" s="19"/>
      <c r="EL367" s="19"/>
      <c r="FU367" s="19"/>
      <c r="FV367" s="19"/>
      <c r="HQ367" s="19"/>
      <c r="HR367" s="19"/>
      <c r="JM367" s="19"/>
      <c r="JN367" s="29"/>
      <c r="JO367" s="19"/>
      <c r="JP367" s="19"/>
      <c r="JQ367" s="19"/>
      <c r="JR367" s="19"/>
      <c r="JS367" s="19"/>
      <c r="JT367" s="19"/>
      <c r="JU367" s="19"/>
      <c r="JV367" s="19"/>
      <c r="JW367" s="19"/>
      <c r="JX367" s="19"/>
      <c r="JY367" s="19"/>
      <c r="JZ367" s="19"/>
      <c r="LI367" s="19"/>
      <c r="LJ367" s="19"/>
      <c r="LK367" s="19"/>
      <c r="LL367" s="19"/>
      <c r="LM367" s="19"/>
      <c r="LN367" s="19"/>
      <c r="LO367" s="19"/>
      <c r="LP367" s="19"/>
      <c r="LQ367" s="19"/>
      <c r="LR367" s="19"/>
      <c r="LS367" s="19"/>
      <c r="LT367" s="19"/>
      <c r="LU367" s="19"/>
      <c r="ND367" s="19"/>
      <c r="NE367" s="19"/>
      <c r="NF367" s="19"/>
      <c r="NG367" s="19"/>
      <c r="NH367" s="19"/>
      <c r="NI367" s="19"/>
      <c r="NJ367" s="19"/>
      <c r="NK367" s="19"/>
      <c r="NL367" s="19"/>
      <c r="NM367" s="19"/>
      <c r="NN367" s="19"/>
      <c r="NO367" s="19"/>
      <c r="NP367" s="19"/>
      <c r="OZ367" s="25"/>
      <c r="PA367" s="25"/>
      <c r="PB367" s="25"/>
      <c r="PC367" s="25"/>
      <c r="PD367" s="25"/>
      <c r="PE367" s="25"/>
      <c r="PF367" s="25"/>
      <c r="PG367" s="25"/>
      <c r="PH367" s="25"/>
      <c r="PI367" s="25"/>
      <c r="PJ367" s="25"/>
      <c r="PK367" s="25"/>
      <c r="PL367" s="25"/>
      <c r="PM367" s="25"/>
      <c r="PN367" s="25"/>
      <c r="QW367" s="25"/>
      <c r="RA367" s="19"/>
      <c r="RB367" s="19"/>
      <c r="RC367" s="19"/>
      <c r="RD367" s="19"/>
      <c r="RE367" s="19"/>
      <c r="RF367" s="19"/>
      <c r="RI367" s="19"/>
      <c r="RJ367" s="19"/>
      <c r="RK367" s="19"/>
      <c r="RL367" s="19"/>
      <c r="RM367" s="19"/>
      <c r="RN367" s="19"/>
      <c r="RO367" s="19"/>
      <c r="RP367" s="19"/>
      <c r="RQ367" s="19"/>
      <c r="RR367" s="19"/>
      <c r="RS367" s="19"/>
      <c r="RT367" s="19"/>
      <c r="RU367" s="19"/>
      <c r="RV367" s="19"/>
      <c r="RW367" s="19"/>
      <c r="RX367" s="19"/>
      <c r="RY367" s="19"/>
      <c r="SA367" s="19"/>
      <c r="SB367" s="19"/>
    </row>
    <row r="368" spans="1:496" x14ac:dyDescent="0.25">
      <c r="A368" s="2"/>
      <c r="B368" s="19"/>
      <c r="C368" s="19"/>
      <c r="D368" s="19"/>
      <c r="E368" s="25"/>
      <c r="F368" s="25"/>
      <c r="G368" s="19"/>
      <c r="H368" s="19"/>
      <c r="I368" s="19"/>
      <c r="J368" s="19"/>
      <c r="K368" s="19"/>
      <c r="L368" s="29"/>
      <c r="M368" s="29"/>
      <c r="N368" s="19"/>
      <c r="O368" s="19"/>
      <c r="P368" s="20"/>
      <c r="Q368" s="19"/>
      <c r="R368" s="19"/>
      <c r="S368" s="25"/>
      <c r="T368" s="19"/>
      <c r="U368" s="19"/>
      <c r="V368" s="19"/>
      <c r="W368" s="19"/>
      <c r="X368" s="40"/>
      <c r="Y368" s="19"/>
      <c r="Z368" s="19"/>
      <c r="AA368" s="19"/>
      <c r="AB368" s="25"/>
      <c r="AE368" s="19"/>
      <c r="AF368" s="19"/>
      <c r="AH368" s="19"/>
      <c r="AI368" s="25"/>
      <c r="CD368" s="19"/>
      <c r="CE368" s="25"/>
      <c r="DZ368" s="19"/>
      <c r="EA368" s="19"/>
      <c r="EB368" s="19"/>
      <c r="EC368" s="19"/>
      <c r="ED368" s="19"/>
      <c r="EE368" s="19"/>
      <c r="EF368" s="19"/>
      <c r="EG368" s="19"/>
      <c r="EH368" s="19"/>
      <c r="EI368" s="19"/>
      <c r="EJ368" s="19"/>
      <c r="EK368" s="19"/>
      <c r="EL368" s="19"/>
      <c r="FU368" s="19"/>
      <c r="FV368" s="19"/>
      <c r="HQ368" s="19"/>
      <c r="HR368" s="19"/>
      <c r="JM368" s="19"/>
      <c r="JN368" s="29"/>
      <c r="JO368" s="19"/>
      <c r="JP368" s="19"/>
      <c r="JQ368" s="19"/>
      <c r="JR368" s="19"/>
      <c r="JS368" s="19"/>
      <c r="JT368" s="19"/>
      <c r="JU368" s="19"/>
      <c r="JV368" s="19"/>
      <c r="JW368" s="19"/>
      <c r="JX368" s="19"/>
      <c r="JY368" s="19"/>
      <c r="JZ368" s="19"/>
      <c r="LI368" s="19"/>
      <c r="LJ368" s="19"/>
      <c r="LK368" s="19"/>
      <c r="LL368" s="19"/>
      <c r="LM368" s="19"/>
      <c r="LN368" s="19"/>
      <c r="LO368" s="19"/>
      <c r="LP368" s="19"/>
      <c r="LQ368" s="19"/>
      <c r="LR368" s="19"/>
      <c r="LS368" s="19"/>
      <c r="LT368" s="19"/>
      <c r="LU368" s="19"/>
      <c r="ND368" s="19"/>
      <c r="NE368" s="19"/>
      <c r="NF368" s="19"/>
      <c r="NG368" s="19"/>
      <c r="NH368" s="19"/>
      <c r="NI368" s="19"/>
      <c r="NJ368" s="19"/>
      <c r="NK368" s="19"/>
      <c r="NL368" s="19"/>
      <c r="NM368" s="19"/>
      <c r="NN368" s="19"/>
      <c r="NO368" s="19"/>
      <c r="NP368" s="19"/>
      <c r="OZ368" s="25"/>
      <c r="PA368" s="25"/>
      <c r="PB368" s="25"/>
      <c r="PC368" s="25"/>
      <c r="PD368" s="25"/>
      <c r="PE368" s="25"/>
      <c r="PF368" s="25"/>
      <c r="PG368" s="25"/>
      <c r="PH368" s="25"/>
      <c r="PI368" s="25"/>
      <c r="PJ368" s="25"/>
      <c r="PK368" s="25"/>
      <c r="PL368" s="25"/>
      <c r="PM368" s="25"/>
      <c r="PN368" s="25"/>
      <c r="QW368" s="25"/>
      <c r="RA368" s="19"/>
      <c r="RB368" s="19"/>
      <c r="RC368" s="19"/>
      <c r="RD368" s="19"/>
      <c r="RE368" s="19"/>
      <c r="RF368" s="19"/>
      <c r="RI368" s="19"/>
      <c r="RJ368" s="19"/>
      <c r="RK368" s="19"/>
      <c r="RL368" s="19"/>
      <c r="RM368" s="19"/>
      <c r="RN368" s="19"/>
      <c r="RO368" s="19"/>
      <c r="RP368" s="19"/>
      <c r="RQ368" s="19"/>
      <c r="RR368" s="19"/>
      <c r="RS368" s="19"/>
      <c r="RT368" s="19"/>
      <c r="RU368" s="19"/>
      <c r="RV368" s="19"/>
      <c r="RW368" s="19"/>
      <c r="RX368" s="19"/>
      <c r="RY368" s="19"/>
      <c r="SA368" s="19"/>
      <c r="SB368" s="19"/>
    </row>
    <row r="369" spans="1:496" x14ac:dyDescent="0.25">
      <c r="A369" s="2"/>
      <c r="B369" s="19"/>
      <c r="C369" s="19"/>
      <c r="D369" s="19"/>
      <c r="E369" s="25"/>
      <c r="F369" s="25"/>
      <c r="G369" s="19"/>
      <c r="H369" s="19"/>
      <c r="I369" s="19"/>
      <c r="J369" s="19"/>
      <c r="K369" s="19"/>
      <c r="L369" s="29"/>
      <c r="M369" s="29"/>
      <c r="N369" s="19"/>
      <c r="O369" s="19"/>
      <c r="P369" s="20"/>
      <c r="Q369" s="19"/>
      <c r="R369" s="19"/>
      <c r="S369" s="25"/>
      <c r="T369" s="19"/>
      <c r="U369" s="19"/>
      <c r="V369" s="19"/>
      <c r="W369" s="19"/>
      <c r="X369" s="40"/>
      <c r="Y369" s="19"/>
      <c r="Z369" s="19"/>
      <c r="AA369" s="19"/>
      <c r="AB369" s="25"/>
      <c r="AE369" s="19"/>
      <c r="AF369" s="19"/>
      <c r="AH369" s="19"/>
      <c r="AI369" s="25"/>
      <c r="CD369" s="19"/>
      <c r="CE369" s="25"/>
      <c r="DZ369" s="19"/>
      <c r="EA369" s="19"/>
      <c r="EB369" s="19"/>
      <c r="EC369" s="19"/>
      <c r="ED369" s="19"/>
      <c r="EE369" s="19"/>
      <c r="EF369" s="19"/>
      <c r="EG369" s="19"/>
      <c r="EH369" s="19"/>
      <c r="EI369" s="19"/>
      <c r="EJ369" s="19"/>
      <c r="EK369" s="19"/>
      <c r="EL369" s="19"/>
      <c r="FU369" s="19"/>
      <c r="FV369" s="19"/>
      <c r="HQ369" s="19"/>
      <c r="HR369" s="19"/>
      <c r="JM369" s="19"/>
      <c r="JN369" s="29"/>
      <c r="JO369" s="19"/>
      <c r="JP369" s="19"/>
      <c r="JQ369" s="19"/>
      <c r="JR369" s="19"/>
      <c r="JS369" s="19"/>
      <c r="JT369" s="19"/>
      <c r="JU369" s="19"/>
      <c r="JV369" s="19"/>
      <c r="JW369" s="19"/>
      <c r="JX369" s="19"/>
      <c r="JY369" s="19"/>
      <c r="JZ369" s="19"/>
      <c r="LI369" s="19"/>
      <c r="LJ369" s="19"/>
      <c r="LK369" s="19"/>
      <c r="LL369" s="19"/>
      <c r="LM369" s="19"/>
      <c r="LN369" s="19"/>
      <c r="LO369" s="19"/>
      <c r="LP369" s="19"/>
      <c r="LQ369" s="19"/>
      <c r="LR369" s="19"/>
      <c r="LS369" s="19"/>
      <c r="LT369" s="19"/>
      <c r="LU369" s="19"/>
      <c r="ND369" s="19"/>
      <c r="NE369" s="19"/>
      <c r="NF369" s="19"/>
      <c r="NG369" s="19"/>
      <c r="NH369" s="19"/>
      <c r="NI369" s="19"/>
      <c r="NJ369" s="19"/>
      <c r="NK369" s="19"/>
      <c r="NL369" s="19"/>
      <c r="NM369" s="19"/>
      <c r="NN369" s="19"/>
      <c r="NO369" s="19"/>
      <c r="NP369" s="19"/>
      <c r="OZ369" s="25"/>
      <c r="PA369" s="25"/>
      <c r="PB369" s="25"/>
      <c r="PC369" s="25"/>
      <c r="PD369" s="25"/>
      <c r="PE369" s="25"/>
      <c r="PF369" s="25"/>
      <c r="PG369" s="25"/>
      <c r="PH369" s="25"/>
      <c r="PI369" s="25"/>
      <c r="PJ369" s="25"/>
      <c r="PK369" s="25"/>
      <c r="PL369" s="25"/>
      <c r="PM369" s="25"/>
      <c r="PN369" s="25"/>
      <c r="QW369" s="25"/>
      <c r="RA369" s="19"/>
      <c r="RB369" s="19"/>
      <c r="RC369" s="19"/>
      <c r="RD369" s="19"/>
      <c r="RE369" s="19"/>
      <c r="RF369" s="19"/>
      <c r="RI369" s="19"/>
      <c r="RJ369" s="19"/>
      <c r="RK369" s="19"/>
      <c r="RL369" s="19"/>
      <c r="RM369" s="19"/>
      <c r="RN369" s="19"/>
      <c r="RO369" s="19"/>
      <c r="RP369" s="19"/>
      <c r="RQ369" s="19"/>
      <c r="RR369" s="19"/>
      <c r="RS369" s="19"/>
      <c r="RT369" s="19"/>
      <c r="RU369" s="19"/>
      <c r="RV369" s="19"/>
      <c r="RW369" s="19"/>
      <c r="RX369" s="19"/>
      <c r="RY369" s="19"/>
      <c r="SA369" s="19"/>
      <c r="SB369" s="19"/>
    </row>
    <row r="370" spans="1:496" x14ac:dyDescent="0.25">
      <c r="A370" s="2"/>
      <c r="B370" s="19"/>
      <c r="C370" s="19"/>
      <c r="D370" s="19"/>
      <c r="E370" s="25"/>
      <c r="F370" s="25"/>
      <c r="G370" s="19"/>
      <c r="H370" s="19"/>
      <c r="I370" s="19"/>
      <c r="J370" s="19"/>
      <c r="K370" s="19"/>
      <c r="L370" s="29"/>
      <c r="M370" s="29"/>
      <c r="N370" s="19"/>
      <c r="O370" s="19"/>
      <c r="P370" s="20"/>
      <c r="Q370" s="19"/>
      <c r="R370" s="19"/>
      <c r="S370" s="25"/>
      <c r="T370" s="19"/>
      <c r="U370" s="19"/>
      <c r="V370" s="19"/>
      <c r="W370" s="19"/>
      <c r="X370" s="40"/>
      <c r="Y370" s="19"/>
      <c r="Z370" s="19"/>
      <c r="AA370" s="19"/>
      <c r="AB370" s="25"/>
      <c r="AE370" s="19"/>
      <c r="AF370" s="19"/>
      <c r="AH370" s="19"/>
      <c r="AI370" s="25"/>
      <c r="CD370" s="19"/>
      <c r="CE370" s="25"/>
      <c r="DZ370" s="19"/>
      <c r="EA370" s="19"/>
      <c r="EB370" s="19"/>
      <c r="EC370" s="19"/>
      <c r="ED370" s="19"/>
      <c r="EE370" s="19"/>
      <c r="EF370" s="19"/>
      <c r="EG370" s="19"/>
      <c r="EH370" s="19"/>
      <c r="EI370" s="19"/>
      <c r="EJ370" s="19"/>
      <c r="EK370" s="19"/>
      <c r="EL370" s="19"/>
      <c r="FU370" s="19"/>
      <c r="FV370" s="19"/>
      <c r="HQ370" s="19"/>
      <c r="HR370" s="19"/>
      <c r="JM370" s="19"/>
      <c r="JN370" s="29"/>
      <c r="JO370" s="19"/>
      <c r="JP370" s="19"/>
      <c r="JQ370" s="19"/>
      <c r="JR370" s="19"/>
      <c r="JS370" s="19"/>
      <c r="JT370" s="19"/>
      <c r="JU370" s="19"/>
      <c r="JV370" s="19"/>
      <c r="JW370" s="19"/>
      <c r="JX370" s="19"/>
      <c r="JY370" s="19"/>
      <c r="JZ370" s="19"/>
      <c r="LI370" s="19"/>
      <c r="LJ370" s="19"/>
      <c r="LK370" s="19"/>
      <c r="LL370" s="19"/>
      <c r="LM370" s="19"/>
      <c r="LN370" s="19"/>
      <c r="LO370" s="19"/>
      <c r="LP370" s="19"/>
      <c r="LQ370" s="19"/>
      <c r="LR370" s="19"/>
      <c r="LS370" s="19"/>
      <c r="LT370" s="19"/>
      <c r="LU370" s="19"/>
      <c r="ND370" s="19"/>
      <c r="NE370" s="19"/>
      <c r="NF370" s="19"/>
      <c r="NG370" s="19"/>
      <c r="NH370" s="19"/>
      <c r="NI370" s="19"/>
      <c r="NJ370" s="19"/>
      <c r="NK370" s="19"/>
      <c r="NL370" s="19"/>
      <c r="NM370" s="19"/>
      <c r="NN370" s="19"/>
      <c r="NO370" s="19"/>
      <c r="NP370" s="19"/>
      <c r="OZ370" s="25"/>
      <c r="PA370" s="25"/>
      <c r="PB370" s="25"/>
      <c r="PC370" s="25"/>
      <c r="PD370" s="25"/>
      <c r="PE370" s="25"/>
      <c r="PF370" s="25"/>
      <c r="PG370" s="25"/>
      <c r="PH370" s="25"/>
      <c r="PI370" s="25"/>
      <c r="PJ370" s="25"/>
      <c r="PK370" s="25"/>
      <c r="PL370" s="25"/>
      <c r="PM370" s="25"/>
      <c r="PN370" s="25"/>
      <c r="QW370" s="25"/>
      <c r="RA370" s="19"/>
      <c r="RB370" s="19"/>
      <c r="RC370" s="19"/>
      <c r="RD370" s="19"/>
      <c r="RE370" s="19"/>
      <c r="RF370" s="19"/>
      <c r="RI370" s="19"/>
      <c r="RJ370" s="19"/>
      <c r="RK370" s="19"/>
      <c r="RL370" s="19"/>
      <c r="RM370" s="19"/>
      <c r="RN370" s="19"/>
      <c r="RO370" s="19"/>
      <c r="RP370" s="19"/>
      <c r="RQ370" s="19"/>
      <c r="RR370" s="19"/>
      <c r="RS370" s="19"/>
      <c r="RT370" s="19"/>
      <c r="RU370" s="19"/>
      <c r="RV370" s="19"/>
      <c r="RW370" s="19"/>
      <c r="RX370" s="19"/>
      <c r="RY370" s="19"/>
      <c r="SA370" s="19"/>
      <c r="SB370" s="19"/>
    </row>
    <row r="371" spans="1:496" x14ac:dyDescent="0.25">
      <c r="A371" s="2"/>
      <c r="B371" s="19"/>
      <c r="C371" s="19"/>
      <c r="D371" s="19"/>
      <c r="E371" s="25"/>
      <c r="F371" s="25"/>
      <c r="G371" s="19"/>
      <c r="H371" s="19"/>
      <c r="I371" s="19"/>
      <c r="J371" s="19"/>
      <c r="K371" s="19"/>
      <c r="L371" s="29"/>
      <c r="M371" s="29"/>
      <c r="N371" s="19"/>
      <c r="O371" s="19"/>
      <c r="P371" s="20"/>
      <c r="Q371" s="19"/>
      <c r="R371" s="19"/>
      <c r="S371" s="25"/>
      <c r="T371" s="19"/>
      <c r="U371" s="19"/>
      <c r="V371" s="19"/>
      <c r="W371" s="19"/>
      <c r="X371" s="40"/>
      <c r="Y371" s="19"/>
      <c r="Z371" s="19"/>
      <c r="AA371" s="19"/>
      <c r="AB371" s="25"/>
      <c r="AE371" s="19"/>
      <c r="AF371" s="19"/>
      <c r="AH371" s="19"/>
      <c r="AI371" s="25"/>
      <c r="CD371" s="19"/>
      <c r="CE371" s="25"/>
      <c r="DZ371" s="19"/>
      <c r="EA371" s="19"/>
      <c r="EB371" s="19"/>
      <c r="EC371" s="19"/>
      <c r="ED371" s="19"/>
      <c r="EE371" s="19"/>
      <c r="EF371" s="19"/>
      <c r="EG371" s="19"/>
      <c r="EH371" s="19"/>
      <c r="EI371" s="19"/>
      <c r="EJ371" s="19"/>
      <c r="EK371" s="19"/>
      <c r="EL371" s="19"/>
      <c r="FU371" s="19"/>
      <c r="FV371" s="19"/>
      <c r="HQ371" s="19"/>
      <c r="HR371" s="19"/>
      <c r="JM371" s="19"/>
      <c r="JN371" s="29"/>
      <c r="JO371" s="19"/>
      <c r="JP371" s="19"/>
      <c r="JQ371" s="19"/>
      <c r="JR371" s="19"/>
      <c r="JS371" s="19"/>
      <c r="JT371" s="19"/>
      <c r="JU371" s="19"/>
      <c r="JV371" s="19"/>
      <c r="JW371" s="19"/>
      <c r="JX371" s="19"/>
      <c r="JY371" s="19"/>
      <c r="JZ371" s="19"/>
      <c r="LI371" s="19"/>
      <c r="LJ371" s="19"/>
      <c r="LK371" s="19"/>
      <c r="LL371" s="19"/>
      <c r="LM371" s="19"/>
      <c r="LN371" s="19"/>
      <c r="LO371" s="19"/>
      <c r="LP371" s="19"/>
      <c r="LQ371" s="19"/>
      <c r="LR371" s="19"/>
      <c r="LS371" s="19"/>
      <c r="LT371" s="19"/>
      <c r="LU371" s="19"/>
      <c r="ND371" s="19"/>
      <c r="NE371" s="19"/>
      <c r="NF371" s="19"/>
      <c r="NG371" s="19"/>
      <c r="NH371" s="19"/>
      <c r="NI371" s="19"/>
      <c r="NJ371" s="19"/>
      <c r="NK371" s="19"/>
      <c r="NL371" s="19"/>
      <c r="NM371" s="19"/>
      <c r="NN371" s="19"/>
      <c r="NO371" s="19"/>
      <c r="NP371" s="19"/>
      <c r="OZ371" s="25"/>
      <c r="PA371" s="25"/>
      <c r="PB371" s="25"/>
      <c r="PC371" s="25"/>
      <c r="PD371" s="25"/>
      <c r="PE371" s="25"/>
      <c r="PF371" s="25"/>
      <c r="PG371" s="25"/>
      <c r="PH371" s="25"/>
      <c r="PI371" s="25"/>
      <c r="PJ371" s="25"/>
      <c r="PK371" s="25"/>
      <c r="PL371" s="25"/>
      <c r="PM371" s="25"/>
      <c r="PN371" s="25"/>
      <c r="QW371" s="25"/>
      <c r="RA371" s="19"/>
      <c r="RB371" s="19"/>
      <c r="RC371" s="19"/>
      <c r="RD371" s="19"/>
      <c r="RE371" s="19"/>
      <c r="RF371" s="19"/>
      <c r="RI371" s="19"/>
      <c r="RJ371" s="19"/>
      <c r="RK371" s="19"/>
      <c r="RL371" s="19"/>
      <c r="RM371" s="19"/>
      <c r="RN371" s="19"/>
      <c r="RO371" s="19"/>
      <c r="RP371" s="19"/>
      <c r="RQ371" s="19"/>
      <c r="RR371" s="19"/>
      <c r="RS371" s="19"/>
      <c r="RT371" s="19"/>
      <c r="RU371" s="19"/>
      <c r="RV371" s="19"/>
      <c r="RW371" s="19"/>
      <c r="RX371" s="19"/>
      <c r="RY371" s="19"/>
      <c r="SA371" s="19"/>
      <c r="SB371" s="19"/>
    </row>
    <row r="372" spans="1:496" x14ac:dyDescent="0.25">
      <c r="A372" s="2"/>
      <c r="B372" s="19"/>
      <c r="C372" s="19"/>
      <c r="D372" s="19"/>
      <c r="E372" s="25"/>
      <c r="F372" s="25"/>
      <c r="G372" s="19"/>
      <c r="H372" s="19"/>
      <c r="I372" s="19"/>
      <c r="J372" s="19"/>
      <c r="K372" s="19"/>
      <c r="L372" s="29"/>
      <c r="M372" s="29"/>
      <c r="N372" s="19"/>
      <c r="O372" s="19"/>
      <c r="P372" s="20"/>
      <c r="Q372" s="19"/>
      <c r="R372" s="19"/>
      <c r="S372" s="25"/>
      <c r="T372" s="19"/>
      <c r="U372" s="19"/>
      <c r="V372" s="19"/>
      <c r="W372" s="19"/>
      <c r="X372" s="40"/>
      <c r="Y372" s="19"/>
      <c r="Z372" s="19"/>
      <c r="AA372" s="19"/>
      <c r="AB372" s="25"/>
      <c r="AE372" s="19"/>
      <c r="AF372" s="19"/>
      <c r="AH372" s="19"/>
      <c r="AI372" s="25"/>
      <c r="CD372" s="19"/>
      <c r="CE372" s="25"/>
      <c r="DZ372" s="19"/>
      <c r="EA372" s="19"/>
      <c r="EB372" s="19"/>
      <c r="EC372" s="19"/>
      <c r="ED372" s="19"/>
      <c r="EE372" s="19"/>
      <c r="EF372" s="19"/>
      <c r="EG372" s="19"/>
      <c r="EH372" s="19"/>
      <c r="EI372" s="19"/>
      <c r="EJ372" s="19"/>
      <c r="EK372" s="19"/>
      <c r="EL372" s="19"/>
      <c r="FU372" s="19"/>
      <c r="FV372" s="19"/>
      <c r="HQ372" s="19"/>
      <c r="HR372" s="19"/>
      <c r="JM372" s="19"/>
      <c r="JN372" s="29"/>
      <c r="JO372" s="19"/>
      <c r="JP372" s="19"/>
      <c r="JQ372" s="19"/>
      <c r="JR372" s="19"/>
      <c r="JS372" s="19"/>
      <c r="JT372" s="19"/>
      <c r="JU372" s="19"/>
      <c r="JV372" s="19"/>
      <c r="JW372" s="19"/>
      <c r="JX372" s="19"/>
      <c r="JY372" s="19"/>
      <c r="JZ372" s="19"/>
      <c r="LI372" s="19"/>
      <c r="LJ372" s="19"/>
      <c r="LK372" s="19"/>
      <c r="LL372" s="19"/>
      <c r="LM372" s="19"/>
      <c r="LN372" s="19"/>
      <c r="LO372" s="19"/>
      <c r="LP372" s="19"/>
      <c r="LQ372" s="19"/>
      <c r="LR372" s="19"/>
      <c r="LS372" s="19"/>
      <c r="LT372" s="19"/>
      <c r="LU372" s="19"/>
      <c r="ND372" s="19"/>
      <c r="NE372" s="19"/>
      <c r="NF372" s="19"/>
      <c r="NG372" s="19"/>
      <c r="NH372" s="19"/>
      <c r="NI372" s="19"/>
      <c r="NJ372" s="19"/>
      <c r="NK372" s="19"/>
      <c r="NL372" s="19"/>
      <c r="NM372" s="19"/>
      <c r="NN372" s="19"/>
      <c r="NO372" s="19"/>
      <c r="NP372" s="19"/>
      <c r="OZ372" s="25"/>
      <c r="PA372" s="25"/>
      <c r="PB372" s="25"/>
      <c r="PC372" s="25"/>
      <c r="PD372" s="25"/>
      <c r="PE372" s="25"/>
      <c r="PF372" s="25"/>
      <c r="PG372" s="25"/>
      <c r="PH372" s="25"/>
      <c r="PI372" s="25"/>
      <c r="PJ372" s="25"/>
      <c r="PK372" s="25"/>
      <c r="PL372" s="25"/>
      <c r="PM372" s="25"/>
      <c r="PN372" s="25"/>
      <c r="QW372" s="25"/>
      <c r="RA372" s="19"/>
      <c r="RB372" s="19"/>
      <c r="RC372" s="19"/>
      <c r="RD372" s="19"/>
      <c r="RE372" s="19"/>
      <c r="RF372" s="19"/>
      <c r="RI372" s="19"/>
      <c r="RJ372" s="19"/>
      <c r="RK372" s="19"/>
      <c r="RL372" s="19"/>
      <c r="RM372" s="19"/>
      <c r="RN372" s="19"/>
      <c r="RO372" s="19"/>
      <c r="RP372" s="19"/>
      <c r="RQ372" s="19"/>
      <c r="RR372" s="19"/>
      <c r="RS372" s="19"/>
      <c r="RT372" s="19"/>
      <c r="RU372" s="19"/>
      <c r="RV372" s="19"/>
      <c r="RW372" s="19"/>
      <c r="RX372" s="19"/>
      <c r="RY372" s="19"/>
      <c r="SA372" s="19"/>
      <c r="SB372" s="19"/>
    </row>
    <row r="373" spans="1:496" x14ac:dyDescent="0.25">
      <c r="A373" s="2"/>
      <c r="B373" s="19"/>
      <c r="C373" s="19"/>
      <c r="D373" s="19"/>
      <c r="E373" s="25"/>
      <c r="F373" s="25"/>
      <c r="G373" s="19"/>
      <c r="H373" s="19"/>
      <c r="I373" s="19"/>
      <c r="J373" s="19"/>
      <c r="K373" s="19"/>
      <c r="L373" s="29"/>
      <c r="M373" s="29"/>
      <c r="N373" s="19"/>
      <c r="O373" s="19"/>
      <c r="P373" s="20"/>
      <c r="Q373" s="19"/>
      <c r="R373" s="19"/>
      <c r="S373" s="25"/>
      <c r="T373" s="19"/>
      <c r="U373" s="19"/>
      <c r="V373" s="19"/>
      <c r="W373" s="19"/>
      <c r="X373" s="40"/>
      <c r="Y373" s="19"/>
      <c r="Z373" s="19"/>
      <c r="AA373" s="19"/>
      <c r="AB373" s="25"/>
      <c r="AE373" s="19"/>
      <c r="AF373" s="19"/>
      <c r="AH373" s="19"/>
      <c r="AI373" s="25"/>
      <c r="CD373" s="19"/>
      <c r="CE373" s="25"/>
      <c r="DZ373" s="19"/>
      <c r="EA373" s="19"/>
      <c r="EB373" s="19"/>
      <c r="EC373" s="19"/>
      <c r="ED373" s="19"/>
      <c r="EE373" s="19"/>
      <c r="EF373" s="19"/>
      <c r="EG373" s="19"/>
      <c r="EH373" s="19"/>
      <c r="EI373" s="19"/>
      <c r="EJ373" s="19"/>
      <c r="EK373" s="19"/>
      <c r="EL373" s="19"/>
      <c r="FU373" s="19"/>
      <c r="FV373" s="19"/>
      <c r="HQ373" s="19"/>
      <c r="HR373" s="19"/>
      <c r="JM373" s="19"/>
      <c r="JN373" s="29"/>
      <c r="JO373" s="19"/>
      <c r="JP373" s="19"/>
      <c r="JQ373" s="19"/>
      <c r="JR373" s="19"/>
      <c r="JS373" s="19"/>
      <c r="JT373" s="19"/>
      <c r="JU373" s="19"/>
      <c r="JV373" s="19"/>
      <c r="JW373" s="19"/>
      <c r="JX373" s="19"/>
      <c r="JY373" s="19"/>
      <c r="JZ373" s="19"/>
      <c r="LI373" s="19"/>
      <c r="LJ373" s="19"/>
      <c r="LK373" s="19"/>
      <c r="LL373" s="19"/>
      <c r="LM373" s="19"/>
      <c r="LN373" s="19"/>
      <c r="LO373" s="19"/>
      <c r="LP373" s="19"/>
      <c r="LQ373" s="19"/>
      <c r="LR373" s="19"/>
      <c r="LS373" s="19"/>
      <c r="LT373" s="19"/>
      <c r="LU373" s="19"/>
      <c r="ND373" s="19"/>
      <c r="NE373" s="19"/>
      <c r="NF373" s="19"/>
      <c r="NG373" s="19"/>
      <c r="NH373" s="19"/>
      <c r="NI373" s="19"/>
      <c r="NJ373" s="19"/>
      <c r="NK373" s="19"/>
      <c r="NL373" s="19"/>
      <c r="NM373" s="19"/>
      <c r="NN373" s="19"/>
      <c r="NO373" s="19"/>
      <c r="NP373" s="19"/>
      <c r="OZ373" s="25"/>
      <c r="PA373" s="25"/>
      <c r="PB373" s="25"/>
      <c r="PC373" s="25"/>
      <c r="PD373" s="25"/>
      <c r="PE373" s="25"/>
      <c r="PF373" s="25"/>
      <c r="PG373" s="25"/>
      <c r="PH373" s="25"/>
      <c r="PI373" s="25"/>
      <c r="PJ373" s="25"/>
      <c r="PK373" s="25"/>
      <c r="PL373" s="25"/>
      <c r="PM373" s="25"/>
      <c r="PN373" s="25"/>
      <c r="QW373" s="25"/>
      <c r="RA373" s="19"/>
      <c r="RB373" s="19"/>
      <c r="RC373" s="19"/>
      <c r="RD373" s="19"/>
      <c r="RE373" s="19"/>
      <c r="RF373" s="19"/>
      <c r="RI373" s="19"/>
      <c r="RJ373" s="19"/>
      <c r="RK373" s="19"/>
      <c r="RL373" s="19"/>
      <c r="RM373" s="19"/>
      <c r="RN373" s="19"/>
      <c r="RO373" s="19"/>
      <c r="RP373" s="19"/>
      <c r="RQ373" s="19"/>
      <c r="RR373" s="19"/>
      <c r="RS373" s="19"/>
      <c r="RT373" s="19"/>
      <c r="RU373" s="19"/>
      <c r="RV373" s="19"/>
      <c r="RW373" s="19"/>
      <c r="RX373" s="19"/>
      <c r="RY373" s="19"/>
      <c r="SA373" s="19"/>
      <c r="SB373" s="19"/>
    </row>
    <row r="374" spans="1:496" x14ac:dyDescent="0.25">
      <c r="A374" s="2"/>
      <c r="B374" s="19"/>
      <c r="C374" s="19"/>
      <c r="D374" s="19"/>
      <c r="E374" s="25"/>
      <c r="F374" s="25"/>
      <c r="G374" s="19"/>
      <c r="H374" s="19"/>
      <c r="I374" s="19"/>
      <c r="J374" s="19"/>
      <c r="K374" s="19"/>
      <c r="L374" s="29"/>
      <c r="M374" s="29"/>
      <c r="N374" s="19"/>
      <c r="O374" s="19"/>
      <c r="P374" s="20"/>
      <c r="Q374" s="19"/>
      <c r="R374" s="19"/>
      <c r="S374" s="25"/>
      <c r="T374" s="19"/>
      <c r="U374" s="19"/>
      <c r="V374" s="19"/>
      <c r="W374" s="19"/>
      <c r="X374" s="40"/>
      <c r="Y374" s="19"/>
      <c r="Z374" s="19"/>
      <c r="AA374" s="19"/>
      <c r="AB374" s="25"/>
      <c r="AE374" s="19"/>
      <c r="AF374" s="19"/>
      <c r="AH374" s="19"/>
      <c r="AI374" s="25"/>
      <c r="CD374" s="19"/>
      <c r="CE374" s="25"/>
      <c r="DZ374" s="19"/>
      <c r="EA374" s="19"/>
      <c r="EB374" s="19"/>
      <c r="EC374" s="19"/>
      <c r="ED374" s="19"/>
      <c r="EE374" s="19"/>
      <c r="EF374" s="19"/>
      <c r="EG374" s="19"/>
      <c r="EH374" s="19"/>
      <c r="EI374" s="19"/>
      <c r="EJ374" s="19"/>
      <c r="EK374" s="19"/>
      <c r="EL374" s="19"/>
      <c r="FU374" s="19"/>
      <c r="FV374" s="19"/>
      <c r="HQ374" s="19"/>
      <c r="HR374" s="19"/>
      <c r="JM374" s="19"/>
      <c r="JN374" s="29"/>
      <c r="JO374" s="19"/>
      <c r="JP374" s="19"/>
      <c r="JQ374" s="19"/>
      <c r="JR374" s="19"/>
      <c r="JS374" s="19"/>
      <c r="JT374" s="19"/>
      <c r="JU374" s="19"/>
      <c r="JV374" s="19"/>
      <c r="JW374" s="19"/>
      <c r="JX374" s="19"/>
      <c r="JY374" s="19"/>
      <c r="JZ374" s="19"/>
      <c r="LI374" s="19"/>
      <c r="LJ374" s="19"/>
      <c r="LK374" s="19"/>
      <c r="LL374" s="19"/>
      <c r="LM374" s="19"/>
      <c r="LN374" s="19"/>
      <c r="LO374" s="19"/>
      <c r="LP374" s="19"/>
      <c r="LQ374" s="19"/>
      <c r="LR374" s="19"/>
      <c r="LS374" s="19"/>
      <c r="LT374" s="19"/>
      <c r="LU374" s="19"/>
      <c r="ND374" s="19"/>
      <c r="NE374" s="19"/>
      <c r="NF374" s="19"/>
      <c r="NG374" s="19"/>
      <c r="NH374" s="19"/>
      <c r="NI374" s="19"/>
      <c r="NJ374" s="19"/>
      <c r="NK374" s="19"/>
      <c r="NL374" s="19"/>
      <c r="NM374" s="19"/>
      <c r="NN374" s="19"/>
      <c r="NO374" s="19"/>
      <c r="NP374" s="19"/>
      <c r="OZ374" s="25"/>
      <c r="PA374" s="25"/>
      <c r="PB374" s="25"/>
      <c r="PC374" s="25"/>
      <c r="PD374" s="25"/>
      <c r="PE374" s="25"/>
      <c r="PF374" s="25"/>
      <c r="PG374" s="25"/>
      <c r="PH374" s="25"/>
      <c r="PI374" s="25"/>
      <c r="PJ374" s="25"/>
      <c r="PK374" s="25"/>
      <c r="PL374" s="25"/>
      <c r="PM374" s="25"/>
      <c r="PN374" s="25"/>
      <c r="QW374" s="25"/>
      <c r="RA374" s="19"/>
      <c r="RB374" s="19"/>
      <c r="RC374" s="19"/>
      <c r="RD374" s="19"/>
      <c r="RE374" s="19"/>
      <c r="RF374" s="19"/>
      <c r="RI374" s="19"/>
      <c r="RJ374" s="19"/>
      <c r="RK374" s="19"/>
      <c r="RL374" s="19"/>
      <c r="RM374" s="19"/>
      <c r="RN374" s="19"/>
      <c r="RO374" s="19"/>
      <c r="RP374" s="19"/>
      <c r="RQ374" s="19"/>
      <c r="RR374" s="19"/>
      <c r="RS374" s="19"/>
      <c r="RT374" s="19"/>
      <c r="RU374" s="19"/>
      <c r="RV374" s="19"/>
      <c r="RW374" s="19"/>
      <c r="RX374" s="19"/>
      <c r="RY374" s="19"/>
      <c r="SA374" s="19"/>
      <c r="SB374" s="19"/>
    </row>
    <row r="375" spans="1:496" x14ac:dyDescent="0.25">
      <c r="A375" s="2"/>
      <c r="B375" s="19"/>
      <c r="C375" s="19"/>
      <c r="D375" s="19"/>
      <c r="E375" s="25"/>
      <c r="F375" s="25"/>
      <c r="G375" s="19"/>
      <c r="H375" s="19"/>
      <c r="I375" s="19"/>
      <c r="J375" s="19"/>
      <c r="K375" s="19"/>
      <c r="L375" s="29"/>
      <c r="M375" s="29"/>
      <c r="N375" s="19"/>
      <c r="O375" s="19"/>
      <c r="P375" s="20"/>
      <c r="Q375" s="19"/>
      <c r="R375" s="19"/>
      <c r="S375" s="25"/>
      <c r="T375" s="19"/>
      <c r="U375" s="19"/>
      <c r="V375" s="19"/>
      <c r="W375" s="19"/>
      <c r="X375" s="40"/>
      <c r="Y375" s="19"/>
      <c r="Z375" s="19"/>
      <c r="AA375" s="19"/>
      <c r="AB375" s="25"/>
      <c r="AE375" s="19"/>
      <c r="AF375" s="19"/>
      <c r="AH375" s="19"/>
      <c r="AI375" s="25"/>
      <c r="CD375" s="19"/>
      <c r="CE375" s="25"/>
      <c r="DZ375" s="19"/>
      <c r="EA375" s="19"/>
      <c r="EB375" s="19"/>
      <c r="EC375" s="19"/>
      <c r="ED375" s="19"/>
      <c r="EE375" s="19"/>
      <c r="EF375" s="19"/>
      <c r="EG375" s="19"/>
      <c r="EH375" s="19"/>
      <c r="EI375" s="19"/>
      <c r="EJ375" s="19"/>
      <c r="EK375" s="19"/>
      <c r="EL375" s="19"/>
      <c r="FU375" s="19"/>
      <c r="FV375" s="19"/>
      <c r="HQ375" s="19"/>
      <c r="HR375" s="19"/>
      <c r="JM375" s="19"/>
      <c r="JN375" s="29"/>
      <c r="JO375" s="19"/>
      <c r="JP375" s="19"/>
      <c r="JQ375" s="19"/>
      <c r="JR375" s="19"/>
      <c r="JS375" s="19"/>
      <c r="JT375" s="19"/>
      <c r="JU375" s="19"/>
      <c r="JV375" s="19"/>
      <c r="JW375" s="19"/>
      <c r="JX375" s="19"/>
      <c r="JY375" s="19"/>
      <c r="JZ375" s="19"/>
      <c r="LI375" s="19"/>
      <c r="LJ375" s="19"/>
      <c r="LK375" s="19"/>
      <c r="LL375" s="19"/>
      <c r="LM375" s="19"/>
      <c r="LN375" s="19"/>
      <c r="LO375" s="19"/>
      <c r="LP375" s="19"/>
      <c r="LQ375" s="19"/>
      <c r="LR375" s="19"/>
      <c r="LS375" s="19"/>
      <c r="LT375" s="19"/>
      <c r="LU375" s="19"/>
      <c r="ND375" s="19"/>
      <c r="NE375" s="19"/>
      <c r="NF375" s="19"/>
      <c r="NG375" s="19"/>
      <c r="NH375" s="19"/>
      <c r="NI375" s="19"/>
      <c r="NJ375" s="19"/>
      <c r="NK375" s="19"/>
      <c r="NL375" s="19"/>
      <c r="NM375" s="19"/>
      <c r="NN375" s="19"/>
      <c r="NO375" s="19"/>
      <c r="NP375" s="19"/>
      <c r="OZ375" s="25"/>
      <c r="PA375" s="25"/>
      <c r="PB375" s="25"/>
      <c r="PC375" s="25"/>
      <c r="PD375" s="25"/>
      <c r="PE375" s="25"/>
      <c r="PF375" s="25"/>
      <c r="PG375" s="25"/>
      <c r="PH375" s="25"/>
      <c r="PI375" s="25"/>
      <c r="PJ375" s="25"/>
      <c r="PK375" s="25"/>
      <c r="PL375" s="25"/>
      <c r="PM375" s="25"/>
      <c r="PN375" s="25"/>
      <c r="QW375" s="25"/>
      <c r="RA375" s="19"/>
      <c r="RB375" s="19"/>
      <c r="RC375" s="19"/>
      <c r="RD375" s="19"/>
      <c r="RE375" s="19"/>
      <c r="RF375" s="19"/>
      <c r="RI375" s="19"/>
      <c r="RJ375" s="19"/>
      <c r="RK375" s="19"/>
      <c r="RL375" s="19"/>
      <c r="RM375" s="19"/>
      <c r="RN375" s="19"/>
      <c r="RO375" s="19"/>
      <c r="RP375" s="19"/>
      <c r="RQ375" s="19"/>
      <c r="RR375" s="19"/>
      <c r="RS375" s="19"/>
      <c r="RT375" s="19"/>
      <c r="RU375" s="19"/>
      <c r="RV375" s="19"/>
      <c r="RW375" s="19"/>
      <c r="RX375" s="19"/>
      <c r="RY375" s="19"/>
      <c r="SA375" s="19"/>
      <c r="SB375" s="19"/>
    </row>
    <row r="376" spans="1:496" x14ac:dyDescent="0.25">
      <c r="A376" s="2"/>
      <c r="B376" s="19"/>
      <c r="C376" s="19"/>
      <c r="D376" s="19"/>
      <c r="E376" s="25"/>
      <c r="F376" s="25"/>
      <c r="G376" s="19"/>
      <c r="H376" s="19"/>
      <c r="I376" s="19"/>
      <c r="J376" s="19"/>
      <c r="K376" s="19"/>
      <c r="L376" s="29"/>
      <c r="M376" s="29"/>
      <c r="N376" s="19"/>
      <c r="O376" s="19"/>
      <c r="P376" s="20"/>
      <c r="Q376" s="19"/>
      <c r="R376" s="19"/>
      <c r="S376" s="25"/>
      <c r="T376" s="19"/>
      <c r="U376" s="19"/>
      <c r="V376" s="19"/>
      <c r="W376" s="19"/>
      <c r="X376" s="40"/>
      <c r="Y376" s="19"/>
      <c r="Z376" s="19"/>
      <c r="AA376" s="19"/>
      <c r="AB376" s="25"/>
      <c r="AE376" s="19"/>
      <c r="AF376" s="19"/>
      <c r="AH376" s="19"/>
      <c r="AI376" s="25"/>
      <c r="CD376" s="19"/>
      <c r="CE376" s="25"/>
      <c r="DZ376" s="19"/>
      <c r="EA376" s="19"/>
      <c r="EB376" s="19"/>
      <c r="EC376" s="19"/>
      <c r="ED376" s="19"/>
      <c r="EE376" s="19"/>
      <c r="EF376" s="19"/>
      <c r="EG376" s="19"/>
      <c r="EH376" s="19"/>
      <c r="EI376" s="19"/>
      <c r="EJ376" s="19"/>
      <c r="EK376" s="19"/>
      <c r="EL376" s="19"/>
      <c r="FU376" s="19"/>
      <c r="FV376" s="19"/>
      <c r="HQ376" s="19"/>
      <c r="HR376" s="19"/>
      <c r="JM376" s="19"/>
      <c r="JN376" s="29"/>
      <c r="JO376" s="19"/>
      <c r="JP376" s="19"/>
      <c r="JQ376" s="19"/>
      <c r="JR376" s="19"/>
      <c r="JS376" s="19"/>
      <c r="JT376" s="19"/>
      <c r="JU376" s="19"/>
      <c r="JV376" s="19"/>
      <c r="JW376" s="19"/>
      <c r="JX376" s="19"/>
      <c r="JY376" s="19"/>
      <c r="JZ376" s="19"/>
      <c r="LI376" s="19"/>
      <c r="LJ376" s="19"/>
      <c r="LK376" s="19"/>
      <c r="LL376" s="19"/>
      <c r="LM376" s="19"/>
      <c r="LN376" s="19"/>
      <c r="LO376" s="19"/>
      <c r="LP376" s="19"/>
      <c r="LQ376" s="19"/>
      <c r="LR376" s="19"/>
      <c r="LS376" s="19"/>
      <c r="LT376" s="19"/>
      <c r="LU376" s="19"/>
      <c r="ND376" s="19"/>
      <c r="NE376" s="19"/>
      <c r="NF376" s="19"/>
      <c r="NG376" s="19"/>
      <c r="NH376" s="19"/>
      <c r="NI376" s="19"/>
      <c r="NJ376" s="19"/>
      <c r="NK376" s="19"/>
      <c r="NL376" s="19"/>
      <c r="NM376" s="19"/>
      <c r="NN376" s="19"/>
      <c r="NO376" s="19"/>
      <c r="NP376" s="19"/>
      <c r="OZ376" s="25"/>
      <c r="PA376" s="25"/>
      <c r="PB376" s="25"/>
      <c r="PC376" s="25"/>
      <c r="PD376" s="25"/>
      <c r="PE376" s="25"/>
      <c r="PF376" s="25"/>
      <c r="PG376" s="25"/>
      <c r="PH376" s="25"/>
      <c r="PI376" s="25"/>
      <c r="PJ376" s="25"/>
      <c r="PK376" s="25"/>
      <c r="PL376" s="25"/>
      <c r="PM376" s="25"/>
      <c r="PN376" s="25"/>
      <c r="QW376" s="25"/>
      <c r="RA376" s="19"/>
      <c r="RB376" s="19"/>
      <c r="RC376" s="19"/>
      <c r="RD376" s="19"/>
      <c r="RE376" s="19"/>
      <c r="RF376" s="19"/>
      <c r="RI376" s="19"/>
      <c r="RJ376" s="19"/>
      <c r="RK376" s="19"/>
      <c r="RL376" s="19"/>
      <c r="RM376" s="19"/>
      <c r="RN376" s="19"/>
      <c r="RO376" s="19"/>
      <c r="RP376" s="19"/>
      <c r="RQ376" s="19"/>
      <c r="RR376" s="19"/>
      <c r="RS376" s="19"/>
      <c r="RT376" s="19"/>
      <c r="RU376" s="19"/>
      <c r="RV376" s="19"/>
      <c r="RW376" s="19"/>
      <c r="RX376" s="19"/>
      <c r="RY376" s="19"/>
      <c r="SA376" s="19"/>
      <c r="SB376" s="19"/>
    </row>
    <row r="377" spans="1:496" x14ac:dyDescent="0.25">
      <c r="A377" s="2"/>
      <c r="B377" s="19"/>
      <c r="C377" s="19"/>
      <c r="D377" s="19"/>
      <c r="E377" s="25"/>
      <c r="F377" s="25"/>
      <c r="G377" s="19"/>
      <c r="H377" s="19"/>
      <c r="I377" s="19"/>
      <c r="J377" s="19"/>
      <c r="K377" s="19"/>
      <c r="L377" s="29"/>
      <c r="M377" s="29"/>
      <c r="N377" s="19"/>
      <c r="O377" s="19"/>
      <c r="P377" s="20"/>
      <c r="Q377" s="19"/>
      <c r="R377" s="19"/>
      <c r="S377" s="25"/>
      <c r="T377" s="19"/>
      <c r="U377" s="19"/>
      <c r="V377" s="19"/>
      <c r="W377" s="19"/>
      <c r="X377" s="40"/>
      <c r="Y377" s="19"/>
      <c r="Z377" s="19"/>
      <c r="AA377" s="19"/>
      <c r="AB377" s="25"/>
      <c r="AE377" s="19"/>
      <c r="AF377" s="19"/>
      <c r="AH377" s="19"/>
      <c r="AI377" s="25"/>
      <c r="CD377" s="19"/>
      <c r="CE377" s="25"/>
      <c r="DZ377" s="19"/>
      <c r="EA377" s="19"/>
      <c r="EB377" s="19"/>
      <c r="EC377" s="19"/>
      <c r="ED377" s="19"/>
      <c r="EE377" s="19"/>
      <c r="EF377" s="19"/>
      <c r="EG377" s="19"/>
      <c r="EH377" s="19"/>
      <c r="EI377" s="19"/>
      <c r="EJ377" s="19"/>
      <c r="EK377" s="19"/>
      <c r="EL377" s="19"/>
      <c r="FU377" s="19"/>
      <c r="FV377" s="19"/>
      <c r="HQ377" s="19"/>
      <c r="HR377" s="19"/>
      <c r="JM377" s="19"/>
      <c r="JN377" s="29"/>
      <c r="JO377" s="19"/>
      <c r="JP377" s="19"/>
      <c r="JQ377" s="19"/>
      <c r="JR377" s="19"/>
      <c r="JS377" s="19"/>
      <c r="JT377" s="19"/>
      <c r="JU377" s="19"/>
      <c r="JV377" s="19"/>
      <c r="JW377" s="19"/>
      <c r="JX377" s="19"/>
      <c r="JY377" s="19"/>
      <c r="JZ377" s="19"/>
      <c r="LI377" s="19"/>
      <c r="LJ377" s="19"/>
      <c r="LK377" s="19"/>
      <c r="LL377" s="19"/>
      <c r="LM377" s="19"/>
      <c r="LN377" s="19"/>
      <c r="LO377" s="19"/>
      <c r="LP377" s="19"/>
      <c r="LQ377" s="19"/>
      <c r="LR377" s="19"/>
      <c r="LS377" s="19"/>
      <c r="LT377" s="19"/>
      <c r="LU377" s="19"/>
      <c r="ND377" s="19"/>
      <c r="NE377" s="19"/>
      <c r="NF377" s="19"/>
      <c r="NG377" s="19"/>
      <c r="NH377" s="19"/>
      <c r="NI377" s="19"/>
      <c r="NJ377" s="19"/>
      <c r="NK377" s="19"/>
      <c r="NL377" s="19"/>
      <c r="NM377" s="19"/>
      <c r="NN377" s="19"/>
      <c r="NO377" s="19"/>
      <c r="NP377" s="19"/>
      <c r="OZ377" s="25"/>
      <c r="PA377" s="25"/>
      <c r="PB377" s="25"/>
      <c r="PC377" s="25"/>
      <c r="PD377" s="25"/>
      <c r="PE377" s="25"/>
      <c r="PF377" s="25"/>
      <c r="PG377" s="25"/>
      <c r="PH377" s="25"/>
      <c r="PI377" s="25"/>
      <c r="PJ377" s="25"/>
      <c r="PK377" s="25"/>
      <c r="PL377" s="25"/>
      <c r="PM377" s="25"/>
      <c r="PN377" s="25"/>
      <c r="QW377" s="25"/>
      <c r="RA377" s="19"/>
      <c r="RB377" s="19"/>
      <c r="RC377" s="19"/>
      <c r="RD377" s="19"/>
      <c r="RE377" s="19"/>
      <c r="RF377" s="19"/>
      <c r="RI377" s="19"/>
      <c r="RJ377" s="19"/>
      <c r="RK377" s="19"/>
      <c r="RL377" s="19"/>
      <c r="RM377" s="19"/>
      <c r="RN377" s="19"/>
      <c r="RO377" s="19"/>
      <c r="RP377" s="19"/>
      <c r="RQ377" s="19"/>
      <c r="RR377" s="19"/>
      <c r="RS377" s="19"/>
      <c r="RT377" s="19"/>
      <c r="RU377" s="19"/>
      <c r="RV377" s="19"/>
      <c r="RW377" s="19"/>
      <c r="RX377" s="19"/>
      <c r="RY377" s="19"/>
      <c r="SA377" s="19"/>
      <c r="SB377" s="19"/>
    </row>
    <row r="378" spans="1:496" x14ac:dyDescent="0.25">
      <c r="A378" s="2"/>
      <c r="B378" s="19"/>
      <c r="C378" s="19"/>
      <c r="D378" s="19"/>
      <c r="E378" s="25"/>
      <c r="F378" s="25"/>
      <c r="G378" s="19"/>
      <c r="H378" s="19"/>
      <c r="I378" s="19"/>
      <c r="J378" s="19"/>
      <c r="K378" s="19"/>
      <c r="L378" s="29"/>
      <c r="M378" s="29"/>
      <c r="N378" s="19"/>
      <c r="O378" s="19"/>
      <c r="P378" s="20"/>
      <c r="Q378" s="19"/>
      <c r="R378" s="19"/>
      <c r="S378" s="25"/>
      <c r="T378" s="19"/>
      <c r="U378" s="19"/>
      <c r="V378" s="19"/>
      <c r="W378" s="19"/>
      <c r="X378" s="40"/>
      <c r="Y378" s="19"/>
      <c r="Z378" s="19"/>
      <c r="AA378" s="19"/>
      <c r="AB378" s="25"/>
      <c r="AE378" s="19"/>
      <c r="AF378" s="19"/>
      <c r="AH378" s="19"/>
      <c r="AI378" s="25"/>
      <c r="CD378" s="19"/>
      <c r="CE378" s="25"/>
      <c r="DZ378" s="19"/>
      <c r="EA378" s="19"/>
      <c r="EB378" s="19"/>
      <c r="EC378" s="19"/>
      <c r="ED378" s="19"/>
      <c r="EE378" s="19"/>
      <c r="EF378" s="19"/>
      <c r="EG378" s="19"/>
      <c r="EH378" s="19"/>
      <c r="EI378" s="19"/>
      <c r="EJ378" s="19"/>
      <c r="EK378" s="19"/>
      <c r="EL378" s="19"/>
      <c r="FU378" s="19"/>
      <c r="FV378" s="19"/>
      <c r="HQ378" s="19"/>
      <c r="HR378" s="19"/>
      <c r="JM378" s="19"/>
      <c r="JN378" s="29"/>
      <c r="JO378" s="19"/>
      <c r="JP378" s="19"/>
      <c r="JQ378" s="19"/>
      <c r="JR378" s="19"/>
      <c r="JS378" s="19"/>
      <c r="JT378" s="19"/>
      <c r="JU378" s="19"/>
      <c r="JV378" s="19"/>
      <c r="JW378" s="19"/>
      <c r="JX378" s="19"/>
      <c r="JY378" s="19"/>
      <c r="JZ378" s="19"/>
      <c r="LI378" s="19"/>
      <c r="LJ378" s="19"/>
      <c r="LK378" s="19"/>
      <c r="LL378" s="19"/>
      <c r="LM378" s="19"/>
      <c r="LN378" s="19"/>
      <c r="LO378" s="19"/>
      <c r="LP378" s="19"/>
      <c r="LQ378" s="19"/>
      <c r="LR378" s="19"/>
      <c r="LS378" s="19"/>
      <c r="LT378" s="19"/>
      <c r="LU378" s="19"/>
      <c r="ND378" s="19"/>
      <c r="NE378" s="19"/>
      <c r="NF378" s="19"/>
      <c r="NG378" s="19"/>
      <c r="NH378" s="19"/>
      <c r="NI378" s="19"/>
      <c r="NJ378" s="19"/>
      <c r="NK378" s="19"/>
      <c r="NL378" s="19"/>
      <c r="NM378" s="19"/>
      <c r="NN378" s="19"/>
      <c r="NO378" s="19"/>
      <c r="NP378" s="19"/>
      <c r="OZ378" s="25"/>
      <c r="PA378" s="25"/>
      <c r="PB378" s="25"/>
      <c r="PC378" s="25"/>
      <c r="PD378" s="25"/>
      <c r="PE378" s="25"/>
      <c r="PF378" s="25"/>
      <c r="PG378" s="25"/>
      <c r="PH378" s="25"/>
      <c r="PI378" s="25"/>
      <c r="PJ378" s="25"/>
      <c r="PK378" s="25"/>
      <c r="PL378" s="25"/>
      <c r="PM378" s="25"/>
      <c r="PN378" s="25"/>
      <c r="QW378" s="25"/>
      <c r="RA378" s="19"/>
      <c r="RB378" s="19"/>
      <c r="RC378" s="19"/>
      <c r="RD378" s="19"/>
      <c r="RE378" s="19"/>
      <c r="RF378" s="19"/>
      <c r="RI378" s="19"/>
      <c r="RJ378" s="19"/>
      <c r="RK378" s="19"/>
      <c r="RL378" s="19"/>
      <c r="RM378" s="19"/>
      <c r="RN378" s="19"/>
      <c r="RO378" s="19"/>
      <c r="RP378" s="19"/>
      <c r="RQ378" s="19"/>
      <c r="RR378" s="19"/>
      <c r="RS378" s="19"/>
      <c r="RT378" s="19"/>
      <c r="RU378" s="19"/>
      <c r="RV378" s="19"/>
      <c r="RW378" s="19"/>
      <c r="RX378" s="19"/>
      <c r="RY378" s="19"/>
      <c r="SA378" s="19"/>
      <c r="SB378" s="19"/>
    </row>
    <row r="379" spans="1:496" x14ac:dyDescent="0.25">
      <c r="A379" s="2"/>
      <c r="B379" s="19"/>
      <c r="C379" s="19"/>
      <c r="D379" s="19"/>
      <c r="E379" s="25"/>
      <c r="F379" s="25"/>
      <c r="G379" s="19"/>
      <c r="H379" s="19"/>
      <c r="I379" s="19"/>
      <c r="J379" s="19"/>
      <c r="K379" s="19"/>
      <c r="L379" s="29"/>
      <c r="M379" s="29"/>
      <c r="N379" s="19"/>
      <c r="O379" s="19"/>
      <c r="P379" s="20"/>
      <c r="Q379" s="19"/>
      <c r="R379" s="19"/>
      <c r="S379" s="25"/>
      <c r="T379" s="19"/>
      <c r="U379" s="19"/>
      <c r="V379" s="19"/>
      <c r="W379" s="19"/>
      <c r="X379" s="40"/>
      <c r="Y379" s="19"/>
      <c r="Z379" s="19"/>
      <c r="AA379" s="19"/>
      <c r="AB379" s="25"/>
      <c r="AE379" s="19"/>
      <c r="AF379" s="19"/>
      <c r="AH379" s="19"/>
      <c r="AI379" s="25"/>
      <c r="CD379" s="19"/>
      <c r="CE379" s="25"/>
      <c r="DZ379" s="19"/>
      <c r="EA379" s="19"/>
      <c r="EB379" s="19"/>
      <c r="EC379" s="19"/>
      <c r="ED379" s="19"/>
      <c r="EE379" s="19"/>
      <c r="EF379" s="19"/>
      <c r="EG379" s="19"/>
      <c r="EH379" s="19"/>
      <c r="EI379" s="19"/>
      <c r="EJ379" s="19"/>
      <c r="EK379" s="19"/>
      <c r="EL379" s="19"/>
      <c r="FU379" s="19"/>
      <c r="FV379" s="19"/>
      <c r="HQ379" s="19"/>
      <c r="HR379" s="19"/>
      <c r="JM379" s="19"/>
      <c r="JN379" s="29"/>
      <c r="JO379" s="19"/>
      <c r="JP379" s="19"/>
      <c r="JQ379" s="19"/>
      <c r="JR379" s="19"/>
      <c r="JS379" s="19"/>
      <c r="JT379" s="19"/>
      <c r="JU379" s="19"/>
      <c r="JV379" s="19"/>
      <c r="JW379" s="19"/>
      <c r="JX379" s="19"/>
      <c r="JY379" s="19"/>
      <c r="JZ379" s="19"/>
      <c r="LI379" s="19"/>
      <c r="LJ379" s="19"/>
      <c r="LK379" s="19"/>
      <c r="LL379" s="19"/>
      <c r="LM379" s="19"/>
      <c r="LN379" s="19"/>
      <c r="LO379" s="19"/>
      <c r="LP379" s="19"/>
      <c r="LQ379" s="19"/>
      <c r="LR379" s="19"/>
      <c r="LS379" s="19"/>
      <c r="LT379" s="19"/>
      <c r="LU379" s="19"/>
      <c r="ND379" s="19"/>
      <c r="NE379" s="19"/>
      <c r="NF379" s="19"/>
      <c r="NG379" s="19"/>
      <c r="NH379" s="19"/>
      <c r="NI379" s="19"/>
      <c r="NJ379" s="19"/>
      <c r="NK379" s="19"/>
      <c r="NL379" s="19"/>
      <c r="NM379" s="19"/>
      <c r="NN379" s="19"/>
      <c r="NO379" s="19"/>
      <c r="NP379" s="19"/>
      <c r="OZ379" s="25"/>
      <c r="PA379" s="25"/>
      <c r="PB379" s="25"/>
      <c r="PC379" s="25"/>
      <c r="PD379" s="25"/>
      <c r="PE379" s="25"/>
      <c r="PF379" s="25"/>
      <c r="PG379" s="25"/>
      <c r="PH379" s="25"/>
      <c r="PI379" s="25"/>
      <c r="PJ379" s="25"/>
      <c r="PK379" s="25"/>
      <c r="PL379" s="25"/>
      <c r="PM379" s="25"/>
      <c r="PN379" s="25"/>
      <c r="QW379" s="25"/>
      <c r="RA379" s="19"/>
      <c r="RB379" s="19"/>
      <c r="RC379" s="19"/>
      <c r="RD379" s="19"/>
      <c r="RE379" s="19"/>
      <c r="RF379" s="19"/>
      <c r="RI379" s="19"/>
      <c r="RJ379" s="19"/>
      <c r="RK379" s="19"/>
      <c r="RL379" s="19"/>
      <c r="RM379" s="19"/>
      <c r="RN379" s="19"/>
      <c r="RO379" s="19"/>
      <c r="RP379" s="19"/>
      <c r="RQ379" s="19"/>
      <c r="RR379" s="19"/>
      <c r="RS379" s="19"/>
      <c r="RT379" s="19"/>
      <c r="RU379" s="19"/>
      <c r="RV379" s="19"/>
      <c r="RW379" s="19"/>
      <c r="RX379" s="19"/>
      <c r="RY379" s="19"/>
      <c r="SA379" s="19"/>
      <c r="SB379" s="19"/>
    </row>
    <row r="380" spans="1:496" x14ac:dyDescent="0.25">
      <c r="A380" s="2"/>
      <c r="B380" s="19"/>
      <c r="C380" s="19"/>
      <c r="D380" s="19"/>
      <c r="E380" s="25"/>
      <c r="F380" s="25"/>
      <c r="G380" s="19"/>
      <c r="H380" s="19"/>
      <c r="I380" s="19"/>
      <c r="J380" s="19"/>
      <c r="K380" s="19"/>
      <c r="L380" s="29"/>
      <c r="M380" s="29"/>
      <c r="N380" s="19"/>
      <c r="O380" s="19"/>
      <c r="P380" s="20"/>
      <c r="Q380" s="19"/>
      <c r="R380" s="19"/>
      <c r="S380" s="25"/>
      <c r="T380" s="19"/>
      <c r="U380" s="19"/>
      <c r="V380" s="19"/>
      <c r="W380" s="19"/>
      <c r="X380" s="40"/>
      <c r="Y380" s="19"/>
      <c r="Z380" s="19"/>
      <c r="AA380" s="19"/>
      <c r="AB380" s="25"/>
      <c r="AE380" s="19"/>
      <c r="AF380" s="19"/>
      <c r="AH380" s="19"/>
      <c r="AI380" s="25"/>
      <c r="CD380" s="19"/>
      <c r="CE380" s="25"/>
      <c r="DZ380" s="19"/>
      <c r="EA380" s="19"/>
      <c r="EB380" s="19"/>
      <c r="EC380" s="19"/>
      <c r="ED380" s="19"/>
      <c r="EE380" s="19"/>
      <c r="EF380" s="19"/>
      <c r="EG380" s="19"/>
      <c r="EH380" s="19"/>
      <c r="EI380" s="19"/>
      <c r="EJ380" s="19"/>
      <c r="EK380" s="19"/>
      <c r="EL380" s="19"/>
      <c r="FU380" s="19"/>
      <c r="FV380" s="19"/>
      <c r="HQ380" s="19"/>
      <c r="HR380" s="19"/>
      <c r="JM380" s="19"/>
      <c r="JN380" s="29"/>
      <c r="JO380" s="19"/>
      <c r="JP380" s="19"/>
      <c r="JQ380" s="19"/>
      <c r="JR380" s="19"/>
      <c r="JS380" s="19"/>
      <c r="JT380" s="19"/>
      <c r="JU380" s="19"/>
      <c r="JV380" s="19"/>
      <c r="JW380" s="19"/>
      <c r="JX380" s="19"/>
      <c r="JY380" s="19"/>
      <c r="JZ380" s="19"/>
      <c r="LI380" s="19"/>
      <c r="LJ380" s="19"/>
      <c r="LK380" s="19"/>
      <c r="LL380" s="19"/>
      <c r="LM380" s="19"/>
      <c r="LN380" s="19"/>
      <c r="LO380" s="19"/>
      <c r="LP380" s="19"/>
      <c r="LQ380" s="19"/>
      <c r="LR380" s="19"/>
      <c r="LS380" s="19"/>
      <c r="LT380" s="19"/>
      <c r="LU380" s="19"/>
      <c r="ND380" s="19"/>
      <c r="NE380" s="19"/>
      <c r="NF380" s="19"/>
      <c r="NG380" s="19"/>
      <c r="NH380" s="19"/>
      <c r="NI380" s="19"/>
      <c r="NJ380" s="19"/>
      <c r="NK380" s="19"/>
      <c r="NL380" s="19"/>
      <c r="NM380" s="19"/>
      <c r="NN380" s="19"/>
      <c r="NO380" s="19"/>
      <c r="NP380" s="19"/>
      <c r="OZ380" s="25"/>
      <c r="PA380" s="25"/>
      <c r="PB380" s="25"/>
      <c r="PC380" s="25"/>
      <c r="PD380" s="25"/>
      <c r="PE380" s="25"/>
      <c r="PF380" s="25"/>
      <c r="PG380" s="25"/>
      <c r="PH380" s="25"/>
      <c r="PI380" s="25"/>
      <c r="PJ380" s="25"/>
      <c r="PK380" s="25"/>
      <c r="PL380" s="25"/>
      <c r="PM380" s="25"/>
      <c r="PN380" s="25"/>
      <c r="QW380" s="25"/>
      <c r="RA380" s="19"/>
      <c r="RB380" s="19"/>
      <c r="RC380" s="19"/>
      <c r="RD380" s="19"/>
      <c r="RE380" s="19"/>
      <c r="RF380" s="19"/>
      <c r="RI380" s="19"/>
      <c r="RJ380" s="19"/>
      <c r="RK380" s="19"/>
      <c r="RL380" s="19"/>
      <c r="RM380" s="19"/>
      <c r="RN380" s="19"/>
      <c r="RO380" s="19"/>
      <c r="RP380" s="19"/>
      <c r="RQ380" s="19"/>
      <c r="RR380" s="19"/>
      <c r="RS380" s="19"/>
      <c r="RT380" s="19"/>
      <c r="RU380" s="19"/>
      <c r="RV380" s="19"/>
      <c r="RW380" s="19"/>
      <c r="RX380" s="19"/>
      <c r="RY380" s="19"/>
      <c r="SA380" s="19"/>
      <c r="SB380" s="19"/>
    </row>
    <row r="381" spans="1:496" x14ac:dyDescent="0.25">
      <c r="A381" s="2"/>
      <c r="B381" s="19"/>
      <c r="C381" s="19"/>
      <c r="D381" s="19"/>
      <c r="E381" s="25"/>
      <c r="F381" s="25"/>
      <c r="G381" s="19"/>
      <c r="H381" s="19"/>
      <c r="I381" s="19"/>
      <c r="J381" s="19"/>
      <c r="K381" s="19"/>
      <c r="L381" s="29"/>
      <c r="M381" s="29"/>
      <c r="N381" s="19"/>
      <c r="O381" s="19"/>
      <c r="P381" s="20"/>
      <c r="Q381" s="19"/>
      <c r="R381" s="19"/>
      <c r="S381" s="25"/>
      <c r="T381" s="19"/>
      <c r="U381" s="19"/>
      <c r="V381" s="19"/>
      <c r="W381" s="19"/>
      <c r="X381" s="40"/>
      <c r="Y381" s="19"/>
      <c r="Z381" s="19"/>
      <c r="AA381" s="19"/>
      <c r="AB381" s="25"/>
      <c r="AE381" s="19"/>
      <c r="AF381" s="19"/>
      <c r="AH381" s="19"/>
      <c r="AI381" s="25"/>
      <c r="CD381" s="19"/>
      <c r="CE381" s="25"/>
      <c r="DZ381" s="19"/>
      <c r="EA381" s="19"/>
      <c r="EB381" s="19"/>
      <c r="EC381" s="19"/>
      <c r="ED381" s="19"/>
      <c r="EE381" s="19"/>
      <c r="EF381" s="19"/>
      <c r="EG381" s="19"/>
      <c r="EH381" s="19"/>
      <c r="EI381" s="19"/>
      <c r="EJ381" s="19"/>
      <c r="EK381" s="19"/>
      <c r="EL381" s="19"/>
      <c r="FU381" s="19"/>
      <c r="FV381" s="19"/>
      <c r="HQ381" s="19"/>
      <c r="HR381" s="19"/>
      <c r="JM381" s="19"/>
      <c r="JN381" s="29"/>
      <c r="JO381" s="19"/>
      <c r="JP381" s="19"/>
      <c r="JQ381" s="19"/>
      <c r="JR381" s="19"/>
      <c r="JS381" s="19"/>
      <c r="JT381" s="19"/>
      <c r="JU381" s="19"/>
      <c r="JV381" s="19"/>
      <c r="JW381" s="19"/>
      <c r="JX381" s="19"/>
      <c r="JY381" s="19"/>
      <c r="JZ381" s="19"/>
      <c r="LI381" s="19"/>
      <c r="LJ381" s="19"/>
      <c r="LK381" s="19"/>
      <c r="LL381" s="19"/>
      <c r="LM381" s="19"/>
      <c r="LN381" s="19"/>
      <c r="LO381" s="19"/>
      <c r="LP381" s="19"/>
      <c r="LQ381" s="19"/>
      <c r="LR381" s="19"/>
      <c r="LS381" s="19"/>
      <c r="LT381" s="19"/>
      <c r="LU381" s="19"/>
      <c r="ND381" s="19"/>
      <c r="NE381" s="19"/>
      <c r="NF381" s="19"/>
      <c r="NG381" s="19"/>
      <c r="NH381" s="19"/>
      <c r="NI381" s="19"/>
      <c r="NJ381" s="19"/>
      <c r="NK381" s="19"/>
      <c r="NL381" s="19"/>
      <c r="NM381" s="19"/>
      <c r="NN381" s="19"/>
      <c r="NO381" s="19"/>
      <c r="NP381" s="19"/>
      <c r="OZ381" s="25"/>
      <c r="PA381" s="25"/>
      <c r="PB381" s="25"/>
      <c r="PC381" s="25"/>
      <c r="PD381" s="25"/>
      <c r="PE381" s="25"/>
      <c r="PF381" s="25"/>
      <c r="PG381" s="25"/>
      <c r="PH381" s="25"/>
      <c r="PI381" s="25"/>
      <c r="PJ381" s="25"/>
      <c r="PK381" s="25"/>
      <c r="PL381" s="25"/>
      <c r="PM381" s="25"/>
      <c r="PN381" s="25"/>
      <c r="QW381" s="25"/>
      <c r="RA381" s="19"/>
      <c r="RB381" s="19"/>
      <c r="RC381" s="19"/>
      <c r="RD381" s="19"/>
      <c r="RE381" s="19"/>
      <c r="RF381" s="19"/>
      <c r="RI381" s="19"/>
      <c r="RJ381" s="19"/>
      <c r="RK381" s="19"/>
      <c r="RL381" s="19"/>
      <c r="RM381" s="19"/>
      <c r="RN381" s="19"/>
      <c r="RO381" s="19"/>
      <c r="RP381" s="19"/>
      <c r="RQ381" s="19"/>
      <c r="RR381" s="19"/>
      <c r="RS381" s="19"/>
      <c r="RT381" s="19"/>
      <c r="RU381" s="19"/>
      <c r="RV381" s="19"/>
      <c r="RW381" s="19"/>
      <c r="RX381" s="19"/>
      <c r="RY381" s="19"/>
      <c r="SA381" s="19"/>
      <c r="SB381" s="19"/>
    </row>
    <row r="382" spans="1:496" x14ac:dyDescent="0.25">
      <c r="A382" s="2"/>
      <c r="B382" s="19"/>
      <c r="C382" s="19"/>
      <c r="D382" s="19"/>
      <c r="E382" s="25"/>
      <c r="F382" s="25"/>
      <c r="G382" s="19"/>
      <c r="H382" s="19"/>
      <c r="I382" s="19"/>
      <c r="J382" s="19"/>
      <c r="K382" s="19"/>
      <c r="L382" s="29"/>
      <c r="M382" s="29"/>
      <c r="N382" s="19"/>
      <c r="O382" s="19"/>
      <c r="P382" s="20"/>
      <c r="Q382" s="19"/>
      <c r="R382" s="19"/>
      <c r="S382" s="25"/>
      <c r="T382" s="19"/>
      <c r="U382" s="19"/>
      <c r="V382" s="19"/>
      <c r="W382" s="19"/>
      <c r="X382" s="40"/>
      <c r="Y382" s="19"/>
      <c r="Z382" s="19"/>
      <c r="AA382" s="19"/>
      <c r="AB382" s="25"/>
      <c r="AE382" s="19"/>
      <c r="AF382" s="19"/>
      <c r="AH382" s="19"/>
      <c r="AI382" s="25"/>
      <c r="CD382" s="19"/>
      <c r="CE382" s="25"/>
      <c r="DZ382" s="19"/>
      <c r="EA382" s="19"/>
      <c r="EB382" s="19"/>
      <c r="EC382" s="19"/>
      <c r="ED382" s="19"/>
      <c r="EE382" s="19"/>
      <c r="EF382" s="19"/>
      <c r="EG382" s="19"/>
      <c r="EH382" s="19"/>
      <c r="EI382" s="19"/>
      <c r="EJ382" s="19"/>
      <c r="EK382" s="19"/>
      <c r="EL382" s="19"/>
      <c r="FU382" s="19"/>
      <c r="FV382" s="19"/>
      <c r="HQ382" s="19"/>
      <c r="HR382" s="19"/>
      <c r="JM382" s="19"/>
      <c r="JN382" s="29"/>
      <c r="JO382" s="19"/>
      <c r="JP382" s="19"/>
      <c r="JQ382" s="19"/>
      <c r="JR382" s="19"/>
      <c r="JS382" s="19"/>
      <c r="JT382" s="19"/>
      <c r="JU382" s="19"/>
      <c r="JV382" s="19"/>
      <c r="JW382" s="19"/>
      <c r="JX382" s="19"/>
      <c r="JY382" s="19"/>
      <c r="JZ382" s="19"/>
      <c r="LI382" s="19"/>
      <c r="LJ382" s="19"/>
      <c r="LK382" s="19"/>
      <c r="LL382" s="19"/>
      <c r="LM382" s="19"/>
      <c r="LN382" s="19"/>
      <c r="LO382" s="19"/>
      <c r="LP382" s="19"/>
      <c r="LQ382" s="19"/>
      <c r="LR382" s="19"/>
      <c r="LS382" s="19"/>
      <c r="LT382" s="19"/>
      <c r="LU382" s="19"/>
      <c r="ND382" s="19"/>
      <c r="NE382" s="19"/>
      <c r="NF382" s="19"/>
      <c r="NG382" s="19"/>
      <c r="NH382" s="19"/>
      <c r="NI382" s="19"/>
      <c r="NJ382" s="19"/>
      <c r="NK382" s="19"/>
      <c r="NL382" s="19"/>
      <c r="NM382" s="19"/>
      <c r="NN382" s="19"/>
      <c r="NO382" s="19"/>
      <c r="NP382" s="19"/>
      <c r="OZ382" s="25"/>
      <c r="PA382" s="25"/>
      <c r="PB382" s="25"/>
      <c r="PC382" s="25"/>
      <c r="PD382" s="25"/>
      <c r="PE382" s="25"/>
      <c r="PF382" s="25"/>
      <c r="PG382" s="25"/>
      <c r="PH382" s="25"/>
      <c r="PI382" s="25"/>
      <c r="PJ382" s="25"/>
      <c r="PK382" s="25"/>
      <c r="PL382" s="25"/>
      <c r="PM382" s="25"/>
      <c r="PN382" s="25"/>
      <c r="QW382" s="25"/>
      <c r="RA382" s="19"/>
      <c r="RB382" s="19"/>
      <c r="RC382" s="19"/>
      <c r="RD382" s="19"/>
      <c r="RE382" s="19"/>
      <c r="RF382" s="19"/>
      <c r="RI382" s="19"/>
      <c r="RJ382" s="19"/>
      <c r="RK382" s="19"/>
      <c r="RL382" s="19"/>
      <c r="RM382" s="19"/>
      <c r="RN382" s="19"/>
      <c r="RO382" s="19"/>
      <c r="RP382" s="19"/>
      <c r="RQ382" s="19"/>
      <c r="RR382" s="19"/>
      <c r="RS382" s="19"/>
      <c r="RT382" s="19"/>
      <c r="RU382" s="19"/>
      <c r="RV382" s="19"/>
      <c r="RW382" s="19"/>
      <c r="RX382" s="19"/>
      <c r="RY382" s="19"/>
      <c r="SA382" s="19"/>
      <c r="SB382" s="19"/>
    </row>
    <row r="383" spans="1:496" x14ac:dyDescent="0.25">
      <c r="A383" s="2"/>
      <c r="B383" s="19"/>
      <c r="C383" s="19"/>
      <c r="D383" s="19"/>
      <c r="E383" s="25"/>
      <c r="F383" s="25"/>
      <c r="G383" s="19"/>
      <c r="H383" s="19"/>
      <c r="I383" s="19"/>
      <c r="J383" s="19"/>
      <c r="K383" s="19"/>
      <c r="L383" s="29"/>
      <c r="M383" s="29"/>
      <c r="N383" s="19"/>
      <c r="O383" s="19"/>
      <c r="P383" s="20"/>
      <c r="Q383" s="19"/>
      <c r="R383" s="19"/>
      <c r="S383" s="25"/>
      <c r="T383" s="19"/>
      <c r="U383" s="19"/>
      <c r="V383" s="19"/>
      <c r="W383" s="19"/>
      <c r="X383" s="40"/>
      <c r="Y383" s="19"/>
      <c r="Z383" s="19"/>
      <c r="AA383" s="19"/>
      <c r="AB383" s="25"/>
      <c r="AE383" s="19"/>
      <c r="AF383" s="19"/>
      <c r="AH383" s="19"/>
      <c r="AI383" s="25"/>
      <c r="CD383" s="19"/>
      <c r="CE383" s="25"/>
      <c r="DZ383" s="19"/>
      <c r="EA383" s="19"/>
      <c r="EB383" s="19"/>
      <c r="EC383" s="19"/>
      <c r="ED383" s="19"/>
      <c r="EE383" s="19"/>
      <c r="EF383" s="19"/>
      <c r="EG383" s="19"/>
      <c r="EH383" s="19"/>
      <c r="EI383" s="19"/>
      <c r="EJ383" s="19"/>
      <c r="EK383" s="19"/>
      <c r="EL383" s="19"/>
      <c r="FU383" s="19"/>
      <c r="FV383" s="19"/>
      <c r="HQ383" s="19"/>
      <c r="HR383" s="19"/>
      <c r="JM383" s="19"/>
      <c r="JN383" s="29"/>
      <c r="JO383" s="19"/>
      <c r="JP383" s="19"/>
      <c r="JQ383" s="19"/>
      <c r="JR383" s="19"/>
      <c r="JS383" s="19"/>
      <c r="JT383" s="19"/>
      <c r="JU383" s="19"/>
      <c r="JV383" s="19"/>
      <c r="JW383" s="19"/>
      <c r="JX383" s="19"/>
      <c r="JY383" s="19"/>
      <c r="JZ383" s="19"/>
      <c r="LI383" s="19"/>
      <c r="LJ383" s="19"/>
      <c r="LK383" s="19"/>
      <c r="LL383" s="19"/>
      <c r="LM383" s="19"/>
      <c r="LN383" s="19"/>
      <c r="LO383" s="19"/>
      <c r="LP383" s="19"/>
      <c r="LQ383" s="19"/>
      <c r="LR383" s="19"/>
      <c r="LS383" s="19"/>
      <c r="LT383" s="19"/>
      <c r="LU383" s="19"/>
      <c r="ND383" s="19"/>
      <c r="NE383" s="19"/>
      <c r="NF383" s="19"/>
      <c r="NG383" s="19"/>
      <c r="NH383" s="19"/>
      <c r="NI383" s="19"/>
      <c r="NJ383" s="19"/>
      <c r="NK383" s="19"/>
      <c r="NL383" s="19"/>
      <c r="NM383" s="19"/>
      <c r="NN383" s="19"/>
      <c r="NO383" s="19"/>
      <c r="NP383" s="19"/>
      <c r="OZ383" s="25"/>
      <c r="PA383" s="25"/>
      <c r="PB383" s="25"/>
      <c r="PC383" s="25"/>
      <c r="PD383" s="25"/>
      <c r="PE383" s="25"/>
      <c r="PF383" s="25"/>
      <c r="PG383" s="25"/>
      <c r="PH383" s="25"/>
      <c r="PI383" s="25"/>
      <c r="PJ383" s="25"/>
      <c r="PK383" s="25"/>
      <c r="PL383" s="25"/>
      <c r="PM383" s="25"/>
      <c r="PN383" s="25"/>
      <c r="QW383" s="25"/>
      <c r="RA383" s="19"/>
      <c r="RB383" s="19"/>
      <c r="RC383" s="19"/>
      <c r="RD383" s="19"/>
      <c r="RE383" s="19"/>
      <c r="RF383" s="19"/>
      <c r="RI383" s="19"/>
      <c r="RJ383" s="19"/>
      <c r="RK383" s="19"/>
      <c r="RL383" s="19"/>
      <c r="RM383" s="19"/>
      <c r="RN383" s="19"/>
      <c r="RO383" s="19"/>
      <c r="RP383" s="19"/>
      <c r="RQ383" s="19"/>
      <c r="RR383" s="19"/>
      <c r="RS383" s="19"/>
      <c r="RT383" s="19"/>
      <c r="RU383" s="19"/>
      <c r="RV383" s="19"/>
      <c r="RW383" s="19"/>
      <c r="RX383" s="19"/>
      <c r="RY383" s="19"/>
      <c r="SA383" s="19"/>
      <c r="SB383" s="19"/>
    </row>
    <row r="384" spans="1:496" x14ac:dyDescent="0.25">
      <c r="A384" s="2"/>
      <c r="B384" s="19"/>
      <c r="C384" s="19"/>
      <c r="D384" s="19"/>
      <c r="E384" s="25"/>
      <c r="F384" s="25"/>
      <c r="G384" s="19"/>
      <c r="H384" s="19"/>
      <c r="I384" s="19"/>
      <c r="J384" s="19"/>
      <c r="K384" s="19"/>
      <c r="L384" s="29"/>
      <c r="M384" s="29"/>
      <c r="N384" s="19"/>
      <c r="O384" s="19"/>
      <c r="P384" s="20"/>
      <c r="Q384" s="19"/>
      <c r="R384" s="19"/>
      <c r="S384" s="25"/>
      <c r="T384" s="19"/>
      <c r="U384" s="19"/>
      <c r="V384" s="19"/>
      <c r="W384" s="19"/>
      <c r="X384" s="40"/>
      <c r="Y384" s="19"/>
      <c r="Z384" s="19"/>
      <c r="AA384" s="19"/>
      <c r="AB384" s="25"/>
      <c r="AE384" s="19"/>
      <c r="AF384" s="19"/>
      <c r="AH384" s="19"/>
      <c r="AI384" s="25"/>
      <c r="CD384" s="19"/>
      <c r="CE384" s="25"/>
      <c r="DZ384" s="19"/>
      <c r="EA384" s="19"/>
      <c r="EB384" s="19"/>
      <c r="EC384" s="19"/>
      <c r="ED384" s="19"/>
      <c r="EE384" s="19"/>
      <c r="EF384" s="19"/>
      <c r="EG384" s="19"/>
      <c r="EH384" s="19"/>
      <c r="EI384" s="19"/>
      <c r="EJ384" s="19"/>
      <c r="EK384" s="19"/>
      <c r="EL384" s="19"/>
      <c r="FU384" s="19"/>
      <c r="FV384" s="19"/>
      <c r="HQ384" s="19"/>
      <c r="HR384" s="19"/>
      <c r="JM384" s="19"/>
      <c r="JN384" s="29"/>
      <c r="JO384" s="19"/>
      <c r="JP384" s="19"/>
      <c r="JQ384" s="19"/>
      <c r="JR384" s="19"/>
      <c r="JS384" s="19"/>
      <c r="JT384" s="19"/>
      <c r="JU384" s="19"/>
      <c r="JV384" s="19"/>
      <c r="JW384" s="19"/>
      <c r="JX384" s="19"/>
      <c r="JY384" s="19"/>
      <c r="JZ384" s="19"/>
      <c r="LI384" s="19"/>
      <c r="LJ384" s="19"/>
      <c r="LK384" s="19"/>
      <c r="LL384" s="19"/>
      <c r="LM384" s="19"/>
      <c r="LN384" s="19"/>
      <c r="LO384" s="19"/>
      <c r="LP384" s="19"/>
      <c r="LQ384" s="19"/>
      <c r="LR384" s="19"/>
      <c r="LS384" s="19"/>
      <c r="LT384" s="19"/>
      <c r="LU384" s="19"/>
      <c r="ND384" s="19"/>
      <c r="NE384" s="19"/>
      <c r="NF384" s="19"/>
      <c r="NG384" s="19"/>
      <c r="NH384" s="19"/>
      <c r="NI384" s="19"/>
      <c r="NJ384" s="19"/>
      <c r="NK384" s="19"/>
      <c r="NL384" s="19"/>
      <c r="NM384" s="19"/>
      <c r="NN384" s="19"/>
      <c r="NO384" s="19"/>
      <c r="NP384" s="19"/>
      <c r="OZ384" s="25"/>
      <c r="PA384" s="25"/>
      <c r="PB384" s="25"/>
      <c r="PC384" s="25"/>
      <c r="PD384" s="25"/>
      <c r="PE384" s="25"/>
      <c r="PF384" s="25"/>
      <c r="PG384" s="25"/>
      <c r="PH384" s="25"/>
      <c r="PI384" s="25"/>
      <c r="PJ384" s="25"/>
      <c r="PK384" s="25"/>
      <c r="PL384" s="25"/>
      <c r="PM384" s="25"/>
      <c r="PN384" s="25"/>
      <c r="QW384" s="25"/>
      <c r="RA384" s="19"/>
      <c r="RB384" s="19"/>
      <c r="RC384" s="19"/>
      <c r="RD384" s="19"/>
      <c r="RE384" s="19"/>
      <c r="RF384" s="19"/>
      <c r="RI384" s="19"/>
      <c r="RJ384" s="19"/>
      <c r="RK384" s="19"/>
      <c r="RL384" s="19"/>
      <c r="RM384" s="19"/>
      <c r="RN384" s="19"/>
      <c r="RO384" s="19"/>
      <c r="RP384" s="19"/>
      <c r="RQ384" s="19"/>
      <c r="RR384" s="19"/>
      <c r="RS384" s="19"/>
      <c r="RT384" s="19"/>
      <c r="RU384" s="19"/>
      <c r="RV384" s="19"/>
      <c r="RW384" s="19"/>
      <c r="RX384" s="19"/>
      <c r="RY384" s="19"/>
      <c r="SA384" s="19"/>
      <c r="SB384" s="19"/>
    </row>
    <row r="385" spans="1:496" x14ac:dyDescent="0.25">
      <c r="A385" s="2"/>
      <c r="B385" s="19"/>
      <c r="C385" s="19"/>
      <c r="D385" s="19"/>
      <c r="E385" s="25"/>
      <c r="F385" s="25"/>
      <c r="G385" s="19"/>
      <c r="H385" s="19"/>
      <c r="I385" s="19"/>
      <c r="J385" s="19"/>
      <c r="K385" s="19"/>
      <c r="L385" s="29"/>
      <c r="M385" s="29"/>
      <c r="N385" s="19"/>
      <c r="O385" s="19"/>
      <c r="P385" s="20"/>
      <c r="Q385" s="19"/>
      <c r="R385" s="19"/>
      <c r="S385" s="25"/>
      <c r="T385" s="19"/>
      <c r="U385" s="19"/>
      <c r="V385" s="19"/>
      <c r="W385" s="19"/>
      <c r="X385" s="40"/>
      <c r="Y385" s="19"/>
      <c r="Z385" s="19"/>
      <c r="AA385" s="19"/>
      <c r="AB385" s="25"/>
      <c r="AE385" s="19"/>
      <c r="AF385" s="19"/>
      <c r="AH385" s="19"/>
      <c r="AI385" s="25"/>
      <c r="CD385" s="19"/>
      <c r="CE385" s="25"/>
      <c r="DZ385" s="19"/>
      <c r="EA385" s="19"/>
      <c r="EB385" s="19"/>
      <c r="EC385" s="19"/>
      <c r="ED385" s="19"/>
      <c r="EE385" s="19"/>
      <c r="EF385" s="19"/>
      <c r="EG385" s="19"/>
      <c r="EH385" s="19"/>
      <c r="EI385" s="19"/>
      <c r="EJ385" s="19"/>
      <c r="EK385" s="19"/>
      <c r="EL385" s="19"/>
      <c r="FU385" s="19"/>
      <c r="FV385" s="19"/>
      <c r="HQ385" s="19"/>
      <c r="HR385" s="19"/>
      <c r="JM385" s="19"/>
      <c r="JN385" s="29"/>
      <c r="JO385" s="19"/>
      <c r="JP385" s="19"/>
      <c r="JQ385" s="19"/>
      <c r="JR385" s="19"/>
      <c r="JS385" s="19"/>
      <c r="JT385" s="19"/>
      <c r="JU385" s="19"/>
      <c r="JV385" s="19"/>
      <c r="JW385" s="19"/>
      <c r="JX385" s="19"/>
      <c r="JY385" s="19"/>
      <c r="JZ385" s="19"/>
      <c r="LI385" s="19"/>
      <c r="LJ385" s="19"/>
      <c r="LK385" s="19"/>
      <c r="LL385" s="19"/>
      <c r="LM385" s="19"/>
      <c r="LN385" s="19"/>
      <c r="LO385" s="19"/>
      <c r="LP385" s="19"/>
      <c r="LQ385" s="19"/>
      <c r="LR385" s="19"/>
      <c r="LS385" s="19"/>
      <c r="LT385" s="19"/>
      <c r="LU385" s="19"/>
      <c r="ND385" s="19"/>
      <c r="NE385" s="19"/>
      <c r="NF385" s="19"/>
      <c r="NG385" s="19"/>
      <c r="NH385" s="19"/>
      <c r="NI385" s="19"/>
      <c r="NJ385" s="19"/>
      <c r="NK385" s="19"/>
      <c r="NL385" s="19"/>
      <c r="NM385" s="19"/>
      <c r="NN385" s="19"/>
      <c r="NO385" s="19"/>
      <c r="NP385" s="19"/>
      <c r="OZ385" s="25"/>
      <c r="PA385" s="25"/>
      <c r="PB385" s="25"/>
      <c r="PC385" s="25"/>
      <c r="PD385" s="25"/>
      <c r="PE385" s="25"/>
      <c r="PF385" s="25"/>
      <c r="PG385" s="25"/>
      <c r="PH385" s="25"/>
      <c r="PI385" s="25"/>
      <c r="PJ385" s="25"/>
      <c r="PK385" s="25"/>
      <c r="PL385" s="25"/>
      <c r="PM385" s="25"/>
      <c r="PN385" s="25"/>
      <c r="QW385" s="25"/>
      <c r="RA385" s="19"/>
      <c r="RB385" s="19"/>
      <c r="RC385" s="19"/>
      <c r="RD385" s="19"/>
      <c r="RE385" s="19"/>
      <c r="RF385" s="19"/>
      <c r="RI385" s="19"/>
      <c r="RJ385" s="19"/>
      <c r="RK385" s="19"/>
      <c r="RL385" s="19"/>
      <c r="RM385" s="19"/>
      <c r="RN385" s="19"/>
      <c r="RO385" s="19"/>
      <c r="RP385" s="19"/>
      <c r="RQ385" s="19"/>
      <c r="RR385" s="19"/>
      <c r="RS385" s="19"/>
      <c r="RT385" s="19"/>
      <c r="RU385" s="19"/>
      <c r="RV385" s="19"/>
      <c r="RW385" s="19"/>
      <c r="RX385" s="19"/>
      <c r="RY385" s="19"/>
      <c r="SA385" s="19"/>
      <c r="SB385" s="19"/>
    </row>
    <row r="386" spans="1:496" x14ac:dyDescent="0.25">
      <c r="A386" s="2"/>
      <c r="B386" s="19"/>
      <c r="C386" s="19"/>
      <c r="D386" s="19"/>
      <c r="E386" s="25"/>
      <c r="F386" s="25"/>
      <c r="G386" s="19"/>
      <c r="H386" s="19"/>
      <c r="I386" s="19"/>
      <c r="J386" s="19"/>
      <c r="K386" s="19"/>
      <c r="L386" s="29"/>
      <c r="M386" s="29"/>
      <c r="N386" s="19"/>
      <c r="O386" s="19"/>
      <c r="P386" s="20"/>
      <c r="Q386" s="19"/>
      <c r="R386" s="19"/>
      <c r="S386" s="25"/>
      <c r="T386" s="19"/>
      <c r="U386" s="19"/>
      <c r="V386" s="19"/>
      <c r="W386" s="19"/>
      <c r="X386" s="40"/>
      <c r="Y386" s="19"/>
      <c r="Z386" s="19"/>
      <c r="AA386" s="19"/>
      <c r="AB386" s="25"/>
      <c r="AE386" s="19"/>
      <c r="AF386" s="19"/>
      <c r="AH386" s="19"/>
      <c r="AI386" s="25"/>
      <c r="CD386" s="19"/>
      <c r="CE386" s="25"/>
      <c r="DZ386" s="19"/>
      <c r="EA386" s="19"/>
      <c r="EB386" s="19"/>
      <c r="EC386" s="19"/>
      <c r="ED386" s="19"/>
      <c r="EE386" s="19"/>
      <c r="EF386" s="19"/>
      <c r="EG386" s="19"/>
      <c r="EH386" s="19"/>
      <c r="EI386" s="19"/>
      <c r="EJ386" s="19"/>
      <c r="EK386" s="19"/>
      <c r="EL386" s="19"/>
      <c r="FU386" s="19"/>
      <c r="FV386" s="19"/>
      <c r="HQ386" s="19"/>
      <c r="HR386" s="19"/>
      <c r="JM386" s="19"/>
      <c r="JN386" s="29"/>
      <c r="JO386" s="19"/>
      <c r="JP386" s="19"/>
      <c r="JQ386" s="19"/>
      <c r="JR386" s="19"/>
      <c r="JS386" s="19"/>
      <c r="JT386" s="19"/>
      <c r="JU386" s="19"/>
      <c r="JV386" s="19"/>
      <c r="JW386" s="19"/>
      <c r="JX386" s="19"/>
      <c r="JY386" s="19"/>
      <c r="JZ386" s="19"/>
      <c r="LI386" s="19"/>
      <c r="LJ386" s="19"/>
      <c r="LK386" s="19"/>
      <c r="LL386" s="19"/>
      <c r="LM386" s="19"/>
      <c r="LN386" s="19"/>
      <c r="LO386" s="19"/>
      <c r="LP386" s="19"/>
      <c r="LQ386" s="19"/>
      <c r="LR386" s="19"/>
      <c r="LS386" s="19"/>
      <c r="LT386" s="19"/>
      <c r="LU386" s="19"/>
      <c r="ND386" s="19"/>
      <c r="NE386" s="19"/>
      <c r="NF386" s="19"/>
      <c r="NG386" s="19"/>
      <c r="NH386" s="19"/>
      <c r="NI386" s="19"/>
      <c r="NJ386" s="19"/>
      <c r="NK386" s="19"/>
      <c r="NL386" s="19"/>
      <c r="NM386" s="19"/>
      <c r="NN386" s="19"/>
      <c r="NO386" s="19"/>
      <c r="NP386" s="19"/>
      <c r="OZ386" s="25"/>
      <c r="PA386" s="25"/>
      <c r="PB386" s="25"/>
      <c r="PC386" s="25"/>
      <c r="PD386" s="25"/>
      <c r="PE386" s="25"/>
      <c r="PF386" s="25"/>
      <c r="PG386" s="25"/>
      <c r="PH386" s="25"/>
      <c r="PI386" s="25"/>
      <c r="PJ386" s="25"/>
      <c r="PK386" s="25"/>
      <c r="PL386" s="25"/>
      <c r="PM386" s="25"/>
      <c r="PN386" s="25"/>
      <c r="QW386" s="25"/>
      <c r="RA386" s="19"/>
      <c r="RB386" s="19"/>
      <c r="RC386" s="19"/>
      <c r="RD386" s="19"/>
      <c r="RE386" s="19"/>
      <c r="RF386" s="19"/>
      <c r="RI386" s="19"/>
      <c r="RJ386" s="19"/>
      <c r="RK386" s="19"/>
      <c r="RL386" s="19"/>
      <c r="RM386" s="19"/>
      <c r="RN386" s="19"/>
      <c r="RO386" s="19"/>
      <c r="RP386" s="19"/>
      <c r="RQ386" s="19"/>
      <c r="RR386" s="19"/>
      <c r="RS386" s="19"/>
      <c r="RT386" s="19"/>
      <c r="RU386" s="19"/>
      <c r="RV386" s="19"/>
      <c r="RW386" s="19"/>
      <c r="RX386" s="19"/>
      <c r="RY386" s="19"/>
      <c r="SA386" s="19"/>
      <c r="SB386" s="19"/>
    </row>
    <row r="387" spans="1:496" x14ac:dyDescent="0.25">
      <c r="A387" s="2"/>
      <c r="B387" s="19"/>
      <c r="C387" s="19"/>
      <c r="D387" s="19"/>
      <c r="E387" s="25"/>
      <c r="F387" s="25"/>
      <c r="G387" s="19"/>
      <c r="H387" s="19"/>
      <c r="I387" s="19"/>
      <c r="J387" s="19"/>
      <c r="K387" s="19"/>
      <c r="L387" s="29"/>
      <c r="M387" s="29"/>
      <c r="N387" s="19"/>
      <c r="O387" s="19"/>
      <c r="P387" s="20"/>
      <c r="Q387" s="19"/>
      <c r="R387" s="19"/>
      <c r="S387" s="25"/>
      <c r="T387" s="19"/>
      <c r="U387" s="19"/>
      <c r="V387" s="19"/>
      <c r="W387" s="19"/>
      <c r="X387" s="40"/>
      <c r="Y387" s="19"/>
      <c r="Z387" s="19"/>
      <c r="AA387" s="19"/>
      <c r="AB387" s="25"/>
      <c r="AE387" s="19"/>
      <c r="AF387" s="19"/>
      <c r="AH387" s="19"/>
      <c r="AI387" s="25"/>
      <c r="CD387" s="19"/>
      <c r="CE387" s="25"/>
      <c r="DZ387" s="19"/>
      <c r="EA387" s="19"/>
      <c r="EB387" s="19"/>
      <c r="EC387" s="19"/>
      <c r="ED387" s="19"/>
      <c r="EE387" s="19"/>
      <c r="EF387" s="19"/>
      <c r="EG387" s="19"/>
      <c r="EH387" s="19"/>
      <c r="EI387" s="19"/>
      <c r="EJ387" s="19"/>
      <c r="EK387" s="19"/>
      <c r="EL387" s="19"/>
      <c r="FU387" s="19"/>
      <c r="FV387" s="19"/>
      <c r="HQ387" s="19"/>
      <c r="HR387" s="19"/>
      <c r="JM387" s="19"/>
      <c r="JN387" s="29"/>
      <c r="JO387" s="19"/>
      <c r="JP387" s="19"/>
      <c r="JQ387" s="19"/>
      <c r="JR387" s="19"/>
      <c r="JS387" s="19"/>
      <c r="JT387" s="19"/>
      <c r="JU387" s="19"/>
      <c r="JV387" s="19"/>
      <c r="JW387" s="19"/>
      <c r="JX387" s="19"/>
      <c r="JY387" s="19"/>
      <c r="JZ387" s="19"/>
      <c r="LI387" s="19"/>
      <c r="LJ387" s="19"/>
      <c r="LK387" s="19"/>
      <c r="LL387" s="19"/>
      <c r="LM387" s="19"/>
      <c r="LN387" s="19"/>
      <c r="LO387" s="19"/>
      <c r="LP387" s="19"/>
      <c r="LQ387" s="19"/>
      <c r="LR387" s="19"/>
      <c r="LS387" s="19"/>
      <c r="LT387" s="19"/>
      <c r="LU387" s="19"/>
      <c r="ND387" s="19"/>
      <c r="NE387" s="19"/>
      <c r="NF387" s="19"/>
      <c r="NG387" s="19"/>
      <c r="NH387" s="19"/>
      <c r="NI387" s="19"/>
      <c r="NJ387" s="19"/>
      <c r="NK387" s="19"/>
      <c r="NL387" s="19"/>
      <c r="NM387" s="19"/>
      <c r="NN387" s="19"/>
      <c r="NO387" s="19"/>
      <c r="NP387" s="19"/>
      <c r="OZ387" s="25"/>
      <c r="PA387" s="25"/>
      <c r="PB387" s="25"/>
      <c r="PC387" s="25"/>
      <c r="PD387" s="25"/>
      <c r="PE387" s="25"/>
      <c r="PF387" s="25"/>
      <c r="PG387" s="25"/>
      <c r="PH387" s="25"/>
      <c r="PI387" s="25"/>
      <c r="PJ387" s="25"/>
      <c r="PK387" s="25"/>
      <c r="PL387" s="25"/>
      <c r="PM387" s="25"/>
      <c r="PN387" s="25"/>
      <c r="QW387" s="25"/>
      <c r="RA387" s="19"/>
      <c r="RB387" s="19"/>
      <c r="RC387" s="19"/>
      <c r="RD387" s="19"/>
      <c r="RE387" s="19"/>
      <c r="RF387" s="19"/>
      <c r="RI387" s="19"/>
      <c r="RJ387" s="19"/>
      <c r="RK387" s="19"/>
      <c r="RL387" s="19"/>
      <c r="RM387" s="19"/>
      <c r="RN387" s="19"/>
      <c r="RO387" s="19"/>
      <c r="RP387" s="19"/>
      <c r="RQ387" s="19"/>
      <c r="RR387" s="19"/>
      <c r="RS387" s="19"/>
      <c r="RT387" s="19"/>
      <c r="RU387" s="19"/>
      <c r="RV387" s="19"/>
      <c r="RW387" s="19"/>
      <c r="RX387" s="19"/>
      <c r="RY387" s="19"/>
      <c r="SA387" s="19"/>
      <c r="SB387" s="19"/>
    </row>
    <row r="388" spans="1:496" x14ac:dyDescent="0.25">
      <c r="A388" s="2"/>
      <c r="B388" s="19"/>
      <c r="C388" s="19"/>
      <c r="D388" s="19"/>
      <c r="E388" s="25"/>
      <c r="F388" s="25"/>
      <c r="G388" s="19"/>
      <c r="H388" s="19"/>
      <c r="I388" s="19"/>
      <c r="J388" s="19"/>
      <c r="K388" s="19"/>
      <c r="L388" s="29"/>
      <c r="M388" s="29"/>
      <c r="N388" s="19"/>
      <c r="O388" s="19"/>
      <c r="P388" s="20"/>
      <c r="Q388" s="19"/>
      <c r="R388" s="19"/>
      <c r="S388" s="25"/>
      <c r="T388" s="19"/>
      <c r="U388" s="19"/>
      <c r="V388" s="19"/>
      <c r="W388" s="19"/>
      <c r="X388" s="40"/>
      <c r="Y388" s="19"/>
      <c r="Z388" s="19"/>
      <c r="AA388" s="19"/>
      <c r="AB388" s="25"/>
      <c r="AE388" s="19"/>
      <c r="AF388" s="19"/>
      <c r="AH388" s="19"/>
      <c r="AI388" s="25"/>
      <c r="CD388" s="19"/>
      <c r="CE388" s="25"/>
      <c r="DZ388" s="19"/>
      <c r="EA388" s="19"/>
      <c r="EB388" s="19"/>
      <c r="EC388" s="19"/>
      <c r="ED388" s="19"/>
      <c r="EE388" s="19"/>
      <c r="EF388" s="19"/>
      <c r="EG388" s="19"/>
      <c r="EH388" s="19"/>
      <c r="EI388" s="19"/>
      <c r="EJ388" s="19"/>
      <c r="EK388" s="19"/>
      <c r="EL388" s="19"/>
      <c r="FU388" s="19"/>
      <c r="FV388" s="19"/>
      <c r="HQ388" s="19"/>
      <c r="HR388" s="19"/>
      <c r="JM388" s="19"/>
      <c r="JN388" s="29"/>
      <c r="JO388" s="19"/>
      <c r="JP388" s="19"/>
      <c r="JQ388" s="19"/>
      <c r="JR388" s="19"/>
      <c r="JS388" s="19"/>
      <c r="JT388" s="19"/>
      <c r="JU388" s="19"/>
      <c r="JV388" s="19"/>
      <c r="JW388" s="19"/>
      <c r="JX388" s="19"/>
      <c r="JY388" s="19"/>
      <c r="JZ388" s="19"/>
      <c r="LI388" s="19"/>
      <c r="LJ388" s="19"/>
      <c r="LK388" s="19"/>
      <c r="LL388" s="19"/>
      <c r="LM388" s="19"/>
      <c r="LN388" s="19"/>
      <c r="LO388" s="19"/>
      <c r="LP388" s="19"/>
      <c r="LQ388" s="19"/>
      <c r="LR388" s="19"/>
      <c r="LS388" s="19"/>
      <c r="LT388" s="19"/>
      <c r="LU388" s="19"/>
      <c r="ND388" s="19"/>
      <c r="NE388" s="19"/>
      <c r="NF388" s="19"/>
      <c r="NG388" s="19"/>
      <c r="NH388" s="19"/>
      <c r="NI388" s="19"/>
      <c r="NJ388" s="19"/>
      <c r="NK388" s="19"/>
      <c r="NL388" s="19"/>
      <c r="NM388" s="19"/>
      <c r="NN388" s="19"/>
      <c r="NO388" s="19"/>
      <c r="NP388" s="19"/>
      <c r="OZ388" s="25"/>
      <c r="PA388" s="25"/>
      <c r="PB388" s="25"/>
      <c r="PC388" s="25"/>
      <c r="PD388" s="25"/>
      <c r="PE388" s="25"/>
      <c r="PF388" s="25"/>
      <c r="PG388" s="25"/>
      <c r="PH388" s="25"/>
      <c r="PI388" s="25"/>
      <c r="PJ388" s="25"/>
      <c r="PK388" s="25"/>
      <c r="PL388" s="25"/>
      <c r="PM388" s="25"/>
      <c r="PN388" s="25"/>
      <c r="QW388" s="25"/>
      <c r="RA388" s="19"/>
      <c r="RB388" s="19"/>
      <c r="RC388" s="19"/>
      <c r="RD388" s="19"/>
      <c r="RE388" s="19"/>
      <c r="RF388" s="19"/>
      <c r="RI388" s="19"/>
      <c r="RJ388" s="19"/>
      <c r="RK388" s="19"/>
      <c r="RL388" s="19"/>
      <c r="RM388" s="19"/>
      <c r="RN388" s="19"/>
      <c r="RO388" s="19"/>
      <c r="RP388" s="19"/>
      <c r="RQ388" s="19"/>
      <c r="RR388" s="19"/>
      <c r="RS388" s="19"/>
      <c r="RT388" s="19"/>
      <c r="RU388" s="19"/>
      <c r="RV388" s="19"/>
      <c r="RW388" s="19"/>
      <c r="RX388" s="19"/>
      <c r="RY388" s="19"/>
      <c r="SA388" s="19"/>
      <c r="SB388" s="19"/>
    </row>
    <row r="389" spans="1:496" x14ac:dyDescent="0.25">
      <c r="A389" s="2"/>
      <c r="B389" s="19"/>
      <c r="C389" s="19"/>
      <c r="D389" s="19"/>
      <c r="E389" s="25"/>
      <c r="F389" s="25"/>
      <c r="G389" s="19"/>
      <c r="H389" s="19"/>
      <c r="I389" s="19"/>
      <c r="J389" s="19"/>
      <c r="K389" s="19"/>
      <c r="L389" s="29"/>
      <c r="M389" s="29"/>
      <c r="N389" s="19"/>
      <c r="O389" s="19"/>
      <c r="P389" s="20"/>
      <c r="Q389" s="19"/>
      <c r="R389" s="19"/>
      <c r="S389" s="25"/>
      <c r="T389" s="19"/>
      <c r="U389" s="19"/>
      <c r="V389" s="19"/>
      <c r="W389" s="19"/>
      <c r="X389" s="40"/>
      <c r="Y389" s="19"/>
      <c r="Z389" s="19"/>
      <c r="AA389" s="19"/>
      <c r="AB389" s="25"/>
      <c r="AE389" s="19"/>
      <c r="AF389" s="19"/>
      <c r="AH389" s="19"/>
      <c r="AI389" s="25"/>
      <c r="CD389" s="19"/>
      <c r="CE389" s="25"/>
      <c r="DZ389" s="19"/>
      <c r="EA389" s="19"/>
      <c r="EB389" s="19"/>
      <c r="EC389" s="19"/>
      <c r="ED389" s="19"/>
      <c r="EE389" s="19"/>
      <c r="EF389" s="19"/>
      <c r="EG389" s="19"/>
      <c r="EH389" s="19"/>
      <c r="EI389" s="19"/>
      <c r="EJ389" s="19"/>
      <c r="EK389" s="19"/>
      <c r="EL389" s="19"/>
      <c r="FU389" s="19"/>
      <c r="FV389" s="19"/>
      <c r="HQ389" s="19"/>
      <c r="HR389" s="19"/>
      <c r="JM389" s="19"/>
      <c r="JN389" s="29"/>
      <c r="JO389" s="19"/>
      <c r="JP389" s="19"/>
      <c r="JQ389" s="19"/>
      <c r="JR389" s="19"/>
      <c r="JS389" s="19"/>
      <c r="JT389" s="19"/>
      <c r="JU389" s="19"/>
      <c r="JV389" s="19"/>
      <c r="JW389" s="19"/>
      <c r="JX389" s="19"/>
      <c r="JY389" s="19"/>
      <c r="JZ389" s="19"/>
      <c r="LI389" s="19"/>
      <c r="LJ389" s="19"/>
      <c r="LK389" s="19"/>
      <c r="LL389" s="19"/>
      <c r="LM389" s="19"/>
      <c r="LN389" s="19"/>
      <c r="LO389" s="19"/>
      <c r="LP389" s="19"/>
      <c r="LQ389" s="19"/>
      <c r="LR389" s="19"/>
      <c r="LS389" s="19"/>
      <c r="LT389" s="19"/>
      <c r="LU389" s="19"/>
      <c r="ND389" s="19"/>
      <c r="NE389" s="19"/>
      <c r="NF389" s="19"/>
      <c r="NG389" s="19"/>
      <c r="NH389" s="19"/>
      <c r="NI389" s="19"/>
      <c r="NJ389" s="19"/>
      <c r="NK389" s="19"/>
      <c r="NL389" s="19"/>
      <c r="NM389" s="19"/>
      <c r="NN389" s="19"/>
      <c r="NO389" s="19"/>
      <c r="NP389" s="19"/>
      <c r="OZ389" s="25"/>
      <c r="PA389" s="25"/>
      <c r="PB389" s="25"/>
      <c r="PC389" s="25"/>
      <c r="PD389" s="25"/>
      <c r="PE389" s="25"/>
      <c r="PF389" s="25"/>
      <c r="PG389" s="25"/>
      <c r="PH389" s="25"/>
      <c r="PI389" s="25"/>
      <c r="PJ389" s="25"/>
      <c r="PK389" s="25"/>
      <c r="PL389" s="25"/>
      <c r="PM389" s="25"/>
      <c r="PN389" s="25"/>
      <c r="QW389" s="25"/>
      <c r="RA389" s="19"/>
      <c r="RB389" s="19"/>
      <c r="RC389" s="19"/>
      <c r="RD389" s="19"/>
      <c r="RE389" s="19"/>
      <c r="RF389" s="19"/>
      <c r="RI389" s="19"/>
      <c r="RJ389" s="19"/>
      <c r="RK389" s="19"/>
      <c r="RL389" s="19"/>
      <c r="RM389" s="19"/>
      <c r="RN389" s="19"/>
      <c r="RO389" s="19"/>
      <c r="RP389" s="19"/>
      <c r="RQ389" s="19"/>
      <c r="RR389" s="19"/>
      <c r="RS389" s="19"/>
      <c r="RT389" s="19"/>
      <c r="RU389" s="19"/>
      <c r="RV389" s="19"/>
      <c r="RW389" s="19"/>
      <c r="RX389" s="19"/>
      <c r="RY389" s="19"/>
      <c r="SA389" s="19"/>
      <c r="SB389" s="19"/>
    </row>
    <row r="390" spans="1:496" x14ac:dyDescent="0.25">
      <c r="A390" s="2"/>
      <c r="B390" s="19"/>
      <c r="C390" s="19"/>
      <c r="D390" s="19"/>
      <c r="E390" s="25"/>
      <c r="F390" s="25"/>
      <c r="G390" s="19"/>
      <c r="H390" s="19"/>
      <c r="I390" s="19"/>
      <c r="J390" s="19"/>
      <c r="K390" s="19"/>
      <c r="L390" s="29"/>
      <c r="M390" s="29"/>
      <c r="N390" s="19"/>
      <c r="O390" s="19"/>
      <c r="P390" s="20"/>
      <c r="Q390" s="19"/>
      <c r="R390" s="19"/>
      <c r="S390" s="25"/>
      <c r="T390" s="19"/>
      <c r="U390" s="19"/>
      <c r="V390" s="19"/>
      <c r="W390" s="19"/>
      <c r="X390" s="40"/>
      <c r="Y390" s="19"/>
      <c r="Z390" s="19"/>
      <c r="AA390" s="19"/>
      <c r="AB390" s="25"/>
      <c r="AE390" s="19"/>
      <c r="AF390" s="19"/>
      <c r="AH390" s="19"/>
      <c r="AI390" s="25"/>
      <c r="CD390" s="19"/>
      <c r="CE390" s="25"/>
      <c r="DZ390" s="19"/>
      <c r="EA390" s="19"/>
      <c r="EB390" s="19"/>
      <c r="EC390" s="19"/>
      <c r="ED390" s="19"/>
      <c r="EE390" s="19"/>
      <c r="EF390" s="19"/>
      <c r="EG390" s="19"/>
      <c r="EH390" s="19"/>
      <c r="EI390" s="19"/>
      <c r="EJ390" s="19"/>
      <c r="EK390" s="19"/>
      <c r="EL390" s="19"/>
      <c r="FU390" s="19"/>
      <c r="FV390" s="19"/>
      <c r="HQ390" s="19"/>
      <c r="HR390" s="19"/>
      <c r="JM390" s="19"/>
      <c r="JN390" s="29"/>
      <c r="JO390" s="19"/>
      <c r="JP390" s="19"/>
      <c r="JQ390" s="19"/>
      <c r="JR390" s="19"/>
      <c r="JS390" s="19"/>
      <c r="JT390" s="19"/>
      <c r="JU390" s="19"/>
      <c r="JV390" s="19"/>
      <c r="JW390" s="19"/>
      <c r="JX390" s="19"/>
      <c r="JY390" s="19"/>
      <c r="JZ390" s="19"/>
      <c r="LI390" s="19"/>
      <c r="LJ390" s="19"/>
      <c r="LK390" s="19"/>
      <c r="LL390" s="19"/>
      <c r="LM390" s="19"/>
      <c r="LN390" s="19"/>
      <c r="LO390" s="19"/>
      <c r="LP390" s="19"/>
      <c r="LQ390" s="19"/>
      <c r="LR390" s="19"/>
      <c r="LS390" s="19"/>
      <c r="LT390" s="19"/>
      <c r="LU390" s="19"/>
      <c r="ND390" s="19"/>
      <c r="NE390" s="19"/>
      <c r="NF390" s="19"/>
      <c r="NG390" s="19"/>
      <c r="NH390" s="19"/>
      <c r="NI390" s="19"/>
      <c r="NJ390" s="19"/>
      <c r="NK390" s="19"/>
      <c r="NL390" s="19"/>
      <c r="NM390" s="19"/>
      <c r="NN390" s="19"/>
      <c r="NO390" s="19"/>
      <c r="NP390" s="19"/>
      <c r="OZ390" s="25"/>
      <c r="PA390" s="25"/>
      <c r="PB390" s="25"/>
      <c r="PC390" s="25"/>
      <c r="PD390" s="25"/>
      <c r="PE390" s="25"/>
      <c r="PF390" s="25"/>
      <c r="PG390" s="25"/>
      <c r="PH390" s="25"/>
      <c r="PI390" s="25"/>
      <c r="PJ390" s="25"/>
      <c r="PK390" s="25"/>
      <c r="PL390" s="25"/>
      <c r="PM390" s="25"/>
      <c r="PN390" s="25"/>
      <c r="QW390" s="25"/>
      <c r="RA390" s="19"/>
      <c r="RB390" s="19"/>
      <c r="RC390" s="19"/>
      <c r="RD390" s="19"/>
      <c r="RE390" s="19"/>
      <c r="RF390" s="19"/>
      <c r="RI390" s="19"/>
      <c r="RJ390" s="19"/>
      <c r="RK390" s="19"/>
      <c r="RL390" s="19"/>
      <c r="RM390" s="19"/>
      <c r="RN390" s="19"/>
      <c r="RO390" s="19"/>
      <c r="RP390" s="19"/>
      <c r="RQ390" s="19"/>
      <c r="RR390" s="19"/>
      <c r="RS390" s="19"/>
      <c r="RT390" s="19"/>
      <c r="RU390" s="19"/>
      <c r="RV390" s="19"/>
      <c r="RW390" s="19"/>
      <c r="RX390" s="19"/>
      <c r="RY390" s="19"/>
      <c r="SA390" s="19"/>
      <c r="SB390" s="19"/>
    </row>
    <row r="391" spans="1:496" x14ac:dyDescent="0.25">
      <c r="A391" s="2"/>
      <c r="B391" s="19"/>
      <c r="C391" s="19"/>
      <c r="D391" s="19"/>
      <c r="E391" s="25"/>
      <c r="F391" s="25"/>
      <c r="G391" s="19"/>
      <c r="H391" s="19"/>
      <c r="I391" s="19"/>
      <c r="J391" s="19"/>
      <c r="K391" s="19"/>
      <c r="L391" s="29"/>
      <c r="M391" s="29"/>
      <c r="N391" s="19"/>
      <c r="O391" s="19"/>
      <c r="P391" s="20"/>
      <c r="Q391" s="19"/>
      <c r="R391" s="19"/>
      <c r="S391" s="25"/>
      <c r="T391" s="19"/>
      <c r="U391" s="19"/>
      <c r="V391" s="19"/>
      <c r="W391" s="19"/>
      <c r="X391" s="40"/>
      <c r="Y391" s="19"/>
      <c r="Z391" s="19"/>
      <c r="AA391" s="19"/>
      <c r="AB391" s="25"/>
      <c r="AE391" s="19"/>
      <c r="AF391" s="19"/>
      <c r="AH391" s="19"/>
      <c r="AI391" s="25"/>
      <c r="CD391" s="19"/>
      <c r="CE391" s="25"/>
      <c r="DZ391" s="19"/>
      <c r="EA391" s="19"/>
      <c r="EB391" s="19"/>
      <c r="EC391" s="19"/>
      <c r="ED391" s="19"/>
      <c r="EE391" s="19"/>
      <c r="EF391" s="19"/>
      <c r="EG391" s="19"/>
      <c r="EH391" s="19"/>
      <c r="EI391" s="19"/>
      <c r="EJ391" s="19"/>
      <c r="EK391" s="19"/>
      <c r="EL391" s="19"/>
      <c r="FU391" s="19"/>
      <c r="FV391" s="19"/>
      <c r="HQ391" s="19"/>
      <c r="HR391" s="19"/>
      <c r="JM391" s="19"/>
      <c r="JN391" s="29"/>
      <c r="JO391" s="19"/>
      <c r="JP391" s="19"/>
      <c r="JQ391" s="19"/>
      <c r="JR391" s="19"/>
      <c r="JS391" s="19"/>
      <c r="JT391" s="19"/>
      <c r="JU391" s="19"/>
      <c r="JV391" s="19"/>
      <c r="JW391" s="19"/>
      <c r="JX391" s="19"/>
      <c r="JY391" s="19"/>
      <c r="JZ391" s="19"/>
      <c r="LI391" s="19"/>
      <c r="LJ391" s="19"/>
      <c r="LK391" s="19"/>
      <c r="LL391" s="19"/>
      <c r="LM391" s="19"/>
      <c r="LN391" s="19"/>
      <c r="LO391" s="19"/>
      <c r="LP391" s="19"/>
      <c r="LQ391" s="19"/>
      <c r="LR391" s="19"/>
      <c r="LS391" s="19"/>
      <c r="LT391" s="19"/>
      <c r="LU391" s="19"/>
      <c r="ND391" s="19"/>
      <c r="NE391" s="19"/>
      <c r="NF391" s="19"/>
      <c r="NG391" s="19"/>
      <c r="NH391" s="19"/>
      <c r="NI391" s="19"/>
      <c r="NJ391" s="19"/>
      <c r="NK391" s="19"/>
      <c r="NL391" s="19"/>
      <c r="NM391" s="19"/>
      <c r="NN391" s="19"/>
      <c r="NO391" s="19"/>
      <c r="NP391" s="19"/>
      <c r="OZ391" s="25"/>
      <c r="PA391" s="25"/>
      <c r="PB391" s="25"/>
      <c r="PC391" s="25"/>
      <c r="PD391" s="25"/>
      <c r="PE391" s="25"/>
      <c r="PF391" s="25"/>
      <c r="PG391" s="25"/>
      <c r="PH391" s="25"/>
      <c r="PI391" s="25"/>
      <c r="PJ391" s="25"/>
      <c r="PK391" s="25"/>
      <c r="PL391" s="25"/>
      <c r="PM391" s="25"/>
      <c r="PN391" s="25"/>
      <c r="QW391" s="25"/>
      <c r="RA391" s="19"/>
      <c r="RB391" s="19"/>
      <c r="RC391" s="19"/>
      <c r="RD391" s="19"/>
      <c r="RE391" s="19"/>
      <c r="RF391" s="19"/>
      <c r="RI391" s="19"/>
      <c r="RJ391" s="19"/>
      <c r="RK391" s="19"/>
      <c r="RL391" s="19"/>
      <c r="RM391" s="19"/>
      <c r="RN391" s="19"/>
      <c r="RO391" s="19"/>
      <c r="RP391" s="19"/>
      <c r="RQ391" s="19"/>
      <c r="RR391" s="19"/>
      <c r="RS391" s="19"/>
      <c r="RT391" s="19"/>
      <c r="RU391" s="19"/>
      <c r="RV391" s="19"/>
      <c r="RW391" s="19"/>
      <c r="RX391" s="19"/>
      <c r="RY391" s="19"/>
      <c r="SA391" s="19"/>
      <c r="SB391" s="19"/>
    </row>
    <row r="392" spans="1:496" x14ac:dyDescent="0.25">
      <c r="A392" s="2"/>
      <c r="B392" s="19"/>
      <c r="C392" s="19"/>
      <c r="D392" s="19"/>
      <c r="E392" s="25"/>
      <c r="F392" s="25"/>
      <c r="G392" s="19"/>
      <c r="H392" s="19"/>
      <c r="I392" s="19"/>
      <c r="J392" s="19"/>
      <c r="K392" s="19"/>
      <c r="L392" s="29"/>
      <c r="M392" s="29"/>
      <c r="N392" s="19"/>
      <c r="O392" s="19"/>
      <c r="P392" s="20"/>
      <c r="Q392" s="19"/>
      <c r="R392" s="19"/>
      <c r="S392" s="25"/>
      <c r="T392" s="19"/>
      <c r="U392" s="19"/>
      <c r="V392" s="19"/>
      <c r="W392" s="19"/>
      <c r="X392" s="40"/>
      <c r="Y392" s="19"/>
      <c r="Z392" s="19"/>
      <c r="AA392" s="19"/>
      <c r="AB392" s="25"/>
      <c r="AE392" s="19"/>
      <c r="AF392" s="19"/>
      <c r="AH392" s="19"/>
      <c r="AI392" s="25"/>
      <c r="CD392" s="19"/>
      <c r="CE392" s="25"/>
      <c r="DZ392" s="19"/>
      <c r="EA392" s="19"/>
      <c r="EB392" s="19"/>
      <c r="EC392" s="19"/>
      <c r="ED392" s="19"/>
      <c r="EE392" s="19"/>
      <c r="EF392" s="19"/>
      <c r="EG392" s="19"/>
      <c r="EH392" s="19"/>
      <c r="EI392" s="19"/>
      <c r="EJ392" s="19"/>
      <c r="EK392" s="19"/>
      <c r="EL392" s="19"/>
      <c r="FU392" s="19"/>
      <c r="FV392" s="19"/>
      <c r="HQ392" s="19"/>
      <c r="HR392" s="19"/>
      <c r="JM392" s="19"/>
      <c r="JN392" s="29"/>
      <c r="JO392" s="19"/>
      <c r="JP392" s="19"/>
      <c r="JQ392" s="19"/>
      <c r="JR392" s="19"/>
      <c r="JS392" s="19"/>
      <c r="JT392" s="19"/>
      <c r="JU392" s="19"/>
      <c r="JV392" s="19"/>
      <c r="JW392" s="19"/>
      <c r="JX392" s="19"/>
      <c r="JY392" s="19"/>
      <c r="JZ392" s="19"/>
      <c r="LI392" s="19"/>
      <c r="LJ392" s="19"/>
      <c r="LK392" s="19"/>
      <c r="LL392" s="19"/>
      <c r="LM392" s="19"/>
      <c r="LN392" s="19"/>
      <c r="LO392" s="19"/>
      <c r="LP392" s="19"/>
      <c r="LQ392" s="19"/>
      <c r="LR392" s="19"/>
      <c r="LS392" s="19"/>
      <c r="LT392" s="19"/>
      <c r="LU392" s="19"/>
      <c r="ND392" s="19"/>
      <c r="NE392" s="19"/>
      <c r="NF392" s="19"/>
      <c r="NG392" s="19"/>
      <c r="NH392" s="19"/>
      <c r="NI392" s="19"/>
      <c r="NJ392" s="19"/>
      <c r="NK392" s="19"/>
      <c r="NL392" s="19"/>
      <c r="NM392" s="19"/>
      <c r="NN392" s="19"/>
      <c r="NO392" s="19"/>
      <c r="NP392" s="19"/>
      <c r="OZ392" s="25"/>
      <c r="PA392" s="25"/>
      <c r="PB392" s="25"/>
      <c r="PC392" s="25"/>
      <c r="PD392" s="25"/>
      <c r="PE392" s="25"/>
      <c r="PF392" s="25"/>
      <c r="PG392" s="25"/>
      <c r="PH392" s="25"/>
      <c r="PI392" s="25"/>
      <c r="PJ392" s="25"/>
      <c r="PK392" s="25"/>
      <c r="PL392" s="25"/>
      <c r="PM392" s="25"/>
      <c r="PN392" s="25"/>
      <c r="QW392" s="25"/>
      <c r="RA392" s="19"/>
      <c r="RB392" s="19"/>
      <c r="RC392" s="19"/>
      <c r="RD392" s="19"/>
      <c r="RE392" s="19"/>
      <c r="RF392" s="19"/>
      <c r="RI392" s="19"/>
      <c r="RJ392" s="19"/>
      <c r="RK392" s="19"/>
      <c r="RL392" s="19"/>
      <c r="RM392" s="19"/>
      <c r="RN392" s="19"/>
      <c r="RO392" s="19"/>
      <c r="RP392" s="19"/>
      <c r="RQ392" s="19"/>
      <c r="RR392" s="19"/>
      <c r="RS392" s="19"/>
      <c r="RT392" s="19"/>
      <c r="RU392" s="19"/>
      <c r="RV392" s="19"/>
      <c r="RW392" s="19"/>
      <c r="RX392" s="19"/>
      <c r="RY392" s="19"/>
      <c r="SA392" s="19"/>
      <c r="SB392" s="19"/>
    </row>
    <row r="393" spans="1:496" x14ac:dyDescent="0.25">
      <c r="A393" s="2"/>
      <c r="B393" s="19"/>
      <c r="C393" s="19"/>
      <c r="D393" s="19"/>
      <c r="E393" s="25"/>
      <c r="F393" s="25"/>
      <c r="G393" s="19"/>
      <c r="H393" s="19"/>
      <c r="I393" s="19"/>
      <c r="J393" s="19"/>
      <c r="K393" s="19"/>
      <c r="L393" s="29"/>
      <c r="M393" s="29"/>
      <c r="N393" s="19"/>
      <c r="O393" s="19"/>
      <c r="P393" s="20"/>
      <c r="Q393" s="19"/>
      <c r="R393" s="19"/>
      <c r="S393" s="25"/>
      <c r="T393" s="19"/>
      <c r="U393" s="19"/>
      <c r="V393" s="19"/>
      <c r="W393" s="19"/>
      <c r="X393" s="40"/>
      <c r="Y393" s="19"/>
      <c r="Z393" s="19"/>
      <c r="AA393" s="19"/>
      <c r="AB393" s="25"/>
      <c r="AE393" s="19"/>
      <c r="AF393" s="19"/>
      <c r="AH393" s="19"/>
      <c r="AI393" s="25"/>
      <c r="CD393" s="19"/>
      <c r="CE393" s="25"/>
      <c r="DZ393" s="19"/>
      <c r="EA393" s="19"/>
      <c r="EB393" s="19"/>
      <c r="EC393" s="19"/>
      <c r="ED393" s="19"/>
      <c r="EE393" s="19"/>
      <c r="EF393" s="19"/>
      <c r="EG393" s="19"/>
      <c r="EH393" s="19"/>
      <c r="EI393" s="19"/>
      <c r="EJ393" s="19"/>
      <c r="EK393" s="19"/>
      <c r="EL393" s="19"/>
      <c r="FU393" s="19"/>
      <c r="FV393" s="19"/>
      <c r="HQ393" s="19"/>
      <c r="HR393" s="19"/>
      <c r="JM393" s="19"/>
      <c r="JN393" s="29"/>
      <c r="JO393" s="19"/>
      <c r="JP393" s="19"/>
      <c r="JQ393" s="19"/>
      <c r="JR393" s="19"/>
      <c r="JS393" s="19"/>
      <c r="JT393" s="19"/>
      <c r="JU393" s="19"/>
      <c r="JV393" s="19"/>
      <c r="JW393" s="19"/>
      <c r="JX393" s="19"/>
      <c r="JY393" s="19"/>
      <c r="JZ393" s="19"/>
      <c r="LI393" s="19"/>
      <c r="LJ393" s="19"/>
      <c r="LK393" s="19"/>
      <c r="LL393" s="19"/>
      <c r="LM393" s="19"/>
      <c r="LN393" s="19"/>
      <c r="LO393" s="19"/>
      <c r="LP393" s="19"/>
      <c r="LQ393" s="19"/>
      <c r="LR393" s="19"/>
      <c r="LS393" s="19"/>
      <c r="LT393" s="19"/>
      <c r="LU393" s="19"/>
      <c r="ND393" s="19"/>
      <c r="NE393" s="19"/>
      <c r="NF393" s="19"/>
      <c r="NG393" s="19"/>
      <c r="NH393" s="19"/>
      <c r="NI393" s="19"/>
      <c r="NJ393" s="19"/>
      <c r="NK393" s="19"/>
      <c r="NL393" s="19"/>
      <c r="NM393" s="19"/>
      <c r="NN393" s="19"/>
      <c r="NO393" s="19"/>
      <c r="NP393" s="19"/>
      <c r="OZ393" s="25"/>
      <c r="PA393" s="25"/>
      <c r="PB393" s="25"/>
      <c r="PC393" s="25"/>
      <c r="PD393" s="25"/>
      <c r="PE393" s="25"/>
      <c r="PF393" s="25"/>
      <c r="PG393" s="25"/>
      <c r="PH393" s="25"/>
      <c r="PI393" s="25"/>
      <c r="PJ393" s="25"/>
      <c r="PK393" s="25"/>
      <c r="PL393" s="25"/>
      <c r="PM393" s="25"/>
      <c r="PN393" s="25"/>
      <c r="QW393" s="25"/>
      <c r="RA393" s="19"/>
      <c r="RB393" s="19"/>
      <c r="RC393" s="19"/>
      <c r="RD393" s="19"/>
      <c r="RE393" s="19"/>
      <c r="RF393" s="19"/>
      <c r="RI393" s="19"/>
      <c r="RJ393" s="19"/>
      <c r="RK393" s="19"/>
      <c r="RL393" s="19"/>
      <c r="RM393" s="19"/>
      <c r="RN393" s="19"/>
      <c r="RO393" s="19"/>
      <c r="RP393" s="19"/>
      <c r="RQ393" s="19"/>
      <c r="RR393" s="19"/>
      <c r="RS393" s="19"/>
      <c r="RT393" s="19"/>
      <c r="RU393" s="19"/>
      <c r="RV393" s="19"/>
      <c r="RW393" s="19"/>
      <c r="RX393" s="19"/>
      <c r="RY393" s="19"/>
      <c r="SA393" s="19"/>
      <c r="SB393" s="19"/>
    </row>
    <row r="394" spans="1:496" x14ac:dyDescent="0.25">
      <c r="A394" s="2"/>
      <c r="B394" s="19"/>
      <c r="C394" s="19"/>
      <c r="D394" s="19"/>
      <c r="E394" s="25"/>
      <c r="F394" s="25"/>
      <c r="G394" s="19"/>
      <c r="H394" s="19"/>
      <c r="I394" s="19"/>
      <c r="J394" s="19"/>
      <c r="K394" s="19"/>
      <c r="L394" s="29"/>
      <c r="M394" s="29"/>
      <c r="N394" s="19"/>
      <c r="O394" s="19"/>
      <c r="P394" s="20"/>
      <c r="Q394" s="19"/>
      <c r="R394" s="19"/>
      <c r="S394" s="25"/>
      <c r="T394" s="19"/>
      <c r="U394" s="19"/>
      <c r="V394" s="19"/>
      <c r="W394" s="19"/>
      <c r="X394" s="40"/>
      <c r="Y394" s="19"/>
      <c r="Z394" s="19"/>
      <c r="AA394" s="19"/>
      <c r="AB394" s="25"/>
      <c r="AE394" s="19"/>
      <c r="AF394" s="19"/>
      <c r="AH394" s="19"/>
      <c r="AI394" s="25"/>
      <c r="CD394" s="19"/>
      <c r="CE394" s="25"/>
      <c r="DZ394" s="19"/>
      <c r="EA394" s="19"/>
      <c r="EB394" s="19"/>
      <c r="EC394" s="19"/>
      <c r="ED394" s="19"/>
      <c r="EE394" s="19"/>
      <c r="EF394" s="19"/>
      <c r="EG394" s="19"/>
      <c r="EH394" s="19"/>
      <c r="EI394" s="19"/>
      <c r="EJ394" s="19"/>
      <c r="EK394" s="19"/>
      <c r="EL394" s="19"/>
      <c r="FU394" s="19"/>
      <c r="FV394" s="19"/>
      <c r="HQ394" s="19"/>
      <c r="HR394" s="19"/>
      <c r="JM394" s="19"/>
      <c r="JN394" s="29"/>
      <c r="JO394" s="19"/>
      <c r="JP394" s="19"/>
      <c r="JQ394" s="19"/>
      <c r="JR394" s="19"/>
      <c r="JS394" s="19"/>
      <c r="JT394" s="19"/>
      <c r="JU394" s="19"/>
      <c r="JV394" s="19"/>
      <c r="JW394" s="19"/>
      <c r="JX394" s="19"/>
      <c r="JY394" s="19"/>
      <c r="JZ394" s="19"/>
      <c r="LI394" s="19"/>
      <c r="LJ394" s="19"/>
      <c r="LK394" s="19"/>
      <c r="LL394" s="19"/>
      <c r="LM394" s="19"/>
      <c r="LN394" s="19"/>
      <c r="LO394" s="19"/>
      <c r="LP394" s="19"/>
      <c r="LQ394" s="19"/>
      <c r="LR394" s="19"/>
      <c r="LS394" s="19"/>
      <c r="LT394" s="19"/>
      <c r="LU394" s="19"/>
      <c r="ND394" s="19"/>
      <c r="NE394" s="19"/>
      <c r="NF394" s="19"/>
      <c r="NG394" s="19"/>
      <c r="NH394" s="19"/>
      <c r="NI394" s="19"/>
      <c r="NJ394" s="19"/>
      <c r="NK394" s="19"/>
      <c r="NL394" s="19"/>
      <c r="NM394" s="19"/>
      <c r="NN394" s="19"/>
      <c r="NO394" s="19"/>
      <c r="NP394" s="19"/>
      <c r="OZ394" s="25"/>
      <c r="PA394" s="25"/>
      <c r="PB394" s="25"/>
      <c r="PC394" s="25"/>
      <c r="PD394" s="25"/>
      <c r="PE394" s="25"/>
      <c r="PF394" s="25"/>
      <c r="PG394" s="25"/>
      <c r="PH394" s="25"/>
      <c r="PI394" s="25"/>
      <c r="PJ394" s="25"/>
      <c r="PK394" s="25"/>
      <c r="PL394" s="25"/>
      <c r="PM394" s="25"/>
      <c r="PN394" s="25"/>
      <c r="QW394" s="25"/>
      <c r="RA394" s="19"/>
      <c r="RB394" s="19"/>
      <c r="RC394" s="19"/>
      <c r="RD394" s="19"/>
      <c r="RE394" s="19"/>
      <c r="RF394" s="19"/>
      <c r="RI394" s="19"/>
      <c r="RJ394" s="19"/>
      <c r="RK394" s="19"/>
      <c r="RL394" s="19"/>
      <c r="RM394" s="19"/>
      <c r="RN394" s="19"/>
      <c r="RO394" s="19"/>
      <c r="RP394" s="19"/>
      <c r="RQ394" s="19"/>
      <c r="RR394" s="19"/>
      <c r="RS394" s="19"/>
      <c r="RT394" s="19"/>
      <c r="RU394" s="19"/>
      <c r="RV394" s="19"/>
      <c r="RW394" s="19"/>
      <c r="RX394" s="19"/>
      <c r="RY394" s="19"/>
      <c r="SA394" s="19"/>
      <c r="SB394" s="19"/>
    </row>
    <row r="395" spans="1:496" x14ac:dyDescent="0.25">
      <c r="A395" s="2"/>
      <c r="B395" s="19"/>
      <c r="C395" s="19"/>
      <c r="D395" s="19"/>
      <c r="E395" s="25"/>
      <c r="F395" s="25"/>
      <c r="G395" s="19"/>
      <c r="H395" s="19"/>
      <c r="I395" s="19"/>
      <c r="J395" s="19"/>
      <c r="K395" s="19"/>
      <c r="L395" s="29"/>
      <c r="M395" s="29"/>
      <c r="N395" s="19"/>
      <c r="O395" s="19"/>
      <c r="P395" s="20"/>
      <c r="Q395" s="19"/>
      <c r="R395" s="19"/>
      <c r="S395" s="25"/>
      <c r="T395" s="19"/>
      <c r="U395" s="19"/>
      <c r="V395" s="19"/>
      <c r="W395" s="19"/>
      <c r="X395" s="40"/>
      <c r="Y395" s="19"/>
      <c r="Z395" s="19"/>
      <c r="AA395" s="19"/>
      <c r="AB395" s="25"/>
      <c r="AE395" s="19"/>
      <c r="AF395" s="19"/>
      <c r="AH395" s="19"/>
      <c r="AI395" s="25"/>
      <c r="CD395" s="19"/>
      <c r="CE395" s="25"/>
      <c r="DZ395" s="19"/>
      <c r="EA395" s="19"/>
      <c r="EB395" s="19"/>
      <c r="EC395" s="19"/>
      <c r="ED395" s="19"/>
      <c r="EE395" s="19"/>
      <c r="EF395" s="19"/>
      <c r="EG395" s="19"/>
      <c r="EH395" s="19"/>
      <c r="EI395" s="19"/>
      <c r="EJ395" s="19"/>
      <c r="EK395" s="19"/>
      <c r="EL395" s="19"/>
      <c r="FU395" s="19"/>
      <c r="FV395" s="19"/>
      <c r="HQ395" s="19"/>
      <c r="HR395" s="19"/>
      <c r="JM395" s="19"/>
      <c r="JN395" s="29"/>
      <c r="JO395" s="19"/>
      <c r="JP395" s="19"/>
      <c r="JQ395" s="19"/>
      <c r="JR395" s="19"/>
      <c r="JS395" s="19"/>
      <c r="JT395" s="19"/>
      <c r="JU395" s="19"/>
      <c r="JV395" s="19"/>
      <c r="JW395" s="19"/>
      <c r="JX395" s="19"/>
      <c r="JY395" s="19"/>
      <c r="JZ395" s="19"/>
      <c r="LI395" s="19"/>
      <c r="LJ395" s="19"/>
      <c r="LK395" s="19"/>
      <c r="LL395" s="19"/>
      <c r="LM395" s="19"/>
      <c r="LN395" s="19"/>
      <c r="LO395" s="19"/>
      <c r="LP395" s="19"/>
      <c r="LQ395" s="19"/>
      <c r="LR395" s="19"/>
      <c r="LS395" s="19"/>
      <c r="LT395" s="19"/>
      <c r="LU395" s="19"/>
      <c r="ND395" s="19"/>
      <c r="NE395" s="19"/>
      <c r="NF395" s="19"/>
      <c r="NG395" s="19"/>
      <c r="NH395" s="19"/>
      <c r="NI395" s="19"/>
      <c r="NJ395" s="19"/>
      <c r="NK395" s="19"/>
      <c r="NL395" s="19"/>
      <c r="NM395" s="19"/>
      <c r="NN395" s="19"/>
      <c r="NO395" s="19"/>
      <c r="NP395" s="19"/>
      <c r="OZ395" s="25"/>
      <c r="PA395" s="25"/>
      <c r="PB395" s="25"/>
      <c r="PC395" s="25"/>
      <c r="PD395" s="25"/>
      <c r="PE395" s="25"/>
      <c r="PF395" s="25"/>
      <c r="PG395" s="25"/>
      <c r="PH395" s="25"/>
      <c r="PI395" s="25"/>
      <c r="PJ395" s="25"/>
      <c r="PK395" s="25"/>
      <c r="PL395" s="25"/>
      <c r="PM395" s="25"/>
      <c r="PN395" s="25"/>
      <c r="QW395" s="25"/>
      <c r="RA395" s="19"/>
      <c r="RB395" s="19"/>
      <c r="RC395" s="19"/>
      <c r="RD395" s="19"/>
      <c r="RE395" s="19"/>
      <c r="RF395" s="19"/>
      <c r="RI395" s="19"/>
      <c r="RJ395" s="19"/>
      <c r="RK395" s="19"/>
      <c r="RL395" s="19"/>
      <c r="RM395" s="19"/>
      <c r="RN395" s="19"/>
      <c r="RO395" s="19"/>
      <c r="RP395" s="19"/>
      <c r="RQ395" s="19"/>
      <c r="RR395" s="19"/>
      <c r="RS395" s="19"/>
      <c r="RT395" s="19"/>
      <c r="RU395" s="19"/>
      <c r="RV395" s="19"/>
      <c r="RW395" s="19"/>
      <c r="RX395" s="19"/>
      <c r="RY395" s="19"/>
      <c r="SA395" s="19"/>
      <c r="SB395" s="19"/>
    </row>
    <row r="396" spans="1:496" x14ac:dyDescent="0.25">
      <c r="A396" s="2"/>
      <c r="B396" s="19"/>
      <c r="C396" s="19"/>
      <c r="D396" s="19"/>
      <c r="E396" s="25"/>
      <c r="F396" s="25"/>
      <c r="G396" s="19"/>
      <c r="H396" s="19"/>
      <c r="I396" s="19"/>
      <c r="J396" s="19"/>
      <c r="K396" s="19"/>
      <c r="L396" s="29"/>
      <c r="M396" s="29"/>
      <c r="N396" s="19"/>
      <c r="O396" s="19"/>
      <c r="P396" s="20"/>
      <c r="Q396" s="19"/>
      <c r="R396" s="19"/>
      <c r="S396" s="25"/>
      <c r="T396" s="19"/>
      <c r="U396" s="19"/>
      <c r="V396" s="19"/>
      <c r="W396" s="19"/>
      <c r="X396" s="40"/>
      <c r="Y396" s="19"/>
      <c r="Z396" s="19"/>
      <c r="AA396" s="19"/>
      <c r="AB396" s="25"/>
      <c r="AE396" s="19"/>
      <c r="AF396" s="19"/>
      <c r="AH396" s="19"/>
      <c r="AI396" s="25"/>
      <c r="CD396" s="19"/>
      <c r="CE396" s="25"/>
      <c r="DZ396" s="19"/>
      <c r="EA396" s="19"/>
      <c r="EB396" s="19"/>
      <c r="EC396" s="19"/>
      <c r="ED396" s="19"/>
      <c r="EE396" s="19"/>
      <c r="EF396" s="19"/>
      <c r="EG396" s="19"/>
      <c r="EH396" s="19"/>
      <c r="EI396" s="19"/>
      <c r="EJ396" s="19"/>
      <c r="EK396" s="19"/>
      <c r="EL396" s="19"/>
      <c r="FU396" s="19"/>
      <c r="FV396" s="19"/>
      <c r="HQ396" s="19"/>
      <c r="HR396" s="19"/>
      <c r="JM396" s="19"/>
      <c r="JN396" s="29"/>
      <c r="JO396" s="19"/>
      <c r="JP396" s="19"/>
      <c r="JQ396" s="19"/>
      <c r="JR396" s="19"/>
      <c r="JS396" s="19"/>
      <c r="JT396" s="19"/>
      <c r="JU396" s="19"/>
      <c r="JV396" s="19"/>
      <c r="JW396" s="19"/>
      <c r="JX396" s="19"/>
      <c r="JY396" s="19"/>
      <c r="JZ396" s="19"/>
      <c r="LI396" s="19"/>
      <c r="LJ396" s="19"/>
      <c r="LK396" s="19"/>
      <c r="LL396" s="19"/>
      <c r="LM396" s="19"/>
      <c r="LN396" s="19"/>
      <c r="LO396" s="19"/>
      <c r="LP396" s="19"/>
      <c r="LQ396" s="19"/>
      <c r="LR396" s="19"/>
      <c r="LS396" s="19"/>
      <c r="LT396" s="19"/>
      <c r="LU396" s="19"/>
      <c r="ND396" s="19"/>
      <c r="NE396" s="19"/>
      <c r="NF396" s="19"/>
      <c r="NG396" s="19"/>
      <c r="NH396" s="19"/>
      <c r="NI396" s="19"/>
      <c r="NJ396" s="19"/>
      <c r="NK396" s="19"/>
      <c r="NL396" s="19"/>
      <c r="NM396" s="19"/>
      <c r="NN396" s="19"/>
      <c r="NO396" s="19"/>
      <c r="NP396" s="19"/>
      <c r="OZ396" s="25"/>
      <c r="PA396" s="25"/>
      <c r="PB396" s="25"/>
      <c r="PC396" s="25"/>
      <c r="PD396" s="25"/>
      <c r="PE396" s="25"/>
      <c r="PF396" s="25"/>
      <c r="PG396" s="25"/>
      <c r="PH396" s="25"/>
      <c r="PI396" s="25"/>
      <c r="PJ396" s="25"/>
      <c r="PK396" s="25"/>
      <c r="PL396" s="25"/>
      <c r="PM396" s="25"/>
      <c r="PN396" s="25"/>
      <c r="QW396" s="25"/>
      <c r="RA396" s="19"/>
      <c r="RB396" s="19"/>
      <c r="RC396" s="19"/>
      <c r="RD396" s="19"/>
      <c r="RE396" s="19"/>
      <c r="RF396" s="19"/>
      <c r="RI396" s="19"/>
      <c r="RJ396" s="19"/>
      <c r="RK396" s="19"/>
      <c r="RL396" s="19"/>
      <c r="RM396" s="19"/>
      <c r="RN396" s="19"/>
      <c r="RO396" s="19"/>
      <c r="RP396" s="19"/>
      <c r="RQ396" s="19"/>
      <c r="RR396" s="19"/>
      <c r="RS396" s="19"/>
      <c r="RT396" s="19"/>
      <c r="RU396" s="19"/>
      <c r="RV396" s="19"/>
      <c r="RW396" s="19"/>
      <c r="RX396" s="19"/>
      <c r="RY396" s="19"/>
      <c r="SA396" s="19"/>
      <c r="SB396" s="19"/>
    </row>
    <row r="397" spans="1:496" x14ac:dyDescent="0.25">
      <c r="A397" s="2"/>
      <c r="B397" s="19"/>
      <c r="C397" s="19"/>
      <c r="D397" s="19"/>
      <c r="E397" s="25"/>
      <c r="F397" s="25"/>
      <c r="G397" s="19"/>
      <c r="H397" s="19"/>
      <c r="I397" s="19"/>
      <c r="J397" s="19"/>
      <c r="K397" s="19"/>
      <c r="L397" s="29"/>
      <c r="M397" s="29"/>
      <c r="N397" s="19"/>
      <c r="O397" s="19"/>
      <c r="P397" s="20"/>
      <c r="Q397" s="19"/>
      <c r="R397" s="19"/>
      <c r="S397" s="25"/>
      <c r="T397" s="19"/>
      <c r="U397" s="19"/>
      <c r="V397" s="19"/>
      <c r="W397" s="19"/>
      <c r="X397" s="40"/>
      <c r="Y397" s="19"/>
      <c r="Z397" s="19"/>
      <c r="AA397" s="19"/>
      <c r="AB397" s="25"/>
      <c r="AE397" s="19"/>
      <c r="AF397" s="19"/>
      <c r="AH397" s="19"/>
      <c r="AI397" s="25"/>
      <c r="CD397" s="19"/>
      <c r="CE397" s="25"/>
      <c r="DZ397" s="19"/>
      <c r="EA397" s="19"/>
      <c r="EB397" s="19"/>
      <c r="EC397" s="19"/>
      <c r="ED397" s="19"/>
      <c r="EE397" s="19"/>
      <c r="EF397" s="19"/>
      <c r="EG397" s="19"/>
      <c r="EH397" s="19"/>
      <c r="EI397" s="19"/>
      <c r="EJ397" s="19"/>
      <c r="EK397" s="19"/>
      <c r="EL397" s="19"/>
      <c r="FU397" s="19"/>
      <c r="FV397" s="19"/>
      <c r="HQ397" s="19"/>
      <c r="HR397" s="19"/>
      <c r="JM397" s="19"/>
      <c r="JN397" s="29"/>
      <c r="JO397" s="19"/>
      <c r="JP397" s="19"/>
      <c r="JQ397" s="19"/>
      <c r="JR397" s="19"/>
      <c r="JS397" s="19"/>
      <c r="JT397" s="19"/>
      <c r="JU397" s="19"/>
      <c r="JV397" s="19"/>
      <c r="JW397" s="19"/>
      <c r="JX397" s="19"/>
      <c r="JY397" s="19"/>
      <c r="JZ397" s="19"/>
      <c r="LI397" s="19"/>
      <c r="LJ397" s="19"/>
      <c r="LK397" s="19"/>
      <c r="LL397" s="19"/>
      <c r="LM397" s="19"/>
      <c r="LN397" s="19"/>
      <c r="LO397" s="19"/>
      <c r="LP397" s="19"/>
      <c r="LQ397" s="19"/>
      <c r="LR397" s="19"/>
      <c r="LS397" s="19"/>
      <c r="LT397" s="19"/>
      <c r="LU397" s="19"/>
      <c r="ND397" s="19"/>
      <c r="NE397" s="19"/>
      <c r="NF397" s="19"/>
      <c r="NG397" s="19"/>
      <c r="NH397" s="19"/>
      <c r="NI397" s="19"/>
      <c r="NJ397" s="19"/>
      <c r="NK397" s="19"/>
      <c r="NL397" s="19"/>
      <c r="NM397" s="19"/>
      <c r="NN397" s="19"/>
      <c r="NO397" s="19"/>
      <c r="NP397" s="19"/>
      <c r="OZ397" s="25"/>
      <c r="PA397" s="25"/>
      <c r="PB397" s="25"/>
      <c r="PC397" s="25"/>
      <c r="PD397" s="25"/>
      <c r="PE397" s="25"/>
      <c r="PF397" s="25"/>
      <c r="PG397" s="25"/>
      <c r="PH397" s="25"/>
      <c r="PI397" s="25"/>
      <c r="PJ397" s="25"/>
      <c r="PK397" s="25"/>
      <c r="PL397" s="25"/>
      <c r="PM397" s="25"/>
      <c r="PN397" s="25"/>
      <c r="QW397" s="25"/>
      <c r="RA397" s="19"/>
      <c r="RB397" s="19"/>
      <c r="RC397" s="19"/>
      <c r="RD397" s="19"/>
      <c r="RE397" s="19"/>
      <c r="RF397" s="19"/>
      <c r="RI397" s="19"/>
      <c r="RJ397" s="19"/>
      <c r="RK397" s="19"/>
      <c r="RL397" s="19"/>
      <c r="RM397" s="19"/>
      <c r="RN397" s="19"/>
      <c r="RO397" s="19"/>
      <c r="RP397" s="19"/>
      <c r="RQ397" s="19"/>
      <c r="RR397" s="19"/>
      <c r="RS397" s="19"/>
      <c r="RT397" s="19"/>
      <c r="RU397" s="19"/>
      <c r="RV397" s="19"/>
      <c r="RW397" s="19"/>
      <c r="RX397" s="19"/>
      <c r="RY397" s="19"/>
      <c r="SA397" s="19"/>
      <c r="SB397" s="19"/>
    </row>
    <row r="398" spans="1:496" x14ac:dyDescent="0.25">
      <c r="A398" s="2"/>
      <c r="B398" s="19"/>
      <c r="C398" s="19"/>
      <c r="D398" s="19"/>
      <c r="E398" s="25"/>
      <c r="F398" s="25"/>
      <c r="G398" s="19"/>
      <c r="H398" s="19"/>
      <c r="I398" s="19"/>
      <c r="J398" s="19"/>
      <c r="K398" s="19"/>
      <c r="L398" s="29"/>
      <c r="M398" s="29"/>
      <c r="N398" s="19"/>
      <c r="O398" s="19"/>
      <c r="P398" s="20"/>
      <c r="Q398" s="19"/>
      <c r="R398" s="19"/>
      <c r="S398" s="25"/>
      <c r="T398" s="19"/>
      <c r="U398" s="19"/>
      <c r="V398" s="19"/>
      <c r="W398" s="19"/>
      <c r="X398" s="40"/>
      <c r="Y398" s="19"/>
      <c r="Z398" s="19"/>
      <c r="AA398" s="19"/>
      <c r="AB398" s="25"/>
      <c r="AE398" s="19"/>
      <c r="AF398" s="19"/>
      <c r="AH398" s="19"/>
      <c r="AI398" s="25"/>
      <c r="CD398" s="19"/>
      <c r="CE398" s="25"/>
      <c r="DZ398" s="19"/>
      <c r="EA398" s="19"/>
      <c r="EB398" s="19"/>
      <c r="EC398" s="19"/>
      <c r="ED398" s="19"/>
      <c r="EE398" s="19"/>
      <c r="EF398" s="19"/>
      <c r="EG398" s="19"/>
      <c r="EH398" s="19"/>
      <c r="EI398" s="19"/>
      <c r="EJ398" s="19"/>
      <c r="EK398" s="19"/>
      <c r="EL398" s="19"/>
      <c r="FU398" s="19"/>
      <c r="FV398" s="19"/>
      <c r="HQ398" s="19"/>
      <c r="HR398" s="19"/>
      <c r="JM398" s="19"/>
      <c r="JN398" s="29"/>
      <c r="JO398" s="19"/>
      <c r="JP398" s="19"/>
      <c r="JQ398" s="19"/>
      <c r="JR398" s="19"/>
      <c r="JS398" s="19"/>
      <c r="JT398" s="19"/>
      <c r="JU398" s="19"/>
      <c r="JV398" s="19"/>
      <c r="JW398" s="19"/>
      <c r="JX398" s="19"/>
      <c r="JY398" s="19"/>
      <c r="JZ398" s="19"/>
      <c r="LI398" s="19"/>
      <c r="LJ398" s="19"/>
      <c r="LK398" s="19"/>
      <c r="LL398" s="19"/>
      <c r="LM398" s="19"/>
      <c r="LN398" s="19"/>
      <c r="LO398" s="19"/>
      <c r="LP398" s="19"/>
      <c r="LQ398" s="19"/>
      <c r="LR398" s="19"/>
      <c r="LS398" s="19"/>
      <c r="LT398" s="19"/>
      <c r="LU398" s="19"/>
      <c r="ND398" s="19"/>
      <c r="NE398" s="19"/>
      <c r="NF398" s="19"/>
      <c r="NG398" s="19"/>
      <c r="NH398" s="19"/>
      <c r="NI398" s="19"/>
      <c r="NJ398" s="19"/>
      <c r="NK398" s="19"/>
      <c r="NL398" s="19"/>
      <c r="NM398" s="19"/>
      <c r="NN398" s="19"/>
      <c r="NO398" s="19"/>
      <c r="NP398" s="19"/>
      <c r="OZ398" s="25"/>
      <c r="PA398" s="25"/>
      <c r="PB398" s="25"/>
      <c r="PC398" s="25"/>
      <c r="PD398" s="25"/>
      <c r="PE398" s="25"/>
      <c r="PF398" s="25"/>
      <c r="PG398" s="25"/>
      <c r="PH398" s="25"/>
      <c r="PI398" s="25"/>
      <c r="PJ398" s="25"/>
      <c r="PK398" s="25"/>
      <c r="PL398" s="25"/>
      <c r="PM398" s="25"/>
      <c r="PN398" s="25"/>
      <c r="QW398" s="25"/>
      <c r="RA398" s="19"/>
      <c r="RB398" s="19"/>
      <c r="RC398" s="19"/>
      <c r="RD398" s="19"/>
      <c r="RE398" s="19"/>
      <c r="RF398" s="19"/>
      <c r="RI398" s="19"/>
      <c r="RJ398" s="19"/>
      <c r="RK398" s="19"/>
      <c r="RL398" s="19"/>
      <c r="RM398" s="19"/>
      <c r="RN398" s="19"/>
      <c r="RO398" s="19"/>
      <c r="RP398" s="19"/>
      <c r="RQ398" s="19"/>
      <c r="RR398" s="19"/>
      <c r="RS398" s="19"/>
      <c r="RT398" s="19"/>
      <c r="RU398" s="19"/>
      <c r="RV398" s="19"/>
      <c r="RW398" s="19"/>
      <c r="RX398" s="19"/>
      <c r="RY398" s="19"/>
      <c r="SA398" s="19"/>
      <c r="SB398" s="19"/>
    </row>
    <row r="399" spans="1:496" x14ac:dyDescent="0.25">
      <c r="A399" s="2"/>
      <c r="B399" s="19"/>
      <c r="C399" s="19"/>
      <c r="D399" s="19"/>
      <c r="E399" s="25"/>
      <c r="F399" s="25"/>
      <c r="G399" s="19"/>
      <c r="H399" s="19"/>
      <c r="I399" s="19"/>
      <c r="J399" s="19"/>
      <c r="K399" s="19"/>
      <c r="L399" s="29"/>
      <c r="M399" s="29"/>
      <c r="N399" s="19"/>
      <c r="O399" s="19"/>
      <c r="P399" s="20"/>
      <c r="Q399" s="19"/>
      <c r="R399" s="19"/>
      <c r="S399" s="25"/>
      <c r="T399" s="19"/>
      <c r="U399" s="19"/>
      <c r="V399" s="19"/>
      <c r="W399" s="19"/>
      <c r="X399" s="40"/>
      <c r="Y399" s="19"/>
      <c r="Z399" s="19"/>
      <c r="AA399" s="19"/>
      <c r="AB399" s="25"/>
      <c r="AE399" s="19"/>
      <c r="AF399" s="19"/>
      <c r="AH399" s="19"/>
      <c r="AI399" s="25"/>
      <c r="CD399" s="19"/>
      <c r="CE399" s="25"/>
      <c r="DZ399" s="19"/>
      <c r="EA399" s="19"/>
      <c r="EB399" s="19"/>
      <c r="EC399" s="19"/>
      <c r="ED399" s="19"/>
      <c r="EE399" s="19"/>
      <c r="EF399" s="19"/>
      <c r="EG399" s="19"/>
      <c r="EH399" s="19"/>
      <c r="EI399" s="19"/>
      <c r="EJ399" s="19"/>
      <c r="EK399" s="19"/>
      <c r="EL399" s="19"/>
      <c r="FU399" s="19"/>
      <c r="FV399" s="19"/>
      <c r="HQ399" s="19"/>
      <c r="HR399" s="19"/>
      <c r="JM399" s="19"/>
      <c r="JN399" s="29"/>
      <c r="JO399" s="19"/>
      <c r="JP399" s="19"/>
      <c r="JQ399" s="19"/>
      <c r="JR399" s="19"/>
      <c r="JS399" s="19"/>
      <c r="JT399" s="19"/>
      <c r="JU399" s="19"/>
      <c r="JV399" s="19"/>
      <c r="JW399" s="19"/>
      <c r="JX399" s="19"/>
      <c r="JY399" s="19"/>
      <c r="JZ399" s="19"/>
      <c r="LI399" s="19"/>
      <c r="LJ399" s="19"/>
      <c r="LK399" s="19"/>
      <c r="LL399" s="19"/>
      <c r="LM399" s="19"/>
      <c r="LN399" s="19"/>
      <c r="LO399" s="19"/>
      <c r="LP399" s="19"/>
      <c r="LQ399" s="19"/>
      <c r="LR399" s="19"/>
      <c r="LS399" s="19"/>
      <c r="LT399" s="19"/>
      <c r="LU399" s="19"/>
      <c r="ND399" s="19"/>
      <c r="NE399" s="19"/>
      <c r="NF399" s="19"/>
      <c r="NG399" s="19"/>
      <c r="NH399" s="19"/>
      <c r="NI399" s="19"/>
      <c r="NJ399" s="19"/>
      <c r="NK399" s="19"/>
      <c r="NL399" s="19"/>
      <c r="NM399" s="19"/>
      <c r="NN399" s="19"/>
      <c r="NO399" s="19"/>
      <c r="NP399" s="19"/>
      <c r="OZ399" s="25"/>
      <c r="PA399" s="25"/>
      <c r="PB399" s="25"/>
      <c r="PC399" s="25"/>
      <c r="PD399" s="25"/>
      <c r="PE399" s="25"/>
      <c r="PF399" s="25"/>
      <c r="PG399" s="25"/>
      <c r="PH399" s="25"/>
      <c r="PI399" s="25"/>
      <c r="PJ399" s="25"/>
      <c r="PK399" s="25"/>
      <c r="PL399" s="25"/>
      <c r="PM399" s="25"/>
      <c r="PN399" s="25"/>
      <c r="QW399" s="25"/>
      <c r="RA399" s="19"/>
      <c r="RB399" s="19"/>
      <c r="RC399" s="19"/>
      <c r="RD399" s="19"/>
      <c r="RE399" s="19"/>
      <c r="RF399" s="19"/>
      <c r="RI399" s="19"/>
      <c r="RJ399" s="19"/>
      <c r="RK399" s="19"/>
      <c r="RL399" s="19"/>
      <c r="RM399" s="19"/>
      <c r="RN399" s="19"/>
      <c r="RO399" s="19"/>
      <c r="RP399" s="19"/>
      <c r="RQ399" s="19"/>
      <c r="RR399" s="19"/>
      <c r="RS399" s="19"/>
      <c r="RT399" s="19"/>
      <c r="RU399" s="19"/>
      <c r="RV399" s="19"/>
      <c r="RW399" s="19"/>
      <c r="RX399" s="19"/>
      <c r="RY399" s="19"/>
      <c r="SA399" s="19"/>
      <c r="SB399" s="19"/>
    </row>
    <row r="400" spans="1:496" x14ac:dyDescent="0.25">
      <c r="A400" s="2"/>
      <c r="B400" s="19"/>
      <c r="C400" s="19"/>
      <c r="D400" s="19"/>
      <c r="E400" s="25"/>
      <c r="F400" s="25"/>
      <c r="G400" s="19"/>
      <c r="H400" s="19"/>
      <c r="I400" s="19"/>
      <c r="J400" s="19"/>
      <c r="K400" s="19"/>
      <c r="L400" s="29"/>
      <c r="M400" s="29"/>
      <c r="N400" s="19"/>
      <c r="O400" s="19"/>
      <c r="P400" s="20"/>
      <c r="Q400" s="19"/>
      <c r="R400" s="19"/>
      <c r="S400" s="25"/>
      <c r="T400" s="19"/>
      <c r="U400" s="19"/>
      <c r="V400" s="19"/>
      <c r="W400" s="19"/>
      <c r="X400" s="40"/>
      <c r="Y400" s="19"/>
      <c r="Z400" s="19"/>
      <c r="AA400" s="19"/>
      <c r="AB400" s="25"/>
      <c r="AE400" s="19"/>
      <c r="AF400" s="19"/>
      <c r="AH400" s="19"/>
      <c r="AI400" s="25"/>
      <c r="CD400" s="19"/>
      <c r="CE400" s="25"/>
      <c r="DZ400" s="19"/>
      <c r="EA400" s="19"/>
      <c r="EB400" s="19"/>
      <c r="EC400" s="19"/>
      <c r="ED400" s="19"/>
      <c r="EE400" s="19"/>
      <c r="EF400" s="19"/>
      <c r="EG400" s="19"/>
      <c r="EH400" s="19"/>
      <c r="EI400" s="19"/>
      <c r="EJ400" s="19"/>
      <c r="EK400" s="19"/>
      <c r="EL400" s="19"/>
      <c r="FU400" s="19"/>
      <c r="FV400" s="19"/>
      <c r="HQ400" s="19"/>
      <c r="HR400" s="19"/>
      <c r="JM400" s="19"/>
      <c r="JN400" s="29"/>
      <c r="JO400" s="19"/>
      <c r="JP400" s="19"/>
      <c r="JQ400" s="19"/>
      <c r="JR400" s="19"/>
      <c r="JS400" s="19"/>
      <c r="JT400" s="19"/>
      <c r="JU400" s="19"/>
      <c r="JV400" s="19"/>
      <c r="JW400" s="19"/>
      <c r="JX400" s="19"/>
      <c r="JY400" s="19"/>
      <c r="JZ400" s="19"/>
      <c r="LI400" s="19"/>
      <c r="LJ400" s="19"/>
      <c r="LK400" s="19"/>
      <c r="LL400" s="19"/>
      <c r="LM400" s="19"/>
      <c r="LN400" s="19"/>
      <c r="LO400" s="19"/>
      <c r="LP400" s="19"/>
      <c r="LQ400" s="19"/>
      <c r="LR400" s="19"/>
      <c r="LS400" s="19"/>
      <c r="LT400" s="19"/>
      <c r="LU400" s="19"/>
      <c r="ND400" s="19"/>
      <c r="NE400" s="19"/>
      <c r="NF400" s="19"/>
      <c r="NG400" s="19"/>
      <c r="NH400" s="19"/>
      <c r="NI400" s="19"/>
      <c r="NJ400" s="19"/>
      <c r="NK400" s="19"/>
      <c r="NL400" s="19"/>
      <c r="NM400" s="19"/>
      <c r="NN400" s="19"/>
      <c r="NO400" s="19"/>
      <c r="NP400" s="19"/>
      <c r="OZ400" s="25"/>
      <c r="PA400" s="25"/>
      <c r="PB400" s="25"/>
      <c r="PC400" s="25"/>
      <c r="PD400" s="25"/>
      <c r="PE400" s="25"/>
      <c r="PF400" s="25"/>
      <c r="PG400" s="25"/>
      <c r="PH400" s="25"/>
      <c r="PI400" s="25"/>
      <c r="PJ400" s="25"/>
      <c r="PK400" s="25"/>
      <c r="PL400" s="25"/>
      <c r="PM400" s="25"/>
      <c r="PN400" s="25"/>
      <c r="QW400" s="25"/>
      <c r="RA400" s="19"/>
      <c r="RB400" s="19"/>
      <c r="RC400" s="19"/>
      <c r="RD400" s="19"/>
      <c r="RE400" s="19"/>
      <c r="RF400" s="19"/>
      <c r="RI400" s="19"/>
      <c r="RJ400" s="19"/>
      <c r="RK400" s="19"/>
      <c r="RL400" s="19"/>
      <c r="RM400" s="19"/>
      <c r="RN400" s="19"/>
      <c r="RO400" s="19"/>
      <c r="RP400" s="19"/>
      <c r="RQ400" s="19"/>
      <c r="RR400" s="19"/>
      <c r="RS400" s="19"/>
      <c r="RT400" s="19"/>
      <c r="RU400" s="19"/>
      <c r="RV400" s="19"/>
      <c r="RW400" s="19"/>
      <c r="RX400" s="19"/>
      <c r="RY400" s="19"/>
      <c r="SA400" s="19"/>
      <c r="SB400" s="19"/>
    </row>
    <row r="401" spans="1:496" x14ac:dyDescent="0.25">
      <c r="A401" s="2"/>
      <c r="B401" s="19"/>
      <c r="C401" s="19"/>
      <c r="D401" s="19"/>
      <c r="E401" s="25"/>
      <c r="F401" s="25"/>
      <c r="G401" s="19"/>
      <c r="H401" s="19"/>
      <c r="I401" s="19"/>
      <c r="J401" s="19"/>
      <c r="K401" s="19"/>
      <c r="L401" s="29"/>
      <c r="M401" s="29"/>
      <c r="N401" s="19"/>
      <c r="O401" s="19"/>
      <c r="P401" s="20"/>
      <c r="Q401" s="19"/>
      <c r="R401" s="19"/>
      <c r="S401" s="25"/>
      <c r="T401" s="19"/>
      <c r="U401" s="19"/>
      <c r="V401" s="19"/>
      <c r="W401" s="19"/>
      <c r="X401" s="40"/>
      <c r="Y401" s="19"/>
      <c r="Z401" s="19"/>
      <c r="AA401" s="19"/>
      <c r="AB401" s="25"/>
      <c r="AE401" s="19"/>
      <c r="AF401" s="19"/>
      <c r="AH401" s="19"/>
      <c r="AI401" s="25"/>
      <c r="CD401" s="19"/>
      <c r="CE401" s="25"/>
      <c r="DZ401" s="19"/>
      <c r="EA401" s="19"/>
      <c r="EB401" s="19"/>
      <c r="EC401" s="19"/>
      <c r="ED401" s="19"/>
      <c r="EE401" s="19"/>
      <c r="EF401" s="19"/>
      <c r="EG401" s="19"/>
      <c r="EH401" s="19"/>
      <c r="EI401" s="19"/>
      <c r="EJ401" s="19"/>
      <c r="EK401" s="19"/>
      <c r="EL401" s="19"/>
      <c r="FU401" s="19"/>
      <c r="FV401" s="19"/>
      <c r="HQ401" s="19"/>
      <c r="HR401" s="19"/>
      <c r="JM401" s="19"/>
      <c r="JN401" s="29"/>
      <c r="JO401" s="19"/>
      <c r="JP401" s="19"/>
      <c r="JQ401" s="19"/>
      <c r="JR401" s="19"/>
      <c r="JS401" s="19"/>
      <c r="JT401" s="19"/>
      <c r="JU401" s="19"/>
      <c r="JV401" s="19"/>
      <c r="JW401" s="19"/>
      <c r="JX401" s="19"/>
      <c r="JY401" s="19"/>
      <c r="JZ401" s="19"/>
      <c r="LI401" s="19"/>
      <c r="LJ401" s="19"/>
      <c r="LK401" s="19"/>
      <c r="LL401" s="19"/>
      <c r="LM401" s="19"/>
      <c r="LN401" s="19"/>
      <c r="LO401" s="19"/>
      <c r="LP401" s="19"/>
      <c r="LQ401" s="19"/>
      <c r="LR401" s="19"/>
      <c r="LS401" s="19"/>
      <c r="LT401" s="19"/>
      <c r="LU401" s="19"/>
      <c r="ND401" s="19"/>
      <c r="NE401" s="19"/>
      <c r="NF401" s="19"/>
      <c r="NG401" s="19"/>
      <c r="NH401" s="19"/>
      <c r="NI401" s="19"/>
      <c r="NJ401" s="19"/>
      <c r="NK401" s="19"/>
      <c r="NL401" s="19"/>
      <c r="NM401" s="19"/>
      <c r="NN401" s="19"/>
      <c r="NO401" s="19"/>
      <c r="NP401" s="19"/>
      <c r="OZ401" s="25"/>
      <c r="PA401" s="25"/>
      <c r="PB401" s="25"/>
      <c r="PC401" s="25"/>
      <c r="PD401" s="25"/>
      <c r="PE401" s="25"/>
      <c r="PF401" s="25"/>
      <c r="PG401" s="25"/>
      <c r="PH401" s="25"/>
      <c r="PI401" s="25"/>
      <c r="PJ401" s="25"/>
      <c r="PK401" s="25"/>
      <c r="PL401" s="25"/>
      <c r="PM401" s="25"/>
      <c r="PN401" s="25"/>
      <c r="QW401" s="25"/>
      <c r="RA401" s="19"/>
      <c r="RB401" s="19"/>
      <c r="RC401" s="19"/>
      <c r="RD401" s="19"/>
      <c r="RE401" s="19"/>
      <c r="RF401" s="19"/>
      <c r="RI401" s="19"/>
      <c r="RJ401" s="19"/>
      <c r="RK401" s="19"/>
      <c r="RL401" s="19"/>
      <c r="RM401" s="19"/>
      <c r="RN401" s="19"/>
      <c r="RO401" s="19"/>
      <c r="RP401" s="19"/>
      <c r="RQ401" s="19"/>
      <c r="RR401" s="19"/>
      <c r="RS401" s="19"/>
      <c r="RT401" s="19"/>
      <c r="RU401" s="19"/>
      <c r="RV401" s="19"/>
      <c r="RW401" s="19"/>
      <c r="RX401" s="19"/>
      <c r="RY401" s="19"/>
      <c r="SA401" s="19"/>
      <c r="SB401" s="19"/>
    </row>
    <row r="402" spans="1:496" x14ac:dyDescent="0.25">
      <c r="A402" s="2"/>
      <c r="B402" s="19"/>
      <c r="C402" s="19"/>
      <c r="D402" s="19"/>
      <c r="E402" s="25"/>
      <c r="F402" s="25"/>
      <c r="G402" s="19"/>
      <c r="H402" s="19"/>
      <c r="I402" s="19"/>
      <c r="J402" s="19"/>
      <c r="K402" s="19"/>
      <c r="L402" s="29"/>
      <c r="M402" s="29"/>
      <c r="N402" s="19"/>
      <c r="O402" s="19"/>
      <c r="P402" s="20"/>
      <c r="Q402" s="19"/>
      <c r="R402" s="19"/>
      <c r="S402" s="25"/>
      <c r="T402" s="19"/>
      <c r="U402" s="19"/>
      <c r="V402" s="19"/>
      <c r="W402" s="19"/>
      <c r="X402" s="40"/>
      <c r="Y402" s="19"/>
      <c r="Z402" s="19"/>
      <c r="AA402" s="19"/>
      <c r="AB402" s="25"/>
      <c r="AE402" s="19"/>
      <c r="AF402" s="19"/>
      <c r="AH402" s="19"/>
      <c r="AI402" s="25"/>
      <c r="CD402" s="19"/>
      <c r="CE402" s="25"/>
      <c r="DZ402" s="19"/>
      <c r="EA402" s="19"/>
      <c r="EB402" s="19"/>
      <c r="EC402" s="19"/>
      <c r="ED402" s="19"/>
      <c r="EE402" s="19"/>
      <c r="EF402" s="19"/>
      <c r="EG402" s="19"/>
      <c r="EH402" s="19"/>
      <c r="EI402" s="19"/>
      <c r="EJ402" s="19"/>
      <c r="EK402" s="19"/>
      <c r="EL402" s="19"/>
      <c r="FU402" s="19"/>
      <c r="FV402" s="19"/>
      <c r="HQ402" s="19"/>
      <c r="HR402" s="19"/>
      <c r="JM402" s="19"/>
      <c r="JN402" s="29"/>
      <c r="JO402" s="19"/>
      <c r="JP402" s="19"/>
      <c r="JQ402" s="19"/>
      <c r="JR402" s="19"/>
      <c r="JS402" s="19"/>
      <c r="JT402" s="19"/>
      <c r="JU402" s="19"/>
      <c r="JV402" s="19"/>
      <c r="JW402" s="19"/>
      <c r="JX402" s="19"/>
      <c r="JY402" s="19"/>
      <c r="JZ402" s="19"/>
      <c r="LI402" s="19"/>
      <c r="LJ402" s="19"/>
      <c r="LK402" s="19"/>
      <c r="LL402" s="19"/>
      <c r="LM402" s="19"/>
      <c r="LN402" s="19"/>
      <c r="LO402" s="19"/>
      <c r="LP402" s="19"/>
      <c r="LQ402" s="19"/>
      <c r="LR402" s="19"/>
      <c r="LS402" s="19"/>
      <c r="LT402" s="19"/>
      <c r="LU402" s="19"/>
      <c r="ND402" s="19"/>
      <c r="NE402" s="19"/>
      <c r="NF402" s="19"/>
      <c r="NG402" s="19"/>
      <c r="NH402" s="19"/>
      <c r="NI402" s="19"/>
      <c r="NJ402" s="19"/>
      <c r="NK402" s="19"/>
      <c r="NL402" s="19"/>
      <c r="NM402" s="19"/>
      <c r="NN402" s="19"/>
      <c r="NO402" s="19"/>
      <c r="NP402" s="19"/>
      <c r="OZ402" s="25"/>
      <c r="PA402" s="25"/>
      <c r="PB402" s="25"/>
      <c r="PC402" s="25"/>
      <c r="PD402" s="25"/>
      <c r="PE402" s="25"/>
      <c r="PF402" s="25"/>
      <c r="PG402" s="25"/>
      <c r="PH402" s="25"/>
      <c r="PI402" s="25"/>
      <c r="PJ402" s="25"/>
      <c r="PK402" s="25"/>
      <c r="PL402" s="25"/>
      <c r="PM402" s="25"/>
      <c r="PN402" s="25"/>
      <c r="QW402" s="25"/>
      <c r="RA402" s="19"/>
      <c r="RB402" s="19"/>
      <c r="RC402" s="19"/>
      <c r="RD402" s="19"/>
      <c r="RE402" s="19"/>
      <c r="RF402" s="19"/>
      <c r="RI402" s="19"/>
      <c r="RJ402" s="19"/>
      <c r="RK402" s="19"/>
      <c r="RL402" s="19"/>
      <c r="RM402" s="19"/>
      <c r="RN402" s="19"/>
      <c r="RO402" s="19"/>
      <c r="RP402" s="19"/>
      <c r="RQ402" s="19"/>
      <c r="RR402" s="19"/>
      <c r="RS402" s="19"/>
      <c r="RT402" s="19"/>
      <c r="RU402" s="19"/>
      <c r="RV402" s="19"/>
      <c r="RW402" s="19"/>
      <c r="RX402" s="19"/>
      <c r="RY402" s="19"/>
      <c r="SA402" s="19"/>
      <c r="SB402" s="19"/>
    </row>
    <row r="403" spans="1:496" x14ac:dyDescent="0.25">
      <c r="A403" s="2"/>
      <c r="B403" s="19"/>
      <c r="C403" s="19"/>
      <c r="D403" s="19"/>
      <c r="E403" s="25"/>
      <c r="F403" s="25"/>
      <c r="G403" s="19"/>
      <c r="H403" s="19"/>
      <c r="I403" s="19"/>
      <c r="J403" s="19"/>
      <c r="K403" s="19"/>
      <c r="L403" s="29"/>
      <c r="M403" s="29"/>
      <c r="N403" s="19"/>
      <c r="O403" s="19"/>
      <c r="P403" s="20"/>
      <c r="Q403" s="19"/>
      <c r="R403" s="19"/>
      <c r="S403" s="25"/>
      <c r="T403" s="19"/>
      <c r="U403" s="19"/>
      <c r="V403" s="19"/>
      <c r="W403" s="19"/>
      <c r="X403" s="40"/>
      <c r="Y403" s="19"/>
      <c r="Z403" s="19"/>
      <c r="AA403" s="19"/>
      <c r="AB403" s="25"/>
      <c r="AE403" s="19"/>
      <c r="AF403" s="19"/>
      <c r="AH403" s="19"/>
      <c r="AI403" s="25"/>
      <c r="CD403" s="19"/>
      <c r="CE403" s="25"/>
      <c r="DZ403" s="19"/>
      <c r="EA403" s="19"/>
      <c r="EB403" s="19"/>
      <c r="EC403" s="19"/>
      <c r="ED403" s="19"/>
      <c r="EE403" s="19"/>
      <c r="EF403" s="19"/>
      <c r="EG403" s="19"/>
      <c r="EH403" s="19"/>
      <c r="EI403" s="19"/>
      <c r="EJ403" s="19"/>
      <c r="EK403" s="19"/>
      <c r="EL403" s="19"/>
      <c r="FU403" s="19"/>
      <c r="FV403" s="19"/>
      <c r="HQ403" s="19"/>
      <c r="HR403" s="19"/>
      <c r="JM403" s="19"/>
      <c r="JN403" s="29"/>
      <c r="JO403" s="19"/>
      <c r="JP403" s="19"/>
      <c r="JQ403" s="19"/>
      <c r="JR403" s="19"/>
      <c r="JS403" s="19"/>
      <c r="JT403" s="19"/>
      <c r="JU403" s="19"/>
      <c r="JV403" s="19"/>
      <c r="JW403" s="19"/>
      <c r="JX403" s="19"/>
      <c r="JY403" s="19"/>
      <c r="JZ403" s="19"/>
      <c r="LI403" s="19"/>
      <c r="LJ403" s="19"/>
      <c r="LK403" s="19"/>
      <c r="LL403" s="19"/>
      <c r="LM403" s="19"/>
      <c r="LN403" s="19"/>
      <c r="LO403" s="19"/>
      <c r="LP403" s="19"/>
      <c r="LQ403" s="19"/>
      <c r="LR403" s="19"/>
      <c r="LS403" s="19"/>
      <c r="LT403" s="19"/>
      <c r="LU403" s="19"/>
      <c r="ND403" s="19"/>
      <c r="NE403" s="19"/>
      <c r="NF403" s="19"/>
      <c r="NG403" s="19"/>
      <c r="NH403" s="19"/>
      <c r="NI403" s="19"/>
      <c r="NJ403" s="19"/>
      <c r="NK403" s="19"/>
      <c r="NL403" s="19"/>
      <c r="NM403" s="19"/>
      <c r="NN403" s="19"/>
      <c r="NO403" s="19"/>
      <c r="NP403" s="19"/>
      <c r="OZ403" s="25"/>
      <c r="PA403" s="25"/>
      <c r="PB403" s="25"/>
      <c r="PC403" s="25"/>
      <c r="PD403" s="25"/>
      <c r="PE403" s="25"/>
      <c r="PF403" s="25"/>
      <c r="PG403" s="25"/>
      <c r="PH403" s="25"/>
      <c r="PI403" s="25"/>
      <c r="PJ403" s="25"/>
      <c r="PK403" s="25"/>
      <c r="PL403" s="25"/>
      <c r="PM403" s="25"/>
      <c r="PN403" s="25"/>
      <c r="QW403" s="25"/>
      <c r="RA403" s="19"/>
      <c r="RB403" s="19"/>
      <c r="RC403" s="19"/>
      <c r="RD403" s="19"/>
      <c r="RE403" s="19"/>
      <c r="RF403" s="19"/>
      <c r="RI403" s="19"/>
      <c r="RJ403" s="19"/>
      <c r="RK403" s="19"/>
      <c r="RL403" s="19"/>
      <c r="RM403" s="19"/>
      <c r="RN403" s="19"/>
      <c r="RO403" s="19"/>
      <c r="RP403" s="19"/>
      <c r="RQ403" s="19"/>
      <c r="RR403" s="19"/>
      <c r="RS403" s="19"/>
      <c r="RT403" s="19"/>
      <c r="RU403" s="19"/>
      <c r="RV403" s="19"/>
      <c r="RW403" s="19"/>
      <c r="RX403" s="19"/>
      <c r="RY403" s="19"/>
      <c r="SA403" s="19"/>
      <c r="SB403" s="19"/>
    </row>
    <row r="404" spans="1:496" x14ac:dyDescent="0.25">
      <c r="A404" s="2"/>
      <c r="B404" s="19"/>
      <c r="C404" s="19"/>
      <c r="D404" s="19"/>
      <c r="E404" s="25"/>
      <c r="F404" s="25"/>
      <c r="G404" s="19"/>
      <c r="H404" s="19"/>
      <c r="I404" s="19"/>
      <c r="J404" s="19"/>
      <c r="K404" s="19"/>
      <c r="L404" s="29"/>
      <c r="M404" s="29"/>
      <c r="N404" s="19"/>
      <c r="O404" s="19"/>
      <c r="P404" s="20"/>
      <c r="Q404" s="19"/>
      <c r="R404" s="19"/>
      <c r="S404" s="25"/>
      <c r="T404" s="19"/>
      <c r="U404" s="19"/>
      <c r="V404" s="19"/>
      <c r="W404" s="19"/>
      <c r="X404" s="40"/>
      <c r="Y404" s="19"/>
      <c r="Z404" s="19"/>
      <c r="AA404" s="19"/>
      <c r="AB404" s="25"/>
      <c r="AE404" s="19"/>
      <c r="AF404" s="19"/>
      <c r="AH404" s="19"/>
      <c r="AI404" s="25"/>
      <c r="CD404" s="19"/>
      <c r="CE404" s="25"/>
      <c r="DZ404" s="19"/>
      <c r="EA404" s="19"/>
      <c r="EB404" s="19"/>
      <c r="EC404" s="19"/>
      <c r="ED404" s="19"/>
      <c r="EE404" s="19"/>
      <c r="EF404" s="19"/>
      <c r="EG404" s="19"/>
      <c r="EH404" s="19"/>
      <c r="EI404" s="19"/>
      <c r="EJ404" s="19"/>
      <c r="EK404" s="19"/>
      <c r="EL404" s="19"/>
      <c r="FU404" s="19"/>
      <c r="FV404" s="19"/>
      <c r="HQ404" s="19"/>
      <c r="HR404" s="19"/>
      <c r="JM404" s="19"/>
      <c r="JN404" s="29"/>
      <c r="JO404" s="19"/>
      <c r="JP404" s="19"/>
      <c r="JQ404" s="19"/>
      <c r="JR404" s="19"/>
      <c r="JS404" s="19"/>
      <c r="JT404" s="19"/>
      <c r="JU404" s="19"/>
      <c r="JV404" s="19"/>
      <c r="JW404" s="19"/>
      <c r="JX404" s="19"/>
      <c r="JY404" s="19"/>
      <c r="JZ404" s="19"/>
      <c r="LI404" s="19"/>
      <c r="LJ404" s="19"/>
      <c r="LK404" s="19"/>
      <c r="LL404" s="19"/>
      <c r="LM404" s="19"/>
      <c r="LN404" s="19"/>
      <c r="LO404" s="19"/>
      <c r="LP404" s="19"/>
      <c r="LQ404" s="19"/>
      <c r="LR404" s="19"/>
      <c r="LS404" s="19"/>
      <c r="LT404" s="19"/>
      <c r="LU404" s="19"/>
      <c r="ND404" s="19"/>
      <c r="NE404" s="19"/>
      <c r="NF404" s="19"/>
      <c r="NG404" s="19"/>
      <c r="NH404" s="19"/>
      <c r="NI404" s="19"/>
      <c r="NJ404" s="19"/>
      <c r="NK404" s="19"/>
      <c r="NL404" s="19"/>
      <c r="NM404" s="19"/>
      <c r="NN404" s="19"/>
      <c r="NO404" s="19"/>
      <c r="NP404" s="19"/>
      <c r="OZ404" s="25"/>
      <c r="PA404" s="25"/>
      <c r="PB404" s="25"/>
      <c r="PC404" s="25"/>
      <c r="PD404" s="25"/>
      <c r="PE404" s="25"/>
      <c r="PF404" s="25"/>
      <c r="PG404" s="25"/>
      <c r="PH404" s="25"/>
      <c r="PI404" s="25"/>
      <c r="PJ404" s="25"/>
      <c r="PK404" s="25"/>
      <c r="PL404" s="25"/>
      <c r="PM404" s="25"/>
      <c r="PN404" s="25"/>
      <c r="QW404" s="25"/>
      <c r="RA404" s="19"/>
      <c r="RB404" s="19"/>
      <c r="RC404" s="19"/>
      <c r="RD404" s="19"/>
      <c r="RE404" s="19"/>
      <c r="RF404" s="19"/>
      <c r="RI404" s="19"/>
      <c r="RJ404" s="19"/>
      <c r="RK404" s="19"/>
      <c r="RL404" s="19"/>
      <c r="RM404" s="19"/>
      <c r="RN404" s="19"/>
      <c r="RO404" s="19"/>
      <c r="RP404" s="19"/>
      <c r="RQ404" s="19"/>
      <c r="RR404" s="19"/>
      <c r="RS404" s="19"/>
      <c r="RT404" s="19"/>
      <c r="RU404" s="19"/>
      <c r="RV404" s="19"/>
      <c r="RW404" s="19"/>
      <c r="RX404" s="19"/>
      <c r="RY404" s="19"/>
      <c r="SA404" s="19"/>
      <c r="SB404" s="19"/>
    </row>
    <row r="405" spans="1:496" x14ac:dyDescent="0.25">
      <c r="A405" s="2"/>
      <c r="B405" s="19"/>
      <c r="C405" s="19"/>
      <c r="D405" s="19"/>
      <c r="E405" s="25"/>
      <c r="F405" s="25"/>
      <c r="G405" s="19"/>
      <c r="H405" s="19"/>
      <c r="I405" s="19"/>
      <c r="J405" s="19"/>
      <c r="K405" s="19"/>
      <c r="L405" s="29"/>
      <c r="M405" s="29"/>
      <c r="N405" s="19"/>
      <c r="O405" s="19"/>
      <c r="P405" s="20"/>
      <c r="Q405" s="19"/>
      <c r="R405" s="19"/>
      <c r="S405" s="25"/>
      <c r="T405" s="19"/>
      <c r="U405" s="19"/>
      <c r="V405" s="19"/>
      <c r="W405" s="19"/>
      <c r="X405" s="40"/>
      <c r="Y405" s="19"/>
      <c r="Z405" s="19"/>
      <c r="AA405" s="19"/>
      <c r="AB405" s="25"/>
      <c r="AE405" s="19"/>
      <c r="AF405" s="19"/>
      <c r="AH405" s="19"/>
      <c r="AI405" s="25"/>
      <c r="CD405" s="19"/>
      <c r="CE405" s="25"/>
      <c r="DZ405" s="19"/>
      <c r="EA405" s="19"/>
      <c r="EB405" s="19"/>
      <c r="EC405" s="19"/>
      <c r="ED405" s="19"/>
      <c r="EE405" s="19"/>
      <c r="EF405" s="19"/>
      <c r="EG405" s="19"/>
      <c r="EH405" s="19"/>
      <c r="EI405" s="19"/>
      <c r="EJ405" s="19"/>
      <c r="EK405" s="19"/>
      <c r="EL405" s="19"/>
      <c r="FU405" s="19"/>
      <c r="FV405" s="19"/>
      <c r="HQ405" s="19"/>
      <c r="HR405" s="19"/>
      <c r="JM405" s="19"/>
      <c r="JN405" s="29"/>
      <c r="JO405" s="19"/>
      <c r="JP405" s="19"/>
      <c r="JQ405" s="19"/>
      <c r="JR405" s="19"/>
      <c r="JS405" s="19"/>
      <c r="JT405" s="19"/>
      <c r="JU405" s="19"/>
      <c r="JV405" s="19"/>
      <c r="JW405" s="19"/>
      <c r="JX405" s="19"/>
      <c r="JY405" s="19"/>
      <c r="JZ405" s="19"/>
      <c r="LI405" s="19"/>
      <c r="LJ405" s="19"/>
      <c r="LK405" s="19"/>
      <c r="LL405" s="19"/>
      <c r="LM405" s="19"/>
      <c r="LN405" s="19"/>
      <c r="LO405" s="19"/>
      <c r="LP405" s="19"/>
      <c r="LQ405" s="19"/>
      <c r="LR405" s="19"/>
      <c r="LS405" s="19"/>
      <c r="LT405" s="19"/>
      <c r="LU405" s="19"/>
      <c r="ND405" s="19"/>
      <c r="NE405" s="19"/>
      <c r="NF405" s="19"/>
      <c r="NG405" s="19"/>
      <c r="NH405" s="19"/>
      <c r="NI405" s="19"/>
      <c r="NJ405" s="19"/>
      <c r="NK405" s="19"/>
      <c r="NL405" s="19"/>
      <c r="NM405" s="19"/>
      <c r="NN405" s="19"/>
      <c r="NO405" s="19"/>
      <c r="NP405" s="19"/>
      <c r="OZ405" s="25"/>
      <c r="PA405" s="25"/>
      <c r="PB405" s="25"/>
      <c r="PC405" s="25"/>
      <c r="PD405" s="25"/>
      <c r="PE405" s="25"/>
      <c r="PF405" s="25"/>
      <c r="PG405" s="25"/>
      <c r="PH405" s="25"/>
      <c r="PI405" s="25"/>
      <c r="PJ405" s="25"/>
      <c r="PK405" s="25"/>
      <c r="PL405" s="25"/>
      <c r="PM405" s="25"/>
      <c r="PN405" s="25"/>
      <c r="QW405" s="25"/>
      <c r="RA405" s="19"/>
      <c r="RB405" s="19"/>
      <c r="RC405" s="19"/>
      <c r="RD405" s="19"/>
      <c r="RE405" s="19"/>
      <c r="RF405" s="19"/>
      <c r="RI405" s="19"/>
      <c r="RJ405" s="19"/>
      <c r="RK405" s="19"/>
      <c r="RL405" s="19"/>
      <c r="RM405" s="19"/>
      <c r="RN405" s="19"/>
      <c r="RO405" s="19"/>
      <c r="RP405" s="19"/>
      <c r="RQ405" s="19"/>
      <c r="RR405" s="19"/>
      <c r="RS405" s="19"/>
      <c r="RT405" s="19"/>
      <c r="RU405" s="19"/>
      <c r="RV405" s="19"/>
      <c r="RW405" s="19"/>
      <c r="RX405" s="19"/>
      <c r="RY405" s="19"/>
      <c r="SA405" s="19"/>
      <c r="SB405" s="19"/>
    </row>
    <row r="406" spans="1:496" x14ac:dyDescent="0.25">
      <c r="A406" s="2"/>
      <c r="B406" s="19"/>
      <c r="C406" s="19"/>
      <c r="D406" s="19"/>
      <c r="E406" s="25"/>
      <c r="F406" s="25"/>
      <c r="G406" s="19"/>
      <c r="H406" s="19"/>
      <c r="I406" s="19"/>
      <c r="J406" s="19"/>
      <c r="K406" s="19"/>
      <c r="L406" s="29"/>
      <c r="M406" s="29"/>
      <c r="N406" s="19"/>
      <c r="O406" s="19"/>
      <c r="P406" s="20"/>
      <c r="Q406" s="19"/>
      <c r="R406" s="19"/>
      <c r="S406" s="25"/>
      <c r="T406" s="19"/>
      <c r="U406" s="19"/>
      <c r="V406" s="19"/>
      <c r="W406" s="19"/>
      <c r="X406" s="40"/>
      <c r="Y406" s="19"/>
      <c r="Z406" s="19"/>
      <c r="AA406" s="19"/>
      <c r="AB406" s="25"/>
      <c r="AE406" s="19"/>
      <c r="AF406" s="19"/>
      <c r="AH406" s="19"/>
      <c r="AI406" s="25"/>
      <c r="CD406" s="19"/>
      <c r="CE406" s="25"/>
      <c r="DZ406" s="19"/>
      <c r="EA406" s="19"/>
      <c r="EB406" s="19"/>
      <c r="EC406" s="19"/>
      <c r="ED406" s="19"/>
      <c r="EE406" s="19"/>
      <c r="EF406" s="19"/>
      <c r="EG406" s="19"/>
      <c r="EH406" s="19"/>
      <c r="EI406" s="19"/>
      <c r="EJ406" s="19"/>
      <c r="EK406" s="19"/>
      <c r="EL406" s="19"/>
      <c r="FU406" s="19"/>
      <c r="FV406" s="19"/>
      <c r="HQ406" s="19"/>
      <c r="HR406" s="19"/>
      <c r="JM406" s="19"/>
      <c r="JN406" s="29"/>
      <c r="JO406" s="19"/>
      <c r="JP406" s="19"/>
      <c r="JQ406" s="19"/>
      <c r="JR406" s="19"/>
      <c r="JS406" s="19"/>
      <c r="JT406" s="19"/>
      <c r="JU406" s="19"/>
      <c r="JV406" s="19"/>
      <c r="JW406" s="19"/>
      <c r="JX406" s="19"/>
      <c r="JY406" s="19"/>
      <c r="JZ406" s="19"/>
      <c r="LI406" s="19"/>
      <c r="LJ406" s="19"/>
      <c r="LK406" s="19"/>
      <c r="LL406" s="19"/>
      <c r="LM406" s="19"/>
      <c r="LN406" s="19"/>
      <c r="LO406" s="19"/>
      <c r="LP406" s="19"/>
      <c r="LQ406" s="19"/>
      <c r="LR406" s="19"/>
      <c r="LS406" s="19"/>
      <c r="LT406" s="19"/>
      <c r="LU406" s="19"/>
      <c r="ND406" s="19"/>
      <c r="NE406" s="19"/>
      <c r="NF406" s="19"/>
      <c r="NG406" s="19"/>
      <c r="NH406" s="19"/>
      <c r="NI406" s="19"/>
      <c r="NJ406" s="19"/>
      <c r="NK406" s="19"/>
      <c r="NL406" s="19"/>
      <c r="NM406" s="19"/>
      <c r="NN406" s="19"/>
      <c r="NO406" s="19"/>
      <c r="NP406" s="19"/>
      <c r="OZ406" s="25"/>
      <c r="PA406" s="25"/>
      <c r="PB406" s="25"/>
      <c r="PC406" s="25"/>
      <c r="PD406" s="25"/>
      <c r="PE406" s="25"/>
      <c r="PF406" s="25"/>
      <c r="PG406" s="25"/>
      <c r="PH406" s="25"/>
      <c r="PI406" s="25"/>
      <c r="PJ406" s="25"/>
      <c r="PK406" s="25"/>
      <c r="PL406" s="25"/>
      <c r="PM406" s="25"/>
      <c r="PN406" s="25"/>
      <c r="QW406" s="25"/>
      <c r="RA406" s="19"/>
      <c r="RB406" s="19"/>
      <c r="RC406" s="19"/>
      <c r="RD406" s="19"/>
      <c r="RE406" s="19"/>
      <c r="RF406" s="19"/>
      <c r="RI406" s="19"/>
      <c r="RJ406" s="19"/>
      <c r="RK406" s="19"/>
      <c r="RL406" s="19"/>
      <c r="RM406" s="19"/>
      <c r="RN406" s="19"/>
      <c r="RO406" s="19"/>
      <c r="RP406" s="19"/>
      <c r="RQ406" s="19"/>
      <c r="RR406" s="19"/>
      <c r="RS406" s="19"/>
      <c r="RT406" s="19"/>
      <c r="RU406" s="19"/>
      <c r="RV406" s="19"/>
      <c r="RW406" s="19"/>
      <c r="RX406" s="19"/>
      <c r="RY406" s="19"/>
      <c r="SA406" s="19"/>
      <c r="SB406" s="19"/>
    </row>
    <row r="407" spans="1:496" x14ac:dyDescent="0.25">
      <c r="A407" s="2"/>
      <c r="B407" s="19"/>
      <c r="C407" s="19"/>
      <c r="D407" s="19"/>
      <c r="E407" s="25"/>
      <c r="F407" s="25"/>
      <c r="G407" s="19"/>
      <c r="H407" s="19"/>
      <c r="I407" s="19"/>
      <c r="J407" s="19"/>
      <c r="K407" s="19"/>
      <c r="L407" s="29"/>
      <c r="M407" s="29"/>
      <c r="N407" s="19"/>
      <c r="O407" s="19"/>
      <c r="P407" s="20"/>
      <c r="Q407" s="19"/>
      <c r="R407" s="19"/>
      <c r="S407" s="25"/>
      <c r="T407" s="19"/>
      <c r="U407" s="19"/>
      <c r="V407" s="19"/>
      <c r="W407" s="19"/>
      <c r="X407" s="40"/>
      <c r="Y407" s="19"/>
      <c r="Z407" s="19"/>
      <c r="AA407" s="19"/>
      <c r="AB407" s="25"/>
      <c r="AE407" s="19"/>
      <c r="AF407" s="19"/>
      <c r="AH407" s="19"/>
      <c r="AI407" s="25"/>
      <c r="CD407" s="19"/>
      <c r="CE407" s="25"/>
      <c r="DZ407" s="19"/>
      <c r="EA407" s="19"/>
      <c r="EB407" s="19"/>
      <c r="EC407" s="19"/>
      <c r="ED407" s="19"/>
      <c r="EE407" s="19"/>
      <c r="EF407" s="19"/>
      <c r="EG407" s="19"/>
      <c r="EH407" s="19"/>
      <c r="EI407" s="19"/>
      <c r="EJ407" s="19"/>
      <c r="EK407" s="19"/>
      <c r="EL407" s="19"/>
      <c r="FU407" s="19"/>
      <c r="FV407" s="19"/>
      <c r="HQ407" s="19"/>
      <c r="HR407" s="19"/>
      <c r="JM407" s="19"/>
      <c r="JN407" s="29"/>
      <c r="JO407" s="19"/>
      <c r="JP407" s="19"/>
      <c r="JQ407" s="19"/>
      <c r="JR407" s="19"/>
      <c r="JS407" s="19"/>
      <c r="JT407" s="19"/>
      <c r="JU407" s="19"/>
      <c r="JV407" s="19"/>
      <c r="JW407" s="19"/>
      <c r="JX407" s="19"/>
      <c r="JY407" s="19"/>
      <c r="JZ407" s="19"/>
      <c r="LI407" s="19"/>
      <c r="LJ407" s="19"/>
      <c r="LK407" s="19"/>
      <c r="LL407" s="19"/>
      <c r="LM407" s="19"/>
      <c r="LN407" s="19"/>
      <c r="LO407" s="19"/>
      <c r="LP407" s="19"/>
      <c r="LQ407" s="19"/>
      <c r="LR407" s="19"/>
      <c r="LS407" s="19"/>
      <c r="LT407" s="19"/>
      <c r="LU407" s="19"/>
      <c r="ND407" s="19"/>
      <c r="NE407" s="19"/>
      <c r="NF407" s="19"/>
      <c r="NG407" s="19"/>
      <c r="NH407" s="19"/>
      <c r="NI407" s="19"/>
      <c r="NJ407" s="19"/>
      <c r="NK407" s="19"/>
      <c r="NL407" s="19"/>
      <c r="NM407" s="19"/>
      <c r="NN407" s="19"/>
      <c r="NO407" s="19"/>
      <c r="NP407" s="19"/>
      <c r="OZ407" s="25"/>
      <c r="PA407" s="25"/>
      <c r="PB407" s="25"/>
      <c r="PC407" s="25"/>
      <c r="PD407" s="25"/>
      <c r="PE407" s="25"/>
      <c r="PF407" s="25"/>
      <c r="PG407" s="25"/>
      <c r="PH407" s="25"/>
      <c r="PI407" s="25"/>
      <c r="PJ407" s="25"/>
      <c r="PK407" s="25"/>
      <c r="PL407" s="25"/>
      <c r="PM407" s="25"/>
      <c r="PN407" s="25"/>
      <c r="QW407" s="25"/>
      <c r="RA407" s="19"/>
      <c r="RB407" s="19"/>
      <c r="RC407" s="19"/>
      <c r="RD407" s="19"/>
      <c r="RE407" s="19"/>
      <c r="RF407" s="19"/>
      <c r="RI407" s="19"/>
      <c r="RJ407" s="19"/>
      <c r="RK407" s="19"/>
      <c r="RL407" s="19"/>
      <c r="RM407" s="19"/>
      <c r="RN407" s="19"/>
      <c r="RO407" s="19"/>
      <c r="RP407" s="19"/>
      <c r="RQ407" s="19"/>
      <c r="RR407" s="19"/>
      <c r="RS407" s="19"/>
      <c r="RT407" s="19"/>
      <c r="RU407" s="19"/>
      <c r="RV407" s="19"/>
      <c r="RW407" s="19"/>
      <c r="RX407" s="19"/>
      <c r="RY407" s="19"/>
      <c r="SA407" s="19"/>
      <c r="SB407" s="19"/>
    </row>
    <row r="408" spans="1:496" x14ac:dyDescent="0.25">
      <c r="A408" s="2"/>
      <c r="B408" s="19"/>
      <c r="C408" s="19"/>
      <c r="D408" s="19"/>
      <c r="E408" s="25"/>
      <c r="F408" s="25"/>
      <c r="G408" s="19"/>
      <c r="H408" s="19"/>
      <c r="I408" s="19"/>
      <c r="J408" s="19"/>
      <c r="K408" s="19"/>
      <c r="L408" s="29"/>
      <c r="M408" s="29"/>
      <c r="N408" s="19"/>
      <c r="O408" s="19"/>
      <c r="P408" s="20"/>
      <c r="Q408" s="19"/>
      <c r="R408" s="19"/>
      <c r="S408" s="25"/>
      <c r="T408" s="19"/>
      <c r="U408" s="19"/>
      <c r="V408" s="19"/>
      <c r="W408" s="19"/>
      <c r="X408" s="40"/>
      <c r="Y408" s="19"/>
      <c r="Z408" s="19"/>
      <c r="AA408" s="19"/>
      <c r="AB408" s="25"/>
      <c r="AE408" s="19"/>
      <c r="AF408" s="19"/>
      <c r="AH408" s="19"/>
      <c r="AI408" s="25"/>
      <c r="CD408" s="19"/>
      <c r="CE408" s="25"/>
      <c r="DZ408" s="19"/>
      <c r="EA408" s="19"/>
      <c r="EB408" s="19"/>
      <c r="EC408" s="19"/>
      <c r="ED408" s="19"/>
      <c r="EE408" s="19"/>
      <c r="EF408" s="19"/>
      <c r="EG408" s="19"/>
      <c r="EH408" s="19"/>
      <c r="EI408" s="19"/>
      <c r="EJ408" s="19"/>
      <c r="EK408" s="19"/>
      <c r="EL408" s="19"/>
      <c r="FU408" s="19"/>
      <c r="FV408" s="19"/>
      <c r="HQ408" s="19"/>
      <c r="HR408" s="19"/>
      <c r="JM408" s="19"/>
      <c r="JN408" s="29"/>
      <c r="JO408" s="19"/>
      <c r="JP408" s="19"/>
      <c r="JQ408" s="19"/>
      <c r="JR408" s="19"/>
      <c r="JS408" s="19"/>
      <c r="JT408" s="19"/>
      <c r="JU408" s="19"/>
      <c r="JV408" s="19"/>
      <c r="JW408" s="19"/>
      <c r="JX408" s="19"/>
      <c r="JY408" s="19"/>
      <c r="JZ408" s="19"/>
      <c r="LI408" s="19"/>
      <c r="LJ408" s="19"/>
      <c r="LK408" s="19"/>
      <c r="LL408" s="19"/>
      <c r="LM408" s="19"/>
      <c r="LN408" s="19"/>
      <c r="LO408" s="19"/>
      <c r="LP408" s="19"/>
      <c r="LQ408" s="19"/>
      <c r="LR408" s="19"/>
      <c r="LS408" s="19"/>
      <c r="LT408" s="19"/>
      <c r="LU408" s="19"/>
      <c r="ND408" s="19"/>
      <c r="NE408" s="19"/>
      <c r="NF408" s="19"/>
      <c r="NG408" s="19"/>
      <c r="NH408" s="19"/>
      <c r="NI408" s="19"/>
      <c r="NJ408" s="19"/>
      <c r="NK408" s="19"/>
      <c r="NL408" s="19"/>
      <c r="NM408" s="19"/>
      <c r="NN408" s="19"/>
      <c r="NO408" s="19"/>
      <c r="NP408" s="19"/>
      <c r="OZ408" s="25"/>
      <c r="PA408" s="25"/>
      <c r="PB408" s="25"/>
      <c r="PC408" s="25"/>
      <c r="PD408" s="25"/>
      <c r="PE408" s="25"/>
      <c r="PF408" s="25"/>
      <c r="PG408" s="25"/>
      <c r="PH408" s="25"/>
      <c r="PI408" s="25"/>
      <c r="PJ408" s="25"/>
      <c r="PK408" s="25"/>
      <c r="PL408" s="25"/>
      <c r="PM408" s="25"/>
      <c r="PN408" s="25"/>
      <c r="QW408" s="25"/>
      <c r="RA408" s="19"/>
      <c r="RB408" s="19"/>
      <c r="RC408" s="19"/>
      <c r="RD408" s="19"/>
      <c r="RE408" s="19"/>
      <c r="RF408" s="19"/>
      <c r="RI408" s="19"/>
      <c r="RJ408" s="19"/>
      <c r="RK408" s="19"/>
      <c r="RL408" s="19"/>
      <c r="RM408" s="19"/>
      <c r="RN408" s="19"/>
      <c r="RO408" s="19"/>
      <c r="RP408" s="19"/>
      <c r="RQ408" s="19"/>
      <c r="RR408" s="19"/>
      <c r="RS408" s="19"/>
      <c r="RT408" s="19"/>
      <c r="RU408" s="19"/>
      <c r="RV408" s="19"/>
      <c r="RW408" s="19"/>
      <c r="RX408" s="19"/>
      <c r="RY408" s="19"/>
      <c r="SA408" s="19"/>
      <c r="SB408" s="19"/>
    </row>
    <row r="409" spans="1:496" x14ac:dyDescent="0.25">
      <c r="A409" s="2"/>
      <c r="B409" s="19"/>
      <c r="C409" s="19"/>
      <c r="D409" s="19"/>
      <c r="E409" s="25"/>
      <c r="F409" s="25"/>
      <c r="G409" s="19"/>
      <c r="H409" s="19"/>
      <c r="I409" s="19"/>
      <c r="J409" s="19"/>
      <c r="K409" s="19"/>
      <c r="L409" s="29"/>
      <c r="M409" s="29"/>
      <c r="N409" s="19"/>
      <c r="O409" s="19"/>
      <c r="P409" s="20"/>
      <c r="Q409" s="19"/>
      <c r="R409" s="19"/>
      <c r="S409" s="25"/>
      <c r="T409" s="19"/>
      <c r="U409" s="19"/>
      <c r="V409" s="19"/>
      <c r="W409" s="19"/>
      <c r="X409" s="40"/>
      <c r="Y409" s="19"/>
      <c r="Z409" s="19"/>
      <c r="AA409" s="19"/>
      <c r="AB409" s="25"/>
      <c r="AE409" s="19"/>
      <c r="AF409" s="19"/>
      <c r="AH409" s="19"/>
      <c r="AI409" s="25"/>
      <c r="CD409" s="19"/>
      <c r="CE409" s="25"/>
      <c r="DZ409" s="19"/>
      <c r="EA409" s="19"/>
      <c r="EB409" s="19"/>
      <c r="EC409" s="19"/>
      <c r="ED409" s="19"/>
      <c r="EE409" s="19"/>
      <c r="EF409" s="19"/>
      <c r="EG409" s="19"/>
      <c r="EH409" s="19"/>
      <c r="EI409" s="19"/>
      <c r="EJ409" s="19"/>
      <c r="EK409" s="19"/>
      <c r="EL409" s="19"/>
      <c r="FU409" s="19"/>
      <c r="FV409" s="19"/>
      <c r="HQ409" s="19"/>
      <c r="HR409" s="19"/>
      <c r="JM409" s="19"/>
      <c r="JN409" s="29"/>
      <c r="JO409" s="19"/>
      <c r="JP409" s="19"/>
      <c r="JQ409" s="19"/>
      <c r="JR409" s="19"/>
      <c r="JS409" s="19"/>
      <c r="JT409" s="19"/>
      <c r="JU409" s="19"/>
      <c r="JV409" s="19"/>
      <c r="JW409" s="19"/>
      <c r="JX409" s="19"/>
      <c r="JY409" s="19"/>
      <c r="JZ409" s="19"/>
      <c r="LI409" s="19"/>
      <c r="LJ409" s="19"/>
      <c r="LK409" s="19"/>
      <c r="LL409" s="19"/>
      <c r="LM409" s="19"/>
      <c r="LN409" s="19"/>
      <c r="LO409" s="19"/>
      <c r="LP409" s="19"/>
      <c r="LQ409" s="19"/>
      <c r="LR409" s="19"/>
      <c r="LS409" s="19"/>
      <c r="LT409" s="19"/>
      <c r="LU409" s="19"/>
      <c r="ND409" s="19"/>
      <c r="NE409" s="19"/>
      <c r="NF409" s="19"/>
      <c r="NG409" s="19"/>
      <c r="NH409" s="19"/>
      <c r="NI409" s="19"/>
      <c r="NJ409" s="19"/>
      <c r="NK409" s="19"/>
      <c r="NL409" s="19"/>
      <c r="NM409" s="19"/>
      <c r="NN409" s="19"/>
      <c r="NO409" s="19"/>
      <c r="NP409" s="19"/>
      <c r="OZ409" s="25"/>
      <c r="PA409" s="25"/>
      <c r="PB409" s="25"/>
      <c r="PC409" s="25"/>
      <c r="PD409" s="25"/>
      <c r="PE409" s="25"/>
      <c r="PF409" s="25"/>
      <c r="PG409" s="25"/>
      <c r="PH409" s="25"/>
      <c r="PI409" s="25"/>
      <c r="PJ409" s="25"/>
      <c r="PK409" s="25"/>
      <c r="PL409" s="25"/>
      <c r="PM409" s="25"/>
      <c r="PN409" s="25"/>
      <c r="QW409" s="25"/>
      <c r="RA409" s="19"/>
      <c r="RB409" s="19"/>
      <c r="RC409" s="19"/>
      <c r="RD409" s="19"/>
      <c r="RE409" s="19"/>
      <c r="RF409" s="19"/>
      <c r="RI409" s="19"/>
      <c r="RJ409" s="19"/>
      <c r="RK409" s="19"/>
      <c r="RL409" s="19"/>
      <c r="RM409" s="19"/>
      <c r="RN409" s="19"/>
      <c r="RO409" s="19"/>
      <c r="RP409" s="19"/>
      <c r="RQ409" s="19"/>
      <c r="RR409" s="19"/>
      <c r="RS409" s="19"/>
      <c r="RT409" s="19"/>
      <c r="RU409" s="19"/>
      <c r="RV409" s="19"/>
      <c r="RW409" s="19"/>
      <c r="RX409" s="19"/>
      <c r="RY409" s="19"/>
      <c r="SA409" s="19"/>
      <c r="SB409" s="19"/>
    </row>
    <row r="410" spans="1:496" x14ac:dyDescent="0.25">
      <c r="A410" s="2"/>
      <c r="B410" s="19"/>
      <c r="C410" s="19"/>
      <c r="D410" s="19"/>
      <c r="E410" s="25"/>
      <c r="F410" s="25"/>
      <c r="G410" s="19"/>
      <c r="H410" s="19"/>
      <c r="I410" s="19"/>
      <c r="J410" s="19"/>
      <c r="K410" s="19"/>
      <c r="L410" s="29"/>
      <c r="M410" s="29"/>
      <c r="N410" s="19"/>
      <c r="O410" s="19"/>
      <c r="P410" s="20"/>
      <c r="Q410" s="19"/>
      <c r="R410" s="19"/>
      <c r="S410" s="25"/>
      <c r="T410" s="19"/>
      <c r="U410" s="19"/>
      <c r="V410" s="19"/>
      <c r="W410" s="19"/>
      <c r="X410" s="40"/>
      <c r="Y410" s="19"/>
      <c r="Z410" s="19"/>
      <c r="AA410" s="19"/>
      <c r="AB410" s="25"/>
      <c r="AE410" s="19"/>
      <c r="AF410" s="19"/>
      <c r="AH410" s="19"/>
      <c r="AI410" s="25"/>
      <c r="CD410" s="19"/>
      <c r="CE410" s="25"/>
      <c r="DZ410" s="19"/>
      <c r="EA410" s="19"/>
      <c r="EB410" s="19"/>
      <c r="EC410" s="19"/>
      <c r="ED410" s="19"/>
      <c r="EE410" s="19"/>
      <c r="EF410" s="19"/>
      <c r="EG410" s="19"/>
      <c r="EH410" s="19"/>
      <c r="EI410" s="19"/>
      <c r="EJ410" s="19"/>
      <c r="EK410" s="19"/>
      <c r="EL410" s="19"/>
      <c r="FU410" s="19"/>
      <c r="FV410" s="19"/>
      <c r="HQ410" s="19"/>
      <c r="HR410" s="19"/>
      <c r="JM410" s="19"/>
      <c r="JN410" s="29"/>
      <c r="JO410" s="19"/>
      <c r="JP410" s="19"/>
      <c r="JQ410" s="19"/>
      <c r="JR410" s="19"/>
      <c r="JS410" s="19"/>
      <c r="JT410" s="19"/>
      <c r="JU410" s="19"/>
      <c r="JV410" s="19"/>
      <c r="JW410" s="19"/>
      <c r="JX410" s="19"/>
      <c r="JY410" s="19"/>
      <c r="JZ410" s="19"/>
      <c r="LI410" s="19"/>
      <c r="LJ410" s="19"/>
      <c r="LK410" s="19"/>
      <c r="LL410" s="19"/>
      <c r="LM410" s="19"/>
      <c r="LN410" s="19"/>
      <c r="LO410" s="19"/>
      <c r="LP410" s="19"/>
      <c r="LQ410" s="19"/>
      <c r="LR410" s="19"/>
      <c r="LS410" s="19"/>
      <c r="LT410" s="19"/>
      <c r="LU410" s="19"/>
      <c r="ND410" s="19"/>
      <c r="NE410" s="19"/>
      <c r="NF410" s="19"/>
      <c r="NG410" s="19"/>
      <c r="NH410" s="19"/>
      <c r="NI410" s="19"/>
      <c r="NJ410" s="19"/>
      <c r="NK410" s="19"/>
      <c r="NL410" s="19"/>
      <c r="NM410" s="19"/>
      <c r="NN410" s="19"/>
      <c r="NO410" s="19"/>
      <c r="NP410" s="19"/>
      <c r="OZ410" s="25"/>
      <c r="PA410" s="25"/>
      <c r="PB410" s="25"/>
      <c r="PC410" s="25"/>
      <c r="PD410" s="25"/>
      <c r="PE410" s="25"/>
      <c r="PF410" s="25"/>
      <c r="PG410" s="25"/>
      <c r="PH410" s="25"/>
      <c r="PI410" s="25"/>
      <c r="PJ410" s="25"/>
      <c r="PK410" s="25"/>
      <c r="PL410" s="25"/>
      <c r="PM410" s="25"/>
      <c r="PN410" s="25"/>
      <c r="QW410" s="25"/>
      <c r="RA410" s="19"/>
      <c r="RB410" s="19"/>
      <c r="RC410" s="19"/>
      <c r="RD410" s="19"/>
      <c r="RE410" s="19"/>
      <c r="RF410" s="19"/>
      <c r="RI410" s="19"/>
      <c r="RJ410" s="19"/>
      <c r="RK410" s="19"/>
      <c r="RL410" s="19"/>
      <c r="RM410" s="19"/>
      <c r="RN410" s="19"/>
      <c r="RO410" s="19"/>
      <c r="RP410" s="19"/>
      <c r="RQ410" s="19"/>
      <c r="RR410" s="19"/>
      <c r="RS410" s="19"/>
      <c r="RT410" s="19"/>
      <c r="RU410" s="19"/>
      <c r="RV410" s="19"/>
      <c r="RW410" s="19"/>
      <c r="RX410" s="19"/>
      <c r="RY410" s="19"/>
      <c r="SA410" s="19"/>
      <c r="SB410" s="19"/>
    </row>
    <row r="411" spans="1:496" x14ac:dyDescent="0.25">
      <c r="A411" s="2"/>
      <c r="B411" s="19"/>
      <c r="C411" s="19"/>
      <c r="D411" s="19"/>
      <c r="E411" s="25"/>
      <c r="F411" s="25"/>
      <c r="G411" s="19"/>
      <c r="H411" s="19"/>
      <c r="I411" s="19"/>
      <c r="J411" s="19"/>
      <c r="K411" s="19"/>
      <c r="L411" s="29"/>
      <c r="M411" s="29"/>
      <c r="N411" s="19"/>
      <c r="O411" s="19"/>
      <c r="P411" s="20"/>
      <c r="Q411" s="19"/>
      <c r="R411" s="19"/>
      <c r="S411" s="25"/>
      <c r="T411" s="19"/>
      <c r="U411" s="19"/>
      <c r="V411" s="19"/>
      <c r="W411" s="19"/>
      <c r="X411" s="40"/>
      <c r="Y411" s="19"/>
      <c r="Z411" s="19"/>
      <c r="AA411" s="19"/>
      <c r="AB411" s="25"/>
      <c r="AE411" s="19"/>
      <c r="AF411" s="19"/>
      <c r="AH411" s="19"/>
      <c r="AI411" s="25"/>
      <c r="CD411" s="19"/>
      <c r="CE411" s="25"/>
      <c r="DZ411" s="19"/>
      <c r="EA411" s="19"/>
      <c r="EB411" s="19"/>
      <c r="EC411" s="19"/>
      <c r="ED411" s="19"/>
      <c r="EE411" s="19"/>
      <c r="EF411" s="19"/>
      <c r="EG411" s="19"/>
      <c r="EH411" s="19"/>
      <c r="EI411" s="19"/>
      <c r="EJ411" s="19"/>
      <c r="EK411" s="19"/>
      <c r="EL411" s="19"/>
      <c r="FU411" s="19"/>
      <c r="FV411" s="19"/>
      <c r="HQ411" s="19"/>
      <c r="HR411" s="19"/>
      <c r="JM411" s="19"/>
      <c r="JN411" s="29"/>
      <c r="JO411" s="19"/>
      <c r="JP411" s="19"/>
      <c r="JQ411" s="19"/>
      <c r="JR411" s="19"/>
      <c r="JS411" s="19"/>
      <c r="JT411" s="19"/>
      <c r="JU411" s="19"/>
      <c r="JV411" s="19"/>
      <c r="JW411" s="19"/>
      <c r="JX411" s="19"/>
      <c r="JY411" s="19"/>
      <c r="JZ411" s="19"/>
      <c r="LI411" s="19"/>
      <c r="LJ411" s="19"/>
      <c r="LK411" s="19"/>
      <c r="LL411" s="19"/>
      <c r="LM411" s="19"/>
      <c r="LN411" s="19"/>
      <c r="LO411" s="19"/>
      <c r="LP411" s="19"/>
      <c r="LQ411" s="19"/>
      <c r="LR411" s="19"/>
      <c r="LS411" s="19"/>
      <c r="LT411" s="19"/>
      <c r="LU411" s="19"/>
      <c r="ND411" s="19"/>
      <c r="NE411" s="19"/>
      <c r="NF411" s="19"/>
      <c r="NG411" s="19"/>
      <c r="NH411" s="19"/>
      <c r="NI411" s="19"/>
      <c r="NJ411" s="19"/>
      <c r="NK411" s="19"/>
      <c r="NL411" s="19"/>
      <c r="NM411" s="19"/>
      <c r="NN411" s="19"/>
      <c r="NO411" s="19"/>
      <c r="NP411" s="19"/>
      <c r="OZ411" s="25"/>
      <c r="PA411" s="25"/>
      <c r="PB411" s="25"/>
      <c r="PC411" s="25"/>
      <c r="PD411" s="25"/>
      <c r="PE411" s="25"/>
      <c r="PF411" s="25"/>
      <c r="PG411" s="25"/>
      <c r="PH411" s="25"/>
      <c r="PI411" s="25"/>
      <c r="PJ411" s="25"/>
      <c r="PK411" s="25"/>
      <c r="PL411" s="25"/>
      <c r="PM411" s="25"/>
      <c r="PN411" s="25"/>
      <c r="QW411" s="25"/>
      <c r="RA411" s="19"/>
      <c r="RB411" s="19"/>
      <c r="RC411" s="19"/>
      <c r="RD411" s="19"/>
      <c r="RE411" s="19"/>
      <c r="RF411" s="19"/>
      <c r="RI411" s="19"/>
      <c r="RJ411" s="19"/>
      <c r="RK411" s="19"/>
      <c r="RL411" s="19"/>
      <c r="RM411" s="19"/>
      <c r="RN411" s="19"/>
      <c r="RO411" s="19"/>
      <c r="RP411" s="19"/>
      <c r="RQ411" s="19"/>
      <c r="RR411" s="19"/>
      <c r="RS411" s="19"/>
      <c r="RT411" s="19"/>
      <c r="RU411" s="19"/>
      <c r="RV411" s="19"/>
      <c r="RW411" s="19"/>
      <c r="RX411" s="19"/>
      <c r="RY411" s="19"/>
      <c r="SA411" s="19"/>
      <c r="SB411" s="19"/>
    </row>
    <row r="412" spans="1:496" x14ac:dyDescent="0.25">
      <c r="A412" s="2"/>
      <c r="B412" s="19"/>
      <c r="C412" s="19"/>
      <c r="D412" s="19"/>
      <c r="E412" s="25"/>
      <c r="F412" s="25"/>
      <c r="G412" s="19"/>
      <c r="H412" s="19"/>
      <c r="I412" s="19"/>
      <c r="J412" s="19"/>
      <c r="K412" s="19"/>
      <c r="L412" s="29"/>
      <c r="M412" s="29"/>
      <c r="N412" s="19"/>
      <c r="O412" s="19"/>
      <c r="P412" s="20"/>
      <c r="Q412" s="19"/>
      <c r="R412" s="19"/>
      <c r="S412" s="25"/>
      <c r="T412" s="19"/>
      <c r="U412" s="19"/>
      <c r="V412" s="19"/>
      <c r="W412" s="19"/>
      <c r="X412" s="40"/>
      <c r="Y412" s="19"/>
      <c r="Z412" s="19"/>
      <c r="AA412" s="19"/>
      <c r="AB412" s="25"/>
      <c r="AE412" s="19"/>
      <c r="AF412" s="19"/>
      <c r="AH412" s="19"/>
      <c r="AI412" s="25"/>
      <c r="CD412" s="19"/>
      <c r="CE412" s="25"/>
      <c r="DZ412" s="19"/>
      <c r="EA412" s="19"/>
      <c r="EB412" s="19"/>
      <c r="EC412" s="19"/>
      <c r="ED412" s="19"/>
      <c r="EE412" s="19"/>
      <c r="EF412" s="19"/>
      <c r="EG412" s="19"/>
      <c r="EH412" s="19"/>
      <c r="EI412" s="19"/>
      <c r="EJ412" s="19"/>
      <c r="EK412" s="19"/>
      <c r="EL412" s="19"/>
      <c r="FU412" s="19"/>
      <c r="FV412" s="19"/>
      <c r="HQ412" s="19"/>
      <c r="HR412" s="19"/>
      <c r="JM412" s="19"/>
      <c r="JN412" s="29"/>
      <c r="JO412" s="19"/>
      <c r="JP412" s="19"/>
      <c r="JQ412" s="19"/>
      <c r="JR412" s="19"/>
      <c r="JS412" s="19"/>
      <c r="JT412" s="19"/>
      <c r="JU412" s="19"/>
      <c r="JV412" s="19"/>
      <c r="JW412" s="19"/>
      <c r="JX412" s="19"/>
      <c r="JY412" s="19"/>
      <c r="JZ412" s="19"/>
      <c r="LI412" s="19"/>
      <c r="LJ412" s="19"/>
      <c r="LK412" s="19"/>
      <c r="LL412" s="19"/>
      <c r="LM412" s="19"/>
      <c r="LN412" s="19"/>
      <c r="LO412" s="19"/>
      <c r="LP412" s="19"/>
      <c r="LQ412" s="19"/>
      <c r="LR412" s="19"/>
      <c r="LS412" s="19"/>
      <c r="LT412" s="19"/>
      <c r="LU412" s="19"/>
      <c r="ND412" s="19"/>
      <c r="NE412" s="19"/>
      <c r="NF412" s="19"/>
      <c r="NG412" s="19"/>
      <c r="NH412" s="19"/>
      <c r="NI412" s="19"/>
      <c r="NJ412" s="19"/>
      <c r="NK412" s="19"/>
      <c r="NL412" s="19"/>
      <c r="NM412" s="19"/>
      <c r="NN412" s="19"/>
      <c r="NO412" s="19"/>
      <c r="NP412" s="19"/>
      <c r="OZ412" s="25"/>
      <c r="PA412" s="25"/>
      <c r="PB412" s="25"/>
      <c r="PC412" s="25"/>
      <c r="PD412" s="25"/>
      <c r="PE412" s="25"/>
      <c r="PF412" s="25"/>
      <c r="PG412" s="25"/>
      <c r="PH412" s="25"/>
      <c r="PI412" s="25"/>
      <c r="PJ412" s="25"/>
      <c r="PK412" s="25"/>
      <c r="PL412" s="25"/>
      <c r="PM412" s="25"/>
      <c r="PN412" s="25"/>
      <c r="QW412" s="25"/>
      <c r="RA412" s="19"/>
      <c r="RB412" s="19"/>
      <c r="RC412" s="19"/>
      <c r="RD412" s="19"/>
      <c r="RE412" s="19"/>
      <c r="RF412" s="19"/>
      <c r="RI412" s="19"/>
      <c r="RJ412" s="19"/>
      <c r="RK412" s="19"/>
      <c r="RL412" s="19"/>
      <c r="RM412" s="19"/>
      <c r="RN412" s="19"/>
      <c r="RO412" s="19"/>
      <c r="RP412" s="19"/>
      <c r="RQ412" s="19"/>
      <c r="RR412" s="19"/>
      <c r="RS412" s="19"/>
      <c r="RT412" s="19"/>
      <c r="RU412" s="19"/>
      <c r="RV412" s="19"/>
      <c r="RW412" s="19"/>
      <c r="RX412" s="19"/>
      <c r="RY412" s="19"/>
      <c r="SA412" s="19"/>
      <c r="SB412" s="19"/>
    </row>
    <row r="413" spans="1:496" x14ac:dyDescent="0.25">
      <c r="A413" s="2"/>
      <c r="B413" s="19"/>
      <c r="C413" s="19"/>
      <c r="D413" s="19"/>
      <c r="E413" s="25"/>
      <c r="F413" s="25"/>
      <c r="G413" s="19"/>
      <c r="H413" s="19"/>
      <c r="I413" s="19"/>
      <c r="J413" s="19"/>
      <c r="K413" s="19"/>
      <c r="L413" s="29"/>
      <c r="M413" s="29"/>
      <c r="N413" s="19"/>
      <c r="O413" s="19"/>
      <c r="P413" s="20"/>
      <c r="Q413" s="19"/>
      <c r="R413" s="19"/>
      <c r="S413" s="25"/>
      <c r="T413" s="19"/>
      <c r="U413" s="19"/>
      <c r="V413" s="19"/>
      <c r="W413" s="19"/>
      <c r="X413" s="40"/>
      <c r="Y413" s="19"/>
      <c r="Z413" s="19"/>
      <c r="AA413" s="19"/>
      <c r="AB413" s="25"/>
      <c r="AE413" s="19"/>
      <c r="AF413" s="19"/>
      <c r="AH413" s="19"/>
      <c r="AI413" s="25"/>
      <c r="CD413" s="19"/>
      <c r="CE413" s="25"/>
      <c r="DZ413" s="19"/>
      <c r="EA413" s="19"/>
      <c r="EB413" s="19"/>
      <c r="EC413" s="19"/>
      <c r="ED413" s="19"/>
      <c r="EE413" s="19"/>
      <c r="EF413" s="19"/>
      <c r="EG413" s="19"/>
      <c r="EH413" s="19"/>
      <c r="EI413" s="19"/>
      <c r="EJ413" s="19"/>
      <c r="EK413" s="19"/>
      <c r="EL413" s="19"/>
      <c r="FU413" s="19"/>
      <c r="FV413" s="19"/>
      <c r="HQ413" s="19"/>
      <c r="HR413" s="19"/>
      <c r="JM413" s="19"/>
      <c r="JN413" s="29"/>
      <c r="JO413" s="19"/>
      <c r="JP413" s="19"/>
      <c r="JQ413" s="19"/>
      <c r="JR413" s="19"/>
      <c r="JS413" s="19"/>
      <c r="JT413" s="19"/>
      <c r="JU413" s="19"/>
      <c r="JV413" s="19"/>
      <c r="JW413" s="19"/>
      <c r="JX413" s="19"/>
      <c r="JY413" s="19"/>
      <c r="JZ413" s="19"/>
      <c r="LI413" s="19"/>
      <c r="LJ413" s="19"/>
      <c r="LK413" s="19"/>
      <c r="LL413" s="19"/>
      <c r="LM413" s="19"/>
      <c r="LN413" s="19"/>
      <c r="LO413" s="19"/>
      <c r="LP413" s="19"/>
      <c r="LQ413" s="19"/>
      <c r="LR413" s="19"/>
      <c r="LS413" s="19"/>
      <c r="LT413" s="19"/>
      <c r="LU413" s="19"/>
      <c r="ND413" s="19"/>
      <c r="NE413" s="19"/>
      <c r="NF413" s="19"/>
      <c r="NG413" s="19"/>
      <c r="NH413" s="19"/>
      <c r="NI413" s="19"/>
      <c r="NJ413" s="19"/>
      <c r="NK413" s="19"/>
      <c r="NL413" s="19"/>
      <c r="NM413" s="19"/>
      <c r="NN413" s="19"/>
      <c r="NO413" s="19"/>
      <c r="NP413" s="19"/>
      <c r="OZ413" s="25"/>
      <c r="PA413" s="25"/>
      <c r="PB413" s="25"/>
      <c r="PC413" s="25"/>
      <c r="PD413" s="25"/>
      <c r="PE413" s="25"/>
      <c r="PF413" s="25"/>
      <c r="PG413" s="25"/>
      <c r="PH413" s="25"/>
      <c r="PI413" s="25"/>
      <c r="PJ413" s="25"/>
      <c r="PK413" s="25"/>
      <c r="PL413" s="25"/>
      <c r="PM413" s="25"/>
      <c r="PN413" s="25"/>
      <c r="QW413" s="25"/>
      <c r="RA413" s="19"/>
      <c r="RB413" s="19"/>
      <c r="RC413" s="19"/>
      <c r="RD413" s="19"/>
      <c r="RE413" s="19"/>
      <c r="RF413" s="19"/>
      <c r="RI413" s="19"/>
      <c r="RJ413" s="19"/>
      <c r="RK413" s="19"/>
      <c r="RL413" s="19"/>
      <c r="RM413" s="19"/>
      <c r="RN413" s="19"/>
      <c r="RO413" s="19"/>
      <c r="RP413" s="19"/>
      <c r="RQ413" s="19"/>
      <c r="RR413" s="19"/>
      <c r="RS413" s="19"/>
      <c r="RT413" s="19"/>
      <c r="RU413" s="19"/>
      <c r="RV413" s="19"/>
      <c r="RW413" s="19"/>
      <c r="RX413" s="19"/>
      <c r="RY413" s="19"/>
      <c r="SA413" s="19"/>
      <c r="SB413" s="19"/>
    </row>
    <row r="414" spans="1:496" x14ac:dyDescent="0.25">
      <c r="A414" s="2"/>
      <c r="B414" s="19"/>
      <c r="C414" s="19"/>
      <c r="D414" s="19"/>
      <c r="E414" s="25"/>
      <c r="F414" s="25"/>
      <c r="G414" s="19"/>
      <c r="H414" s="19"/>
      <c r="I414" s="19"/>
      <c r="J414" s="19"/>
      <c r="K414" s="19"/>
      <c r="L414" s="29"/>
      <c r="M414" s="29"/>
      <c r="N414" s="19"/>
      <c r="O414" s="19"/>
      <c r="P414" s="20"/>
      <c r="Q414" s="19"/>
      <c r="R414" s="19"/>
      <c r="S414" s="25"/>
      <c r="T414" s="19"/>
      <c r="U414" s="19"/>
      <c r="V414" s="19"/>
      <c r="W414" s="19"/>
      <c r="X414" s="40"/>
      <c r="Y414" s="19"/>
      <c r="Z414" s="19"/>
      <c r="AA414" s="19"/>
      <c r="AB414" s="25"/>
      <c r="AE414" s="19"/>
      <c r="AF414" s="19"/>
      <c r="AH414" s="19"/>
      <c r="AI414" s="25"/>
      <c r="CD414" s="19"/>
      <c r="CE414" s="25"/>
      <c r="DZ414" s="19"/>
      <c r="EA414" s="19"/>
      <c r="EB414" s="19"/>
      <c r="EC414" s="19"/>
      <c r="ED414" s="19"/>
      <c r="EE414" s="19"/>
      <c r="EF414" s="19"/>
      <c r="EG414" s="19"/>
      <c r="EH414" s="19"/>
      <c r="EI414" s="19"/>
      <c r="EJ414" s="19"/>
      <c r="EK414" s="19"/>
      <c r="EL414" s="19"/>
      <c r="FU414" s="19"/>
      <c r="FV414" s="19"/>
      <c r="HQ414" s="19"/>
      <c r="HR414" s="19"/>
      <c r="JM414" s="19"/>
      <c r="JN414" s="29"/>
      <c r="JO414" s="19"/>
      <c r="JP414" s="19"/>
      <c r="JQ414" s="19"/>
      <c r="JR414" s="19"/>
      <c r="JS414" s="19"/>
      <c r="JT414" s="19"/>
      <c r="JU414" s="19"/>
      <c r="JV414" s="19"/>
      <c r="JW414" s="19"/>
      <c r="JX414" s="19"/>
      <c r="JY414" s="19"/>
      <c r="JZ414" s="19"/>
      <c r="LI414" s="19"/>
      <c r="LJ414" s="19"/>
      <c r="LK414" s="19"/>
      <c r="LL414" s="19"/>
      <c r="LM414" s="19"/>
      <c r="LN414" s="19"/>
      <c r="LO414" s="19"/>
      <c r="LP414" s="19"/>
      <c r="LQ414" s="19"/>
      <c r="LR414" s="19"/>
      <c r="LS414" s="19"/>
      <c r="LT414" s="19"/>
      <c r="LU414" s="19"/>
      <c r="ND414" s="19"/>
      <c r="NE414" s="19"/>
      <c r="NF414" s="19"/>
      <c r="NG414" s="19"/>
      <c r="NH414" s="19"/>
      <c r="NI414" s="19"/>
      <c r="NJ414" s="19"/>
      <c r="NK414" s="19"/>
      <c r="NL414" s="19"/>
      <c r="NM414" s="19"/>
      <c r="NN414" s="19"/>
      <c r="NO414" s="19"/>
      <c r="NP414" s="19"/>
      <c r="OZ414" s="25"/>
      <c r="PA414" s="25"/>
      <c r="PB414" s="25"/>
      <c r="PC414" s="25"/>
      <c r="PD414" s="25"/>
      <c r="PE414" s="25"/>
      <c r="PF414" s="25"/>
      <c r="PG414" s="25"/>
      <c r="PH414" s="25"/>
      <c r="PI414" s="25"/>
      <c r="PJ414" s="25"/>
      <c r="PK414" s="25"/>
      <c r="PL414" s="25"/>
      <c r="PM414" s="25"/>
      <c r="PN414" s="25"/>
      <c r="QW414" s="25"/>
      <c r="RA414" s="19"/>
      <c r="RB414" s="19"/>
      <c r="RC414" s="19"/>
      <c r="RD414" s="19"/>
      <c r="RE414" s="19"/>
      <c r="RF414" s="19"/>
      <c r="RI414" s="19"/>
      <c r="RJ414" s="19"/>
      <c r="RK414" s="19"/>
      <c r="RL414" s="19"/>
      <c r="RM414" s="19"/>
      <c r="RN414" s="19"/>
      <c r="RO414" s="19"/>
      <c r="RP414" s="19"/>
      <c r="RQ414" s="19"/>
      <c r="RR414" s="19"/>
      <c r="RS414" s="19"/>
      <c r="RT414" s="19"/>
      <c r="RU414" s="19"/>
      <c r="RV414" s="19"/>
      <c r="RW414" s="19"/>
      <c r="RX414" s="19"/>
      <c r="RY414" s="19"/>
      <c r="SA414" s="19"/>
      <c r="SB414" s="19"/>
    </row>
    <row r="415" spans="1:496" x14ac:dyDescent="0.25">
      <c r="A415" s="2"/>
      <c r="B415" s="19"/>
      <c r="C415" s="19"/>
      <c r="D415" s="19"/>
      <c r="E415" s="25"/>
      <c r="F415" s="25"/>
      <c r="G415" s="19"/>
      <c r="H415" s="19"/>
      <c r="I415" s="19"/>
      <c r="J415" s="19"/>
      <c r="K415" s="19"/>
      <c r="L415" s="29"/>
      <c r="M415" s="29"/>
      <c r="N415" s="19"/>
      <c r="O415" s="19"/>
      <c r="P415" s="20"/>
      <c r="Q415" s="19"/>
      <c r="R415" s="19"/>
      <c r="S415" s="25"/>
      <c r="T415" s="19"/>
      <c r="U415" s="19"/>
      <c r="V415" s="19"/>
      <c r="W415" s="19"/>
      <c r="X415" s="40"/>
      <c r="Y415" s="19"/>
      <c r="Z415" s="19"/>
      <c r="AA415" s="19"/>
      <c r="AB415" s="25"/>
      <c r="AE415" s="19"/>
      <c r="AF415" s="19"/>
      <c r="AH415" s="19"/>
      <c r="AI415" s="25"/>
      <c r="CD415" s="19"/>
      <c r="CE415" s="25"/>
      <c r="DZ415" s="19"/>
      <c r="EA415" s="19"/>
      <c r="EB415" s="19"/>
      <c r="EC415" s="19"/>
      <c r="ED415" s="19"/>
      <c r="EE415" s="19"/>
      <c r="EF415" s="19"/>
      <c r="EG415" s="19"/>
      <c r="EH415" s="19"/>
      <c r="EI415" s="19"/>
      <c r="EJ415" s="19"/>
      <c r="EK415" s="19"/>
      <c r="EL415" s="19"/>
      <c r="FU415" s="19"/>
      <c r="FV415" s="19"/>
      <c r="HQ415" s="19"/>
      <c r="HR415" s="19"/>
      <c r="JM415" s="19"/>
      <c r="JN415" s="29"/>
      <c r="JO415" s="19"/>
      <c r="JP415" s="19"/>
      <c r="JQ415" s="19"/>
      <c r="JR415" s="19"/>
      <c r="JS415" s="19"/>
      <c r="JT415" s="19"/>
      <c r="JU415" s="19"/>
      <c r="JV415" s="19"/>
      <c r="JW415" s="19"/>
      <c r="JX415" s="19"/>
      <c r="JY415" s="19"/>
      <c r="JZ415" s="19"/>
      <c r="LI415" s="19"/>
      <c r="LJ415" s="19"/>
      <c r="LK415" s="19"/>
      <c r="LL415" s="19"/>
      <c r="LM415" s="19"/>
      <c r="LN415" s="19"/>
      <c r="LO415" s="19"/>
      <c r="LP415" s="19"/>
      <c r="LQ415" s="19"/>
      <c r="LR415" s="19"/>
      <c r="LS415" s="19"/>
      <c r="LT415" s="19"/>
      <c r="LU415" s="19"/>
      <c r="ND415" s="19"/>
      <c r="NE415" s="19"/>
      <c r="NF415" s="19"/>
      <c r="NG415" s="19"/>
      <c r="NH415" s="19"/>
      <c r="NI415" s="19"/>
      <c r="NJ415" s="19"/>
      <c r="NK415" s="19"/>
      <c r="NL415" s="19"/>
      <c r="NM415" s="19"/>
      <c r="NN415" s="19"/>
      <c r="NO415" s="19"/>
      <c r="NP415" s="19"/>
      <c r="OZ415" s="25"/>
      <c r="PA415" s="25"/>
      <c r="PB415" s="25"/>
      <c r="PC415" s="25"/>
      <c r="PD415" s="25"/>
      <c r="PE415" s="25"/>
      <c r="PF415" s="25"/>
      <c r="PG415" s="25"/>
      <c r="PH415" s="25"/>
      <c r="PI415" s="25"/>
      <c r="PJ415" s="25"/>
      <c r="PK415" s="25"/>
      <c r="PL415" s="25"/>
      <c r="PM415" s="25"/>
      <c r="PN415" s="25"/>
      <c r="QW415" s="25"/>
      <c r="RA415" s="19"/>
      <c r="RB415" s="19"/>
      <c r="RC415" s="19"/>
      <c r="RD415" s="19"/>
      <c r="RE415" s="19"/>
      <c r="RF415" s="19"/>
      <c r="RI415" s="19"/>
      <c r="RJ415" s="19"/>
      <c r="RK415" s="19"/>
      <c r="RL415" s="19"/>
      <c r="RM415" s="19"/>
      <c r="RN415" s="19"/>
      <c r="RO415" s="19"/>
      <c r="RP415" s="19"/>
      <c r="RQ415" s="19"/>
      <c r="RR415" s="19"/>
      <c r="RS415" s="19"/>
      <c r="RT415" s="19"/>
      <c r="RU415" s="19"/>
      <c r="RV415" s="19"/>
      <c r="RW415" s="19"/>
      <c r="RX415" s="19"/>
      <c r="RY415" s="19"/>
      <c r="SA415" s="19"/>
      <c r="SB415" s="19"/>
    </row>
    <row r="416" spans="1:496" x14ac:dyDescent="0.25">
      <c r="A416" s="2"/>
      <c r="B416" s="19"/>
      <c r="C416" s="19"/>
      <c r="D416" s="19"/>
      <c r="E416" s="25"/>
      <c r="F416" s="25"/>
      <c r="G416" s="19"/>
      <c r="H416" s="19"/>
      <c r="I416" s="19"/>
      <c r="J416" s="19"/>
      <c r="K416" s="19"/>
      <c r="L416" s="29"/>
      <c r="M416" s="29"/>
      <c r="N416" s="19"/>
      <c r="O416" s="19"/>
      <c r="P416" s="20"/>
      <c r="Q416" s="19"/>
      <c r="R416" s="19"/>
      <c r="S416" s="25"/>
      <c r="T416" s="19"/>
      <c r="U416" s="19"/>
      <c r="V416" s="19"/>
      <c r="W416" s="19"/>
      <c r="X416" s="40"/>
      <c r="Y416" s="19"/>
      <c r="Z416" s="19"/>
      <c r="AA416" s="19"/>
      <c r="AB416" s="25"/>
      <c r="AE416" s="19"/>
      <c r="AF416" s="19"/>
      <c r="AH416" s="19"/>
      <c r="AI416" s="25"/>
      <c r="CD416" s="19"/>
      <c r="CE416" s="25"/>
      <c r="DZ416" s="19"/>
      <c r="EA416" s="19"/>
      <c r="EB416" s="19"/>
      <c r="EC416" s="19"/>
      <c r="ED416" s="19"/>
      <c r="EE416" s="19"/>
      <c r="EF416" s="19"/>
      <c r="EG416" s="19"/>
      <c r="EH416" s="19"/>
      <c r="EI416" s="19"/>
      <c r="EJ416" s="19"/>
      <c r="EK416" s="19"/>
      <c r="EL416" s="19"/>
      <c r="FU416" s="19"/>
      <c r="FV416" s="19"/>
      <c r="HQ416" s="19"/>
      <c r="HR416" s="19"/>
      <c r="JM416" s="19"/>
      <c r="JN416" s="29"/>
      <c r="JO416" s="19"/>
      <c r="JP416" s="19"/>
      <c r="JQ416" s="19"/>
      <c r="JR416" s="19"/>
      <c r="JS416" s="19"/>
      <c r="JT416" s="19"/>
      <c r="JU416" s="19"/>
      <c r="JV416" s="19"/>
      <c r="JW416" s="19"/>
      <c r="JX416" s="19"/>
      <c r="JY416" s="19"/>
      <c r="JZ416" s="19"/>
      <c r="LI416" s="19"/>
      <c r="LJ416" s="19"/>
      <c r="LK416" s="19"/>
      <c r="LL416" s="19"/>
      <c r="LM416" s="19"/>
      <c r="LN416" s="19"/>
      <c r="LO416" s="19"/>
      <c r="LP416" s="19"/>
      <c r="LQ416" s="19"/>
      <c r="LR416" s="19"/>
      <c r="LS416" s="19"/>
      <c r="LT416" s="19"/>
      <c r="LU416" s="19"/>
      <c r="ND416" s="19"/>
      <c r="NE416" s="19"/>
      <c r="NF416" s="19"/>
      <c r="NG416" s="19"/>
      <c r="NH416" s="19"/>
      <c r="NI416" s="19"/>
      <c r="NJ416" s="19"/>
      <c r="NK416" s="19"/>
      <c r="NL416" s="19"/>
      <c r="NM416" s="19"/>
      <c r="NN416" s="19"/>
      <c r="NO416" s="19"/>
      <c r="NP416" s="19"/>
      <c r="OZ416" s="25"/>
      <c r="PA416" s="25"/>
      <c r="PB416" s="25"/>
      <c r="PC416" s="25"/>
      <c r="PD416" s="25"/>
      <c r="PE416" s="25"/>
      <c r="PF416" s="25"/>
      <c r="PG416" s="25"/>
      <c r="PH416" s="25"/>
      <c r="PI416" s="25"/>
      <c r="PJ416" s="25"/>
      <c r="PK416" s="25"/>
      <c r="PL416" s="25"/>
      <c r="PM416" s="25"/>
      <c r="PN416" s="25"/>
      <c r="QW416" s="25"/>
      <c r="RA416" s="19"/>
      <c r="RB416" s="19"/>
      <c r="RC416" s="19"/>
      <c r="RD416" s="19"/>
      <c r="RE416" s="19"/>
      <c r="RF416" s="19"/>
      <c r="RI416" s="19"/>
      <c r="RJ416" s="19"/>
      <c r="RK416" s="19"/>
      <c r="RL416" s="19"/>
      <c r="RM416" s="19"/>
      <c r="RN416" s="19"/>
      <c r="RO416" s="19"/>
      <c r="RP416" s="19"/>
      <c r="RQ416" s="19"/>
      <c r="RR416" s="19"/>
      <c r="RS416" s="19"/>
      <c r="RT416" s="19"/>
      <c r="RU416" s="19"/>
      <c r="RV416" s="19"/>
      <c r="RW416" s="19"/>
      <c r="RX416" s="19"/>
      <c r="RY416" s="19"/>
      <c r="SA416" s="19"/>
      <c r="SB416" s="19"/>
    </row>
    <row r="417" spans="1:496" x14ac:dyDescent="0.25">
      <c r="A417" s="2"/>
      <c r="B417" s="19"/>
      <c r="C417" s="19"/>
      <c r="D417" s="19"/>
      <c r="E417" s="25"/>
      <c r="F417" s="25"/>
      <c r="G417" s="19"/>
      <c r="H417" s="19"/>
      <c r="I417" s="19"/>
      <c r="J417" s="19"/>
      <c r="K417" s="19"/>
      <c r="L417" s="29"/>
      <c r="M417" s="29"/>
      <c r="N417" s="19"/>
      <c r="O417" s="19"/>
      <c r="P417" s="20"/>
      <c r="Q417" s="19"/>
      <c r="R417" s="19"/>
      <c r="S417" s="25"/>
      <c r="T417" s="19"/>
      <c r="U417" s="19"/>
      <c r="V417" s="19"/>
      <c r="W417" s="19"/>
      <c r="X417" s="40"/>
      <c r="Y417" s="19"/>
      <c r="Z417" s="19"/>
      <c r="AA417" s="19"/>
      <c r="AB417" s="25"/>
      <c r="AE417" s="19"/>
      <c r="AF417" s="19"/>
      <c r="AH417" s="19"/>
      <c r="AI417" s="25"/>
      <c r="CD417" s="19"/>
      <c r="CE417" s="25"/>
      <c r="DZ417" s="19"/>
      <c r="EA417" s="19"/>
      <c r="EB417" s="19"/>
      <c r="EC417" s="19"/>
      <c r="ED417" s="19"/>
      <c r="EE417" s="19"/>
      <c r="EF417" s="19"/>
      <c r="EG417" s="19"/>
      <c r="EH417" s="19"/>
      <c r="EI417" s="19"/>
      <c r="EJ417" s="19"/>
      <c r="EK417" s="19"/>
      <c r="EL417" s="19"/>
      <c r="FU417" s="19"/>
      <c r="FV417" s="19"/>
      <c r="HQ417" s="19"/>
      <c r="HR417" s="19"/>
      <c r="JM417" s="19"/>
      <c r="JN417" s="29"/>
      <c r="JO417" s="19"/>
      <c r="JP417" s="19"/>
      <c r="JQ417" s="19"/>
      <c r="JR417" s="19"/>
      <c r="JS417" s="19"/>
      <c r="JT417" s="19"/>
      <c r="JU417" s="19"/>
      <c r="JV417" s="19"/>
      <c r="JW417" s="19"/>
      <c r="JX417" s="19"/>
      <c r="JY417" s="19"/>
      <c r="JZ417" s="19"/>
      <c r="LI417" s="19"/>
      <c r="LJ417" s="19"/>
      <c r="LK417" s="19"/>
      <c r="LL417" s="19"/>
      <c r="LM417" s="19"/>
      <c r="LN417" s="19"/>
      <c r="LO417" s="19"/>
      <c r="LP417" s="19"/>
      <c r="LQ417" s="19"/>
      <c r="LR417" s="19"/>
      <c r="LS417" s="19"/>
      <c r="LT417" s="19"/>
      <c r="LU417" s="19"/>
      <c r="ND417" s="19"/>
      <c r="NE417" s="19"/>
      <c r="NF417" s="19"/>
      <c r="NG417" s="19"/>
      <c r="NH417" s="19"/>
      <c r="NI417" s="19"/>
      <c r="NJ417" s="19"/>
      <c r="NK417" s="19"/>
      <c r="NL417" s="19"/>
      <c r="NM417" s="19"/>
      <c r="NN417" s="19"/>
      <c r="NO417" s="19"/>
      <c r="NP417" s="19"/>
      <c r="OZ417" s="25"/>
      <c r="PA417" s="25"/>
      <c r="PB417" s="25"/>
      <c r="PC417" s="25"/>
      <c r="PD417" s="25"/>
      <c r="PE417" s="25"/>
      <c r="PF417" s="25"/>
      <c r="PG417" s="25"/>
      <c r="PH417" s="25"/>
      <c r="PI417" s="25"/>
      <c r="PJ417" s="25"/>
      <c r="PK417" s="25"/>
      <c r="PL417" s="25"/>
      <c r="PM417" s="25"/>
      <c r="PN417" s="25"/>
      <c r="QW417" s="25"/>
      <c r="RA417" s="19"/>
      <c r="RB417" s="19"/>
      <c r="RC417" s="19"/>
      <c r="RD417" s="19"/>
      <c r="RE417" s="19"/>
      <c r="RF417" s="19"/>
      <c r="RI417" s="19"/>
      <c r="RJ417" s="19"/>
      <c r="RK417" s="19"/>
      <c r="RL417" s="19"/>
      <c r="RM417" s="19"/>
      <c r="RN417" s="19"/>
      <c r="RO417" s="19"/>
      <c r="RP417" s="19"/>
      <c r="RQ417" s="19"/>
      <c r="RR417" s="19"/>
      <c r="RS417" s="19"/>
      <c r="RT417" s="19"/>
      <c r="RU417" s="19"/>
      <c r="RV417" s="19"/>
      <c r="RW417" s="19"/>
      <c r="RX417" s="19"/>
      <c r="RY417" s="19"/>
      <c r="SA417" s="19"/>
      <c r="SB417" s="19"/>
    </row>
    <row r="418" spans="1:496" x14ac:dyDescent="0.25">
      <c r="A418" s="2"/>
      <c r="B418" s="19"/>
      <c r="C418" s="19"/>
      <c r="D418" s="19"/>
      <c r="E418" s="25"/>
      <c r="F418" s="25"/>
      <c r="G418" s="19"/>
      <c r="H418" s="19"/>
      <c r="I418" s="19"/>
      <c r="J418" s="19"/>
      <c r="K418" s="19"/>
      <c r="L418" s="29"/>
      <c r="M418" s="29"/>
      <c r="N418" s="19"/>
      <c r="O418" s="19"/>
      <c r="P418" s="20"/>
      <c r="Q418" s="19"/>
      <c r="R418" s="19"/>
      <c r="S418" s="25"/>
      <c r="T418" s="19"/>
      <c r="U418" s="19"/>
      <c r="V418" s="19"/>
      <c r="W418" s="19"/>
      <c r="X418" s="40"/>
      <c r="Y418" s="19"/>
      <c r="Z418" s="19"/>
      <c r="AA418" s="19"/>
      <c r="AB418" s="25"/>
      <c r="AE418" s="19"/>
      <c r="AF418" s="19"/>
      <c r="AH418" s="19"/>
      <c r="AI418" s="25"/>
      <c r="CD418" s="19"/>
      <c r="CE418" s="25"/>
      <c r="DZ418" s="19"/>
      <c r="EA418" s="19"/>
      <c r="EB418" s="19"/>
      <c r="EC418" s="19"/>
      <c r="ED418" s="19"/>
      <c r="EE418" s="19"/>
      <c r="EF418" s="19"/>
      <c r="EG418" s="19"/>
      <c r="EH418" s="19"/>
      <c r="EI418" s="19"/>
      <c r="EJ418" s="19"/>
      <c r="EK418" s="19"/>
      <c r="EL418" s="19"/>
      <c r="FU418" s="19"/>
      <c r="FV418" s="19"/>
      <c r="HQ418" s="19"/>
      <c r="HR418" s="19"/>
      <c r="JM418" s="19"/>
      <c r="JN418" s="29"/>
      <c r="JO418" s="19"/>
      <c r="JP418" s="19"/>
      <c r="JQ418" s="19"/>
      <c r="JR418" s="19"/>
      <c r="JS418" s="19"/>
      <c r="JT418" s="19"/>
      <c r="JU418" s="19"/>
      <c r="JV418" s="19"/>
      <c r="JW418" s="19"/>
      <c r="JX418" s="19"/>
      <c r="JY418" s="19"/>
      <c r="JZ418" s="19"/>
      <c r="LI418" s="19"/>
      <c r="LJ418" s="19"/>
      <c r="LK418" s="19"/>
      <c r="LL418" s="19"/>
      <c r="LM418" s="19"/>
      <c r="LN418" s="19"/>
      <c r="LO418" s="19"/>
      <c r="LP418" s="19"/>
      <c r="LQ418" s="19"/>
      <c r="LR418" s="19"/>
      <c r="LS418" s="19"/>
      <c r="LT418" s="19"/>
      <c r="LU418" s="19"/>
      <c r="ND418" s="19"/>
      <c r="NE418" s="19"/>
      <c r="NF418" s="19"/>
      <c r="NG418" s="19"/>
      <c r="NH418" s="19"/>
      <c r="NI418" s="19"/>
      <c r="NJ418" s="19"/>
      <c r="NK418" s="19"/>
      <c r="NL418" s="19"/>
      <c r="NM418" s="19"/>
      <c r="NN418" s="19"/>
      <c r="NO418" s="19"/>
      <c r="NP418" s="19"/>
      <c r="OZ418" s="25"/>
      <c r="PA418" s="25"/>
      <c r="PB418" s="25"/>
      <c r="PC418" s="25"/>
      <c r="PD418" s="25"/>
      <c r="PE418" s="25"/>
      <c r="PF418" s="25"/>
      <c r="PG418" s="25"/>
      <c r="PH418" s="25"/>
      <c r="PI418" s="25"/>
      <c r="PJ418" s="25"/>
      <c r="PK418" s="25"/>
      <c r="PL418" s="25"/>
      <c r="PM418" s="25"/>
      <c r="PN418" s="25"/>
      <c r="QW418" s="25"/>
      <c r="RA418" s="19"/>
      <c r="RB418" s="19"/>
      <c r="RC418" s="19"/>
      <c r="RD418" s="19"/>
      <c r="RE418" s="19"/>
      <c r="RF418" s="19"/>
      <c r="RI418" s="19"/>
      <c r="RJ418" s="19"/>
      <c r="RK418" s="19"/>
      <c r="RL418" s="19"/>
      <c r="RM418" s="19"/>
      <c r="RN418" s="19"/>
      <c r="RO418" s="19"/>
      <c r="RP418" s="19"/>
      <c r="RQ418" s="19"/>
      <c r="RR418" s="19"/>
      <c r="RS418" s="19"/>
      <c r="RT418" s="19"/>
      <c r="RU418" s="19"/>
      <c r="RV418" s="19"/>
      <c r="RW418" s="19"/>
      <c r="RX418" s="19"/>
      <c r="RY418" s="19"/>
      <c r="SA418" s="19"/>
      <c r="SB418" s="19"/>
    </row>
    <row r="419" spans="1:496" x14ac:dyDescent="0.25">
      <c r="A419" s="2"/>
      <c r="B419" s="19"/>
      <c r="C419" s="19"/>
      <c r="D419" s="19"/>
      <c r="E419" s="25"/>
      <c r="F419" s="25"/>
      <c r="G419" s="19"/>
      <c r="H419" s="19"/>
      <c r="I419" s="19"/>
      <c r="J419" s="19"/>
      <c r="K419" s="19"/>
      <c r="L419" s="29"/>
      <c r="M419" s="29"/>
      <c r="N419" s="19"/>
      <c r="O419" s="19"/>
      <c r="P419" s="20"/>
      <c r="Q419" s="19"/>
      <c r="R419" s="19"/>
      <c r="S419" s="25"/>
      <c r="T419" s="19"/>
      <c r="U419" s="19"/>
      <c r="V419" s="19"/>
      <c r="W419" s="19"/>
      <c r="X419" s="40"/>
      <c r="Y419" s="19"/>
      <c r="Z419" s="19"/>
      <c r="AA419" s="19"/>
      <c r="AB419" s="25"/>
      <c r="AE419" s="19"/>
      <c r="AF419" s="19"/>
      <c r="AH419" s="19"/>
      <c r="AI419" s="25"/>
      <c r="CD419" s="19"/>
      <c r="CE419" s="25"/>
      <c r="DZ419" s="19"/>
      <c r="EA419" s="19"/>
      <c r="EB419" s="19"/>
      <c r="EC419" s="19"/>
      <c r="ED419" s="19"/>
      <c r="EE419" s="19"/>
      <c r="EF419" s="19"/>
      <c r="EG419" s="19"/>
      <c r="EH419" s="19"/>
      <c r="EI419" s="19"/>
      <c r="EJ419" s="19"/>
      <c r="EK419" s="19"/>
      <c r="EL419" s="19"/>
      <c r="FU419" s="19"/>
      <c r="FV419" s="19"/>
      <c r="HQ419" s="19"/>
      <c r="HR419" s="19"/>
      <c r="JM419" s="19"/>
      <c r="JN419" s="29"/>
      <c r="JO419" s="19"/>
      <c r="JP419" s="19"/>
      <c r="JQ419" s="19"/>
      <c r="JR419" s="19"/>
      <c r="JS419" s="19"/>
      <c r="JT419" s="19"/>
      <c r="JU419" s="19"/>
      <c r="JV419" s="19"/>
      <c r="JW419" s="19"/>
      <c r="JX419" s="19"/>
      <c r="JY419" s="19"/>
      <c r="JZ419" s="19"/>
      <c r="LI419" s="19"/>
      <c r="LJ419" s="19"/>
      <c r="LK419" s="19"/>
      <c r="LL419" s="19"/>
      <c r="LM419" s="19"/>
      <c r="LN419" s="19"/>
      <c r="LO419" s="19"/>
      <c r="LP419" s="19"/>
      <c r="LQ419" s="19"/>
      <c r="LR419" s="19"/>
      <c r="LS419" s="19"/>
      <c r="LT419" s="19"/>
      <c r="LU419" s="19"/>
      <c r="ND419" s="19"/>
      <c r="NE419" s="19"/>
      <c r="NF419" s="19"/>
      <c r="NG419" s="19"/>
      <c r="NH419" s="19"/>
      <c r="NI419" s="19"/>
      <c r="NJ419" s="19"/>
      <c r="NK419" s="19"/>
      <c r="NL419" s="19"/>
      <c r="NM419" s="19"/>
      <c r="NN419" s="19"/>
      <c r="NO419" s="19"/>
      <c r="NP419" s="19"/>
      <c r="OZ419" s="25"/>
      <c r="PA419" s="25"/>
      <c r="PB419" s="25"/>
      <c r="PC419" s="25"/>
      <c r="PD419" s="25"/>
      <c r="PE419" s="25"/>
      <c r="PF419" s="25"/>
      <c r="PG419" s="25"/>
      <c r="PH419" s="25"/>
      <c r="PI419" s="25"/>
      <c r="PJ419" s="25"/>
      <c r="PK419" s="25"/>
      <c r="PL419" s="25"/>
      <c r="PM419" s="25"/>
      <c r="PN419" s="25"/>
      <c r="QW419" s="25"/>
      <c r="RA419" s="19"/>
      <c r="RB419" s="19"/>
      <c r="RC419" s="19"/>
      <c r="RD419" s="19"/>
      <c r="RE419" s="19"/>
      <c r="RF419" s="19"/>
      <c r="RI419" s="19"/>
      <c r="RJ419" s="19"/>
      <c r="RK419" s="19"/>
      <c r="RL419" s="19"/>
      <c r="RM419" s="19"/>
      <c r="RN419" s="19"/>
      <c r="RO419" s="19"/>
      <c r="RP419" s="19"/>
      <c r="RQ419" s="19"/>
      <c r="RR419" s="19"/>
      <c r="RS419" s="19"/>
      <c r="RT419" s="19"/>
      <c r="RU419" s="19"/>
      <c r="RV419" s="19"/>
      <c r="RW419" s="19"/>
      <c r="RX419" s="19"/>
      <c r="RY419" s="19"/>
      <c r="SA419" s="19"/>
      <c r="SB419" s="19"/>
    </row>
    <row r="420" spans="1:496" x14ac:dyDescent="0.25">
      <c r="A420" s="2"/>
      <c r="B420" s="19"/>
      <c r="C420" s="19"/>
      <c r="D420" s="19"/>
      <c r="E420" s="25"/>
      <c r="F420" s="25"/>
      <c r="G420" s="19"/>
      <c r="H420" s="19"/>
      <c r="I420" s="19"/>
      <c r="J420" s="19"/>
      <c r="K420" s="19"/>
      <c r="L420" s="29"/>
      <c r="M420" s="29"/>
      <c r="N420" s="19"/>
      <c r="O420" s="19"/>
      <c r="P420" s="20"/>
      <c r="Q420" s="19"/>
      <c r="R420" s="19"/>
      <c r="S420" s="25"/>
      <c r="T420" s="19"/>
      <c r="U420" s="19"/>
      <c r="V420" s="19"/>
      <c r="W420" s="19"/>
      <c r="X420" s="40"/>
      <c r="Y420" s="19"/>
      <c r="Z420" s="19"/>
      <c r="AA420" s="19"/>
      <c r="AB420" s="25"/>
      <c r="AE420" s="19"/>
      <c r="AF420" s="19"/>
      <c r="AH420" s="19"/>
      <c r="AI420" s="25"/>
      <c r="CD420" s="19"/>
      <c r="CE420" s="25"/>
      <c r="DZ420" s="19"/>
      <c r="EA420" s="19"/>
      <c r="EB420" s="19"/>
      <c r="EC420" s="19"/>
      <c r="ED420" s="19"/>
      <c r="EE420" s="19"/>
      <c r="EF420" s="19"/>
      <c r="EG420" s="19"/>
      <c r="EH420" s="19"/>
      <c r="EI420" s="19"/>
      <c r="EJ420" s="19"/>
      <c r="EK420" s="19"/>
      <c r="EL420" s="19"/>
      <c r="FU420" s="19"/>
      <c r="FV420" s="19"/>
      <c r="HQ420" s="19"/>
      <c r="HR420" s="19"/>
      <c r="JM420" s="19"/>
      <c r="JN420" s="29"/>
      <c r="JO420" s="19"/>
      <c r="JP420" s="19"/>
      <c r="JQ420" s="19"/>
      <c r="JR420" s="19"/>
      <c r="JS420" s="19"/>
      <c r="JT420" s="19"/>
      <c r="JU420" s="19"/>
      <c r="JV420" s="19"/>
      <c r="JW420" s="19"/>
      <c r="JX420" s="19"/>
      <c r="JY420" s="19"/>
      <c r="JZ420" s="19"/>
      <c r="LI420" s="19"/>
      <c r="LJ420" s="19"/>
      <c r="LK420" s="19"/>
      <c r="LL420" s="19"/>
      <c r="LM420" s="19"/>
      <c r="LN420" s="19"/>
      <c r="LO420" s="19"/>
      <c r="LP420" s="19"/>
      <c r="LQ420" s="19"/>
      <c r="LR420" s="19"/>
      <c r="LS420" s="19"/>
      <c r="LT420" s="19"/>
      <c r="LU420" s="19"/>
      <c r="ND420" s="19"/>
      <c r="NE420" s="19"/>
      <c r="NF420" s="19"/>
      <c r="NG420" s="19"/>
      <c r="NH420" s="19"/>
      <c r="NI420" s="19"/>
      <c r="NJ420" s="19"/>
      <c r="NK420" s="19"/>
      <c r="NL420" s="19"/>
      <c r="NM420" s="19"/>
      <c r="NN420" s="19"/>
      <c r="NO420" s="19"/>
      <c r="NP420" s="19"/>
      <c r="OZ420" s="25"/>
      <c r="PA420" s="25"/>
      <c r="PB420" s="25"/>
      <c r="PC420" s="25"/>
      <c r="PD420" s="25"/>
      <c r="PE420" s="25"/>
      <c r="PF420" s="25"/>
      <c r="PG420" s="25"/>
      <c r="PH420" s="25"/>
      <c r="PI420" s="25"/>
      <c r="PJ420" s="25"/>
      <c r="PK420" s="25"/>
      <c r="PL420" s="25"/>
      <c r="PM420" s="25"/>
      <c r="PN420" s="25"/>
      <c r="QW420" s="25"/>
      <c r="RA420" s="19"/>
      <c r="RB420" s="19"/>
      <c r="RC420" s="19"/>
      <c r="RD420" s="19"/>
      <c r="RE420" s="19"/>
      <c r="RF420" s="19"/>
      <c r="RI420" s="19"/>
      <c r="RJ420" s="19"/>
      <c r="RK420" s="19"/>
      <c r="RL420" s="19"/>
      <c r="RM420" s="19"/>
      <c r="RN420" s="19"/>
      <c r="RO420" s="19"/>
      <c r="RP420" s="19"/>
      <c r="RQ420" s="19"/>
      <c r="RR420" s="19"/>
      <c r="RS420" s="19"/>
      <c r="RT420" s="19"/>
      <c r="RU420" s="19"/>
      <c r="RV420" s="19"/>
      <c r="RW420" s="19"/>
      <c r="RX420" s="19"/>
      <c r="RY420" s="19"/>
      <c r="SA420" s="19"/>
      <c r="SB420" s="19"/>
    </row>
    <row r="421" spans="1:496" x14ac:dyDescent="0.25">
      <c r="A421" s="2"/>
      <c r="B421" s="19"/>
      <c r="C421" s="19"/>
      <c r="D421" s="19"/>
      <c r="E421" s="25"/>
      <c r="F421" s="25"/>
      <c r="G421" s="19"/>
      <c r="H421" s="19"/>
      <c r="I421" s="19"/>
      <c r="J421" s="19"/>
      <c r="K421" s="19"/>
      <c r="L421" s="29"/>
      <c r="M421" s="29"/>
      <c r="N421" s="19"/>
      <c r="O421" s="19"/>
      <c r="P421" s="20"/>
      <c r="Q421" s="19"/>
      <c r="R421" s="19"/>
      <c r="S421" s="25"/>
      <c r="T421" s="19"/>
      <c r="U421" s="19"/>
      <c r="V421" s="19"/>
      <c r="W421" s="19"/>
      <c r="X421" s="40"/>
      <c r="Y421" s="19"/>
      <c r="Z421" s="19"/>
      <c r="AA421" s="19"/>
      <c r="AB421" s="25"/>
      <c r="AE421" s="19"/>
      <c r="AF421" s="19"/>
      <c r="AH421" s="19"/>
      <c r="AI421" s="25"/>
      <c r="CD421" s="19"/>
      <c r="CE421" s="25"/>
      <c r="DZ421" s="19"/>
      <c r="EA421" s="19"/>
      <c r="EB421" s="19"/>
      <c r="EC421" s="19"/>
      <c r="ED421" s="19"/>
      <c r="EE421" s="19"/>
      <c r="EF421" s="19"/>
      <c r="EG421" s="19"/>
      <c r="EH421" s="19"/>
      <c r="EI421" s="19"/>
      <c r="EJ421" s="19"/>
      <c r="EK421" s="19"/>
      <c r="EL421" s="19"/>
      <c r="FU421" s="19"/>
      <c r="FV421" s="19"/>
      <c r="HQ421" s="19"/>
      <c r="HR421" s="19"/>
      <c r="JM421" s="19"/>
      <c r="JN421" s="29"/>
      <c r="JO421" s="19"/>
      <c r="JP421" s="19"/>
      <c r="JQ421" s="19"/>
      <c r="JR421" s="19"/>
      <c r="JS421" s="19"/>
      <c r="JT421" s="19"/>
      <c r="JU421" s="19"/>
      <c r="JV421" s="19"/>
      <c r="JW421" s="19"/>
      <c r="JX421" s="19"/>
      <c r="JY421" s="19"/>
      <c r="JZ421" s="19"/>
      <c r="LI421" s="19"/>
      <c r="LJ421" s="19"/>
      <c r="LK421" s="19"/>
      <c r="LL421" s="19"/>
      <c r="LM421" s="19"/>
      <c r="LN421" s="19"/>
      <c r="LO421" s="19"/>
      <c r="LP421" s="19"/>
      <c r="LQ421" s="19"/>
      <c r="LR421" s="19"/>
      <c r="LS421" s="19"/>
      <c r="LT421" s="19"/>
      <c r="LU421" s="19"/>
      <c r="ND421" s="19"/>
      <c r="NE421" s="19"/>
      <c r="NF421" s="19"/>
      <c r="NG421" s="19"/>
      <c r="NH421" s="19"/>
      <c r="NI421" s="19"/>
      <c r="NJ421" s="19"/>
      <c r="NK421" s="19"/>
      <c r="NL421" s="19"/>
      <c r="NM421" s="19"/>
      <c r="NN421" s="19"/>
      <c r="NO421" s="19"/>
      <c r="NP421" s="19"/>
      <c r="OZ421" s="25"/>
      <c r="PA421" s="25"/>
      <c r="PB421" s="25"/>
      <c r="PC421" s="25"/>
      <c r="PD421" s="25"/>
      <c r="PE421" s="25"/>
      <c r="PF421" s="25"/>
      <c r="PG421" s="25"/>
      <c r="PH421" s="25"/>
      <c r="PI421" s="25"/>
      <c r="PJ421" s="25"/>
      <c r="PK421" s="25"/>
      <c r="PL421" s="25"/>
      <c r="PM421" s="25"/>
      <c r="PN421" s="25"/>
      <c r="QW421" s="25"/>
      <c r="RA421" s="19"/>
      <c r="RB421" s="19"/>
      <c r="RC421" s="19"/>
      <c r="RD421" s="19"/>
      <c r="RE421" s="19"/>
      <c r="RF421" s="19"/>
      <c r="RI421" s="19"/>
      <c r="RJ421" s="19"/>
      <c r="RK421" s="19"/>
      <c r="RL421" s="19"/>
      <c r="RM421" s="19"/>
      <c r="RN421" s="19"/>
      <c r="RO421" s="19"/>
      <c r="RP421" s="19"/>
      <c r="RQ421" s="19"/>
      <c r="RR421" s="19"/>
      <c r="RS421" s="19"/>
      <c r="RT421" s="19"/>
      <c r="RU421" s="19"/>
      <c r="RV421" s="19"/>
      <c r="RW421" s="19"/>
      <c r="RX421" s="19"/>
      <c r="RY421" s="19"/>
      <c r="SA421" s="19"/>
      <c r="SB421" s="19"/>
    </row>
    <row r="422" spans="1:496" x14ac:dyDescent="0.25">
      <c r="A422" s="2"/>
      <c r="B422" s="19"/>
      <c r="C422" s="19"/>
      <c r="D422" s="19"/>
      <c r="E422" s="25"/>
      <c r="F422" s="25"/>
      <c r="G422" s="19"/>
      <c r="H422" s="19"/>
      <c r="I422" s="19"/>
      <c r="J422" s="19"/>
      <c r="K422" s="19"/>
      <c r="L422" s="29"/>
      <c r="M422" s="29"/>
      <c r="N422" s="19"/>
      <c r="O422" s="19"/>
      <c r="P422" s="20"/>
      <c r="Q422" s="19"/>
      <c r="R422" s="19"/>
      <c r="S422" s="25"/>
      <c r="T422" s="19"/>
      <c r="U422" s="19"/>
      <c r="V422" s="19"/>
      <c r="W422" s="19"/>
      <c r="X422" s="40"/>
      <c r="Y422" s="19"/>
      <c r="Z422" s="19"/>
      <c r="AA422" s="19"/>
      <c r="AB422" s="25"/>
      <c r="AE422" s="19"/>
      <c r="AF422" s="19"/>
      <c r="AH422" s="19"/>
      <c r="AI422" s="25"/>
      <c r="CD422" s="19"/>
      <c r="CE422" s="25"/>
      <c r="DZ422" s="19"/>
      <c r="EA422" s="19"/>
      <c r="EB422" s="19"/>
      <c r="EC422" s="19"/>
      <c r="ED422" s="19"/>
      <c r="EE422" s="19"/>
      <c r="EF422" s="19"/>
      <c r="EG422" s="19"/>
      <c r="EH422" s="19"/>
      <c r="EI422" s="19"/>
      <c r="EJ422" s="19"/>
      <c r="EK422" s="19"/>
      <c r="EL422" s="19"/>
      <c r="FU422" s="19"/>
      <c r="FV422" s="19"/>
      <c r="HQ422" s="19"/>
      <c r="HR422" s="19"/>
      <c r="JM422" s="19"/>
      <c r="JN422" s="29"/>
      <c r="JO422" s="19"/>
      <c r="JP422" s="19"/>
      <c r="JQ422" s="19"/>
      <c r="JR422" s="19"/>
      <c r="JS422" s="19"/>
      <c r="JT422" s="19"/>
      <c r="JU422" s="19"/>
      <c r="JV422" s="19"/>
      <c r="JW422" s="19"/>
      <c r="JX422" s="19"/>
      <c r="JY422" s="19"/>
      <c r="JZ422" s="19"/>
      <c r="LI422" s="19"/>
      <c r="LJ422" s="19"/>
      <c r="LK422" s="19"/>
      <c r="LL422" s="19"/>
      <c r="LM422" s="19"/>
      <c r="LN422" s="19"/>
      <c r="LO422" s="19"/>
      <c r="LP422" s="19"/>
      <c r="LQ422" s="19"/>
      <c r="LR422" s="19"/>
      <c r="LS422" s="19"/>
      <c r="LT422" s="19"/>
      <c r="LU422" s="19"/>
      <c r="ND422" s="19"/>
      <c r="NE422" s="19"/>
      <c r="NF422" s="19"/>
      <c r="NG422" s="19"/>
      <c r="NH422" s="19"/>
      <c r="NI422" s="19"/>
      <c r="NJ422" s="19"/>
      <c r="NK422" s="19"/>
      <c r="NL422" s="19"/>
      <c r="NM422" s="19"/>
      <c r="NN422" s="19"/>
      <c r="NO422" s="19"/>
      <c r="NP422" s="19"/>
      <c r="OZ422" s="25"/>
      <c r="PA422" s="25"/>
      <c r="PB422" s="25"/>
      <c r="PC422" s="25"/>
      <c r="PD422" s="25"/>
      <c r="PE422" s="25"/>
      <c r="PF422" s="25"/>
      <c r="PG422" s="25"/>
      <c r="PH422" s="25"/>
      <c r="PI422" s="25"/>
      <c r="PJ422" s="25"/>
      <c r="PK422" s="25"/>
      <c r="PL422" s="25"/>
      <c r="PM422" s="25"/>
      <c r="PN422" s="25"/>
      <c r="QW422" s="25"/>
      <c r="RA422" s="19"/>
      <c r="RB422" s="19"/>
      <c r="RC422" s="19"/>
      <c r="RD422" s="19"/>
      <c r="RE422" s="19"/>
      <c r="RF422" s="19"/>
      <c r="RI422" s="19"/>
      <c r="RJ422" s="19"/>
      <c r="RK422" s="19"/>
      <c r="RL422" s="19"/>
      <c r="RM422" s="19"/>
      <c r="RN422" s="19"/>
      <c r="RO422" s="19"/>
      <c r="RP422" s="19"/>
      <c r="RQ422" s="19"/>
      <c r="RR422" s="19"/>
      <c r="RS422" s="19"/>
      <c r="RT422" s="19"/>
      <c r="RU422" s="19"/>
      <c r="RV422" s="19"/>
      <c r="RW422" s="19"/>
      <c r="RX422" s="19"/>
      <c r="RY422" s="19"/>
      <c r="SA422" s="19"/>
      <c r="SB422" s="19"/>
    </row>
    <row r="423" spans="1:496" x14ac:dyDescent="0.25">
      <c r="A423" s="2"/>
      <c r="B423" s="19"/>
      <c r="C423" s="19"/>
      <c r="D423" s="19"/>
      <c r="E423" s="25"/>
      <c r="F423" s="25"/>
      <c r="G423" s="19"/>
      <c r="H423" s="19"/>
      <c r="I423" s="19"/>
      <c r="J423" s="19"/>
      <c r="K423" s="19"/>
      <c r="L423" s="29"/>
      <c r="M423" s="29"/>
      <c r="N423" s="19"/>
      <c r="O423" s="19"/>
      <c r="P423" s="20"/>
      <c r="Q423" s="19"/>
      <c r="R423" s="19"/>
      <c r="S423" s="25"/>
      <c r="T423" s="19"/>
      <c r="U423" s="19"/>
      <c r="V423" s="19"/>
      <c r="W423" s="19"/>
      <c r="X423" s="40"/>
      <c r="Y423" s="19"/>
      <c r="Z423" s="19"/>
      <c r="AA423" s="19"/>
      <c r="AB423" s="25"/>
      <c r="AE423" s="19"/>
      <c r="AF423" s="19"/>
      <c r="AH423" s="19"/>
      <c r="AI423" s="25"/>
      <c r="CD423" s="19"/>
      <c r="CE423" s="25"/>
      <c r="DZ423" s="19"/>
      <c r="EA423" s="19"/>
      <c r="EB423" s="19"/>
      <c r="EC423" s="19"/>
      <c r="ED423" s="19"/>
      <c r="EE423" s="19"/>
      <c r="EF423" s="19"/>
      <c r="EG423" s="19"/>
      <c r="EH423" s="19"/>
      <c r="EI423" s="19"/>
      <c r="EJ423" s="19"/>
      <c r="EK423" s="19"/>
      <c r="EL423" s="19"/>
      <c r="FU423" s="19"/>
      <c r="FV423" s="19"/>
      <c r="HQ423" s="19"/>
      <c r="HR423" s="19"/>
      <c r="JM423" s="19"/>
      <c r="JN423" s="29"/>
      <c r="JO423" s="19"/>
      <c r="JP423" s="19"/>
      <c r="JQ423" s="19"/>
      <c r="JR423" s="19"/>
      <c r="JS423" s="19"/>
      <c r="JT423" s="19"/>
      <c r="JU423" s="19"/>
      <c r="JV423" s="19"/>
      <c r="JW423" s="19"/>
      <c r="JX423" s="19"/>
      <c r="JY423" s="19"/>
      <c r="JZ423" s="19"/>
      <c r="LI423" s="19"/>
      <c r="LJ423" s="19"/>
      <c r="LK423" s="19"/>
      <c r="LL423" s="19"/>
      <c r="LM423" s="19"/>
      <c r="LN423" s="19"/>
      <c r="LO423" s="19"/>
      <c r="LP423" s="19"/>
      <c r="LQ423" s="19"/>
      <c r="LR423" s="19"/>
      <c r="LS423" s="19"/>
      <c r="LT423" s="19"/>
      <c r="LU423" s="19"/>
      <c r="ND423" s="19"/>
      <c r="NE423" s="19"/>
      <c r="NF423" s="19"/>
      <c r="NG423" s="19"/>
      <c r="NH423" s="19"/>
      <c r="NI423" s="19"/>
      <c r="NJ423" s="19"/>
      <c r="NK423" s="19"/>
      <c r="NL423" s="19"/>
      <c r="NM423" s="19"/>
      <c r="NN423" s="19"/>
      <c r="NO423" s="19"/>
      <c r="NP423" s="19"/>
      <c r="OZ423" s="25"/>
      <c r="PA423" s="25"/>
      <c r="PB423" s="25"/>
      <c r="PC423" s="25"/>
      <c r="PD423" s="25"/>
      <c r="PE423" s="25"/>
      <c r="PF423" s="25"/>
      <c r="PG423" s="25"/>
      <c r="PH423" s="25"/>
      <c r="PI423" s="25"/>
      <c r="PJ423" s="25"/>
      <c r="PK423" s="25"/>
      <c r="PL423" s="25"/>
      <c r="PM423" s="25"/>
      <c r="PN423" s="25"/>
      <c r="QW423" s="25"/>
      <c r="RA423" s="19"/>
      <c r="RB423" s="19"/>
      <c r="RC423" s="19"/>
      <c r="RD423" s="19"/>
      <c r="RE423" s="19"/>
      <c r="RF423" s="19"/>
      <c r="RI423" s="19"/>
      <c r="RJ423" s="19"/>
      <c r="RK423" s="19"/>
      <c r="RL423" s="19"/>
      <c r="RM423" s="19"/>
      <c r="RN423" s="19"/>
      <c r="RO423" s="19"/>
      <c r="RP423" s="19"/>
      <c r="RQ423" s="19"/>
      <c r="RR423" s="19"/>
      <c r="RS423" s="19"/>
      <c r="RT423" s="19"/>
      <c r="RU423" s="19"/>
      <c r="RV423" s="19"/>
      <c r="RW423" s="19"/>
      <c r="RX423" s="19"/>
      <c r="RY423" s="19"/>
      <c r="SA423" s="19"/>
      <c r="SB423" s="19"/>
    </row>
    <row r="424" spans="1:496" x14ac:dyDescent="0.25">
      <c r="A424" s="2"/>
      <c r="B424" s="19"/>
      <c r="C424" s="19"/>
      <c r="D424" s="19"/>
      <c r="E424" s="25"/>
      <c r="F424" s="25"/>
      <c r="G424" s="19"/>
      <c r="H424" s="19"/>
      <c r="I424" s="19"/>
      <c r="J424" s="19"/>
      <c r="K424" s="19"/>
      <c r="L424" s="29"/>
      <c r="M424" s="29"/>
      <c r="N424" s="19"/>
      <c r="O424" s="19"/>
      <c r="P424" s="20"/>
      <c r="Q424" s="19"/>
      <c r="R424" s="19"/>
      <c r="S424" s="25"/>
      <c r="T424" s="19"/>
      <c r="U424" s="19"/>
      <c r="V424" s="19"/>
      <c r="W424" s="19"/>
      <c r="X424" s="40"/>
      <c r="Y424" s="19"/>
      <c r="Z424" s="19"/>
      <c r="AA424" s="19"/>
      <c r="AB424" s="25"/>
      <c r="AE424" s="19"/>
      <c r="AF424" s="19"/>
      <c r="AH424" s="19"/>
      <c r="AI424" s="25"/>
      <c r="CD424" s="19"/>
      <c r="CE424" s="25"/>
      <c r="DZ424" s="19"/>
      <c r="EA424" s="19"/>
      <c r="EB424" s="19"/>
      <c r="EC424" s="19"/>
      <c r="ED424" s="19"/>
      <c r="EE424" s="19"/>
      <c r="EF424" s="19"/>
      <c r="EG424" s="19"/>
      <c r="EH424" s="19"/>
      <c r="EI424" s="19"/>
      <c r="EJ424" s="19"/>
      <c r="EK424" s="19"/>
      <c r="EL424" s="19"/>
      <c r="FU424" s="19"/>
      <c r="FV424" s="19"/>
      <c r="HQ424" s="19"/>
      <c r="HR424" s="19"/>
      <c r="JM424" s="19"/>
      <c r="JN424" s="29"/>
      <c r="JO424" s="19"/>
      <c r="JP424" s="19"/>
      <c r="JQ424" s="19"/>
      <c r="JR424" s="19"/>
      <c r="JS424" s="19"/>
      <c r="JT424" s="19"/>
      <c r="JU424" s="19"/>
      <c r="JV424" s="19"/>
      <c r="JW424" s="19"/>
      <c r="JX424" s="19"/>
      <c r="JY424" s="19"/>
      <c r="JZ424" s="19"/>
      <c r="LI424" s="19"/>
      <c r="LJ424" s="19"/>
      <c r="LK424" s="19"/>
      <c r="LL424" s="19"/>
      <c r="LM424" s="19"/>
      <c r="LN424" s="19"/>
      <c r="LO424" s="19"/>
      <c r="LP424" s="19"/>
      <c r="LQ424" s="19"/>
      <c r="LR424" s="19"/>
      <c r="LS424" s="19"/>
      <c r="LT424" s="19"/>
      <c r="LU424" s="19"/>
      <c r="ND424" s="19"/>
      <c r="NE424" s="19"/>
      <c r="NF424" s="19"/>
      <c r="NG424" s="19"/>
      <c r="NH424" s="19"/>
      <c r="NI424" s="19"/>
      <c r="NJ424" s="19"/>
      <c r="NK424" s="19"/>
      <c r="NL424" s="19"/>
      <c r="NM424" s="19"/>
      <c r="NN424" s="19"/>
      <c r="NO424" s="19"/>
      <c r="NP424" s="19"/>
      <c r="OZ424" s="25"/>
      <c r="PA424" s="25"/>
      <c r="PB424" s="25"/>
      <c r="PC424" s="25"/>
      <c r="PD424" s="25"/>
      <c r="PE424" s="25"/>
      <c r="PF424" s="25"/>
      <c r="PG424" s="25"/>
      <c r="PH424" s="25"/>
      <c r="PI424" s="25"/>
      <c r="PJ424" s="25"/>
      <c r="PK424" s="25"/>
      <c r="PL424" s="25"/>
      <c r="PM424" s="25"/>
      <c r="PN424" s="25"/>
      <c r="QW424" s="25"/>
      <c r="RA424" s="19"/>
      <c r="RB424" s="19"/>
      <c r="RC424" s="19"/>
      <c r="RD424" s="19"/>
      <c r="RE424" s="19"/>
      <c r="RF424" s="19"/>
      <c r="RI424" s="19"/>
      <c r="RJ424" s="19"/>
      <c r="RK424" s="19"/>
      <c r="RL424" s="19"/>
      <c r="RM424" s="19"/>
      <c r="RN424" s="19"/>
      <c r="RO424" s="19"/>
      <c r="RP424" s="19"/>
      <c r="RQ424" s="19"/>
      <c r="RR424" s="19"/>
      <c r="RS424" s="19"/>
      <c r="RT424" s="19"/>
      <c r="RU424" s="19"/>
      <c r="RV424" s="19"/>
      <c r="RW424" s="19"/>
      <c r="RX424" s="19"/>
      <c r="RY424" s="19"/>
      <c r="SA424" s="19"/>
      <c r="SB424" s="19"/>
    </row>
    <row r="425" spans="1:496" x14ac:dyDescent="0.25">
      <c r="A425" s="2"/>
      <c r="B425" s="19"/>
      <c r="C425" s="19"/>
      <c r="D425" s="19"/>
      <c r="E425" s="25"/>
      <c r="F425" s="25"/>
      <c r="G425" s="19"/>
      <c r="H425" s="19"/>
      <c r="I425" s="19"/>
      <c r="J425" s="19"/>
      <c r="K425" s="19"/>
      <c r="L425" s="29"/>
      <c r="M425" s="29"/>
      <c r="N425" s="19"/>
      <c r="O425" s="19"/>
      <c r="P425" s="20"/>
      <c r="Q425" s="19"/>
      <c r="R425" s="19"/>
      <c r="S425" s="25"/>
      <c r="T425" s="19"/>
      <c r="U425" s="19"/>
      <c r="V425" s="19"/>
      <c r="W425" s="19"/>
      <c r="X425" s="40"/>
      <c r="Y425" s="19"/>
      <c r="Z425" s="19"/>
      <c r="AA425" s="19"/>
      <c r="AB425" s="25"/>
      <c r="AE425" s="19"/>
      <c r="AF425" s="19"/>
      <c r="AH425" s="19"/>
      <c r="AI425" s="25"/>
      <c r="CD425" s="19"/>
      <c r="CE425" s="25"/>
      <c r="DZ425" s="19"/>
      <c r="EA425" s="19"/>
      <c r="EB425" s="19"/>
      <c r="EC425" s="19"/>
      <c r="ED425" s="19"/>
      <c r="EE425" s="19"/>
      <c r="EF425" s="19"/>
      <c r="EG425" s="19"/>
      <c r="EH425" s="19"/>
      <c r="EI425" s="19"/>
      <c r="EJ425" s="19"/>
      <c r="EK425" s="19"/>
      <c r="EL425" s="19"/>
      <c r="FU425" s="19"/>
      <c r="FV425" s="19"/>
      <c r="HQ425" s="19"/>
      <c r="HR425" s="19"/>
      <c r="JM425" s="19"/>
      <c r="JN425" s="29"/>
      <c r="JO425" s="19"/>
      <c r="JP425" s="19"/>
      <c r="JQ425" s="19"/>
      <c r="JR425" s="19"/>
      <c r="JS425" s="19"/>
      <c r="JT425" s="19"/>
      <c r="JU425" s="19"/>
      <c r="JV425" s="19"/>
      <c r="JW425" s="19"/>
      <c r="JX425" s="19"/>
      <c r="JY425" s="19"/>
      <c r="JZ425" s="19"/>
      <c r="LI425" s="19"/>
      <c r="LJ425" s="19"/>
      <c r="LK425" s="19"/>
      <c r="LL425" s="19"/>
      <c r="LM425" s="19"/>
      <c r="LN425" s="19"/>
      <c r="LO425" s="19"/>
      <c r="LP425" s="19"/>
      <c r="LQ425" s="19"/>
      <c r="LR425" s="19"/>
      <c r="LS425" s="19"/>
      <c r="LT425" s="19"/>
      <c r="LU425" s="19"/>
      <c r="ND425" s="19"/>
      <c r="NE425" s="19"/>
      <c r="NF425" s="19"/>
      <c r="NG425" s="19"/>
      <c r="NH425" s="19"/>
      <c r="NI425" s="19"/>
      <c r="NJ425" s="19"/>
      <c r="NK425" s="19"/>
      <c r="NL425" s="19"/>
      <c r="NM425" s="19"/>
      <c r="NN425" s="19"/>
      <c r="NO425" s="19"/>
      <c r="NP425" s="19"/>
      <c r="OZ425" s="25"/>
      <c r="PA425" s="25"/>
      <c r="PB425" s="25"/>
      <c r="PC425" s="25"/>
      <c r="PD425" s="25"/>
      <c r="PE425" s="25"/>
      <c r="PF425" s="25"/>
      <c r="PG425" s="25"/>
      <c r="PH425" s="25"/>
      <c r="PI425" s="25"/>
      <c r="PJ425" s="25"/>
      <c r="PK425" s="25"/>
      <c r="PL425" s="25"/>
      <c r="PM425" s="25"/>
      <c r="PN425" s="25"/>
      <c r="QW425" s="25"/>
      <c r="RA425" s="19"/>
      <c r="RB425" s="19"/>
      <c r="RC425" s="19"/>
      <c r="RD425" s="19"/>
      <c r="RE425" s="19"/>
      <c r="RF425" s="19"/>
      <c r="RI425" s="19"/>
      <c r="RJ425" s="19"/>
      <c r="RK425" s="19"/>
      <c r="RL425" s="19"/>
      <c r="RM425" s="19"/>
      <c r="RN425" s="19"/>
      <c r="RO425" s="19"/>
      <c r="RP425" s="19"/>
      <c r="RQ425" s="19"/>
      <c r="RR425" s="19"/>
      <c r="RS425" s="19"/>
      <c r="RT425" s="19"/>
      <c r="RU425" s="19"/>
      <c r="RV425" s="19"/>
      <c r="RW425" s="19"/>
      <c r="RX425" s="19"/>
      <c r="RY425" s="19"/>
      <c r="SA425" s="19"/>
      <c r="SB425" s="19"/>
    </row>
    <row r="426" spans="1:496" x14ac:dyDescent="0.25">
      <c r="A426" s="2"/>
      <c r="B426" s="19"/>
      <c r="C426" s="19"/>
      <c r="D426" s="19"/>
      <c r="E426" s="25"/>
      <c r="F426" s="25"/>
      <c r="G426" s="19"/>
      <c r="H426" s="19"/>
      <c r="I426" s="19"/>
      <c r="J426" s="19"/>
      <c r="K426" s="19"/>
      <c r="L426" s="29"/>
      <c r="M426" s="29"/>
      <c r="N426" s="19"/>
      <c r="O426" s="19"/>
      <c r="P426" s="20"/>
      <c r="Q426" s="19"/>
      <c r="R426" s="19"/>
      <c r="S426" s="25"/>
      <c r="T426" s="19"/>
      <c r="U426" s="19"/>
      <c r="V426" s="19"/>
      <c r="W426" s="19"/>
      <c r="X426" s="40"/>
      <c r="Y426" s="19"/>
      <c r="Z426" s="19"/>
      <c r="AA426" s="19"/>
      <c r="AB426" s="25"/>
      <c r="AE426" s="19"/>
      <c r="AF426" s="19"/>
      <c r="AH426" s="19"/>
      <c r="AI426" s="25"/>
      <c r="CD426" s="19"/>
      <c r="CE426" s="25"/>
      <c r="DZ426" s="19"/>
      <c r="EA426" s="19"/>
      <c r="EB426" s="19"/>
      <c r="EC426" s="19"/>
      <c r="ED426" s="19"/>
      <c r="EE426" s="19"/>
      <c r="EF426" s="19"/>
      <c r="EG426" s="19"/>
      <c r="EH426" s="19"/>
      <c r="EI426" s="19"/>
      <c r="EJ426" s="19"/>
      <c r="EK426" s="19"/>
      <c r="EL426" s="19"/>
      <c r="FU426" s="19"/>
      <c r="FV426" s="19"/>
      <c r="HQ426" s="19"/>
      <c r="HR426" s="19"/>
      <c r="JM426" s="19"/>
      <c r="JN426" s="29"/>
      <c r="JO426" s="19"/>
      <c r="JP426" s="19"/>
      <c r="JQ426" s="19"/>
      <c r="JR426" s="19"/>
      <c r="JS426" s="19"/>
      <c r="JT426" s="19"/>
      <c r="JU426" s="19"/>
      <c r="JV426" s="19"/>
      <c r="JW426" s="19"/>
      <c r="JX426" s="19"/>
      <c r="JY426" s="19"/>
      <c r="JZ426" s="19"/>
      <c r="LI426" s="19"/>
      <c r="LJ426" s="19"/>
      <c r="LK426" s="19"/>
      <c r="LL426" s="19"/>
      <c r="LM426" s="19"/>
      <c r="LN426" s="19"/>
      <c r="LO426" s="19"/>
      <c r="LP426" s="19"/>
      <c r="LQ426" s="19"/>
      <c r="LR426" s="19"/>
      <c r="LS426" s="19"/>
      <c r="LT426" s="19"/>
      <c r="LU426" s="19"/>
      <c r="ND426" s="19"/>
      <c r="NE426" s="19"/>
      <c r="NF426" s="19"/>
      <c r="NG426" s="19"/>
      <c r="NH426" s="19"/>
      <c r="NI426" s="19"/>
      <c r="NJ426" s="19"/>
      <c r="NK426" s="19"/>
      <c r="NL426" s="19"/>
      <c r="NM426" s="19"/>
      <c r="NN426" s="19"/>
      <c r="NO426" s="19"/>
      <c r="NP426" s="19"/>
      <c r="OZ426" s="25"/>
      <c r="PA426" s="25"/>
      <c r="PB426" s="25"/>
      <c r="PC426" s="25"/>
      <c r="PD426" s="25"/>
      <c r="PE426" s="25"/>
      <c r="PF426" s="25"/>
      <c r="PG426" s="25"/>
      <c r="PH426" s="25"/>
      <c r="PI426" s="25"/>
      <c r="PJ426" s="25"/>
      <c r="PK426" s="25"/>
      <c r="PL426" s="25"/>
      <c r="PM426" s="25"/>
      <c r="PN426" s="25"/>
      <c r="QW426" s="25"/>
      <c r="RA426" s="19"/>
      <c r="RB426" s="19"/>
      <c r="RC426" s="19"/>
      <c r="RD426" s="19"/>
      <c r="RE426" s="19"/>
      <c r="RF426" s="19"/>
      <c r="RI426" s="19"/>
      <c r="RJ426" s="19"/>
      <c r="RK426" s="19"/>
      <c r="RL426" s="19"/>
      <c r="RM426" s="19"/>
      <c r="RN426" s="19"/>
      <c r="RO426" s="19"/>
      <c r="RP426" s="19"/>
      <c r="RQ426" s="19"/>
      <c r="RR426" s="19"/>
      <c r="RS426" s="19"/>
      <c r="RT426" s="19"/>
      <c r="RU426" s="19"/>
      <c r="RV426" s="19"/>
      <c r="RW426" s="19"/>
      <c r="RX426" s="19"/>
      <c r="RY426" s="19"/>
      <c r="SA426" s="19"/>
      <c r="SB426" s="19"/>
    </row>
    <row r="427" spans="1:496" x14ac:dyDescent="0.25">
      <c r="A427" s="2"/>
      <c r="B427" s="19"/>
      <c r="C427" s="19"/>
      <c r="D427" s="19"/>
      <c r="E427" s="25"/>
      <c r="F427" s="25"/>
      <c r="G427" s="19"/>
      <c r="H427" s="19"/>
      <c r="I427" s="19"/>
      <c r="J427" s="19"/>
      <c r="K427" s="19"/>
      <c r="L427" s="29"/>
      <c r="M427" s="29"/>
      <c r="N427" s="19"/>
      <c r="O427" s="19"/>
      <c r="P427" s="20"/>
      <c r="Q427" s="19"/>
      <c r="R427" s="19"/>
      <c r="S427" s="25"/>
      <c r="T427" s="19"/>
      <c r="U427" s="19"/>
      <c r="V427" s="19"/>
      <c r="W427" s="19"/>
      <c r="X427" s="40"/>
      <c r="Y427" s="19"/>
      <c r="Z427" s="19"/>
      <c r="AA427" s="19"/>
      <c r="AB427" s="25"/>
      <c r="AE427" s="19"/>
      <c r="AF427" s="19"/>
      <c r="AH427" s="19"/>
      <c r="AI427" s="25"/>
      <c r="CD427" s="19"/>
      <c r="CE427" s="25"/>
      <c r="DZ427" s="19"/>
      <c r="EA427" s="19"/>
      <c r="EB427" s="19"/>
      <c r="EC427" s="19"/>
      <c r="ED427" s="19"/>
      <c r="EE427" s="19"/>
      <c r="EF427" s="19"/>
      <c r="EG427" s="19"/>
      <c r="EH427" s="19"/>
      <c r="EI427" s="19"/>
      <c r="EJ427" s="19"/>
      <c r="EK427" s="19"/>
      <c r="EL427" s="19"/>
      <c r="FU427" s="19"/>
      <c r="FV427" s="19"/>
      <c r="HQ427" s="19"/>
      <c r="HR427" s="19"/>
      <c r="JM427" s="19"/>
      <c r="JN427" s="29"/>
      <c r="JO427" s="19"/>
      <c r="JP427" s="19"/>
      <c r="JQ427" s="19"/>
      <c r="JR427" s="19"/>
      <c r="JS427" s="19"/>
      <c r="JT427" s="19"/>
      <c r="JU427" s="19"/>
      <c r="JV427" s="19"/>
      <c r="JW427" s="19"/>
      <c r="JX427" s="19"/>
      <c r="JY427" s="19"/>
      <c r="JZ427" s="19"/>
      <c r="LI427" s="19"/>
      <c r="LJ427" s="19"/>
      <c r="LK427" s="19"/>
      <c r="LL427" s="19"/>
      <c r="LM427" s="19"/>
      <c r="LN427" s="19"/>
      <c r="LO427" s="19"/>
      <c r="LP427" s="19"/>
      <c r="LQ427" s="19"/>
      <c r="LR427" s="19"/>
      <c r="LS427" s="19"/>
      <c r="LT427" s="19"/>
      <c r="LU427" s="19"/>
      <c r="ND427" s="19"/>
      <c r="NE427" s="19"/>
      <c r="NF427" s="19"/>
      <c r="NG427" s="19"/>
      <c r="NH427" s="19"/>
      <c r="NI427" s="19"/>
      <c r="NJ427" s="19"/>
      <c r="NK427" s="19"/>
      <c r="NL427" s="19"/>
      <c r="NM427" s="19"/>
      <c r="NN427" s="19"/>
      <c r="NO427" s="19"/>
      <c r="NP427" s="19"/>
      <c r="OZ427" s="25"/>
      <c r="PA427" s="25"/>
      <c r="PB427" s="25"/>
      <c r="PC427" s="25"/>
      <c r="PD427" s="25"/>
      <c r="PE427" s="25"/>
      <c r="PF427" s="25"/>
      <c r="PG427" s="25"/>
      <c r="PH427" s="25"/>
      <c r="PI427" s="25"/>
      <c r="PJ427" s="25"/>
      <c r="PK427" s="25"/>
      <c r="PL427" s="25"/>
      <c r="PM427" s="25"/>
      <c r="PN427" s="25"/>
      <c r="QW427" s="25"/>
      <c r="RA427" s="19"/>
      <c r="RB427" s="19"/>
      <c r="RC427" s="19"/>
      <c r="RD427" s="19"/>
      <c r="RE427" s="19"/>
      <c r="RF427" s="19"/>
      <c r="RI427" s="19"/>
      <c r="RJ427" s="19"/>
      <c r="RK427" s="19"/>
      <c r="RL427" s="19"/>
      <c r="RM427" s="19"/>
      <c r="RN427" s="19"/>
      <c r="RO427" s="19"/>
      <c r="RP427" s="19"/>
      <c r="RQ427" s="19"/>
      <c r="RR427" s="19"/>
      <c r="RS427" s="19"/>
      <c r="RT427" s="19"/>
      <c r="RU427" s="19"/>
      <c r="RV427" s="19"/>
      <c r="RW427" s="19"/>
      <c r="RX427" s="19"/>
      <c r="RY427" s="19"/>
      <c r="SA427" s="19"/>
      <c r="SB427" s="19"/>
    </row>
    <row r="428" spans="1:496" x14ac:dyDescent="0.25">
      <c r="A428" s="2"/>
      <c r="B428" s="19"/>
      <c r="C428" s="19"/>
      <c r="D428" s="19"/>
      <c r="E428" s="25"/>
      <c r="F428" s="25"/>
      <c r="G428" s="19"/>
      <c r="H428" s="19"/>
      <c r="I428" s="19"/>
      <c r="J428" s="19"/>
      <c r="K428" s="19"/>
      <c r="L428" s="29"/>
      <c r="M428" s="29"/>
      <c r="N428" s="19"/>
      <c r="O428" s="19"/>
      <c r="P428" s="20"/>
      <c r="Q428" s="19"/>
      <c r="R428" s="19"/>
      <c r="S428" s="25"/>
      <c r="T428" s="19"/>
      <c r="U428" s="19"/>
      <c r="V428" s="19"/>
      <c r="W428" s="19"/>
      <c r="X428" s="40"/>
      <c r="Y428" s="19"/>
      <c r="Z428" s="19"/>
      <c r="AA428" s="19"/>
      <c r="AB428" s="25"/>
      <c r="AE428" s="19"/>
      <c r="AF428" s="19"/>
      <c r="AH428" s="19"/>
      <c r="AI428" s="25"/>
      <c r="CD428" s="19"/>
      <c r="CE428" s="25"/>
      <c r="DZ428" s="19"/>
      <c r="EA428" s="19"/>
      <c r="EB428" s="19"/>
      <c r="EC428" s="19"/>
      <c r="ED428" s="19"/>
      <c r="EE428" s="19"/>
      <c r="EF428" s="19"/>
      <c r="EG428" s="19"/>
      <c r="EH428" s="19"/>
      <c r="EI428" s="19"/>
      <c r="EJ428" s="19"/>
      <c r="EK428" s="19"/>
      <c r="EL428" s="19"/>
      <c r="FU428" s="19"/>
      <c r="FV428" s="19"/>
      <c r="HQ428" s="19"/>
      <c r="HR428" s="19"/>
      <c r="JM428" s="19"/>
      <c r="JN428" s="29"/>
      <c r="JO428" s="19"/>
      <c r="JP428" s="19"/>
      <c r="JQ428" s="19"/>
      <c r="JR428" s="19"/>
      <c r="JS428" s="19"/>
      <c r="JT428" s="19"/>
      <c r="JU428" s="19"/>
      <c r="JV428" s="19"/>
      <c r="JW428" s="19"/>
      <c r="JX428" s="19"/>
      <c r="JY428" s="19"/>
      <c r="JZ428" s="19"/>
      <c r="LI428" s="19"/>
      <c r="LJ428" s="19"/>
      <c r="LK428" s="19"/>
      <c r="LL428" s="19"/>
      <c r="LM428" s="19"/>
      <c r="LN428" s="19"/>
      <c r="LO428" s="19"/>
      <c r="LP428" s="19"/>
      <c r="LQ428" s="19"/>
      <c r="LR428" s="19"/>
      <c r="LS428" s="19"/>
      <c r="LT428" s="19"/>
      <c r="LU428" s="19"/>
      <c r="ND428" s="19"/>
      <c r="NE428" s="19"/>
      <c r="NF428" s="19"/>
      <c r="NG428" s="19"/>
      <c r="NH428" s="19"/>
      <c r="NI428" s="19"/>
      <c r="NJ428" s="19"/>
      <c r="NK428" s="19"/>
      <c r="NL428" s="19"/>
      <c r="NM428" s="19"/>
      <c r="NN428" s="19"/>
      <c r="NO428" s="19"/>
      <c r="NP428" s="19"/>
      <c r="OZ428" s="25"/>
      <c r="PA428" s="25"/>
      <c r="PB428" s="25"/>
      <c r="PC428" s="25"/>
      <c r="PD428" s="25"/>
      <c r="PE428" s="25"/>
      <c r="PF428" s="25"/>
      <c r="PG428" s="25"/>
      <c r="PH428" s="25"/>
      <c r="PI428" s="25"/>
      <c r="PJ428" s="25"/>
      <c r="PK428" s="25"/>
      <c r="PL428" s="25"/>
      <c r="PM428" s="25"/>
      <c r="PN428" s="25"/>
      <c r="QW428" s="25"/>
      <c r="RA428" s="19"/>
      <c r="RB428" s="19"/>
      <c r="RC428" s="19"/>
      <c r="RD428" s="19"/>
      <c r="RE428" s="19"/>
      <c r="RF428" s="19"/>
      <c r="RI428" s="19"/>
      <c r="RJ428" s="19"/>
      <c r="RK428" s="19"/>
      <c r="RL428" s="19"/>
      <c r="RM428" s="19"/>
      <c r="RN428" s="19"/>
      <c r="RO428" s="19"/>
      <c r="RP428" s="19"/>
      <c r="RQ428" s="19"/>
      <c r="RR428" s="19"/>
      <c r="RS428" s="19"/>
      <c r="RT428" s="19"/>
      <c r="RU428" s="19"/>
      <c r="RV428" s="19"/>
      <c r="RW428" s="19"/>
      <c r="RX428" s="19"/>
      <c r="RY428" s="19"/>
      <c r="SA428" s="19"/>
      <c r="SB428" s="19"/>
    </row>
    <row r="429" spans="1:496" x14ac:dyDescent="0.25">
      <c r="A429" s="2"/>
      <c r="B429" s="19"/>
      <c r="C429" s="19"/>
      <c r="D429" s="19"/>
      <c r="E429" s="25"/>
      <c r="F429" s="25"/>
      <c r="G429" s="19"/>
      <c r="H429" s="19"/>
      <c r="I429" s="19"/>
      <c r="J429" s="19"/>
      <c r="K429" s="19"/>
      <c r="L429" s="29"/>
      <c r="M429" s="29"/>
      <c r="N429" s="19"/>
      <c r="O429" s="19"/>
      <c r="P429" s="20"/>
      <c r="Q429" s="19"/>
      <c r="R429" s="19"/>
      <c r="S429" s="25"/>
      <c r="T429" s="19"/>
      <c r="U429" s="19"/>
      <c r="V429" s="19"/>
      <c r="W429" s="19"/>
      <c r="X429" s="40"/>
      <c r="Y429" s="19"/>
      <c r="Z429" s="19"/>
      <c r="AA429" s="19"/>
      <c r="AB429" s="25"/>
      <c r="AE429" s="19"/>
      <c r="AF429" s="19"/>
      <c r="AH429" s="19"/>
      <c r="AI429" s="25"/>
      <c r="CD429" s="19"/>
      <c r="CE429" s="25"/>
      <c r="DZ429" s="19"/>
      <c r="EA429" s="19"/>
      <c r="EB429" s="19"/>
      <c r="EC429" s="19"/>
      <c r="ED429" s="19"/>
      <c r="EE429" s="19"/>
      <c r="EF429" s="19"/>
      <c r="EG429" s="19"/>
      <c r="EH429" s="19"/>
      <c r="EI429" s="19"/>
      <c r="EJ429" s="19"/>
      <c r="EK429" s="19"/>
      <c r="EL429" s="19"/>
      <c r="FU429" s="19"/>
      <c r="FV429" s="19"/>
      <c r="HQ429" s="19"/>
      <c r="HR429" s="19"/>
      <c r="JM429" s="19"/>
      <c r="JN429" s="29"/>
      <c r="JO429" s="19"/>
      <c r="JP429" s="19"/>
      <c r="JQ429" s="19"/>
      <c r="JR429" s="19"/>
      <c r="JS429" s="19"/>
      <c r="JT429" s="19"/>
      <c r="JU429" s="19"/>
      <c r="JV429" s="19"/>
      <c r="JW429" s="19"/>
      <c r="JX429" s="19"/>
      <c r="JY429" s="19"/>
      <c r="JZ429" s="19"/>
      <c r="LI429" s="19"/>
      <c r="LJ429" s="19"/>
      <c r="LK429" s="19"/>
      <c r="LL429" s="19"/>
      <c r="LM429" s="19"/>
      <c r="LN429" s="19"/>
      <c r="LO429" s="19"/>
      <c r="LP429" s="19"/>
      <c r="LQ429" s="19"/>
      <c r="LR429" s="19"/>
      <c r="LS429" s="19"/>
      <c r="LT429" s="19"/>
      <c r="LU429" s="19"/>
      <c r="ND429" s="19"/>
      <c r="NE429" s="19"/>
      <c r="NF429" s="19"/>
      <c r="NG429" s="19"/>
      <c r="NH429" s="19"/>
      <c r="NI429" s="19"/>
      <c r="NJ429" s="19"/>
      <c r="NK429" s="19"/>
      <c r="NL429" s="19"/>
      <c r="NM429" s="19"/>
      <c r="NN429" s="19"/>
      <c r="NO429" s="19"/>
      <c r="NP429" s="19"/>
      <c r="OZ429" s="25"/>
      <c r="PA429" s="25"/>
      <c r="PB429" s="25"/>
      <c r="PC429" s="25"/>
      <c r="PD429" s="25"/>
      <c r="PE429" s="25"/>
      <c r="PF429" s="25"/>
      <c r="PG429" s="25"/>
      <c r="PH429" s="25"/>
      <c r="PI429" s="25"/>
      <c r="PJ429" s="25"/>
      <c r="PK429" s="25"/>
      <c r="PL429" s="25"/>
      <c r="PM429" s="25"/>
      <c r="PN429" s="25"/>
      <c r="QW429" s="25"/>
      <c r="RA429" s="19"/>
      <c r="RB429" s="19"/>
      <c r="RC429" s="19"/>
      <c r="RD429" s="19"/>
      <c r="RE429" s="19"/>
      <c r="RF429" s="19"/>
      <c r="RI429" s="19"/>
      <c r="RJ429" s="19"/>
      <c r="RK429" s="19"/>
      <c r="RL429" s="19"/>
      <c r="RM429" s="19"/>
      <c r="RN429" s="19"/>
      <c r="RO429" s="19"/>
      <c r="RP429" s="19"/>
      <c r="RQ429" s="19"/>
      <c r="RR429" s="19"/>
      <c r="RS429" s="19"/>
      <c r="RT429" s="19"/>
      <c r="RU429" s="19"/>
      <c r="RV429" s="19"/>
      <c r="RW429" s="19"/>
      <c r="RX429" s="19"/>
      <c r="RY429" s="19"/>
      <c r="SA429" s="19"/>
      <c r="SB429" s="19"/>
    </row>
    <row r="430" spans="1:496" x14ac:dyDescent="0.25">
      <c r="A430" s="2"/>
      <c r="B430" s="19"/>
      <c r="C430" s="19"/>
      <c r="D430" s="19"/>
      <c r="E430" s="25"/>
      <c r="F430" s="25"/>
      <c r="G430" s="19"/>
      <c r="H430" s="19"/>
      <c r="I430" s="19"/>
      <c r="J430" s="19"/>
      <c r="K430" s="19"/>
      <c r="L430" s="29"/>
      <c r="M430" s="29"/>
      <c r="N430" s="19"/>
      <c r="O430" s="19"/>
      <c r="P430" s="20"/>
      <c r="Q430" s="19"/>
      <c r="R430" s="19"/>
      <c r="S430" s="25"/>
      <c r="T430" s="19"/>
      <c r="U430" s="19"/>
      <c r="V430" s="19"/>
      <c r="W430" s="19"/>
      <c r="X430" s="40"/>
      <c r="Y430" s="19"/>
      <c r="Z430" s="19"/>
      <c r="AA430" s="19"/>
      <c r="AB430" s="25"/>
      <c r="AE430" s="19"/>
      <c r="AF430" s="19"/>
      <c r="AH430" s="19"/>
      <c r="AI430" s="25"/>
      <c r="CD430" s="19"/>
      <c r="CE430" s="25"/>
      <c r="DZ430" s="19"/>
      <c r="EA430" s="19"/>
      <c r="EB430" s="19"/>
      <c r="EC430" s="19"/>
      <c r="ED430" s="19"/>
      <c r="EE430" s="19"/>
      <c r="EF430" s="19"/>
      <c r="EG430" s="19"/>
      <c r="EH430" s="19"/>
      <c r="EI430" s="19"/>
      <c r="EJ430" s="19"/>
      <c r="EK430" s="19"/>
      <c r="EL430" s="19"/>
      <c r="FU430" s="19"/>
      <c r="FV430" s="19"/>
      <c r="HQ430" s="19"/>
      <c r="HR430" s="19"/>
      <c r="JM430" s="19"/>
      <c r="JN430" s="29"/>
      <c r="JO430" s="19"/>
      <c r="JP430" s="19"/>
      <c r="JQ430" s="19"/>
      <c r="JR430" s="19"/>
      <c r="JS430" s="19"/>
      <c r="JT430" s="19"/>
      <c r="JU430" s="19"/>
      <c r="JV430" s="19"/>
      <c r="JW430" s="19"/>
      <c r="JX430" s="19"/>
      <c r="JY430" s="19"/>
      <c r="JZ430" s="19"/>
      <c r="LI430" s="19"/>
      <c r="LJ430" s="19"/>
      <c r="LK430" s="19"/>
      <c r="LL430" s="19"/>
      <c r="LM430" s="19"/>
      <c r="LN430" s="19"/>
      <c r="LO430" s="19"/>
      <c r="LP430" s="19"/>
      <c r="LQ430" s="19"/>
      <c r="LR430" s="19"/>
      <c r="LS430" s="19"/>
      <c r="LT430" s="19"/>
      <c r="LU430" s="19"/>
      <c r="ND430" s="19"/>
      <c r="NE430" s="19"/>
      <c r="NF430" s="19"/>
      <c r="NG430" s="19"/>
      <c r="NH430" s="19"/>
      <c r="NI430" s="19"/>
      <c r="NJ430" s="19"/>
      <c r="NK430" s="19"/>
      <c r="NL430" s="19"/>
      <c r="NM430" s="19"/>
      <c r="NN430" s="19"/>
      <c r="NO430" s="19"/>
      <c r="NP430" s="19"/>
      <c r="OZ430" s="25"/>
      <c r="PA430" s="25"/>
      <c r="PB430" s="25"/>
      <c r="PC430" s="25"/>
      <c r="PD430" s="25"/>
      <c r="PE430" s="25"/>
      <c r="PF430" s="25"/>
      <c r="PG430" s="25"/>
      <c r="PH430" s="25"/>
      <c r="PI430" s="25"/>
      <c r="PJ430" s="25"/>
      <c r="PK430" s="25"/>
      <c r="PL430" s="25"/>
      <c r="PM430" s="25"/>
      <c r="PN430" s="25"/>
      <c r="QW430" s="25"/>
      <c r="RA430" s="19"/>
      <c r="RB430" s="19"/>
      <c r="RC430" s="19"/>
      <c r="RD430" s="19"/>
      <c r="RE430" s="19"/>
      <c r="RF430" s="19"/>
      <c r="RI430" s="19"/>
      <c r="RJ430" s="19"/>
      <c r="RK430" s="19"/>
      <c r="RL430" s="19"/>
      <c r="RM430" s="19"/>
      <c r="RN430" s="19"/>
      <c r="RO430" s="19"/>
      <c r="RP430" s="19"/>
      <c r="RQ430" s="19"/>
      <c r="RR430" s="19"/>
      <c r="RS430" s="19"/>
      <c r="RT430" s="19"/>
      <c r="RU430" s="19"/>
      <c r="RV430" s="19"/>
      <c r="RW430" s="19"/>
      <c r="RX430" s="19"/>
      <c r="RY430" s="19"/>
      <c r="SA430" s="19"/>
      <c r="SB430" s="19"/>
    </row>
    <row r="431" spans="1:496" x14ac:dyDescent="0.25">
      <c r="A431" s="2"/>
      <c r="B431" s="19"/>
      <c r="C431" s="19"/>
      <c r="D431" s="19"/>
      <c r="E431" s="25"/>
      <c r="F431" s="25"/>
      <c r="G431" s="19"/>
      <c r="H431" s="19"/>
      <c r="I431" s="19"/>
      <c r="J431" s="19"/>
      <c r="K431" s="19"/>
      <c r="L431" s="29"/>
      <c r="M431" s="29"/>
      <c r="N431" s="19"/>
      <c r="O431" s="19"/>
      <c r="P431" s="20"/>
      <c r="Q431" s="19"/>
      <c r="R431" s="19"/>
      <c r="S431" s="25"/>
      <c r="T431" s="19"/>
      <c r="U431" s="19"/>
      <c r="V431" s="19"/>
      <c r="W431" s="19"/>
      <c r="X431" s="40"/>
      <c r="Y431" s="19"/>
      <c r="Z431" s="19"/>
      <c r="AA431" s="19"/>
      <c r="AB431" s="25"/>
      <c r="AE431" s="19"/>
      <c r="AF431" s="19"/>
      <c r="AH431" s="19"/>
      <c r="AI431" s="25"/>
      <c r="CD431" s="19"/>
      <c r="CE431" s="25"/>
      <c r="DZ431" s="19"/>
      <c r="EA431" s="19"/>
      <c r="EB431" s="19"/>
      <c r="EC431" s="19"/>
      <c r="ED431" s="19"/>
      <c r="EE431" s="19"/>
      <c r="EF431" s="19"/>
      <c r="EG431" s="19"/>
      <c r="EH431" s="19"/>
      <c r="EI431" s="19"/>
      <c r="EJ431" s="19"/>
      <c r="EK431" s="19"/>
      <c r="EL431" s="19"/>
      <c r="FU431" s="19"/>
      <c r="FV431" s="19"/>
      <c r="HQ431" s="19"/>
      <c r="HR431" s="19"/>
      <c r="JM431" s="19"/>
      <c r="JN431" s="29"/>
      <c r="JO431" s="19"/>
      <c r="JP431" s="19"/>
      <c r="JQ431" s="19"/>
      <c r="JR431" s="19"/>
      <c r="JS431" s="19"/>
      <c r="JT431" s="19"/>
      <c r="JU431" s="19"/>
      <c r="JV431" s="19"/>
      <c r="JW431" s="19"/>
      <c r="JX431" s="19"/>
      <c r="JY431" s="19"/>
      <c r="JZ431" s="19"/>
      <c r="LI431" s="19"/>
      <c r="LJ431" s="19"/>
      <c r="LK431" s="19"/>
      <c r="LL431" s="19"/>
      <c r="LM431" s="19"/>
      <c r="LN431" s="19"/>
      <c r="LO431" s="19"/>
      <c r="LP431" s="19"/>
      <c r="LQ431" s="19"/>
      <c r="LR431" s="19"/>
      <c r="LS431" s="19"/>
      <c r="LT431" s="19"/>
      <c r="LU431" s="19"/>
      <c r="ND431" s="19"/>
      <c r="NE431" s="19"/>
      <c r="NF431" s="19"/>
      <c r="NG431" s="19"/>
      <c r="NH431" s="19"/>
      <c r="NI431" s="19"/>
      <c r="NJ431" s="19"/>
      <c r="NK431" s="19"/>
      <c r="NL431" s="19"/>
      <c r="NM431" s="19"/>
      <c r="NN431" s="19"/>
      <c r="NO431" s="19"/>
      <c r="NP431" s="19"/>
      <c r="OZ431" s="25"/>
      <c r="PA431" s="25"/>
      <c r="PB431" s="25"/>
      <c r="PC431" s="25"/>
      <c r="PD431" s="25"/>
      <c r="PE431" s="25"/>
      <c r="PF431" s="25"/>
      <c r="PG431" s="25"/>
      <c r="PH431" s="25"/>
      <c r="PI431" s="25"/>
      <c r="PJ431" s="25"/>
      <c r="PK431" s="25"/>
      <c r="PL431" s="25"/>
      <c r="PM431" s="25"/>
      <c r="PN431" s="25"/>
      <c r="QW431" s="25"/>
      <c r="RA431" s="19"/>
      <c r="RB431" s="19"/>
      <c r="RC431" s="19"/>
      <c r="RD431" s="19"/>
      <c r="RE431" s="19"/>
      <c r="RF431" s="19"/>
      <c r="RI431" s="19"/>
      <c r="RJ431" s="19"/>
      <c r="RK431" s="19"/>
      <c r="RL431" s="19"/>
      <c r="RM431" s="19"/>
      <c r="RN431" s="19"/>
      <c r="RO431" s="19"/>
      <c r="RP431" s="19"/>
      <c r="RQ431" s="19"/>
      <c r="RR431" s="19"/>
      <c r="RS431" s="19"/>
      <c r="RT431" s="19"/>
      <c r="RU431" s="19"/>
      <c r="RV431" s="19"/>
      <c r="RW431" s="19"/>
      <c r="RX431" s="19"/>
      <c r="RY431" s="19"/>
      <c r="SA431" s="19"/>
      <c r="SB431" s="19"/>
    </row>
    <row r="432" spans="1:496" x14ac:dyDescent="0.25">
      <c r="A432" s="2"/>
      <c r="B432" s="19"/>
      <c r="C432" s="19"/>
      <c r="D432" s="19"/>
      <c r="E432" s="25"/>
      <c r="F432" s="25"/>
      <c r="G432" s="19"/>
      <c r="H432" s="19"/>
      <c r="I432" s="19"/>
      <c r="J432" s="19"/>
      <c r="K432" s="19"/>
      <c r="L432" s="29"/>
      <c r="M432" s="29"/>
      <c r="N432" s="19"/>
      <c r="O432" s="19"/>
      <c r="P432" s="20"/>
      <c r="Q432" s="19"/>
      <c r="R432" s="19"/>
      <c r="S432" s="25"/>
      <c r="T432" s="19"/>
      <c r="U432" s="19"/>
      <c r="V432" s="19"/>
      <c r="W432" s="19"/>
      <c r="X432" s="40"/>
      <c r="Y432" s="19"/>
      <c r="Z432" s="19"/>
      <c r="AA432" s="19"/>
      <c r="AB432" s="25"/>
      <c r="AE432" s="19"/>
      <c r="AF432" s="19"/>
      <c r="AH432" s="19"/>
      <c r="AI432" s="25"/>
      <c r="CD432" s="19"/>
      <c r="CE432" s="25"/>
      <c r="DZ432" s="19"/>
      <c r="EA432" s="19"/>
      <c r="EB432" s="19"/>
      <c r="EC432" s="19"/>
      <c r="ED432" s="19"/>
      <c r="EE432" s="19"/>
      <c r="EF432" s="19"/>
      <c r="EG432" s="19"/>
      <c r="EH432" s="19"/>
      <c r="EI432" s="19"/>
      <c r="EJ432" s="19"/>
      <c r="EK432" s="19"/>
      <c r="EL432" s="19"/>
      <c r="FU432" s="19"/>
      <c r="FV432" s="19"/>
      <c r="HQ432" s="19"/>
      <c r="HR432" s="19"/>
      <c r="JM432" s="19"/>
      <c r="JN432" s="29"/>
      <c r="JO432" s="19"/>
      <c r="JP432" s="19"/>
      <c r="JQ432" s="19"/>
      <c r="JR432" s="19"/>
      <c r="JS432" s="19"/>
      <c r="JT432" s="19"/>
      <c r="JU432" s="19"/>
      <c r="JV432" s="19"/>
      <c r="JW432" s="19"/>
      <c r="JX432" s="19"/>
      <c r="JY432" s="19"/>
      <c r="JZ432" s="19"/>
      <c r="LI432" s="19"/>
      <c r="LJ432" s="19"/>
      <c r="LK432" s="19"/>
      <c r="LL432" s="19"/>
      <c r="LM432" s="19"/>
      <c r="LN432" s="19"/>
      <c r="LO432" s="19"/>
      <c r="LP432" s="19"/>
      <c r="LQ432" s="19"/>
      <c r="LR432" s="19"/>
      <c r="LS432" s="19"/>
      <c r="LT432" s="19"/>
      <c r="LU432" s="19"/>
      <c r="ND432" s="19"/>
      <c r="NE432" s="19"/>
      <c r="NF432" s="19"/>
      <c r="NG432" s="19"/>
      <c r="NH432" s="19"/>
      <c r="NI432" s="19"/>
      <c r="NJ432" s="19"/>
      <c r="NK432" s="19"/>
      <c r="NL432" s="19"/>
      <c r="NM432" s="19"/>
      <c r="NN432" s="19"/>
      <c r="NO432" s="19"/>
      <c r="NP432" s="19"/>
      <c r="OZ432" s="25"/>
      <c r="PA432" s="25"/>
      <c r="PB432" s="25"/>
      <c r="PC432" s="25"/>
      <c r="PD432" s="25"/>
      <c r="PE432" s="25"/>
      <c r="PF432" s="25"/>
      <c r="PG432" s="25"/>
      <c r="PH432" s="25"/>
      <c r="PI432" s="25"/>
      <c r="PJ432" s="25"/>
      <c r="PK432" s="25"/>
      <c r="PL432" s="25"/>
      <c r="PM432" s="25"/>
      <c r="PN432" s="25"/>
      <c r="QW432" s="25"/>
      <c r="RA432" s="19"/>
      <c r="RB432" s="19"/>
      <c r="RC432" s="19"/>
      <c r="RD432" s="19"/>
      <c r="RE432" s="19"/>
      <c r="RF432" s="19"/>
      <c r="RI432" s="19"/>
      <c r="RJ432" s="19"/>
      <c r="RK432" s="19"/>
      <c r="RL432" s="19"/>
      <c r="RM432" s="19"/>
      <c r="RN432" s="19"/>
      <c r="RO432" s="19"/>
      <c r="RP432" s="19"/>
      <c r="RQ432" s="19"/>
      <c r="RR432" s="19"/>
      <c r="RS432" s="19"/>
      <c r="RT432" s="19"/>
      <c r="RU432" s="19"/>
      <c r="RV432" s="19"/>
      <c r="RW432" s="19"/>
      <c r="RX432" s="19"/>
      <c r="RY432" s="19"/>
      <c r="SA432" s="19"/>
      <c r="SB432" s="19"/>
    </row>
    <row r="433" spans="1:496" x14ac:dyDescent="0.25">
      <c r="A433" s="2"/>
      <c r="B433" s="19"/>
      <c r="C433" s="19"/>
      <c r="D433" s="19"/>
      <c r="E433" s="25"/>
      <c r="F433" s="25"/>
      <c r="G433" s="19"/>
      <c r="H433" s="19"/>
      <c r="I433" s="19"/>
      <c r="J433" s="19"/>
      <c r="K433" s="19"/>
      <c r="L433" s="29"/>
      <c r="M433" s="29"/>
      <c r="N433" s="19"/>
      <c r="O433" s="19"/>
      <c r="P433" s="20"/>
      <c r="Q433" s="19"/>
      <c r="R433" s="19"/>
      <c r="S433" s="25"/>
      <c r="T433" s="19"/>
      <c r="U433" s="19"/>
      <c r="V433" s="19"/>
      <c r="W433" s="19"/>
      <c r="X433" s="40"/>
      <c r="Y433" s="19"/>
      <c r="Z433" s="19"/>
      <c r="AA433" s="19"/>
      <c r="AB433" s="25"/>
      <c r="AE433" s="19"/>
      <c r="AF433" s="19"/>
      <c r="AH433" s="19"/>
      <c r="AI433" s="25"/>
      <c r="CD433" s="19"/>
      <c r="CE433" s="25"/>
      <c r="DZ433" s="19"/>
      <c r="EA433" s="19"/>
      <c r="EB433" s="19"/>
      <c r="EC433" s="19"/>
      <c r="ED433" s="19"/>
      <c r="EE433" s="19"/>
      <c r="EF433" s="19"/>
      <c r="EG433" s="19"/>
      <c r="EH433" s="19"/>
      <c r="EI433" s="19"/>
      <c r="EJ433" s="19"/>
      <c r="EK433" s="19"/>
      <c r="EL433" s="19"/>
      <c r="FU433" s="19"/>
      <c r="FV433" s="19"/>
      <c r="HQ433" s="19"/>
      <c r="HR433" s="19"/>
      <c r="JM433" s="19"/>
      <c r="JN433" s="29"/>
      <c r="JO433" s="19"/>
      <c r="JP433" s="19"/>
      <c r="JQ433" s="19"/>
      <c r="JR433" s="19"/>
      <c r="JS433" s="19"/>
      <c r="JT433" s="19"/>
      <c r="JU433" s="19"/>
      <c r="JV433" s="19"/>
      <c r="JW433" s="19"/>
      <c r="JX433" s="19"/>
      <c r="JY433" s="19"/>
      <c r="JZ433" s="19"/>
      <c r="LI433" s="19"/>
      <c r="LJ433" s="19"/>
      <c r="LK433" s="19"/>
      <c r="LL433" s="19"/>
      <c r="LM433" s="19"/>
      <c r="LN433" s="19"/>
      <c r="LO433" s="19"/>
      <c r="LP433" s="19"/>
      <c r="LQ433" s="19"/>
      <c r="LR433" s="19"/>
      <c r="LS433" s="19"/>
      <c r="LT433" s="19"/>
      <c r="LU433" s="19"/>
      <c r="ND433" s="19"/>
      <c r="NE433" s="19"/>
      <c r="NF433" s="19"/>
      <c r="NG433" s="19"/>
      <c r="NH433" s="19"/>
      <c r="NI433" s="19"/>
      <c r="NJ433" s="19"/>
      <c r="NK433" s="19"/>
      <c r="NL433" s="19"/>
      <c r="NM433" s="19"/>
      <c r="NN433" s="19"/>
      <c r="NO433" s="19"/>
      <c r="NP433" s="19"/>
      <c r="OZ433" s="25"/>
      <c r="PA433" s="25"/>
      <c r="PB433" s="25"/>
      <c r="PC433" s="25"/>
      <c r="PD433" s="25"/>
      <c r="PE433" s="25"/>
      <c r="PF433" s="25"/>
      <c r="PG433" s="25"/>
      <c r="PH433" s="25"/>
      <c r="PI433" s="25"/>
      <c r="PJ433" s="25"/>
      <c r="PK433" s="25"/>
      <c r="PL433" s="25"/>
      <c r="PM433" s="25"/>
      <c r="PN433" s="25"/>
      <c r="QW433" s="25"/>
      <c r="RA433" s="19"/>
      <c r="RB433" s="19"/>
      <c r="RC433" s="19"/>
      <c r="RD433" s="19"/>
      <c r="RE433" s="19"/>
      <c r="RF433" s="19"/>
      <c r="RI433" s="19"/>
      <c r="RJ433" s="19"/>
      <c r="RK433" s="19"/>
      <c r="RL433" s="19"/>
      <c r="RM433" s="19"/>
      <c r="RN433" s="19"/>
      <c r="RO433" s="19"/>
      <c r="RP433" s="19"/>
      <c r="RQ433" s="19"/>
      <c r="RR433" s="19"/>
      <c r="RS433" s="19"/>
      <c r="RT433" s="19"/>
      <c r="RU433" s="19"/>
      <c r="RV433" s="19"/>
      <c r="RW433" s="19"/>
      <c r="RX433" s="19"/>
      <c r="RY433" s="19"/>
      <c r="SA433" s="19"/>
      <c r="SB433" s="19"/>
    </row>
    <row r="434" spans="1:496" x14ac:dyDescent="0.25">
      <c r="A434" s="2"/>
      <c r="B434" s="19"/>
      <c r="C434" s="19"/>
      <c r="D434" s="19"/>
      <c r="E434" s="25"/>
      <c r="F434" s="25"/>
      <c r="G434" s="19"/>
      <c r="H434" s="19"/>
      <c r="I434" s="19"/>
      <c r="J434" s="19"/>
      <c r="K434" s="19"/>
      <c r="L434" s="29"/>
      <c r="M434" s="29"/>
      <c r="N434" s="19"/>
      <c r="O434" s="19"/>
      <c r="P434" s="20"/>
      <c r="Q434" s="19"/>
      <c r="R434" s="19"/>
      <c r="S434" s="25"/>
      <c r="T434" s="19"/>
      <c r="U434" s="19"/>
      <c r="V434" s="19"/>
      <c r="W434" s="19"/>
      <c r="X434" s="40"/>
      <c r="Y434" s="19"/>
      <c r="Z434" s="19"/>
      <c r="AA434" s="19"/>
      <c r="AB434" s="25"/>
      <c r="AE434" s="19"/>
      <c r="AF434" s="19"/>
      <c r="AH434" s="19"/>
      <c r="AI434" s="25"/>
      <c r="CD434" s="19"/>
      <c r="CE434" s="25"/>
      <c r="DZ434" s="19"/>
      <c r="EA434" s="19"/>
      <c r="EB434" s="19"/>
      <c r="EC434" s="19"/>
      <c r="ED434" s="19"/>
      <c r="EE434" s="19"/>
      <c r="EF434" s="19"/>
      <c r="EG434" s="19"/>
      <c r="EH434" s="19"/>
      <c r="EI434" s="19"/>
      <c r="EJ434" s="19"/>
      <c r="EK434" s="19"/>
      <c r="EL434" s="19"/>
      <c r="FU434" s="19"/>
      <c r="FV434" s="19"/>
      <c r="HQ434" s="19"/>
      <c r="HR434" s="19"/>
      <c r="JM434" s="19"/>
      <c r="JN434" s="29"/>
      <c r="JO434" s="19"/>
      <c r="JP434" s="19"/>
      <c r="JQ434" s="19"/>
      <c r="JR434" s="19"/>
      <c r="JS434" s="19"/>
      <c r="JT434" s="19"/>
      <c r="JU434" s="19"/>
      <c r="JV434" s="19"/>
      <c r="JW434" s="19"/>
      <c r="JX434" s="19"/>
      <c r="JY434" s="19"/>
      <c r="JZ434" s="19"/>
      <c r="LI434" s="19"/>
      <c r="LJ434" s="19"/>
      <c r="LK434" s="19"/>
      <c r="LL434" s="19"/>
      <c r="LM434" s="19"/>
      <c r="LN434" s="19"/>
      <c r="LO434" s="19"/>
      <c r="LP434" s="19"/>
      <c r="LQ434" s="19"/>
      <c r="LR434" s="19"/>
      <c r="LS434" s="19"/>
      <c r="LT434" s="19"/>
      <c r="LU434" s="19"/>
      <c r="ND434" s="19"/>
      <c r="NE434" s="19"/>
      <c r="NF434" s="19"/>
      <c r="NG434" s="19"/>
      <c r="NH434" s="19"/>
      <c r="NI434" s="19"/>
      <c r="NJ434" s="19"/>
      <c r="NK434" s="19"/>
      <c r="NL434" s="19"/>
      <c r="NM434" s="19"/>
      <c r="NN434" s="19"/>
      <c r="NO434" s="19"/>
      <c r="NP434" s="19"/>
      <c r="OZ434" s="25"/>
      <c r="PA434" s="25"/>
      <c r="PB434" s="25"/>
      <c r="PC434" s="25"/>
      <c r="PD434" s="25"/>
      <c r="PE434" s="25"/>
      <c r="PF434" s="25"/>
      <c r="PG434" s="25"/>
      <c r="PH434" s="25"/>
      <c r="PI434" s="25"/>
      <c r="PJ434" s="25"/>
      <c r="PK434" s="25"/>
      <c r="PL434" s="25"/>
      <c r="PM434" s="25"/>
      <c r="PN434" s="25"/>
      <c r="QW434" s="25"/>
      <c r="RA434" s="19"/>
      <c r="RB434" s="19"/>
      <c r="RC434" s="19"/>
      <c r="RD434" s="19"/>
      <c r="RE434" s="19"/>
      <c r="RF434" s="19"/>
      <c r="RI434" s="19"/>
      <c r="RJ434" s="19"/>
      <c r="RK434" s="19"/>
      <c r="RL434" s="19"/>
      <c r="RM434" s="19"/>
      <c r="RN434" s="19"/>
      <c r="RO434" s="19"/>
      <c r="RP434" s="19"/>
      <c r="RQ434" s="19"/>
      <c r="RR434" s="19"/>
      <c r="RS434" s="19"/>
      <c r="RT434" s="19"/>
      <c r="RU434" s="19"/>
      <c r="RV434" s="19"/>
      <c r="RW434" s="19"/>
      <c r="RX434" s="19"/>
      <c r="RY434" s="19"/>
      <c r="SA434" s="19"/>
      <c r="SB434" s="19"/>
    </row>
    <row r="435" spans="1:496" x14ac:dyDescent="0.25">
      <c r="A435" s="2"/>
      <c r="B435" s="19"/>
      <c r="C435" s="19"/>
      <c r="D435" s="19"/>
      <c r="E435" s="25"/>
      <c r="F435" s="25"/>
      <c r="G435" s="19"/>
      <c r="H435" s="19"/>
      <c r="I435" s="19"/>
      <c r="J435" s="19"/>
      <c r="K435" s="19"/>
      <c r="L435" s="29"/>
      <c r="M435" s="29"/>
      <c r="N435" s="19"/>
      <c r="O435" s="19"/>
      <c r="P435" s="20"/>
      <c r="Q435" s="19"/>
      <c r="R435" s="19"/>
      <c r="S435" s="25"/>
      <c r="T435" s="19"/>
      <c r="U435" s="19"/>
      <c r="V435" s="19"/>
      <c r="W435" s="19"/>
      <c r="X435" s="40"/>
      <c r="Y435" s="19"/>
      <c r="Z435" s="19"/>
      <c r="AA435" s="19"/>
      <c r="AB435" s="25"/>
      <c r="AE435" s="19"/>
      <c r="AF435" s="19"/>
      <c r="AH435" s="19"/>
      <c r="AI435" s="25"/>
      <c r="CD435" s="19"/>
      <c r="CE435" s="25"/>
      <c r="DZ435" s="19"/>
      <c r="EA435" s="19"/>
      <c r="EB435" s="19"/>
      <c r="EC435" s="19"/>
      <c r="ED435" s="19"/>
      <c r="EE435" s="19"/>
      <c r="EF435" s="19"/>
      <c r="EG435" s="19"/>
      <c r="EH435" s="19"/>
      <c r="EI435" s="19"/>
      <c r="EJ435" s="19"/>
      <c r="EK435" s="19"/>
      <c r="EL435" s="19"/>
      <c r="FU435" s="19"/>
      <c r="FV435" s="19"/>
      <c r="HQ435" s="19"/>
      <c r="HR435" s="19"/>
      <c r="JM435" s="19"/>
      <c r="JN435" s="29"/>
      <c r="JO435" s="19"/>
      <c r="JP435" s="19"/>
      <c r="JQ435" s="19"/>
      <c r="JR435" s="19"/>
      <c r="JS435" s="19"/>
      <c r="JT435" s="19"/>
      <c r="JU435" s="19"/>
      <c r="JV435" s="19"/>
      <c r="JW435" s="19"/>
      <c r="JX435" s="19"/>
      <c r="JY435" s="19"/>
      <c r="JZ435" s="19"/>
      <c r="LI435" s="19"/>
      <c r="LJ435" s="19"/>
      <c r="LK435" s="19"/>
      <c r="LL435" s="19"/>
      <c r="LM435" s="19"/>
      <c r="LN435" s="19"/>
      <c r="LO435" s="19"/>
      <c r="LP435" s="19"/>
      <c r="LQ435" s="19"/>
      <c r="LR435" s="19"/>
      <c r="LS435" s="19"/>
      <c r="LT435" s="19"/>
      <c r="LU435" s="19"/>
      <c r="ND435" s="19"/>
      <c r="NE435" s="19"/>
      <c r="NF435" s="19"/>
      <c r="NG435" s="19"/>
      <c r="NH435" s="19"/>
      <c r="NI435" s="19"/>
      <c r="NJ435" s="19"/>
      <c r="NK435" s="19"/>
      <c r="NL435" s="19"/>
      <c r="NM435" s="19"/>
      <c r="NN435" s="19"/>
      <c r="NO435" s="19"/>
      <c r="NP435" s="19"/>
      <c r="OZ435" s="25"/>
      <c r="PA435" s="25"/>
      <c r="PB435" s="25"/>
      <c r="PC435" s="25"/>
      <c r="PD435" s="25"/>
      <c r="PE435" s="25"/>
      <c r="PF435" s="25"/>
      <c r="PG435" s="25"/>
      <c r="PH435" s="25"/>
      <c r="PI435" s="25"/>
      <c r="PJ435" s="25"/>
      <c r="PK435" s="25"/>
      <c r="PL435" s="25"/>
      <c r="PM435" s="25"/>
      <c r="PN435" s="25"/>
      <c r="QW435" s="25"/>
      <c r="RA435" s="19"/>
      <c r="RB435" s="19"/>
      <c r="RC435" s="19"/>
      <c r="RD435" s="19"/>
      <c r="RE435" s="19"/>
      <c r="RF435" s="19"/>
      <c r="RI435" s="19"/>
      <c r="RJ435" s="19"/>
      <c r="RK435" s="19"/>
      <c r="RL435" s="19"/>
      <c r="RM435" s="19"/>
      <c r="RN435" s="19"/>
      <c r="RO435" s="19"/>
      <c r="RP435" s="19"/>
      <c r="RQ435" s="19"/>
      <c r="RR435" s="19"/>
      <c r="RS435" s="19"/>
      <c r="RT435" s="19"/>
      <c r="RU435" s="19"/>
      <c r="RV435" s="19"/>
      <c r="RW435" s="19"/>
      <c r="RX435" s="19"/>
      <c r="RY435" s="19"/>
      <c r="SA435" s="19"/>
      <c r="SB435" s="19"/>
    </row>
    <row r="436" spans="1:496" x14ac:dyDescent="0.25">
      <c r="A436" s="2"/>
      <c r="B436" s="19"/>
      <c r="C436" s="19"/>
      <c r="D436" s="19"/>
      <c r="E436" s="25"/>
      <c r="F436" s="25"/>
      <c r="G436" s="19"/>
      <c r="H436" s="19"/>
      <c r="I436" s="19"/>
      <c r="J436" s="19"/>
      <c r="K436" s="19"/>
      <c r="L436" s="29"/>
      <c r="M436" s="29"/>
      <c r="N436" s="19"/>
      <c r="O436" s="19"/>
      <c r="P436" s="20"/>
      <c r="Q436" s="19"/>
      <c r="R436" s="19"/>
      <c r="S436" s="25"/>
      <c r="T436" s="19"/>
      <c r="U436" s="19"/>
      <c r="V436" s="19"/>
      <c r="W436" s="19"/>
      <c r="X436" s="40"/>
      <c r="Y436" s="19"/>
      <c r="Z436" s="19"/>
      <c r="AA436" s="19"/>
      <c r="AB436" s="25"/>
      <c r="AE436" s="19"/>
      <c r="AF436" s="19"/>
      <c r="AH436" s="19"/>
      <c r="AI436" s="25"/>
      <c r="CD436" s="19"/>
      <c r="CE436" s="25"/>
      <c r="DZ436" s="19"/>
      <c r="EA436" s="19"/>
      <c r="EB436" s="19"/>
      <c r="EC436" s="19"/>
      <c r="ED436" s="19"/>
      <c r="EE436" s="19"/>
      <c r="EF436" s="19"/>
      <c r="EG436" s="19"/>
      <c r="EH436" s="19"/>
      <c r="EI436" s="19"/>
      <c r="EJ436" s="19"/>
      <c r="EK436" s="19"/>
      <c r="EL436" s="19"/>
      <c r="FU436" s="19"/>
      <c r="FV436" s="19"/>
      <c r="HQ436" s="19"/>
      <c r="HR436" s="19"/>
      <c r="JM436" s="19"/>
      <c r="JN436" s="29"/>
      <c r="JO436" s="19"/>
      <c r="JP436" s="19"/>
      <c r="JQ436" s="19"/>
      <c r="JR436" s="19"/>
      <c r="JS436" s="19"/>
      <c r="JT436" s="19"/>
      <c r="JU436" s="19"/>
      <c r="JV436" s="19"/>
      <c r="JW436" s="19"/>
      <c r="JX436" s="19"/>
      <c r="JY436" s="19"/>
      <c r="JZ436" s="19"/>
      <c r="LI436" s="19"/>
      <c r="LJ436" s="19"/>
      <c r="LK436" s="19"/>
      <c r="LL436" s="19"/>
      <c r="LM436" s="19"/>
      <c r="LN436" s="19"/>
      <c r="LO436" s="19"/>
      <c r="LP436" s="19"/>
      <c r="LQ436" s="19"/>
      <c r="LR436" s="19"/>
      <c r="LS436" s="19"/>
      <c r="LT436" s="19"/>
      <c r="LU436" s="19"/>
      <c r="ND436" s="19"/>
      <c r="NE436" s="19"/>
      <c r="NF436" s="19"/>
      <c r="NG436" s="19"/>
      <c r="NH436" s="19"/>
      <c r="NI436" s="19"/>
      <c r="NJ436" s="19"/>
      <c r="NK436" s="19"/>
      <c r="NL436" s="19"/>
      <c r="NM436" s="19"/>
      <c r="NN436" s="19"/>
      <c r="NO436" s="19"/>
      <c r="NP436" s="19"/>
      <c r="OZ436" s="25"/>
      <c r="PA436" s="25"/>
      <c r="PB436" s="25"/>
      <c r="PC436" s="25"/>
      <c r="PD436" s="25"/>
      <c r="PE436" s="25"/>
      <c r="PF436" s="25"/>
      <c r="PG436" s="25"/>
      <c r="PH436" s="25"/>
      <c r="PI436" s="25"/>
      <c r="PJ436" s="25"/>
      <c r="PK436" s="25"/>
      <c r="PL436" s="25"/>
      <c r="PM436" s="25"/>
      <c r="PN436" s="25"/>
      <c r="QW436" s="25"/>
      <c r="RA436" s="19"/>
      <c r="RB436" s="19"/>
      <c r="RC436" s="19"/>
      <c r="RD436" s="19"/>
      <c r="RE436" s="19"/>
      <c r="RF436" s="19"/>
      <c r="RI436" s="19"/>
      <c r="RJ436" s="19"/>
      <c r="RK436" s="19"/>
      <c r="RL436" s="19"/>
      <c r="RM436" s="19"/>
      <c r="RN436" s="19"/>
      <c r="RO436" s="19"/>
      <c r="RP436" s="19"/>
      <c r="RQ436" s="19"/>
      <c r="RR436" s="19"/>
      <c r="RS436" s="19"/>
      <c r="RT436" s="19"/>
      <c r="RU436" s="19"/>
      <c r="RV436" s="19"/>
      <c r="RW436" s="19"/>
      <c r="RX436" s="19"/>
      <c r="RY436" s="19"/>
      <c r="SA436" s="19"/>
      <c r="SB436" s="19"/>
    </row>
    <row r="437" spans="1:496" x14ac:dyDescent="0.25">
      <c r="A437" s="2"/>
      <c r="B437" s="19"/>
      <c r="C437" s="19"/>
      <c r="D437" s="19"/>
      <c r="E437" s="25"/>
      <c r="F437" s="25"/>
      <c r="G437" s="19"/>
      <c r="H437" s="19"/>
      <c r="I437" s="19"/>
      <c r="J437" s="19"/>
      <c r="K437" s="19"/>
      <c r="L437" s="29"/>
      <c r="M437" s="29"/>
      <c r="N437" s="19"/>
      <c r="O437" s="19"/>
      <c r="P437" s="20"/>
      <c r="Q437" s="19"/>
      <c r="R437" s="19"/>
      <c r="S437" s="25"/>
      <c r="T437" s="19"/>
      <c r="U437" s="19"/>
      <c r="V437" s="19"/>
      <c r="W437" s="19"/>
      <c r="X437" s="40"/>
      <c r="Y437" s="19"/>
      <c r="Z437" s="19"/>
      <c r="AA437" s="19"/>
      <c r="AB437" s="25"/>
      <c r="AE437" s="19"/>
      <c r="AF437" s="19"/>
      <c r="AH437" s="19"/>
      <c r="AI437" s="25"/>
      <c r="CD437" s="19"/>
      <c r="CE437" s="25"/>
      <c r="DZ437" s="19"/>
      <c r="EA437" s="19"/>
      <c r="EB437" s="19"/>
      <c r="EC437" s="19"/>
      <c r="ED437" s="19"/>
      <c r="EE437" s="19"/>
      <c r="EF437" s="19"/>
      <c r="EG437" s="19"/>
      <c r="EH437" s="19"/>
      <c r="EI437" s="19"/>
      <c r="EJ437" s="19"/>
      <c r="EK437" s="19"/>
      <c r="EL437" s="19"/>
      <c r="FU437" s="19"/>
      <c r="FV437" s="19"/>
      <c r="HQ437" s="19"/>
      <c r="HR437" s="19"/>
      <c r="JM437" s="19"/>
      <c r="JN437" s="29"/>
      <c r="JO437" s="19"/>
      <c r="JP437" s="19"/>
      <c r="JQ437" s="19"/>
      <c r="JR437" s="19"/>
      <c r="JS437" s="19"/>
      <c r="JT437" s="19"/>
      <c r="JU437" s="19"/>
      <c r="JV437" s="19"/>
      <c r="JW437" s="19"/>
      <c r="JX437" s="19"/>
      <c r="JY437" s="19"/>
      <c r="JZ437" s="19"/>
      <c r="LI437" s="19"/>
      <c r="LJ437" s="19"/>
      <c r="LK437" s="19"/>
      <c r="LL437" s="19"/>
      <c r="LM437" s="19"/>
      <c r="LN437" s="19"/>
      <c r="LO437" s="19"/>
      <c r="LP437" s="19"/>
      <c r="LQ437" s="19"/>
      <c r="LR437" s="19"/>
      <c r="LS437" s="19"/>
      <c r="LT437" s="19"/>
      <c r="LU437" s="19"/>
      <c r="ND437" s="19"/>
      <c r="NE437" s="19"/>
      <c r="NF437" s="19"/>
      <c r="NG437" s="19"/>
      <c r="NH437" s="19"/>
      <c r="NI437" s="19"/>
      <c r="NJ437" s="19"/>
      <c r="NK437" s="19"/>
      <c r="NL437" s="19"/>
      <c r="NM437" s="19"/>
      <c r="NN437" s="19"/>
      <c r="NO437" s="19"/>
      <c r="NP437" s="19"/>
      <c r="OZ437" s="25"/>
      <c r="PA437" s="25"/>
      <c r="PB437" s="25"/>
      <c r="PC437" s="25"/>
      <c r="PD437" s="25"/>
      <c r="PE437" s="25"/>
      <c r="PF437" s="25"/>
      <c r="PG437" s="25"/>
      <c r="PH437" s="25"/>
      <c r="PI437" s="25"/>
      <c r="PJ437" s="25"/>
      <c r="PK437" s="25"/>
      <c r="PL437" s="25"/>
      <c r="PM437" s="25"/>
      <c r="PN437" s="25"/>
      <c r="QW437" s="25"/>
      <c r="RA437" s="19"/>
      <c r="RB437" s="19"/>
      <c r="RC437" s="19"/>
      <c r="RD437" s="19"/>
      <c r="RE437" s="19"/>
      <c r="RF437" s="19"/>
      <c r="RI437" s="19"/>
      <c r="RJ437" s="19"/>
      <c r="RK437" s="19"/>
      <c r="RL437" s="19"/>
      <c r="RM437" s="19"/>
      <c r="RN437" s="19"/>
      <c r="RO437" s="19"/>
      <c r="RP437" s="19"/>
      <c r="RQ437" s="19"/>
      <c r="RR437" s="19"/>
      <c r="RS437" s="19"/>
      <c r="RT437" s="19"/>
      <c r="RU437" s="19"/>
      <c r="RV437" s="19"/>
      <c r="RW437" s="19"/>
      <c r="RX437" s="19"/>
      <c r="RY437" s="19"/>
      <c r="SA437" s="19"/>
      <c r="SB437" s="19"/>
    </row>
    <row r="438" spans="1:496" x14ac:dyDescent="0.25">
      <c r="A438" s="2"/>
      <c r="B438" s="19"/>
      <c r="C438" s="19"/>
      <c r="D438" s="19"/>
      <c r="E438" s="25"/>
      <c r="F438" s="25"/>
      <c r="G438" s="19"/>
      <c r="H438" s="19"/>
      <c r="I438" s="19"/>
      <c r="J438" s="19"/>
      <c r="K438" s="19"/>
      <c r="L438" s="29"/>
      <c r="M438" s="29"/>
      <c r="N438" s="19"/>
      <c r="O438" s="19"/>
      <c r="P438" s="20"/>
      <c r="Q438" s="19"/>
      <c r="R438" s="19"/>
      <c r="S438" s="25"/>
      <c r="T438" s="19"/>
      <c r="U438" s="19"/>
      <c r="V438" s="19"/>
      <c r="W438" s="19"/>
      <c r="X438" s="40"/>
      <c r="Y438" s="19"/>
      <c r="Z438" s="19"/>
      <c r="AA438" s="19"/>
      <c r="AB438" s="25"/>
      <c r="AE438" s="19"/>
      <c r="AF438" s="19"/>
      <c r="AH438" s="19"/>
      <c r="AI438" s="25"/>
      <c r="CD438" s="19"/>
      <c r="CE438" s="25"/>
      <c r="DZ438" s="19"/>
      <c r="EA438" s="19"/>
      <c r="EB438" s="19"/>
      <c r="EC438" s="19"/>
      <c r="ED438" s="19"/>
      <c r="EE438" s="19"/>
      <c r="EF438" s="19"/>
      <c r="EG438" s="19"/>
      <c r="EH438" s="19"/>
      <c r="EI438" s="19"/>
      <c r="EJ438" s="19"/>
      <c r="EK438" s="19"/>
      <c r="EL438" s="19"/>
      <c r="FU438" s="19"/>
      <c r="FV438" s="19"/>
      <c r="HQ438" s="19"/>
      <c r="HR438" s="19"/>
      <c r="JM438" s="19"/>
      <c r="JN438" s="29"/>
      <c r="JO438" s="19"/>
      <c r="JP438" s="19"/>
      <c r="JQ438" s="19"/>
      <c r="JR438" s="19"/>
      <c r="JS438" s="19"/>
      <c r="JT438" s="19"/>
      <c r="JU438" s="19"/>
      <c r="JV438" s="19"/>
      <c r="JW438" s="19"/>
      <c r="JX438" s="19"/>
      <c r="JY438" s="19"/>
      <c r="JZ438" s="19"/>
      <c r="LI438" s="19"/>
      <c r="LJ438" s="19"/>
      <c r="LK438" s="19"/>
      <c r="LL438" s="19"/>
      <c r="LM438" s="19"/>
      <c r="LN438" s="19"/>
      <c r="LO438" s="19"/>
      <c r="LP438" s="19"/>
      <c r="LQ438" s="19"/>
      <c r="LR438" s="19"/>
      <c r="LS438" s="19"/>
      <c r="LT438" s="19"/>
      <c r="LU438" s="19"/>
      <c r="ND438" s="19"/>
      <c r="NE438" s="19"/>
      <c r="NF438" s="19"/>
      <c r="NG438" s="19"/>
      <c r="NH438" s="19"/>
      <c r="NI438" s="19"/>
      <c r="NJ438" s="19"/>
      <c r="NK438" s="19"/>
      <c r="NL438" s="19"/>
      <c r="NM438" s="19"/>
      <c r="NN438" s="19"/>
      <c r="NO438" s="19"/>
      <c r="NP438" s="19"/>
      <c r="OZ438" s="25"/>
      <c r="PA438" s="25"/>
      <c r="PB438" s="25"/>
      <c r="PC438" s="25"/>
      <c r="PD438" s="25"/>
      <c r="PE438" s="25"/>
      <c r="PF438" s="25"/>
      <c r="PG438" s="25"/>
      <c r="PH438" s="25"/>
      <c r="PI438" s="25"/>
      <c r="PJ438" s="25"/>
      <c r="PK438" s="25"/>
      <c r="PL438" s="25"/>
      <c r="PM438" s="25"/>
      <c r="PN438" s="25"/>
      <c r="QW438" s="25"/>
      <c r="RA438" s="19"/>
      <c r="RB438" s="19"/>
      <c r="RC438" s="19"/>
      <c r="RD438" s="19"/>
      <c r="RE438" s="19"/>
      <c r="RF438" s="19"/>
      <c r="RI438" s="19"/>
      <c r="RJ438" s="19"/>
      <c r="RK438" s="19"/>
      <c r="RL438" s="19"/>
      <c r="RM438" s="19"/>
      <c r="RN438" s="19"/>
      <c r="RO438" s="19"/>
      <c r="RP438" s="19"/>
      <c r="RQ438" s="19"/>
      <c r="RR438" s="19"/>
      <c r="RS438" s="19"/>
      <c r="RT438" s="19"/>
      <c r="RU438" s="19"/>
      <c r="RV438" s="19"/>
      <c r="RW438" s="19"/>
      <c r="RX438" s="19"/>
      <c r="RY438" s="19"/>
      <c r="SA438" s="19"/>
      <c r="SB438" s="19"/>
    </row>
    <row r="439" spans="1:496" x14ac:dyDescent="0.25">
      <c r="A439" s="2"/>
      <c r="B439" s="19"/>
      <c r="C439" s="19"/>
      <c r="D439" s="19"/>
      <c r="E439" s="25"/>
      <c r="F439" s="25"/>
      <c r="G439" s="19"/>
      <c r="H439" s="19"/>
      <c r="I439" s="19"/>
      <c r="J439" s="19"/>
      <c r="K439" s="19"/>
      <c r="L439" s="29"/>
      <c r="M439" s="29"/>
      <c r="N439" s="19"/>
      <c r="O439" s="19"/>
      <c r="P439" s="20"/>
      <c r="Q439" s="19"/>
      <c r="R439" s="19"/>
      <c r="S439" s="25"/>
      <c r="T439" s="19"/>
      <c r="U439" s="19"/>
      <c r="V439" s="19"/>
      <c r="W439" s="19"/>
      <c r="X439" s="40"/>
      <c r="Y439" s="19"/>
      <c r="Z439" s="19"/>
      <c r="AA439" s="19"/>
      <c r="AB439" s="25"/>
      <c r="AE439" s="19"/>
      <c r="AF439" s="19"/>
      <c r="AH439" s="19"/>
      <c r="AI439" s="25"/>
      <c r="CD439" s="19"/>
      <c r="CE439" s="25"/>
      <c r="DZ439" s="19"/>
      <c r="EA439" s="19"/>
      <c r="EB439" s="19"/>
      <c r="EC439" s="19"/>
      <c r="ED439" s="19"/>
      <c r="EE439" s="19"/>
      <c r="EF439" s="19"/>
      <c r="EG439" s="19"/>
      <c r="EH439" s="19"/>
      <c r="EI439" s="19"/>
      <c r="EJ439" s="19"/>
      <c r="EK439" s="19"/>
      <c r="EL439" s="19"/>
      <c r="FU439" s="19"/>
      <c r="FV439" s="19"/>
      <c r="HQ439" s="19"/>
      <c r="HR439" s="19"/>
      <c r="JM439" s="19"/>
      <c r="JN439" s="29"/>
      <c r="JO439" s="19"/>
      <c r="JP439" s="19"/>
      <c r="JQ439" s="19"/>
      <c r="JR439" s="19"/>
      <c r="JS439" s="19"/>
      <c r="JT439" s="19"/>
      <c r="JU439" s="19"/>
      <c r="JV439" s="19"/>
      <c r="JW439" s="19"/>
      <c r="JX439" s="19"/>
      <c r="JY439" s="19"/>
      <c r="JZ439" s="19"/>
      <c r="LI439" s="19"/>
      <c r="LJ439" s="19"/>
      <c r="LK439" s="19"/>
      <c r="LL439" s="19"/>
      <c r="LM439" s="19"/>
      <c r="LN439" s="19"/>
      <c r="LO439" s="19"/>
      <c r="LP439" s="19"/>
      <c r="LQ439" s="19"/>
      <c r="LR439" s="19"/>
      <c r="LS439" s="19"/>
      <c r="LT439" s="19"/>
      <c r="LU439" s="19"/>
      <c r="ND439" s="19"/>
      <c r="NE439" s="19"/>
      <c r="NF439" s="19"/>
      <c r="NG439" s="19"/>
      <c r="NH439" s="19"/>
      <c r="NI439" s="19"/>
      <c r="NJ439" s="19"/>
      <c r="NK439" s="19"/>
      <c r="NL439" s="19"/>
      <c r="NM439" s="19"/>
      <c r="NN439" s="19"/>
      <c r="NO439" s="19"/>
      <c r="NP439" s="19"/>
      <c r="OZ439" s="25"/>
      <c r="PA439" s="25"/>
      <c r="PB439" s="25"/>
      <c r="PC439" s="25"/>
      <c r="PD439" s="25"/>
      <c r="PE439" s="25"/>
      <c r="PF439" s="25"/>
      <c r="PG439" s="25"/>
      <c r="PH439" s="25"/>
      <c r="PI439" s="25"/>
      <c r="PJ439" s="25"/>
      <c r="PK439" s="25"/>
      <c r="PL439" s="25"/>
      <c r="PM439" s="25"/>
      <c r="PN439" s="25"/>
      <c r="QW439" s="25"/>
      <c r="RA439" s="19"/>
      <c r="RB439" s="19"/>
      <c r="RC439" s="19"/>
      <c r="RD439" s="19"/>
      <c r="RE439" s="19"/>
      <c r="RF439" s="19"/>
      <c r="RI439" s="19"/>
      <c r="RJ439" s="19"/>
      <c r="RK439" s="19"/>
      <c r="RL439" s="19"/>
      <c r="RM439" s="19"/>
      <c r="RN439" s="19"/>
      <c r="RO439" s="19"/>
      <c r="RP439" s="19"/>
      <c r="RQ439" s="19"/>
      <c r="RR439" s="19"/>
      <c r="RS439" s="19"/>
      <c r="RT439" s="19"/>
      <c r="RU439" s="19"/>
      <c r="RV439" s="19"/>
      <c r="RW439" s="19"/>
      <c r="RX439" s="19"/>
      <c r="RY439" s="19"/>
      <c r="SA439" s="19"/>
      <c r="SB439" s="19"/>
    </row>
    <row r="440" spans="1:496" x14ac:dyDescent="0.25">
      <c r="A440" s="2"/>
      <c r="B440" s="19"/>
      <c r="C440" s="19"/>
      <c r="D440" s="19"/>
      <c r="E440" s="25"/>
      <c r="F440" s="25"/>
      <c r="G440" s="19"/>
      <c r="H440" s="19"/>
      <c r="I440" s="19"/>
      <c r="J440" s="19"/>
      <c r="K440" s="19"/>
      <c r="L440" s="29"/>
      <c r="M440" s="29"/>
      <c r="N440" s="19"/>
      <c r="O440" s="19"/>
      <c r="P440" s="20"/>
      <c r="Q440" s="19"/>
      <c r="R440" s="19"/>
      <c r="S440" s="25"/>
      <c r="T440" s="19"/>
      <c r="U440" s="19"/>
      <c r="V440" s="19"/>
      <c r="W440" s="19"/>
      <c r="X440" s="40"/>
      <c r="Y440" s="19"/>
      <c r="Z440" s="19"/>
      <c r="AA440" s="19"/>
      <c r="AB440" s="25"/>
      <c r="AE440" s="19"/>
      <c r="AF440" s="19"/>
      <c r="AH440" s="19"/>
      <c r="AI440" s="25"/>
      <c r="CD440" s="19"/>
      <c r="CE440" s="25"/>
      <c r="DZ440" s="19"/>
      <c r="EA440" s="19"/>
      <c r="EB440" s="19"/>
      <c r="EC440" s="19"/>
      <c r="ED440" s="19"/>
      <c r="EE440" s="19"/>
      <c r="EF440" s="19"/>
      <c r="EG440" s="19"/>
      <c r="EH440" s="19"/>
      <c r="EI440" s="19"/>
      <c r="EJ440" s="19"/>
      <c r="EK440" s="19"/>
      <c r="EL440" s="19"/>
      <c r="FU440" s="19"/>
      <c r="FV440" s="19"/>
      <c r="HQ440" s="19"/>
      <c r="HR440" s="19"/>
      <c r="JM440" s="19"/>
      <c r="JN440" s="29"/>
      <c r="JO440" s="19"/>
      <c r="JP440" s="19"/>
      <c r="JQ440" s="19"/>
      <c r="JR440" s="19"/>
      <c r="JS440" s="19"/>
      <c r="JT440" s="19"/>
      <c r="JU440" s="19"/>
      <c r="JV440" s="19"/>
      <c r="JW440" s="19"/>
      <c r="JX440" s="19"/>
      <c r="JY440" s="19"/>
      <c r="JZ440" s="19"/>
      <c r="LI440" s="19"/>
      <c r="LJ440" s="19"/>
      <c r="LK440" s="19"/>
      <c r="LL440" s="19"/>
      <c r="LM440" s="19"/>
      <c r="LN440" s="19"/>
      <c r="LO440" s="19"/>
      <c r="LP440" s="19"/>
      <c r="LQ440" s="19"/>
      <c r="LR440" s="19"/>
      <c r="LS440" s="19"/>
      <c r="LT440" s="19"/>
      <c r="LU440" s="19"/>
      <c r="ND440" s="19"/>
      <c r="NE440" s="19"/>
      <c r="NF440" s="19"/>
      <c r="NG440" s="19"/>
      <c r="NH440" s="19"/>
      <c r="NI440" s="19"/>
      <c r="NJ440" s="19"/>
      <c r="NK440" s="19"/>
      <c r="NL440" s="19"/>
      <c r="NM440" s="19"/>
      <c r="NN440" s="19"/>
      <c r="NO440" s="19"/>
      <c r="NP440" s="19"/>
      <c r="OZ440" s="25"/>
      <c r="PA440" s="25"/>
      <c r="PB440" s="25"/>
      <c r="PC440" s="25"/>
      <c r="PD440" s="25"/>
      <c r="PE440" s="25"/>
      <c r="PF440" s="25"/>
      <c r="PG440" s="25"/>
      <c r="PH440" s="25"/>
      <c r="PI440" s="25"/>
      <c r="PJ440" s="25"/>
      <c r="PK440" s="25"/>
      <c r="PL440" s="25"/>
      <c r="PM440" s="25"/>
      <c r="PN440" s="25"/>
      <c r="QW440" s="25"/>
      <c r="RA440" s="19"/>
      <c r="RB440" s="19"/>
      <c r="RC440" s="19"/>
      <c r="RD440" s="19"/>
      <c r="RE440" s="19"/>
      <c r="RF440" s="19"/>
      <c r="RI440" s="19"/>
      <c r="RJ440" s="19"/>
      <c r="RK440" s="19"/>
      <c r="RL440" s="19"/>
      <c r="RM440" s="19"/>
      <c r="RN440" s="19"/>
      <c r="RO440" s="19"/>
      <c r="RP440" s="19"/>
      <c r="RQ440" s="19"/>
      <c r="RR440" s="19"/>
      <c r="RS440" s="19"/>
      <c r="RT440" s="19"/>
      <c r="RU440" s="19"/>
      <c r="RV440" s="19"/>
      <c r="RW440" s="19"/>
      <c r="RX440" s="19"/>
      <c r="RY440" s="19"/>
      <c r="SA440" s="19"/>
      <c r="SB440" s="19"/>
    </row>
    <row r="441" spans="1:496" x14ac:dyDescent="0.25">
      <c r="A441" s="2"/>
      <c r="B441" s="19"/>
      <c r="C441" s="19"/>
      <c r="D441" s="19"/>
      <c r="E441" s="25"/>
      <c r="F441" s="25"/>
      <c r="G441" s="19"/>
      <c r="H441" s="19"/>
      <c r="I441" s="19"/>
      <c r="J441" s="19"/>
      <c r="K441" s="19"/>
      <c r="L441" s="29"/>
      <c r="M441" s="29"/>
      <c r="N441" s="19"/>
      <c r="O441" s="19"/>
      <c r="P441" s="20"/>
      <c r="Q441" s="19"/>
      <c r="R441" s="19"/>
      <c r="S441" s="25"/>
      <c r="T441" s="19"/>
      <c r="U441" s="19"/>
      <c r="V441" s="19"/>
      <c r="W441" s="19"/>
      <c r="X441" s="40"/>
      <c r="Y441" s="19"/>
      <c r="Z441" s="19"/>
      <c r="AA441" s="19"/>
      <c r="AB441" s="25"/>
      <c r="AE441" s="19"/>
      <c r="AF441" s="19"/>
      <c r="AH441" s="19"/>
      <c r="AI441" s="25"/>
      <c r="CD441" s="19"/>
      <c r="CE441" s="25"/>
      <c r="DZ441" s="19"/>
      <c r="EA441" s="19"/>
      <c r="EB441" s="19"/>
      <c r="EC441" s="19"/>
      <c r="ED441" s="19"/>
      <c r="EE441" s="19"/>
      <c r="EF441" s="19"/>
      <c r="EG441" s="19"/>
      <c r="EH441" s="19"/>
      <c r="EI441" s="19"/>
      <c r="EJ441" s="19"/>
      <c r="EK441" s="19"/>
      <c r="EL441" s="19"/>
      <c r="FU441" s="19"/>
      <c r="FV441" s="19"/>
      <c r="HQ441" s="19"/>
      <c r="HR441" s="19"/>
      <c r="JM441" s="19"/>
      <c r="JN441" s="29"/>
      <c r="JO441" s="19"/>
      <c r="JP441" s="19"/>
      <c r="JQ441" s="19"/>
      <c r="JR441" s="19"/>
      <c r="JS441" s="19"/>
      <c r="JT441" s="19"/>
      <c r="JU441" s="19"/>
      <c r="JV441" s="19"/>
      <c r="JW441" s="19"/>
      <c r="JX441" s="19"/>
      <c r="JY441" s="19"/>
      <c r="JZ441" s="19"/>
      <c r="LI441" s="19"/>
      <c r="LJ441" s="19"/>
      <c r="LK441" s="19"/>
      <c r="LL441" s="19"/>
      <c r="LM441" s="19"/>
      <c r="LN441" s="19"/>
      <c r="LO441" s="19"/>
      <c r="LP441" s="19"/>
      <c r="LQ441" s="19"/>
      <c r="LR441" s="19"/>
      <c r="LS441" s="19"/>
      <c r="LT441" s="19"/>
      <c r="LU441" s="19"/>
      <c r="ND441" s="19"/>
      <c r="NE441" s="19"/>
      <c r="NF441" s="19"/>
      <c r="NG441" s="19"/>
      <c r="NH441" s="19"/>
      <c r="NI441" s="19"/>
      <c r="NJ441" s="19"/>
      <c r="NK441" s="19"/>
      <c r="NL441" s="19"/>
      <c r="NM441" s="19"/>
      <c r="NN441" s="19"/>
      <c r="NO441" s="19"/>
      <c r="NP441" s="19"/>
      <c r="OZ441" s="25"/>
      <c r="PA441" s="25"/>
      <c r="PB441" s="25"/>
      <c r="PC441" s="25"/>
      <c r="PD441" s="25"/>
      <c r="PE441" s="25"/>
      <c r="PF441" s="25"/>
      <c r="PG441" s="25"/>
      <c r="PH441" s="25"/>
      <c r="PI441" s="25"/>
      <c r="PJ441" s="25"/>
      <c r="PK441" s="25"/>
      <c r="PL441" s="25"/>
      <c r="PM441" s="25"/>
      <c r="PN441" s="25"/>
      <c r="QW441" s="25"/>
      <c r="RA441" s="19"/>
      <c r="RB441" s="19"/>
      <c r="RC441" s="19"/>
      <c r="RD441" s="19"/>
      <c r="RE441" s="19"/>
      <c r="RF441" s="19"/>
      <c r="RI441" s="19"/>
      <c r="RJ441" s="19"/>
      <c r="RK441" s="19"/>
      <c r="RL441" s="19"/>
      <c r="RM441" s="19"/>
      <c r="RN441" s="19"/>
      <c r="RO441" s="19"/>
      <c r="RP441" s="19"/>
      <c r="RQ441" s="19"/>
      <c r="RR441" s="19"/>
      <c r="RS441" s="19"/>
      <c r="RT441" s="19"/>
      <c r="RU441" s="19"/>
      <c r="RV441" s="19"/>
      <c r="RW441" s="19"/>
      <c r="RX441" s="19"/>
      <c r="RY441" s="19"/>
      <c r="SA441" s="19"/>
      <c r="SB441" s="19"/>
    </row>
    <row r="442" spans="1:496" x14ac:dyDescent="0.25">
      <c r="A442" s="2"/>
      <c r="B442" s="19"/>
      <c r="C442" s="19"/>
      <c r="D442" s="19"/>
      <c r="E442" s="25"/>
      <c r="F442" s="25"/>
      <c r="G442" s="19"/>
      <c r="H442" s="19"/>
      <c r="I442" s="19"/>
      <c r="J442" s="19"/>
      <c r="K442" s="19"/>
      <c r="L442" s="29"/>
      <c r="M442" s="29"/>
      <c r="N442" s="19"/>
      <c r="O442" s="19"/>
      <c r="P442" s="20"/>
      <c r="Q442" s="19"/>
      <c r="R442" s="19"/>
      <c r="S442" s="25"/>
      <c r="T442" s="19"/>
      <c r="U442" s="19"/>
      <c r="V442" s="19"/>
      <c r="W442" s="19"/>
      <c r="X442" s="40"/>
      <c r="Y442" s="19"/>
      <c r="Z442" s="19"/>
      <c r="AA442" s="19"/>
      <c r="AB442" s="25"/>
      <c r="AE442" s="19"/>
      <c r="AF442" s="19"/>
      <c r="AH442" s="19"/>
      <c r="AI442" s="25"/>
      <c r="CD442" s="19"/>
      <c r="CE442" s="25"/>
      <c r="DZ442" s="19"/>
      <c r="EA442" s="19"/>
      <c r="EB442" s="19"/>
      <c r="EC442" s="19"/>
      <c r="ED442" s="19"/>
      <c r="EE442" s="19"/>
      <c r="EF442" s="19"/>
      <c r="EG442" s="19"/>
      <c r="EH442" s="19"/>
      <c r="EI442" s="19"/>
      <c r="EJ442" s="19"/>
      <c r="EK442" s="19"/>
      <c r="EL442" s="19"/>
      <c r="FU442" s="19"/>
      <c r="FV442" s="19"/>
      <c r="HQ442" s="19"/>
      <c r="HR442" s="19"/>
      <c r="JM442" s="19"/>
      <c r="JN442" s="29"/>
      <c r="JO442" s="19"/>
      <c r="JP442" s="19"/>
      <c r="JQ442" s="19"/>
      <c r="JR442" s="19"/>
      <c r="JS442" s="19"/>
      <c r="JT442" s="19"/>
      <c r="JU442" s="19"/>
      <c r="JV442" s="19"/>
      <c r="JW442" s="19"/>
      <c r="JX442" s="19"/>
      <c r="JY442" s="19"/>
      <c r="JZ442" s="19"/>
      <c r="LI442" s="19"/>
      <c r="LJ442" s="19"/>
      <c r="LK442" s="19"/>
      <c r="LL442" s="19"/>
      <c r="LM442" s="19"/>
      <c r="LN442" s="19"/>
      <c r="LO442" s="19"/>
      <c r="LP442" s="19"/>
      <c r="LQ442" s="19"/>
      <c r="LR442" s="19"/>
      <c r="LS442" s="19"/>
      <c r="LT442" s="19"/>
      <c r="LU442" s="19"/>
      <c r="ND442" s="19"/>
      <c r="NE442" s="19"/>
      <c r="NF442" s="19"/>
      <c r="NG442" s="19"/>
      <c r="NH442" s="19"/>
      <c r="NI442" s="19"/>
      <c r="NJ442" s="19"/>
      <c r="NK442" s="19"/>
      <c r="NL442" s="19"/>
      <c r="NM442" s="19"/>
      <c r="NN442" s="19"/>
      <c r="NO442" s="19"/>
      <c r="NP442" s="19"/>
      <c r="OZ442" s="25"/>
      <c r="PA442" s="25"/>
      <c r="PB442" s="25"/>
      <c r="PC442" s="25"/>
      <c r="PD442" s="25"/>
      <c r="PE442" s="25"/>
      <c r="PF442" s="25"/>
      <c r="PG442" s="25"/>
      <c r="PH442" s="25"/>
      <c r="PI442" s="25"/>
      <c r="PJ442" s="25"/>
      <c r="PK442" s="25"/>
      <c r="PL442" s="25"/>
      <c r="PM442" s="25"/>
      <c r="PN442" s="25"/>
      <c r="QW442" s="25"/>
      <c r="RA442" s="19"/>
      <c r="RB442" s="19"/>
      <c r="RC442" s="19"/>
      <c r="RD442" s="19"/>
      <c r="RE442" s="19"/>
      <c r="RF442" s="19"/>
      <c r="RI442" s="19"/>
      <c r="RJ442" s="19"/>
      <c r="RK442" s="19"/>
      <c r="RL442" s="19"/>
      <c r="RM442" s="19"/>
      <c r="RN442" s="19"/>
      <c r="RO442" s="19"/>
      <c r="RP442" s="19"/>
      <c r="RQ442" s="19"/>
      <c r="RR442" s="19"/>
      <c r="RS442" s="19"/>
      <c r="RT442" s="19"/>
      <c r="RU442" s="19"/>
      <c r="RV442" s="19"/>
      <c r="RW442" s="19"/>
      <c r="RX442" s="19"/>
      <c r="RY442" s="19"/>
      <c r="SA442" s="19"/>
      <c r="SB442" s="19"/>
    </row>
    <row r="443" spans="1:496" x14ac:dyDescent="0.25">
      <c r="A443" s="2"/>
      <c r="B443" s="19"/>
      <c r="C443" s="19"/>
      <c r="D443" s="19"/>
      <c r="E443" s="25"/>
      <c r="F443" s="25"/>
      <c r="G443" s="19"/>
      <c r="H443" s="19"/>
      <c r="I443" s="19"/>
      <c r="J443" s="19"/>
      <c r="K443" s="19"/>
      <c r="L443" s="29"/>
      <c r="M443" s="29"/>
      <c r="N443" s="19"/>
      <c r="O443" s="19"/>
      <c r="P443" s="20"/>
      <c r="Q443" s="19"/>
      <c r="R443" s="19"/>
      <c r="S443" s="25"/>
      <c r="T443" s="19"/>
      <c r="U443" s="19"/>
      <c r="V443" s="19"/>
      <c r="W443" s="19"/>
      <c r="X443" s="40"/>
      <c r="Y443" s="19"/>
      <c r="Z443" s="19"/>
      <c r="AA443" s="19"/>
      <c r="AB443" s="25"/>
      <c r="AE443" s="19"/>
      <c r="AF443" s="19"/>
      <c r="AH443" s="19"/>
      <c r="AI443" s="25"/>
      <c r="CD443" s="19"/>
      <c r="CE443" s="25"/>
      <c r="DZ443" s="19"/>
      <c r="EA443" s="19"/>
      <c r="EB443" s="19"/>
      <c r="EC443" s="19"/>
      <c r="ED443" s="19"/>
      <c r="EE443" s="19"/>
      <c r="EF443" s="19"/>
      <c r="EG443" s="19"/>
      <c r="EH443" s="19"/>
      <c r="EI443" s="19"/>
      <c r="EJ443" s="19"/>
      <c r="EK443" s="19"/>
      <c r="EL443" s="19"/>
      <c r="FU443" s="19"/>
      <c r="FV443" s="19"/>
      <c r="HQ443" s="19"/>
      <c r="HR443" s="19"/>
      <c r="JM443" s="19"/>
      <c r="JN443" s="29"/>
      <c r="JO443" s="19"/>
      <c r="JP443" s="19"/>
      <c r="JQ443" s="19"/>
      <c r="JR443" s="19"/>
      <c r="JS443" s="19"/>
      <c r="JT443" s="19"/>
      <c r="JU443" s="19"/>
      <c r="JV443" s="19"/>
      <c r="JW443" s="19"/>
      <c r="JX443" s="19"/>
      <c r="JY443" s="19"/>
      <c r="JZ443" s="19"/>
      <c r="LI443" s="19"/>
      <c r="LJ443" s="19"/>
      <c r="LK443" s="19"/>
      <c r="LL443" s="19"/>
      <c r="LM443" s="19"/>
      <c r="LN443" s="19"/>
      <c r="LO443" s="19"/>
      <c r="LP443" s="19"/>
      <c r="LQ443" s="19"/>
      <c r="LR443" s="19"/>
      <c r="LS443" s="19"/>
      <c r="LT443" s="19"/>
      <c r="LU443" s="19"/>
      <c r="ND443" s="19"/>
      <c r="NE443" s="19"/>
      <c r="NF443" s="19"/>
      <c r="NG443" s="19"/>
      <c r="NH443" s="19"/>
      <c r="NI443" s="19"/>
      <c r="NJ443" s="19"/>
      <c r="NK443" s="19"/>
      <c r="NL443" s="19"/>
      <c r="NM443" s="19"/>
      <c r="NN443" s="19"/>
      <c r="NO443" s="19"/>
      <c r="NP443" s="19"/>
      <c r="OZ443" s="25"/>
      <c r="PA443" s="25"/>
      <c r="PB443" s="25"/>
      <c r="PC443" s="25"/>
      <c r="PD443" s="25"/>
      <c r="PE443" s="25"/>
      <c r="PF443" s="25"/>
      <c r="PG443" s="25"/>
      <c r="PH443" s="25"/>
      <c r="PI443" s="25"/>
      <c r="PJ443" s="25"/>
      <c r="PK443" s="25"/>
      <c r="PL443" s="25"/>
      <c r="PM443" s="25"/>
      <c r="PN443" s="25"/>
      <c r="QW443" s="25"/>
      <c r="RA443" s="19"/>
      <c r="RB443" s="19"/>
      <c r="RC443" s="19"/>
      <c r="RD443" s="19"/>
      <c r="RE443" s="19"/>
      <c r="RF443" s="19"/>
      <c r="RI443" s="19"/>
      <c r="RJ443" s="19"/>
      <c r="RK443" s="19"/>
      <c r="RL443" s="19"/>
      <c r="RM443" s="19"/>
      <c r="RN443" s="19"/>
      <c r="RO443" s="19"/>
      <c r="RP443" s="19"/>
      <c r="RQ443" s="19"/>
      <c r="RR443" s="19"/>
      <c r="RS443" s="19"/>
      <c r="RT443" s="19"/>
      <c r="RU443" s="19"/>
      <c r="RV443" s="19"/>
      <c r="RW443" s="19"/>
      <c r="RX443" s="19"/>
      <c r="RY443" s="19"/>
      <c r="SA443" s="19"/>
      <c r="SB443" s="19"/>
    </row>
    <row r="444" spans="1:496" x14ac:dyDescent="0.25">
      <c r="A444" s="2"/>
      <c r="B444" s="19"/>
      <c r="C444" s="19"/>
      <c r="D444" s="19"/>
      <c r="E444" s="25"/>
      <c r="F444" s="25"/>
      <c r="G444" s="19"/>
      <c r="H444" s="19"/>
      <c r="I444" s="19"/>
      <c r="J444" s="19"/>
      <c r="K444" s="19"/>
      <c r="L444" s="29"/>
      <c r="M444" s="29"/>
      <c r="N444" s="19"/>
      <c r="O444" s="19"/>
      <c r="P444" s="20"/>
      <c r="Q444" s="19"/>
      <c r="R444" s="19"/>
      <c r="S444" s="25"/>
      <c r="T444" s="19"/>
      <c r="U444" s="19"/>
      <c r="V444" s="19"/>
      <c r="W444" s="19"/>
      <c r="X444" s="40"/>
      <c r="Y444" s="19"/>
      <c r="Z444" s="19"/>
      <c r="AA444" s="19"/>
      <c r="AB444" s="25"/>
      <c r="AE444" s="19"/>
      <c r="AF444" s="19"/>
      <c r="AH444" s="19"/>
      <c r="AI444" s="25"/>
      <c r="CD444" s="19"/>
      <c r="CE444" s="25"/>
      <c r="DZ444" s="19"/>
      <c r="EA444" s="19"/>
      <c r="EB444" s="19"/>
      <c r="EC444" s="19"/>
      <c r="ED444" s="19"/>
      <c r="EE444" s="19"/>
      <c r="EF444" s="19"/>
      <c r="EG444" s="19"/>
      <c r="EH444" s="19"/>
      <c r="EI444" s="19"/>
      <c r="EJ444" s="19"/>
      <c r="EK444" s="19"/>
      <c r="EL444" s="19"/>
      <c r="FU444" s="19"/>
      <c r="FV444" s="19"/>
      <c r="HQ444" s="19"/>
      <c r="HR444" s="19"/>
      <c r="JM444" s="19"/>
      <c r="JN444" s="29"/>
      <c r="JO444" s="19"/>
      <c r="JP444" s="19"/>
      <c r="JQ444" s="19"/>
      <c r="JR444" s="19"/>
      <c r="JS444" s="19"/>
      <c r="JT444" s="19"/>
      <c r="JU444" s="19"/>
      <c r="JV444" s="19"/>
      <c r="JW444" s="19"/>
      <c r="JX444" s="19"/>
      <c r="JY444" s="19"/>
      <c r="JZ444" s="19"/>
      <c r="LI444" s="19"/>
      <c r="LJ444" s="19"/>
      <c r="LK444" s="19"/>
      <c r="LL444" s="19"/>
      <c r="LM444" s="19"/>
      <c r="LN444" s="19"/>
      <c r="LO444" s="19"/>
      <c r="LP444" s="19"/>
      <c r="LQ444" s="19"/>
      <c r="LR444" s="19"/>
      <c r="LS444" s="19"/>
      <c r="LT444" s="19"/>
      <c r="LU444" s="19"/>
      <c r="ND444" s="19"/>
      <c r="NE444" s="19"/>
      <c r="NF444" s="19"/>
      <c r="NG444" s="19"/>
      <c r="NH444" s="19"/>
      <c r="NI444" s="19"/>
      <c r="NJ444" s="19"/>
      <c r="NK444" s="19"/>
      <c r="NL444" s="19"/>
      <c r="NM444" s="19"/>
      <c r="NN444" s="19"/>
      <c r="NO444" s="19"/>
      <c r="NP444" s="19"/>
      <c r="OZ444" s="25"/>
      <c r="PA444" s="25"/>
      <c r="PB444" s="25"/>
      <c r="PC444" s="25"/>
      <c r="PD444" s="25"/>
      <c r="PE444" s="25"/>
      <c r="PF444" s="25"/>
      <c r="PG444" s="25"/>
      <c r="PH444" s="25"/>
      <c r="PI444" s="25"/>
      <c r="PJ444" s="25"/>
      <c r="PK444" s="25"/>
      <c r="PL444" s="25"/>
      <c r="PM444" s="25"/>
      <c r="PN444" s="25"/>
      <c r="QW444" s="25"/>
      <c r="RA444" s="19"/>
      <c r="RB444" s="19"/>
      <c r="RC444" s="19"/>
      <c r="RD444" s="19"/>
      <c r="RE444" s="19"/>
      <c r="RF444" s="19"/>
      <c r="RI444" s="19"/>
      <c r="RJ444" s="19"/>
      <c r="RK444" s="19"/>
      <c r="RL444" s="19"/>
      <c r="RM444" s="19"/>
      <c r="RN444" s="19"/>
      <c r="RO444" s="19"/>
      <c r="RP444" s="19"/>
      <c r="RQ444" s="19"/>
      <c r="RR444" s="19"/>
      <c r="RS444" s="19"/>
      <c r="RT444" s="19"/>
      <c r="RU444" s="19"/>
      <c r="RV444" s="19"/>
      <c r="RW444" s="19"/>
      <c r="RX444" s="19"/>
      <c r="RY444" s="19"/>
      <c r="SA444" s="19"/>
      <c r="SB444" s="19"/>
    </row>
    <row r="445" spans="1:496" x14ac:dyDescent="0.25">
      <c r="A445" s="2"/>
      <c r="B445" s="19"/>
      <c r="C445" s="19"/>
      <c r="D445" s="19"/>
      <c r="E445" s="25"/>
      <c r="F445" s="25"/>
      <c r="G445" s="19"/>
      <c r="H445" s="19"/>
      <c r="I445" s="19"/>
      <c r="J445" s="19"/>
      <c r="K445" s="19"/>
      <c r="L445" s="29"/>
      <c r="M445" s="29"/>
      <c r="N445" s="19"/>
      <c r="O445" s="19"/>
      <c r="P445" s="20"/>
      <c r="Q445" s="19"/>
      <c r="R445" s="19"/>
      <c r="S445" s="25"/>
      <c r="T445" s="19"/>
      <c r="U445" s="19"/>
      <c r="V445" s="19"/>
      <c r="W445" s="19"/>
      <c r="X445" s="40"/>
      <c r="Y445" s="19"/>
      <c r="Z445" s="19"/>
      <c r="AA445" s="19"/>
      <c r="AB445" s="25"/>
      <c r="AE445" s="19"/>
      <c r="AF445" s="19"/>
      <c r="AH445" s="19"/>
      <c r="AI445" s="25"/>
      <c r="CD445" s="19"/>
      <c r="CE445" s="25"/>
      <c r="DZ445" s="19"/>
      <c r="EA445" s="19"/>
      <c r="EB445" s="19"/>
      <c r="EC445" s="19"/>
      <c r="ED445" s="19"/>
      <c r="EE445" s="19"/>
      <c r="EF445" s="19"/>
      <c r="EG445" s="19"/>
      <c r="EH445" s="19"/>
      <c r="EI445" s="19"/>
      <c r="EJ445" s="19"/>
      <c r="EK445" s="19"/>
      <c r="EL445" s="19"/>
      <c r="FU445" s="19"/>
      <c r="FV445" s="19"/>
      <c r="HQ445" s="19"/>
      <c r="HR445" s="19"/>
      <c r="JM445" s="19"/>
      <c r="JN445" s="29"/>
      <c r="JO445" s="19"/>
      <c r="JP445" s="19"/>
      <c r="JQ445" s="19"/>
      <c r="JR445" s="19"/>
      <c r="JS445" s="19"/>
      <c r="JT445" s="19"/>
      <c r="JU445" s="19"/>
      <c r="JV445" s="19"/>
      <c r="JW445" s="19"/>
      <c r="JX445" s="19"/>
      <c r="JY445" s="19"/>
      <c r="JZ445" s="19"/>
      <c r="LI445" s="19"/>
      <c r="LJ445" s="19"/>
      <c r="LK445" s="19"/>
      <c r="LL445" s="19"/>
      <c r="LM445" s="19"/>
      <c r="LN445" s="19"/>
      <c r="LO445" s="19"/>
      <c r="LP445" s="19"/>
      <c r="LQ445" s="19"/>
      <c r="LR445" s="19"/>
      <c r="LS445" s="19"/>
      <c r="LT445" s="19"/>
      <c r="LU445" s="19"/>
      <c r="ND445" s="19"/>
      <c r="NE445" s="19"/>
      <c r="NF445" s="19"/>
      <c r="NG445" s="19"/>
      <c r="NH445" s="19"/>
      <c r="NI445" s="19"/>
      <c r="NJ445" s="19"/>
      <c r="NK445" s="19"/>
      <c r="NL445" s="19"/>
      <c r="NM445" s="19"/>
      <c r="NN445" s="19"/>
      <c r="NO445" s="19"/>
      <c r="NP445" s="19"/>
      <c r="OZ445" s="25"/>
      <c r="PA445" s="25"/>
      <c r="PB445" s="25"/>
      <c r="PC445" s="25"/>
      <c r="PD445" s="25"/>
      <c r="PE445" s="25"/>
      <c r="PF445" s="25"/>
      <c r="PG445" s="25"/>
      <c r="PH445" s="25"/>
      <c r="PI445" s="25"/>
      <c r="PJ445" s="25"/>
      <c r="PK445" s="25"/>
      <c r="PL445" s="25"/>
      <c r="PM445" s="25"/>
      <c r="PN445" s="25"/>
      <c r="QW445" s="25"/>
      <c r="RA445" s="19"/>
      <c r="RB445" s="19"/>
      <c r="RC445" s="19"/>
      <c r="RD445" s="19"/>
      <c r="RE445" s="19"/>
      <c r="RF445" s="19"/>
      <c r="RI445" s="19"/>
      <c r="RJ445" s="19"/>
      <c r="RK445" s="19"/>
      <c r="RL445" s="19"/>
      <c r="RM445" s="19"/>
      <c r="RN445" s="19"/>
      <c r="RO445" s="19"/>
      <c r="RP445" s="19"/>
      <c r="RQ445" s="19"/>
      <c r="RR445" s="19"/>
      <c r="RS445" s="19"/>
      <c r="RT445" s="19"/>
      <c r="RU445" s="19"/>
      <c r="RV445" s="19"/>
      <c r="RW445" s="19"/>
      <c r="RX445" s="19"/>
      <c r="RY445" s="19"/>
      <c r="SA445" s="19"/>
      <c r="SB445" s="19"/>
    </row>
    <row r="446" spans="1:496" x14ac:dyDescent="0.25">
      <c r="A446" s="2"/>
      <c r="B446" s="19"/>
      <c r="C446" s="19"/>
      <c r="D446" s="19"/>
      <c r="E446" s="25"/>
      <c r="F446" s="25"/>
      <c r="G446" s="19"/>
      <c r="H446" s="19"/>
      <c r="I446" s="19"/>
      <c r="J446" s="19"/>
      <c r="K446" s="19"/>
      <c r="L446" s="29"/>
      <c r="M446" s="29"/>
      <c r="N446" s="19"/>
      <c r="O446" s="19"/>
      <c r="P446" s="20"/>
      <c r="Q446" s="19"/>
      <c r="R446" s="19"/>
      <c r="S446" s="25"/>
      <c r="T446" s="19"/>
      <c r="U446" s="19"/>
      <c r="V446" s="19"/>
      <c r="W446" s="19"/>
      <c r="X446" s="40"/>
      <c r="Y446" s="19"/>
      <c r="Z446" s="19"/>
      <c r="AA446" s="19"/>
      <c r="AB446" s="25"/>
      <c r="AE446" s="19"/>
      <c r="AF446" s="19"/>
      <c r="AH446" s="19"/>
      <c r="AI446" s="25"/>
      <c r="CD446" s="19"/>
      <c r="CE446" s="25"/>
      <c r="DZ446" s="19"/>
      <c r="EA446" s="19"/>
      <c r="EB446" s="19"/>
      <c r="EC446" s="19"/>
      <c r="ED446" s="19"/>
      <c r="EE446" s="19"/>
      <c r="EF446" s="19"/>
      <c r="EG446" s="19"/>
      <c r="EH446" s="19"/>
      <c r="EI446" s="19"/>
      <c r="EJ446" s="19"/>
      <c r="EK446" s="19"/>
      <c r="EL446" s="19"/>
      <c r="FU446" s="19"/>
      <c r="FV446" s="19"/>
      <c r="HQ446" s="19"/>
      <c r="HR446" s="19"/>
      <c r="JM446" s="19"/>
      <c r="JN446" s="29"/>
      <c r="JO446" s="19"/>
      <c r="JP446" s="19"/>
      <c r="JQ446" s="19"/>
      <c r="JR446" s="19"/>
      <c r="JS446" s="19"/>
      <c r="JT446" s="19"/>
      <c r="JU446" s="19"/>
      <c r="JV446" s="19"/>
      <c r="JW446" s="19"/>
      <c r="JX446" s="19"/>
      <c r="JY446" s="19"/>
      <c r="JZ446" s="19"/>
      <c r="LI446" s="19"/>
      <c r="LJ446" s="19"/>
      <c r="LK446" s="19"/>
      <c r="LL446" s="19"/>
      <c r="LM446" s="19"/>
      <c r="LN446" s="19"/>
      <c r="LO446" s="19"/>
      <c r="LP446" s="19"/>
      <c r="LQ446" s="19"/>
      <c r="LR446" s="19"/>
      <c r="LS446" s="19"/>
      <c r="LT446" s="19"/>
      <c r="LU446" s="19"/>
      <c r="ND446" s="19"/>
      <c r="NE446" s="19"/>
      <c r="NF446" s="19"/>
      <c r="NG446" s="19"/>
      <c r="NH446" s="19"/>
      <c r="NI446" s="19"/>
      <c r="NJ446" s="19"/>
      <c r="NK446" s="19"/>
      <c r="NL446" s="19"/>
      <c r="NM446" s="19"/>
      <c r="NN446" s="19"/>
      <c r="NO446" s="19"/>
      <c r="NP446" s="19"/>
      <c r="OZ446" s="25"/>
      <c r="PA446" s="25"/>
      <c r="PB446" s="25"/>
      <c r="PC446" s="25"/>
      <c r="PD446" s="25"/>
      <c r="PE446" s="25"/>
      <c r="PF446" s="25"/>
      <c r="PG446" s="25"/>
      <c r="PH446" s="25"/>
      <c r="PI446" s="25"/>
      <c r="PJ446" s="25"/>
      <c r="PK446" s="25"/>
      <c r="PL446" s="25"/>
      <c r="PM446" s="25"/>
      <c r="PN446" s="25"/>
      <c r="QW446" s="25"/>
      <c r="RA446" s="19"/>
      <c r="RB446" s="19"/>
      <c r="RC446" s="19"/>
      <c r="RD446" s="19"/>
      <c r="RE446" s="19"/>
      <c r="RF446" s="19"/>
      <c r="RI446" s="19"/>
      <c r="RJ446" s="19"/>
      <c r="RK446" s="19"/>
      <c r="RL446" s="19"/>
      <c r="RM446" s="19"/>
      <c r="RN446" s="19"/>
      <c r="RO446" s="19"/>
      <c r="RP446" s="19"/>
      <c r="RQ446" s="19"/>
      <c r="RR446" s="19"/>
      <c r="RS446" s="19"/>
      <c r="RT446" s="19"/>
      <c r="RU446" s="19"/>
      <c r="RV446" s="19"/>
      <c r="RW446" s="19"/>
      <c r="RX446" s="19"/>
      <c r="RY446" s="19"/>
      <c r="SA446" s="19"/>
      <c r="SB446" s="19"/>
    </row>
    <row r="447" spans="1:496" x14ac:dyDescent="0.25">
      <c r="A447" s="2"/>
      <c r="B447" s="19"/>
      <c r="C447" s="19"/>
      <c r="D447" s="19"/>
      <c r="E447" s="25"/>
      <c r="F447" s="25"/>
      <c r="G447" s="19"/>
      <c r="H447" s="19"/>
      <c r="I447" s="19"/>
      <c r="J447" s="19"/>
      <c r="K447" s="19"/>
      <c r="L447" s="29"/>
      <c r="M447" s="29"/>
      <c r="N447" s="19"/>
      <c r="O447" s="19"/>
      <c r="P447" s="20"/>
      <c r="Q447" s="19"/>
      <c r="R447" s="19"/>
      <c r="S447" s="25"/>
      <c r="T447" s="19"/>
      <c r="U447" s="19"/>
      <c r="V447" s="19"/>
      <c r="W447" s="19"/>
      <c r="X447" s="40"/>
      <c r="Y447" s="19"/>
      <c r="Z447" s="19"/>
      <c r="AA447" s="19"/>
      <c r="AB447" s="25"/>
      <c r="AE447" s="19"/>
      <c r="AF447" s="19"/>
      <c r="AH447" s="19"/>
      <c r="AI447" s="25"/>
      <c r="CD447" s="19"/>
      <c r="CE447" s="25"/>
      <c r="DZ447" s="19"/>
      <c r="EA447" s="19"/>
      <c r="EB447" s="19"/>
      <c r="EC447" s="19"/>
      <c r="ED447" s="19"/>
      <c r="EE447" s="19"/>
      <c r="EF447" s="19"/>
      <c r="EG447" s="19"/>
      <c r="EH447" s="19"/>
      <c r="EI447" s="19"/>
      <c r="EJ447" s="19"/>
      <c r="EK447" s="19"/>
      <c r="EL447" s="19"/>
      <c r="FU447" s="19"/>
      <c r="FV447" s="19"/>
      <c r="HQ447" s="19"/>
      <c r="HR447" s="19"/>
      <c r="JM447" s="19"/>
      <c r="JN447" s="29"/>
      <c r="JO447" s="19"/>
      <c r="JP447" s="19"/>
      <c r="JQ447" s="19"/>
      <c r="JR447" s="19"/>
      <c r="JS447" s="19"/>
      <c r="JT447" s="19"/>
      <c r="JU447" s="19"/>
      <c r="JV447" s="19"/>
      <c r="JW447" s="19"/>
      <c r="JX447" s="19"/>
      <c r="JY447" s="19"/>
      <c r="JZ447" s="19"/>
      <c r="LI447" s="19"/>
      <c r="LJ447" s="19"/>
      <c r="LK447" s="19"/>
      <c r="LL447" s="19"/>
      <c r="LM447" s="19"/>
      <c r="LN447" s="19"/>
      <c r="LO447" s="19"/>
      <c r="LP447" s="19"/>
      <c r="LQ447" s="19"/>
      <c r="LR447" s="19"/>
      <c r="LS447" s="19"/>
      <c r="LT447" s="19"/>
      <c r="LU447" s="19"/>
      <c r="ND447" s="19"/>
      <c r="NE447" s="19"/>
      <c r="NF447" s="19"/>
      <c r="NG447" s="19"/>
      <c r="NH447" s="19"/>
      <c r="NI447" s="19"/>
      <c r="NJ447" s="19"/>
      <c r="NK447" s="19"/>
      <c r="NL447" s="19"/>
      <c r="NM447" s="19"/>
      <c r="NN447" s="19"/>
      <c r="NO447" s="19"/>
      <c r="NP447" s="19"/>
      <c r="OZ447" s="25"/>
      <c r="PA447" s="25"/>
      <c r="PB447" s="25"/>
      <c r="PC447" s="25"/>
      <c r="PD447" s="25"/>
      <c r="PE447" s="25"/>
      <c r="PF447" s="25"/>
      <c r="PG447" s="25"/>
      <c r="PH447" s="25"/>
      <c r="PI447" s="25"/>
      <c r="PJ447" s="25"/>
      <c r="PK447" s="25"/>
      <c r="PL447" s="25"/>
      <c r="PM447" s="25"/>
      <c r="PN447" s="25"/>
      <c r="QW447" s="25"/>
      <c r="RA447" s="19"/>
      <c r="RB447" s="19"/>
      <c r="RC447" s="19"/>
      <c r="RD447" s="19"/>
      <c r="RE447" s="19"/>
      <c r="RF447" s="19"/>
      <c r="RI447" s="19"/>
      <c r="RJ447" s="19"/>
      <c r="RK447" s="19"/>
      <c r="RL447" s="19"/>
      <c r="RM447" s="19"/>
      <c r="RN447" s="19"/>
      <c r="RO447" s="19"/>
      <c r="RP447" s="19"/>
      <c r="RQ447" s="19"/>
      <c r="RR447" s="19"/>
      <c r="RS447" s="19"/>
      <c r="RT447" s="19"/>
      <c r="RU447" s="19"/>
      <c r="RV447" s="19"/>
      <c r="RW447" s="19"/>
      <c r="RX447" s="19"/>
      <c r="RY447" s="19"/>
      <c r="SA447" s="19"/>
      <c r="SB447" s="19"/>
    </row>
    <row r="448" spans="1:496" x14ac:dyDescent="0.25">
      <c r="A448" s="2"/>
      <c r="B448" s="19"/>
      <c r="C448" s="19"/>
      <c r="D448" s="19"/>
      <c r="E448" s="25"/>
      <c r="F448" s="25"/>
      <c r="G448" s="19"/>
      <c r="H448" s="19"/>
      <c r="I448" s="19"/>
      <c r="J448" s="19"/>
      <c r="K448" s="19"/>
      <c r="L448" s="29"/>
      <c r="M448" s="29"/>
      <c r="N448" s="19"/>
      <c r="O448" s="19"/>
      <c r="P448" s="20"/>
      <c r="Q448" s="19"/>
      <c r="R448" s="19"/>
      <c r="S448" s="25"/>
      <c r="T448" s="19"/>
      <c r="U448" s="19"/>
      <c r="V448" s="19"/>
      <c r="W448" s="19"/>
      <c r="X448" s="40"/>
      <c r="Y448" s="19"/>
      <c r="Z448" s="19"/>
      <c r="AA448" s="19"/>
      <c r="AB448" s="25"/>
      <c r="AE448" s="19"/>
      <c r="AF448" s="19"/>
      <c r="AH448" s="19"/>
      <c r="AI448" s="25"/>
      <c r="CD448" s="19"/>
      <c r="CE448" s="25"/>
      <c r="DZ448" s="19"/>
      <c r="EA448" s="19"/>
      <c r="EB448" s="19"/>
      <c r="EC448" s="19"/>
      <c r="ED448" s="19"/>
      <c r="EE448" s="19"/>
      <c r="EF448" s="19"/>
      <c r="EG448" s="19"/>
      <c r="EH448" s="19"/>
      <c r="EI448" s="19"/>
      <c r="EJ448" s="19"/>
      <c r="EK448" s="19"/>
      <c r="EL448" s="19"/>
      <c r="FU448" s="19"/>
      <c r="FV448" s="19"/>
      <c r="HQ448" s="19"/>
      <c r="HR448" s="19"/>
      <c r="JM448" s="19"/>
      <c r="JN448" s="29"/>
      <c r="JO448" s="19"/>
      <c r="JP448" s="19"/>
      <c r="JQ448" s="19"/>
      <c r="JR448" s="19"/>
      <c r="JS448" s="19"/>
      <c r="JT448" s="19"/>
      <c r="JU448" s="19"/>
      <c r="JV448" s="19"/>
      <c r="JW448" s="19"/>
      <c r="JX448" s="19"/>
      <c r="JY448" s="19"/>
      <c r="JZ448" s="19"/>
      <c r="LI448" s="19"/>
      <c r="LJ448" s="19"/>
      <c r="LK448" s="19"/>
      <c r="LL448" s="19"/>
      <c r="LM448" s="19"/>
      <c r="LN448" s="19"/>
      <c r="LO448" s="19"/>
      <c r="LP448" s="19"/>
      <c r="LQ448" s="19"/>
      <c r="LR448" s="19"/>
      <c r="LS448" s="19"/>
      <c r="LT448" s="19"/>
      <c r="LU448" s="19"/>
      <c r="ND448" s="19"/>
      <c r="NE448" s="19"/>
      <c r="NF448" s="19"/>
      <c r="NG448" s="19"/>
      <c r="NH448" s="19"/>
      <c r="NI448" s="19"/>
      <c r="NJ448" s="19"/>
      <c r="NK448" s="19"/>
      <c r="NL448" s="19"/>
      <c r="NM448" s="19"/>
      <c r="NN448" s="19"/>
      <c r="NO448" s="19"/>
      <c r="NP448" s="19"/>
      <c r="OZ448" s="25"/>
      <c r="PA448" s="25"/>
      <c r="PB448" s="25"/>
      <c r="PC448" s="25"/>
      <c r="PD448" s="25"/>
      <c r="PE448" s="25"/>
      <c r="PF448" s="25"/>
      <c r="PG448" s="25"/>
      <c r="PH448" s="25"/>
      <c r="PI448" s="25"/>
      <c r="PJ448" s="25"/>
      <c r="PK448" s="25"/>
      <c r="PL448" s="25"/>
      <c r="PM448" s="25"/>
      <c r="PN448" s="25"/>
      <c r="QW448" s="25"/>
      <c r="RA448" s="19"/>
      <c r="RB448" s="19"/>
      <c r="RC448" s="19"/>
      <c r="RD448" s="19"/>
      <c r="RE448" s="19"/>
      <c r="RF448" s="19"/>
      <c r="RI448" s="19"/>
      <c r="RJ448" s="19"/>
      <c r="RK448" s="19"/>
      <c r="RL448" s="19"/>
      <c r="RM448" s="19"/>
      <c r="RN448" s="19"/>
      <c r="RO448" s="19"/>
      <c r="RP448" s="19"/>
      <c r="RQ448" s="19"/>
      <c r="RR448" s="19"/>
      <c r="RS448" s="19"/>
      <c r="RT448" s="19"/>
      <c r="RU448" s="19"/>
      <c r="RV448" s="19"/>
      <c r="RW448" s="19"/>
      <c r="RX448" s="19"/>
      <c r="RY448" s="19"/>
      <c r="SA448" s="19"/>
      <c r="SB448" s="19"/>
    </row>
    <row r="449" spans="1:496" x14ac:dyDescent="0.25">
      <c r="A449" s="2"/>
      <c r="B449" s="19"/>
      <c r="C449" s="19"/>
      <c r="D449" s="19"/>
      <c r="E449" s="25"/>
      <c r="F449" s="25"/>
      <c r="G449" s="19"/>
      <c r="H449" s="19"/>
      <c r="I449" s="19"/>
      <c r="J449" s="19"/>
      <c r="K449" s="19"/>
      <c r="L449" s="29"/>
      <c r="M449" s="29"/>
      <c r="N449" s="19"/>
      <c r="O449" s="19"/>
      <c r="P449" s="20"/>
      <c r="Q449" s="19"/>
      <c r="R449" s="19"/>
      <c r="S449" s="25"/>
      <c r="T449" s="19"/>
      <c r="U449" s="19"/>
      <c r="V449" s="19"/>
      <c r="W449" s="19"/>
      <c r="X449" s="40"/>
      <c r="Y449" s="19"/>
      <c r="Z449" s="19"/>
      <c r="AA449" s="19"/>
      <c r="AB449" s="25"/>
      <c r="AE449" s="19"/>
      <c r="AF449" s="19"/>
      <c r="AH449" s="19"/>
      <c r="AI449" s="25"/>
      <c r="CD449" s="19"/>
      <c r="CE449" s="25"/>
      <c r="DZ449" s="19"/>
      <c r="EA449" s="19"/>
      <c r="EB449" s="19"/>
      <c r="EC449" s="19"/>
      <c r="ED449" s="19"/>
      <c r="EE449" s="19"/>
      <c r="EF449" s="19"/>
      <c r="EG449" s="19"/>
      <c r="EH449" s="19"/>
      <c r="EI449" s="19"/>
      <c r="EJ449" s="19"/>
      <c r="EK449" s="19"/>
      <c r="EL449" s="19"/>
      <c r="FU449" s="19"/>
      <c r="FV449" s="19"/>
      <c r="HQ449" s="19"/>
      <c r="HR449" s="19"/>
      <c r="JM449" s="19"/>
      <c r="JN449" s="29"/>
      <c r="JO449" s="19"/>
      <c r="JP449" s="19"/>
      <c r="JQ449" s="19"/>
      <c r="JR449" s="19"/>
      <c r="JS449" s="19"/>
      <c r="JT449" s="19"/>
      <c r="JU449" s="19"/>
      <c r="JV449" s="19"/>
      <c r="JW449" s="19"/>
      <c r="JX449" s="19"/>
      <c r="JY449" s="19"/>
      <c r="JZ449" s="19"/>
      <c r="LI449" s="19"/>
      <c r="LJ449" s="19"/>
      <c r="LK449" s="19"/>
      <c r="LL449" s="19"/>
      <c r="LM449" s="19"/>
      <c r="LN449" s="19"/>
      <c r="LO449" s="19"/>
      <c r="LP449" s="19"/>
      <c r="LQ449" s="19"/>
      <c r="LR449" s="19"/>
      <c r="LS449" s="19"/>
      <c r="LT449" s="19"/>
      <c r="LU449" s="19"/>
      <c r="ND449" s="19"/>
      <c r="NE449" s="19"/>
      <c r="NF449" s="19"/>
      <c r="NG449" s="19"/>
      <c r="NH449" s="19"/>
      <c r="NI449" s="19"/>
      <c r="NJ449" s="19"/>
      <c r="NK449" s="19"/>
      <c r="NL449" s="19"/>
      <c r="NM449" s="19"/>
      <c r="NN449" s="19"/>
      <c r="NO449" s="19"/>
      <c r="NP449" s="19"/>
      <c r="OZ449" s="25"/>
      <c r="PA449" s="25"/>
      <c r="PB449" s="25"/>
      <c r="PC449" s="25"/>
      <c r="PD449" s="25"/>
      <c r="PE449" s="25"/>
      <c r="PF449" s="25"/>
      <c r="PG449" s="25"/>
      <c r="PH449" s="25"/>
      <c r="PI449" s="25"/>
      <c r="PJ449" s="25"/>
      <c r="PK449" s="25"/>
      <c r="PL449" s="25"/>
      <c r="PM449" s="25"/>
      <c r="PN449" s="25"/>
      <c r="QW449" s="25"/>
      <c r="RA449" s="19"/>
      <c r="RB449" s="19"/>
      <c r="RC449" s="19"/>
      <c r="RD449" s="19"/>
      <c r="RE449" s="19"/>
      <c r="RF449" s="19"/>
      <c r="RI449" s="19"/>
      <c r="RJ449" s="19"/>
      <c r="RK449" s="19"/>
      <c r="RL449" s="19"/>
      <c r="RM449" s="19"/>
      <c r="RN449" s="19"/>
      <c r="RO449" s="19"/>
      <c r="RP449" s="19"/>
      <c r="RQ449" s="19"/>
      <c r="RR449" s="19"/>
      <c r="RS449" s="19"/>
      <c r="RT449" s="19"/>
      <c r="RU449" s="19"/>
      <c r="RV449" s="19"/>
      <c r="RW449" s="19"/>
      <c r="RX449" s="19"/>
      <c r="RY449" s="19"/>
      <c r="SA449" s="19"/>
      <c r="SB449" s="19"/>
    </row>
    <row r="450" spans="1:496" x14ac:dyDescent="0.25">
      <c r="A450" s="2"/>
      <c r="B450" s="19"/>
      <c r="C450" s="19"/>
      <c r="D450" s="19"/>
      <c r="E450" s="25"/>
      <c r="F450" s="25"/>
      <c r="G450" s="19"/>
      <c r="H450" s="19"/>
      <c r="I450" s="19"/>
      <c r="J450" s="19"/>
      <c r="K450" s="19"/>
      <c r="L450" s="29"/>
      <c r="M450" s="29"/>
      <c r="N450" s="19"/>
      <c r="O450" s="19"/>
      <c r="P450" s="20"/>
      <c r="Q450" s="19"/>
      <c r="R450" s="19"/>
      <c r="S450" s="25"/>
      <c r="T450" s="19"/>
      <c r="U450" s="19"/>
      <c r="V450" s="19"/>
      <c r="W450" s="19"/>
      <c r="X450" s="40"/>
      <c r="Y450" s="19"/>
      <c r="Z450" s="19"/>
      <c r="AA450" s="19"/>
      <c r="AB450" s="25"/>
      <c r="AE450" s="19"/>
      <c r="AF450" s="19"/>
      <c r="AH450" s="19"/>
      <c r="AI450" s="25"/>
      <c r="CD450" s="19"/>
      <c r="CE450" s="25"/>
      <c r="DZ450" s="19"/>
      <c r="EA450" s="19"/>
      <c r="EB450" s="19"/>
      <c r="EC450" s="19"/>
      <c r="ED450" s="19"/>
      <c r="EE450" s="19"/>
      <c r="EF450" s="19"/>
      <c r="EG450" s="19"/>
      <c r="EH450" s="19"/>
      <c r="EI450" s="19"/>
      <c r="EJ450" s="19"/>
      <c r="EK450" s="19"/>
      <c r="EL450" s="19"/>
      <c r="FU450" s="19"/>
      <c r="FV450" s="19"/>
      <c r="HQ450" s="19"/>
      <c r="HR450" s="19"/>
      <c r="JM450" s="19"/>
      <c r="JN450" s="29"/>
      <c r="JO450" s="19"/>
      <c r="JP450" s="19"/>
      <c r="JQ450" s="19"/>
      <c r="JR450" s="19"/>
      <c r="JS450" s="19"/>
      <c r="JT450" s="19"/>
      <c r="JU450" s="19"/>
      <c r="JV450" s="19"/>
      <c r="JW450" s="19"/>
      <c r="JX450" s="19"/>
      <c r="JY450" s="19"/>
      <c r="JZ450" s="19"/>
      <c r="LI450" s="19"/>
      <c r="LJ450" s="19"/>
      <c r="LK450" s="19"/>
      <c r="LL450" s="19"/>
      <c r="LM450" s="19"/>
      <c r="LN450" s="19"/>
      <c r="LO450" s="19"/>
      <c r="LP450" s="19"/>
      <c r="LQ450" s="19"/>
      <c r="LR450" s="19"/>
      <c r="LS450" s="19"/>
      <c r="LT450" s="19"/>
      <c r="LU450" s="19"/>
      <c r="ND450" s="19"/>
      <c r="NE450" s="19"/>
      <c r="NF450" s="19"/>
      <c r="NG450" s="19"/>
      <c r="NH450" s="19"/>
      <c r="NI450" s="19"/>
      <c r="NJ450" s="19"/>
      <c r="NK450" s="19"/>
      <c r="NL450" s="19"/>
      <c r="NM450" s="19"/>
      <c r="NN450" s="19"/>
      <c r="NO450" s="19"/>
      <c r="NP450" s="19"/>
      <c r="OZ450" s="25"/>
      <c r="PA450" s="25"/>
      <c r="PB450" s="25"/>
      <c r="PC450" s="25"/>
      <c r="PD450" s="25"/>
      <c r="PE450" s="25"/>
      <c r="PF450" s="25"/>
      <c r="PG450" s="25"/>
      <c r="PH450" s="25"/>
      <c r="PI450" s="25"/>
      <c r="PJ450" s="25"/>
      <c r="PK450" s="25"/>
      <c r="PL450" s="25"/>
      <c r="PM450" s="25"/>
      <c r="PN450" s="25"/>
      <c r="QW450" s="25"/>
      <c r="RA450" s="19"/>
      <c r="RB450" s="19"/>
      <c r="RC450" s="19"/>
      <c r="RD450" s="19"/>
      <c r="RE450" s="19"/>
      <c r="RF450" s="19"/>
      <c r="RI450" s="19"/>
      <c r="RJ450" s="19"/>
      <c r="RK450" s="19"/>
      <c r="RL450" s="19"/>
      <c r="RM450" s="19"/>
      <c r="RN450" s="19"/>
      <c r="RO450" s="19"/>
      <c r="RP450" s="19"/>
      <c r="RQ450" s="19"/>
      <c r="RR450" s="19"/>
      <c r="RS450" s="19"/>
      <c r="RT450" s="19"/>
      <c r="RU450" s="19"/>
      <c r="RV450" s="19"/>
      <c r="RW450" s="19"/>
      <c r="RX450" s="19"/>
      <c r="RY450" s="19"/>
      <c r="SA450" s="19"/>
      <c r="SB450" s="19"/>
    </row>
    <row r="451" spans="1:496" x14ac:dyDescent="0.25">
      <c r="A451" s="2"/>
      <c r="B451" s="19"/>
      <c r="C451" s="19"/>
      <c r="D451" s="19"/>
      <c r="E451" s="25"/>
      <c r="F451" s="25"/>
      <c r="G451" s="19"/>
      <c r="H451" s="19"/>
      <c r="I451" s="19"/>
      <c r="J451" s="19"/>
      <c r="K451" s="19"/>
      <c r="L451" s="29"/>
      <c r="M451" s="29"/>
      <c r="N451" s="19"/>
      <c r="O451" s="19"/>
      <c r="P451" s="20"/>
      <c r="Q451" s="19"/>
      <c r="R451" s="19"/>
      <c r="S451" s="25"/>
      <c r="T451" s="19"/>
      <c r="U451" s="19"/>
      <c r="V451" s="19"/>
      <c r="W451" s="19"/>
      <c r="X451" s="40"/>
      <c r="Y451" s="19"/>
      <c r="Z451" s="19"/>
      <c r="AA451" s="19"/>
      <c r="AB451" s="25"/>
      <c r="AE451" s="19"/>
      <c r="AF451" s="19"/>
      <c r="AH451" s="19"/>
      <c r="AI451" s="25"/>
      <c r="CD451" s="19"/>
      <c r="CE451" s="25"/>
      <c r="DZ451" s="19"/>
      <c r="EA451" s="19"/>
      <c r="EB451" s="19"/>
      <c r="EC451" s="19"/>
      <c r="ED451" s="19"/>
      <c r="EE451" s="19"/>
      <c r="EF451" s="19"/>
      <c r="EG451" s="19"/>
      <c r="EH451" s="19"/>
      <c r="EI451" s="19"/>
      <c r="EJ451" s="19"/>
      <c r="EK451" s="19"/>
      <c r="EL451" s="19"/>
      <c r="FU451" s="19"/>
      <c r="FV451" s="19"/>
      <c r="HQ451" s="19"/>
      <c r="HR451" s="19"/>
      <c r="JM451" s="19"/>
      <c r="JN451" s="29"/>
      <c r="JO451" s="19"/>
      <c r="JP451" s="19"/>
      <c r="JQ451" s="19"/>
      <c r="JR451" s="19"/>
      <c r="JS451" s="19"/>
      <c r="JT451" s="19"/>
      <c r="JU451" s="19"/>
      <c r="JV451" s="19"/>
      <c r="JW451" s="19"/>
      <c r="JX451" s="19"/>
      <c r="JY451" s="19"/>
      <c r="JZ451" s="19"/>
      <c r="LI451" s="19"/>
      <c r="LJ451" s="19"/>
      <c r="LK451" s="19"/>
      <c r="LL451" s="19"/>
      <c r="LM451" s="19"/>
      <c r="LN451" s="19"/>
      <c r="LO451" s="19"/>
      <c r="LP451" s="19"/>
      <c r="LQ451" s="19"/>
      <c r="LR451" s="19"/>
      <c r="LS451" s="19"/>
      <c r="LT451" s="19"/>
      <c r="LU451" s="19"/>
      <c r="ND451" s="19"/>
      <c r="NE451" s="19"/>
      <c r="NF451" s="19"/>
      <c r="NG451" s="19"/>
      <c r="NH451" s="19"/>
      <c r="NI451" s="19"/>
      <c r="NJ451" s="19"/>
      <c r="NK451" s="19"/>
      <c r="NL451" s="19"/>
      <c r="NM451" s="19"/>
      <c r="NN451" s="19"/>
      <c r="NO451" s="19"/>
      <c r="NP451" s="19"/>
      <c r="OZ451" s="25"/>
      <c r="PA451" s="25"/>
      <c r="PB451" s="25"/>
      <c r="PC451" s="25"/>
      <c r="PD451" s="25"/>
      <c r="PE451" s="25"/>
      <c r="PF451" s="25"/>
      <c r="PG451" s="25"/>
      <c r="PH451" s="25"/>
      <c r="PI451" s="25"/>
      <c r="PJ451" s="25"/>
      <c r="PK451" s="25"/>
      <c r="PL451" s="25"/>
      <c r="PM451" s="25"/>
      <c r="PN451" s="25"/>
      <c r="QW451" s="25"/>
      <c r="RA451" s="19"/>
      <c r="RB451" s="19"/>
      <c r="RC451" s="19"/>
      <c r="RD451" s="19"/>
      <c r="RE451" s="19"/>
      <c r="RF451" s="19"/>
      <c r="RI451" s="19"/>
      <c r="RJ451" s="19"/>
      <c r="RK451" s="19"/>
      <c r="RL451" s="19"/>
      <c r="RM451" s="19"/>
      <c r="RN451" s="19"/>
      <c r="RO451" s="19"/>
      <c r="RP451" s="19"/>
      <c r="RQ451" s="19"/>
      <c r="RR451" s="19"/>
      <c r="RS451" s="19"/>
      <c r="RT451" s="19"/>
      <c r="RU451" s="19"/>
      <c r="RV451" s="19"/>
      <c r="RW451" s="19"/>
      <c r="RX451" s="19"/>
      <c r="RY451" s="19"/>
      <c r="SA451" s="19"/>
      <c r="SB451" s="19"/>
    </row>
    <row r="452" spans="1:496" x14ac:dyDescent="0.25">
      <c r="A452" s="2"/>
      <c r="B452" s="19"/>
      <c r="C452" s="19"/>
      <c r="D452" s="19"/>
      <c r="E452" s="25"/>
      <c r="F452" s="25"/>
      <c r="G452" s="19"/>
      <c r="H452" s="19"/>
      <c r="I452" s="19"/>
      <c r="J452" s="19"/>
      <c r="K452" s="19"/>
      <c r="L452" s="29"/>
      <c r="M452" s="29"/>
      <c r="N452" s="19"/>
      <c r="O452" s="19"/>
      <c r="P452" s="20"/>
      <c r="Q452" s="19"/>
      <c r="R452" s="19"/>
      <c r="S452" s="25"/>
      <c r="T452" s="19"/>
      <c r="U452" s="19"/>
      <c r="V452" s="19"/>
      <c r="W452" s="19"/>
      <c r="X452" s="40"/>
      <c r="Y452" s="19"/>
      <c r="Z452" s="19"/>
      <c r="AA452" s="19"/>
      <c r="AB452" s="25"/>
      <c r="AE452" s="19"/>
      <c r="AF452" s="19"/>
      <c r="AH452" s="19"/>
      <c r="AI452" s="25"/>
      <c r="CD452" s="19"/>
      <c r="CE452" s="25"/>
      <c r="DZ452" s="19"/>
      <c r="EA452" s="19"/>
      <c r="EB452" s="19"/>
      <c r="EC452" s="19"/>
      <c r="ED452" s="19"/>
      <c r="EE452" s="19"/>
      <c r="EF452" s="19"/>
      <c r="EG452" s="19"/>
      <c r="EH452" s="19"/>
      <c r="EI452" s="19"/>
      <c r="EJ452" s="19"/>
      <c r="EK452" s="19"/>
      <c r="EL452" s="19"/>
      <c r="FU452" s="19"/>
      <c r="FV452" s="19"/>
      <c r="HQ452" s="19"/>
      <c r="HR452" s="19"/>
      <c r="JM452" s="19"/>
      <c r="JN452" s="29"/>
      <c r="JO452" s="19"/>
      <c r="JP452" s="19"/>
      <c r="JQ452" s="19"/>
      <c r="JR452" s="19"/>
      <c r="JS452" s="19"/>
      <c r="JT452" s="19"/>
      <c r="JU452" s="19"/>
      <c r="JV452" s="19"/>
      <c r="JW452" s="19"/>
      <c r="JX452" s="19"/>
      <c r="JY452" s="19"/>
      <c r="JZ452" s="19"/>
      <c r="LI452" s="19"/>
      <c r="LJ452" s="19"/>
      <c r="LK452" s="19"/>
      <c r="LL452" s="19"/>
      <c r="LM452" s="19"/>
      <c r="LN452" s="19"/>
      <c r="LO452" s="19"/>
      <c r="LP452" s="19"/>
      <c r="LQ452" s="19"/>
      <c r="LR452" s="19"/>
      <c r="LS452" s="19"/>
      <c r="LT452" s="19"/>
      <c r="LU452" s="19"/>
      <c r="ND452" s="19"/>
      <c r="NE452" s="19"/>
      <c r="NF452" s="19"/>
      <c r="NG452" s="19"/>
      <c r="NH452" s="19"/>
      <c r="NI452" s="19"/>
      <c r="NJ452" s="19"/>
      <c r="NK452" s="19"/>
      <c r="NL452" s="19"/>
      <c r="NM452" s="19"/>
      <c r="NN452" s="19"/>
      <c r="NO452" s="19"/>
      <c r="NP452" s="19"/>
      <c r="OZ452" s="25"/>
      <c r="PA452" s="25"/>
      <c r="PB452" s="25"/>
      <c r="PC452" s="25"/>
      <c r="PD452" s="25"/>
      <c r="PE452" s="25"/>
      <c r="PF452" s="25"/>
      <c r="PG452" s="25"/>
      <c r="PH452" s="25"/>
      <c r="PI452" s="25"/>
      <c r="PJ452" s="25"/>
      <c r="PK452" s="25"/>
      <c r="PL452" s="25"/>
      <c r="PM452" s="25"/>
      <c r="PN452" s="25"/>
      <c r="QW452" s="25"/>
      <c r="RA452" s="19"/>
      <c r="RB452" s="19"/>
      <c r="RC452" s="19"/>
      <c r="RD452" s="19"/>
      <c r="RE452" s="19"/>
      <c r="RF452" s="19"/>
      <c r="RI452" s="19"/>
      <c r="RJ452" s="19"/>
      <c r="RK452" s="19"/>
      <c r="RL452" s="19"/>
      <c r="RM452" s="19"/>
      <c r="RN452" s="19"/>
      <c r="RO452" s="19"/>
      <c r="RP452" s="19"/>
      <c r="RQ452" s="19"/>
      <c r="RR452" s="19"/>
      <c r="RS452" s="19"/>
      <c r="RT452" s="19"/>
      <c r="RU452" s="19"/>
      <c r="RV452" s="19"/>
      <c r="RW452" s="19"/>
      <c r="RX452" s="19"/>
      <c r="RY452" s="19"/>
      <c r="SA452" s="19"/>
      <c r="SB452" s="19"/>
    </row>
    <row r="453" spans="1:496" x14ac:dyDescent="0.25">
      <c r="A453" s="2"/>
      <c r="B453" s="19"/>
      <c r="C453" s="19"/>
      <c r="D453" s="19"/>
      <c r="E453" s="25"/>
      <c r="F453" s="25"/>
      <c r="G453" s="19"/>
      <c r="H453" s="19"/>
      <c r="I453" s="19"/>
      <c r="J453" s="19"/>
      <c r="K453" s="19"/>
      <c r="L453" s="29"/>
      <c r="M453" s="29"/>
      <c r="N453" s="19"/>
      <c r="O453" s="19"/>
      <c r="P453" s="20"/>
      <c r="Q453" s="19"/>
      <c r="R453" s="19"/>
      <c r="S453" s="25"/>
      <c r="T453" s="19"/>
      <c r="U453" s="19"/>
      <c r="V453" s="19"/>
      <c r="W453" s="19"/>
      <c r="X453" s="40"/>
      <c r="Y453" s="19"/>
      <c r="Z453" s="19"/>
      <c r="AA453" s="19"/>
      <c r="AB453" s="25"/>
      <c r="AE453" s="19"/>
      <c r="AF453" s="19"/>
      <c r="AH453" s="19"/>
      <c r="AI453" s="25"/>
      <c r="CD453" s="19"/>
      <c r="CE453" s="25"/>
      <c r="DZ453" s="19"/>
      <c r="EA453" s="19"/>
      <c r="EB453" s="19"/>
      <c r="EC453" s="19"/>
      <c r="ED453" s="19"/>
      <c r="EE453" s="19"/>
      <c r="EF453" s="19"/>
      <c r="EG453" s="19"/>
      <c r="EH453" s="19"/>
      <c r="EI453" s="19"/>
      <c r="EJ453" s="19"/>
      <c r="EK453" s="19"/>
      <c r="EL453" s="19"/>
      <c r="FU453" s="19"/>
      <c r="FV453" s="19"/>
      <c r="HQ453" s="19"/>
      <c r="HR453" s="19"/>
      <c r="JM453" s="19"/>
      <c r="JN453" s="29"/>
      <c r="JO453" s="19"/>
      <c r="JP453" s="19"/>
      <c r="JQ453" s="19"/>
      <c r="JR453" s="19"/>
      <c r="JS453" s="19"/>
      <c r="JT453" s="19"/>
      <c r="JU453" s="19"/>
      <c r="JV453" s="19"/>
      <c r="JW453" s="19"/>
      <c r="JX453" s="19"/>
      <c r="JY453" s="19"/>
      <c r="JZ453" s="19"/>
      <c r="LI453" s="19"/>
      <c r="LJ453" s="19"/>
      <c r="LK453" s="19"/>
      <c r="LL453" s="19"/>
      <c r="LM453" s="19"/>
      <c r="LN453" s="19"/>
      <c r="LO453" s="19"/>
      <c r="LP453" s="19"/>
      <c r="LQ453" s="19"/>
      <c r="LR453" s="19"/>
      <c r="LS453" s="19"/>
      <c r="LT453" s="19"/>
      <c r="LU453" s="19"/>
      <c r="ND453" s="19"/>
      <c r="NE453" s="19"/>
      <c r="NF453" s="19"/>
      <c r="NG453" s="19"/>
      <c r="NH453" s="19"/>
      <c r="NI453" s="19"/>
      <c r="NJ453" s="19"/>
      <c r="NK453" s="19"/>
      <c r="NL453" s="19"/>
      <c r="NM453" s="19"/>
      <c r="NN453" s="19"/>
      <c r="NO453" s="19"/>
      <c r="NP453" s="19"/>
      <c r="OZ453" s="25"/>
      <c r="PA453" s="25"/>
      <c r="PB453" s="25"/>
      <c r="PC453" s="25"/>
      <c r="PD453" s="25"/>
      <c r="PE453" s="25"/>
      <c r="PF453" s="25"/>
      <c r="PG453" s="25"/>
      <c r="PH453" s="25"/>
      <c r="PI453" s="25"/>
      <c r="PJ453" s="25"/>
      <c r="PK453" s="25"/>
      <c r="PL453" s="25"/>
      <c r="PM453" s="25"/>
      <c r="PN453" s="25"/>
      <c r="QW453" s="25"/>
      <c r="RA453" s="19"/>
      <c r="RB453" s="19"/>
      <c r="RC453" s="19"/>
      <c r="RD453" s="19"/>
      <c r="RE453" s="19"/>
      <c r="RF453" s="19"/>
      <c r="RI453" s="19"/>
      <c r="RJ453" s="19"/>
      <c r="RK453" s="19"/>
      <c r="RL453" s="19"/>
      <c r="RM453" s="19"/>
      <c r="RN453" s="19"/>
      <c r="RO453" s="19"/>
      <c r="RP453" s="19"/>
      <c r="RQ453" s="19"/>
      <c r="RR453" s="19"/>
      <c r="RS453" s="19"/>
      <c r="RT453" s="19"/>
      <c r="RU453" s="19"/>
      <c r="RV453" s="19"/>
      <c r="RW453" s="19"/>
      <c r="RX453" s="19"/>
      <c r="RY453" s="19"/>
      <c r="SA453" s="19"/>
      <c r="SB453" s="19"/>
    </row>
    <row r="454" spans="1:496" x14ac:dyDescent="0.25">
      <c r="A454" s="2"/>
      <c r="B454" s="19"/>
      <c r="C454" s="19"/>
      <c r="D454" s="19"/>
      <c r="E454" s="25"/>
      <c r="F454" s="25"/>
      <c r="G454" s="19"/>
      <c r="H454" s="19"/>
      <c r="I454" s="19"/>
      <c r="J454" s="19"/>
      <c r="K454" s="19"/>
      <c r="L454" s="29"/>
      <c r="M454" s="29"/>
      <c r="N454" s="19"/>
      <c r="O454" s="19"/>
      <c r="P454" s="20"/>
      <c r="Q454" s="19"/>
      <c r="R454" s="19"/>
      <c r="S454" s="25"/>
      <c r="T454" s="19"/>
      <c r="U454" s="19"/>
      <c r="V454" s="19"/>
      <c r="W454" s="19"/>
      <c r="X454" s="40"/>
      <c r="Y454" s="19"/>
      <c r="Z454" s="19"/>
      <c r="AA454" s="19"/>
      <c r="AB454" s="25"/>
      <c r="AE454" s="19"/>
      <c r="AF454" s="19"/>
      <c r="AH454" s="19"/>
      <c r="AI454" s="25"/>
      <c r="CD454" s="19"/>
      <c r="CE454" s="25"/>
      <c r="DZ454" s="19"/>
      <c r="EA454" s="19"/>
      <c r="EB454" s="19"/>
      <c r="EC454" s="19"/>
      <c r="ED454" s="19"/>
      <c r="EE454" s="19"/>
      <c r="EF454" s="19"/>
      <c r="EG454" s="19"/>
      <c r="EH454" s="19"/>
      <c r="EI454" s="19"/>
      <c r="EJ454" s="19"/>
      <c r="EK454" s="19"/>
      <c r="EL454" s="19"/>
      <c r="FU454" s="19"/>
      <c r="FV454" s="19"/>
      <c r="HQ454" s="19"/>
      <c r="HR454" s="19"/>
      <c r="JM454" s="19"/>
      <c r="JN454" s="29"/>
      <c r="JO454" s="19"/>
      <c r="JP454" s="19"/>
      <c r="JQ454" s="19"/>
      <c r="JR454" s="19"/>
      <c r="JS454" s="19"/>
      <c r="JT454" s="19"/>
      <c r="JU454" s="19"/>
      <c r="JV454" s="19"/>
      <c r="JW454" s="19"/>
      <c r="JX454" s="19"/>
      <c r="JY454" s="19"/>
      <c r="JZ454" s="19"/>
      <c r="LI454" s="19"/>
      <c r="LJ454" s="19"/>
      <c r="LK454" s="19"/>
      <c r="LL454" s="19"/>
      <c r="LM454" s="19"/>
      <c r="LN454" s="19"/>
      <c r="LO454" s="19"/>
      <c r="LP454" s="19"/>
      <c r="LQ454" s="19"/>
      <c r="LR454" s="19"/>
      <c r="LS454" s="19"/>
      <c r="LT454" s="19"/>
      <c r="LU454" s="19"/>
      <c r="ND454" s="19"/>
      <c r="NE454" s="19"/>
      <c r="NF454" s="19"/>
      <c r="NG454" s="19"/>
      <c r="NH454" s="19"/>
      <c r="NI454" s="19"/>
      <c r="NJ454" s="19"/>
      <c r="NK454" s="19"/>
      <c r="NL454" s="19"/>
      <c r="NM454" s="19"/>
      <c r="NN454" s="19"/>
      <c r="NO454" s="19"/>
      <c r="NP454" s="19"/>
      <c r="OZ454" s="25"/>
      <c r="PA454" s="25"/>
      <c r="PB454" s="25"/>
      <c r="PC454" s="25"/>
      <c r="PD454" s="25"/>
      <c r="PE454" s="25"/>
      <c r="PF454" s="25"/>
      <c r="PG454" s="25"/>
      <c r="PH454" s="25"/>
      <c r="PI454" s="25"/>
      <c r="PJ454" s="25"/>
      <c r="PK454" s="25"/>
      <c r="PL454" s="25"/>
      <c r="PM454" s="25"/>
      <c r="PN454" s="25"/>
      <c r="QW454" s="25"/>
      <c r="RA454" s="19"/>
      <c r="RB454" s="19"/>
      <c r="RC454" s="19"/>
      <c r="RD454" s="19"/>
      <c r="RE454" s="19"/>
      <c r="RF454" s="19"/>
      <c r="RI454" s="19"/>
      <c r="RJ454" s="19"/>
      <c r="RK454" s="19"/>
      <c r="RL454" s="19"/>
      <c r="RM454" s="19"/>
      <c r="RN454" s="19"/>
      <c r="RO454" s="19"/>
      <c r="RP454" s="19"/>
      <c r="RQ454" s="19"/>
      <c r="RR454" s="19"/>
      <c r="RS454" s="19"/>
      <c r="RT454" s="19"/>
      <c r="RU454" s="19"/>
      <c r="RV454" s="19"/>
      <c r="RW454" s="19"/>
      <c r="RX454" s="19"/>
      <c r="RY454" s="19"/>
      <c r="SA454" s="19"/>
      <c r="SB454" s="19"/>
    </row>
    <row r="455" spans="1:496" x14ac:dyDescent="0.25">
      <c r="A455" s="2"/>
      <c r="B455" s="19"/>
      <c r="C455" s="19"/>
      <c r="D455" s="19"/>
      <c r="E455" s="25"/>
      <c r="F455" s="25"/>
      <c r="G455" s="19"/>
      <c r="H455" s="19"/>
      <c r="I455" s="19"/>
      <c r="J455" s="19"/>
      <c r="K455" s="19"/>
      <c r="L455" s="29"/>
      <c r="M455" s="29"/>
      <c r="N455" s="19"/>
      <c r="O455" s="19"/>
      <c r="P455" s="20"/>
      <c r="Q455" s="19"/>
      <c r="R455" s="19"/>
      <c r="S455" s="25"/>
      <c r="T455" s="19"/>
      <c r="U455" s="19"/>
      <c r="V455" s="19"/>
      <c r="W455" s="19"/>
      <c r="X455" s="40"/>
      <c r="Y455" s="19"/>
      <c r="Z455" s="19"/>
      <c r="AA455" s="19"/>
      <c r="AB455" s="25"/>
      <c r="AE455" s="19"/>
      <c r="AF455" s="19"/>
      <c r="AH455" s="19"/>
      <c r="AI455" s="25"/>
      <c r="CD455" s="19"/>
      <c r="CE455" s="25"/>
      <c r="DZ455" s="19"/>
      <c r="EA455" s="19"/>
      <c r="EB455" s="19"/>
      <c r="EC455" s="19"/>
      <c r="ED455" s="19"/>
      <c r="EE455" s="19"/>
      <c r="EF455" s="19"/>
      <c r="EG455" s="19"/>
      <c r="EH455" s="19"/>
      <c r="EI455" s="19"/>
      <c r="EJ455" s="19"/>
      <c r="EK455" s="19"/>
      <c r="EL455" s="19"/>
      <c r="FU455" s="19"/>
      <c r="FV455" s="19"/>
      <c r="HQ455" s="19"/>
      <c r="HR455" s="19"/>
      <c r="JM455" s="19"/>
      <c r="JN455" s="29"/>
      <c r="JO455" s="19"/>
      <c r="JP455" s="19"/>
      <c r="JQ455" s="19"/>
      <c r="JR455" s="19"/>
      <c r="JS455" s="19"/>
      <c r="JT455" s="19"/>
      <c r="JU455" s="19"/>
      <c r="JV455" s="19"/>
      <c r="JW455" s="19"/>
      <c r="JX455" s="19"/>
      <c r="JY455" s="19"/>
      <c r="JZ455" s="19"/>
      <c r="LI455" s="19"/>
      <c r="LJ455" s="19"/>
      <c r="LK455" s="19"/>
      <c r="LL455" s="19"/>
      <c r="LM455" s="19"/>
      <c r="LN455" s="19"/>
      <c r="LO455" s="19"/>
      <c r="LP455" s="19"/>
      <c r="LQ455" s="19"/>
      <c r="LR455" s="19"/>
      <c r="LS455" s="19"/>
      <c r="LT455" s="19"/>
      <c r="LU455" s="19"/>
      <c r="ND455" s="19"/>
      <c r="NE455" s="19"/>
      <c r="NF455" s="19"/>
      <c r="NG455" s="19"/>
      <c r="NH455" s="19"/>
      <c r="NI455" s="19"/>
      <c r="NJ455" s="19"/>
      <c r="NK455" s="19"/>
      <c r="NL455" s="19"/>
      <c r="NM455" s="19"/>
      <c r="NN455" s="19"/>
      <c r="NO455" s="19"/>
      <c r="NP455" s="19"/>
      <c r="OZ455" s="25"/>
      <c r="PA455" s="25"/>
      <c r="PB455" s="25"/>
      <c r="PC455" s="25"/>
      <c r="PD455" s="25"/>
      <c r="PE455" s="25"/>
      <c r="PF455" s="25"/>
      <c r="PG455" s="25"/>
      <c r="PH455" s="25"/>
      <c r="PI455" s="25"/>
      <c r="PJ455" s="25"/>
      <c r="PK455" s="25"/>
      <c r="PL455" s="25"/>
      <c r="PM455" s="25"/>
      <c r="PN455" s="25"/>
      <c r="QW455" s="25"/>
      <c r="RA455" s="19"/>
      <c r="RB455" s="19"/>
      <c r="RC455" s="19"/>
      <c r="RD455" s="19"/>
      <c r="RE455" s="19"/>
      <c r="RF455" s="19"/>
      <c r="RI455" s="19"/>
      <c r="RJ455" s="19"/>
      <c r="RK455" s="19"/>
      <c r="RL455" s="19"/>
      <c r="RM455" s="19"/>
      <c r="RN455" s="19"/>
      <c r="RO455" s="19"/>
      <c r="RP455" s="19"/>
      <c r="RQ455" s="19"/>
      <c r="RR455" s="19"/>
      <c r="RS455" s="19"/>
      <c r="RT455" s="19"/>
      <c r="RU455" s="19"/>
      <c r="RV455" s="19"/>
      <c r="RW455" s="19"/>
      <c r="RX455" s="19"/>
      <c r="RY455" s="19"/>
      <c r="SA455" s="19"/>
      <c r="SB455" s="19"/>
    </row>
    <row r="456" spans="1:496" x14ac:dyDescent="0.25">
      <c r="A456" s="2"/>
      <c r="B456" s="19"/>
      <c r="C456" s="19"/>
      <c r="D456" s="19"/>
      <c r="E456" s="25"/>
      <c r="F456" s="25"/>
      <c r="G456" s="19"/>
      <c r="H456" s="19"/>
      <c r="I456" s="19"/>
      <c r="J456" s="19"/>
      <c r="K456" s="19"/>
      <c r="L456" s="29"/>
      <c r="M456" s="29"/>
      <c r="N456" s="19"/>
      <c r="O456" s="19"/>
      <c r="P456" s="20"/>
      <c r="Q456" s="19"/>
      <c r="R456" s="19"/>
      <c r="S456" s="25"/>
      <c r="T456" s="19"/>
      <c r="U456" s="19"/>
      <c r="V456" s="19"/>
      <c r="W456" s="19"/>
      <c r="X456" s="40"/>
      <c r="Y456" s="19"/>
      <c r="Z456" s="19"/>
      <c r="AA456" s="19"/>
      <c r="AB456" s="25"/>
      <c r="AE456" s="19"/>
      <c r="AF456" s="19"/>
      <c r="AH456" s="19"/>
      <c r="AI456" s="25"/>
      <c r="CD456" s="19"/>
      <c r="CE456" s="25"/>
      <c r="DZ456" s="19"/>
      <c r="EA456" s="19"/>
      <c r="EB456" s="19"/>
      <c r="EC456" s="19"/>
      <c r="ED456" s="19"/>
      <c r="EE456" s="19"/>
      <c r="EF456" s="19"/>
      <c r="EG456" s="19"/>
      <c r="EH456" s="19"/>
      <c r="EI456" s="19"/>
      <c r="EJ456" s="19"/>
      <c r="EK456" s="19"/>
      <c r="EL456" s="19"/>
      <c r="FU456" s="19"/>
      <c r="FV456" s="19"/>
      <c r="HQ456" s="19"/>
      <c r="HR456" s="19"/>
      <c r="JM456" s="19"/>
      <c r="JN456" s="29"/>
      <c r="JO456" s="19"/>
      <c r="JP456" s="19"/>
      <c r="JQ456" s="19"/>
      <c r="JR456" s="19"/>
      <c r="JS456" s="19"/>
      <c r="JT456" s="19"/>
      <c r="JU456" s="19"/>
      <c r="JV456" s="19"/>
      <c r="JW456" s="19"/>
      <c r="JX456" s="19"/>
      <c r="JY456" s="19"/>
      <c r="JZ456" s="19"/>
      <c r="LI456" s="19"/>
      <c r="LJ456" s="19"/>
      <c r="LK456" s="19"/>
      <c r="LL456" s="19"/>
      <c r="LM456" s="19"/>
      <c r="LN456" s="19"/>
      <c r="LO456" s="19"/>
      <c r="LP456" s="19"/>
      <c r="LQ456" s="19"/>
      <c r="LR456" s="19"/>
      <c r="LS456" s="19"/>
      <c r="LT456" s="19"/>
      <c r="LU456" s="19"/>
      <c r="ND456" s="19"/>
      <c r="NE456" s="19"/>
      <c r="NF456" s="19"/>
      <c r="NG456" s="19"/>
      <c r="NH456" s="19"/>
      <c r="NI456" s="19"/>
      <c r="NJ456" s="19"/>
      <c r="NK456" s="19"/>
      <c r="NL456" s="19"/>
      <c r="NM456" s="19"/>
      <c r="NN456" s="19"/>
      <c r="NO456" s="19"/>
      <c r="NP456" s="19"/>
      <c r="OZ456" s="25"/>
      <c r="PA456" s="25"/>
      <c r="PB456" s="25"/>
      <c r="PC456" s="25"/>
      <c r="PD456" s="25"/>
      <c r="PE456" s="25"/>
      <c r="PF456" s="25"/>
      <c r="PG456" s="25"/>
      <c r="PH456" s="25"/>
      <c r="PI456" s="25"/>
      <c r="PJ456" s="25"/>
      <c r="PK456" s="25"/>
      <c r="PL456" s="25"/>
      <c r="PM456" s="25"/>
      <c r="PN456" s="25"/>
      <c r="QW456" s="25"/>
      <c r="RA456" s="19"/>
      <c r="RB456" s="19"/>
      <c r="RC456" s="19"/>
      <c r="RD456" s="19"/>
      <c r="RE456" s="19"/>
      <c r="RF456" s="19"/>
      <c r="RI456" s="19"/>
      <c r="RJ456" s="19"/>
      <c r="RK456" s="19"/>
      <c r="RL456" s="19"/>
      <c r="RM456" s="19"/>
      <c r="RN456" s="19"/>
      <c r="RO456" s="19"/>
      <c r="RP456" s="19"/>
      <c r="RQ456" s="19"/>
      <c r="RR456" s="19"/>
      <c r="RS456" s="19"/>
      <c r="RT456" s="19"/>
      <c r="RU456" s="19"/>
      <c r="RV456" s="19"/>
      <c r="RW456" s="19"/>
      <c r="RX456" s="19"/>
      <c r="RY456" s="19"/>
      <c r="SA456" s="19"/>
      <c r="SB456" s="19"/>
    </row>
    <row r="457" spans="1:496" x14ac:dyDescent="0.25">
      <c r="A457" s="2"/>
      <c r="B457" s="19"/>
      <c r="C457" s="19"/>
      <c r="D457" s="19"/>
      <c r="E457" s="25"/>
      <c r="F457" s="25"/>
      <c r="G457" s="19"/>
      <c r="H457" s="19"/>
      <c r="I457" s="19"/>
      <c r="J457" s="19"/>
      <c r="K457" s="19"/>
      <c r="L457" s="29"/>
      <c r="M457" s="29"/>
      <c r="N457" s="19"/>
      <c r="O457" s="19"/>
      <c r="P457" s="20"/>
      <c r="Q457" s="19"/>
      <c r="R457" s="19"/>
      <c r="S457" s="25"/>
      <c r="T457" s="19"/>
      <c r="U457" s="19"/>
      <c r="V457" s="19"/>
      <c r="W457" s="19"/>
      <c r="X457" s="40"/>
      <c r="Y457" s="19"/>
      <c r="Z457" s="19"/>
      <c r="AA457" s="19"/>
      <c r="AB457" s="25"/>
      <c r="AE457" s="19"/>
      <c r="AF457" s="19"/>
      <c r="AH457" s="19"/>
      <c r="AI457" s="25"/>
      <c r="CD457" s="19"/>
      <c r="CE457" s="25"/>
      <c r="DZ457" s="19"/>
      <c r="EA457" s="19"/>
      <c r="EB457" s="19"/>
      <c r="EC457" s="19"/>
      <c r="ED457" s="19"/>
      <c r="EE457" s="19"/>
      <c r="EF457" s="19"/>
      <c r="EG457" s="19"/>
      <c r="EH457" s="19"/>
      <c r="EI457" s="19"/>
      <c r="EJ457" s="19"/>
      <c r="EK457" s="19"/>
      <c r="EL457" s="19"/>
      <c r="FU457" s="19"/>
      <c r="FV457" s="19"/>
      <c r="HQ457" s="19"/>
      <c r="HR457" s="19"/>
      <c r="JM457" s="19"/>
      <c r="JN457" s="29"/>
      <c r="JO457" s="19"/>
      <c r="JP457" s="19"/>
      <c r="JQ457" s="19"/>
      <c r="JR457" s="19"/>
      <c r="JS457" s="19"/>
      <c r="JT457" s="19"/>
      <c r="JU457" s="19"/>
      <c r="JV457" s="19"/>
      <c r="JW457" s="19"/>
      <c r="JX457" s="19"/>
      <c r="JY457" s="19"/>
      <c r="JZ457" s="19"/>
      <c r="LI457" s="19"/>
      <c r="LJ457" s="19"/>
      <c r="LK457" s="19"/>
      <c r="LL457" s="19"/>
      <c r="LM457" s="19"/>
      <c r="LN457" s="19"/>
      <c r="LO457" s="19"/>
      <c r="LP457" s="19"/>
      <c r="LQ457" s="19"/>
      <c r="LR457" s="19"/>
      <c r="LS457" s="19"/>
      <c r="LT457" s="19"/>
      <c r="LU457" s="19"/>
      <c r="ND457" s="19"/>
      <c r="NE457" s="19"/>
      <c r="NF457" s="19"/>
      <c r="NG457" s="19"/>
      <c r="NH457" s="19"/>
      <c r="NI457" s="19"/>
      <c r="NJ457" s="19"/>
      <c r="NK457" s="19"/>
      <c r="NL457" s="19"/>
      <c r="NM457" s="19"/>
      <c r="NN457" s="19"/>
      <c r="NO457" s="19"/>
      <c r="NP457" s="19"/>
      <c r="OZ457" s="25"/>
      <c r="PA457" s="25"/>
      <c r="PB457" s="25"/>
      <c r="PC457" s="25"/>
      <c r="PD457" s="25"/>
      <c r="PE457" s="25"/>
      <c r="PF457" s="25"/>
      <c r="PG457" s="25"/>
      <c r="PH457" s="25"/>
      <c r="PI457" s="25"/>
      <c r="PJ457" s="25"/>
      <c r="PK457" s="25"/>
      <c r="PL457" s="25"/>
      <c r="PM457" s="25"/>
      <c r="PN457" s="25"/>
      <c r="QW457" s="25"/>
      <c r="RA457" s="19"/>
      <c r="RB457" s="19"/>
      <c r="RC457" s="19"/>
      <c r="RD457" s="19"/>
      <c r="RE457" s="19"/>
      <c r="RF457" s="19"/>
      <c r="RI457" s="19"/>
      <c r="RJ457" s="19"/>
      <c r="RK457" s="19"/>
      <c r="RL457" s="19"/>
      <c r="RM457" s="19"/>
      <c r="RN457" s="19"/>
      <c r="RO457" s="19"/>
      <c r="RP457" s="19"/>
      <c r="RQ457" s="19"/>
      <c r="RR457" s="19"/>
      <c r="RS457" s="19"/>
      <c r="RT457" s="19"/>
      <c r="RU457" s="19"/>
      <c r="RV457" s="19"/>
      <c r="RW457" s="19"/>
      <c r="RX457" s="19"/>
      <c r="RY457" s="19"/>
      <c r="SA457" s="19"/>
      <c r="SB457" s="19"/>
    </row>
    <row r="458" spans="1:496" x14ac:dyDescent="0.25">
      <c r="A458" s="2"/>
      <c r="B458" s="19"/>
      <c r="C458" s="19"/>
      <c r="D458" s="19"/>
      <c r="E458" s="25"/>
      <c r="F458" s="25"/>
      <c r="G458" s="19"/>
      <c r="H458" s="19"/>
      <c r="I458" s="19"/>
      <c r="J458" s="19"/>
      <c r="K458" s="19"/>
      <c r="L458" s="29"/>
      <c r="M458" s="29"/>
      <c r="N458" s="19"/>
      <c r="O458" s="19"/>
      <c r="P458" s="20"/>
      <c r="Q458" s="19"/>
      <c r="R458" s="19"/>
      <c r="S458" s="25"/>
      <c r="T458" s="19"/>
      <c r="U458" s="19"/>
      <c r="V458" s="19"/>
      <c r="W458" s="19"/>
      <c r="X458" s="40"/>
      <c r="Y458" s="19"/>
      <c r="Z458" s="19"/>
      <c r="AA458" s="19"/>
      <c r="AB458" s="25"/>
      <c r="AE458" s="19"/>
      <c r="AF458" s="19"/>
      <c r="AH458" s="19"/>
      <c r="AI458" s="25"/>
      <c r="CD458" s="19"/>
      <c r="CE458" s="25"/>
      <c r="DZ458" s="19"/>
      <c r="EA458" s="19"/>
      <c r="EB458" s="19"/>
      <c r="EC458" s="19"/>
      <c r="ED458" s="19"/>
      <c r="EE458" s="19"/>
      <c r="EF458" s="19"/>
      <c r="EG458" s="19"/>
      <c r="EH458" s="19"/>
      <c r="EI458" s="19"/>
      <c r="EJ458" s="19"/>
      <c r="EK458" s="19"/>
      <c r="EL458" s="19"/>
      <c r="FU458" s="19"/>
      <c r="FV458" s="19"/>
      <c r="HQ458" s="19"/>
      <c r="HR458" s="19"/>
      <c r="JM458" s="19"/>
      <c r="JN458" s="29"/>
      <c r="JO458" s="19"/>
      <c r="JP458" s="19"/>
      <c r="JQ458" s="19"/>
      <c r="JR458" s="19"/>
      <c r="JS458" s="19"/>
      <c r="JT458" s="19"/>
      <c r="JU458" s="19"/>
      <c r="JV458" s="19"/>
      <c r="JW458" s="19"/>
      <c r="JX458" s="19"/>
      <c r="JY458" s="19"/>
      <c r="JZ458" s="19"/>
      <c r="LI458" s="19"/>
      <c r="LJ458" s="19"/>
      <c r="LK458" s="19"/>
      <c r="LL458" s="19"/>
      <c r="LM458" s="19"/>
      <c r="LN458" s="19"/>
      <c r="LO458" s="19"/>
      <c r="LP458" s="19"/>
      <c r="LQ458" s="19"/>
      <c r="LR458" s="19"/>
      <c r="LS458" s="19"/>
      <c r="LT458" s="19"/>
      <c r="LU458" s="19"/>
      <c r="ND458" s="19"/>
      <c r="NE458" s="19"/>
      <c r="NF458" s="19"/>
      <c r="NG458" s="19"/>
      <c r="NH458" s="19"/>
      <c r="NI458" s="19"/>
      <c r="NJ458" s="19"/>
      <c r="NK458" s="19"/>
      <c r="NL458" s="19"/>
      <c r="NM458" s="19"/>
      <c r="NN458" s="19"/>
      <c r="NO458" s="19"/>
      <c r="NP458" s="19"/>
      <c r="OZ458" s="25"/>
      <c r="PA458" s="25"/>
      <c r="PB458" s="25"/>
      <c r="PC458" s="25"/>
      <c r="PD458" s="25"/>
      <c r="PE458" s="25"/>
      <c r="PF458" s="25"/>
      <c r="PG458" s="25"/>
      <c r="PH458" s="25"/>
      <c r="PI458" s="25"/>
      <c r="PJ458" s="25"/>
      <c r="PK458" s="25"/>
      <c r="PL458" s="25"/>
      <c r="PM458" s="25"/>
      <c r="PN458" s="25"/>
      <c r="QW458" s="25"/>
      <c r="RA458" s="19"/>
      <c r="RB458" s="19"/>
      <c r="RC458" s="19"/>
      <c r="RD458" s="19"/>
      <c r="RE458" s="19"/>
      <c r="RF458" s="19"/>
      <c r="RI458" s="19"/>
      <c r="RJ458" s="19"/>
      <c r="RK458" s="19"/>
      <c r="RL458" s="19"/>
      <c r="RM458" s="19"/>
      <c r="RN458" s="19"/>
      <c r="RO458" s="19"/>
      <c r="RP458" s="19"/>
      <c r="RQ458" s="19"/>
      <c r="RR458" s="19"/>
      <c r="RS458" s="19"/>
      <c r="RT458" s="19"/>
      <c r="RU458" s="19"/>
      <c r="RV458" s="19"/>
      <c r="RW458" s="19"/>
      <c r="RX458" s="19"/>
      <c r="RY458" s="19"/>
      <c r="SA458" s="19"/>
      <c r="SB458" s="19"/>
    </row>
    <row r="459" spans="1:496" x14ac:dyDescent="0.25">
      <c r="A459" s="2"/>
      <c r="B459" s="19"/>
      <c r="C459" s="19"/>
      <c r="D459" s="19"/>
      <c r="E459" s="25"/>
      <c r="F459" s="25"/>
      <c r="G459" s="19"/>
      <c r="H459" s="19"/>
      <c r="I459" s="19"/>
      <c r="J459" s="19"/>
      <c r="K459" s="19"/>
      <c r="L459" s="29"/>
      <c r="M459" s="29"/>
      <c r="N459" s="19"/>
      <c r="O459" s="19"/>
      <c r="P459" s="20"/>
      <c r="Q459" s="19"/>
      <c r="R459" s="19"/>
      <c r="S459" s="25"/>
      <c r="T459" s="19"/>
      <c r="U459" s="19"/>
      <c r="V459" s="19"/>
      <c r="W459" s="19"/>
      <c r="X459" s="40"/>
      <c r="Y459" s="19"/>
      <c r="Z459" s="19"/>
      <c r="AA459" s="19"/>
      <c r="AB459" s="25"/>
      <c r="AE459" s="19"/>
      <c r="AF459" s="19"/>
      <c r="AH459" s="19"/>
      <c r="AI459" s="25"/>
      <c r="CD459" s="19"/>
      <c r="CE459" s="25"/>
      <c r="DZ459" s="19"/>
      <c r="EA459" s="19"/>
      <c r="EB459" s="19"/>
      <c r="EC459" s="19"/>
      <c r="ED459" s="19"/>
      <c r="EE459" s="19"/>
      <c r="EF459" s="19"/>
      <c r="EG459" s="19"/>
      <c r="EH459" s="19"/>
      <c r="EI459" s="19"/>
      <c r="EJ459" s="19"/>
      <c r="EK459" s="19"/>
      <c r="EL459" s="19"/>
      <c r="FU459" s="19"/>
      <c r="FV459" s="19"/>
      <c r="HQ459" s="19"/>
      <c r="HR459" s="19"/>
      <c r="JM459" s="19"/>
      <c r="JN459" s="29"/>
      <c r="JO459" s="19"/>
      <c r="JP459" s="19"/>
      <c r="JQ459" s="19"/>
      <c r="JR459" s="19"/>
      <c r="JS459" s="19"/>
      <c r="JT459" s="19"/>
      <c r="JU459" s="19"/>
      <c r="JV459" s="19"/>
      <c r="JW459" s="19"/>
      <c r="JX459" s="19"/>
      <c r="JY459" s="19"/>
      <c r="JZ459" s="19"/>
      <c r="LI459" s="19"/>
      <c r="LJ459" s="19"/>
      <c r="LK459" s="19"/>
      <c r="LL459" s="19"/>
      <c r="LM459" s="19"/>
      <c r="LN459" s="19"/>
      <c r="LO459" s="19"/>
      <c r="LP459" s="19"/>
      <c r="LQ459" s="19"/>
      <c r="LR459" s="19"/>
      <c r="LS459" s="19"/>
      <c r="LT459" s="19"/>
      <c r="LU459" s="19"/>
      <c r="ND459" s="19"/>
      <c r="NE459" s="19"/>
      <c r="NF459" s="19"/>
      <c r="NG459" s="19"/>
      <c r="NH459" s="19"/>
      <c r="NI459" s="19"/>
      <c r="NJ459" s="19"/>
      <c r="NK459" s="19"/>
      <c r="NL459" s="19"/>
      <c r="NM459" s="19"/>
      <c r="NN459" s="19"/>
      <c r="NO459" s="19"/>
      <c r="NP459" s="19"/>
      <c r="OZ459" s="25"/>
      <c r="PA459" s="25"/>
      <c r="PB459" s="25"/>
      <c r="PC459" s="25"/>
      <c r="PD459" s="25"/>
      <c r="PE459" s="25"/>
      <c r="PF459" s="25"/>
      <c r="PG459" s="25"/>
      <c r="PH459" s="25"/>
      <c r="PI459" s="25"/>
      <c r="PJ459" s="25"/>
      <c r="PK459" s="25"/>
      <c r="PL459" s="25"/>
      <c r="PM459" s="25"/>
      <c r="PN459" s="25"/>
      <c r="QW459" s="25"/>
      <c r="RA459" s="19"/>
      <c r="RB459" s="19"/>
      <c r="RC459" s="19"/>
      <c r="RD459" s="19"/>
      <c r="RE459" s="19"/>
      <c r="RF459" s="19"/>
      <c r="RI459" s="19"/>
      <c r="RJ459" s="19"/>
      <c r="RK459" s="19"/>
      <c r="RL459" s="19"/>
      <c r="RM459" s="19"/>
      <c r="RN459" s="19"/>
      <c r="RO459" s="19"/>
      <c r="RP459" s="19"/>
      <c r="RQ459" s="19"/>
      <c r="RR459" s="19"/>
      <c r="RS459" s="19"/>
      <c r="RT459" s="19"/>
      <c r="RU459" s="19"/>
      <c r="RV459" s="19"/>
      <c r="RW459" s="19"/>
      <c r="RX459" s="19"/>
      <c r="RY459" s="19"/>
      <c r="SA459" s="19"/>
      <c r="SB459" s="19"/>
    </row>
    <row r="460" spans="1:496" x14ac:dyDescent="0.25">
      <c r="A460" s="2"/>
      <c r="B460" s="19"/>
      <c r="C460" s="19"/>
      <c r="D460" s="19"/>
      <c r="E460" s="25"/>
      <c r="F460" s="25"/>
      <c r="G460" s="19"/>
      <c r="H460" s="19"/>
      <c r="I460" s="19"/>
      <c r="J460" s="19"/>
      <c r="K460" s="19"/>
      <c r="L460" s="29"/>
      <c r="M460" s="29"/>
      <c r="N460" s="19"/>
      <c r="O460" s="19"/>
      <c r="P460" s="20"/>
      <c r="Q460" s="19"/>
      <c r="R460" s="19"/>
      <c r="S460" s="25"/>
      <c r="T460" s="19"/>
      <c r="U460" s="19"/>
      <c r="V460" s="19"/>
      <c r="W460" s="19"/>
      <c r="X460" s="40"/>
      <c r="Y460" s="19"/>
      <c r="Z460" s="19"/>
      <c r="AA460" s="19"/>
      <c r="AB460" s="25"/>
      <c r="AE460" s="19"/>
      <c r="AF460" s="19"/>
      <c r="AH460" s="19"/>
      <c r="AI460" s="25"/>
      <c r="CD460" s="19"/>
      <c r="CE460" s="25"/>
      <c r="DZ460" s="19"/>
      <c r="EA460" s="19"/>
      <c r="EB460" s="19"/>
      <c r="EC460" s="19"/>
      <c r="ED460" s="19"/>
      <c r="EE460" s="19"/>
      <c r="EF460" s="19"/>
      <c r="EG460" s="19"/>
      <c r="EH460" s="19"/>
      <c r="EI460" s="19"/>
      <c r="EJ460" s="19"/>
      <c r="EK460" s="19"/>
      <c r="EL460" s="19"/>
      <c r="FU460" s="19"/>
      <c r="FV460" s="19"/>
      <c r="HQ460" s="19"/>
      <c r="HR460" s="19"/>
      <c r="JM460" s="19"/>
      <c r="JN460" s="29"/>
      <c r="JO460" s="19"/>
      <c r="JP460" s="19"/>
      <c r="JQ460" s="19"/>
      <c r="JR460" s="19"/>
      <c r="JS460" s="19"/>
      <c r="JT460" s="19"/>
      <c r="JU460" s="19"/>
      <c r="JV460" s="19"/>
      <c r="JW460" s="19"/>
      <c r="JX460" s="19"/>
      <c r="JY460" s="19"/>
      <c r="JZ460" s="19"/>
      <c r="LI460" s="19"/>
      <c r="LJ460" s="19"/>
      <c r="LK460" s="19"/>
      <c r="LL460" s="19"/>
      <c r="LM460" s="19"/>
      <c r="LN460" s="19"/>
      <c r="LO460" s="19"/>
      <c r="LP460" s="19"/>
      <c r="LQ460" s="19"/>
      <c r="LR460" s="19"/>
      <c r="LS460" s="19"/>
      <c r="LT460" s="19"/>
      <c r="LU460" s="19"/>
      <c r="ND460" s="19"/>
      <c r="NE460" s="19"/>
      <c r="NF460" s="19"/>
      <c r="NG460" s="19"/>
      <c r="NH460" s="19"/>
      <c r="NI460" s="19"/>
      <c r="NJ460" s="19"/>
      <c r="NK460" s="19"/>
      <c r="NL460" s="19"/>
      <c r="NM460" s="19"/>
      <c r="NN460" s="19"/>
      <c r="NO460" s="19"/>
      <c r="NP460" s="19"/>
      <c r="OZ460" s="25"/>
      <c r="PA460" s="25"/>
      <c r="PB460" s="25"/>
      <c r="PC460" s="25"/>
      <c r="PD460" s="25"/>
      <c r="PE460" s="25"/>
      <c r="PF460" s="25"/>
      <c r="PG460" s="25"/>
      <c r="PH460" s="25"/>
      <c r="PI460" s="25"/>
      <c r="PJ460" s="25"/>
      <c r="PK460" s="25"/>
      <c r="PL460" s="25"/>
      <c r="PM460" s="25"/>
      <c r="PN460" s="25"/>
      <c r="QW460" s="25"/>
      <c r="RA460" s="19"/>
      <c r="RB460" s="19"/>
      <c r="RC460" s="19"/>
      <c r="RD460" s="19"/>
      <c r="RE460" s="19"/>
      <c r="RF460" s="19"/>
      <c r="RI460" s="19"/>
      <c r="RJ460" s="19"/>
      <c r="RK460" s="19"/>
      <c r="RL460" s="19"/>
      <c r="RM460" s="19"/>
      <c r="RN460" s="19"/>
      <c r="RO460" s="19"/>
      <c r="RP460" s="19"/>
      <c r="RQ460" s="19"/>
      <c r="RR460" s="19"/>
      <c r="RS460" s="19"/>
      <c r="RT460" s="19"/>
      <c r="RU460" s="19"/>
      <c r="RV460" s="19"/>
      <c r="RW460" s="19"/>
      <c r="RX460" s="19"/>
      <c r="RY460" s="19"/>
      <c r="SA460" s="19"/>
      <c r="SB460" s="19"/>
    </row>
    <row r="461" spans="1:496" x14ac:dyDescent="0.25">
      <c r="A461" s="2"/>
      <c r="B461" s="19"/>
      <c r="C461" s="19"/>
      <c r="D461" s="19"/>
      <c r="E461" s="25"/>
      <c r="F461" s="25"/>
      <c r="G461" s="19"/>
      <c r="H461" s="19"/>
      <c r="I461" s="19"/>
      <c r="J461" s="19"/>
      <c r="K461" s="19"/>
      <c r="L461" s="29"/>
      <c r="M461" s="29"/>
      <c r="N461" s="19"/>
      <c r="O461" s="19"/>
      <c r="P461" s="20"/>
      <c r="Q461" s="19"/>
      <c r="R461" s="19"/>
      <c r="S461" s="25"/>
      <c r="T461" s="19"/>
      <c r="U461" s="19"/>
      <c r="V461" s="19"/>
      <c r="W461" s="19"/>
      <c r="X461" s="40"/>
      <c r="Y461" s="19"/>
      <c r="Z461" s="19"/>
      <c r="AA461" s="19"/>
      <c r="AB461" s="25"/>
      <c r="AE461" s="19"/>
      <c r="AF461" s="19"/>
      <c r="AH461" s="19"/>
      <c r="AI461" s="25"/>
      <c r="CD461" s="19"/>
      <c r="CE461" s="25"/>
      <c r="DZ461" s="19"/>
      <c r="EA461" s="19"/>
      <c r="EB461" s="19"/>
      <c r="EC461" s="19"/>
      <c r="ED461" s="19"/>
      <c r="EE461" s="19"/>
      <c r="EF461" s="19"/>
      <c r="EG461" s="19"/>
      <c r="EH461" s="19"/>
      <c r="EI461" s="19"/>
      <c r="EJ461" s="19"/>
      <c r="EK461" s="19"/>
      <c r="EL461" s="19"/>
      <c r="FU461" s="19"/>
      <c r="FV461" s="19"/>
      <c r="HQ461" s="19"/>
      <c r="HR461" s="19"/>
      <c r="JM461" s="19"/>
      <c r="JN461" s="29"/>
      <c r="JO461" s="19"/>
      <c r="JP461" s="19"/>
      <c r="JQ461" s="19"/>
      <c r="JR461" s="19"/>
      <c r="JS461" s="19"/>
      <c r="JT461" s="19"/>
      <c r="JU461" s="19"/>
      <c r="JV461" s="19"/>
      <c r="JW461" s="19"/>
      <c r="JX461" s="19"/>
      <c r="JY461" s="19"/>
      <c r="JZ461" s="19"/>
      <c r="LI461" s="19"/>
      <c r="LJ461" s="19"/>
      <c r="LK461" s="19"/>
      <c r="LL461" s="19"/>
      <c r="LM461" s="19"/>
      <c r="LN461" s="19"/>
      <c r="LO461" s="19"/>
      <c r="LP461" s="19"/>
      <c r="LQ461" s="19"/>
      <c r="LR461" s="19"/>
      <c r="LS461" s="19"/>
      <c r="LT461" s="19"/>
      <c r="LU461" s="19"/>
      <c r="ND461" s="19"/>
      <c r="NE461" s="19"/>
      <c r="NF461" s="19"/>
      <c r="NG461" s="19"/>
      <c r="NH461" s="19"/>
      <c r="NI461" s="19"/>
      <c r="NJ461" s="19"/>
      <c r="NK461" s="19"/>
      <c r="NL461" s="19"/>
      <c r="NM461" s="19"/>
      <c r="NN461" s="19"/>
      <c r="NO461" s="19"/>
      <c r="NP461" s="19"/>
      <c r="OZ461" s="25"/>
      <c r="PA461" s="25"/>
      <c r="PB461" s="25"/>
      <c r="PC461" s="25"/>
      <c r="PD461" s="25"/>
      <c r="PE461" s="25"/>
      <c r="PF461" s="25"/>
      <c r="PG461" s="25"/>
      <c r="PH461" s="25"/>
      <c r="PI461" s="25"/>
      <c r="PJ461" s="25"/>
      <c r="PK461" s="25"/>
      <c r="PL461" s="25"/>
      <c r="PM461" s="25"/>
      <c r="PN461" s="25"/>
      <c r="QW461" s="25"/>
      <c r="RA461" s="19"/>
      <c r="RB461" s="19"/>
      <c r="RC461" s="19"/>
      <c r="RD461" s="19"/>
      <c r="RE461" s="19"/>
      <c r="RF461" s="19"/>
      <c r="RI461" s="19"/>
      <c r="RJ461" s="19"/>
      <c r="RK461" s="19"/>
      <c r="RL461" s="19"/>
      <c r="RM461" s="19"/>
      <c r="RN461" s="19"/>
      <c r="RO461" s="19"/>
      <c r="RP461" s="19"/>
      <c r="RQ461" s="19"/>
      <c r="RR461" s="19"/>
      <c r="RS461" s="19"/>
      <c r="RT461" s="19"/>
      <c r="RU461" s="19"/>
      <c r="RV461" s="19"/>
      <c r="RW461" s="19"/>
      <c r="RX461" s="19"/>
      <c r="RY461" s="19"/>
      <c r="SA461" s="19"/>
      <c r="SB461" s="19"/>
    </row>
    <row r="462" spans="1:496" x14ac:dyDescent="0.25">
      <c r="A462" s="2"/>
      <c r="B462" s="19"/>
      <c r="C462" s="19"/>
      <c r="D462" s="19"/>
      <c r="E462" s="25"/>
      <c r="F462" s="25"/>
      <c r="G462" s="19"/>
      <c r="H462" s="19"/>
      <c r="I462" s="19"/>
      <c r="J462" s="19"/>
      <c r="K462" s="19"/>
      <c r="L462" s="29"/>
      <c r="M462" s="29"/>
      <c r="N462" s="19"/>
      <c r="O462" s="19"/>
      <c r="P462" s="20"/>
      <c r="Q462" s="19"/>
      <c r="R462" s="19"/>
      <c r="S462" s="25"/>
      <c r="T462" s="19"/>
      <c r="U462" s="19"/>
      <c r="V462" s="19"/>
      <c r="W462" s="19"/>
      <c r="X462" s="40"/>
      <c r="Y462" s="19"/>
      <c r="Z462" s="19"/>
      <c r="AA462" s="19"/>
      <c r="AB462" s="25"/>
      <c r="AE462" s="19"/>
      <c r="AF462" s="19"/>
      <c r="AH462" s="19"/>
      <c r="AI462" s="25"/>
      <c r="CD462" s="19"/>
      <c r="CE462" s="25"/>
      <c r="DZ462" s="19"/>
      <c r="EA462" s="19"/>
      <c r="EB462" s="19"/>
      <c r="EC462" s="19"/>
      <c r="ED462" s="19"/>
      <c r="EE462" s="19"/>
      <c r="EF462" s="19"/>
      <c r="EG462" s="19"/>
      <c r="EH462" s="19"/>
      <c r="EI462" s="19"/>
      <c r="EJ462" s="19"/>
      <c r="EK462" s="19"/>
      <c r="EL462" s="19"/>
      <c r="FU462" s="19"/>
      <c r="FV462" s="19"/>
      <c r="HQ462" s="19"/>
      <c r="HR462" s="19"/>
      <c r="JM462" s="19"/>
      <c r="JN462" s="29"/>
      <c r="JO462" s="19"/>
      <c r="JP462" s="19"/>
      <c r="JQ462" s="19"/>
      <c r="JR462" s="19"/>
      <c r="JS462" s="19"/>
      <c r="JT462" s="19"/>
      <c r="JU462" s="19"/>
      <c r="JV462" s="19"/>
      <c r="JW462" s="19"/>
      <c r="JX462" s="19"/>
      <c r="JY462" s="19"/>
      <c r="JZ462" s="19"/>
      <c r="LI462" s="19"/>
      <c r="LJ462" s="19"/>
      <c r="LK462" s="19"/>
      <c r="LL462" s="19"/>
      <c r="LM462" s="19"/>
      <c r="LN462" s="19"/>
      <c r="LO462" s="19"/>
      <c r="LP462" s="19"/>
      <c r="LQ462" s="19"/>
      <c r="LR462" s="19"/>
      <c r="LS462" s="19"/>
      <c r="LT462" s="19"/>
      <c r="LU462" s="19"/>
      <c r="ND462" s="19"/>
      <c r="NE462" s="19"/>
      <c r="NF462" s="19"/>
      <c r="NG462" s="19"/>
      <c r="NH462" s="19"/>
      <c r="NI462" s="19"/>
      <c r="NJ462" s="19"/>
      <c r="NK462" s="19"/>
      <c r="NL462" s="19"/>
      <c r="NM462" s="19"/>
      <c r="NN462" s="19"/>
      <c r="NO462" s="19"/>
      <c r="NP462" s="19"/>
      <c r="OZ462" s="25"/>
      <c r="PA462" s="25"/>
      <c r="PB462" s="25"/>
      <c r="PC462" s="25"/>
      <c r="PD462" s="25"/>
      <c r="PE462" s="25"/>
      <c r="PF462" s="25"/>
      <c r="PG462" s="25"/>
      <c r="PH462" s="25"/>
      <c r="PI462" s="25"/>
      <c r="PJ462" s="25"/>
      <c r="PK462" s="25"/>
      <c r="PL462" s="25"/>
      <c r="PM462" s="25"/>
      <c r="PN462" s="25"/>
      <c r="QW462" s="25"/>
      <c r="RA462" s="19"/>
      <c r="RB462" s="19"/>
      <c r="RC462" s="19"/>
      <c r="RD462" s="19"/>
      <c r="RE462" s="19"/>
      <c r="RF462" s="19"/>
      <c r="RI462" s="19"/>
      <c r="RJ462" s="19"/>
      <c r="RK462" s="19"/>
      <c r="RL462" s="19"/>
      <c r="RM462" s="19"/>
      <c r="RN462" s="19"/>
      <c r="RO462" s="19"/>
      <c r="RP462" s="19"/>
      <c r="RQ462" s="19"/>
      <c r="RR462" s="19"/>
      <c r="RS462" s="19"/>
      <c r="RT462" s="19"/>
      <c r="RU462" s="19"/>
      <c r="RV462" s="19"/>
      <c r="RW462" s="19"/>
      <c r="RX462" s="19"/>
      <c r="RY462" s="19"/>
      <c r="SA462" s="19"/>
      <c r="SB462" s="19"/>
    </row>
    <row r="463" spans="1:496" x14ac:dyDescent="0.25">
      <c r="A463" s="2"/>
      <c r="B463" s="19"/>
      <c r="C463" s="19"/>
      <c r="D463" s="19"/>
      <c r="E463" s="25"/>
      <c r="F463" s="25"/>
      <c r="G463" s="19"/>
      <c r="H463" s="19"/>
      <c r="I463" s="19"/>
      <c r="J463" s="19"/>
      <c r="K463" s="19"/>
      <c r="L463" s="29"/>
      <c r="M463" s="29"/>
      <c r="N463" s="19"/>
      <c r="O463" s="19"/>
      <c r="P463" s="20"/>
      <c r="Q463" s="19"/>
      <c r="R463" s="19"/>
      <c r="S463" s="25"/>
      <c r="T463" s="19"/>
      <c r="U463" s="19"/>
      <c r="V463" s="19"/>
      <c r="W463" s="19"/>
      <c r="X463" s="40"/>
      <c r="Y463" s="19"/>
      <c r="Z463" s="19"/>
      <c r="AA463" s="19"/>
      <c r="AB463" s="25"/>
      <c r="AE463" s="19"/>
      <c r="AF463" s="19"/>
      <c r="AH463" s="19"/>
      <c r="AI463" s="25"/>
      <c r="CD463" s="19"/>
      <c r="CE463" s="25"/>
      <c r="DZ463" s="19"/>
      <c r="EA463" s="19"/>
      <c r="EB463" s="19"/>
      <c r="EC463" s="19"/>
      <c r="ED463" s="19"/>
      <c r="EE463" s="19"/>
      <c r="EF463" s="19"/>
      <c r="EG463" s="19"/>
      <c r="EH463" s="19"/>
      <c r="EI463" s="19"/>
      <c r="EJ463" s="19"/>
      <c r="EK463" s="19"/>
      <c r="EL463" s="19"/>
      <c r="FU463" s="19"/>
      <c r="FV463" s="19"/>
      <c r="HQ463" s="19"/>
      <c r="HR463" s="19"/>
      <c r="JM463" s="19"/>
      <c r="JN463" s="29"/>
      <c r="JO463" s="19"/>
      <c r="JP463" s="19"/>
      <c r="JQ463" s="19"/>
      <c r="JR463" s="19"/>
      <c r="JS463" s="19"/>
      <c r="JT463" s="19"/>
      <c r="JU463" s="19"/>
      <c r="JV463" s="19"/>
      <c r="JW463" s="19"/>
      <c r="JX463" s="19"/>
      <c r="JY463" s="19"/>
      <c r="JZ463" s="19"/>
      <c r="LI463" s="19"/>
      <c r="LJ463" s="19"/>
      <c r="LK463" s="19"/>
      <c r="LL463" s="19"/>
      <c r="LM463" s="19"/>
      <c r="LN463" s="19"/>
      <c r="LO463" s="19"/>
      <c r="LP463" s="19"/>
      <c r="LQ463" s="19"/>
      <c r="LR463" s="19"/>
      <c r="LS463" s="19"/>
      <c r="LT463" s="19"/>
      <c r="LU463" s="19"/>
      <c r="ND463" s="19"/>
      <c r="NE463" s="19"/>
      <c r="NF463" s="19"/>
      <c r="NG463" s="19"/>
      <c r="NH463" s="19"/>
      <c r="NI463" s="19"/>
      <c r="NJ463" s="19"/>
      <c r="NK463" s="19"/>
      <c r="NL463" s="19"/>
      <c r="NM463" s="19"/>
      <c r="NN463" s="19"/>
      <c r="NO463" s="19"/>
      <c r="NP463" s="19"/>
      <c r="OZ463" s="25"/>
      <c r="PA463" s="25"/>
      <c r="PB463" s="25"/>
      <c r="PC463" s="25"/>
      <c r="PD463" s="25"/>
      <c r="PE463" s="25"/>
      <c r="PF463" s="25"/>
      <c r="PG463" s="25"/>
      <c r="PH463" s="25"/>
      <c r="PI463" s="25"/>
      <c r="PJ463" s="25"/>
      <c r="PK463" s="25"/>
      <c r="PL463" s="25"/>
      <c r="PM463" s="25"/>
      <c r="PN463" s="25"/>
      <c r="QW463" s="25"/>
      <c r="RA463" s="19"/>
      <c r="RB463" s="19"/>
      <c r="RC463" s="19"/>
      <c r="RD463" s="19"/>
      <c r="RE463" s="19"/>
      <c r="RF463" s="19"/>
      <c r="RI463" s="19"/>
      <c r="RJ463" s="19"/>
      <c r="RK463" s="19"/>
      <c r="RL463" s="19"/>
      <c r="RM463" s="19"/>
      <c r="RN463" s="19"/>
      <c r="RO463" s="19"/>
      <c r="RP463" s="19"/>
      <c r="RQ463" s="19"/>
      <c r="RR463" s="19"/>
      <c r="RS463" s="19"/>
      <c r="RT463" s="19"/>
      <c r="RU463" s="19"/>
      <c r="RV463" s="19"/>
      <c r="RW463" s="19"/>
      <c r="RX463" s="19"/>
      <c r="RY463" s="19"/>
      <c r="SA463" s="19"/>
      <c r="SB463" s="19"/>
    </row>
    <row r="464" spans="1:496" x14ac:dyDescent="0.25">
      <c r="A464" s="2"/>
      <c r="B464" s="19"/>
      <c r="C464" s="19"/>
      <c r="D464" s="19"/>
      <c r="E464" s="25"/>
      <c r="F464" s="25"/>
      <c r="G464" s="19"/>
      <c r="H464" s="19"/>
      <c r="I464" s="19"/>
      <c r="J464" s="19"/>
      <c r="K464" s="19"/>
      <c r="L464" s="29"/>
      <c r="M464" s="29"/>
      <c r="N464" s="19"/>
      <c r="O464" s="19"/>
      <c r="P464" s="20"/>
      <c r="Q464" s="19"/>
      <c r="R464" s="19"/>
      <c r="S464" s="25"/>
      <c r="T464" s="19"/>
      <c r="U464" s="19"/>
      <c r="V464" s="19"/>
      <c r="W464" s="19"/>
      <c r="X464" s="40"/>
      <c r="Y464" s="19"/>
      <c r="Z464" s="19"/>
      <c r="AA464" s="19"/>
      <c r="AB464" s="25"/>
      <c r="AE464" s="19"/>
      <c r="AF464" s="19"/>
      <c r="AH464" s="19"/>
      <c r="AI464" s="25"/>
      <c r="CD464" s="19"/>
      <c r="CE464" s="25"/>
      <c r="DZ464" s="19"/>
      <c r="EA464" s="19"/>
      <c r="EB464" s="19"/>
      <c r="EC464" s="19"/>
      <c r="ED464" s="19"/>
      <c r="EE464" s="19"/>
      <c r="EF464" s="19"/>
      <c r="EG464" s="19"/>
      <c r="EH464" s="19"/>
      <c r="EI464" s="19"/>
      <c r="EJ464" s="19"/>
      <c r="EK464" s="19"/>
      <c r="EL464" s="19"/>
      <c r="FU464" s="19"/>
      <c r="FV464" s="19"/>
      <c r="HQ464" s="19"/>
      <c r="HR464" s="19"/>
      <c r="JM464" s="19"/>
      <c r="JN464" s="29"/>
      <c r="JO464" s="19"/>
      <c r="JP464" s="19"/>
      <c r="JQ464" s="19"/>
      <c r="JR464" s="19"/>
      <c r="JS464" s="19"/>
      <c r="JT464" s="19"/>
      <c r="JU464" s="19"/>
      <c r="JV464" s="19"/>
      <c r="JW464" s="19"/>
      <c r="JX464" s="19"/>
      <c r="JY464" s="19"/>
      <c r="JZ464" s="19"/>
      <c r="LI464" s="19"/>
      <c r="LJ464" s="19"/>
      <c r="LK464" s="19"/>
      <c r="LL464" s="19"/>
      <c r="LM464" s="19"/>
      <c r="LN464" s="19"/>
      <c r="LO464" s="19"/>
      <c r="LP464" s="19"/>
      <c r="LQ464" s="19"/>
      <c r="LR464" s="19"/>
      <c r="LS464" s="19"/>
      <c r="LT464" s="19"/>
      <c r="LU464" s="19"/>
      <c r="ND464" s="19"/>
      <c r="NE464" s="19"/>
      <c r="NF464" s="19"/>
      <c r="NG464" s="19"/>
      <c r="NH464" s="19"/>
      <c r="NI464" s="19"/>
      <c r="NJ464" s="19"/>
      <c r="NK464" s="19"/>
      <c r="NL464" s="19"/>
      <c r="NM464" s="19"/>
      <c r="NN464" s="19"/>
      <c r="NO464" s="19"/>
      <c r="NP464" s="19"/>
      <c r="OZ464" s="25"/>
      <c r="PA464" s="25"/>
      <c r="PB464" s="25"/>
      <c r="PC464" s="25"/>
      <c r="PD464" s="25"/>
      <c r="PE464" s="25"/>
      <c r="PF464" s="25"/>
      <c r="PG464" s="25"/>
      <c r="PH464" s="25"/>
      <c r="PI464" s="25"/>
      <c r="PJ464" s="25"/>
      <c r="PK464" s="25"/>
      <c r="PL464" s="25"/>
      <c r="PM464" s="25"/>
      <c r="PN464" s="25"/>
      <c r="QW464" s="25"/>
      <c r="RA464" s="19"/>
      <c r="RB464" s="19"/>
      <c r="RC464" s="19"/>
      <c r="RD464" s="19"/>
      <c r="RE464" s="19"/>
      <c r="RF464" s="19"/>
      <c r="RI464" s="19"/>
      <c r="RJ464" s="19"/>
      <c r="RK464" s="19"/>
      <c r="RL464" s="19"/>
      <c r="RM464" s="19"/>
      <c r="RN464" s="19"/>
      <c r="RO464" s="19"/>
      <c r="RP464" s="19"/>
      <c r="RQ464" s="19"/>
      <c r="RR464" s="19"/>
      <c r="RS464" s="19"/>
      <c r="RT464" s="19"/>
      <c r="RU464" s="19"/>
      <c r="RV464" s="19"/>
      <c r="RW464" s="19"/>
      <c r="RX464" s="19"/>
      <c r="RY464" s="19"/>
      <c r="SA464" s="19"/>
      <c r="SB464" s="19"/>
    </row>
    <row r="465" spans="1:496" x14ac:dyDescent="0.25">
      <c r="A465" s="2"/>
      <c r="B465" s="19"/>
      <c r="C465" s="19"/>
      <c r="D465" s="19"/>
      <c r="E465" s="25"/>
      <c r="F465" s="25"/>
      <c r="G465" s="19"/>
      <c r="H465" s="19"/>
      <c r="I465" s="19"/>
      <c r="J465" s="19"/>
      <c r="K465" s="19"/>
      <c r="L465" s="29"/>
      <c r="M465" s="29"/>
      <c r="N465" s="19"/>
      <c r="O465" s="19"/>
      <c r="P465" s="20"/>
      <c r="Q465" s="19"/>
      <c r="R465" s="19"/>
      <c r="S465" s="25"/>
      <c r="T465" s="19"/>
      <c r="U465" s="19"/>
      <c r="V465" s="19"/>
      <c r="W465" s="19"/>
      <c r="X465" s="40"/>
      <c r="Y465" s="19"/>
      <c r="Z465" s="19"/>
      <c r="AA465" s="19"/>
      <c r="AB465" s="25"/>
      <c r="AE465" s="19"/>
      <c r="AF465" s="19"/>
      <c r="AH465" s="19"/>
      <c r="AI465" s="25"/>
      <c r="CD465" s="19"/>
      <c r="CE465" s="25"/>
      <c r="DZ465" s="19"/>
      <c r="EA465" s="19"/>
      <c r="EB465" s="19"/>
      <c r="EC465" s="19"/>
      <c r="ED465" s="19"/>
      <c r="EE465" s="19"/>
      <c r="EF465" s="19"/>
      <c r="EG465" s="19"/>
      <c r="EH465" s="19"/>
      <c r="EI465" s="19"/>
      <c r="EJ465" s="19"/>
      <c r="EK465" s="19"/>
      <c r="EL465" s="19"/>
      <c r="FU465" s="19"/>
      <c r="FV465" s="19"/>
      <c r="HQ465" s="19"/>
      <c r="HR465" s="19"/>
      <c r="JM465" s="19"/>
      <c r="JN465" s="29"/>
      <c r="JO465" s="19"/>
      <c r="JP465" s="19"/>
      <c r="JQ465" s="19"/>
      <c r="JR465" s="19"/>
      <c r="JS465" s="19"/>
      <c r="JT465" s="19"/>
      <c r="JU465" s="19"/>
      <c r="JV465" s="19"/>
      <c r="JW465" s="19"/>
      <c r="JX465" s="19"/>
      <c r="JY465" s="19"/>
      <c r="JZ465" s="19"/>
      <c r="LI465" s="19"/>
      <c r="LJ465" s="19"/>
      <c r="LK465" s="19"/>
      <c r="LL465" s="19"/>
      <c r="LM465" s="19"/>
      <c r="LN465" s="19"/>
      <c r="LO465" s="19"/>
      <c r="LP465" s="19"/>
      <c r="LQ465" s="19"/>
      <c r="LR465" s="19"/>
      <c r="LS465" s="19"/>
      <c r="LT465" s="19"/>
      <c r="LU465" s="19"/>
      <c r="ND465" s="19"/>
      <c r="NE465" s="19"/>
      <c r="NF465" s="19"/>
      <c r="NG465" s="19"/>
      <c r="NH465" s="19"/>
      <c r="NI465" s="19"/>
      <c r="NJ465" s="19"/>
      <c r="NK465" s="19"/>
      <c r="NL465" s="19"/>
      <c r="NM465" s="19"/>
      <c r="NN465" s="19"/>
      <c r="NO465" s="19"/>
      <c r="NP465" s="19"/>
      <c r="OZ465" s="25"/>
      <c r="PA465" s="25"/>
      <c r="PB465" s="25"/>
      <c r="PC465" s="25"/>
      <c r="PD465" s="25"/>
      <c r="PE465" s="25"/>
      <c r="PF465" s="25"/>
      <c r="PG465" s="25"/>
      <c r="PH465" s="25"/>
      <c r="PI465" s="25"/>
      <c r="PJ465" s="25"/>
      <c r="PK465" s="25"/>
      <c r="PL465" s="25"/>
      <c r="PM465" s="25"/>
      <c r="PN465" s="25"/>
      <c r="QW465" s="25"/>
      <c r="RA465" s="19"/>
      <c r="RB465" s="19"/>
      <c r="RC465" s="19"/>
      <c r="RD465" s="19"/>
      <c r="RE465" s="19"/>
      <c r="RF465" s="19"/>
      <c r="RI465" s="19"/>
      <c r="RJ465" s="19"/>
      <c r="RK465" s="19"/>
      <c r="RL465" s="19"/>
      <c r="RM465" s="19"/>
      <c r="RN465" s="19"/>
      <c r="RO465" s="19"/>
      <c r="RP465" s="19"/>
      <c r="RQ465" s="19"/>
      <c r="RR465" s="19"/>
      <c r="RS465" s="19"/>
      <c r="RT465" s="19"/>
      <c r="RU465" s="19"/>
      <c r="RV465" s="19"/>
      <c r="RW465" s="19"/>
      <c r="RX465" s="19"/>
      <c r="RY465" s="19"/>
      <c r="SA465" s="19"/>
      <c r="SB465" s="19"/>
    </row>
    <row r="466" spans="1:496" x14ac:dyDescent="0.25">
      <c r="A466" s="2"/>
      <c r="B466" s="19"/>
      <c r="C466" s="19"/>
      <c r="D466" s="19"/>
      <c r="E466" s="25"/>
      <c r="F466" s="25"/>
      <c r="G466" s="19"/>
      <c r="H466" s="19"/>
      <c r="I466" s="19"/>
      <c r="J466" s="19"/>
      <c r="K466" s="19"/>
      <c r="L466" s="29"/>
      <c r="M466" s="29"/>
      <c r="N466" s="19"/>
      <c r="O466" s="19"/>
      <c r="P466" s="20"/>
      <c r="Q466" s="19"/>
      <c r="R466" s="19"/>
      <c r="S466" s="25"/>
      <c r="T466" s="19"/>
      <c r="U466" s="19"/>
      <c r="V466" s="19"/>
      <c r="W466" s="19"/>
      <c r="X466" s="40"/>
      <c r="Y466" s="19"/>
      <c r="Z466" s="19"/>
      <c r="AA466" s="19"/>
      <c r="AB466" s="25"/>
      <c r="AE466" s="19"/>
      <c r="AF466" s="19"/>
      <c r="AH466" s="19"/>
      <c r="AI466" s="25"/>
      <c r="CD466" s="19"/>
      <c r="CE466" s="25"/>
      <c r="DZ466" s="19"/>
      <c r="EA466" s="19"/>
      <c r="EB466" s="19"/>
      <c r="EC466" s="19"/>
      <c r="ED466" s="19"/>
      <c r="EE466" s="19"/>
      <c r="EF466" s="19"/>
      <c r="EG466" s="19"/>
      <c r="EH466" s="19"/>
      <c r="EI466" s="19"/>
      <c r="EJ466" s="19"/>
      <c r="EK466" s="19"/>
      <c r="EL466" s="19"/>
      <c r="FU466" s="19"/>
      <c r="FV466" s="19"/>
      <c r="HQ466" s="19"/>
      <c r="HR466" s="19"/>
      <c r="JM466" s="19"/>
      <c r="JN466" s="29"/>
      <c r="JO466" s="19"/>
      <c r="JP466" s="19"/>
      <c r="JQ466" s="19"/>
      <c r="JR466" s="19"/>
      <c r="JS466" s="19"/>
      <c r="JT466" s="19"/>
      <c r="JU466" s="19"/>
      <c r="JV466" s="19"/>
      <c r="JW466" s="19"/>
      <c r="JX466" s="19"/>
      <c r="JY466" s="19"/>
      <c r="JZ466" s="19"/>
      <c r="LI466" s="19"/>
      <c r="LJ466" s="19"/>
      <c r="LK466" s="19"/>
      <c r="LL466" s="19"/>
      <c r="LM466" s="19"/>
      <c r="LN466" s="19"/>
      <c r="LO466" s="19"/>
      <c r="LP466" s="19"/>
      <c r="LQ466" s="19"/>
      <c r="LR466" s="19"/>
      <c r="LS466" s="19"/>
      <c r="LT466" s="19"/>
      <c r="LU466" s="19"/>
      <c r="ND466" s="19"/>
      <c r="NE466" s="19"/>
      <c r="NF466" s="19"/>
      <c r="NG466" s="19"/>
      <c r="NH466" s="19"/>
      <c r="NI466" s="19"/>
      <c r="NJ466" s="19"/>
      <c r="NK466" s="19"/>
      <c r="NL466" s="19"/>
      <c r="NM466" s="19"/>
      <c r="NN466" s="19"/>
      <c r="NO466" s="19"/>
      <c r="NP466" s="19"/>
      <c r="OZ466" s="25"/>
      <c r="PA466" s="25"/>
      <c r="PB466" s="25"/>
      <c r="PC466" s="25"/>
      <c r="PD466" s="25"/>
      <c r="PE466" s="25"/>
      <c r="PF466" s="25"/>
      <c r="PG466" s="25"/>
      <c r="PH466" s="25"/>
      <c r="PI466" s="25"/>
      <c r="PJ466" s="25"/>
      <c r="PK466" s="25"/>
      <c r="PL466" s="25"/>
      <c r="PM466" s="25"/>
      <c r="PN466" s="25"/>
      <c r="QW466" s="25"/>
      <c r="RA466" s="19"/>
      <c r="RB466" s="19"/>
      <c r="RC466" s="19"/>
      <c r="RD466" s="19"/>
      <c r="RE466" s="19"/>
      <c r="RF466" s="19"/>
      <c r="RI466" s="19"/>
      <c r="RJ466" s="19"/>
      <c r="RK466" s="19"/>
      <c r="RL466" s="19"/>
      <c r="RM466" s="19"/>
      <c r="RN466" s="19"/>
      <c r="RO466" s="19"/>
      <c r="RP466" s="19"/>
      <c r="RQ466" s="19"/>
      <c r="RR466" s="19"/>
      <c r="RS466" s="19"/>
      <c r="RT466" s="19"/>
      <c r="RU466" s="19"/>
      <c r="RV466" s="19"/>
      <c r="RW466" s="19"/>
      <c r="RX466" s="19"/>
      <c r="RY466" s="19"/>
      <c r="SA466" s="19"/>
      <c r="SB466" s="19"/>
    </row>
    <row r="467" spans="1:496" x14ac:dyDescent="0.25">
      <c r="A467" s="2"/>
      <c r="B467" s="19"/>
      <c r="C467" s="19"/>
      <c r="D467" s="19"/>
      <c r="E467" s="25"/>
      <c r="F467" s="25"/>
      <c r="G467" s="19"/>
      <c r="H467" s="19"/>
      <c r="I467" s="19"/>
      <c r="J467" s="19"/>
      <c r="K467" s="19"/>
      <c r="L467" s="29"/>
      <c r="M467" s="29"/>
      <c r="N467" s="19"/>
      <c r="O467" s="19"/>
      <c r="P467" s="20"/>
      <c r="Q467" s="19"/>
      <c r="R467" s="19"/>
      <c r="S467" s="25"/>
      <c r="T467" s="19"/>
      <c r="U467" s="19"/>
      <c r="V467" s="19"/>
      <c r="W467" s="19"/>
      <c r="X467" s="40"/>
      <c r="Y467" s="19"/>
      <c r="Z467" s="19"/>
      <c r="AA467" s="19"/>
      <c r="AB467" s="25"/>
      <c r="AE467" s="19"/>
      <c r="AF467" s="19"/>
      <c r="AH467" s="19"/>
      <c r="AI467" s="25"/>
      <c r="CD467" s="19"/>
      <c r="CE467" s="25"/>
      <c r="DZ467" s="19"/>
      <c r="EA467" s="19"/>
      <c r="EB467" s="19"/>
      <c r="EC467" s="19"/>
      <c r="ED467" s="19"/>
      <c r="EE467" s="19"/>
      <c r="EF467" s="19"/>
      <c r="EG467" s="19"/>
      <c r="EH467" s="19"/>
      <c r="EI467" s="19"/>
      <c r="EJ467" s="19"/>
      <c r="EK467" s="19"/>
      <c r="EL467" s="19"/>
      <c r="FU467" s="19"/>
      <c r="FV467" s="19"/>
      <c r="HQ467" s="19"/>
      <c r="HR467" s="19"/>
      <c r="JM467" s="19"/>
      <c r="JN467" s="29"/>
      <c r="JO467" s="19"/>
      <c r="JP467" s="19"/>
      <c r="JQ467" s="19"/>
      <c r="JR467" s="19"/>
      <c r="JS467" s="19"/>
      <c r="JT467" s="19"/>
      <c r="JU467" s="19"/>
      <c r="JV467" s="19"/>
      <c r="JW467" s="19"/>
      <c r="JX467" s="19"/>
      <c r="JY467" s="19"/>
      <c r="JZ467" s="19"/>
      <c r="LI467" s="19"/>
      <c r="LJ467" s="19"/>
      <c r="LK467" s="19"/>
      <c r="LL467" s="19"/>
      <c r="LM467" s="19"/>
      <c r="LN467" s="19"/>
      <c r="LO467" s="19"/>
      <c r="LP467" s="19"/>
      <c r="LQ467" s="19"/>
      <c r="LR467" s="19"/>
      <c r="LS467" s="19"/>
      <c r="LT467" s="19"/>
      <c r="LU467" s="19"/>
      <c r="ND467" s="19"/>
      <c r="NE467" s="19"/>
      <c r="NF467" s="19"/>
      <c r="NG467" s="19"/>
      <c r="NH467" s="19"/>
      <c r="NI467" s="19"/>
      <c r="NJ467" s="19"/>
      <c r="NK467" s="19"/>
      <c r="NL467" s="19"/>
      <c r="NM467" s="19"/>
      <c r="NN467" s="19"/>
      <c r="NO467" s="19"/>
      <c r="NP467" s="19"/>
      <c r="OZ467" s="25"/>
      <c r="PA467" s="25"/>
      <c r="PB467" s="25"/>
      <c r="PC467" s="25"/>
      <c r="PD467" s="25"/>
      <c r="PE467" s="25"/>
      <c r="PF467" s="25"/>
      <c r="PG467" s="25"/>
      <c r="PH467" s="25"/>
      <c r="PI467" s="25"/>
      <c r="PJ467" s="25"/>
      <c r="PK467" s="25"/>
      <c r="PL467" s="25"/>
      <c r="PM467" s="25"/>
      <c r="PN467" s="25"/>
      <c r="QW467" s="25"/>
      <c r="RA467" s="19"/>
      <c r="RB467" s="19"/>
      <c r="RC467" s="19"/>
      <c r="RD467" s="19"/>
      <c r="RE467" s="19"/>
      <c r="RF467" s="19"/>
      <c r="RI467" s="19"/>
      <c r="RJ467" s="19"/>
      <c r="RK467" s="19"/>
      <c r="RL467" s="19"/>
      <c r="RM467" s="19"/>
      <c r="RN467" s="19"/>
      <c r="RO467" s="19"/>
      <c r="RP467" s="19"/>
      <c r="RQ467" s="19"/>
      <c r="RR467" s="19"/>
      <c r="RS467" s="19"/>
      <c r="RT467" s="19"/>
      <c r="RU467" s="19"/>
      <c r="RV467" s="19"/>
      <c r="RW467" s="19"/>
      <c r="RX467" s="19"/>
      <c r="RY467" s="19"/>
      <c r="SA467" s="19"/>
      <c r="SB467" s="19"/>
    </row>
    <row r="468" spans="1:496" x14ac:dyDescent="0.25">
      <c r="A468" s="2"/>
      <c r="B468" s="19"/>
      <c r="C468" s="19"/>
      <c r="D468" s="19"/>
      <c r="E468" s="25"/>
      <c r="F468" s="25"/>
      <c r="G468" s="19"/>
      <c r="H468" s="19"/>
      <c r="I468" s="19"/>
      <c r="J468" s="19"/>
      <c r="K468" s="19"/>
      <c r="L468" s="29"/>
      <c r="M468" s="29"/>
      <c r="N468" s="19"/>
      <c r="O468" s="19"/>
      <c r="P468" s="20"/>
      <c r="Q468" s="19"/>
      <c r="R468" s="19"/>
      <c r="S468" s="25"/>
      <c r="T468" s="19"/>
      <c r="U468" s="19"/>
      <c r="V468" s="19"/>
      <c r="W468" s="19"/>
      <c r="X468" s="40"/>
      <c r="Y468" s="19"/>
      <c r="Z468" s="19"/>
      <c r="AA468" s="19"/>
      <c r="AB468" s="25"/>
      <c r="AE468" s="19"/>
      <c r="AF468" s="19"/>
      <c r="AH468" s="19"/>
      <c r="AI468" s="25"/>
      <c r="CD468" s="19"/>
      <c r="CE468" s="25"/>
      <c r="DZ468" s="19"/>
      <c r="EA468" s="19"/>
      <c r="EB468" s="19"/>
      <c r="EC468" s="19"/>
      <c r="ED468" s="19"/>
      <c r="EE468" s="19"/>
      <c r="EF468" s="19"/>
      <c r="EG468" s="19"/>
      <c r="EH468" s="19"/>
      <c r="EI468" s="19"/>
      <c r="EJ468" s="19"/>
      <c r="EK468" s="19"/>
      <c r="EL468" s="19"/>
      <c r="FU468" s="19"/>
      <c r="FV468" s="19"/>
      <c r="HQ468" s="19"/>
      <c r="HR468" s="19"/>
      <c r="JM468" s="19"/>
      <c r="JN468" s="29"/>
      <c r="JO468" s="19"/>
      <c r="JP468" s="19"/>
      <c r="JQ468" s="19"/>
      <c r="JR468" s="19"/>
      <c r="JS468" s="19"/>
      <c r="JT468" s="19"/>
      <c r="JU468" s="19"/>
      <c r="JV468" s="19"/>
      <c r="JW468" s="19"/>
      <c r="JX468" s="19"/>
      <c r="JY468" s="19"/>
      <c r="JZ468" s="19"/>
      <c r="LI468" s="19"/>
      <c r="LJ468" s="19"/>
      <c r="LK468" s="19"/>
      <c r="LL468" s="19"/>
      <c r="LM468" s="19"/>
      <c r="LN468" s="19"/>
      <c r="LO468" s="19"/>
      <c r="LP468" s="19"/>
      <c r="LQ468" s="19"/>
      <c r="LR468" s="19"/>
      <c r="LS468" s="19"/>
      <c r="LT468" s="19"/>
      <c r="LU468" s="19"/>
      <c r="ND468" s="19"/>
      <c r="NE468" s="19"/>
      <c r="NF468" s="19"/>
      <c r="NG468" s="19"/>
      <c r="NH468" s="19"/>
      <c r="NI468" s="19"/>
      <c r="NJ468" s="19"/>
      <c r="NK468" s="19"/>
      <c r="NL468" s="19"/>
      <c r="NM468" s="19"/>
      <c r="NN468" s="19"/>
      <c r="NO468" s="19"/>
      <c r="NP468" s="19"/>
      <c r="OZ468" s="25"/>
      <c r="PA468" s="25"/>
      <c r="PB468" s="25"/>
      <c r="PC468" s="25"/>
      <c r="PD468" s="25"/>
      <c r="PE468" s="25"/>
      <c r="PF468" s="25"/>
      <c r="PG468" s="25"/>
      <c r="PH468" s="25"/>
      <c r="PI468" s="25"/>
      <c r="PJ468" s="25"/>
      <c r="PK468" s="25"/>
      <c r="PL468" s="25"/>
      <c r="PM468" s="25"/>
      <c r="PN468" s="25"/>
      <c r="QW468" s="25"/>
      <c r="RA468" s="19"/>
      <c r="RB468" s="19"/>
      <c r="RC468" s="19"/>
      <c r="RD468" s="19"/>
      <c r="RE468" s="19"/>
      <c r="RF468" s="19"/>
      <c r="RI468" s="19"/>
      <c r="RJ468" s="19"/>
      <c r="RK468" s="19"/>
      <c r="RL468" s="19"/>
      <c r="RM468" s="19"/>
      <c r="RN468" s="19"/>
      <c r="RO468" s="19"/>
      <c r="RP468" s="19"/>
      <c r="RQ468" s="19"/>
      <c r="RR468" s="19"/>
      <c r="RS468" s="19"/>
      <c r="RT468" s="19"/>
      <c r="RU468" s="19"/>
      <c r="RV468" s="19"/>
      <c r="RW468" s="19"/>
      <c r="RX468" s="19"/>
      <c r="RY468" s="19"/>
      <c r="SA468" s="19"/>
      <c r="SB468" s="19"/>
    </row>
    <row r="469" spans="1:496" x14ac:dyDescent="0.25">
      <c r="A469" s="2"/>
      <c r="B469" s="19"/>
      <c r="C469" s="19"/>
      <c r="D469" s="19"/>
      <c r="E469" s="25"/>
      <c r="F469" s="25"/>
      <c r="G469" s="19"/>
      <c r="H469" s="19"/>
      <c r="I469" s="19"/>
      <c r="J469" s="19"/>
      <c r="K469" s="19"/>
      <c r="L469" s="29"/>
      <c r="M469" s="29"/>
      <c r="N469" s="19"/>
      <c r="O469" s="19"/>
      <c r="P469" s="20"/>
      <c r="Q469" s="19"/>
      <c r="R469" s="19"/>
      <c r="S469" s="25"/>
      <c r="T469" s="19"/>
      <c r="U469" s="19"/>
      <c r="V469" s="19"/>
      <c r="W469" s="19"/>
      <c r="X469" s="40"/>
      <c r="Y469" s="19"/>
      <c r="Z469" s="19"/>
      <c r="AA469" s="19"/>
      <c r="AB469" s="25"/>
      <c r="AE469" s="19"/>
      <c r="AF469" s="19"/>
      <c r="AH469" s="19"/>
      <c r="AI469" s="25"/>
      <c r="CD469" s="19"/>
      <c r="CE469" s="25"/>
      <c r="DZ469" s="19"/>
      <c r="EA469" s="19"/>
      <c r="EB469" s="19"/>
      <c r="EC469" s="19"/>
      <c r="ED469" s="19"/>
      <c r="EE469" s="19"/>
      <c r="EF469" s="19"/>
      <c r="EG469" s="19"/>
      <c r="EH469" s="19"/>
      <c r="EI469" s="19"/>
      <c r="EJ469" s="19"/>
      <c r="EK469" s="19"/>
      <c r="EL469" s="19"/>
      <c r="FU469" s="19"/>
      <c r="FV469" s="19"/>
      <c r="HQ469" s="19"/>
      <c r="HR469" s="19"/>
      <c r="JM469" s="19"/>
      <c r="JN469" s="29"/>
      <c r="JO469" s="19"/>
      <c r="JP469" s="19"/>
      <c r="JQ469" s="19"/>
      <c r="JR469" s="19"/>
      <c r="JS469" s="19"/>
      <c r="JT469" s="19"/>
      <c r="JU469" s="19"/>
      <c r="JV469" s="19"/>
      <c r="JW469" s="19"/>
      <c r="JX469" s="19"/>
      <c r="JY469" s="19"/>
      <c r="JZ469" s="19"/>
      <c r="LI469" s="19"/>
      <c r="LJ469" s="19"/>
      <c r="LK469" s="19"/>
      <c r="LL469" s="19"/>
      <c r="LM469" s="19"/>
      <c r="LN469" s="19"/>
      <c r="LO469" s="19"/>
      <c r="LP469" s="19"/>
      <c r="LQ469" s="19"/>
      <c r="LR469" s="19"/>
      <c r="LS469" s="19"/>
      <c r="LT469" s="19"/>
      <c r="LU469" s="19"/>
      <c r="ND469" s="19"/>
      <c r="NE469" s="19"/>
      <c r="NF469" s="19"/>
      <c r="NG469" s="19"/>
      <c r="NH469" s="19"/>
      <c r="NI469" s="19"/>
      <c r="NJ469" s="19"/>
      <c r="NK469" s="19"/>
      <c r="NL469" s="19"/>
      <c r="NM469" s="19"/>
      <c r="NN469" s="19"/>
      <c r="NO469" s="19"/>
      <c r="NP469" s="19"/>
      <c r="OZ469" s="25"/>
      <c r="PA469" s="25"/>
      <c r="PB469" s="25"/>
      <c r="PC469" s="25"/>
      <c r="PD469" s="25"/>
      <c r="PE469" s="25"/>
      <c r="PF469" s="25"/>
      <c r="PG469" s="25"/>
      <c r="PH469" s="25"/>
      <c r="PI469" s="25"/>
      <c r="PJ469" s="25"/>
      <c r="PK469" s="25"/>
      <c r="PL469" s="25"/>
      <c r="PM469" s="25"/>
      <c r="PN469" s="25"/>
      <c r="QW469" s="25"/>
      <c r="RA469" s="19"/>
      <c r="RB469" s="19"/>
      <c r="RC469" s="19"/>
      <c r="RD469" s="19"/>
      <c r="RE469" s="19"/>
      <c r="RF469" s="19"/>
      <c r="RI469" s="19"/>
      <c r="RJ469" s="19"/>
      <c r="RK469" s="19"/>
      <c r="RL469" s="19"/>
      <c r="RM469" s="19"/>
      <c r="RN469" s="19"/>
      <c r="RO469" s="19"/>
      <c r="RP469" s="19"/>
      <c r="RQ469" s="19"/>
      <c r="RR469" s="19"/>
      <c r="RS469" s="19"/>
      <c r="RT469" s="19"/>
      <c r="RU469" s="19"/>
      <c r="RV469" s="19"/>
      <c r="RW469" s="19"/>
      <c r="RX469" s="19"/>
      <c r="RY469" s="19"/>
      <c r="SA469" s="19"/>
      <c r="SB469" s="19"/>
    </row>
    <row r="470" spans="1:496" x14ac:dyDescent="0.25">
      <c r="A470" s="2"/>
      <c r="B470" s="19"/>
      <c r="C470" s="19"/>
      <c r="D470" s="19"/>
      <c r="E470" s="25"/>
      <c r="F470" s="25"/>
      <c r="G470" s="19"/>
      <c r="H470" s="19"/>
      <c r="I470" s="19"/>
      <c r="J470" s="19"/>
      <c r="K470" s="19"/>
      <c r="L470" s="29"/>
      <c r="M470" s="29"/>
      <c r="N470" s="19"/>
      <c r="O470" s="19"/>
      <c r="P470" s="20"/>
      <c r="Q470" s="19"/>
      <c r="R470" s="19"/>
      <c r="S470" s="25"/>
      <c r="T470" s="19"/>
      <c r="U470" s="19"/>
      <c r="V470" s="19"/>
      <c r="W470" s="19"/>
      <c r="X470" s="40"/>
      <c r="Y470" s="19"/>
      <c r="Z470" s="19"/>
      <c r="AA470" s="19"/>
      <c r="AB470" s="25"/>
      <c r="AE470" s="19"/>
      <c r="AF470" s="19"/>
      <c r="AH470" s="19"/>
      <c r="AI470" s="25"/>
      <c r="CD470" s="19"/>
      <c r="CE470" s="25"/>
      <c r="DZ470" s="19"/>
      <c r="EA470" s="19"/>
      <c r="EB470" s="19"/>
      <c r="EC470" s="19"/>
      <c r="ED470" s="19"/>
      <c r="EE470" s="19"/>
      <c r="EF470" s="19"/>
      <c r="EG470" s="19"/>
      <c r="EH470" s="19"/>
      <c r="EI470" s="19"/>
      <c r="EJ470" s="19"/>
      <c r="EK470" s="19"/>
      <c r="EL470" s="19"/>
      <c r="FU470" s="19"/>
      <c r="FV470" s="19"/>
      <c r="HQ470" s="19"/>
      <c r="HR470" s="19"/>
      <c r="JM470" s="19"/>
      <c r="JN470" s="29"/>
      <c r="JO470" s="19"/>
      <c r="JP470" s="19"/>
      <c r="JQ470" s="19"/>
      <c r="JR470" s="19"/>
      <c r="JS470" s="19"/>
      <c r="JT470" s="19"/>
      <c r="JU470" s="19"/>
      <c r="JV470" s="19"/>
      <c r="JW470" s="19"/>
      <c r="JX470" s="19"/>
      <c r="JY470" s="19"/>
      <c r="JZ470" s="19"/>
      <c r="LI470" s="19"/>
      <c r="LJ470" s="19"/>
      <c r="LK470" s="19"/>
      <c r="LL470" s="19"/>
      <c r="LM470" s="19"/>
      <c r="LN470" s="19"/>
      <c r="LO470" s="19"/>
      <c r="LP470" s="19"/>
      <c r="LQ470" s="19"/>
      <c r="LR470" s="19"/>
      <c r="LS470" s="19"/>
      <c r="LT470" s="19"/>
      <c r="LU470" s="19"/>
      <c r="ND470" s="19"/>
      <c r="NE470" s="19"/>
      <c r="NF470" s="19"/>
      <c r="NG470" s="19"/>
      <c r="NH470" s="19"/>
      <c r="NI470" s="19"/>
      <c r="NJ470" s="19"/>
      <c r="NK470" s="19"/>
      <c r="NL470" s="19"/>
      <c r="NM470" s="19"/>
      <c r="NN470" s="19"/>
      <c r="NO470" s="19"/>
      <c r="NP470" s="19"/>
      <c r="OZ470" s="25"/>
      <c r="PA470" s="25"/>
      <c r="PB470" s="25"/>
      <c r="PC470" s="25"/>
      <c r="PD470" s="25"/>
      <c r="PE470" s="25"/>
      <c r="PF470" s="25"/>
      <c r="PG470" s="25"/>
      <c r="PH470" s="25"/>
      <c r="PI470" s="25"/>
      <c r="PJ470" s="25"/>
      <c r="PK470" s="25"/>
      <c r="PL470" s="25"/>
      <c r="PM470" s="25"/>
      <c r="PN470" s="25"/>
      <c r="QW470" s="25"/>
      <c r="RA470" s="19"/>
      <c r="RB470" s="19"/>
      <c r="RC470" s="19"/>
      <c r="RD470" s="19"/>
      <c r="RE470" s="19"/>
      <c r="RF470" s="19"/>
      <c r="RI470" s="19"/>
      <c r="RJ470" s="19"/>
      <c r="RK470" s="19"/>
      <c r="RL470" s="19"/>
      <c r="RM470" s="19"/>
      <c r="RN470" s="19"/>
      <c r="RO470" s="19"/>
      <c r="RP470" s="19"/>
      <c r="RQ470" s="19"/>
      <c r="RR470" s="19"/>
      <c r="RS470" s="19"/>
      <c r="RT470" s="19"/>
      <c r="RU470" s="19"/>
      <c r="RV470" s="19"/>
      <c r="RW470" s="19"/>
      <c r="RX470" s="19"/>
      <c r="RY470" s="19"/>
      <c r="SA470" s="19"/>
      <c r="SB470" s="19"/>
    </row>
    <row r="471" spans="1:496" x14ac:dyDescent="0.25">
      <c r="A471" s="2"/>
      <c r="B471" s="19"/>
      <c r="C471" s="19"/>
      <c r="D471" s="19"/>
      <c r="E471" s="25"/>
      <c r="F471" s="25"/>
      <c r="G471" s="19"/>
      <c r="H471" s="19"/>
      <c r="I471" s="19"/>
      <c r="J471" s="19"/>
      <c r="K471" s="19"/>
      <c r="L471" s="29"/>
      <c r="M471" s="29"/>
      <c r="N471" s="19"/>
      <c r="O471" s="19"/>
      <c r="P471" s="20"/>
      <c r="Q471" s="19"/>
      <c r="R471" s="19"/>
      <c r="S471" s="25"/>
      <c r="T471" s="19"/>
      <c r="U471" s="19"/>
      <c r="V471" s="19"/>
      <c r="W471" s="19"/>
      <c r="X471" s="40"/>
      <c r="Y471" s="19"/>
      <c r="Z471" s="19"/>
      <c r="AA471" s="19"/>
      <c r="AB471" s="25"/>
      <c r="AE471" s="19"/>
      <c r="AF471" s="19"/>
      <c r="AH471" s="19"/>
      <c r="AI471" s="25"/>
      <c r="CD471" s="19"/>
      <c r="CE471" s="25"/>
      <c r="DZ471" s="19"/>
      <c r="EA471" s="19"/>
      <c r="EB471" s="19"/>
      <c r="EC471" s="19"/>
      <c r="ED471" s="19"/>
      <c r="EE471" s="19"/>
      <c r="EF471" s="19"/>
      <c r="EG471" s="19"/>
      <c r="EH471" s="19"/>
      <c r="EI471" s="19"/>
      <c r="EJ471" s="19"/>
      <c r="EK471" s="19"/>
      <c r="EL471" s="19"/>
      <c r="FU471" s="19"/>
      <c r="FV471" s="19"/>
      <c r="HQ471" s="19"/>
      <c r="HR471" s="19"/>
      <c r="JM471" s="19"/>
      <c r="JN471" s="29"/>
      <c r="JO471" s="19"/>
      <c r="JP471" s="19"/>
      <c r="JQ471" s="19"/>
      <c r="JR471" s="19"/>
      <c r="JS471" s="19"/>
      <c r="JT471" s="19"/>
      <c r="JU471" s="19"/>
      <c r="JV471" s="19"/>
      <c r="JW471" s="19"/>
      <c r="JX471" s="19"/>
      <c r="JY471" s="19"/>
      <c r="JZ471" s="19"/>
      <c r="LI471" s="19"/>
      <c r="LJ471" s="19"/>
      <c r="LK471" s="19"/>
      <c r="LL471" s="19"/>
      <c r="LM471" s="19"/>
      <c r="LN471" s="19"/>
      <c r="LO471" s="19"/>
      <c r="LP471" s="19"/>
      <c r="LQ471" s="19"/>
      <c r="LR471" s="19"/>
      <c r="LS471" s="19"/>
      <c r="LT471" s="19"/>
      <c r="LU471" s="19"/>
      <c r="ND471" s="19"/>
      <c r="NE471" s="19"/>
      <c r="NF471" s="19"/>
      <c r="NG471" s="19"/>
      <c r="NH471" s="19"/>
      <c r="NI471" s="19"/>
      <c r="NJ471" s="19"/>
      <c r="NK471" s="19"/>
      <c r="NL471" s="19"/>
      <c r="NM471" s="19"/>
      <c r="NN471" s="19"/>
      <c r="NO471" s="19"/>
      <c r="NP471" s="19"/>
      <c r="OZ471" s="25"/>
      <c r="PA471" s="25"/>
      <c r="PB471" s="25"/>
      <c r="PC471" s="25"/>
      <c r="PD471" s="25"/>
      <c r="PE471" s="25"/>
      <c r="PF471" s="25"/>
      <c r="PG471" s="25"/>
      <c r="PH471" s="25"/>
      <c r="PI471" s="25"/>
      <c r="PJ471" s="25"/>
      <c r="PK471" s="25"/>
      <c r="PL471" s="25"/>
      <c r="PM471" s="25"/>
      <c r="PN471" s="25"/>
      <c r="QW471" s="25"/>
      <c r="RA471" s="19"/>
      <c r="RB471" s="19"/>
      <c r="RC471" s="19"/>
      <c r="RD471" s="19"/>
      <c r="RE471" s="19"/>
      <c r="RF471" s="19"/>
      <c r="RI471" s="19"/>
      <c r="RJ471" s="19"/>
      <c r="RK471" s="19"/>
      <c r="RL471" s="19"/>
      <c r="RM471" s="19"/>
      <c r="RN471" s="19"/>
      <c r="RO471" s="19"/>
      <c r="RP471" s="19"/>
      <c r="RQ471" s="19"/>
      <c r="RR471" s="19"/>
      <c r="RS471" s="19"/>
      <c r="RT471" s="19"/>
      <c r="RU471" s="19"/>
      <c r="RV471" s="19"/>
      <c r="RW471" s="19"/>
      <c r="RX471" s="19"/>
      <c r="RY471" s="19"/>
      <c r="SA471" s="19"/>
      <c r="SB471" s="19"/>
    </row>
    <row r="472" spans="1:496" x14ac:dyDescent="0.25">
      <c r="A472" s="2"/>
      <c r="B472" s="19"/>
      <c r="C472" s="19"/>
      <c r="D472" s="19"/>
      <c r="E472" s="25"/>
      <c r="F472" s="25"/>
      <c r="G472" s="19"/>
      <c r="H472" s="19"/>
      <c r="I472" s="19"/>
      <c r="J472" s="19"/>
      <c r="K472" s="19"/>
      <c r="L472" s="29"/>
      <c r="M472" s="29"/>
      <c r="N472" s="19"/>
      <c r="O472" s="19"/>
      <c r="P472" s="20"/>
      <c r="Q472" s="19"/>
      <c r="R472" s="19"/>
      <c r="S472" s="25"/>
      <c r="T472" s="19"/>
      <c r="U472" s="19"/>
      <c r="V472" s="19"/>
      <c r="W472" s="19"/>
      <c r="X472" s="40"/>
      <c r="Y472" s="19"/>
      <c r="Z472" s="19"/>
      <c r="AA472" s="19"/>
      <c r="AB472" s="25"/>
      <c r="AE472" s="19"/>
      <c r="AF472" s="19"/>
      <c r="AH472" s="19"/>
      <c r="AI472" s="25"/>
      <c r="CD472" s="19"/>
      <c r="CE472" s="25"/>
      <c r="DZ472" s="19"/>
      <c r="EA472" s="19"/>
      <c r="EB472" s="19"/>
      <c r="EC472" s="19"/>
      <c r="ED472" s="19"/>
      <c r="EE472" s="19"/>
      <c r="EF472" s="19"/>
      <c r="EG472" s="19"/>
      <c r="EH472" s="19"/>
      <c r="EI472" s="19"/>
      <c r="EJ472" s="19"/>
      <c r="EK472" s="19"/>
      <c r="EL472" s="19"/>
      <c r="FU472" s="19"/>
      <c r="FV472" s="19"/>
      <c r="HQ472" s="19"/>
      <c r="HR472" s="19"/>
      <c r="JM472" s="19"/>
      <c r="JN472" s="29"/>
      <c r="JO472" s="19"/>
      <c r="JP472" s="19"/>
      <c r="JQ472" s="19"/>
      <c r="JR472" s="19"/>
      <c r="JS472" s="19"/>
      <c r="JT472" s="19"/>
      <c r="JU472" s="19"/>
      <c r="JV472" s="19"/>
      <c r="JW472" s="19"/>
      <c r="JX472" s="19"/>
      <c r="JY472" s="19"/>
      <c r="JZ472" s="19"/>
      <c r="LI472" s="19"/>
      <c r="LJ472" s="19"/>
      <c r="LK472" s="19"/>
      <c r="LL472" s="19"/>
      <c r="LM472" s="19"/>
      <c r="LN472" s="19"/>
      <c r="LO472" s="19"/>
      <c r="LP472" s="19"/>
      <c r="LQ472" s="19"/>
      <c r="LR472" s="19"/>
      <c r="LS472" s="19"/>
      <c r="LT472" s="19"/>
      <c r="LU472" s="19"/>
      <c r="ND472" s="19"/>
      <c r="NE472" s="19"/>
      <c r="NF472" s="19"/>
      <c r="NG472" s="19"/>
      <c r="NH472" s="19"/>
      <c r="NI472" s="19"/>
      <c r="NJ472" s="19"/>
      <c r="NK472" s="19"/>
      <c r="NL472" s="19"/>
      <c r="NM472" s="19"/>
      <c r="NN472" s="19"/>
      <c r="NO472" s="19"/>
      <c r="NP472" s="19"/>
      <c r="OZ472" s="25"/>
      <c r="PA472" s="25"/>
      <c r="PB472" s="25"/>
      <c r="PC472" s="25"/>
      <c r="PD472" s="25"/>
      <c r="PE472" s="25"/>
      <c r="PF472" s="25"/>
      <c r="PG472" s="25"/>
      <c r="PH472" s="25"/>
      <c r="PI472" s="25"/>
      <c r="PJ472" s="25"/>
      <c r="PK472" s="25"/>
      <c r="PL472" s="25"/>
      <c r="PM472" s="25"/>
      <c r="PN472" s="25"/>
      <c r="QW472" s="25"/>
      <c r="RA472" s="19"/>
      <c r="RB472" s="19"/>
      <c r="RC472" s="19"/>
      <c r="RD472" s="19"/>
      <c r="RE472" s="19"/>
      <c r="RF472" s="19"/>
      <c r="RI472" s="19"/>
      <c r="RJ472" s="19"/>
      <c r="RK472" s="19"/>
      <c r="RL472" s="19"/>
      <c r="RM472" s="19"/>
      <c r="RN472" s="19"/>
      <c r="RO472" s="19"/>
      <c r="RP472" s="19"/>
      <c r="RQ472" s="19"/>
      <c r="RR472" s="19"/>
      <c r="RS472" s="19"/>
      <c r="RT472" s="19"/>
      <c r="RU472" s="19"/>
      <c r="RV472" s="19"/>
      <c r="RW472" s="19"/>
      <c r="RX472" s="19"/>
      <c r="RY472" s="19"/>
      <c r="SA472" s="19"/>
      <c r="SB472" s="19"/>
    </row>
    <row r="473" spans="1:496" x14ac:dyDescent="0.25">
      <c r="A473" s="2"/>
      <c r="B473" s="19"/>
      <c r="C473" s="19"/>
      <c r="D473" s="19"/>
      <c r="E473" s="25"/>
      <c r="F473" s="25"/>
      <c r="G473" s="19"/>
      <c r="H473" s="19"/>
      <c r="I473" s="19"/>
      <c r="J473" s="19"/>
      <c r="K473" s="19"/>
      <c r="L473" s="29"/>
      <c r="M473" s="29"/>
      <c r="N473" s="19"/>
      <c r="O473" s="19"/>
      <c r="P473" s="20"/>
      <c r="Q473" s="19"/>
      <c r="R473" s="19"/>
      <c r="S473" s="25"/>
      <c r="T473" s="19"/>
      <c r="U473" s="19"/>
      <c r="V473" s="19"/>
      <c r="W473" s="19"/>
      <c r="X473" s="40"/>
      <c r="Y473" s="19"/>
      <c r="Z473" s="19"/>
      <c r="AA473" s="19"/>
      <c r="AB473" s="25"/>
      <c r="AE473" s="19"/>
      <c r="AF473" s="19"/>
      <c r="AH473" s="19"/>
      <c r="AI473" s="25"/>
      <c r="CD473" s="19"/>
      <c r="CE473" s="25"/>
      <c r="DZ473" s="19"/>
      <c r="EA473" s="19"/>
      <c r="EB473" s="19"/>
      <c r="EC473" s="19"/>
      <c r="ED473" s="19"/>
      <c r="EE473" s="19"/>
      <c r="EF473" s="19"/>
      <c r="EG473" s="19"/>
      <c r="EH473" s="19"/>
      <c r="EI473" s="19"/>
      <c r="EJ473" s="19"/>
      <c r="EK473" s="19"/>
      <c r="EL473" s="19"/>
      <c r="FU473" s="19"/>
      <c r="FV473" s="19"/>
      <c r="HQ473" s="19"/>
      <c r="HR473" s="19"/>
      <c r="JM473" s="19"/>
      <c r="JN473" s="29"/>
      <c r="JO473" s="19"/>
      <c r="JP473" s="19"/>
      <c r="JQ473" s="19"/>
      <c r="JR473" s="19"/>
      <c r="JS473" s="19"/>
      <c r="JT473" s="19"/>
      <c r="JU473" s="19"/>
      <c r="JV473" s="19"/>
      <c r="JW473" s="19"/>
      <c r="JX473" s="19"/>
      <c r="JY473" s="19"/>
      <c r="JZ473" s="19"/>
      <c r="LI473" s="19"/>
      <c r="LJ473" s="19"/>
      <c r="LK473" s="19"/>
      <c r="LL473" s="19"/>
      <c r="LM473" s="19"/>
      <c r="LN473" s="19"/>
      <c r="LO473" s="19"/>
      <c r="LP473" s="19"/>
      <c r="LQ473" s="19"/>
      <c r="LR473" s="19"/>
      <c r="LS473" s="19"/>
      <c r="LT473" s="19"/>
      <c r="LU473" s="19"/>
      <c r="ND473" s="19"/>
      <c r="NE473" s="19"/>
      <c r="NF473" s="19"/>
      <c r="NG473" s="19"/>
      <c r="NH473" s="19"/>
      <c r="NI473" s="19"/>
      <c r="NJ473" s="19"/>
      <c r="NK473" s="19"/>
      <c r="NL473" s="19"/>
      <c r="NM473" s="19"/>
      <c r="NN473" s="19"/>
      <c r="NO473" s="19"/>
      <c r="NP473" s="19"/>
      <c r="OZ473" s="25"/>
      <c r="PA473" s="25"/>
      <c r="PB473" s="25"/>
      <c r="PC473" s="25"/>
      <c r="PD473" s="25"/>
      <c r="PE473" s="25"/>
      <c r="PF473" s="25"/>
      <c r="PG473" s="25"/>
      <c r="PH473" s="25"/>
      <c r="PI473" s="25"/>
      <c r="PJ473" s="25"/>
      <c r="PK473" s="25"/>
      <c r="PL473" s="25"/>
      <c r="PM473" s="25"/>
      <c r="PN473" s="25"/>
      <c r="QW473" s="25"/>
      <c r="RA473" s="19"/>
      <c r="RB473" s="19"/>
      <c r="RC473" s="19"/>
      <c r="RD473" s="19"/>
      <c r="RE473" s="19"/>
      <c r="RF473" s="19"/>
      <c r="RI473" s="19"/>
      <c r="RJ473" s="19"/>
      <c r="RK473" s="19"/>
      <c r="RL473" s="19"/>
      <c r="RM473" s="19"/>
      <c r="RN473" s="19"/>
      <c r="RO473" s="19"/>
      <c r="RP473" s="19"/>
      <c r="RQ473" s="19"/>
      <c r="RR473" s="19"/>
      <c r="RS473" s="19"/>
      <c r="RT473" s="19"/>
      <c r="RU473" s="19"/>
      <c r="RV473" s="19"/>
      <c r="RW473" s="19"/>
      <c r="RX473" s="19"/>
      <c r="RY473" s="19"/>
      <c r="SA473" s="19"/>
      <c r="SB473" s="19"/>
    </row>
    <row r="474" spans="1:496" x14ac:dyDescent="0.25">
      <c r="A474" s="2"/>
      <c r="B474" s="19"/>
      <c r="C474" s="19"/>
      <c r="D474" s="19"/>
      <c r="E474" s="25"/>
      <c r="F474" s="25"/>
      <c r="G474" s="19"/>
      <c r="H474" s="19"/>
      <c r="I474" s="19"/>
      <c r="J474" s="19"/>
      <c r="K474" s="19"/>
      <c r="L474" s="29"/>
      <c r="M474" s="29"/>
      <c r="N474" s="19"/>
      <c r="O474" s="19"/>
      <c r="P474" s="20"/>
      <c r="Q474" s="19"/>
      <c r="R474" s="19"/>
      <c r="S474" s="25"/>
      <c r="T474" s="19"/>
      <c r="U474" s="19"/>
      <c r="V474" s="19"/>
      <c r="W474" s="19"/>
      <c r="X474" s="40"/>
      <c r="Y474" s="19"/>
      <c r="Z474" s="19"/>
      <c r="AA474" s="19"/>
      <c r="AB474" s="25"/>
      <c r="AE474" s="19"/>
      <c r="AF474" s="19"/>
      <c r="AH474" s="19"/>
      <c r="AI474" s="25"/>
      <c r="CD474" s="19"/>
      <c r="CE474" s="25"/>
      <c r="DZ474" s="19"/>
      <c r="EA474" s="19"/>
      <c r="EB474" s="19"/>
      <c r="EC474" s="19"/>
      <c r="ED474" s="19"/>
      <c r="EE474" s="19"/>
      <c r="EF474" s="19"/>
      <c r="EG474" s="19"/>
      <c r="EH474" s="19"/>
      <c r="EI474" s="19"/>
      <c r="EJ474" s="19"/>
      <c r="EK474" s="19"/>
      <c r="EL474" s="19"/>
      <c r="FU474" s="19"/>
      <c r="FV474" s="19"/>
      <c r="HQ474" s="19"/>
      <c r="HR474" s="19"/>
      <c r="JM474" s="19"/>
      <c r="JN474" s="29"/>
      <c r="JO474" s="19"/>
      <c r="JP474" s="19"/>
      <c r="JQ474" s="19"/>
      <c r="JR474" s="19"/>
      <c r="JS474" s="19"/>
      <c r="JT474" s="19"/>
      <c r="JU474" s="19"/>
      <c r="JV474" s="19"/>
      <c r="JW474" s="19"/>
      <c r="JX474" s="19"/>
      <c r="JY474" s="19"/>
      <c r="JZ474" s="19"/>
      <c r="LI474" s="19"/>
      <c r="LJ474" s="19"/>
      <c r="LK474" s="19"/>
      <c r="LL474" s="19"/>
      <c r="LM474" s="19"/>
      <c r="LN474" s="19"/>
      <c r="LO474" s="19"/>
      <c r="LP474" s="19"/>
      <c r="LQ474" s="19"/>
      <c r="LR474" s="19"/>
      <c r="LS474" s="19"/>
      <c r="LT474" s="19"/>
      <c r="LU474" s="19"/>
      <c r="ND474" s="19"/>
      <c r="NE474" s="19"/>
      <c r="NF474" s="19"/>
      <c r="NG474" s="19"/>
      <c r="NH474" s="19"/>
      <c r="NI474" s="19"/>
      <c r="NJ474" s="19"/>
      <c r="NK474" s="19"/>
      <c r="NL474" s="19"/>
      <c r="NM474" s="19"/>
      <c r="NN474" s="19"/>
      <c r="NO474" s="19"/>
      <c r="NP474" s="19"/>
      <c r="OZ474" s="25"/>
      <c r="PA474" s="25"/>
      <c r="PB474" s="25"/>
      <c r="PC474" s="25"/>
      <c r="PD474" s="25"/>
      <c r="PE474" s="25"/>
      <c r="PF474" s="25"/>
      <c r="PG474" s="25"/>
      <c r="PH474" s="25"/>
      <c r="PI474" s="25"/>
      <c r="PJ474" s="25"/>
      <c r="PK474" s="25"/>
      <c r="PL474" s="25"/>
      <c r="PM474" s="25"/>
      <c r="PN474" s="25"/>
      <c r="QW474" s="25"/>
      <c r="RA474" s="19"/>
      <c r="RB474" s="19"/>
      <c r="RC474" s="19"/>
      <c r="RD474" s="19"/>
      <c r="RE474" s="19"/>
      <c r="RF474" s="19"/>
      <c r="RI474" s="19"/>
      <c r="RJ474" s="19"/>
      <c r="RK474" s="19"/>
      <c r="RL474" s="19"/>
      <c r="RM474" s="19"/>
      <c r="RN474" s="19"/>
      <c r="RO474" s="19"/>
      <c r="RP474" s="19"/>
      <c r="RQ474" s="19"/>
      <c r="RR474" s="19"/>
      <c r="RS474" s="19"/>
      <c r="RT474" s="19"/>
      <c r="RU474" s="19"/>
      <c r="RV474" s="19"/>
      <c r="RW474" s="19"/>
      <c r="RX474" s="19"/>
      <c r="RY474" s="19"/>
      <c r="SA474" s="19"/>
      <c r="SB474" s="19"/>
    </row>
    <row r="475" spans="1:496" x14ac:dyDescent="0.25">
      <c r="A475" s="2"/>
      <c r="B475" s="19"/>
      <c r="C475" s="19"/>
      <c r="D475" s="19"/>
      <c r="E475" s="25"/>
      <c r="F475" s="25"/>
      <c r="G475" s="19"/>
      <c r="H475" s="19"/>
      <c r="I475" s="19"/>
      <c r="J475" s="19"/>
      <c r="K475" s="19"/>
      <c r="L475" s="29"/>
      <c r="M475" s="29"/>
      <c r="N475" s="19"/>
      <c r="O475" s="19"/>
      <c r="P475" s="20"/>
      <c r="Q475" s="19"/>
      <c r="R475" s="19"/>
      <c r="S475" s="25"/>
      <c r="T475" s="19"/>
      <c r="U475" s="19"/>
      <c r="V475" s="19"/>
      <c r="W475" s="19"/>
      <c r="X475" s="40"/>
      <c r="Y475" s="19"/>
      <c r="Z475" s="19"/>
      <c r="AA475" s="19"/>
      <c r="AB475" s="25"/>
      <c r="AE475" s="19"/>
      <c r="AF475" s="19"/>
      <c r="AH475" s="19"/>
      <c r="AI475" s="25"/>
      <c r="CD475" s="19"/>
      <c r="CE475" s="25"/>
      <c r="DZ475" s="19"/>
      <c r="EA475" s="19"/>
      <c r="EB475" s="19"/>
      <c r="EC475" s="19"/>
      <c r="ED475" s="19"/>
      <c r="EE475" s="19"/>
      <c r="EF475" s="19"/>
      <c r="EG475" s="19"/>
      <c r="EH475" s="19"/>
      <c r="EI475" s="19"/>
      <c r="EJ475" s="19"/>
      <c r="EK475" s="19"/>
      <c r="EL475" s="19"/>
      <c r="FU475" s="19"/>
      <c r="FV475" s="19"/>
      <c r="HQ475" s="19"/>
      <c r="HR475" s="19"/>
      <c r="JM475" s="19"/>
      <c r="JN475" s="29"/>
      <c r="JO475" s="19"/>
      <c r="JP475" s="19"/>
      <c r="JQ475" s="19"/>
      <c r="JR475" s="19"/>
      <c r="JS475" s="19"/>
      <c r="JT475" s="19"/>
      <c r="JU475" s="19"/>
      <c r="JV475" s="19"/>
      <c r="JW475" s="19"/>
      <c r="JX475" s="19"/>
      <c r="JY475" s="19"/>
      <c r="JZ475" s="19"/>
      <c r="LI475" s="19"/>
      <c r="LJ475" s="19"/>
      <c r="LK475" s="19"/>
      <c r="LL475" s="19"/>
      <c r="LM475" s="19"/>
      <c r="LN475" s="19"/>
      <c r="LO475" s="19"/>
      <c r="LP475" s="19"/>
      <c r="LQ475" s="19"/>
      <c r="LR475" s="19"/>
      <c r="LS475" s="19"/>
      <c r="LT475" s="19"/>
      <c r="LU475" s="19"/>
      <c r="ND475" s="19"/>
      <c r="NE475" s="19"/>
      <c r="NF475" s="19"/>
      <c r="NG475" s="19"/>
      <c r="NH475" s="19"/>
      <c r="NI475" s="19"/>
      <c r="NJ475" s="19"/>
      <c r="NK475" s="19"/>
      <c r="NL475" s="19"/>
      <c r="NM475" s="19"/>
      <c r="NN475" s="19"/>
      <c r="NO475" s="19"/>
      <c r="NP475" s="19"/>
      <c r="OZ475" s="25"/>
      <c r="PA475" s="25"/>
      <c r="PB475" s="25"/>
      <c r="PC475" s="25"/>
      <c r="PD475" s="25"/>
      <c r="PE475" s="25"/>
      <c r="PF475" s="25"/>
      <c r="PG475" s="25"/>
      <c r="PH475" s="25"/>
      <c r="PI475" s="25"/>
      <c r="PJ475" s="25"/>
      <c r="PK475" s="25"/>
      <c r="PL475" s="25"/>
      <c r="PM475" s="25"/>
      <c r="PN475" s="25"/>
      <c r="QW475" s="25"/>
      <c r="RA475" s="19"/>
      <c r="RB475" s="19"/>
      <c r="RC475" s="19"/>
      <c r="RD475" s="19"/>
      <c r="RE475" s="19"/>
      <c r="RF475" s="19"/>
      <c r="RI475" s="19"/>
      <c r="RJ475" s="19"/>
      <c r="RK475" s="19"/>
      <c r="RL475" s="19"/>
      <c r="RM475" s="19"/>
      <c r="RN475" s="19"/>
      <c r="RO475" s="19"/>
      <c r="RP475" s="19"/>
      <c r="RQ475" s="19"/>
      <c r="RR475" s="19"/>
      <c r="RS475" s="19"/>
      <c r="RT475" s="19"/>
      <c r="RU475" s="19"/>
      <c r="RV475" s="19"/>
      <c r="RW475" s="19"/>
      <c r="RX475" s="19"/>
      <c r="RY475" s="19"/>
      <c r="SA475" s="19"/>
      <c r="SB475" s="19"/>
    </row>
    <row r="476" spans="1:496" x14ac:dyDescent="0.25">
      <c r="A476" s="2"/>
      <c r="B476" s="19"/>
      <c r="C476" s="19"/>
      <c r="D476" s="19"/>
      <c r="E476" s="25"/>
      <c r="F476" s="25"/>
      <c r="G476" s="19"/>
      <c r="H476" s="19"/>
      <c r="I476" s="19"/>
      <c r="J476" s="19"/>
      <c r="K476" s="19"/>
      <c r="L476" s="29"/>
      <c r="M476" s="29"/>
      <c r="N476" s="19"/>
      <c r="O476" s="19"/>
      <c r="P476" s="20"/>
      <c r="Q476" s="19"/>
      <c r="R476" s="19"/>
      <c r="S476" s="25"/>
      <c r="T476" s="19"/>
      <c r="U476" s="19"/>
      <c r="V476" s="19"/>
      <c r="W476" s="19"/>
      <c r="X476" s="40"/>
      <c r="Y476" s="19"/>
      <c r="Z476" s="19"/>
      <c r="AA476" s="19"/>
      <c r="AB476" s="25"/>
      <c r="AE476" s="19"/>
      <c r="AF476" s="19"/>
      <c r="AH476" s="19"/>
      <c r="AI476" s="25"/>
      <c r="CD476" s="19"/>
      <c r="CE476" s="25"/>
      <c r="DZ476" s="19"/>
      <c r="EA476" s="19"/>
      <c r="EB476" s="19"/>
      <c r="EC476" s="19"/>
      <c r="ED476" s="19"/>
      <c r="EE476" s="19"/>
      <c r="EF476" s="19"/>
      <c r="EG476" s="19"/>
      <c r="EH476" s="19"/>
      <c r="EI476" s="19"/>
      <c r="EJ476" s="19"/>
      <c r="EK476" s="19"/>
      <c r="EL476" s="19"/>
      <c r="FU476" s="19"/>
      <c r="FV476" s="19"/>
      <c r="HQ476" s="19"/>
      <c r="HR476" s="19"/>
      <c r="JM476" s="19"/>
      <c r="JN476" s="29"/>
      <c r="JO476" s="19"/>
      <c r="JP476" s="19"/>
      <c r="JQ476" s="19"/>
      <c r="JR476" s="19"/>
      <c r="JS476" s="19"/>
      <c r="JT476" s="19"/>
      <c r="JU476" s="19"/>
      <c r="JV476" s="19"/>
      <c r="JW476" s="19"/>
      <c r="JX476" s="19"/>
      <c r="JY476" s="19"/>
      <c r="JZ476" s="19"/>
      <c r="LI476" s="19"/>
      <c r="LJ476" s="19"/>
      <c r="LK476" s="19"/>
      <c r="LL476" s="19"/>
      <c r="LM476" s="19"/>
      <c r="LN476" s="19"/>
      <c r="LO476" s="19"/>
      <c r="LP476" s="19"/>
      <c r="LQ476" s="19"/>
      <c r="LR476" s="19"/>
      <c r="LS476" s="19"/>
      <c r="LT476" s="19"/>
      <c r="LU476" s="19"/>
      <c r="ND476" s="19"/>
      <c r="NE476" s="19"/>
      <c r="NF476" s="19"/>
      <c r="NG476" s="19"/>
      <c r="NH476" s="19"/>
      <c r="NI476" s="19"/>
      <c r="NJ476" s="19"/>
      <c r="NK476" s="19"/>
      <c r="NL476" s="19"/>
      <c r="NM476" s="19"/>
      <c r="NN476" s="19"/>
      <c r="NO476" s="19"/>
      <c r="NP476" s="19"/>
      <c r="OZ476" s="25"/>
      <c r="PA476" s="25"/>
      <c r="PB476" s="25"/>
      <c r="PC476" s="25"/>
      <c r="PD476" s="25"/>
      <c r="PE476" s="25"/>
      <c r="PF476" s="25"/>
      <c r="PG476" s="25"/>
      <c r="PH476" s="25"/>
      <c r="PI476" s="25"/>
      <c r="PJ476" s="25"/>
      <c r="PK476" s="25"/>
      <c r="PL476" s="25"/>
      <c r="PM476" s="25"/>
      <c r="PN476" s="25"/>
      <c r="QW476" s="25"/>
      <c r="RA476" s="19"/>
      <c r="RB476" s="19"/>
      <c r="RC476" s="19"/>
      <c r="RD476" s="19"/>
      <c r="RE476" s="19"/>
      <c r="RF476" s="19"/>
      <c r="RI476" s="19"/>
      <c r="RJ476" s="19"/>
      <c r="RK476" s="19"/>
      <c r="RL476" s="19"/>
      <c r="RM476" s="19"/>
      <c r="RN476" s="19"/>
      <c r="RO476" s="19"/>
      <c r="RP476" s="19"/>
      <c r="RQ476" s="19"/>
      <c r="RR476" s="19"/>
      <c r="RS476" s="19"/>
      <c r="RT476" s="19"/>
      <c r="RU476" s="19"/>
      <c r="RV476" s="19"/>
      <c r="RW476" s="19"/>
      <c r="RX476" s="19"/>
      <c r="RY476" s="19"/>
      <c r="SA476" s="19"/>
      <c r="SB476" s="19"/>
    </row>
    <row r="477" spans="1:496" x14ac:dyDescent="0.25">
      <c r="A477" s="2"/>
      <c r="B477" s="19"/>
      <c r="C477" s="19"/>
      <c r="D477" s="19"/>
      <c r="E477" s="25"/>
      <c r="F477" s="25"/>
      <c r="G477" s="19"/>
      <c r="H477" s="19"/>
      <c r="I477" s="19"/>
      <c r="J477" s="19"/>
      <c r="K477" s="19"/>
      <c r="L477" s="29"/>
      <c r="M477" s="29"/>
      <c r="N477" s="19"/>
      <c r="O477" s="19"/>
      <c r="P477" s="20"/>
      <c r="Q477" s="19"/>
      <c r="R477" s="19"/>
      <c r="S477" s="25"/>
      <c r="T477" s="19"/>
      <c r="U477" s="19"/>
      <c r="V477" s="19"/>
      <c r="W477" s="19"/>
      <c r="X477" s="40"/>
      <c r="Y477" s="19"/>
      <c r="Z477" s="19"/>
      <c r="AA477" s="19"/>
      <c r="AB477" s="25"/>
      <c r="AE477" s="19"/>
      <c r="AF477" s="19"/>
      <c r="AH477" s="19"/>
      <c r="AI477" s="25"/>
      <c r="CD477" s="19"/>
      <c r="CE477" s="25"/>
      <c r="DZ477" s="19"/>
      <c r="EA477" s="19"/>
      <c r="EB477" s="19"/>
      <c r="EC477" s="19"/>
      <c r="ED477" s="19"/>
      <c r="EE477" s="19"/>
      <c r="EF477" s="19"/>
      <c r="EG477" s="19"/>
      <c r="EH477" s="19"/>
      <c r="EI477" s="19"/>
      <c r="EJ477" s="19"/>
      <c r="EK477" s="19"/>
      <c r="EL477" s="19"/>
      <c r="FU477" s="19"/>
      <c r="FV477" s="19"/>
      <c r="HQ477" s="19"/>
      <c r="HR477" s="19"/>
      <c r="JM477" s="19"/>
      <c r="JN477" s="29"/>
      <c r="JO477" s="19"/>
      <c r="JP477" s="19"/>
      <c r="JQ477" s="19"/>
      <c r="JR477" s="19"/>
      <c r="JS477" s="19"/>
      <c r="JT477" s="19"/>
      <c r="JU477" s="19"/>
      <c r="JV477" s="19"/>
      <c r="JW477" s="19"/>
      <c r="JX477" s="19"/>
      <c r="JY477" s="19"/>
      <c r="JZ477" s="19"/>
      <c r="LI477" s="19"/>
      <c r="LJ477" s="19"/>
      <c r="LK477" s="19"/>
      <c r="LL477" s="19"/>
      <c r="LM477" s="19"/>
      <c r="LN477" s="19"/>
      <c r="LO477" s="19"/>
      <c r="LP477" s="19"/>
      <c r="LQ477" s="19"/>
      <c r="LR477" s="19"/>
      <c r="LS477" s="19"/>
      <c r="LT477" s="19"/>
      <c r="LU477" s="19"/>
      <c r="ND477" s="19"/>
      <c r="NE477" s="19"/>
      <c r="NF477" s="19"/>
      <c r="NG477" s="19"/>
      <c r="NH477" s="19"/>
      <c r="NI477" s="19"/>
      <c r="NJ477" s="19"/>
      <c r="NK477" s="19"/>
      <c r="NL477" s="19"/>
      <c r="NM477" s="19"/>
      <c r="NN477" s="19"/>
      <c r="NO477" s="19"/>
      <c r="NP477" s="19"/>
      <c r="OZ477" s="25"/>
      <c r="PA477" s="25"/>
      <c r="PB477" s="25"/>
      <c r="PC477" s="25"/>
      <c r="PD477" s="25"/>
      <c r="PE477" s="25"/>
      <c r="PF477" s="25"/>
      <c r="PG477" s="25"/>
      <c r="PH477" s="25"/>
      <c r="PI477" s="25"/>
      <c r="PJ477" s="25"/>
      <c r="PK477" s="25"/>
      <c r="PL477" s="25"/>
      <c r="PM477" s="25"/>
      <c r="PN477" s="25"/>
      <c r="QW477" s="25"/>
      <c r="RA477" s="19"/>
      <c r="RB477" s="19"/>
      <c r="RC477" s="19"/>
      <c r="RD477" s="19"/>
      <c r="RE477" s="19"/>
      <c r="RF477" s="19"/>
      <c r="RI477" s="19"/>
      <c r="RJ477" s="19"/>
      <c r="RK477" s="19"/>
      <c r="RL477" s="19"/>
      <c r="RM477" s="19"/>
      <c r="RN477" s="19"/>
      <c r="RO477" s="19"/>
      <c r="RP477" s="19"/>
      <c r="RQ477" s="19"/>
      <c r="RR477" s="19"/>
      <c r="RS477" s="19"/>
      <c r="RT477" s="19"/>
      <c r="RU477" s="19"/>
      <c r="RV477" s="19"/>
      <c r="RW477" s="19"/>
      <c r="RX477" s="19"/>
      <c r="RY477" s="19"/>
      <c r="SA477" s="19"/>
      <c r="SB477" s="19"/>
    </row>
    <row r="478" spans="1:496" x14ac:dyDescent="0.25">
      <c r="A478" s="2"/>
      <c r="B478" s="19"/>
      <c r="C478" s="19"/>
      <c r="D478" s="19"/>
      <c r="E478" s="25"/>
      <c r="F478" s="25"/>
      <c r="G478" s="19"/>
      <c r="H478" s="19"/>
      <c r="I478" s="19"/>
      <c r="J478" s="19"/>
      <c r="K478" s="19"/>
      <c r="L478" s="29"/>
      <c r="M478" s="29"/>
      <c r="N478" s="19"/>
      <c r="O478" s="19"/>
      <c r="P478" s="20"/>
      <c r="Q478" s="19"/>
      <c r="R478" s="19"/>
      <c r="S478" s="25"/>
      <c r="T478" s="19"/>
      <c r="U478" s="19"/>
      <c r="V478" s="19"/>
      <c r="W478" s="19"/>
      <c r="X478" s="40"/>
      <c r="Y478" s="19"/>
      <c r="Z478" s="19"/>
      <c r="AA478" s="19"/>
      <c r="AB478" s="25"/>
      <c r="AE478" s="19"/>
      <c r="AF478" s="19"/>
      <c r="AH478" s="19"/>
      <c r="AI478" s="25"/>
      <c r="CD478" s="19"/>
      <c r="CE478" s="25"/>
      <c r="DZ478" s="19"/>
      <c r="EA478" s="19"/>
      <c r="EB478" s="19"/>
      <c r="EC478" s="19"/>
      <c r="ED478" s="19"/>
      <c r="EE478" s="19"/>
      <c r="EF478" s="19"/>
      <c r="EG478" s="19"/>
      <c r="EH478" s="19"/>
      <c r="EI478" s="19"/>
      <c r="EJ478" s="19"/>
      <c r="EK478" s="19"/>
      <c r="EL478" s="19"/>
      <c r="FU478" s="19"/>
      <c r="FV478" s="19"/>
      <c r="HQ478" s="19"/>
      <c r="HR478" s="19"/>
      <c r="JM478" s="19"/>
      <c r="JN478" s="29"/>
      <c r="JO478" s="19"/>
      <c r="JP478" s="19"/>
      <c r="JQ478" s="19"/>
      <c r="JR478" s="19"/>
      <c r="JS478" s="19"/>
      <c r="JT478" s="19"/>
      <c r="JU478" s="19"/>
      <c r="JV478" s="19"/>
      <c r="JW478" s="19"/>
      <c r="JX478" s="19"/>
      <c r="JY478" s="19"/>
      <c r="JZ478" s="19"/>
      <c r="LI478" s="19"/>
      <c r="LJ478" s="19"/>
      <c r="LK478" s="19"/>
      <c r="LL478" s="19"/>
      <c r="LM478" s="19"/>
      <c r="LN478" s="19"/>
      <c r="LO478" s="19"/>
      <c r="LP478" s="19"/>
      <c r="LQ478" s="19"/>
      <c r="LR478" s="19"/>
      <c r="LS478" s="19"/>
      <c r="LT478" s="19"/>
      <c r="LU478" s="19"/>
      <c r="ND478" s="19"/>
      <c r="NE478" s="19"/>
      <c r="NF478" s="19"/>
      <c r="NG478" s="19"/>
      <c r="NH478" s="19"/>
      <c r="NI478" s="19"/>
      <c r="NJ478" s="19"/>
      <c r="NK478" s="19"/>
      <c r="NL478" s="19"/>
      <c r="NM478" s="19"/>
      <c r="NN478" s="19"/>
      <c r="NO478" s="19"/>
      <c r="NP478" s="19"/>
      <c r="OZ478" s="25"/>
      <c r="PA478" s="25"/>
      <c r="PB478" s="25"/>
      <c r="PC478" s="25"/>
      <c r="PD478" s="25"/>
      <c r="PE478" s="25"/>
      <c r="PF478" s="25"/>
      <c r="PG478" s="25"/>
      <c r="PH478" s="25"/>
      <c r="PI478" s="25"/>
      <c r="PJ478" s="25"/>
      <c r="PK478" s="25"/>
      <c r="PL478" s="25"/>
      <c r="PM478" s="25"/>
      <c r="PN478" s="25"/>
      <c r="QW478" s="25"/>
      <c r="RA478" s="19"/>
      <c r="RB478" s="19"/>
      <c r="RC478" s="19"/>
      <c r="RD478" s="19"/>
      <c r="RE478" s="19"/>
      <c r="RF478" s="19"/>
      <c r="RI478" s="19"/>
      <c r="RJ478" s="19"/>
      <c r="RK478" s="19"/>
      <c r="RL478" s="19"/>
      <c r="RM478" s="19"/>
      <c r="RN478" s="19"/>
      <c r="RO478" s="19"/>
      <c r="RP478" s="19"/>
      <c r="RQ478" s="19"/>
      <c r="RR478" s="19"/>
      <c r="RS478" s="19"/>
      <c r="RT478" s="19"/>
      <c r="RU478" s="19"/>
      <c r="RV478" s="19"/>
      <c r="RW478" s="19"/>
      <c r="RX478" s="19"/>
      <c r="RY478" s="19"/>
      <c r="SA478" s="19"/>
      <c r="SB478" s="19"/>
    </row>
    <row r="479" spans="1:496" x14ac:dyDescent="0.25">
      <c r="A479" s="2"/>
      <c r="B479" s="19"/>
      <c r="C479" s="19"/>
      <c r="D479" s="19"/>
      <c r="E479" s="25"/>
      <c r="F479" s="25"/>
      <c r="G479" s="19"/>
      <c r="H479" s="19"/>
      <c r="I479" s="19"/>
      <c r="J479" s="19"/>
      <c r="K479" s="19"/>
      <c r="L479" s="29"/>
      <c r="M479" s="29"/>
      <c r="N479" s="19"/>
      <c r="O479" s="19"/>
      <c r="P479" s="20"/>
      <c r="Q479" s="19"/>
      <c r="R479" s="19"/>
      <c r="S479" s="25"/>
      <c r="T479" s="19"/>
      <c r="U479" s="19"/>
      <c r="V479" s="19"/>
      <c r="W479" s="19"/>
      <c r="X479" s="40"/>
      <c r="Y479" s="19"/>
      <c r="Z479" s="19"/>
      <c r="AA479" s="19"/>
      <c r="AB479" s="25"/>
      <c r="AE479" s="19"/>
      <c r="AF479" s="19"/>
      <c r="AH479" s="19"/>
      <c r="AI479" s="25"/>
      <c r="CD479" s="19"/>
      <c r="CE479" s="25"/>
      <c r="DZ479" s="19"/>
      <c r="EA479" s="19"/>
      <c r="EB479" s="19"/>
      <c r="EC479" s="19"/>
      <c r="ED479" s="19"/>
      <c r="EE479" s="19"/>
      <c r="EF479" s="19"/>
      <c r="EG479" s="19"/>
      <c r="EH479" s="19"/>
      <c r="EI479" s="19"/>
      <c r="EJ479" s="19"/>
      <c r="EK479" s="19"/>
      <c r="EL479" s="19"/>
      <c r="FU479" s="19"/>
      <c r="FV479" s="19"/>
      <c r="HQ479" s="19"/>
      <c r="HR479" s="19"/>
      <c r="JM479" s="19"/>
      <c r="JN479" s="29"/>
      <c r="JO479" s="19"/>
      <c r="JP479" s="19"/>
      <c r="JQ479" s="19"/>
      <c r="JR479" s="19"/>
      <c r="JS479" s="19"/>
      <c r="JT479" s="19"/>
      <c r="JU479" s="19"/>
      <c r="JV479" s="19"/>
      <c r="JW479" s="19"/>
      <c r="JX479" s="19"/>
      <c r="JY479" s="19"/>
      <c r="JZ479" s="19"/>
      <c r="LI479" s="19"/>
      <c r="LJ479" s="19"/>
      <c r="LK479" s="19"/>
      <c r="LL479" s="19"/>
      <c r="LM479" s="19"/>
      <c r="LN479" s="19"/>
      <c r="LO479" s="19"/>
      <c r="LP479" s="19"/>
      <c r="LQ479" s="19"/>
      <c r="LR479" s="19"/>
      <c r="LS479" s="19"/>
      <c r="LT479" s="19"/>
      <c r="LU479" s="19"/>
      <c r="ND479" s="19"/>
      <c r="NE479" s="19"/>
      <c r="NF479" s="19"/>
      <c r="NG479" s="19"/>
      <c r="NH479" s="19"/>
      <c r="NI479" s="19"/>
      <c r="NJ479" s="19"/>
      <c r="NK479" s="19"/>
      <c r="NL479" s="19"/>
      <c r="NM479" s="19"/>
      <c r="NN479" s="19"/>
      <c r="NO479" s="19"/>
      <c r="NP479" s="19"/>
      <c r="OZ479" s="25"/>
      <c r="PA479" s="25"/>
      <c r="PB479" s="25"/>
      <c r="PC479" s="25"/>
      <c r="PD479" s="25"/>
      <c r="PE479" s="25"/>
      <c r="PF479" s="25"/>
      <c r="PG479" s="25"/>
      <c r="PH479" s="25"/>
      <c r="PI479" s="25"/>
      <c r="PJ479" s="25"/>
      <c r="PK479" s="25"/>
      <c r="PL479" s="25"/>
      <c r="PM479" s="25"/>
      <c r="PN479" s="25"/>
      <c r="QW479" s="25"/>
      <c r="RA479" s="19"/>
      <c r="RB479" s="19"/>
      <c r="RC479" s="19"/>
      <c r="RD479" s="19"/>
      <c r="RE479" s="19"/>
      <c r="RF479" s="19"/>
      <c r="RI479" s="19"/>
      <c r="RJ479" s="19"/>
      <c r="RK479" s="19"/>
      <c r="RL479" s="19"/>
      <c r="RM479" s="19"/>
      <c r="RN479" s="19"/>
      <c r="RO479" s="19"/>
      <c r="RP479" s="19"/>
      <c r="RQ479" s="19"/>
      <c r="RR479" s="19"/>
      <c r="RS479" s="19"/>
      <c r="RT479" s="19"/>
      <c r="RU479" s="19"/>
      <c r="RV479" s="19"/>
      <c r="RW479" s="19"/>
      <c r="RX479" s="19"/>
      <c r="RY479" s="19"/>
      <c r="SA479" s="19"/>
      <c r="SB479" s="19"/>
    </row>
    <row r="480" spans="1:496" x14ac:dyDescent="0.25">
      <c r="A480" s="2"/>
      <c r="B480" s="19"/>
      <c r="C480" s="19"/>
      <c r="D480" s="19"/>
      <c r="E480" s="25"/>
      <c r="F480" s="25"/>
      <c r="G480" s="19"/>
      <c r="H480" s="19"/>
      <c r="I480" s="19"/>
      <c r="J480" s="19"/>
      <c r="K480" s="19"/>
      <c r="L480" s="29"/>
      <c r="M480" s="29"/>
      <c r="N480" s="19"/>
      <c r="O480" s="19"/>
      <c r="P480" s="20"/>
      <c r="Q480" s="19"/>
      <c r="R480" s="19"/>
      <c r="S480" s="25"/>
      <c r="T480" s="19"/>
      <c r="U480" s="19"/>
      <c r="V480" s="19"/>
      <c r="W480" s="19"/>
      <c r="X480" s="40"/>
      <c r="Y480" s="19"/>
      <c r="Z480" s="19"/>
      <c r="AA480" s="19"/>
      <c r="AB480" s="25"/>
      <c r="AE480" s="19"/>
      <c r="AF480" s="19"/>
      <c r="AH480" s="19"/>
      <c r="AI480" s="25"/>
      <c r="CD480" s="19"/>
      <c r="CE480" s="25"/>
      <c r="DZ480" s="19"/>
      <c r="EA480" s="19"/>
      <c r="EB480" s="19"/>
      <c r="EC480" s="19"/>
      <c r="ED480" s="19"/>
      <c r="EE480" s="19"/>
      <c r="EF480" s="19"/>
      <c r="EG480" s="19"/>
      <c r="EH480" s="19"/>
      <c r="EI480" s="19"/>
      <c r="EJ480" s="19"/>
      <c r="EK480" s="19"/>
      <c r="EL480" s="19"/>
      <c r="FU480" s="19"/>
      <c r="FV480" s="19"/>
      <c r="HQ480" s="19"/>
      <c r="HR480" s="19"/>
      <c r="JM480" s="19"/>
      <c r="JN480" s="29"/>
      <c r="JO480" s="19"/>
      <c r="JP480" s="19"/>
      <c r="JQ480" s="19"/>
      <c r="JR480" s="19"/>
      <c r="JS480" s="19"/>
      <c r="JT480" s="19"/>
      <c r="JU480" s="19"/>
      <c r="JV480" s="19"/>
      <c r="JW480" s="19"/>
      <c r="JX480" s="19"/>
      <c r="JY480" s="19"/>
      <c r="JZ480" s="19"/>
      <c r="LI480" s="19"/>
      <c r="LJ480" s="19"/>
      <c r="LK480" s="19"/>
      <c r="LL480" s="19"/>
      <c r="LM480" s="19"/>
      <c r="LN480" s="19"/>
      <c r="LO480" s="19"/>
      <c r="LP480" s="19"/>
      <c r="LQ480" s="19"/>
      <c r="LR480" s="19"/>
      <c r="LS480" s="19"/>
      <c r="LT480" s="19"/>
      <c r="LU480" s="19"/>
      <c r="ND480" s="19"/>
      <c r="NE480" s="19"/>
      <c r="NF480" s="19"/>
      <c r="NG480" s="19"/>
      <c r="NH480" s="19"/>
      <c r="NI480" s="19"/>
      <c r="NJ480" s="19"/>
      <c r="NK480" s="19"/>
      <c r="NL480" s="19"/>
      <c r="NM480" s="19"/>
      <c r="NN480" s="19"/>
      <c r="NO480" s="19"/>
      <c r="NP480" s="19"/>
      <c r="OZ480" s="25"/>
      <c r="PA480" s="25"/>
      <c r="PB480" s="25"/>
      <c r="PC480" s="25"/>
      <c r="PD480" s="25"/>
      <c r="PE480" s="25"/>
      <c r="PF480" s="25"/>
      <c r="PG480" s="25"/>
      <c r="PH480" s="25"/>
      <c r="PI480" s="25"/>
      <c r="PJ480" s="25"/>
      <c r="PK480" s="25"/>
      <c r="PL480" s="25"/>
      <c r="PM480" s="25"/>
      <c r="PN480" s="25"/>
      <c r="QW480" s="25"/>
      <c r="RA480" s="19"/>
      <c r="RB480" s="19"/>
      <c r="RC480" s="19"/>
      <c r="RD480" s="19"/>
      <c r="RE480" s="19"/>
      <c r="RF480" s="19"/>
      <c r="RI480" s="19"/>
      <c r="RJ480" s="19"/>
      <c r="RK480" s="19"/>
      <c r="RL480" s="19"/>
      <c r="RM480" s="19"/>
      <c r="RN480" s="19"/>
      <c r="RO480" s="19"/>
      <c r="RP480" s="19"/>
      <c r="RQ480" s="19"/>
      <c r="RR480" s="19"/>
      <c r="RS480" s="19"/>
      <c r="RT480" s="19"/>
      <c r="RU480" s="19"/>
      <c r="RV480" s="19"/>
      <c r="RW480" s="19"/>
      <c r="RX480" s="19"/>
      <c r="RY480" s="19"/>
      <c r="SA480" s="19"/>
      <c r="SB480" s="19"/>
    </row>
    <row r="481" spans="1:496" x14ac:dyDescent="0.25">
      <c r="A481" s="2"/>
      <c r="B481" s="19"/>
      <c r="C481" s="19"/>
      <c r="D481" s="19"/>
      <c r="E481" s="25"/>
      <c r="F481" s="25"/>
      <c r="G481" s="19"/>
      <c r="H481" s="19"/>
      <c r="I481" s="19"/>
      <c r="J481" s="19"/>
      <c r="K481" s="19"/>
      <c r="L481" s="29"/>
      <c r="M481" s="29"/>
      <c r="N481" s="19"/>
      <c r="O481" s="19"/>
      <c r="P481" s="20"/>
      <c r="Q481" s="19"/>
      <c r="R481" s="19"/>
      <c r="S481" s="25"/>
      <c r="T481" s="19"/>
      <c r="U481" s="19"/>
      <c r="V481" s="19"/>
      <c r="W481" s="19"/>
      <c r="X481" s="40"/>
      <c r="Y481" s="19"/>
      <c r="Z481" s="19"/>
      <c r="AA481" s="19"/>
      <c r="AB481" s="25"/>
      <c r="AE481" s="19"/>
      <c r="AF481" s="19"/>
      <c r="AH481" s="19"/>
      <c r="AI481" s="25"/>
      <c r="CD481" s="19"/>
      <c r="CE481" s="25"/>
      <c r="DZ481" s="19"/>
      <c r="EA481" s="19"/>
      <c r="EB481" s="19"/>
      <c r="EC481" s="19"/>
      <c r="ED481" s="19"/>
      <c r="EE481" s="19"/>
      <c r="EF481" s="19"/>
      <c r="EG481" s="19"/>
      <c r="EH481" s="19"/>
      <c r="EI481" s="19"/>
      <c r="EJ481" s="19"/>
      <c r="EK481" s="19"/>
      <c r="EL481" s="19"/>
      <c r="FU481" s="19"/>
      <c r="FV481" s="19"/>
      <c r="HQ481" s="19"/>
      <c r="HR481" s="19"/>
      <c r="JM481" s="19"/>
      <c r="JN481" s="29"/>
      <c r="JO481" s="19"/>
      <c r="JP481" s="19"/>
      <c r="JQ481" s="19"/>
      <c r="JR481" s="19"/>
      <c r="JS481" s="19"/>
      <c r="JT481" s="19"/>
      <c r="JU481" s="19"/>
      <c r="JV481" s="19"/>
      <c r="JW481" s="19"/>
      <c r="JX481" s="19"/>
      <c r="JY481" s="19"/>
      <c r="JZ481" s="19"/>
      <c r="LI481" s="19"/>
      <c r="LJ481" s="19"/>
      <c r="LK481" s="19"/>
      <c r="LL481" s="19"/>
      <c r="LM481" s="19"/>
      <c r="LN481" s="19"/>
      <c r="LO481" s="19"/>
      <c r="LP481" s="19"/>
      <c r="LQ481" s="19"/>
      <c r="LR481" s="19"/>
      <c r="LS481" s="19"/>
      <c r="LT481" s="19"/>
      <c r="LU481" s="19"/>
      <c r="ND481" s="19"/>
      <c r="NE481" s="19"/>
      <c r="NF481" s="19"/>
      <c r="NG481" s="19"/>
      <c r="NH481" s="19"/>
      <c r="NI481" s="19"/>
      <c r="NJ481" s="19"/>
      <c r="NK481" s="19"/>
      <c r="NL481" s="19"/>
      <c r="NM481" s="19"/>
      <c r="NN481" s="19"/>
      <c r="NO481" s="19"/>
      <c r="NP481" s="19"/>
      <c r="OZ481" s="25"/>
      <c r="PA481" s="25"/>
      <c r="PB481" s="25"/>
      <c r="PC481" s="25"/>
      <c r="PD481" s="25"/>
      <c r="PE481" s="25"/>
      <c r="PF481" s="25"/>
      <c r="PG481" s="25"/>
      <c r="PH481" s="25"/>
      <c r="PI481" s="25"/>
      <c r="PJ481" s="25"/>
      <c r="PK481" s="25"/>
      <c r="PL481" s="25"/>
      <c r="PM481" s="25"/>
      <c r="PN481" s="25"/>
      <c r="QW481" s="25"/>
      <c r="RA481" s="19"/>
      <c r="RB481" s="19"/>
      <c r="RC481" s="19"/>
      <c r="RD481" s="19"/>
      <c r="RE481" s="19"/>
      <c r="RF481" s="19"/>
      <c r="RI481" s="19"/>
      <c r="RJ481" s="19"/>
      <c r="RK481" s="19"/>
      <c r="RL481" s="19"/>
      <c r="RM481" s="19"/>
      <c r="RN481" s="19"/>
      <c r="RO481" s="19"/>
      <c r="RP481" s="19"/>
      <c r="RQ481" s="19"/>
      <c r="RR481" s="19"/>
      <c r="RS481" s="19"/>
      <c r="RT481" s="19"/>
      <c r="RU481" s="19"/>
      <c r="RV481" s="19"/>
      <c r="RW481" s="19"/>
      <c r="RX481" s="19"/>
      <c r="RY481" s="19"/>
      <c r="SA481" s="19"/>
      <c r="SB481" s="19"/>
    </row>
    <row r="482" spans="1:496" x14ac:dyDescent="0.25">
      <c r="A482" s="2"/>
      <c r="B482" s="19"/>
      <c r="C482" s="19"/>
      <c r="D482" s="19"/>
      <c r="E482" s="25"/>
      <c r="F482" s="25"/>
      <c r="G482" s="19"/>
      <c r="H482" s="19"/>
      <c r="I482" s="19"/>
      <c r="J482" s="19"/>
      <c r="K482" s="19"/>
      <c r="L482" s="29"/>
      <c r="M482" s="29"/>
      <c r="N482" s="19"/>
      <c r="O482" s="19"/>
      <c r="P482" s="20"/>
      <c r="Q482" s="19"/>
      <c r="R482" s="19"/>
      <c r="S482" s="25"/>
      <c r="T482" s="19"/>
      <c r="U482" s="19"/>
      <c r="V482" s="19"/>
      <c r="W482" s="19"/>
      <c r="X482" s="40"/>
      <c r="Y482" s="19"/>
      <c r="Z482" s="19"/>
      <c r="AA482" s="19"/>
      <c r="AB482" s="25"/>
      <c r="AE482" s="19"/>
      <c r="AF482" s="19"/>
      <c r="AH482" s="19"/>
      <c r="AI482" s="25"/>
      <c r="CD482" s="19"/>
      <c r="CE482" s="25"/>
      <c r="DZ482" s="19"/>
      <c r="EA482" s="19"/>
      <c r="EB482" s="19"/>
      <c r="EC482" s="19"/>
      <c r="ED482" s="19"/>
      <c r="EE482" s="19"/>
      <c r="EF482" s="19"/>
      <c r="EG482" s="19"/>
      <c r="EH482" s="19"/>
      <c r="EI482" s="19"/>
      <c r="EJ482" s="19"/>
      <c r="EK482" s="19"/>
      <c r="EL482" s="19"/>
      <c r="FU482" s="19"/>
      <c r="FV482" s="19"/>
      <c r="HQ482" s="19"/>
      <c r="HR482" s="19"/>
      <c r="JM482" s="19"/>
      <c r="JN482" s="29"/>
      <c r="JO482" s="19"/>
      <c r="JP482" s="19"/>
      <c r="JQ482" s="19"/>
      <c r="JR482" s="19"/>
      <c r="JS482" s="19"/>
      <c r="JT482" s="19"/>
      <c r="JU482" s="19"/>
      <c r="JV482" s="19"/>
      <c r="JW482" s="19"/>
      <c r="JX482" s="19"/>
      <c r="JY482" s="19"/>
      <c r="JZ482" s="19"/>
      <c r="LI482" s="19"/>
      <c r="LJ482" s="19"/>
      <c r="LK482" s="19"/>
      <c r="LL482" s="19"/>
      <c r="LM482" s="19"/>
      <c r="LN482" s="19"/>
      <c r="LO482" s="19"/>
      <c r="LP482" s="19"/>
      <c r="LQ482" s="19"/>
      <c r="LR482" s="19"/>
      <c r="LS482" s="19"/>
      <c r="LT482" s="19"/>
      <c r="LU482" s="19"/>
      <c r="ND482" s="19"/>
      <c r="NE482" s="19"/>
      <c r="NF482" s="19"/>
      <c r="NG482" s="19"/>
      <c r="NH482" s="19"/>
      <c r="NI482" s="19"/>
      <c r="NJ482" s="19"/>
      <c r="NK482" s="19"/>
      <c r="NL482" s="19"/>
      <c r="NM482" s="19"/>
      <c r="NN482" s="19"/>
      <c r="NO482" s="19"/>
      <c r="NP482" s="19"/>
      <c r="OZ482" s="25"/>
      <c r="PA482" s="25"/>
      <c r="PB482" s="25"/>
      <c r="PC482" s="25"/>
      <c r="PD482" s="25"/>
      <c r="PE482" s="25"/>
      <c r="PF482" s="25"/>
      <c r="PG482" s="25"/>
      <c r="PH482" s="25"/>
      <c r="PI482" s="25"/>
      <c r="PJ482" s="25"/>
      <c r="PK482" s="25"/>
      <c r="PL482" s="25"/>
      <c r="PM482" s="25"/>
      <c r="PN482" s="25"/>
      <c r="QW482" s="25"/>
      <c r="RA482" s="19"/>
      <c r="RB482" s="19"/>
      <c r="RC482" s="19"/>
      <c r="RD482" s="19"/>
      <c r="RE482" s="19"/>
      <c r="RF482" s="19"/>
      <c r="RI482" s="19"/>
      <c r="RJ482" s="19"/>
      <c r="RK482" s="19"/>
      <c r="RL482" s="19"/>
      <c r="RM482" s="19"/>
      <c r="RN482" s="19"/>
      <c r="RO482" s="19"/>
      <c r="RP482" s="19"/>
      <c r="RQ482" s="19"/>
      <c r="RR482" s="19"/>
      <c r="RS482" s="19"/>
      <c r="RT482" s="19"/>
      <c r="RU482" s="19"/>
      <c r="RV482" s="19"/>
      <c r="RW482" s="19"/>
      <c r="RX482" s="19"/>
      <c r="RY482" s="19"/>
      <c r="SA482" s="19"/>
      <c r="SB482" s="19"/>
    </row>
    <row r="483" spans="1:496" x14ac:dyDescent="0.25">
      <c r="A483" s="2"/>
      <c r="B483" s="19"/>
      <c r="C483" s="19"/>
      <c r="D483" s="19"/>
      <c r="E483" s="25"/>
      <c r="F483" s="25"/>
      <c r="G483" s="19"/>
      <c r="H483" s="19"/>
      <c r="I483" s="19"/>
      <c r="J483" s="19"/>
      <c r="K483" s="19"/>
      <c r="L483" s="29"/>
      <c r="M483" s="29"/>
      <c r="N483" s="19"/>
      <c r="O483" s="19"/>
      <c r="P483" s="20"/>
      <c r="Q483" s="19"/>
      <c r="R483" s="19"/>
      <c r="S483" s="25"/>
      <c r="T483" s="19"/>
      <c r="U483" s="19"/>
      <c r="V483" s="19"/>
      <c r="W483" s="19"/>
      <c r="X483" s="40"/>
      <c r="Y483" s="19"/>
      <c r="Z483" s="19"/>
      <c r="AA483" s="19"/>
      <c r="AB483" s="25"/>
      <c r="AE483" s="19"/>
      <c r="AF483" s="19"/>
      <c r="AH483" s="19"/>
      <c r="AI483" s="25"/>
      <c r="CD483" s="19"/>
      <c r="CE483" s="25"/>
      <c r="DZ483" s="19"/>
      <c r="EA483" s="19"/>
      <c r="EB483" s="19"/>
      <c r="EC483" s="19"/>
      <c r="ED483" s="19"/>
      <c r="EE483" s="19"/>
      <c r="EF483" s="19"/>
      <c r="EG483" s="19"/>
      <c r="EH483" s="19"/>
      <c r="EI483" s="19"/>
      <c r="EJ483" s="19"/>
      <c r="EK483" s="19"/>
      <c r="EL483" s="19"/>
      <c r="FU483" s="19"/>
      <c r="FV483" s="19"/>
      <c r="HQ483" s="19"/>
      <c r="HR483" s="19"/>
      <c r="JM483" s="19"/>
      <c r="JN483" s="29"/>
      <c r="JO483" s="19"/>
      <c r="JP483" s="19"/>
      <c r="JQ483" s="19"/>
      <c r="JR483" s="19"/>
      <c r="JS483" s="19"/>
      <c r="JT483" s="19"/>
      <c r="JU483" s="19"/>
      <c r="JV483" s="19"/>
      <c r="JW483" s="19"/>
      <c r="JX483" s="19"/>
      <c r="JY483" s="19"/>
      <c r="JZ483" s="19"/>
      <c r="LI483" s="19"/>
      <c r="LJ483" s="19"/>
      <c r="LK483" s="19"/>
      <c r="LL483" s="19"/>
      <c r="LM483" s="19"/>
      <c r="LN483" s="19"/>
      <c r="LO483" s="19"/>
      <c r="LP483" s="19"/>
      <c r="LQ483" s="19"/>
      <c r="LR483" s="19"/>
      <c r="LS483" s="19"/>
      <c r="LT483" s="19"/>
      <c r="LU483" s="19"/>
      <c r="ND483" s="19"/>
      <c r="NE483" s="19"/>
      <c r="NF483" s="19"/>
      <c r="NG483" s="19"/>
      <c r="NH483" s="19"/>
      <c r="NI483" s="19"/>
      <c r="NJ483" s="19"/>
      <c r="NK483" s="19"/>
      <c r="NL483" s="19"/>
      <c r="NM483" s="19"/>
      <c r="NN483" s="19"/>
      <c r="NO483" s="19"/>
      <c r="NP483" s="19"/>
      <c r="OZ483" s="25"/>
      <c r="PA483" s="25"/>
      <c r="PB483" s="25"/>
      <c r="PC483" s="25"/>
      <c r="PD483" s="25"/>
      <c r="PE483" s="25"/>
      <c r="PF483" s="25"/>
      <c r="PG483" s="25"/>
      <c r="PH483" s="25"/>
      <c r="PI483" s="25"/>
      <c r="PJ483" s="25"/>
      <c r="PK483" s="25"/>
      <c r="PL483" s="25"/>
      <c r="PM483" s="25"/>
      <c r="PN483" s="25"/>
      <c r="QW483" s="25"/>
      <c r="RA483" s="19"/>
      <c r="RB483" s="19"/>
      <c r="RC483" s="19"/>
      <c r="RD483" s="19"/>
      <c r="RE483" s="19"/>
      <c r="RF483" s="19"/>
      <c r="RI483" s="19"/>
      <c r="RJ483" s="19"/>
      <c r="RK483" s="19"/>
      <c r="RL483" s="19"/>
      <c r="RM483" s="19"/>
      <c r="RN483" s="19"/>
      <c r="RO483" s="19"/>
      <c r="RP483" s="19"/>
      <c r="RQ483" s="19"/>
      <c r="RR483" s="19"/>
      <c r="RS483" s="19"/>
      <c r="RT483" s="19"/>
      <c r="RU483" s="19"/>
      <c r="RV483" s="19"/>
      <c r="RW483" s="19"/>
      <c r="RX483" s="19"/>
      <c r="RY483" s="19"/>
      <c r="SA483" s="19"/>
      <c r="SB483" s="19"/>
    </row>
    <row r="484" spans="1:496" x14ac:dyDescent="0.25">
      <c r="A484" s="2"/>
      <c r="B484" s="19"/>
      <c r="C484" s="19"/>
      <c r="D484" s="19"/>
      <c r="E484" s="25"/>
      <c r="F484" s="25"/>
      <c r="G484" s="19"/>
      <c r="H484" s="19"/>
      <c r="I484" s="19"/>
      <c r="J484" s="19"/>
      <c r="K484" s="19"/>
      <c r="L484" s="29"/>
      <c r="M484" s="29"/>
      <c r="N484" s="19"/>
      <c r="O484" s="19"/>
      <c r="P484" s="20"/>
      <c r="Q484" s="19"/>
      <c r="R484" s="19"/>
      <c r="S484" s="25"/>
      <c r="T484" s="19"/>
      <c r="U484" s="19"/>
      <c r="V484" s="19"/>
      <c r="W484" s="19"/>
      <c r="X484" s="40"/>
      <c r="Y484" s="19"/>
      <c r="Z484" s="19"/>
      <c r="AA484" s="19"/>
      <c r="AB484" s="25"/>
      <c r="AE484" s="19"/>
      <c r="AF484" s="19"/>
      <c r="AH484" s="19"/>
      <c r="AI484" s="25"/>
      <c r="CD484" s="19"/>
      <c r="CE484" s="25"/>
      <c r="DZ484" s="19"/>
      <c r="EA484" s="19"/>
      <c r="EB484" s="19"/>
      <c r="EC484" s="19"/>
      <c r="ED484" s="19"/>
      <c r="EE484" s="19"/>
      <c r="EF484" s="19"/>
      <c r="EG484" s="19"/>
      <c r="EH484" s="19"/>
      <c r="EI484" s="19"/>
      <c r="EJ484" s="19"/>
      <c r="EK484" s="19"/>
      <c r="EL484" s="19"/>
      <c r="FU484" s="19"/>
      <c r="FV484" s="19"/>
      <c r="HQ484" s="19"/>
      <c r="HR484" s="19"/>
      <c r="JM484" s="19"/>
      <c r="JN484" s="29"/>
      <c r="JO484" s="19"/>
      <c r="JP484" s="19"/>
      <c r="JQ484" s="19"/>
      <c r="JR484" s="19"/>
      <c r="JS484" s="19"/>
      <c r="JT484" s="19"/>
      <c r="JU484" s="19"/>
      <c r="JV484" s="19"/>
      <c r="JW484" s="19"/>
      <c r="JX484" s="19"/>
      <c r="JY484" s="19"/>
      <c r="JZ484" s="19"/>
      <c r="LI484" s="19"/>
      <c r="LJ484" s="19"/>
      <c r="LK484" s="19"/>
      <c r="LL484" s="19"/>
      <c r="LM484" s="19"/>
      <c r="LN484" s="19"/>
      <c r="LO484" s="19"/>
      <c r="LP484" s="19"/>
      <c r="LQ484" s="19"/>
      <c r="LR484" s="19"/>
      <c r="LS484" s="19"/>
      <c r="LT484" s="19"/>
      <c r="LU484" s="19"/>
      <c r="ND484" s="19"/>
      <c r="NE484" s="19"/>
      <c r="NF484" s="19"/>
      <c r="NG484" s="19"/>
      <c r="NH484" s="19"/>
      <c r="NI484" s="19"/>
      <c r="NJ484" s="19"/>
      <c r="NK484" s="19"/>
      <c r="NL484" s="19"/>
      <c r="NM484" s="19"/>
      <c r="NN484" s="19"/>
      <c r="NO484" s="19"/>
      <c r="NP484" s="19"/>
      <c r="OZ484" s="25"/>
      <c r="PA484" s="25"/>
      <c r="PB484" s="25"/>
      <c r="PC484" s="25"/>
      <c r="PD484" s="25"/>
      <c r="PE484" s="25"/>
      <c r="PF484" s="25"/>
      <c r="PG484" s="25"/>
      <c r="PH484" s="25"/>
      <c r="PI484" s="25"/>
      <c r="PJ484" s="25"/>
      <c r="PK484" s="25"/>
      <c r="PL484" s="25"/>
      <c r="PM484" s="25"/>
      <c r="PN484" s="25"/>
      <c r="QW484" s="25"/>
      <c r="RA484" s="19"/>
      <c r="RB484" s="19"/>
      <c r="RC484" s="19"/>
      <c r="RD484" s="19"/>
      <c r="RE484" s="19"/>
      <c r="RF484" s="19"/>
      <c r="RI484" s="19"/>
      <c r="RJ484" s="19"/>
      <c r="RK484" s="19"/>
      <c r="RL484" s="19"/>
      <c r="RM484" s="19"/>
      <c r="RN484" s="19"/>
      <c r="RO484" s="19"/>
      <c r="RP484" s="19"/>
      <c r="RQ484" s="19"/>
      <c r="RR484" s="19"/>
      <c r="RS484" s="19"/>
      <c r="RT484" s="19"/>
      <c r="RU484" s="19"/>
      <c r="RV484" s="19"/>
      <c r="RW484" s="19"/>
      <c r="RX484" s="19"/>
      <c r="RY484" s="19"/>
      <c r="SA484" s="19"/>
      <c r="SB484" s="19"/>
    </row>
    <row r="485" spans="1:496" x14ac:dyDescent="0.25">
      <c r="A485" s="2"/>
      <c r="B485" s="19"/>
      <c r="C485" s="19"/>
      <c r="D485" s="19"/>
      <c r="E485" s="25"/>
      <c r="F485" s="25"/>
      <c r="G485" s="19"/>
      <c r="H485" s="19"/>
      <c r="I485" s="19"/>
      <c r="J485" s="19"/>
      <c r="K485" s="19"/>
      <c r="L485" s="29"/>
      <c r="M485" s="29"/>
      <c r="N485" s="19"/>
      <c r="O485" s="19"/>
      <c r="P485" s="20"/>
      <c r="Q485" s="19"/>
      <c r="R485" s="19"/>
      <c r="S485" s="25"/>
      <c r="T485" s="19"/>
      <c r="U485" s="19"/>
      <c r="V485" s="19"/>
      <c r="W485" s="19"/>
      <c r="X485" s="40"/>
      <c r="Y485" s="19"/>
      <c r="Z485" s="19"/>
      <c r="AA485" s="19"/>
      <c r="AB485" s="25"/>
      <c r="AE485" s="19"/>
      <c r="AF485" s="19"/>
      <c r="AH485" s="19"/>
      <c r="AI485" s="25"/>
      <c r="CD485" s="19"/>
      <c r="CE485" s="25"/>
      <c r="DZ485" s="19"/>
      <c r="EA485" s="19"/>
      <c r="EB485" s="19"/>
      <c r="EC485" s="19"/>
      <c r="ED485" s="19"/>
      <c r="EE485" s="19"/>
      <c r="EF485" s="19"/>
      <c r="EG485" s="19"/>
      <c r="EH485" s="19"/>
      <c r="EI485" s="19"/>
      <c r="EJ485" s="19"/>
      <c r="EK485" s="19"/>
      <c r="EL485" s="19"/>
      <c r="FU485" s="19"/>
      <c r="FV485" s="19"/>
      <c r="HQ485" s="19"/>
      <c r="HR485" s="19"/>
      <c r="JM485" s="19"/>
      <c r="JN485" s="29"/>
      <c r="JO485" s="19"/>
      <c r="JP485" s="19"/>
      <c r="JQ485" s="19"/>
      <c r="JR485" s="19"/>
      <c r="JS485" s="19"/>
      <c r="JT485" s="19"/>
      <c r="JU485" s="19"/>
      <c r="JV485" s="19"/>
      <c r="JW485" s="19"/>
      <c r="JX485" s="19"/>
      <c r="JY485" s="19"/>
      <c r="JZ485" s="19"/>
      <c r="LI485" s="19"/>
      <c r="LJ485" s="19"/>
      <c r="LK485" s="19"/>
      <c r="LL485" s="19"/>
      <c r="LM485" s="19"/>
      <c r="LN485" s="19"/>
      <c r="LO485" s="19"/>
      <c r="LP485" s="19"/>
      <c r="LQ485" s="19"/>
      <c r="LR485" s="19"/>
      <c r="LS485" s="19"/>
      <c r="LT485" s="19"/>
      <c r="LU485" s="19"/>
      <c r="ND485" s="19"/>
      <c r="NE485" s="19"/>
      <c r="NF485" s="19"/>
      <c r="NG485" s="19"/>
      <c r="NH485" s="19"/>
      <c r="NI485" s="19"/>
      <c r="NJ485" s="19"/>
      <c r="NK485" s="19"/>
      <c r="NL485" s="19"/>
      <c r="NM485" s="19"/>
      <c r="NN485" s="19"/>
      <c r="NO485" s="19"/>
      <c r="NP485" s="19"/>
      <c r="OZ485" s="25"/>
      <c r="PA485" s="25"/>
      <c r="PB485" s="25"/>
      <c r="PC485" s="25"/>
      <c r="PD485" s="25"/>
      <c r="PE485" s="25"/>
      <c r="PF485" s="25"/>
      <c r="PG485" s="25"/>
      <c r="PH485" s="25"/>
      <c r="PI485" s="25"/>
      <c r="PJ485" s="25"/>
      <c r="PK485" s="25"/>
      <c r="PL485" s="25"/>
      <c r="PM485" s="25"/>
      <c r="PN485" s="25"/>
      <c r="QW485" s="25"/>
      <c r="RA485" s="19"/>
      <c r="RB485" s="19"/>
      <c r="RC485" s="19"/>
      <c r="RD485" s="19"/>
      <c r="RE485" s="19"/>
      <c r="RF485" s="19"/>
      <c r="RI485" s="19"/>
      <c r="RJ485" s="19"/>
      <c r="RK485" s="19"/>
      <c r="RL485" s="19"/>
      <c r="RM485" s="19"/>
      <c r="RN485" s="19"/>
      <c r="RO485" s="19"/>
      <c r="RP485" s="19"/>
      <c r="RQ485" s="19"/>
      <c r="RR485" s="19"/>
      <c r="RS485" s="19"/>
      <c r="RT485" s="19"/>
      <c r="RU485" s="19"/>
      <c r="RV485" s="19"/>
      <c r="RW485" s="19"/>
      <c r="RX485" s="19"/>
      <c r="RY485" s="19"/>
      <c r="SA485" s="19"/>
      <c r="SB485" s="19"/>
    </row>
    <row r="486" spans="1:496" x14ac:dyDescent="0.25">
      <c r="A486" s="2"/>
      <c r="B486" s="19"/>
      <c r="C486" s="19"/>
      <c r="D486" s="19"/>
      <c r="E486" s="25"/>
      <c r="F486" s="25"/>
      <c r="G486" s="19"/>
      <c r="H486" s="19"/>
      <c r="I486" s="19"/>
      <c r="J486" s="19"/>
      <c r="K486" s="19"/>
      <c r="L486" s="29"/>
      <c r="M486" s="29"/>
      <c r="N486" s="19"/>
      <c r="O486" s="19"/>
      <c r="P486" s="20"/>
      <c r="Q486" s="19"/>
      <c r="R486" s="19"/>
      <c r="S486" s="25"/>
      <c r="T486" s="19"/>
      <c r="U486" s="19"/>
      <c r="V486" s="19"/>
      <c r="W486" s="19"/>
      <c r="X486" s="40"/>
      <c r="Y486" s="19"/>
      <c r="Z486" s="19"/>
      <c r="AA486" s="19"/>
      <c r="AB486" s="25"/>
      <c r="AE486" s="19"/>
      <c r="AF486" s="19"/>
      <c r="AH486" s="19"/>
      <c r="AI486" s="25"/>
      <c r="CD486" s="19"/>
      <c r="CE486" s="25"/>
      <c r="DZ486" s="19"/>
      <c r="EA486" s="19"/>
      <c r="EB486" s="19"/>
      <c r="EC486" s="19"/>
      <c r="ED486" s="19"/>
      <c r="EE486" s="19"/>
      <c r="EF486" s="19"/>
      <c r="EG486" s="19"/>
      <c r="EH486" s="19"/>
      <c r="EI486" s="19"/>
      <c r="EJ486" s="19"/>
      <c r="EK486" s="19"/>
      <c r="EL486" s="19"/>
      <c r="FU486" s="19"/>
      <c r="FV486" s="19"/>
      <c r="HQ486" s="19"/>
      <c r="HR486" s="19"/>
      <c r="JM486" s="19"/>
      <c r="JN486" s="29"/>
      <c r="JO486" s="19"/>
      <c r="JP486" s="19"/>
      <c r="JQ486" s="19"/>
      <c r="JR486" s="19"/>
      <c r="JS486" s="19"/>
      <c r="JT486" s="19"/>
      <c r="JU486" s="19"/>
      <c r="JV486" s="19"/>
      <c r="JW486" s="19"/>
      <c r="JX486" s="19"/>
      <c r="JY486" s="19"/>
      <c r="JZ486" s="19"/>
      <c r="LI486" s="19"/>
      <c r="LJ486" s="19"/>
      <c r="LK486" s="19"/>
      <c r="LL486" s="19"/>
      <c r="LM486" s="19"/>
      <c r="LN486" s="19"/>
      <c r="LO486" s="19"/>
      <c r="LP486" s="19"/>
      <c r="LQ486" s="19"/>
      <c r="LR486" s="19"/>
      <c r="LS486" s="19"/>
      <c r="LT486" s="19"/>
      <c r="LU486" s="19"/>
      <c r="ND486" s="19"/>
      <c r="NE486" s="19"/>
      <c r="NF486" s="19"/>
      <c r="NG486" s="19"/>
      <c r="NH486" s="19"/>
      <c r="NI486" s="19"/>
      <c r="NJ486" s="19"/>
      <c r="NK486" s="19"/>
      <c r="NL486" s="19"/>
      <c r="NM486" s="19"/>
      <c r="NN486" s="19"/>
      <c r="NO486" s="19"/>
      <c r="NP486" s="19"/>
      <c r="OZ486" s="25"/>
      <c r="PA486" s="25"/>
      <c r="PB486" s="25"/>
      <c r="PC486" s="25"/>
      <c r="PD486" s="25"/>
      <c r="PE486" s="25"/>
      <c r="PF486" s="25"/>
      <c r="PG486" s="25"/>
      <c r="PH486" s="25"/>
      <c r="PI486" s="25"/>
      <c r="PJ486" s="25"/>
      <c r="PK486" s="25"/>
      <c r="PL486" s="25"/>
      <c r="PM486" s="25"/>
      <c r="PN486" s="25"/>
      <c r="QW486" s="25"/>
      <c r="RA486" s="19"/>
      <c r="RB486" s="19"/>
      <c r="RC486" s="19"/>
      <c r="RD486" s="19"/>
      <c r="RE486" s="19"/>
      <c r="RF486" s="19"/>
      <c r="RI486" s="19"/>
      <c r="RJ486" s="19"/>
      <c r="RK486" s="19"/>
      <c r="RL486" s="19"/>
      <c r="RM486" s="19"/>
      <c r="RN486" s="19"/>
      <c r="RO486" s="19"/>
      <c r="RP486" s="19"/>
      <c r="RQ486" s="19"/>
      <c r="RR486" s="19"/>
      <c r="RS486" s="19"/>
      <c r="RT486" s="19"/>
      <c r="RU486" s="19"/>
      <c r="RV486" s="19"/>
      <c r="RW486" s="19"/>
      <c r="RX486" s="19"/>
      <c r="RY486" s="19"/>
      <c r="SA486" s="19"/>
      <c r="SB486" s="19"/>
    </row>
    <row r="487" spans="1:496" x14ac:dyDescent="0.25">
      <c r="A487" s="2"/>
      <c r="B487" s="19"/>
      <c r="C487" s="19"/>
      <c r="D487" s="19"/>
      <c r="E487" s="25"/>
      <c r="F487" s="25"/>
      <c r="G487" s="19"/>
      <c r="H487" s="19"/>
      <c r="I487" s="19"/>
      <c r="J487" s="19"/>
      <c r="K487" s="19"/>
      <c r="L487" s="29"/>
      <c r="M487" s="29"/>
      <c r="N487" s="19"/>
      <c r="O487" s="19"/>
      <c r="P487" s="20"/>
      <c r="Q487" s="19"/>
      <c r="R487" s="19"/>
      <c r="S487" s="25"/>
      <c r="T487" s="19"/>
      <c r="U487" s="19"/>
      <c r="V487" s="19"/>
      <c r="W487" s="19"/>
      <c r="X487" s="40"/>
      <c r="Y487" s="19"/>
      <c r="Z487" s="19"/>
      <c r="AA487" s="19"/>
      <c r="AB487" s="25"/>
      <c r="AE487" s="19"/>
      <c r="AF487" s="19"/>
      <c r="AH487" s="19"/>
      <c r="AI487" s="25"/>
      <c r="CD487" s="19"/>
      <c r="CE487" s="25"/>
      <c r="DZ487" s="19"/>
      <c r="EA487" s="19"/>
      <c r="EB487" s="19"/>
      <c r="EC487" s="19"/>
      <c r="ED487" s="19"/>
      <c r="EE487" s="19"/>
      <c r="EF487" s="19"/>
      <c r="EG487" s="19"/>
      <c r="EH487" s="19"/>
      <c r="EI487" s="19"/>
      <c r="EJ487" s="19"/>
      <c r="EK487" s="19"/>
      <c r="EL487" s="19"/>
      <c r="FU487" s="19"/>
      <c r="FV487" s="19"/>
      <c r="HQ487" s="19"/>
      <c r="HR487" s="19"/>
      <c r="JM487" s="19"/>
      <c r="JN487" s="29"/>
      <c r="JO487" s="19"/>
      <c r="JP487" s="19"/>
      <c r="JQ487" s="19"/>
      <c r="JR487" s="19"/>
      <c r="JS487" s="19"/>
      <c r="JT487" s="19"/>
      <c r="JU487" s="19"/>
      <c r="JV487" s="19"/>
      <c r="JW487" s="19"/>
      <c r="JX487" s="19"/>
      <c r="JY487" s="19"/>
      <c r="JZ487" s="19"/>
      <c r="LI487" s="19"/>
      <c r="LJ487" s="19"/>
      <c r="LK487" s="19"/>
      <c r="LL487" s="19"/>
      <c r="LM487" s="19"/>
      <c r="LN487" s="19"/>
      <c r="LO487" s="19"/>
      <c r="LP487" s="19"/>
      <c r="LQ487" s="19"/>
      <c r="LR487" s="19"/>
      <c r="LS487" s="19"/>
      <c r="LT487" s="19"/>
      <c r="LU487" s="19"/>
      <c r="ND487" s="19"/>
      <c r="NE487" s="19"/>
      <c r="NF487" s="19"/>
      <c r="NG487" s="19"/>
      <c r="NH487" s="19"/>
      <c r="NI487" s="19"/>
      <c r="NJ487" s="19"/>
      <c r="NK487" s="19"/>
      <c r="NL487" s="19"/>
      <c r="NM487" s="19"/>
      <c r="NN487" s="19"/>
      <c r="NO487" s="19"/>
      <c r="NP487" s="19"/>
      <c r="OZ487" s="25"/>
      <c r="PA487" s="25"/>
      <c r="PB487" s="25"/>
      <c r="PC487" s="25"/>
      <c r="PD487" s="25"/>
      <c r="PE487" s="25"/>
      <c r="PF487" s="25"/>
      <c r="PG487" s="25"/>
      <c r="PH487" s="25"/>
      <c r="PI487" s="25"/>
      <c r="PJ487" s="25"/>
      <c r="PK487" s="25"/>
      <c r="PL487" s="25"/>
      <c r="PM487" s="25"/>
      <c r="PN487" s="25"/>
      <c r="QW487" s="25"/>
      <c r="RA487" s="19"/>
      <c r="RB487" s="19"/>
      <c r="RC487" s="19"/>
      <c r="RD487" s="19"/>
      <c r="RE487" s="19"/>
      <c r="RF487" s="19"/>
      <c r="RI487" s="19"/>
      <c r="RJ487" s="19"/>
      <c r="RK487" s="19"/>
      <c r="RL487" s="19"/>
      <c r="RM487" s="19"/>
      <c r="RN487" s="19"/>
      <c r="RO487" s="19"/>
      <c r="RP487" s="19"/>
      <c r="RQ487" s="19"/>
      <c r="RR487" s="19"/>
      <c r="RS487" s="19"/>
      <c r="RT487" s="19"/>
      <c r="RU487" s="19"/>
      <c r="RV487" s="19"/>
      <c r="RW487" s="19"/>
      <c r="RX487" s="19"/>
      <c r="RY487" s="19"/>
      <c r="SA487" s="19"/>
      <c r="SB487" s="19"/>
    </row>
    <row r="488" spans="1:496" x14ac:dyDescent="0.25">
      <c r="A488" s="2"/>
      <c r="B488" s="19"/>
      <c r="C488" s="19"/>
      <c r="D488" s="19"/>
      <c r="E488" s="25"/>
      <c r="F488" s="25"/>
      <c r="G488" s="19"/>
      <c r="H488" s="19"/>
      <c r="I488" s="19"/>
      <c r="J488" s="19"/>
      <c r="K488" s="19"/>
      <c r="L488" s="29"/>
      <c r="M488" s="29"/>
      <c r="N488" s="19"/>
      <c r="O488" s="19"/>
      <c r="P488" s="20"/>
      <c r="Q488" s="19"/>
      <c r="R488" s="19"/>
      <c r="S488" s="25"/>
      <c r="T488" s="19"/>
      <c r="U488" s="19"/>
      <c r="V488" s="19"/>
      <c r="W488" s="19"/>
      <c r="X488" s="40"/>
      <c r="Y488" s="19"/>
      <c r="Z488" s="19"/>
      <c r="AA488" s="19"/>
      <c r="AB488" s="25"/>
      <c r="AE488" s="19"/>
      <c r="AF488" s="19"/>
      <c r="AH488" s="19"/>
      <c r="AI488" s="25"/>
      <c r="CD488" s="19"/>
      <c r="CE488" s="25"/>
      <c r="DZ488" s="19"/>
      <c r="EA488" s="19"/>
      <c r="EB488" s="19"/>
      <c r="EC488" s="19"/>
      <c r="ED488" s="19"/>
      <c r="EE488" s="19"/>
      <c r="EF488" s="19"/>
      <c r="EG488" s="19"/>
      <c r="EH488" s="19"/>
      <c r="EI488" s="19"/>
      <c r="EJ488" s="19"/>
      <c r="EK488" s="19"/>
      <c r="EL488" s="19"/>
      <c r="FU488" s="19"/>
      <c r="FV488" s="19"/>
      <c r="HQ488" s="19"/>
      <c r="HR488" s="19"/>
      <c r="JM488" s="19"/>
      <c r="JN488" s="29"/>
      <c r="JO488" s="19"/>
      <c r="JP488" s="19"/>
      <c r="JQ488" s="19"/>
      <c r="JR488" s="19"/>
      <c r="JS488" s="19"/>
      <c r="JT488" s="19"/>
      <c r="JU488" s="19"/>
      <c r="JV488" s="19"/>
      <c r="JW488" s="19"/>
      <c r="JX488" s="19"/>
      <c r="JY488" s="19"/>
      <c r="JZ488" s="19"/>
      <c r="LI488" s="19"/>
      <c r="LJ488" s="19"/>
      <c r="LK488" s="19"/>
      <c r="LL488" s="19"/>
      <c r="LM488" s="19"/>
      <c r="LN488" s="19"/>
      <c r="LO488" s="19"/>
      <c r="LP488" s="19"/>
      <c r="LQ488" s="19"/>
      <c r="LR488" s="19"/>
      <c r="LS488" s="19"/>
      <c r="LT488" s="19"/>
      <c r="LU488" s="19"/>
      <c r="ND488" s="19"/>
      <c r="NE488" s="19"/>
      <c r="NF488" s="19"/>
      <c r="NG488" s="19"/>
      <c r="NH488" s="19"/>
      <c r="NI488" s="19"/>
      <c r="NJ488" s="19"/>
      <c r="NK488" s="19"/>
      <c r="NL488" s="19"/>
      <c r="NM488" s="19"/>
      <c r="NN488" s="19"/>
      <c r="NO488" s="19"/>
      <c r="NP488" s="19"/>
      <c r="OZ488" s="25"/>
      <c r="PA488" s="25"/>
      <c r="PB488" s="25"/>
      <c r="PC488" s="25"/>
      <c r="PD488" s="25"/>
      <c r="PE488" s="25"/>
      <c r="PF488" s="25"/>
      <c r="PG488" s="25"/>
      <c r="PH488" s="25"/>
      <c r="PI488" s="25"/>
      <c r="PJ488" s="25"/>
      <c r="PK488" s="25"/>
      <c r="PL488" s="25"/>
      <c r="PM488" s="25"/>
      <c r="PN488" s="25"/>
      <c r="QW488" s="25"/>
      <c r="RA488" s="19"/>
      <c r="RB488" s="19"/>
      <c r="RC488" s="19"/>
      <c r="RD488" s="19"/>
      <c r="RE488" s="19"/>
      <c r="RF488" s="19"/>
      <c r="RI488" s="19"/>
      <c r="RJ488" s="19"/>
      <c r="RK488" s="19"/>
      <c r="RL488" s="19"/>
      <c r="RM488" s="19"/>
      <c r="RN488" s="19"/>
      <c r="RO488" s="19"/>
      <c r="RP488" s="19"/>
      <c r="RQ488" s="19"/>
      <c r="RR488" s="19"/>
      <c r="RS488" s="19"/>
      <c r="RT488" s="19"/>
      <c r="RU488" s="19"/>
      <c r="RV488" s="19"/>
      <c r="RW488" s="19"/>
      <c r="RX488" s="19"/>
      <c r="RY488" s="19"/>
      <c r="SA488" s="19"/>
      <c r="SB488" s="19"/>
    </row>
    <row r="489" spans="1:496" x14ac:dyDescent="0.25">
      <c r="A489" s="2"/>
      <c r="B489" s="19"/>
      <c r="C489" s="19"/>
      <c r="D489" s="19"/>
      <c r="E489" s="25"/>
      <c r="F489" s="25"/>
      <c r="G489" s="19"/>
      <c r="H489" s="19"/>
      <c r="I489" s="19"/>
      <c r="J489" s="19"/>
      <c r="K489" s="19"/>
      <c r="L489" s="29"/>
      <c r="M489" s="29"/>
      <c r="N489" s="19"/>
      <c r="O489" s="19"/>
      <c r="P489" s="20"/>
      <c r="Q489" s="19"/>
      <c r="R489" s="19"/>
      <c r="S489" s="25"/>
      <c r="T489" s="19"/>
      <c r="U489" s="19"/>
      <c r="V489" s="19"/>
      <c r="W489" s="19"/>
      <c r="X489" s="40"/>
      <c r="Y489" s="19"/>
      <c r="Z489" s="19"/>
      <c r="AA489" s="19"/>
      <c r="AB489" s="25"/>
      <c r="AE489" s="19"/>
      <c r="AF489" s="19"/>
      <c r="AH489" s="19"/>
      <c r="AI489" s="25"/>
      <c r="CD489" s="19"/>
      <c r="CE489" s="25"/>
      <c r="DZ489" s="19"/>
      <c r="EA489" s="19"/>
      <c r="EB489" s="19"/>
      <c r="EC489" s="19"/>
      <c r="ED489" s="19"/>
      <c r="EE489" s="19"/>
      <c r="EF489" s="19"/>
      <c r="EG489" s="19"/>
      <c r="EH489" s="19"/>
      <c r="EI489" s="19"/>
      <c r="EJ489" s="19"/>
      <c r="EK489" s="19"/>
      <c r="EL489" s="19"/>
      <c r="FU489" s="19"/>
      <c r="FV489" s="19"/>
      <c r="HQ489" s="19"/>
      <c r="HR489" s="19"/>
      <c r="JM489" s="19"/>
      <c r="JN489" s="29"/>
      <c r="JO489" s="19"/>
      <c r="JP489" s="19"/>
      <c r="JQ489" s="19"/>
      <c r="JR489" s="19"/>
      <c r="JS489" s="19"/>
      <c r="JT489" s="19"/>
      <c r="JU489" s="19"/>
      <c r="JV489" s="19"/>
      <c r="JW489" s="19"/>
      <c r="JX489" s="19"/>
      <c r="JY489" s="19"/>
      <c r="JZ489" s="19"/>
      <c r="LI489" s="19"/>
      <c r="LJ489" s="19"/>
      <c r="LK489" s="19"/>
      <c r="LL489" s="19"/>
      <c r="LM489" s="19"/>
      <c r="LN489" s="19"/>
      <c r="LO489" s="19"/>
      <c r="LP489" s="19"/>
      <c r="LQ489" s="19"/>
      <c r="LR489" s="19"/>
      <c r="LS489" s="19"/>
      <c r="LT489" s="19"/>
      <c r="LU489" s="19"/>
      <c r="ND489" s="19"/>
      <c r="NE489" s="19"/>
      <c r="NF489" s="19"/>
      <c r="NG489" s="19"/>
      <c r="NH489" s="19"/>
      <c r="NI489" s="19"/>
      <c r="NJ489" s="19"/>
      <c r="NK489" s="19"/>
      <c r="NL489" s="19"/>
      <c r="NM489" s="19"/>
      <c r="NN489" s="19"/>
      <c r="NO489" s="19"/>
      <c r="NP489" s="19"/>
      <c r="OZ489" s="25"/>
      <c r="PA489" s="25"/>
      <c r="PB489" s="25"/>
      <c r="PC489" s="25"/>
      <c r="PD489" s="25"/>
      <c r="PE489" s="25"/>
      <c r="PF489" s="25"/>
      <c r="PG489" s="25"/>
      <c r="PH489" s="25"/>
      <c r="PI489" s="25"/>
      <c r="PJ489" s="25"/>
      <c r="PK489" s="25"/>
      <c r="PL489" s="25"/>
      <c r="PM489" s="25"/>
      <c r="PN489" s="25"/>
      <c r="QW489" s="25"/>
      <c r="RA489" s="19"/>
      <c r="RB489" s="19"/>
      <c r="RC489" s="19"/>
      <c r="RD489" s="19"/>
      <c r="RE489" s="19"/>
      <c r="RF489" s="19"/>
      <c r="RI489" s="19"/>
      <c r="RJ489" s="19"/>
      <c r="RK489" s="19"/>
      <c r="RL489" s="19"/>
      <c r="RM489" s="19"/>
      <c r="RN489" s="19"/>
      <c r="RO489" s="19"/>
      <c r="RP489" s="19"/>
      <c r="RQ489" s="19"/>
      <c r="RR489" s="19"/>
      <c r="RS489" s="19"/>
      <c r="RT489" s="19"/>
      <c r="RU489" s="19"/>
      <c r="RV489" s="19"/>
      <c r="RW489" s="19"/>
      <c r="RX489" s="19"/>
      <c r="RY489" s="19"/>
      <c r="SA489" s="19"/>
      <c r="SB489" s="19"/>
    </row>
    <row r="490" spans="1:496" x14ac:dyDescent="0.25">
      <c r="A490" s="2"/>
      <c r="B490" s="19"/>
      <c r="C490" s="19"/>
      <c r="D490" s="19"/>
      <c r="E490" s="25"/>
      <c r="F490" s="25"/>
      <c r="G490" s="19"/>
      <c r="H490" s="19"/>
      <c r="I490" s="19"/>
      <c r="J490" s="19"/>
      <c r="K490" s="19"/>
      <c r="L490" s="29"/>
      <c r="M490" s="29"/>
      <c r="N490" s="19"/>
      <c r="O490" s="19"/>
      <c r="P490" s="20"/>
      <c r="Q490" s="19"/>
      <c r="R490" s="19"/>
      <c r="S490" s="25"/>
      <c r="T490" s="19"/>
      <c r="U490" s="19"/>
      <c r="V490" s="19"/>
      <c r="W490" s="19"/>
      <c r="X490" s="40"/>
      <c r="Y490" s="19"/>
      <c r="Z490" s="19"/>
      <c r="AA490" s="19"/>
      <c r="AB490" s="25"/>
      <c r="AE490" s="19"/>
      <c r="AF490" s="19"/>
      <c r="AH490" s="19"/>
      <c r="AI490" s="25"/>
      <c r="CD490" s="19"/>
      <c r="CE490" s="25"/>
      <c r="DZ490" s="19"/>
      <c r="EA490" s="19"/>
      <c r="EB490" s="19"/>
      <c r="EC490" s="19"/>
      <c r="ED490" s="19"/>
      <c r="EE490" s="19"/>
      <c r="EF490" s="19"/>
      <c r="EG490" s="19"/>
      <c r="EH490" s="19"/>
      <c r="EI490" s="19"/>
      <c r="EJ490" s="19"/>
      <c r="EK490" s="19"/>
      <c r="EL490" s="19"/>
      <c r="FU490" s="19"/>
      <c r="FV490" s="19"/>
      <c r="HQ490" s="19"/>
      <c r="HR490" s="19"/>
      <c r="JM490" s="19"/>
      <c r="JN490" s="29"/>
      <c r="JO490" s="19"/>
      <c r="JP490" s="19"/>
      <c r="JQ490" s="19"/>
      <c r="JR490" s="19"/>
      <c r="JS490" s="19"/>
      <c r="JT490" s="19"/>
      <c r="JU490" s="19"/>
      <c r="JV490" s="19"/>
      <c r="JW490" s="19"/>
      <c r="JX490" s="19"/>
      <c r="JY490" s="19"/>
      <c r="JZ490" s="19"/>
      <c r="LI490" s="19"/>
      <c r="LJ490" s="19"/>
      <c r="LK490" s="19"/>
      <c r="LL490" s="19"/>
      <c r="LM490" s="19"/>
      <c r="LN490" s="19"/>
      <c r="LO490" s="19"/>
      <c r="LP490" s="19"/>
      <c r="LQ490" s="19"/>
      <c r="LR490" s="19"/>
      <c r="LS490" s="19"/>
      <c r="LT490" s="19"/>
      <c r="LU490" s="19"/>
      <c r="ND490" s="19"/>
      <c r="NE490" s="19"/>
      <c r="NF490" s="19"/>
      <c r="NG490" s="19"/>
      <c r="NH490" s="19"/>
      <c r="NI490" s="19"/>
      <c r="NJ490" s="19"/>
      <c r="NK490" s="19"/>
      <c r="NL490" s="19"/>
      <c r="NM490" s="19"/>
      <c r="NN490" s="19"/>
      <c r="NO490" s="19"/>
      <c r="NP490" s="19"/>
      <c r="OZ490" s="25"/>
      <c r="PA490" s="25"/>
      <c r="PB490" s="25"/>
      <c r="PC490" s="25"/>
      <c r="PD490" s="25"/>
      <c r="PE490" s="25"/>
      <c r="PF490" s="25"/>
      <c r="PG490" s="25"/>
      <c r="PH490" s="25"/>
      <c r="PI490" s="25"/>
      <c r="PJ490" s="25"/>
      <c r="PK490" s="25"/>
      <c r="PL490" s="25"/>
      <c r="PM490" s="25"/>
      <c r="PN490" s="25"/>
      <c r="QW490" s="25"/>
      <c r="RA490" s="19"/>
      <c r="RB490" s="19"/>
      <c r="RC490" s="19"/>
      <c r="RD490" s="19"/>
      <c r="RE490" s="19"/>
      <c r="RF490" s="19"/>
      <c r="RI490" s="19"/>
      <c r="RJ490" s="19"/>
      <c r="RK490" s="19"/>
      <c r="RL490" s="19"/>
      <c r="RM490" s="19"/>
      <c r="RN490" s="19"/>
      <c r="RO490" s="19"/>
      <c r="RP490" s="19"/>
      <c r="RQ490" s="19"/>
      <c r="RR490" s="19"/>
      <c r="RS490" s="19"/>
      <c r="RT490" s="19"/>
      <c r="RU490" s="19"/>
      <c r="RV490" s="19"/>
      <c r="RW490" s="19"/>
      <c r="RX490" s="19"/>
      <c r="RY490" s="19"/>
      <c r="SA490" s="19"/>
      <c r="SB490" s="19"/>
    </row>
    <row r="491" spans="1:496" x14ac:dyDescent="0.25">
      <c r="A491" s="2"/>
      <c r="B491" s="19"/>
      <c r="C491" s="19"/>
      <c r="D491" s="19"/>
      <c r="E491" s="25"/>
      <c r="F491" s="25"/>
      <c r="G491" s="19"/>
      <c r="H491" s="19"/>
      <c r="I491" s="19"/>
      <c r="J491" s="19"/>
      <c r="K491" s="19"/>
      <c r="L491" s="29"/>
      <c r="M491" s="29"/>
      <c r="N491" s="19"/>
      <c r="O491" s="19"/>
      <c r="P491" s="20"/>
      <c r="Q491" s="19"/>
      <c r="R491" s="19"/>
      <c r="S491" s="25"/>
      <c r="T491" s="19"/>
      <c r="U491" s="19"/>
      <c r="V491" s="19"/>
      <c r="W491" s="19"/>
      <c r="X491" s="40"/>
      <c r="Y491" s="19"/>
      <c r="Z491" s="19"/>
      <c r="AA491" s="19"/>
      <c r="AB491" s="25"/>
      <c r="AE491" s="19"/>
      <c r="AF491" s="19"/>
      <c r="AH491" s="19"/>
      <c r="AI491" s="25"/>
      <c r="CD491" s="19"/>
      <c r="CE491" s="25"/>
      <c r="DZ491" s="19"/>
      <c r="EA491" s="19"/>
      <c r="EB491" s="19"/>
      <c r="EC491" s="19"/>
      <c r="ED491" s="19"/>
      <c r="EE491" s="19"/>
      <c r="EF491" s="19"/>
      <c r="EG491" s="19"/>
      <c r="EH491" s="19"/>
      <c r="EI491" s="19"/>
      <c r="EJ491" s="19"/>
      <c r="EK491" s="19"/>
      <c r="EL491" s="19"/>
      <c r="FU491" s="19"/>
      <c r="FV491" s="19"/>
      <c r="HQ491" s="19"/>
      <c r="HR491" s="19"/>
      <c r="JM491" s="19"/>
      <c r="JN491" s="29"/>
      <c r="JO491" s="19"/>
      <c r="JP491" s="19"/>
      <c r="JQ491" s="19"/>
      <c r="JR491" s="19"/>
      <c r="JS491" s="19"/>
      <c r="JT491" s="19"/>
      <c r="JU491" s="19"/>
      <c r="JV491" s="19"/>
      <c r="JW491" s="19"/>
      <c r="JX491" s="19"/>
      <c r="JY491" s="19"/>
      <c r="JZ491" s="19"/>
      <c r="LI491" s="19"/>
      <c r="LJ491" s="19"/>
      <c r="LK491" s="19"/>
      <c r="LL491" s="19"/>
      <c r="LM491" s="19"/>
      <c r="LN491" s="19"/>
      <c r="LO491" s="19"/>
      <c r="LP491" s="19"/>
      <c r="LQ491" s="19"/>
      <c r="LR491" s="19"/>
      <c r="LS491" s="19"/>
      <c r="LT491" s="19"/>
      <c r="LU491" s="19"/>
      <c r="ND491" s="19"/>
      <c r="NE491" s="19"/>
      <c r="NF491" s="19"/>
      <c r="NG491" s="19"/>
      <c r="NH491" s="19"/>
      <c r="NI491" s="19"/>
      <c r="NJ491" s="19"/>
      <c r="NK491" s="19"/>
      <c r="NL491" s="19"/>
      <c r="NM491" s="19"/>
      <c r="NN491" s="19"/>
      <c r="NO491" s="19"/>
      <c r="NP491" s="19"/>
      <c r="OZ491" s="25"/>
      <c r="PA491" s="25"/>
      <c r="PB491" s="25"/>
      <c r="PC491" s="25"/>
      <c r="PD491" s="25"/>
      <c r="PE491" s="25"/>
      <c r="PF491" s="25"/>
      <c r="PG491" s="25"/>
      <c r="PH491" s="25"/>
      <c r="PI491" s="25"/>
      <c r="PJ491" s="25"/>
      <c r="PK491" s="25"/>
      <c r="PL491" s="25"/>
      <c r="PM491" s="25"/>
      <c r="PN491" s="25"/>
      <c r="QW491" s="25"/>
      <c r="RA491" s="19"/>
      <c r="RB491" s="19"/>
      <c r="RC491" s="19"/>
      <c r="RD491" s="19"/>
      <c r="RE491" s="19"/>
      <c r="RF491" s="19"/>
      <c r="RI491" s="19"/>
      <c r="RJ491" s="19"/>
      <c r="RK491" s="19"/>
      <c r="RL491" s="19"/>
      <c r="RM491" s="19"/>
      <c r="RN491" s="19"/>
      <c r="RO491" s="19"/>
      <c r="RP491" s="19"/>
      <c r="RQ491" s="19"/>
      <c r="RR491" s="19"/>
      <c r="RS491" s="19"/>
      <c r="RT491" s="19"/>
      <c r="RU491" s="19"/>
      <c r="RV491" s="19"/>
      <c r="RW491" s="19"/>
      <c r="RX491" s="19"/>
      <c r="RY491" s="19"/>
      <c r="SA491" s="19"/>
      <c r="SB491" s="19"/>
    </row>
    <row r="492" spans="1:496" x14ac:dyDescent="0.25">
      <c r="A492" s="2"/>
      <c r="B492" s="19"/>
      <c r="C492" s="19"/>
      <c r="D492" s="19"/>
      <c r="E492" s="25"/>
      <c r="F492" s="25"/>
      <c r="G492" s="19"/>
      <c r="H492" s="19"/>
      <c r="I492" s="19"/>
      <c r="J492" s="19"/>
      <c r="K492" s="19"/>
      <c r="L492" s="29"/>
      <c r="M492" s="29"/>
      <c r="N492" s="19"/>
      <c r="O492" s="19"/>
      <c r="P492" s="20"/>
      <c r="Q492" s="19"/>
      <c r="R492" s="19"/>
      <c r="S492" s="25"/>
      <c r="T492" s="19"/>
      <c r="U492" s="19"/>
      <c r="V492" s="19"/>
      <c r="W492" s="19"/>
      <c r="X492" s="40"/>
      <c r="Y492" s="19"/>
      <c r="Z492" s="19"/>
      <c r="AA492" s="19"/>
      <c r="AB492" s="25"/>
      <c r="AE492" s="19"/>
      <c r="AF492" s="19"/>
      <c r="AH492" s="19"/>
      <c r="AI492" s="25"/>
      <c r="CD492" s="19"/>
      <c r="CE492" s="25"/>
      <c r="DZ492" s="19"/>
      <c r="EA492" s="19"/>
      <c r="EB492" s="19"/>
      <c r="EC492" s="19"/>
      <c r="ED492" s="19"/>
      <c r="EE492" s="19"/>
      <c r="EF492" s="19"/>
      <c r="EG492" s="19"/>
      <c r="EH492" s="19"/>
      <c r="EI492" s="19"/>
      <c r="EJ492" s="19"/>
      <c r="EK492" s="19"/>
      <c r="EL492" s="19"/>
      <c r="FU492" s="19"/>
      <c r="FV492" s="19"/>
      <c r="HQ492" s="19"/>
      <c r="HR492" s="19"/>
      <c r="JM492" s="19"/>
      <c r="JN492" s="29"/>
      <c r="JO492" s="19"/>
      <c r="JP492" s="19"/>
      <c r="JQ492" s="19"/>
      <c r="JR492" s="19"/>
      <c r="JS492" s="19"/>
      <c r="JT492" s="19"/>
      <c r="JU492" s="19"/>
      <c r="JV492" s="19"/>
      <c r="JW492" s="19"/>
      <c r="JX492" s="19"/>
      <c r="JY492" s="19"/>
      <c r="JZ492" s="19"/>
      <c r="LI492" s="19"/>
      <c r="LJ492" s="19"/>
      <c r="LK492" s="19"/>
      <c r="LL492" s="19"/>
      <c r="LM492" s="19"/>
      <c r="LN492" s="19"/>
      <c r="LO492" s="19"/>
      <c r="LP492" s="19"/>
      <c r="LQ492" s="19"/>
      <c r="LR492" s="19"/>
      <c r="LS492" s="19"/>
      <c r="LT492" s="19"/>
      <c r="LU492" s="19"/>
      <c r="ND492" s="19"/>
      <c r="NE492" s="19"/>
      <c r="NF492" s="19"/>
      <c r="NG492" s="19"/>
      <c r="NH492" s="19"/>
      <c r="NI492" s="19"/>
      <c r="NJ492" s="19"/>
      <c r="NK492" s="19"/>
      <c r="NL492" s="19"/>
      <c r="NM492" s="19"/>
      <c r="NN492" s="19"/>
      <c r="NO492" s="19"/>
      <c r="NP492" s="19"/>
      <c r="OZ492" s="25"/>
      <c r="PA492" s="25"/>
      <c r="PB492" s="25"/>
      <c r="PC492" s="25"/>
      <c r="PD492" s="25"/>
      <c r="PE492" s="25"/>
      <c r="PF492" s="25"/>
      <c r="PG492" s="25"/>
      <c r="PH492" s="25"/>
      <c r="PI492" s="25"/>
      <c r="PJ492" s="25"/>
      <c r="PK492" s="25"/>
      <c r="PL492" s="25"/>
      <c r="PM492" s="25"/>
      <c r="PN492" s="25"/>
      <c r="QW492" s="25"/>
      <c r="RA492" s="19"/>
      <c r="RB492" s="19"/>
      <c r="RC492" s="19"/>
      <c r="RD492" s="19"/>
      <c r="RE492" s="19"/>
      <c r="RF492" s="19"/>
      <c r="RI492" s="19"/>
      <c r="RJ492" s="19"/>
      <c r="RK492" s="19"/>
      <c r="RL492" s="19"/>
      <c r="RM492" s="19"/>
      <c r="RN492" s="19"/>
      <c r="RO492" s="19"/>
      <c r="RP492" s="19"/>
      <c r="RQ492" s="19"/>
      <c r="RR492" s="19"/>
      <c r="RS492" s="19"/>
      <c r="RT492" s="19"/>
      <c r="RU492" s="19"/>
      <c r="RV492" s="19"/>
      <c r="RW492" s="19"/>
      <c r="RX492" s="19"/>
      <c r="RY492" s="19"/>
      <c r="SA492" s="19"/>
      <c r="SB492" s="19"/>
    </row>
    <row r="493" spans="1:496" x14ac:dyDescent="0.25">
      <c r="A493" s="2"/>
      <c r="B493" s="19"/>
      <c r="C493" s="19"/>
      <c r="D493" s="19"/>
      <c r="E493" s="25"/>
      <c r="F493" s="25"/>
      <c r="G493" s="19"/>
      <c r="H493" s="19"/>
      <c r="I493" s="19"/>
      <c r="J493" s="19"/>
      <c r="K493" s="19"/>
      <c r="L493" s="29"/>
      <c r="M493" s="29"/>
      <c r="N493" s="19"/>
      <c r="O493" s="19"/>
      <c r="P493" s="20"/>
      <c r="Q493" s="19"/>
      <c r="R493" s="19"/>
      <c r="S493" s="25"/>
      <c r="T493" s="19"/>
      <c r="U493" s="19"/>
      <c r="V493" s="19"/>
      <c r="W493" s="19"/>
      <c r="X493" s="40"/>
      <c r="Y493" s="19"/>
      <c r="Z493" s="19"/>
      <c r="AA493" s="19"/>
      <c r="AB493" s="25"/>
      <c r="AE493" s="19"/>
      <c r="AF493" s="19"/>
      <c r="AH493" s="19"/>
      <c r="AI493" s="25"/>
      <c r="CD493" s="19"/>
      <c r="CE493" s="25"/>
      <c r="DZ493" s="19"/>
      <c r="EA493" s="19"/>
      <c r="EB493" s="19"/>
      <c r="EC493" s="19"/>
      <c r="ED493" s="19"/>
      <c r="EE493" s="19"/>
      <c r="EF493" s="19"/>
      <c r="EG493" s="19"/>
      <c r="EH493" s="19"/>
      <c r="EI493" s="19"/>
      <c r="EJ493" s="19"/>
      <c r="EK493" s="19"/>
      <c r="EL493" s="19"/>
      <c r="FU493" s="19"/>
      <c r="FV493" s="19"/>
      <c r="HQ493" s="19"/>
      <c r="HR493" s="19"/>
      <c r="JM493" s="19"/>
      <c r="JN493" s="29"/>
      <c r="JO493" s="19"/>
      <c r="JP493" s="19"/>
      <c r="JQ493" s="19"/>
      <c r="JR493" s="19"/>
      <c r="JS493" s="19"/>
      <c r="JT493" s="19"/>
      <c r="JU493" s="19"/>
      <c r="JV493" s="19"/>
      <c r="JW493" s="19"/>
      <c r="JX493" s="19"/>
      <c r="JY493" s="19"/>
      <c r="JZ493" s="19"/>
      <c r="LI493" s="19"/>
      <c r="LJ493" s="19"/>
      <c r="LK493" s="19"/>
      <c r="LL493" s="19"/>
      <c r="LM493" s="19"/>
      <c r="LN493" s="19"/>
      <c r="LO493" s="19"/>
      <c r="LP493" s="19"/>
      <c r="LQ493" s="19"/>
      <c r="LR493" s="19"/>
      <c r="LS493" s="19"/>
      <c r="LT493" s="19"/>
      <c r="LU493" s="19"/>
      <c r="ND493" s="19"/>
      <c r="NE493" s="19"/>
      <c r="NF493" s="19"/>
      <c r="NG493" s="19"/>
      <c r="NH493" s="19"/>
      <c r="NI493" s="19"/>
      <c r="NJ493" s="19"/>
      <c r="NK493" s="19"/>
      <c r="NL493" s="19"/>
      <c r="NM493" s="19"/>
      <c r="NN493" s="19"/>
      <c r="NO493" s="19"/>
      <c r="NP493" s="19"/>
      <c r="OZ493" s="25"/>
      <c r="PA493" s="25"/>
      <c r="PB493" s="25"/>
      <c r="PC493" s="25"/>
      <c r="PD493" s="25"/>
      <c r="PE493" s="25"/>
      <c r="PF493" s="25"/>
      <c r="PG493" s="25"/>
      <c r="PH493" s="25"/>
      <c r="PI493" s="25"/>
      <c r="PJ493" s="25"/>
      <c r="PK493" s="25"/>
      <c r="PL493" s="25"/>
      <c r="PM493" s="25"/>
      <c r="PN493" s="25"/>
      <c r="QW493" s="25"/>
      <c r="RA493" s="19"/>
      <c r="RB493" s="19"/>
      <c r="RC493" s="19"/>
      <c r="RD493" s="19"/>
      <c r="RE493" s="19"/>
      <c r="RF493" s="19"/>
      <c r="RI493" s="19"/>
      <c r="RJ493" s="19"/>
      <c r="RK493" s="19"/>
      <c r="RL493" s="19"/>
      <c r="RM493" s="19"/>
      <c r="RN493" s="19"/>
      <c r="RO493" s="19"/>
      <c r="RP493" s="19"/>
      <c r="RQ493" s="19"/>
      <c r="RR493" s="19"/>
      <c r="RS493" s="19"/>
      <c r="RT493" s="19"/>
      <c r="RU493" s="19"/>
      <c r="RV493" s="19"/>
      <c r="RW493" s="19"/>
      <c r="RX493" s="19"/>
      <c r="RY493" s="19"/>
      <c r="SA493" s="19"/>
      <c r="SB493" s="19"/>
    </row>
    <row r="494" spans="1:496" x14ac:dyDescent="0.25">
      <c r="A494" s="2"/>
      <c r="B494" s="19"/>
      <c r="C494" s="19"/>
      <c r="D494" s="19"/>
      <c r="E494" s="25"/>
      <c r="F494" s="25"/>
      <c r="G494" s="19"/>
      <c r="H494" s="19"/>
      <c r="I494" s="19"/>
      <c r="J494" s="19"/>
      <c r="K494" s="19"/>
      <c r="L494" s="29"/>
      <c r="M494" s="29"/>
      <c r="N494" s="19"/>
      <c r="O494" s="19"/>
      <c r="P494" s="20"/>
      <c r="Q494" s="19"/>
      <c r="R494" s="19"/>
      <c r="S494" s="25"/>
      <c r="T494" s="19"/>
      <c r="U494" s="19"/>
      <c r="V494" s="19"/>
      <c r="W494" s="19"/>
      <c r="X494" s="40"/>
      <c r="Y494" s="19"/>
      <c r="Z494" s="19"/>
      <c r="AA494" s="19"/>
      <c r="AB494" s="25"/>
      <c r="AE494" s="19"/>
      <c r="AF494" s="19"/>
      <c r="AH494" s="19"/>
      <c r="AI494" s="25"/>
      <c r="CD494" s="19"/>
      <c r="CE494" s="25"/>
      <c r="DZ494" s="19"/>
      <c r="EA494" s="19"/>
      <c r="EB494" s="19"/>
      <c r="EC494" s="19"/>
      <c r="ED494" s="19"/>
      <c r="EE494" s="19"/>
      <c r="EF494" s="19"/>
      <c r="EG494" s="19"/>
      <c r="EH494" s="19"/>
      <c r="EI494" s="19"/>
      <c r="EJ494" s="19"/>
      <c r="EK494" s="19"/>
      <c r="EL494" s="19"/>
      <c r="FU494" s="19"/>
      <c r="FV494" s="19"/>
      <c r="HQ494" s="19"/>
      <c r="HR494" s="19"/>
      <c r="JM494" s="19"/>
      <c r="JN494" s="29"/>
      <c r="JO494" s="19"/>
      <c r="JP494" s="19"/>
      <c r="JQ494" s="19"/>
      <c r="JR494" s="19"/>
      <c r="JS494" s="19"/>
      <c r="JT494" s="19"/>
      <c r="JU494" s="19"/>
      <c r="JV494" s="19"/>
      <c r="JW494" s="19"/>
      <c r="JX494" s="19"/>
      <c r="JY494" s="19"/>
      <c r="JZ494" s="19"/>
      <c r="LI494" s="19"/>
      <c r="LJ494" s="19"/>
      <c r="LK494" s="19"/>
      <c r="LL494" s="19"/>
      <c r="LM494" s="19"/>
      <c r="LN494" s="19"/>
      <c r="LO494" s="19"/>
      <c r="LP494" s="19"/>
      <c r="LQ494" s="19"/>
      <c r="LR494" s="19"/>
      <c r="LS494" s="19"/>
      <c r="LT494" s="19"/>
      <c r="LU494" s="19"/>
      <c r="ND494" s="19"/>
      <c r="NE494" s="19"/>
      <c r="NF494" s="19"/>
      <c r="NG494" s="19"/>
      <c r="NH494" s="19"/>
      <c r="NI494" s="19"/>
      <c r="NJ494" s="19"/>
      <c r="NK494" s="19"/>
      <c r="NL494" s="19"/>
      <c r="NM494" s="19"/>
      <c r="NN494" s="19"/>
      <c r="NO494" s="19"/>
      <c r="NP494" s="19"/>
      <c r="OZ494" s="25"/>
      <c r="PA494" s="25"/>
      <c r="PB494" s="25"/>
      <c r="PC494" s="25"/>
      <c r="PD494" s="25"/>
      <c r="PE494" s="25"/>
      <c r="PF494" s="25"/>
      <c r="PG494" s="25"/>
      <c r="PH494" s="25"/>
      <c r="PI494" s="25"/>
      <c r="PJ494" s="25"/>
      <c r="PK494" s="25"/>
      <c r="PL494" s="25"/>
      <c r="PM494" s="25"/>
      <c r="PN494" s="25"/>
      <c r="QW494" s="25"/>
      <c r="RA494" s="19"/>
      <c r="RB494" s="19"/>
      <c r="RC494" s="19"/>
      <c r="RD494" s="19"/>
      <c r="RE494" s="19"/>
      <c r="RF494" s="19"/>
      <c r="RI494" s="19"/>
      <c r="RJ494" s="19"/>
      <c r="RK494" s="19"/>
      <c r="RL494" s="19"/>
      <c r="RM494" s="19"/>
      <c r="RN494" s="19"/>
      <c r="RO494" s="19"/>
      <c r="RP494" s="19"/>
      <c r="RQ494" s="19"/>
      <c r="RR494" s="19"/>
      <c r="RS494" s="19"/>
      <c r="RT494" s="19"/>
      <c r="RU494" s="19"/>
      <c r="RV494" s="19"/>
      <c r="RW494" s="19"/>
      <c r="RX494" s="19"/>
      <c r="RY494" s="19"/>
      <c r="SA494" s="19"/>
      <c r="SB494" s="19"/>
    </row>
    <row r="495" spans="1:496" x14ac:dyDescent="0.25">
      <c r="A495" s="2"/>
      <c r="B495" s="19"/>
      <c r="C495" s="19"/>
      <c r="D495" s="19"/>
      <c r="E495" s="25"/>
      <c r="F495" s="25"/>
      <c r="G495" s="19"/>
      <c r="H495" s="19"/>
      <c r="I495" s="19"/>
      <c r="J495" s="19"/>
      <c r="K495" s="19"/>
      <c r="L495" s="29"/>
      <c r="M495" s="29"/>
      <c r="N495" s="19"/>
      <c r="O495" s="19"/>
      <c r="P495" s="20"/>
      <c r="Q495" s="19"/>
      <c r="R495" s="19"/>
      <c r="S495" s="25"/>
      <c r="T495" s="19"/>
      <c r="U495" s="19"/>
      <c r="V495" s="19"/>
      <c r="W495" s="19"/>
      <c r="X495" s="40"/>
      <c r="Y495" s="19"/>
      <c r="Z495" s="19"/>
      <c r="AA495" s="19"/>
      <c r="AB495" s="25"/>
      <c r="AE495" s="19"/>
      <c r="AF495" s="19"/>
      <c r="AH495" s="19"/>
      <c r="AI495" s="25"/>
      <c r="CD495" s="19"/>
      <c r="CE495" s="25"/>
      <c r="DZ495" s="19"/>
      <c r="EA495" s="19"/>
      <c r="EB495" s="19"/>
      <c r="EC495" s="19"/>
      <c r="ED495" s="19"/>
      <c r="EE495" s="19"/>
      <c r="EF495" s="19"/>
      <c r="EG495" s="19"/>
      <c r="EH495" s="19"/>
      <c r="EI495" s="19"/>
      <c r="EJ495" s="19"/>
      <c r="EK495" s="19"/>
      <c r="EL495" s="19"/>
      <c r="FU495" s="19"/>
      <c r="FV495" s="19"/>
      <c r="HQ495" s="19"/>
      <c r="HR495" s="19"/>
      <c r="JM495" s="19"/>
      <c r="JN495" s="29"/>
      <c r="JO495" s="19"/>
      <c r="JP495" s="19"/>
      <c r="JQ495" s="19"/>
      <c r="JR495" s="19"/>
      <c r="JS495" s="19"/>
      <c r="JT495" s="19"/>
      <c r="JU495" s="19"/>
      <c r="JV495" s="19"/>
      <c r="JW495" s="19"/>
      <c r="JX495" s="19"/>
      <c r="JY495" s="19"/>
      <c r="JZ495" s="19"/>
      <c r="LI495" s="19"/>
      <c r="LJ495" s="19"/>
      <c r="LK495" s="19"/>
      <c r="LL495" s="19"/>
      <c r="LM495" s="19"/>
      <c r="LN495" s="19"/>
      <c r="LO495" s="19"/>
      <c r="LP495" s="19"/>
      <c r="LQ495" s="19"/>
      <c r="LR495" s="19"/>
      <c r="LS495" s="19"/>
      <c r="LT495" s="19"/>
      <c r="LU495" s="19"/>
      <c r="ND495" s="19"/>
      <c r="NE495" s="19"/>
      <c r="NF495" s="19"/>
      <c r="NG495" s="19"/>
      <c r="NH495" s="19"/>
      <c r="NI495" s="19"/>
      <c r="NJ495" s="19"/>
      <c r="NK495" s="19"/>
      <c r="NL495" s="19"/>
      <c r="NM495" s="19"/>
      <c r="NN495" s="19"/>
      <c r="NO495" s="19"/>
      <c r="NP495" s="19"/>
      <c r="OZ495" s="25"/>
      <c r="PA495" s="25"/>
      <c r="PB495" s="25"/>
      <c r="PC495" s="25"/>
      <c r="PD495" s="25"/>
      <c r="PE495" s="25"/>
      <c r="PF495" s="25"/>
      <c r="PG495" s="25"/>
      <c r="PH495" s="25"/>
      <c r="PI495" s="25"/>
      <c r="PJ495" s="25"/>
      <c r="PK495" s="25"/>
      <c r="PL495" s="25"/>
      <c r="PM495" s="25"/>
      <c r="PN495" s="25"/>
      <c r="QW495" s="25"/>
      <c r="RA495" s="19"/>
      <c r="RB495" s="19"/>
      <c r="RC495" s="19"/>
      <c r="RD495" s="19"/>
      <c r="RE495" s="19"/>
      <c r="RF495" s="19"/>
      <c r="RI495" s="19"/>
      <c r="RJ495" s="19"/>
      <c r="RK495" s="19"/>
      <c r="RL495" s="19"/>
      <c r="RM495" s="19"/>
      <c r="RN495" s="19"/>
      <c r="RO495" s="19"/>
      <c r="RP495" s="19"/>
      <c r="RQ495" s="19"/>
      <c r="RR495" s="19"/>
      <c r="RS495" s="19"/>
      <c r="RT495" s="19"/>
      <c r="RU495" s="19"/>
      <c r="RV495" s="19"/>
      <c r="RW495" s="19"/>
      <c r="RX495" s="19"/>
      <c r="RY495" s="19"/>
      <c r="SA495" s="19"/>
      <c r="SB495" s="19"/>
    </row>
    <row r="496" spans="1:496" x14ac:dyDescent="0.25">
      <c r="A496" s="2"/>
      <c r="B496" s="19"/>
      <c r="C496" s="19"/>
      <c r="D496" s="19"/>
      <c r="E496" s="25"/>
      <c r="F496" s="25"/>
      <c r="G496" s="19"/>
      <c r="H496" s="19"/>
      <c r="I496" s="19"/>
      <c r="J496" s="19"/>
      <c r="K496" s="19"/>
      <c r="L496" s="29"/>
      <c r="M496" s="29"/>
      <c r="N496" s="19"/>
      <c r="O496" s="19"/>
      <c r="P496" s="20"/>
      <c r="Q496" s="19"/>
      <c r="R496" s="19"/>
      <c r="S496" s="25"/>
      <c r="T496" s="19"/>
      <c r="U496" s="19"/>
      <c r="V496" s="19"/>
      <c r="W496" s="19"/>
      <c r="X496" s="40"/>
      <c r="Y496" s="19"/>
      <c r="Z496" s="19"/>
      <c r="AA496" s="19"/>
      <c r="AB496" s="25"/>
      <c r="AE496" s="19"/>
      <c r="AF496" s="19"/>
      <c r="AH496" s="19"/>
      <c r="AI496" s="25"/>
      <c r="CD496" s="19"/>
      <c r="CE496" s="25"/>
      <c r="DZ496" s="19"/>
      <c r="EA496" s="19"/>
      <c r="EB496" s="19"/>
      <c r="EC496" s="19"/>
      <c r="ED496" s="19"/>
      <c r="EE496" s="19"/>
      <c r="EF496" s="19"/>
      <c r="EG496" s="19"/>
      <c r="EH496" s="19"/>
      <c r="EI496" s="19"/>
      <c r="EJ496" s="19"/>
      <c r="EK496" s="19"/>
      <c r="EL496" s="19"/>
      <c r="FU496" s="19"/>
      <c r="FV496" s="19"/>
      <c r="HQ496" s="19"/>
      <c r="HR496" s="19"/>
      <c r="JM496" s="19"/>
      <c r="JN496" s="29"/>
      <c r="JO496" s="19"/>
      <c r="JP496" s="19"/>
      <c r="JQ496" s="19"/>
      <c r="JR496" s="19"/>
      <c r="JS496" s="19"/>
      <c r="JT496" s="19"/>
      <c r="JU496" s="19"/>
      <c r="JV496" s="19"/>
      <c r="JW496" s="19"/>
      <c r="JX496" s="19"/>
      <c r="JY496" s="19"/>
      <c r="JZ496" s="19"/>
      <c r="LI496" s="19"/>
      <c r="LJ496" s="19"/>
      <c r="LK496" s="19"/>
      <c r="LL496" s="19"/>
      <c r="LM496" s="19"/>
      <c r="LN496" s="19"/>
      <c r="LO496" s="19"/>
      <c r="LP496" s="19"/>
      <c r="LQ496" s="19"/>
      <c r="LR496" s="19"/>
      <c r="LS496" s="19"/>
      <c r="LT496" s="19"/>
      <c r="LU496" s="19"/>
      <c r="ND496" s="19"/>
      <c r="NE496" s="19"/>
      <c r="NF496" s="19"/>
      <c r="NG496" s="19"/>
      <c r="NH496" s="19"/>
      <c r="NI496" s="19"/>
      <c r="NJ496" s="19"/>
      <c r="NK496" s="19"/>
      <c r="NL496" s="19"/>
      <c r="NM496" s="19"/>
      <c r="NN496" s="19"/>
      <c r="NO496" s="19"/>
      <c r="NP496" s="19"/>
      <c r="OZ496" s="25"/>
      <c r="PA496" s="25"/>
      <c r="PB496" s="25"/>
      <c r="PC496" s="25"/>
      <c r="PD496" s="25"/>
      <c r="PE496" s="25"/>
      <c r="PF496" s="25"/>
      <c r="PG496" s="25"/>
      <c r="PH496" s="25"/>
      <c r="PI496" s="25"/>
      <c r="PJ496" s="25"/>
      <c r="PK496" s="25"/>
      <c r="PL496" s="25"/>
      <c r="PM496" s="25"/>
      <c r="PN496" s="25"/>
      <c r="QW496" s="25"/>
      <c r="RA496" s="19"/>
      <c r="RB496" s="19"/>
      <c r="RC496" s="19"/>
      <c r="RD496" s="19"/>
      <c r="RE496" s="19"/>
      <c r="RF496" s="19"/>
      <c r="RI496" s="19"/>
      <c r="RJ496" s="19"/>
      <c r="RK496" s="19"/>
      <c r="RL496" s="19"/>
      <c r="RM496" s="19"/>
      <c r="RN496" s="19"/>
      <c r="RO496" s="19"/>
      <c r="RP496" s="19"/>
      <c r="RQ496" s="19"/>
      <c r="RR496" s="19"/>
      <c r="RS496" s="19"/>
      <c r="RT496" s="19"/>
      <c r="RU496" s="19"/>
      <c r="RV496" s="19"/>
      <c r="RW496" s="19"/>
      <c r="RX496" s="19"/>
      <c r="RY496" s="19"/>
      <c r="SA496" s="19"/>
      <c r="SB496" s="19"/>
    </row>
    <row r="497" spans="1:496" x14ac:dyDescent="0.25">
      <c r="A497" s="2"/>
      <c r="B497" s="19"/>
      <c r="C497" s="19"/>
      <c r="D497" s="19"/>
      <c r="E497" s="25"/>
      <c r="F497" s="25"/>
      <c r="G497" s="19"/>
      <c r="H497" s="19"/>
      <c r="I497" s="19"/>
      <c r="J497" s="19"/>
      <c r="K497" s="19"/>
      <c r="L497" s="29"/>
      <c r="M497" s="29"/>
      <c r="N497" s="19"/>
      <c r="O497" s="19"/>
      <c r="P497" s="20"/>
      <c r="Q497" s="19"/>
      <c r="R497" s="19"/>
      <c r="S497" s="25"/>
      <c r="T497" s="19"/>
      <c r="U497" s="19"/>
      <c r="V497" s="19"/>
      <c r="W497" s="19"/>
      <c r="X497" s="40"/>
      <c r="Y497" s="19"/>
      <c r="Z497" s="19"/>
      <c r="AA497" s="19"/>
      <c r="AB497" s="25"/>
      <c r="AE497" s="19"/>
      <c r="AF497" s="19"/>
      <c r="AH497" s="19"/>
      <c r="AI497" s="25"/>
      <c r="CD497" s="19"/>
      <c r="CE497" s="25"/>
      <c r="DZ497" s="19"/>
      <c r="EA497" s="19"/>
      <c r="EB497" s="19"/>
      <c r="EC497" s="19"/>
      <c r="ED497" s="19"/>
      <c r="EE497" s="19"/>
      <c r="EF497" s="19"/>
      <c r="EG497" s="19"/>
      <c r="EH497" s="19"/>
      <c r="EI497" s="19"/>
      <c r="EJ497" s="19"/>
      <c r="EK497" s="19"/>
      <c r="EL497" s="19"/>
      <c r="FU497" s="19"/>
      <c r="FV497" s="19"/>
      <c r="HQ497" s="19"/>
      <c r="HR497" s="19"/>
      <c r="JM497" s="19"/>
      <c r="JN497" s="29"/>
      <c r="JO497" s="19"/>
      <c r="JP497" s="19"/>
      <c r="JQ497" s="19"/>
      <c r="JR497" s="19"/>
      <c r="JS497" s="19"/>
      <c r="JT497" s="19"/>
      <c r="JU497" s="19"/>
      <c r="JV497" s="19"/>
      <c r="JW497" s="19"/>
      <c r="JX497" s="19"/>
      <c r="JY497" s="19"/>
      <c r="JZ497" s="19"/>
      <c r="LI497" s="19"/>
      <c r="LJ497" s="19"/>
      <c r="LK497" s="19"/>
      <c r="LL497" s="19"/>
      <c r="LM497" s="19"/>
      <c r="LN497" s="19"/>
      <c r="LO497" s="19"/>
      <c r="LP497" s="19"/>
      <c r="LQ497" s="19"/>
      <c r="LR497" s="19"/>
      <c r="LS497" s="19"/>
      <c r="LT497" s="19"/>
      <c r="LU497" s="19"/>
      <c r="ND497" s="19"/>
      <c r="NE497" s="19"/>
      <c r="NF497" s="19"/>
      <c r="NG497" s="19"/>
      <c r="NH497" s="19"/>
      <c r="NI497" s="19"/>
      <c r="NJ497" s="19"/>
      <c r="NK497" s="19"/>
      <c r="NL497" s="19"/>
      <c r="NM497" s="19"/>
      <c r="NN497" s="19"/>
      <c r="NO497" s="19"/>
      <c r="NP497" s="19"/>
      <c r="OZ497" s="25"/>
      <c r="PA497" s="25"/>
      <c r="PB497" s="25"/>
      <c r="PC497" s="25"/>
      <c r="PD497" s="25"/>
      <c r="PE497" s="25"/>
      <c r="PF497" s="25"/>
      <c r="PG497" s="25"/>
      <c r="PH497" s="25"/>
      <c r="PI497" s="25"/>
      <c r="PJ497" s="25"/>
      <c r="PK497" s="25"/>
      <c r="PL497" s="25"/>
      <c r="PM497" s="25"/>
      <c r="PN497" s="25"/>
      <c r="QW497" s="25"/>
      <c r="RA497" s="19"/>
      <c r="RB497" s="19"/>
      <c r="RC497" s="19"/>
      <c r="RD497" s="19"/>
      <c r="RE497" s="19"/>
      <c r="RF497" s="19"/>
      <c r="RI497" s="19"/>
      <c r="RJ497" s="19"/>
      <c r="RK497" s="19"/>
      <c r="RL497" s="19"/>
      <c r="RM497" s="19"/>
      <c r="RN497" s="19"/>
      <c r="RO497" s="19"/>
      <c r="RP497" s="19"/>
      <c r="RQ497" s="19"/>
      <c r="RR497" s="19"/>
      <c r="RS497" s="19"/>
      <c r="RT497" s="19"/>
      <c r="RU497" s="19"/>
      <c r="RV497" s="19"/>
      <c r="RW497" s="19"/>
      <c r="RX497" s="19"/>
      <c r="RY497" s="19"/>
      <c r="SA497" s="19"/>
      <c r="SB497" s="19"/>
    </row>
    <row r="498" spans="1:496" x14ac:dyDescent="0.25">
      <c r="A498" s="2"/>
      <c r="B498" s="19"/>
      <c r="C498" s="19"/>
      <c r="D498" s="19"/>
      <c r="E498" s="25"/>
      <c r="F498" s="25"/>
      <c r="G498" s="19"/>
      <c r="H498" s="19"/>
      <c r="I498" s="19"/>
      <c r="J498" s="19"/>
      <c r="K498" s="19"/>
      <c r="L498" s="29"/>
      <c r="M498" s="29"/>
      <c r="N498" s="19"/>
      <c r="O498" s="19"/>
      <c r="P498" s="20"/>
      <c r="Q498" s="19"/>
      <c r="R498" s="19"/>
      <c r="S498" s="25"/>
      <c r="T498" s="19"/>
      <c r="U498" s="19"/>
      <c r="V498" s="19"/>
      <c r="W498" s="19"/>
      <c r="X498" s="40"/>
      <c r="Y498" s="19"/>
      <c r="Z498" s="19"/>
      <c r="AA498" s="19"/>
      <c r="AB498" s="25"/>
      <c r="AE498" s="19"/>
      <c r="AF498" s="19"/>
      <c r="AH498" s="19"/>
      <c r="AI498" s="25"/>
      <c r="CD498" s="19"/>
      <c r="CE498" s="25"/>
      <c r="DZ498" s="19"/>
      <c r="EA498" s="19"/>
      <c r="EB498" s="19"/>
      <c r="EC498" s="19"/>
      <c r="ED498" s="19"/>
      <c r="EE498" s="19"/>
      <c r="EF498" s="19"/>
      <c r="EG498" s="19"/>
      <c r="EH498" s="19"/>
      <c r="EI498" s="19"/>
      <c r="EJ498" s="19"/>
      <c r="EK498" s="19"/>
      <c r="EL498" s="19"/>
      <c r="FU498" s="19"/>
      <c r="FV498" s="19"/>
      <c r="HQ498" s="19"/>
      <c r="HR498" s="19"/>
      <c r="JM498" s="19"/>
      <c r="JN498" s="29"/>
      <c r="JO498" s="19"/>
      <c r="JP498" s="19"/>
      <c r="JQ498" s="19"/>
      <c r="JR498" s="19"/>
      <c r="JS498" s="19"/>
      <c r="JT498" s="19"/>
      <c r="JU498" s="19"/>
      <c r="JV498" s="19"/>
      <c r="JW498" s="19"/>
      <c r="JX498" s="19"/>
      <c r="JY498" s="19"/>
      <c r="JZ498" s="19"/>
      <c r="LI498" s="19"/>
      <c r="LJ498" s="19"/>
      <c r="LK498" s="19"/>
      <c r="LL498" s="19"/>
      <c r="LM498" s="19"/>
      <c r="LN498" s="19"/>
      <c r="LO498" s="19"/>
      <c r="LP498" s="19"/>
      <c r="LQ498" s="19"/>
      <c r="LR498" s="19"/>
      <c r="LS498" s="19"/>
      <c r="LT498" s="19"/>
      <c r="LU498" s="19"/>
      <c r="ND498" s="19"/>
      <c r="NE498" s="19"/>
      <c r="NF498" s="19"/>
      <c r="NG498" s="19"/>
      <c r="NH498" s="19"/>
      <c r="NI498" s="19"/>
      <c r="NJ498" s="19"/>
      <c r="NK498" s="19"/>
      <c r="NL498" s="19"/>
      <c r="NM498" s="19"/>
      <c r="NN498" s="19"/>
      <c r="NO498" s="19"/>
      <c r="NP498" s="19"/>
      <c r="OZ498" s="25"/>
      <c r="PA498" s="25"/>
      <c r="PB498" s="25"/>
      <c r="PC498" s="25"/>
      <c r="PD498" s="25"/>
      <c r="PE498" s="25"/>
      <c r="PF498" s="25"/>
      <c r="PG498" s="25"/>
      <c r="PH498" s="25"/>
      <c r="PI498" s="25"/>
      <c r="PJ498" s="25"/>
      <c r="PK498" s="25"/>
      <c r="PL498" s="25"/>
      <c r="PM498" s="25"/>
      <c r="PN498" s="25"/>
      <c r="QW498" s="25"/>
      <c r="RA498" s="19"/>
      <c r="RB498" s="19"/>
      <c r="RC498" s="19"/>
      <c r="RD498" s="19"/>
      <c r="RE498" s="19"/>
      <c r="RF498" s="19"/>
      <c r="RI498" s="19"/>
      <c r="RJ498" s="19"/>
      <c r="RK498" s="19"/>
      <c r="RL498" s="19"/>
      <c r="RM498" s="19"/>
      <c r="RN498" s="19"/>
      <c r="RO498" s="19"/>
      <c r="RP498" s="19"/>
      <c r="RQ498" s="19"/>
      <c r="RR498" s="19"/>
      <c r="RS498" s="19"/>
      <c r="RT498" s="19"/>
      <c r="RU498" s="19"/>
      <c r="RV498" s="19"/>
      <c r="RW498" s="19"/>
      <c r="RX498" s="19"/>
      <c r="RY498" s="19"/>
      <c r="SA498" s="19"/>
      <c r="SB498" s="19"/>
    </row>
    <row r="499" spans="1:496" x14ac:dyDescent="0.25">
      <c r="A499" s="2"/>
      <c r="B499" s="19"/>
      <c r="C499" s="19"/>
      <c r="D499" s="19"/>
      <c r="E499" s="25"/>
      <c r="F499" s="25"/>
      <c r="G499" s="19"/>
      <c r="H499" s="19"/>
      <c r="I499" s="19"/>
      <c r="J499" s="19"/>
      <c r="K499" s="19"/>
      <c r="L499" s="29"/>
      <c r="M499" s="29"/>
      <c r="N499" s="19"/>
      <c r="O499" s="19"/>
      <c r="P499" s="20"/>
      <c r="Q499" s="19"/>
      <c r="R499" s="19"/>
      <c r="S499" s="25"/>
      <c r="T499" s="19"/>
      <c r="U499" s="19"/>
      <c r="V499" s="19"/>
      <c r="W499" s="19"/>
      <c r="X499" s="40"/>
      <c r="Y499" s="19"/>
      <c r="Z499" s="19"/>
      <c r="AA499" s="19"/>
      <c r="AB499" s="25"/>
      <c r="AE499" s="19"/>
      <c r="AF499" s="19"/>
      <c r="AH499" s="19"/>
      <c r="AI499" s="25"/>
      <c r="CD499" s="19"/>
      <c r="CE499" s="25"/>
      <c r="DZ499" s="19"/>
      <c r="EA499" s="19"/>
      <c r="EB499" s="19"/>
      <c r="EC499" s="19"/>
      <c r="ED499" s="19"/>
      <c r="EE499" s="19"/>
      <c r="EF499" s="19"/>
      <c r="EG499" s="19"/>
      <c r="EH499" s="19"/>
      <c r="EI499" s="19"/>
      <c r="EJ499" s="19"/>
      <c r="EK499" s="19"/>
      <c r="EL499" s="19"/>
      <c r="FU499" s="19"/>
      <c r="FV499" s="19"/>
      <c r="HQ499" s="19"/>
      <c r="HR499" s="19"/>
      <c r="JM499" s="19"/>
      <c r="JN499" s="29"/>
      <c r="JO499" s="19"/>
      <c r="JP499" s="19"/>
      <c r="JQ499" s="19"/>
      <c r="JR499" s="19"/>
      <c r="JS499" s="19"/>
      <c r="JT499" s="19"/>
      <c r="JU499" s="19"/>
      <c r="JV499" s="19"/>
      <c r="JW499" s="19"/>
      <c r="JX499" s="19"/>
      <c r="JY499" s="19"/>
      <c r="JZ499" s="19"/>
      <c r="LI499" s="19"/>
      <c r="LJ499" s="19"/>
      <c r="LK499" s="19"/>
      <c r="LL499" s="19"/>
      <c r="LM499" s="19"/>
      <c r="LN499" s="19"/>
      <c r="LO499" s="19"/>
      <c r="LP499" s="19"/>
      <c r="LQ499" s="19"/>
      <c r="LR499" s="19"/>
      <c r="LS499" s="19"/>
      <c r="LT499" s="19"/>
      <c r="LU499" s="19"/>
      <c r="ND499" s="19"/>
      <c r="NE499" s="19"/>
      <c r="NF499" s="19"/>
      <c r="NG499" s="19"/>
      <c r="NH499" s="19"/>
      <c r="NI499" s="19"/>
      <c r="NJ499" s="19"/>
      <c r="NK499" s="19"/>
      <c r="NL499" s="19"/>
      <c r="NM499" s="19"/>
      <c r="NN499" s="19"/>
      <c r="NO499" s="19"/>
      <c r="NP499" s="19"/>
      <c r="OZ499" s="25"/>
      <c r="PA499" s="25"/>
      <c r="PB499" s="25"/>
      <c r="PC499" s="25"/>
      <c r="PD499" s="25"/>
      <c r="PE499" s="25"/>
      <c r="PF499" s="25"/>
      <c r="PG499" s="25"/>
      <c r="PH499" s="25"/>
      <c r="PI499" s="25"/>
      <c r="PJ499" s="25"/>
      <c r="PK499" s="25"/>
      <c r="PL499" s="25"/>
      <c r="PM499" s="25"/>
      <c r="PN499" s="25"/>
      <c r="QW499" s="25"/>
      <c r="RA499" s="19"/>
      <c r="RB499" s="19"/>
      <c r="RC499" s="19"/>
      <c r="RD499" s="19"/>
      <c r="RE499" s="19"/>
      <c r="RF499" s="19"/>
      <c r="RI499" s="19"/>
      <c r="RJ499" s="19"/>
      <c r="RK499" s="19"/>
      <c r="RL499" s="19"/>
      <c r="RM499" s="19"/>
      <c r="RN499" s="19"/>
      <c r="RO499" s="19"/>
      <c r="RP499" s="19"/>
      <c r="RQ499" s="19"/>
      <c r="RR499" s="19"/>
      <c r="RS499" s="19"/>
      <c r="RT499" s="19"/>
      <c r="RU499" s="19"/>
      <c r="RV499" s="19"/>
      <c r="RW499" s="19"/>
      <c r="RX499" s="19"/>
      <c r="RY499" s="19"/>
      <c r="SA499" s="19"/>
      <c r="SB499" s="19"/>
    </row>
    <row r="500" spans="1:496" x14ac:dyDescent="0.25">
      <c r="A500" s="2"/>
      <c r="B500" s="19"/>
      <c r="C500" s="19"/>
      <c r="D500" s="19"/>
      <c r="E500" s="25"/>
      <c r="F500" s="25"/>
      <c r="G500" s="19"/>
      <c r="H500" s="19"/>
      <c r="I500" s="19"/>
      <c r="J500" s="19"/>
      <c r="K500" s="19"/>
      <c r="L500" s="29"/>
      <c r="M500" s="29"/>
      <c r="N500" s="19"/>
      <c r="O500" s="19"/>
      <c r="P500" s="20"/>
      <c r="Q500" s="19"/>
      <c r="R500" s="19"/>
      <c r="S500" s="25"/>
      <c r="T500" s="19"/>
      <c r="U500" s="19"/>
      <c r="V500" s="19"/>
      <c r="W500" s="19"/>
      <c r="X500" s="40"/>
      <c r="Y500" s="19"/>
      <c r="Z500" s="19"/>
      <c r="AA500" s="19"/>
      <c r="AB500" s="25"/>
      <c r="AE500" s="19"/>
      <c r="AF500" s="19"/>
      <c r="AH500" s="19"/>
      <c r="AI500" s="25"/>
      <c r="CD500" s="19"/>
      <c r="CE500" s="25"/>
      <c r="DZ500" s="19"/>
      <c r="EA500" s="19"/>
      <c r="EB500" s="19"/>
      <c r="EC500" s="19"/>
      <c r="ED500" s="19"/>
      <c r="EE500" s="19"/>
      <c r="EF500" s="19"/>
      <c r="EG500" s="19"/>
      <c r="EH500" s="19"/>
      <c r="EI500" s="19"/>
      <c r="EJ500" s="19"/>
      <c r="EK500" s="19"/>
      <c r="EL500" s="19"/>
      <c r="FU500" s="19"/>
      <c r="FV500" s="19"/>
      <c r="HQ500" s="19"/>
      <c r="HR500" s="19"/>
      <c r="JM500" s="19"/>
      <c r="JN500" s="29"/>
      <c r="JO500" s="19"/>
      <c r="JP500" s="19"/>
      <c r="JQ500" s="19"/>
      <c r="JR500" s="19"/>
      <c r="JS500" s="19"/>
      <c r="JT500" s="19"/>
      <c r="JU500" s="19"/>
      <c r="JV500" s="19"/>
      <c r="JW500" s="19"/>
      <c r="JX500" s="19"/>
      <c r="JY500" s="19"/>
      <c r="JZ500" s="19"/>
      <c r="LI500" s="19"/>
      <c r="LJ500" s="19"/>
      <c r="LK500" s="19"/>
      <c r="LL500" s="19"/>
      <c r="LM500" s="19"/>
      <c r="LN500" s="19"/>
      <c r="LO500" s="19"/>
      <c r="LP500" s="19"/>
      <c r="LQ500" s="19"/>
      <c r="LR500" s="19"/>
      <c r="LS500" s="19"/>
      <c r="LT500" s="19"/>
      <c r="LU500" s="19"/>
      <c r="ND500" s="19"/>
      <c r="NE500" s="19"/>
      <c r="NF500" s="19"/>
      <c r="NG500" s="19"/>
      <c r="NH500" s="19"/>
      <c r="NI500" s="19"/>
      <c r="NJ500" s="19"/>
      <c r="NK500" s="19"/>
      <c r="NL500" s="19"/>
      <c r="NM500" s="19"/>
      <c r="NN500" s="19"/>
      <c r="NO500" s="19"/>
      <c r="NP500" s="19"/>
      <c r="OZ500" s="25"/>
      <c r="PA500" s="25"/>
      <c r="PB500" s="25"/>
      <c r="PC500" s="25"/>
      <c r="PD500" s="25"/>
      <c r="PE500" s="25"/>
      <c r="PF500" s="25"/>
      <c r="PG500" s="25"/>
      <c r="PH500" s="25"/>
      <c r="PI500" s="25"/>
      <c r="PJ500" s="25"/>
      <c r="PK500" s="25"/>
      <c r="PL500" s="25"/>
      <c r="PM500" s="25"/>
      <c r="PN500" s="25"/>
      <c r="QW500" s="25"/>
      <c r="RA500" s="19"/>
      <c r="RB500" s="19"/>
      <c r="RC500" s="19"/>
      <c r="RD500" s="19"/>
      <c r="RE500" s="19"/>
      <c r="RF500" s="19"/>
      <c r="RI500" s="19"/>
      <c r="RJ500" s="19"/>
      <c r="RK500" s="19"/>
      <c r="RL500" s="19"/>
      <c r="RM500" s="19"/>
      <c r="RN500" s="19"/>
      <c r="RO500" s="19"/>
      <c r="RP500" s="19"/>
      <c r="RQ500" s="19"/>
      <c r="RR500" s="19"/>
      <c r="RS500" s="19"/>
      <c r="RT500" s="19"/>
      <c r="RU500" s="19"/>
      <c r="RV500" s="19"/>
      <c r="RW500" s="19"/>
      <c r="RX500" s="19"/>
      <c r="RY500" s="19"/>
      <c r="SA500" s="19"/>
      <c r="SB500" s="19"/>
    </row>
    <row r="501" spans="1:496" x14ac:dyDescent="0.25">
      <c r="A501" s="2"/>
      <c r="B501" s="19"/>
      <c r="C501" s="19"/>
      <c r="D501" s="19"/>
      <c r="E501" s="25"/>
      <c r="F501" s="25"/>
      <c r="G501" s="19"/>
      <c r="H501" s="19"/>
      <c r="I501" s="19"/>
      <c r="J501" s="19"/>
      <c r="K501" s="19"/>
      <c r="L501" s="29"/>
      <c r="M501" s="29"/>
      <c r="N501" s="19"/>
      <c r="O501" s="19"/>
      <c r="P501" s="20"/>
      <c r="Q501" s="19"/>
      <c r="R501" s="19"/>
      <c r="S501" s="25"/>
      <c r="T501" s="19"/>
      <c r="U501" s="19"/>
      <c r="V501" s="19"/>
      <c r="W501" s="19"/>
      <c r="X501" s="40"/>
      <c r="Y501" s="19"/>
      <c r="Z501" s="19"/>
      <c r="AA501" s="19"/>
      <c r="AB501" s="25"/>
      <c r="AE501" s="19"/>
      <c r="AF501" s="19"/>
      <c r="AH501" s="19"/>
      <c r="AI501" s="25"/>
      <c r="CD501" s="19"/>
      <c r="CE501" s="25"/>
      <c r="DZ501" s="19"/>
      <c r="EA501" s="19"/>
      <c r="EB501" s="19"/>
      <c r="EC501" s="19"/>
      <c r="ED501" s="19"/>
      <c r="EE501" s="19"/>
      <c r="EF501" s="19"/>
      <c r="EG501" s="19"/>
      <c r="EH501" s="19"/>
      <c r="EI501" s="19"/>
      <c r="EJ501" s="19"/>
      <c r="EK501" s="19"/>
      <c r="EL501" s="19"/>
      <c r="FU501" s="19"/>
      <c r="FV501" s="19"/>
      <c r="HQ501" s="19"/>
      <c r="HR501" s="19"/>
      <c r="JM501" s="19"/>
      <c r="JN501" s="29"/>
      <c r="JO501" s="19"/>
      <c r="JP501" s="19"/>
      <c r="JQ501" s="19"/>
      <c r="JR501" s="19"/>
      <c r="JS501" s="19"/>
      <c r="JT501" s="19"/>
      <c r="JU501" s="19"/>
      <c r="JV501" s="19"/>
      <c r="JW501" s="19"/>
      <c r="JX501" s="19"/>
      <c r="JY501" s="19"/>
      <c r="JZ501" s="19"/>
      <c r="LI501" s="19"/>
      <c r="LJ501" s="19"/>
      <c r="LK501" s="19"/>
      <c r="LL501" s="19"/>
      <c r="LM501" s="19"/>
      <c r="LN501" s="19"/>
      <c r="LO501" s="19"/>
      <c r="LP501" s="19"/>
      <c r="LQ501" s="19"/>
      <c r="LR501" s="19"/>
      <c r="LS501" s="19"/>
      <c r="LT501" s="19"/>
      <c r="LU501" s="19"/>
      <c r="ND501" s="19"/>
      <c r="NE501" s="19"/>
      <c r="NF501" s="19"/>
      <c r="NG501" s="19"/>
      <c r="NH501" s="19"/>
      <c r="NI501" s="19"/>
      <c r="NJ501" s="19"/>
      <c r="NK501" s="19"/>
      <c r="NL501" s="19"/>
      <c r="NM501" s="19"/>
      <c r="NN501" s="19"/>
      <c r="NO501" s="19"/>
      <c r="NP501" s="19"/>
      <c r="OZ501" s="25"/>
      <c r="PA501" s="25"/>
      <c r="PB501" s="25"/>
      <c r="PC501" s="25"/>
      <c r="PD501" s="25"/>
      <c r="PE501" s="25"/>
      <c r="PF501" s="25"/>
      <c r="PG501" s="25"/>
      <c r="PH501" s="25"/>
      <c r="PI501" s="25"/>
      <c r="PJ501" s="25"/>
      <c r="PK501" s="25"/>
      <c r="PL501" s="25"/>
      <c r="PM501" s="25"/>
      <c r="PN501" s="25"/>
      <c r="QW501" s="25"/>
      <c r="RA501" s="19"/>
      <c r="RB501" s="19"/>
      <c r="RC501" s="19"/>
      <c r="RD501" s="19"/>
      <c r="RE501" s="19"/>
      <c r="RF501" s="19"/>
      <c r="RI501" s="19"/>
      <c r="RJ501" s="19"/>
      <c r="RK501" s="19"/>
      <c r="RL501" s="19"/>
      <c r="RM501" s="19"/>
      <c r="RN501" s="19"/>
      <c r="RO501" s="19"/>
      <c r="RP501" s="19"/>
      <c r="RQ501" s="19"/>
      <c r="RR501" s="19"/>
      <c r="RS501" s="19"/>
      <c r="RT501" s="19"/>
      <c r="RU501" s="19"/>
      <c r="RV501" s="19"/>
      <c r="RW501" s="19"/>
      <c r="RX501" s="19"/>
      <c r="RY501" s="19"/>
      <c r="SA501" s="19"/>
      <c r="SB501" s="19"/>
    </row>
    <row r="502" spans="1:496" x14ac:dyDescent="0.25">
      <c r="A502" s="2"/>
      <c r="B502" s="19"/>
      <c r="C502" s="19"/>
      <c r="D502" s="19"/>
      <c r="E502" s="25"/>
      <c r="F502" s="25"/>
      <c r="G502" s="19"/>
      <c r="H502" s="19"/>
      <c r="I502" s="19"/>
      <c r="J502" s="19"/>
      <c r="K502" s="19"/>
      <c r="L502" s="29"/>
      <c r="M502" s="29"/>
      <c r="N502" s="19"/>
      <c r="O502" s="19"/>
      <c r="P502" s="20"/>
      <c r="Q502" s="19"/>
      <c r="R502" s="19"/>
      <c r="S502" s="25"/>
      <c r="T502" s="19"/>
      <c r="U502" s="19"/>
      <c r="V502" s="19"/>
      <c r="W502" s="19"/>
      <c r="X502" s="40"/>
      <c r="Y502" s="19"/>
      <c r="Z502" s="19"/>
      <c r="AA502" s="19"/>
      <c r="AB502" s="25"/>
      <c r="AE502" s="19"/>
      <c r="AF502" s="19"/>
      <c r="AH502" s="19"/>
      <c r="AI502" s="25"/>
      <c r="CD502" s="19"/>
      <c r="CE502" s="25"/>
      <c r="DZ502" s="19"/>
      <c r="EA502" s="19"/>
      <c r="EB502" s="19"/>
      <c r="EC502" s="19"/>
      <c r="ED502" s="19"/>
      <c r="EE502" s="19"/>
      <c r="EF502" s="19"/>
      <c r="EG502" s="19"/>
      <c r="EH502" s="19"/>
      <c r="EI502" s="19"/>
      <c r="EJ502" s="19"/>
      <c r="EK502" s="19"/>
      <c r="EL502" s="19"/>
      <c r="FU502" s="19"/>
      <c r="FV502" s="19"/>
      <c r="HQ502" s="19"/>
      <c r="HR502" s="19"/>
      <c r="JM502" s="19"/>
      <c r="JN502" s="29"/>
      <c r="JO502" s="19"/>
      <c r="JP502" s="19"/>
      <c r="JQ502" s="19"/>
      <c r="JR502" s="19"/>
      <c r="JS502" s="19"/>
      <c r="JT502" s="19"/>
      <c r="JU502" s="19"/>
      <c r="JV502" s="19"/>
      <c r="JW502" s="19"/>
      <c r="JX502" s="19"/>
      <c r="JY502" s="19"/>
      <c r="JZ502" s="19"/>
      <c r="LI502" s="19"/>
      <c r="LJ502" s="19"/>
      <c r="LK502" s="19"/>
      <c r="LL502" s="19"/>
      <c r="LM502" s="19"/>
      <c r="LN502" s="19"/>
      <c r="LO502" s="19"/>
      <c r="LP502" s="19"/>
      <c r="LQ502" s="19"/>
      <c r="LR502" s="19"/>
      <c r="LS502" s="19"/>
      <c r="LT502" s="19"/>
      <c r="LU502" s="19"/>
      <c r="ND502" s="19"/>
      <c r="NE502" s="19"/>
      <c r="NF502" s="19"/>
      <c r="NG502" s="19"/>
      <c r="NH502" s="19"/>
      <c r="NI502" s="19"/>
      <c r="NJ502" s="19"/>
      <c r="NK502" s="19"/>
      <c r="NL502" s="19"/>
      <c r="NM502" s="19"/>
      <c r="NN502" s="19"/>
      <c r="NO502" s="19"/>
      <c r="NP502" s="19"/>
      <c r="OZ502" s="25"/>
      <c r="PA502" s="25"/>
      <c r="PB502" s="25"/>
      <c r="PC502" s="25"/>
      <c r="PD502" s="25"/>
      <c r="PE502" s="25"/>
      <c r="PF502" s="25"/>
      <c r="PG502" s="25"/>
      <c r="PH502" s="25"/>
      <c r="PI502" s="25"/>
      <c r="PJ502" s="25"/>
      <c r="PK502" s="25"/>
      <c r="PL502" s="25"/>
      <c r="PM502" s="25"/>
      <c r="PN502" s="25"/>
      <c r="QW502" s="25"/>
      <c r="RA502" s="19"/>
      <c r="RB502" s="19"/>
      <c r="RC502" s="19"/>
      <c r="RD502" s="19"/>
      <c r="RE502" s="19"/>
      <c r="RF502" s="19"/>
      <c r="RI502" s="19"/>
      <c r="RJ502" s="19"/>
      <c r="RK502" s="19"/>
      <c r="RL502" s="19"/>
      <c r="RM502" s="19"/>
      <c r="RN502" s="19"/>
      <c r="RO502" s="19"/>
      <c r="RP502" s="19"/>
      <c r="RQ502" s="19"/>
      <c r="RR502" s="19"/>
      <c r="RS502" s="19"/>
      <c r="RT502" s="19"/>
      <c r="RU502" s="19"/>
      <c r="RV502" s="19"/>
      <c r="RW502" s="19"/>
      <c r="RX502" s="19"/>
      <c r="RY502" s="19"/>
      <c r="SA502" s="19"/>
      <c r="SB502" s="19"/>
    </row>
    <row r="503" spans="1:496" x14ac:dyDescent="0.25">
      <c r="A503" s="2"/>
      <c r="B503" s="19"/>
      <c r="C503" s="19"/>
      <c r="D503" s="19"/>
      <c r="E503" s="25"/>
      <c r="F503" s="25"/>
      <c r="G503" s="19"/>
      <c r="H503" s="19"/>
      <c r="I503" s="19"/>
      <c r="J503" s="19"/>
      <c r="K503" s="19"/>
      <c r="L503" s="29"/>
      <c r="M503" s="29"/>
      <c r="N503" s="19"/>
      <c r="O503" s="19"/>
      <c r="P503" s="20"/>
      <c r="Q503" s="19"/>
      <c r="R503" s="19"/>
      <c r="S503" s="25"/>
      <c r="T503" s="19"/>
      <c r="U503" s="19"/>
      <c r="V503" s="19"/>
      <c r="W503" s="19"/>
      <c r="X503" s="40"/>
      <c r="Y503" s="19"/>
      <c r="Z503" s="19"/>
      <c r="AA503" s="19"/>
      <c r="AB503" s="25"/>
      <c r="AE503" s="19"/>
      <c r="AF503" s="19"/>
      <c r="AH503" s="19"/>
      <c r="AI503" s="25"/>
      <c r="CD503" s="19"/>
      <c r="CE503" s="25"/>
      <c r="DZ503" s="19"/>
      <c r="EA503" s="19"/>
      <c r="EB503" s="19"/>
      <c r="EC503" s="19"/>
      <c r="ED503" s="19"/>
      <c r="EE503" s="19"/>
      <c r="EF503" s="19"/>
      <c r="EG503" s="19"/>
      <c r="EH503" s="19"/>
      <c r="EI503" s="19"/>
      <c r="EJ503" s="19"/>
      <c r="EK503" s="19"/>
      <c r="EL503" s="19"/>
      <c r="FU503" s="19"/>
      <c r="FV503" s="19"/>
      <c r="HQ503" s="19"/>
      <c r="HR503" s="19"/>
      <c r="JM503" s="19"/>
      <c r="JN503" s="29"/>
      <c r="JO503" s="19"/>
      <c r="JP503" s="19"/>
      <c r="JQ503" s="19"/>
      <c r="JR503" s="19"/>
      <c r="JS503" s="19"/>
      <c r="JT503" s="19"/>
      <c r="JU503" s="19"/>
      <c r="JV503" s="19"/>
      <c r="JW503" s="19"/>
      <c r="JX503" s="19"/>
      <c r="JY503" s="19"/>
      <c r="JZ503" s="19"/>
      <c r="LI503" s="19"/>
      <c r="LJ503" s="19"/>
      <c r="LK503" s="19"/>
      <c r="LL503" s="19"/>
      <c r="LM503" s="19"/>
      <c r="LN503" s="19"/>
      <c r="LO503" s="19"/>
      <c r="LP503" s="19"/>
      <c r="LQ503" s="19"/>
      <c r="LR503" s="19"/>
      <c r="LS503" s="19"/>
      <c r="LT503" s="19"/>
      <c r="LU503" s="19"/>
      <c r="ND503" s="19"/>
      <c r="NE503" s="19"/>
      <c r="NF503" s="19"/>
      <c r="NG503" s="19"/>
      <c r="NH503" s="19"/>
      <c r="NI503" s="19"/>
      <c r="NJ503" s="19"/>
      <c r="NK503" s="19"/>
      <c r="NL503" s="19"/>
      <c r="NM503" s="19"/>
      <c r="NN503" s="19"/>
      <c r="NO503" s="19"/>
      <c r="NP503" s="19"/>
      <c r="OZ503" s="25"/>
      <c r="PA503" s="25"/>
      <c r="PB503" s="25"/>
      <c r="PC503" s="25"/>
      <c r="PD503" s="25"/>
      <c r="PE503" s="25"/>
      <c r="PF503" s="25"/>
      <c r="PG503" s="25"/>
      <c r="PH503" s="25"/>
      <c r="PI503" s="25"/>
      <c r="PJ503" s="25"/>
      <c r="PK503" s="25"/>
      <c r="PL503" s="25"/>
      <c r="PM503" s="25"/>
      <c r="PN503" s="25"/>
      <c r="QW503" s="25"/>
      <c r="RA503" s="19"/>
      <c r="RB503" s="19"/>
      <c r="RC503" s="19"/>
      <c r="RD503" s="19"/>
      <c r="RE503" s="19"/>
      <c r="RF503" s="19"/>
      <c r="RI503" s="19"/>
      <c r="RJ503" s="19"/>
      <c r="RK503" s="19"/>
      <c r="RL503" s="19"/>
      <c r="RM503" s="19"/>
      <c r="RN503" s="19"/>
      <c r="RO503" s="19"/>
      <c r="RP503" s="19"/>
      <c r="RQ503" s="19"/>
      <c r="RR503" s="19"/>
      <c r="RS503" s="19"/>
      <c r="RT503" s="19"/>
      <c r="RU503" s="19"/>
      <c r="RV503" s="19"/>
      <c r="RW503" s="19"/>
      <c r="RX503" s="19"/>
      <c r="RY503" s="19"/>
      <c r="SA503" s="19"/>
      <c r="SB503" s="19"/>
    </row>
    <row r="504" spans="1:496" x14ac:dyDescent="0.25">
      <c r="A504" s="2"/>
      <c r="B504" s="19"/>
      <c r="C504" s="19"/>
      <c r="D504" s="19"/>
      <c r="E504" s="25"/>
      <c r="F504" s="25"/>
      <c r="G504" s="19"/>
      <c r="H504" s="19"/>
      <c r="I504" s="19"/>
      <c r="J504" s="19"/>
      <c r="K504" s="19"/>
      <c r="L504" s="29"/>
      <c r="M504" s="29"/>
      <c r="N504" s="19"/>
      <c r="O504" s="19"/>
      <c r="P504" s="20"/>
      <c r="Q504" s="19"/>
      <c r="R504" s="19"/>
      <c r="S504" s="25"/>
      <c r="T504" s="19"/>
      <c r="U504" s="19"/>
      <c r="V504" s="19"/>
      <c r="W504" s="19"/>
      <c r="X504" s="40"/>
      <c r="Y504" s="19"/>
      <c r="Z504" s="19"/>
      <c r="AA504" s="19"/>
      <c r="AB504" s="25"/>
      <c r="AE504" s="19"/>
      <c r="AF504" s="19"/>
      <c r="AH504" s="19"/>
      <c r="AI504" s="25"/>
      <c r="CD504" s="19"/>
      <c r="CE504" s="25"/>
      <c r="DZ504" s="19"/>
      <c r="EA504" s="19"/>
      <c r="EB504" s="19"/>
      <c r="EC504" s="19"/>
      <c r="ED504" s="19"/>
      <c r="EE504" s="19"/>
      <c r="EF504" s="19"/>
      <c r="EG504" s="19"/>
      <c r="EH504" s="19"/>
      <c r="EI504" s="19"/>
      <c r="EJ504" s="19"/>
      <c r="EK504" s="19"/>
      <c r="EL504" s="19"/>
      <c r="FU504" s="19"/>
      <c r="FV504" s="19"/>
      <c r="HQ504" s="19"/>
      <c r="HR504" s="19"/>
      <c r="JM504" s="19"/>
      <c r="JN504" s="29"/>
      <c r="JO504" s="19"/>
      <c r="JP504" s="19"/>
      <c r="JQ504" s="19"/>
      <c r="JR504" s="19"/>
      <c r="JS504" s="19"/>
      <c r="JT504" s="19"/>
      <c r="JU504" s="19"/>
      <c r="JV504" s="19"/>
      <c r="JW504" s="19"/>
      <c r="JX504" s="19"/>
      <c r="JY504" s="19"/>
      <c r="JZ504" s="19"/>
      <c r="LI504" s="19"/>
      <c r="LJ504" s="19"/>
      <c r="LK504" s="19"/>
      <c r="LL504" s="19"/>
      <c r="LM504" s="19"/>
      <c r="LN504" s="19"/>
      <c r="LO504" s="19"/>
      <c r="LP504" s="19"/>
      <c r="LQ504" s="19"/>
      <c r="LR504" s="19"/>
      <c r="LS504" s="19"/>
      <c r="LT504" s="19"/>
      <c r="LU504" s="19"/>
      <c r="ND504" s="19"/>
      <c r="NE504" s="19"/>
      <c r="NF504" s="19"/>
      <c r="NG504" s="19"/>
      <c r="NH504" s="19"/>
      <c r="NI504" s="19"/>
      <c r="NJ504" s="19"/>
      <c r="NK504" s="19"/>
      <c r="NL504" s="19"/>
      <c r="NM504" s="19"/>
      <c r="NN504" s="19"/>
      <c r="NO504" s="19"/>
      <c r="NP504" s="19"/>
      <c r="OZ504" s="25"/>
      <c r="PA504" s="25"/>
      <c r="PB504" s="25"/>
      <c r="PC504" s="25"/>
      <c r="PD504" s="25"/>
      <c r="PE504" s="25"/>
      <c r="PF504" s="25"/>
      <c r="PG504" s="25"/>
      <c r="PH504" s="25"/>
      <c r="PI504" s="25"/>
      <c r="PJ504" s="25"/>
      <c r="PK504" s="25"/>
      <c r="PL504" s="25"/>
      <c r="PM504" s="25"/>
      <c r="PN504" s="25"/>
      <c r="QW504" s="25"/>
      <c r="RA504" s="19"/>
      <c r="RB504" s="19"/>
      <c r="RC504" s="19"/>
      <c r="RD504" s="19"/>
      <c r="RE504" s="19"/>
      <c r="RF504" s="19"/>
      <c r="RI504" s="19"/>
      <c r="RJ504" s="19"/>
      <c r="RK504" s="19"/>
      <c r="RL504" s="19"/>
      <c r="RM504" s="19"/>
      <c r="RN504" s="19"/>
      <c r="RO504" s="19"/>
      <c r="RP504" s="19"/>
      <c r="RQ504" s="19"/>
      <c r="RR504" s="19"/>
      <c r="RS504" s="19"/>
      <c r="RT504" s="19"/>
      <c r="RU504" s="19"/>
      <c r="RV504" s="19"/>
      <c r="RW504" s="19"/>
      <c r="RX504" s="19"/>
      <c r="RY504" s="19"/>
      <c r="SA504" s="19"/>
      <c r="SB504" s="19"/>
    </row>
    <row r="505" spans="1:496" x14ac:dyDescent="0.25">
      <c r="A505" s="2"/>
      <c r="B505" s="19"/>
      <c r="C505" s="19"/>
      <c r="D505" s="19"/>
      <c r="E505" s="25"/>
      <c r="F505" s="25"/>
      <c r="G505" s="19"/>
      <c r="H505" s="19"/>
      <c r="I505" s="19"/>
      <c r="J505" s="19"/>
      <c r="K505" s="19"/>
      <c r="L505" s="29"/>
      <c r="M505" s="29"/>
      <c r="N505" s="19"/>
      <c r="O505" s="19"/>
      <c r="P505" s="20"/>
      <c r="Q505" s="19"/>
      <c r="R505" s="19"/>
      <c r="S505" s="25"/>
      <c r="T505" s="19"/>
      <c r="U505" s="19"/>
      <c r="V505" s="19"/>
      <c r="W505" s="19"/>
      <c r="X505" s="40"/>
      <c r="Y505" s="19"/>
      <c r="Z505" s="19"/>
      <c r="AA505" s="19"/>
      <c r="AB505" s="25"/>
      <c r="AE505" s="19"/>
      <c r="AF505" s="19"/>
      <c r="AH505" s="19"/>
      <c r="AI505" s="25"/>
      <c r="CD505" s="19"/>
      <c r="CE505" s="25"/>
      <c r="DZ505" s="19"/>
      <c r="EA505" s="19"/>
      <c r="EB505" s="19"/>
      <c r="EC505" s="19"/>
      <c r="ED505" s="19"/>
      <c r="EE505" s="19"/>
      <c r="EF505" s="19"/>
      <c r="EG505" s="19"/>
      <c r="EH505" s="19"/>
      <c r="EI505" s="19"/>
      <c r="EJ505" s="19"/>
      <c r="EK505" s="19"/>
      <c r="EL505" s="19"/>
      <c r="FU505" s="19"/>
      <c r="FV505" s="19"/>
      <c r="HQ505" s="19"/>
      <c r="HR505" s="19"/>
      <c r="JM505" s="19"/>
      <c r="JN505" s="29"/>
      <c r="JO505" s="19"/>
      <c r="JP505" s="19"/>
      <c r="JQ505" s="19"/>
      <c r="JR505" s="19"/>
      <c r="JS505" s="19"/>
      <c r="JT505" s="19"/>
      <c r="JU505" s="19"/>
      <c r="JV505" s="19"/>
      <c r="JW505" s="19"/>
      <c r="JX505" s="19"/>
      <c r="JY505" s="19"/>
      <c r="JZ505" s="19"/>
      <c r="LI505" s="19"/>
      <c r="LJ505" s="19"/>
      <c r="LK505" s="19"/>
      <c r="LL505" s="19"/>
      <c r="LM505" s="19"/>
      <c r="LN505" s="19"/>
      <c r="LO505" s="19"/>
      <c r="LP505" s="19"/>
      <c r="LQ505" s="19"/>
      <c r="LR505" s="19"/>
      <c r="LS505" s="19"/>
      <c r="LT505" s="19"/>
      <c r="LU505" s="19"/>
      <c r="ND505" s="19"/>
      <c r="NE505" s="19"/>
      <c r="NF505" s="19"/>
      <c r="NG505" s="19"/>
      <c r="NH505" s="19"/>
      <c r="NI505" s="19"/>
      <c r="NJ505" s="19"/>
      <c r="NK505" s="19"/>
      <c r="NL505" s="19"/>
      <c r="NM505" s="19"/>
      <c r="NN505" s="19"/>
      <c r="NO505" s="19"/>
      <c r="NP505" s="19"/>
      <c r="OZ505" s="25"/>
      <c r="PA505" s="25"/>
      <c r="PB505" s="25"/>
      <c r="PC505" s="25"/>
      <c r="PD505" s="25"/>
      <c r="PE505" s="25"/>
      <c r="PF505" s="25"/>
      <c r="PG505" s="25"/>
      <c r="PH505" s="25"/>
      <c r="PI505" s="25"/>
      <c r="PJ505" s="25"/>
      <c r="PK505" s="25"/>
      <c r="PL505" s="25"/>
      <c r="PM505" s="25"/>
      <c r="PN505" s="25"/>
      <c r="QW505" s="25"/>
      <c r="RA505" s="19"/>
      <c r="RB505" s="19"/>
      <c r="RC505" s="19"/>
      <c r="RD505" s="19"/>
      <c r="RE505" s="19"/>
      <c r="RF505" s="19"/>
      <c r="RI505" s="19"/>
      <c r="RJ505" s="19"/>
      <c r="RK505" s="19"/>
      <c r="RL505" s="19"/>
      <c r="RM505" s="19"/>
      <c r="RN505" s="19"/>
      <c r="RO505" s="19"/>
      <c r="RP505" s="19"/>
      <c r="RQ505" s="19"/>
      <c r="RR505" s="19"/>
      <c r="RS505" s="19"/>
      <c r="RT505" s="19"/>
      <c r="RU505" s="19"/>
      <c r="RV505" s="19"/>
      <c r="RW505" s="19"/>
      <c r="RX505" s="19"/>
      <c r="RY505" s="19"/>
      <c r="SA505" s="19"/>
      <c r="SB505" s="19"/>
    </row>
    <row r="506" spans="1:496" x14ac:dyDescent="0.25">
      <c r="A506" s="2"/>
      <c r="B506" s="19"/>
      <c r="C506" s="19"/>
      <c r="D506" s="19"/>
      <c r="E506" s="25"/>
      <c r="F506" s="25"/>
      <c r="G506" s="19"/>
      <c r="H506" s="19"/>
      <c r="I506" s="19"/>
      <c r="J506" s="19"/>
      <c r="K506" s="19"/>
      <c r="L506" s="29"/>
      <c r="M506" s="29"/>
      <c r="N506" s="19"/>
      <c r="O506" s="19"/>
      <c r="P506" s="20"/>
      <c r="Q506" s="19"/>
      <c r="R506" s="19"/>
      <c r="S506" s="25"/>
      <c r="T506" s="19"/>
      <c r="U506" s="19"/>
      <c r="V506" s="19"/>
      <c r="W506" s="19"/>
      <c r="X506" s="40"/>
      <c r="Y506" s="19"/>
      <c r="Z506" s="19"/>
      <c r="AA506" s="19"/>
      <c r="AB506" s="25"/>
      <c r="AE506" s="19"/>
      <c r="AF506" s="19"/>
      <c r="AH506" s="19"/>
      <c r="AI506" s="25"/>
      <c r="CD506" s="19"/>
      <c r="CE506" s="25"/>
      <c r="DZ506" s="19"/>
      <c r="EA506" s="19"/>
      <c r="EB506" s="19"/>
      <c r="EC506" s="19"/>
      <c r="ED506" s="19"/>
      <c r="EE506" s="19"/>
      <c r="EF506" s="19"/>
      <c r="EG506" s="19"/>
      <c r="EH506" s="19"/>
      <c r="EI506" s="19"/>
      <c r="EJ506" s="19"/>
      <c r="EK506" s="19"/>
      <c r="EL506" s="19"/>
      <c r="FU506" s="19"/>
      <c r="FV506" s="19"/>
      <c r="HQ506" s="19"/>
      <c r="HR506" s="19"/>
      <c r="JM506" s="19"/>
      <c r="JN506" s="29"/>
      <c r="JO506" s="19"/>
      <c r="JP506" s="19"/>
      <c r="JQ506" s="19"/>
      <c r="JR506" s="19"/>
      <c r="JS506" s="19"/>
      <c r="JT506" s="19"/>
      <c r="JU506" s="19"/>
      <c r="JV506" s="19"/>
      <c r="JW506" s="19"/>
      <c r="JX506" s="19"/>
      <c r="JY506" s="19"/>
      <c r="JZ506" s="19"/>
      <c r="LI506" s="19"/>
      <c r="LJ506" s="19"/>
      <c r="LK506" s="19"/>
      <c r="LL506" s="19"/>
      <c r="LM506" s="19"/>
      <c r="LN506" s="19"/>
      <c r="LO506" s="19"/>
      <c r="LP506" s="19"/>
      <c r="LQ506" s="19"/>
      <c r="LR506" s="19"/>
      <c r="LS506" s="19"/>
      <c r="LT506" s="19"/>
      <c r="LU506" s="19"/>
      <c r="ND506" s="19"/>
      <c r="NE506" s="19"/>
      <c r="NF506" s="19"/>
      <c r="NG506" s="19"/>
      <c r="NH506" s="19"/>
      <c r="NI506" s="19"/>
      <c r="NJ506" s="19"/>
      <c r="NK506" s="19"/>
      <c r="NL506" s="19"/>
      <c r="NM506" s="19"/>
      <c r="NN506" s="19"/>
      <c r="NO506" s="19"/>
      <c r="NP506" s="19"/>
      <c r="OZ506" s="25"/>
      <c r="PA506" s="25"/>
      <c r="PB506" s="25"/>
      <c r="PC506" s="25"/>
      <c r="PD506" s="25"/>
      <c r="PE506" s="25"/>
      <c r="PF506" s="25"/>
      <c r="PG506" s="25"/>
      <c r="PH506" s="25"/>
      <c r="PI506" s="25"/>
      <c r="PJ506" s="25"/>
      <c r="PK506" s="25"/>
      <c r="PL506" s="25"/>
      <c r="PM506" s="25"/>
      <c r="PN506" s="25"/>
      <c r="QW506" s="25"/>
      <c r="RA506" s="19"/>
      <c r="RB506" s="19"/>
      <c r="RC506" s="19"/>
      <c r="RD506" s="19"/>
      <c r="RE506" s="19"/>
      <c r="RF506" s="19"/>
      <c r="RI506" s="19"/>
      <c r="RJ506" s="19"/>
      <c r="RK506" s="19"/>
      <c r="RL506" s="19"/>
      <c r="RM506" s="19"/>
      <c r="RN506" s="19"/>
      <c r="RO506" s="19"/>
      <c r="RP506" s="19"/>
      <c r="RQ506" s="19"/>
      <c r="RR506" s="19"/>
      <c r="RS506" s="19"/>
      <c r="RT506" s="19"/>
      <c r="RU506" s="19"/>
      <c r="RV506" s="19"/>
      <c r="RW506" s="19"/>
      <c r="RX506" s="19"/>
      <c r="RY506" s="19"/>
      <c r="SA506" s="19"/>
      <c r="SB506" s="19"/>
    </row>
    <row r="507" spans="1:496" x14ac:dyDescent="0.25">
      <c r="A507" s="2"/>
      <c r="B507" s="19"/>
      <c r="C507" s="19"/>
      <c r="D507" s="19"/>
      <c r="E507" s="25"/>
      <c r="F507" s="25"/>
      <c r="G507" s="19"/>
      <c r="H507" s="19"/>
      <c r="I507" s="19"/>
      <c r="J507" s="19"/>
      <c r="K507" s="19"/>
      <c r="L507" s="29"/>
      <c r="M507" s="29"/>
      <c r="N507" s="19"/>
      <c r="O507" s="19"/>
      <c r="P507" s="20"/>
      <c r="Q507" s="19"/>
      <c r="R507" s="19"/>
      <c r="S507" s="25"/>
      <c r="T507" s="19"/>
      <c r="U507" s="19"/>
      <c r="V507" s="19"/>
      <c r="W507" s="19"/>
      <c r="X507" s="40"/>
      <c r="Y507" s="19"/>
      <c r="Z507" s="19"/>
      <c r="AA507" s="19"/>
      <c r="AB507" s="25"/>
      <c r="AE507" s="19"/>
      <c r="AF507" s="19"/>
      <c r="AH507" s="19"/>
      <c r="AI507" s="25"/>
      <c r="CD507" s="19"/>
      <c r="CE507" s="25"/>
      <c r="DZ507" s="19"/>
      <c r="EA507" s="19"/>
      <c r="EB507" s="19"/>
      <c r="EC507" s="19"/>
      <c r="ED507" s="19"/>
      <c r="EE507" s="19"/>
      <c r="EF507" s="19"/>
      <c r="EG507" s="19"/>
      <c r="EH507" s="19"/>
      <c r="EI507" s="19"/>
      <c r="EJ507" s="19"/>
      <c r="EK507" s="19"/>
      <c r="EL507" s="19"/>
      <c r="FU507" s="19"/>
      <c r="FV507" s="19"/>
      <c r="HQ507" s="19"/>
      <c r="HR507" s="19"/>
      <c r="JM507" s="19"/>
      <c r="JN507" s="29"/>
      <c r="JO507" s="19"/>
      <c r="JP507" s="19"/>
      <c r="JQ507" s="19"/>
      <c r="JR507" s="19"/>
      <c r="JS507" s="19"/>
      <c r="JT507" s="19"/>
      <c r="JU507" s="19"/>
      <c r="JV507" s="19"/>
      <c r="JW507" s="19"/>
      <c r="JX507" s="19"/>
      <c r="JY507" s="19"/>
      <c r="JZ507" s="19"/>
      <c r="LI507" s="19"/>
      <c r="LJ507" s="19"/>
      <c r="LK507" s="19"/>
      <c r="LL507" s="19"/>
      <c r="LM507" s="19"/>
      <c r="LN507" s="19"/>
      <c r="LO507" s="19"/>
      <c r="LP507" s="19"/>
      <c r="LQ507" s="19"/>
      <c r="LR507" s="19"/>
      <c r="LS507" s="19"/>
      <c r="LT507" s="19"/>
      <c r="LU507" s="19"/>
      <c r="ND507" s="19"/>
      <c r="NE507" s="19"/>
      <c r="NF507" s="19"/>
      <c r="NG507" s="19"/>
      <c r="NH507" s="19"/>
      <c r="NI507" s="19"/>
      <c r="NJ507" s="19"/>
      <c r="NK507" s="19"/>
      <c r="NL507" s="19"/>
      <c r="NM507" s="19"/>
      <c r="NN507" s="19"/>
      <c r="NO507" s="19"/>
      <c r="NP507" s="19"/>
      <c r="OZ507" s="25"/>
      <c r="PA507" s="25"/>
      <c r="PB507" s="25"/>
      <c r="PC507" s="25"/>
      <c r="PD507" s="25"/>
      <c r="PE507" s="25"/>
      <c r="PF507" s="25"/>
      <c r="PG507" s="25"/>
      <c r="PH507" s="25"/>
      <c r="PI507" s="25"/>
      <c r="PJ507" s="25"/>
      <c r="PK507" s="25"/>
      <c r="PL507" s="25"/>
      <c r="PM507" s="25"/>
      <c r="PN507" s="25"/>
      <c r="QW507" s="25"/>
      <c r="RA507" s="19"/>
      <c r="RB507" s="19"/>
      <c r="RC507" s="19"/>
      <c r="RD507" s="19"/>
      <c r="RE507" s="19"/>
      <c r="RF507" s="19"/>
      <c r="RI507" s="19"/>
      <c r="RJ507" s="19"/>
      <c r="RK507" s="19"/>
      <c r="RL507" s="19"/>
      <c r="RM507" s="19"/>
      <c r="RN507" s="19"/>
      <c r="RO507" s="19"/>
      <c r="RP507" s="19"/>
      <c r="RQ507" s="19"/>
      <c r="RR507" s="19"/>
      <c r="RS507" s="19"/>
      <c r="RT507" s="19"/>
      <c r="RU507" s="19"/>
      <c r="RV507" s="19"/>
      <c r="RW507" s="19"/>
      <c r="RX507" s="19"/>
      <c r="RY507" s="19"/>
      <c r="SA507" s="19"/>
      <c r="SB507" s="19"/>
    </row>
    <row r="508" spans="1:496" x14ac:dyDescent="0.25">
      <c r="A508" s="2"/>
      <c r="B508" s="19"/>
      <c r="C508" s="19"/>
      <c r="D508" s="19"/>
      <c r="E508" s="25"/>
      <c r="F508" s="25"/>
      <c r="G508" s="19"/>
      <c r="H508" s="19"/>
      <c r="I508" s="19"/>
      <c r="J508" s="19"/>
      <c r="K508" s="19"/>
      <c r="L508" s="29"/>
      <c r="M508" s="29"/>
      <c r="N508" s="19"/>
      <c r="O508" s="19"/>
      <c r="P508" s="20"/>
      <c r="Q508" s="19"/>
      <c r="R508" s="19"/>
      <c r="S508" s="25"/>
      <c r="T508" s="19"/>
      <c r="U508" s="19"/>
      <c r="V508" s="19"/>
      <c r="W508" s="19"/>
      <c r="X508" s="40"/>
      <c r="Y508" s="19"/>
      <c r="Z508" s="19"/>
      <c r="AA508" s="19"/>
      <c r="AB508" s="25"/>
      <c r="AE508" s="19"/>
      <c r="AF508" s="19"/>
      <c r="AH508" s="19"/>
      <c r="AI508" s="25"/>
      <c r="CD508" s="19"/>
      <c r="CE508" s="25"/>
      <c r="DZ508" s="19"/>
      <c r="EA508" s="19"/>
      <c r="EB508" s="19"/>
      <c r="EC508" s="19"/>
      <c r="ED508" s="19"/>
      <c r="EE508" s="19"/>
      <c r="EF508" s="19"/>
      <c r="EG508" s="19"/>
      <c r="EH508" s="19"/>
      <c r="EI508" s="19"/>
      <c r="EJ508" s="19"/>
      <c r="EK508" s="19"/>
      <c r="EL508" s="19"/>
      <c r="FU508" s="19"/>
      <c r="FV508" s="19"/>
      <c r="HQ508" s="19"/>
      <c r="HR508" s="19"/>
      <c r="JM508" s="19"/>
      <c r="JN508" s="29"/>
      <c r="JO508" s="19"/>
      <c r="JP508" s="19"/>
      <c r="JQ508" s="19"/>
      <c r="JR508" s="19"/>
      <c r="JS508" s="19"/>
      <c r="JT508" s="19"/>
      <c r="JU508" s="19"/>
      <c r="JV508" s="19"/>
      <c r="JW508" s="19"/>
      <c r="JX508" s="19"/>
      <c r="JY508" s="19"/>
      <c r="JZ508" s="19"/>
      <c r="LI508" s="19"/>
      <c r="LJ508" s="19"/>
      <c r="LK508" s="19"/>
      <c r="LL508" s="19"/>
      <c r="LM508" s="19"/>
      <c r="LN508" s="19"/>
      <c r="LO508" s="19"/>
      <c r="LP508" s="19"/>
      <c r="LQ508" s="19"/>
      <c r="LR508" s="19"/>
      <c r="LS508" s="19"/>
      <c r="LT508" s="19"/>
      <c r="LU508" s="19"/>
      <c r="ND508" s="19"/>
      <c r="NE508" s="19"/>
      <c r="NF508" s="19"/>
      <c r="NG508" s="19"/>
      <c r="NH508" s="19"/>
      <c r="NI508" s="19"/>
      <c r="NJ508" s="19"/>
      <c r="NK508" s="19"/>
      <c r="NL508" s="19"/>
      <c r="NM508" s="19"/>
      <c r="NN508" s="19"/>
      <c r="NO508" s="19"/>
      <c r="NP508" s="19"/>
      <c r="OZ508" s="25"/>
      <c r="PA508" s="25"/>
      <c r="PB508" s="25"/>
      <c r="PC508" s="25"/>
      <c r="PD508" s="25"/>
      <c r="PE508" s="25"/>
      <c r="PF508" s="25"/>
      <c r="PG508" s="25"/>
      <c r="PH508" s="25"/>
      <c r="PI508" s="25"/>
      <c r="PJ508" s="25"/>
      <c r="PK508" s="25"/>
      <c r="PL508" s="25"/>
      <c r="PM508" s="25"/>
      <c r="PN508" s="25"/>
      <c r="QW508" s="25"/>
      <c r="RA508" s="19"/>
      <c r="RB508" s="19"/>
      <c r="RC508" s="19"/>
      <c r="RD508" s="19"/>
      <c r="RE508" s="19"/>
      <c r="RF508" s="19"/>
      <c r="RI508" s="19"/>
      <c r="RJ508" s="19"/>
      <c r="RK508" s="19"/>
      <c r="RL508" s="19"/>
      <c r="RM508" s="19"/>
      <c r="RN508" s="19"/>
      <c r="RO508" s="19"/>
      <c r="RP508" s="19"/>
      <c r="RQ508" s="19"/>
      <c r="RR508" s="19"/>
      <c r="RS508" s="19"/>
      <c r="RT508" s="19"/>
      <c r="RU508" s="19"/>
      <c r="RV508" s="19"/>
      <c r="RW508" s="19"/>
      <c r="RX508" s="19"/>
      <c r="RY508" s="19"/>
      <c r="SA508" s="19"/>
      <c r="SB508" s="19"/>
    </row>
    <row r="509" spans="1:496" x14ac:dyDescent="0.25">
      <c r="A509" s="2"/>
      <c r="B509" s="19"/>
      <c r="C509" s="19"/>
      <c r="D509" s="19"/>
      <c r="E509" s="25"/>
      <c r="F509" s="25"/>
      <c r="G509" s="19"/>
      <c r="H509" s="19"/>
      <c r="I509" s="19"/>
      <c r="J509" s="19"/>
      <c r="K509" s="19"/>
      <c r="L509" s="29"/>
      <c r="M509" s="29"/>
      <c r="N509" s="19"/>
      <c r="O509" s="19"/>
      <c r="P509" s="20"/>
      <c r="Q509" s="19"/>
      <c r="R509" s="19"/>
      <c r="S509" s="25"/>
      <c r="T509" s="19"/>
      <c r="U509" s="19"/>
      <c r="V509" s="19"/>
      <c r="W509" s="19"/>
      <c r="X509" s="40"/>
      <c r="Y509" s="19"/>
      <c r="Z509" s="19"/>
      <c r="AA509" s="19"/>
      <c r="AB509" s="25"/>
      <c r="AE509" s="19"/>
      <c r="AF509" s="19"/>
      <c r="AH509" s="19"/>
      <c r="AI509" s="25"/>
      <c r="CD509" s="19"/>
      <c r="CE509" s="25"/>
      <c r="DZ509" s="19"/>
      <c r="EA509" s="19"/>
      <c r="EB509" s="19"/>
      <c r="EC509" s="19"/>
      <c r="ED509" s="19"/>
      <c r="EE509" s="19"/>
      <c r="EF509" s="19"/>
      <c r="EG509" s="19"/>
      <c r="EH509" s="19"/>
      <c r="EI509" s="19"/>
      <c r="EJ509" s="19"/>
      <c r="EK509" s="19"/>
      <c r="EL509" s="19"/>
      <c r="FU509" s="19"/>
      <c r="FV509" s="19"/>
      <c r="HQ509" s="19"/>
      <c r="HR509" s="19"/>
      <c r="JM509" s="19"/>
      <c r="JN509" s="29"/>
      <c r="JO509" s="19"/>
      <c r="JP509" s="19"/>
      <c r="JQ509" s="19"/>
      <c r="JR509" s="19"/>
      <c r="JS509" s="19"/>
      <c r="JT509" s="19"/>
      <c r="JU509" s="19"/>
      <c r="JV509" s="19"/>
      <c r="JW509" s="19"/>
      <c r="JX509" s="19"/>
      <c r="JY509" s="19"/>
      <c r="JZ509" s="19"/>
      <c r="LI509" s="19"/>
      <c r="LJ509" s="19"/>
      <c r="LK509" s="19"/>
      <c r="LL509" s="19"/>
      <c r="LM509" s="19"/>
      <c r="LN509" s="19"/>
      <c r="LO509" s="19"/>
      <c r="LP509" s="19"/>
      <c r="LQ509" s="19"/>
      <c r="LR509" s="19"/>
      <c r="LS509" s="19"/>
      <c r="LT509" s="19"/>
      <c r="LU509" s="19"/>
      <c r="ND509" s="19"/>
      <c r="NE509" s="19"/>
      <c r="NF509" s="19"/>
      <c r="NG509" s="19"/>
      <c r="NH509" s="19"/>
      <c r="NI509" s="19"/>
      <c r="NJ509" s="19"/>
      <c r="NK509" s="19"/>
      <c r="NL509" s="19"/>
      <c r="NM509" s="19"/>
      <c r="NN509" s="19"/>
      <c r="NO509" s="19"/>
      <c r="NP509" s="19"/>
      <c r="OZ509" s="25"/>
      <c r="PA509" s="25"/>
      <c r="PB509" s="25"/>
      <c r="PC509" s="25"/>
      <c r="PD509" s="25"/>
      <c r="PE509" s="25"/>
      <c r="PF509" s="25"/>
      <c r="PG509" s="25"/>
      <c r="PH509" s="25"/>
      <c r="PI509" s="25"/>
      <c r="PJ509" s="25"/>
      <c r="PK509" s="25"/>
      <c r="PL509" s="25"/>
      <c r="PM509" s="25"/>
      <c r="PN509" s="25"/>
      <c r="QW509" s="25"/>
      <c r="RA509" s="19"/>
      <c r="RB509" s="19"/>
      <c r="RC509" s="19"/>
      <c r="RD509" s="19"/>
      <c r="RE509" s="19"/>
      <c r="RF509" s="19"/>
      <c r="RI509" s="19"/>
      <c r="RJ509" s="19"/>
      <c r="RK509" s="19"/>
      <c r="RL509" s="19"/>
      <c r="RM509" s="19"/>
      <c r="RN509" s="19"/>
      <c r="RO509" s="19"/>
      <c r="RP509" s="19"/>
      <c r="RQ509" s="19"/>
      <c r="RR509" s="19"/>
      <c r="RS509" s="19"/>
      <c r="RT509" s="19"/>
      <c r="RU509" s="19"/>
      <c r="RV509" s="19"/>
      <c r="RW509" s="19"/>
      <c r="RX509" s="19"/>
      <c r="RY509" s="19"/>
      <c r="SA509" s="19"/>
      <c r="SB509" s="19"/>
    </row>
    <row r="510" spans="1:496" x14ac:dyDescent="0.25">
      <c r="A510" s="2"/>
      <c r="B510" s="19"/>
      <c r="C510" s="19"/>
      <c r="D510" s="19"/>
      <c r="E510" s="25"/>
      <c r="F510" s="25"/>
      <c r="G510" s="19"/>
      <c r="H510" s="19"/>
      <c r="I510" s="19"/>
      <c r="J510" s="19"/>
      <c r="K510" s="19"/>
      <c r="L510" s="29"/>
      <c r="M510" s="29"/>
      <c r="N510" s="19"/>
      <c r="O510" s="19"/>
      <c r="P510" s="20"/>
      <c r="Q510" s="19"/>
      <c r="R510" s="19"/>
      <c r="S510" s="25"/>
      <c r="T510" s="19"/>
      <c r="U510" s="19"/>
      <c r="V510" s="19"/>
      <c r="W510" s="19"/>
      <c r="X510" s="40"/>
      <c r="Y510" s="19"/>
      <c r="Z510" s="19"/>
      <c r="AA510" s="19"/>
      <c r="AB510" s="25"/>
      <c r="AE510" s="19"/>
      <c r="AF510" s="19"/>
      <c r="AH510" s="19"/>
      <c r="AI510" s="25"/>
      <c r="CD510" s="19"/>
      <c r="CE510" s="25"/>
      <c r="DZ510" s="19"/>
      <c r="EA510" s="19"/>
      <c r="EB510" s="19"/>
      <c r="EC510" s="19"/>
      <c r="ED510" s="19"/>
      <c r="EE510" s="19"/>
      <c r="EF510" s="19"/>
      <c r="EG510" s="19"/>
      <c r="EH510" s="19"/>
      <c r="EI510" s="19"/>
      <c r="EJ510" s="19"/>
      <c r="EK510" s="19"/>
      <c r="EL510" s="19"/>
      <c r="FU510" s="19"/>
      <c r="FV510" s="19"/>
      <c r="HQ510" s="19"/>
      <c r="HR510" s="19"/>
      <c r="JM510" s="19"/>
      <c r="JN510" s="29"/>
      <c r="JO510" s="19"/>
      <c r="JP510" s="19"/>
      <c r="JQ510" s="19"/>
      <c r="JR510" s="19"/>
      <c r="JS510" s="19"/>
      <c r="JT510" s="19"/>
      <c r="JU510" s="19"/>
      <c r="JV510" s="19"/>
      <c r="JW510" s="19"/>
      <c r="JX510" s="19"/>
      <c r="JY510" s="19"/>
      <c r="JZ510" s="19"/>
      <c r="LI510" s="19"/>
      <c r="LJ510" s="19"/>
      <c r="LK510" s="19"/>
      <c r="LL510" s="19"/>
      <c r="LM510" s="19"/>
      <c r="LN510" s="19"/>
      <c r="LO510" s="19"/>
      <c r="LP510" s="19"/>
      <c r="LQ510" s="19"/>
      <c r="LR510" s="19"/>
      <c r="LS510" s="19"/>
      <c r="LT510" s="19"/>
      <c r="LU510" s="19"/>
      <c r="ND510" s="19"/>
      <c r="NE510" s="19"/>
      <c r="NF510" s="19"/>
      <c r="NG510" s="19"/>
      <c r="NH510" s="19"/>
      <c r="NI510" s="19"/>
      <c r="NJ510" s="19"/>
      <c r="NK510" s="19"/>
      <c r="NL510" s="19"/>
      <c r="NM510" s="19"/>
      <c r="NN510" s="19"/>
      <c r="NO510" s="19"/>
      <c r="NP510" s="19"/>
      <c r="OZ510" s="25"/>
      <c r="PA510" s="25"/>
      <c r="PB510" s="25"/>
      <c r="PC510" s="25"/>
      <c r="PD510" s="25"/>
      <c r="PE510" s="25"/>
      <c r="PF510" s="25"/>
      <c r="PG510" s="25"/>
      <c r="PH510" s="25"/>
      <c r="PI510" s="25"/>
      <c r="PJ510" s="25"/>
      <c r="PK510" s="25"/>
      <c r="PL510" s="25"/>
      <c r="PM510" s="25"/>
      <c r="PN510" s="25"/>
      <c r="QW510" s="25"/>
      <c r="RA510" s="19"/>
      <c r="RB510" s="19"/>
      <c r="RC510" s="19"/>
      <c r="RD510" s="19"/>
      <c r="RE510" s="19"/>
      <c r="RF510" s="19"/>
      <c r="RI510" s="19"/>
      <c r="RJ510" s="19"/>
      <c r="RK510" s="19"/>
      <c r="RL510" s="19"/>
      <c r="RM510" s="19"/>
      <c r="RN510" s="19"/>
      <c r="RO510" s="19"/>
      <c r="RP510" s="19"/>
      <c r="RQ510" s="19"/>
      <c r="RR510" s="19"/>
      <c r="RS510" s="19"/>
      <c r="RT510" s="19"/>
      <c r="RU510" s="19"/>
      <c r="RV510" s="19"/>
      <c r="RW510" s="19"/>
      <c r="RX510" s="19"/>
      <c r="RY510" s="19"/>
      <c r="SA510" s="19"/>
      <c r="SB510" s="19"/>
    </row>
    <row r="511" spans="1:496" x14ac:dyDescent="0.25">
      <c r="A511" s="2"/>
      <c r="B511" s="19"/>
      <c r="C511" s="19"/>
      <c r="D511" s="19"/>
      <c r="E511" s="25"/>
      <c r="F511" s="25"/>
      <c r="G511" s="19"/>
      <c r="H511" s="19"/>
      <c r="I511" s="19"/>
      <c r="J511" s="19"/>
      <c r="K511" s="19"/>
      <c r="L511" s="29"/>
      <c r="M511" s="29"/>
      <c r="N511" s="19"/>
      <c r="O511" s="19"/>
      <c r="P511" s="20"/>
      <c r="Q511" s="19"/>
      <c r="R511" s="19"/>
      <c r="S511" s="25"/>
      <c r="T511" s="19"/>
      <c r="U511" s="19"/>
      <c r="V511" s="19"/>
      <c r="W511" s="19"/>
      <c r="X511" s="40"/>
      <c r="Y511" s="19"/>
      <c r="Z511" s="19"/>
      <c r="AA511" s="19"/>
      <c r="AB511" s="25"/>
      <c r="AE511" s="19"/>
      <c r="AF511" s="19"/>
      <c r="AH511" s="19"/>
      <c r="AI511" s="25"/>
      <c r="CD511" s="19"/>
      <c r="CE511" s="25"/>
      <c r="DZ511" s="19"/>
      <c r="EA511" s="19"/>
      <c r="EB511" s="19"/>
      <c r="EC511" s="19"/>
      <c r="ED511" s="19"/>
      <c r="EE511" s="19"/>
      <c r="EF511" s="19"/>
      <c r="EG511" s="19"/>
      <c r="EH511" s="19"/>
      <c r="EI511" s="19"/>
      <c r="EJ511" s="19"/>
      <c r="EK511" s="19"/>
      <c r="EL511" s="19"/>
      <c r="FU511" s="19"/>
      <c r="FV511" s="19"/>
      <c r="HQ511" s="19"/>
      <c r="HR511" s="19"/>
      <c r="JM511" s="19"/>
      <c r="JN511" s="29"/>
      <c r="JO511" s="19"/>
      <c r="JP511" s="19"/>
      <c r="JQ511" s="19"/>
      <c r="JR511" s="19"/>
      <c r="JS511" s="19"/>
      <c r="JT511" s="19"/>
      <c r="JU511" s="19"/>
      <c r="JV511" s="19"/>
      <c r="JW511" s="19"/>
      <c r="JX511" s="19"/>
      <c r="JY511" s="19"/>
      <c r="JZ511" s="19"/>
      <c r="LI511" s="19"/>
      <c r="LJ511" s="19"/>
      <c r="LK511" s="19"/>
      <c r="LL511" s="19"/>
      <c r="LM511" s="19"/>
      <c r="LN511" s="19"/>
      <c r="LO511" s="19"/>
      <c r="LP511" s="19"/>
      <c r="LQ511" s="19"/>
      <c r="LR511" s="19"/>
      <c r="LS511" s="19"/>
      <c r="LT511" s="19"/>
      <c r="LU511" s="19"/>
      <c r="ND511" s="19"/>
      <c r="NE511" s="19"/>
      <c r="NF511" s="19"/>
      <c r="NG511" s="19"/>
      <c r="NH511" s="19"/>
      <c r="NI511" s="19"/>
      <c r="NJ511" s="19"/>
      <c r="NK511" s="19"/>
      <c r="NL511" s="19"/>
      <c r="NM511" s="19"/>
      <c r="NN511" s="19"/>
      <c r="NO511" s="19"/>
      <c r="NP511" s="19"/>
      <c r="OZ511" s="25"/>
      <c r="PA511" s="25"/>
      <c r="PB511" s="25"/>
      <c r="PC511" s="25"/>
      <c r="PD511" s="25"/>
      <c r="PE511" s="25"/>
      <c r="PF511" s="25"/>
      <c r="PG511" s="25"/>
      <c r="PH511" s="25"/>
      <c r="PI511" s="25"/>
      <c r="PJ511" s="25"/>
      <c r="PK511" s="25"/>
      <c r="PL511" s="25"/>
      <c r="PM511" s="25"/>
      <c r="PN511" s="25"/>
      <c r="QW511" s="25"/>
      <c r="RA511" s="19"/>
      <c r="RB511" s="19"/>
      <c r="RC511" s="19"/>
      <c r="RD511" s="19"/>
      <c r="RE511" s="19"/>
      <c r="RF511" s="19"/>
      <c r="RI511" s="19"/>
      <c r="RJ511" s="19"/>
      <c r="RK511" s="19"/>
      <c r="RL511" s="19"/>
      <c r="RM511" s="19"/>
      <c r="RN511" s="19"/>
      <c r="RO511" s="19"/>
      <c r="RP511" s="19"/>
      <c r="RQ511" s="19"/>
      <c r="RR511" s="19"/>
      <c r="RS511" s="19"/>
      <c r="RT511" s="19"/>
      <c r="RU511" s="19"/>
      <c r="RV511" s="19"/>
      <c r="RW511" s="19"/>
      <c r="RX511" s="19"/>
      <c r="RY511" s="19"/>
      <c r="SA511" s="19"/>
      <c r="SB511" s="19"/>
    </row>
    <row r="512" spans="1:496" x14ac:dyDescent="0.25">
      <c r="A512" s="2"/>
      <c r="B512" s="19"/>
      <c r="C512" s="19"/>
      <c r="D512" s="19"/>
      <c r="E512" s="25"/>
      <c r="F512" s="25"/>
      <c r="G512" s="19"/>
      <c r="H512" s="19"/>
      <c r="I512" s="19"/>
      <c r="J512" s="19"/>
      <c r="K512" s="19"/>
      <c r="L512" s="29"/>
      <c r="M512" s="29"/>
      <c r="N512" s="19"/>
      <c r="O512" s="19"/>
      <c r="P512" s="20"/>
      <c r="Q512" s="19"/>
      <c r="R512" s="19"/>
      <c r="S512" s="25"/>
      <c r="T512" s="19"/>
      <c r="U512" s="19"/>
      <c r="V512" s="19"/>
      <c r="W512" s="19"/>
      <c r="X512" s="40"/>
      <c r="Y512" s="19"/>
      <c r="Z512" s="19"/>
      <c r="AA512" s="19"/>
      <c r="AB512" s="25"/>
      <c r="AE512" s="19"/>
      <c r="AF512" s="19"/>
      <c r="AH512" s="19"/>
      <c r="AI512" s="25"/>
      <c r="CD512" s="19"/>
      <c r="CE512" s="25"/>
      <c r="DZ512" s="19"/>
      <c r="EA512" s="19"/>
      <c r="EB512" s="19"/>
      <c r="EC512" s="19"/>
      <c r="ED512" s="19"/>
      <c r="EE512" s="19"/>
      <c r="EF512" s="19"/>
      <c r="EG512" s="19"/>
      <c r="EH512" s="19"/>
      <c r="EI512" s="19"/>
      <c r="EJ512" s="19"/>
      <c r="EK512" s="19"/>
      <c r="EL512" s="19"/>
      <c r="FU512" s="19"/>
      <c r="FV512" s="19"/>
      <c r="HQ512" s="19"/>
      <c r="HR512" s="19"/>
      <c r="JM512" s="19"/>
      <c r="JN512" s="29"/>
      <c r="JO512" s="19"/>
      <c r="JP512" s="19"/>
      <c r="JQ512" s="19"/>
      <c r="JR512" s="19"/>
      <c r="JS512" s="19"/>
      <c r="JT512" s="19"/>
      <c r="JU512" s="19"/>
      <c r="JV512" s="19"/>
      <c r="JW512" s="19"/>
      <c r="JX512" s="19"/>
      <c r="JY512" s="19"/>
      <c r="JZ512" s="19"/>
      <c r="LI512" s="19"/>
      <c r="LJ512" s="19"/>
      <c r="LK512" s="19"/>
      <c r="LL512" s="19"/>
      <c r="LM512" s="19"/>
      <c r="LN512" s="19"/>
      <c r="LO512" s="19"/>
      <c r="LP512" s="19"/>
      <c r="LQ512" s="19"/>
      <c r="LR512" s="19"/>
      <c r="LS512" s="19"/>
      <c r="LT512" s="19"/>
      <c r="LU512" s="19"/>
      <c r="ND512" s="19"/>
      <c r="NE512" s="19"/>
      <c r="NF512" s="19"/>
      <c r="NG512" s="19"/>
      <c r="NH512" s="19"/>
      <c r="NI512" s="19"/>
      <c r="NJ512" s="19"/>
      <c r="NK512" s="19"/>
      <c r="NL512" s="19"/>
      <c r="NM512" s="19"/>
      <c r="NN512" s="19"/>
      <c r="NO512" s="19"/>
      <c r="NP512" s="19"/>
      <c r="OZ512" s="25"/>
      <c r="PA512" s="25"/>
      <c r="PB512" s="25"/>
      <c r="PC512" s="25"/>
      <c r="PD512" s="25"/>
      <c r="PE512" s="25"/>
      <c r="PF512" s="25"/>
      <c r="PG512" s="25"/>
      <c r="PH512" s="25"/>
      <c r="PI512" s="25"/>
      <c r="PJ512" s="25"/>
      <c r="PK512" s="25"/>
      <c r="PL512" s="25"/>
      <c r="PM512" s="25"/>
      <c r="PN512" s="25"/>
      <c r="QW512" s="25"/>
      <c r="RA512" s="19"/>
      <c r="RB512" s="19"/>
      <c r="RC512" s="19"/>
      <c r="RD512" s="19"/>
      <c r="RE512" s="19"/>
      <c r="RF512" s="19"/>
      <c r="RI512" s="19"/>
      <c r="RJ512" s="19"/>
      <c r="RK512" s="19"/>
      <c r="RL512" s="19"/>
      <c r="RM512" s="19"/>
      <c r="RN512" s="19"/>
      <c r="RO512" s="19"/>
      <c r="RP512" s="19"/>
      <c r="RQ512" s="19"/>
      <c r="RR512" s="19"/>
      <c r="RS512" s="19"/>
      <c r="RT512" s="19"/>
      <c r="RU512" s="19"/>
      <c r="RV512" s="19"/>
      <c r="RW512" s="19"/>
      <c r="RX512" s="19"/>
      <c r="RY512" s="19"/>
      <c r="SA512" s="19"/>
      <c r="SB512" s="19"/>
    </row>
    <row r="513" spans="1:496" x14ac:dyDescent="0.25">
      <c r="A513" s="2"/>
      <c r="B513" s="19"/>
      <c r="C513" s="19"/>
      <c r="D513" s="19"/>
      <c r="E513" s="25"/>
      <c r="F513" s="25"/>
      <c r="G513" s="19"/>
      <c r="H513" s="19"/>
      <c r="I513" s="19"/>
      <c r="J513" s="19"/>
      <c r="K513" s="19"/>
      <c r="L513" s="29"/>
      <c r="M513" s="29"/>
      <c r="N513" s="19"/>
      <c r="O513" s="19"/>
      <c r="P513" s="20"/>
      <c r="Q513" s="19"/>
      <c r="R513" s="19"/>
      <c r="S513" s="25"/>
      <c r="T513" s="19"/>
      <c r="U513" s="19"/>
      <c r="V513" s="19"/>
      <c r="W513" s="19"/>
      <c r="X513" s="40"/>
      <c r="Y513" s="19"/>
      <c r="Z513" s="19"/>
      <c r="AA513" s="19"/>
      <c r="AB513" s="25"/>
      <c r="AE513" s="19"/>
      <c r="AF513" s="19"/>
      <c r="AH513" s="19"/>
      <c r="AI513" s="25"/>
      <c r="CD513" s="19"/>
      <c r="CE513" s="25"/>
      <c r="DZ513" s="19"/>
      <c r="EA513" s="19"/>
      <c r="EB513" s="19"/>
      <c r="EC513" s="19"/>
      <c r="ED513" s="19"/>
      <c r="EE513" s="19"/>
      <c r="EF513" s="19"/>
      <c r="EG513" s="19"/>
      <c r="EH513" s="19"/>
      <c r="EI513" s="19"/>
      <c r="EJ513" s="19"/>
      <c r="EK513" s="19"/>
      <c r="EL513" s="19"/>
      <c r="FU513" s="19"/>
      <c r="FV513" s="19"/>
      <c r="HQ513" s="19"/>
      <c r="HR513" s="19"/>
      <c r="JM513" s="19"/>
      <c r="JN513" s="29"/>
      <c r="JO513" s="19"/>
      <c r="JP513" s="19"/>
      <c r="JQ513" s="19"/>
      <c r="JR513" s="19"/>
      <c r="JS513" s="19"/>
      <c r="JT513" s="19"/>
      <c r="JU513" s="19"/>
      <c r="JV513" s="19"/>
      <c r="JW513" s="19"/>
      <c r="JX513" s="19"/>
      <c r="JY513" s="19"/>
      <c r="JZ513" s="19"/>
      <c r="LI513" s="19"/>
      <c r="LJ513" s="19"/>
      <c r="LK513" s="19"/>
      <c r="LL513" s="19"/>
      <c r="LM513" s="19"/>
      <c r="LN513" s="19"/>
      <c r="LO513" s="19"/>
      <c r="LP513" s="19"/>
      <c r="LQ513" s="19"/>
      <c r="LR513" s="19"/>
      <c r="LS513" s="19"/>
      <c r="LT513" s="19"/>
      <c r="LU513" s="19"/>
      <c r="ND513" s="19"/>
      <c r="NE513" s="19"/>
      <c r="NF513" s="19"/>
      <c r="NG513" s="19"/>
      <c r="NH513" s="19"/>
      <c r="NI513" s="19"/>
      <c r="NJ513" s="19"/>
      <c r="NK513" s="19"/>
      <c r="NL513" s="19"/>
      <c r="NM513" s="19"/>
      <c r="NN513" s="19"/>
      <c r="NO513" s="19"/>
      <c r="NP513" s="19"/>
      <c r="OZ513" s="25"/>
      <c r="PA513" s="25"/>
      <c r="PB513" s="25"/>
      <c r="PC513" s="25"/>
      <c r="PD513" s="25"/>
      <c r="PE513" s="25"/>
      <c r="PF513" s="25"/>
      <c r="PG513" s="25"/>
      <c r="PH513" s="25"/>
      <c r="PI513" s="25"/>
      <c r="PJ513" s="25"/>
      <c r="PK513" s="25"/>
      <c r="PL513" s="25"/>
      <c r="PM513" s="25"/>
      <c r="PN513" s="25"/>
      <c r="QW513" s="25"/>
      <c r="RA513" s="19"/>
      <c r="RB513" s="19"/>
      <c r="RC513" s="19"/>
      <c r="RD513" s="19"/>
      <c r="RE513" s="19"/>
      <c r="RF513" s="19"/>
      <c r="RI513" s="19"/>
      <c r="RJ513" s="19"/>
      <c r="RK513" s="19"/>
      <c r="RL513" s="19"/>
      <c r="RM513" s="19"/>
      <c r="RN513" s="19"/>
      <c r="RO513" s="19"/>
      <c r="RP513" s="19"/>
      <c r="RQ513" s="19"/>
      <c r="RR513" s="19"/>
      <c r="RS513" s="19"/>
      <c r="RT513" s="19"/>
      <c r="RU513" s="19"/>
      <c r="RV513" s="19"/>
      <c r="RW513" s="19"/>
      <c r="RX513" s="19"/>
      <c r="RY513" s="19"/>
      <c r="SA513" s="19"/>
      <c r="SB513" s="19"/>
    </row>
    <row r="514" spans="1:496" x14ac:dyDescent="0.25">
      <c r="A514" s="2"/>
      <c r="B514" s="19"/>
      <c r="C514" s="19"/>
      <c r="D514" s="19"/>
      <c r="E514" s="25"/>
      <c r="F514" s="25"/>
      <c r="G514" s="19"/>
      <c r="H514" s="19"/>
      <c r="I514" s="19"/>
      <c r="J514" s="19"/>
      <c r="K514" s="19"/>
      <c r="L514" s="29"/>
      <c r="M514" s="29"/>
      <c r="N514" s="19"/>
      <c r="O514" s="19"/>
      <c r="P514" s="20"/>
      <c r="Q514" s="19"/>
      <c r="R514" s="19"/>
      <c r="S514" s="25"/>
      <c r="T514" s="19"/>
      <c r="U514" s="19"/>
      <c r="V514" s="19"/>
      <c r="W514" s="19"/>
      <c r="X514" s="40"/>
      <c r="Y514" s="19"/>
      <c r="Z514" s="19"/>
      <c r="AA514" s="19"/>
      <c r="AB514" s="25"/>
      <c r="AE514" s="19"/>
      <c r="AF514" s="19"/>
      <c r="AH514" s="19"/>
      <c r="AI514" s="25"/>
      <c r="CD514" s="19"/>
      <c r="CE514" s="25"/>
      <c r="DZ514" s="19"/>
      <c r="EA514" s="19"/>
      <c r="EB514" s="19"/>
      <c r="EC514" s="19"/>
      <c r="ED514" s="19"/>
      <c r="EE514" s="19"/>
      <c r="EF514" s="19"/>
      <c r="EG514" s="19"/>
      <c r="EH514" s="19"/>
      <c r="EI514" s="19"/>
      <c r="EJ514" s="19"/>
      <c r="EK514" s="19"/>
      <c r="EL514" s="19"/>
      <c r="FU514" s="19"/>
      <c r="FV514" s="19"/>
      <c r="HQ514" s="19"/>
      <c r="HR514" s="19"/>
      <c r="JM514" s="19"/>
      <c r="JN514" s="29"/>
      <c r="JO514" s="19"/>
      <c r="JP514" s="19"/>
      <c r="JQ514" s="19"/>
      <c r="JR514" s="19"/>
      <c r="JS514" s="19"/>
      <c r="JT514" s="19"/>
      <c r="JU514" s="19"/>
      <c r="JV514" s="19"/>
      <c r="JW514" s="19"/>
      <c r="JX514" s="19"/>
      <c r="JY514" s="19"/>
      <c r="JZ514" s="19"/>
      <c r="LI514" s="19"/>
      <c r="LJ514" s="19"/>
      <c r="LK514" s="19"/>
      <c r="LL514" s="19"/>
      <c r="LM514" s="19"/>
      <c r="LN514" s="19"/>
      <c r="LO514" s="19"/>
      <c r="LP514" s="19"/>
      <c r="LQ514" s="19"/>
      <c r="LR514" s="19"/>
      <c r="LS514" s="19"/>
      <c r="LT514" s="19"/>
      <c r="LU514" s="19"/>
      <c r="ND514" s="19"/>
      <c r="NE514" s="19"/>
      <c r="NF514" s="19"/>
      <c r="NG514" s="19"/>
      <c r="NH514" s="19"/>
      <c r="NI514" s="19"/>
      <c r="NJ514" s="19"/>
      <c r="NK514" s="19"/>
      <c r="NL514" s="19"/>
      <c r="NM514" s="19"/>
      <c r="NN514" s="19"/>
      <c r="NO514" s="19"/>
      <c r="NP514" s="19"/>
      <c r="OZ514" s="25"/>
      <c r="PA514" s="25"/>
      <c r="PB514" s="25"/>
      <c r="PC514" s="25"/>
      <c r="PD514" s="25"/>
      <c r="PE514" s="25"/>
      <c r="PF514" s="25"/>
      <c r="PG514" s="25"/>
      <c r="PH514" s="25"/>
      <c r="PI514" s="25"/>
      <c r="PJ514" s="25"/>
      <c r="PK514" s="25"/>
      <c r="PL514" s="25"/>
      <c r="PM514" s="25"/>
      <c r="PN514" s="25"/>
      <c r="QW514" s="25"/>
      <c r="RA514" s="19"/>
      <c r="RB514" s="19"/>
      <c r="RC514" s="19"/>
      <c r="RD514" s="19"/>
      <c r="RE514" s="19"/>
      <c r="RF514" s="19"/>
      <c r="RI514" s="19"/>
      <c r="RJ514" s="19"/>
      <c r="RK514" s="19"/>
      <c r="RL514" s="19"/>
      <c r="RM514" s="19"/>
      <c r="RN514" s="19"/>
      <c r="RO514" s="19"/>
      <c r="RP514" s="19"/>
      <c r="RQ514" s="19"/>
      <c r="RR514" s="19"/>
      <c r="RS514" s="19"/>
      <c r="RT514" s="19"/>
      <c r="RU514" s="19"/>
      <c r="RV514" s="19"/>
      <c r="RW514" s="19"/>
      <c r="RX514" s="19"/>
      <c r="RY514" s="19"/>
      <c r="SA514" s="19"/>
      <c r="SB514" s="19"/>
    </row>
    <row r="515" spans="1:496" x14ac:dyDescent="0.25">
      <c r="A515" s="2"/>
      <c r="B515" s="19"/>
      <c r="C515" s="19"/>
      <c r="D515" s="19"/>
      <c r="E515" s="25"/>
      <c r="F515" s="25"/>
      <c r="G515" s="19"/>
      <c r="H515" s="19"/>
      <c r="I515" s="19"/>
      <c r="J515" s="19"/>
      <c r="K515" s="19"/>
      <c r="L515" s="29"/>
      <c r="M515" s="29"/>
      <c r="N515" s="19"/>
      <c r="O515" s="19"/>
      <c r="P515" s="20"/>
      <c r="Q515" s="19"/>
      <c r="R515" s="19"/>
      <c r="S515" s="25"/>
      <c r="T515" s="19"/>
      <c r="U515" s="19"/>
      <c r="V515" s="19"/>
      <c r="W515" s="19"/>
      <c r="X515" s="40"/>
      <c r="Y515" s="19"/>
      <c r="Z515" s="19"/>
      <c r="AA515" s="19"/>
      <c r="AB515" s="25"/>
      <c r="AE515" s="19"/>
      <c r="AF515" s="19"/>
      <c r="AH515" s="19"/>
      <c r="AI515" s="25"/>
      <c r="CD515" s="19"/>
      <c r="CE515" s="25"/>
      <c r="DZ515" s="19"/>
      <c r="EA515" s="19"/>
      <c r="EB515" s="19"/>
      <c r="EC515" s="19"/>
      <c r="ED515" s="19"/>
      <c r="EE515" s="19"/>
      <c r="EF515" s="19"/>
      <c r="EG515" s="19"/>
      <c r="EH515" s="19"/>
      <c r="EI515" s="19"/>
      <c r="EJ515" s="19"/>
      <c r="EK515" s="19"/>
      <c r="EL515" s="19"/>
      <c r="FU515" s="19"/>
      <c r="FV515" s="19"/>
      <c r="HQ515" s="19"/>
      <c r="HR515" s="19"/>
      <c r="JM515" s="19"/>
      <c r="JN515" s="29"/>
      <c r="JO515" s="19"/>
      <c r="JP515" s="19"/>
      <c r="JQ515" s="19"/>
      <c r="JR515" s="19"/>
      <c r="JS515" s="19"/>
      <c r="JT515" s="19"/>
      <c r="JU515" s="19"/>
      <c r="JV515" s="19"/>
      <c r="JW515" s="19"/>
      <c r="JX515" s="19"/>
      <c r="JY515" s="19"/>
      <c r="JZ515" s="19"/>
      <c r="LI515" s="19"/>
      <c r="LJ515" s="19"/>
      <c r="LK515" s="19"/>
      <c r="LL515" s="19"/>
      <c r="LM515" s="19"/>
      <c r="LN515" s="19"/>
      <c r="LO515" s="19"/>
      <c r="LP515" s="19"/>
      <c r="LQ515" s="19"/>
      <c r="LR515" s="19"/>
      <c r="LS515" s="19"/>
      <c r="LT515" s="19"/>
      <c r="LU515" s="19"/>
      <c r="ND515" s="19"/>
      <c r="NE515" s="19"/>
      <c r="NF515" s="19"/>
      <c r="NG515" s="19"/>
      <c r="NH515" s="19"/>
      <c r="NI515" s="19"/>
      <c r="NJ515" s="19"/>
      <c r="NK515" s="19"/>
      <c r="NL515" s="19"/>
      <c r="NM515" s="19"/>
      <c r="NN515" s="19"/>
      <c r="NO515" s="19"/>
      <c r="NP515" s="19"/>
      <c r="OZ515" s="25"/>
      <c r="PA515" s="25"/>
      <c r="PB515" s="25"/>
      <c r="PC515" s="25"/>
      <c r="PD515" s="25"/>
      <c r="PE515" s="25"/>
      <c r="PF515" s="25"/>
      <c r="PG515" s="25"/>
      <c r="PH515" s="25"/>
      <c r="PI515" s="25"/>
      <c r="PJ515" s="25"/>
      <c r="PK515" s="25"/>
      <c r="PL515" s="25"/>
      <c r="PM515" s="25"/>
      <c r="PN515" s="25"/>
      <c r="QW515" s="25"/>
      <c r="RA515" s="19"/>
      <c r="RB515" s="19"/>
      <c r="RC515" s="19"/>
      <c r="RD515" s="19"/>
      <c r="RE515" s="19"/>
      <c r="RF515" s="19"/>
      <c r="RI515" s="19"/>
      <c r="RJ515" s="19"/>
      <c r="RK515" s="19"/>
      <c r="RL515" s="19"/>
      <c r="RM515" s="19"/>
      <c r="RN515" s="19"/>
      <c r="RO515" s="19"/>
      <c r="RP515" s="19"/>
      <c r="RQ515" s="19"/>
      <c r="RR515" s="19"/>
      <c r="RS515" s="19"/>
      <c r="RT515" s="19"/>
      <c r="RU515" s="19"/>
      <c r="RV515" s="19"/>
      <c r="RW515" s="19"/>
      <c r="RX515" s="19"/>
      <c r="RY515" s="19"/>
      <c r="SA515" s="19"/>
      <c r="SB515" s="19"/>
    </row>
    <row r="516" spans="1:496" x14ac:dyDescent="0.25">
      <c r="A516" s="2"/>
      <c r="B516" s="19"/>
      <c r="C516" s="19"/>
      <c r="D516" s="19"/>
      <c r="E516" s="25"/>
      <c r="F516" s="25"/>
      <c r="G516" s="19"/>
      <c r="H516" s="19"/>
      <c r="I516" s="19"/>
      <c r="J516" s="19"/>
      <c r="K516" s="19"/>
      <c r="L516" s="29"/>
      <c r="M516" s="29"/>
      <c r="N516" s="19"/>
      <c r="O516" s="19"/>
      <c r="P516" s="20"/>
      <c r="Q516" s="19"/>
      <c r="R516" s="19"/>
      <c r="S516" s="25"/>
      <c r="T516" s="19"/>
      <c r="U516" s="19"/>
      <c r="V516" s="19"/>
      <c r="W516" s="19"/>
      <c r="X516" s="40"/>
      <c r="Y516" s="19"/>
      <c r="Z516" s="19"/>
      <c r="AA516" s="19"/>
      <c r="AB516" s="25"/>
      <c r="AE516" s="19"/>
      <c r="AF516" s="19"/>
      <c r="AH516" s="19"/>
      <c r="AI516" s="25"/>
      <c r="CD516" s="19"/>
      <c r="CE516" s="25"/>
      <c r="DZ516" s="19"/>
      <c r="EA516" s="19"/>
      <c r="EB516" s="19"/>
      <c r="EC516" s="19"/>
      <c r="ED516" s="19"/>
      <c r="EE516" s="19"/>
      <c r="EF516" s="19"/>
      <c r="EG516" s="19"/>
      <c r="EH516" s="19"/>
      <c r="EI516" s="19"/>
      <c r="EJ516" s="19"/>
      <c r="EK516" s="19"/>
      <c r="EL516" s="19"/>
      <c r="FU516" s="19"/>
      <c r="FV516" s="19"/>
      <c r="HQ516" s="19"/>
      <c r="HR516" s="19"/>
      <c r="JM516" s="19"/>
      <c r="JN516" s="29"/>
      <c r="JO516" s="19"/>
      <c r="JP516" s="19"/>
      <c r="JQ516" s="19"/>
      <c r="JR516" s="19"/>
      <c r="JS516" s="19"/>
      <c r="JT516" s="19"/>
      <c r="JU516" s="19"/>
      <c r="JV516" s="19"/>
      <c r="JW516" s="19"/>
      <c r="JX516" s="19"/>
      <c r="JY516" s="19"/>
      <c r="JZ516" s="19"/>
      <c r="LI516" s="19"/>
      <c r="LJ516" s="19"/>
      <c r="LK516" s="19"/>
      <c r="LL516" s="19"/>
      <c r="LM516" s="19"/>
      <c r="LN516" s="19"/>
      <c r="LO516" s="19"/>
      <c r="LP516" s="19"/>
      <c r="LQ516" s="19"/>
      <c r="LR516" s="19"/>
      <c r="LS516" s="19"/>
      <c r="LT516" s="19"/>
      <c r="LU516" s="19"/>
      <c r="ND516" s="19"/>
      <c r="NE516" s="19"/>
      <c r="NF516" s="19"/>
      <c r="NG516" s="19"/>
      <c r="NH516" s="19"/>
      <c r="NI516" s="19"/>
      <c r="NJ516" s="19"/>
      <c r="NK516" s="19"/>
      <c r="NL516" s="19"/>
      <c r="NM516" s="19"/>
      <c r="NN516" s="19"/>
      <c r="NO516" s="19"/>
      <c r="NP516" s="19"/>
      <c r="OZ516" s="25"/>
      <c r="PA516" s="25"/>
      <c r="PB516" s="25"/>
      <c r="PC516" s="25"/>
      <c r="PD516" s="25"/>
      <c r="PE516" s="25"/>
      <c r="PF516" s="25"/>
      <c r="PG516" s="25"/>
      <c r="PH516" s="25"/>
      <c r="PI516" s="25"/>
      <c r="PJ516" s="25"/>
      <c r="PK516" s="25"/>
      <c r="PL516" s="25"/>
      <c r="PM516" s="25"/>
      <c r="PN516" s="25"/>
      <c r="QW516" s="25"/>
      <c r="RA516" s="19"/>
      <c r="RB516" s="19"/>
      <c r="RC516" s="19"/>
      <c r="RD516" s="19"/>
      <c r="RE516" s="19"/>
      <c r="RF516" s="19"/>
      <c r="RI516" s="19"/>
      <c r="RJ516" s="19"/>
      <c r="RK516" s="19"/>
      <c r="RL516" s="19"/>
      <c r="RM516" s="19"/>
      <c r="RN516" s="19"/>
      <c r="RO516" s="19"/>
      <c r="RP516" s="19"/>
      <c r="RQ516" s="19"/>
      <c r="RR516" s="19"/>
      <c r="RS516" s="19"/>
      <c r="RT516" s="19"/>
      <c r="RU516" s="19"/>
      <c r="RV516" s="19"/>
      <c r="RW516" s="19"/>
      <c r="RX516" s="19"/>
      <c r="RY516" s="19"/>
      <c r="SA516" s="19"/>
      <c r="SB516" s="19"/>
    </row>
    <row r="517" spans="1:496" x14ac:dyDescent="0.25">
      <c r="A517" s="2"/>
      <c r="B517" s="19"/>
      <c r="C517" s="19"/>
      <c r="D517" s="19"/>
      <c r="E517" s="25"/>
      <c r="F517" s="25"/>
      <c r="G517" s="19"/>
      <c r="H517" s="19"/>
      <c r="I517" s="19"/>
      <c r="J517" s="19"/>
      <c r="K517" s="19"/>
      <c r="L517" s="29"/>
      <c r="M517" s="29"/>
      <c r="N517" s="19"/>
      <c r="O517" s="19"/>
      <c r="P517" s="20"/>
      <c r="Q517" s="19"/>
      <c r="R517" s="19"/>
      <c r="S517" s="25"/>
      <c r="T517" s="19"/>
      <c r="U517" s="19"/>
      <c r="V517" s="19"/>
      <c r="W517" s="19"/>
      <c r="X517" s="40"/>
      <c r="Y517" s="19"/>
      <c r="Z517" s="19"/>
      <c r="AA517" s="19"/>
      <c r="AB517" s="25"/>
      <c r="AE517" s="19"/>
      <c r="AF517" s="19"/>
      <c r="AH517" s="19"/>
      <c r="AI517" s="25"/>
      <c r="CD517" s="19"/>
      <c r="CE517" s="25"/>
      <c r="DZ517" s="19"/>
      <c r="EA517" s="19"/>
      <c r="EB517" s="19"/>
      <c r="EC517" s="19"/>
      <c r="ED517" s="19"/>
      <c r="EE517" s="19"/>
      <c r="EF517" s="19"/>
      <c r="EG517" s="19"/>
      <c r="EH517" s="19"/>
      <c r="EI517" s="19"/>
      <c r="EJ517" s="19"/>
      <c r="EK517" s="19"/>
      <c r="EL517" s="19"/>
      <c r="FU517" s="19"/>
      <c r="FV517" s="19"/>
      <c r="HQ517" s="19"/>
      <c r="HR517" s="19"/>
      <c r="JM517" s="19"/>
      <c r="JN517" s="29"/>
      <c r="JO517" s="19"/>
      <c r="JP517" s="19"/>
      <c r="JQ517" s="19"/>
      <c r="JR517" s="19"/>
      <c r="JS517" s="19"/>
      <c r="JT517" s="19"/>
      <c r="JU517" s="19"/>
      <c r="JV517" s="19"/>
      <c r="JW517" s="19"/>
      <c r="JX517" s="19"/>
      <c r="JY517" s="19"/>
      <c r="JZ517" s="19"/>
      <c r="LI517" s="19"/>
      <c r="LJ517" s="19"/>
      <c r="LK517" s="19"/>
      <c r="LL517" s="19"/>
      <c r="LM517" s="19"/>
      <c r="LN517" s="19"/>
      <c r="LO517" s="19"/>
      <c r="LP517" s="19"/>
      <c r="LQ517" s="19"/>
      <c r="LR517" s="19"/>
      <c r="LS517" s="19"/>
      <c r="LT517" s="19"/>
      <c r="LU517" s="19"/>
      <c r="ND517" s="19"/>
      <c r="NE517" s="19"/>
      <c r="NF517" s="19"/>
      <c r="NG517" s="19"/>
      <c r="NH517" s="19"/>
      <c r="NI517" s="19"/>
      <c r="NJ517" s="19"/>
      <c r="NK517" s="19"/>
      <c r="NL517" s="19"/>
      <c r="NM517" s="19"/>
      <c r="NN517" s="19"/>
      <c r="NO517" s="19"/>
      <c r="NP517" s="19"/>
      <c r="OZ517" s="25"/>
      <c r="PA517" s="25"/>
      <c r="PB517" s="25"/>
      <c r="PC517" s="25"/>
      <c r="PD517" s="25"/>
      <c r="PE517" s="25"/>
      <c r="PF517" s="25"/>
      <c r="PG517" s="25"/>
      <c r="PH517" s="25"/>
      <c r="PI517" s="25"/>
      <c r="PJ517" s="25"/>
      <c r="PK517" s="25"/>
      <c r="PL517" s="25"/>
      <c r="PM517" s="25"/>
      <c r="PN517" s="25"/>
      <c r="QW517" s="25"/>
      <c r="RA517" s="19"/>
      <c r="RB517" s="19"/>
      <c r="RC517" s="19"/>
      <c r="RD517" s="19"/>
      <c r="RE517" s="19"/>
      <c r="RF517" s="19"/>
      <c r="RI517" s="19"/>
      <c r="RJ517" s="19"/>
      <c r="RK517" s="19"/>
      <c r="RL517" s="19"/>
      <c r="RM517" s="19"/>
      <c r="RN517" s="19"/>
      <c r="RO517" s="19"/>
      <c r="RP517" s="19"/>
      <c r="RQ517" s="19"/>
      <c r="RR517" s="19"/>
      <c r="RS517" s="19"/>
      <c r="RT517" s="19"/>
      <c r="RU517" s="19"/>
      <c r="RV517" s="19"/>
      <c r="RW517" s="19"/>
      <c r="RX517" s="19"/>
      <c r="RY517" s="19"/>
      <c r="SA517" s="19"/>
      <c r="SB517" s="19"/>
    </row>
    <row r="518" spans="1:496" x14ac:dyDescent="0.25">
      <c r="A518" s="2"/>
      <c r="B518" s="19"/>
      <c r="C518" s="19"/>
      <c r="D518" s="19"/>
      <c r="E518" s="25"/>
      <c r="F518" s="25"/>
      <c r="G518" s="19"/>
      <c r="H518" s="19"/>
      <c r="I518" s="19"/>
      <c r="J518" s="19"/>
      <c r="K518" s="19"/>
      <c r="L518" s="29"/>
      <c r="M518" s="29"/>
      <c r="N518" s="19"/>
      <c r="O518" s="19"/>
      <c r="P518" s="20"/>
      <c r="Q518" s="19"/>
      <c r="R518" s="19"/>
      <c r="S518" s="25"/>
      <c r="T518" s="19"/>
      <c r="U518" s="19"/>
      <c r="V518" s="19"/>
      <c r="W518" s="19"/>
      <c r="X518" s="40"/>
      <c r="Y518" s="19"/>
      <c r="Z518" s="19"/>
      <c r="AA518" s="19"/>
      <c r="AB518" s="25"/>
      <c r="AE518" s="19"/>
      <c r="AF518" s="19"/>
      <c r="AH518" s="19"/>
      <c r="AI518" s="25"/>
      <c r="CD518" s="19"/>
      <c r="CE518" s="25"/>
      <c r="DZ518" s="19"/>
      <c r="EA518" s="19"/>
      <c r="EB518" s="19"/>
      <c r="EC518" s="19"/>
      <c r="ED518" s="19"/>
      <c r="EE518" s="19"/>
      <c r="EF518" s="19"/>
      <c r="EG518" s="19"/>
      <c r="EH518" s="19"/>
      <c r="EI518" s="19"/>
      <c r="EJ518" s="19"/>
      <c r="EK518" s="19"/>
      <c r="EL518" s="19"/>
      <c r="FU518" s="19"/>
      <c r="FV518" s="19"/>
      <c r="HQ518" s="19"/>
      <c r="HR518" s="19"/>
      <c r="JM518" s="19"/>
      <c r="JN518" s="29"/>
      <c r="JO518" s="19"/>
      <c r="JP518" s="19"/>
      <c r="JQ518" s="19"/>
      <c r="JR518" s="19"/>
      <c r="JS518" s="19"/>
      <c r="JT518" s="19"/>
      <c r="JU518" s="19"/>
      <c r="JV518" s="19"/>
      <c r="JW518" s="19"/>
      <c r="JX518" s="19"/>
      <c r="JY518" s="19"/>
      <c r="JZ518" s="19"/>
      <c r="LI518" s="19"/>
      <c r="LJ518" s="19"/>
      <c r="LK518" s="19"/>
      <c r="LL518" s="19"/>
      <c r="LM518" s="19"/>
      <c r="LN518" s="19"/>
      <c r="LO518" s="19"/>
      <c r="LP518" s="19"/>
      <c r="LQ518" s="19"/>
      <c r="LR518" s="19"/>
      <c r="LS518" s="19"/>
      <c r="LT518" s="19"/>
      <c r="LU518" s="19"/>
      <c r="ND518" s="19"/>
      <c r="NE518" s="19"/>
      <c r="NF518" s="19"/>
      <c r="NG518" s="19"/>
      <c r="NH518" s="19"/>
      <c r="NI518" s="19"/>
      <c r="NJ518" s="19"/>
      <c r="NK518" s="19"/>
      <c r="NL518" s="19"/>
      <c r="NM518" s="19"/>
      <c r="NN518" s="19"/>
      <c r="NO518" s="19"/>
      <c r="NP518" s="19"/>
      <c r="OZ518" s="25"/>
      <c r="PA518" s="25"/>
      <c r="PB518" s="25"/>
      <c r="PC518" s="25"/>
      <c r="PD518" s="25"/>
      <c r="PE518" s="25"/>
      <c r="PF518" s="25"/>
      <c r="PG518" s="25"/>
      <c r="PH518" s="25"/>
      <c r="PI518" s="25"/>
      <c r="PJ518" s="25"/>
      <c r="PK518" s="25"/>
      <c r="PL518" s="25"/>
      <c r="PM518" s="25"/>
      <c r="PN518" s="25"/>
      <c r="QW518" s="25"/>
      <c r="RA518" s="19"/>
      <c r="RB518" s="19"/>
      <c r="RC518" s="19"/>
      <c r="RD518" s="19"/>
      <c r="RE518" s="19"/>
      <c r="RF518" s="19"/>
      <c r="RI518" s="19"/>
      <c r="RJ518" s="19"/>
      <c r="RK518" s="19"/>
      <c r="RL518" s="19"/>
      <c r="RM518" s="19"/>
      <c r="RN518" s="19"/>
      <c r="RO518" s="19"/>
      <c r="RP518" s="19"/>
      <c r="RQ518" s="19"/>
      <c r="RR518" s="19"/>
      <c r="RS518" s="19"/>
      <c r="RT518" s="19"/>
      <c r="RU518" s="19"/>
      <c r="RV518" s="19"/>
      <c r="RW518" s="19"/>
      <c r="RX518" s="19"/>
      <c r="RY518" s="19"/>
      <c r="SA518" s="19"/>
      <c r="SB518" s="19"/>
    </row>
    <row r="519" spans="1:496" x14ac:dyDescent="0.25">
      <c r="A519" s="2"/>
      <c r="B519" s="19"/>
      <c r="C519" s="19"/>
      <c r="D519" s="19"/>
      <c r="E519" s="25"/>
      <c r="F519" s="25"/>
      <c r="G519" s="19"/>
      <c r="H519" s="19"/>
      <c r="I519" s="19"/>
      <c r="J519" s="19"/>
      <c r="K519" s="19"/>
      <c r="L519" s="29"/>
      <c r="M519" s="29"/>
      <c r="N519" s="19"/>
      <c r="O519" s="19"/>
      <c r="P519" s="20"/>
      <c r="Q519" s="19"/>
      <c r="R519" s="19"/>
      <c r="S519" s="25"/>
      <c r="T519" s="19"/>
      <c r="U519" s="19"/>
      <c r="V519" s="19"/>
      <c r="W519" s="19"/>
      <c r="X519" s="40"/>
      <c r="Y519" s="19"/>
      <c r="Z519" s="19"/>
      <c r="AA519" s="19"/>
      <c r="AB519" s="25"/>
      <c r="AE519" s="19"/>
      <c r="AF519" s="19"/>
      <c r="AH519" s="19"/>
      <c r="AI519" s="25"/>
      <c r="CD519" s="19"/>
      <c r="CE519" s="25"/>
      <c r="DZ519" s="19"/>
      <c r="EA519" s="19"/>
      <c r="EB519" s="19"/>
      <c r="EC519" s="19"/>
      <c r="ED519" s="19"/>
      <c r="EE519" s="19"/>
      <c r="EF519" s="19"/>
      <c r="EG519" s="19"/>
      <c r="EH519" s="19"/>
      <c r="EI519" s="19"/>
      <c r="EJ519" s="19"/>
      <c r="EK519" s="19"/>
      <c r="EL519" s="19"/>
      <c r="FU519" s="19"/>
      <c r="FV519" s="19"/>
      <c r="HQ519" s="19"/>
      <c r="HR519" s="19"/>
      <c r="JM519" s="19"/>
      <c r="JN519" s="29"/>
      <c r="JO519" s="19"/>
      <c r="JP519" s="19"/>
      <c r="JQ519" s="19"/>
      <c r="JR519" s="19"/>
      <c r="JS519" s="19"/>
      <c r="JT519" s="19"/>
      <c r="JU519" s="19"/>
      <c r="JV519" s="19"/>
      <c r="JW519" s="19"/>
      <c r="JX519" s="19"/>
      <c r="JY519" s="19"/>
      <c r="JZ519" s="19"/>
      <c r="LI519" s="19"/>
      <c r="LJ519" s="19"/>
      <c r="LK519" s="19"/>
      <c r="LL519" s="19"/>
      <c r="LM519" s="19"/>
      <c r="LN519" s="19"/>
      <c r="LO519" s="19"/>
      <c r="LP519" s="19"/>
      <c r="LQ519" s="19"/>
      <c r="LR519" s="19"/>
      <c r="LS519" s="19"/>
      <c r="LT519" s="19"/>
      <c r="LU519" s="19"/>
      <c r="ND519" s="19"/>
      <c r="NE519" s="19"/>
      <c r="NF519" s="19"/>
      <c r="NG519" s="19"/>
      <c r="NH519" s="19"/>
      <c r="NI519" s="19"/>
      <c r="NJ519" s="19"/>
      <c r="NK519" s="19"/>
      <c r="NL519" s="19"/>
      <c r="NM519" s="19"/>
      <c r="NN519" s="19"/>
      <c r="NO519" s="19"/>
      <c r="NP519" s="19"/>
      <c r="OZ519" s="25"/>
      <c r="PA519" s="25"/>
      <c r="PB519" s="25"/>
      <c r="PC519" s="25"/>
      <c r="PD519" s="25"/>
      <c r="PE519" s="25"/>
      <c r="PF519" s="25"/>
      <c r="PG519" s="25"/>
      <c r="PH519" s="25"/>
      <c r="PI519" s="25"/>
      <c r="PJ519" s="25"/>
      <c r="PK519" s="25"/>
      <c r="PL519" s="25"/>
      <c r="PM519" s="25"/>
      <c r="PN519" s="25"/>
      <c r="QW519" s="25"/>
      <c r="RA519" s="19"/>
      <c r="RB519" s="19"/>
      <c r="RC519" s="19"/>
      <c r="RD519" s="19"/>
      <c r="RE519" s="19"/>
      <c r="RF519" s="19"/>
      <c r="RI519" s="19"/>
      <c r="RJ519" s="19"/>
      <c r="RK519" s="19"/>
      <c r="RL519" s="19"/>
      <c r="RM519" s="19"/>
      <c r="RN519" s="19"/>
      <c r="RO519" s="19"/>
      <c r="RP519" s="19"/>
      <c r="RQ519" s="19"/>
      <c r="RR519" s="19"/>
      <c r="RS519" s="19"/>
      <c r="RT519" s="19"/>
      <c r="RU519" s="19"/>
      <c r="RV519" s="19"/>
      <c r="RW519" s="19"/>
      <c r="RX519" s="19"/>
      <c r="RY519" s="19"/>
      <c r="SA519" s="19"/>
      <c r="SB519" s="19"/>
    </row>
    <row r="520" spans="1:496" x14ac:dyDescent="0.25">
      <c r="A520" s="2"/>
      <c r="B520" s="19"/>
      <c r="C520" s="19"/>
      <c r="D520" s="19"/>
      <c r="E520" s="25"/>
      <c r="F520" s="25"/>
      <c r="G520" s="19"/>
      <c r="H520" s="19"/>
      <c r="I520" s="19"/>
      <c r="J520" s="19"/>
      <c r="K520" s="19"/>
      <c r="L520" s="29"/>
      <c r="M520" s="29"/>
      <c r="N520" s="19"/>
      <c r="O520" s="19"/>
      <c r="P520" s="20"/>
      <c r="Q520" s="19"/>
      <c r="R520" s="19"/>
      <c r="S520" s="25"/>
      <c r="T520" s="19"/>
      <c r="U520" s="19"/>
      <c r="V520" s="19"/>
      <c r="W520" s="19"/>
      <c r="X520" s="40"/>
      <c r="Y520" s="19"/>
      <c r="Z520" s="19"/>
      <c r="AA520" s="19"/>
      <c r="AB520" s="25"/>
      <c r="AE520" s="19"/>
      <c r="AF520" s="19"/>
      <c r="AH520" s="19"/>
      <c r="AI520" s="25"/>
      <c r="CD520" s="19"/>
      <c r="CE520" s="25"/>
      <c r="DZ520" s="19"/>
      <c r="EA520" s="19"/>
      <c r="EB520" s="19"/>
      <c r="EC520" s="19"/>
      <c r="ED520" s="19"/>
      <c r="EE520" s="19"/>
      <c r="EF520" s="19"/>
      <c r="EG520" s="19"/>
      <c r="EH520" s="19"/>
      <c r="EI520" s="19"/>
      <c r="EJ520" s="19"/>
      <c r="EK520" s="19"/>
      <c r="EL520" s="19"/>
      <c r="FU520" s="19"/>
      <c r="FV520" s="19"/>
      <c r="HQ520" s="19"/>
      <c r="HR520" s="19"/>
      <c r="JM520" s="19"/>
      <c r="JN520" s="29"/>
      <c r="JO520" s="19"/>
      <c r="JP520" s="19"/>
      <c r="JQ520" s="19"/>
      <c r="JR520" s="19"/>
      <c r="JS520" s="19"/>
      <c r="JT520" s="19"/>
      <c r="JU520" s="19"/>
      <c r="JV520" s="19"/>
      <c r="JW520" s="19"/>
      <c r="JX520" s="19"/>
      <c r="JY520" s="19"/>
      <c r="JZ520" s="19"/>
      <c r="LI520" s="19"/>
      <c r="LJ520" s="19"/>
      <c r="LK520" s="19"/>
      <c r="LL520" s="19"/>
      <c r="LM520" s="19"/>
      <c r="LN520" s="19"/>
      <c r="LO520" s="19"/>
      <c r="LP520" s="19"/>
      <c r="LQ520" s="19"/>
      <c r="LR520" s="19"/>
      <c r="LS520" s="19"/>
      <c r="LT520" s="19"/>
      <c r="LU520" s="19"/>
      <c r="ND520" s="19"/>
      <c r="NE520" s="19"/>
      <c r="NF520" s="19"/>
      <c r="NG520" s="19"/>
      <c r="NH520" s="19"/>
      <c r="NI520" s="19"/>
      <c r="NJ520" s="19"/>
      <c r="NK520" s="19"/>
      <c r="NL520" s="19"/>
      <c r="NM520" s="19"/>
      <c r="NN520" s="19"/>
      <c r="NO520" s="19"/>
      <c r="NP520" s="19"/>
      <c r="OZ520" s="25"/>
      <c r="PA520" s="25"/>
      <c r="PB520" s="25"/>
      <c r="PC520" s="25"/>
      <c r="PD520" s="25"/>
      <c r="PE520" s="25"/>
      <c r="PF520" s="25"/>
      <c r="PG520" s="25"/>
      <c r="PH520" s="25"/>
      <c r="PI520" s="25"/>
      <c r="PJ520" s="25"/>
      <c r="PK520" s="25"/>
      <c r="PL520" s="25"/>
      <c r="PM520" s="25"/>
      <c r="PN520" s="25"/>
      <c r="QW520" s="25"/>
      <c r="RA520" s="19"/>
      <c r="RB520" s="19"/>
      <c r="RC520" s="19"/>
      <c r="RD520" s="19"/>
      <c r="RE520" s="19"/>
      <c r="RF520" s="19"/>
      <c r="RI520" s="19"/>
      <c r="RJ520" s="19"/>
      <c r="RK520" s="19"/>
      <c r="RL520" s="19"/>
      <c r="RM520" s="19"/>
      <c r="RN520" s="19"/>
      <c r="RO520" s="19"/>
      <c r="RP520" s="19"/>
      <c r="RQ520" s="19"/>
      <c r="RR520" s="19"/>
      <c r="RS520" s="19"/>
      <c r="RT520" s="19"/>
      <c r="RU520" s="19"/>
      <c r="RV520" s="19"/>
      <c r="RW520" s="19"/>
      <c r="RX520" s="19"/>
      <c r="RY520" s="19"/>
      <c r="SA520" s="19"/>
      <c r="SB520" s="19"/>
    </row>
    <row r="521" spans="1:496" x14ac:dyDescent="0.25">
      <c r="A521" s="2"/>
      <c r="B521" s="19"/>
      <c r="C521" s="19"/>
      <c r="D521" s="19"/>
      <c r="E521" s="25"/>
      <c r="F521" s="25"/>
      <c r="G521" s="19"/>
      <c r="H521" s="19"/>
      <c r="I521" s="19"/>
      <c r="J521" s="19"/>
      <c r="K521" s="19"/>
      <c r="L521" s="29"/>
      <c r="M521" s="29"/>
      <c r="N521" s="19"/>
      <c r="O521" s="19"/>
      <c r="P521" s="20"/>
      <c r="Q521" s="19"/>
      <c r="R521" s="19"/>
      <c r="S521" s="25"/>
      <c r="T521" s="19"/>
      <c r="U521" s="19"/>
      <c r="V521" s="19"/>
      <c r="W521" s="19"/>
      <c r="X521" s="40"/>
      <c r="Y521" s="19"/>
      <c r="Z521" s="19"/>
      <c r="AA521" s="19"/>
      <c r="AB521" s="25"/>
      <c r="AE521" s="19"/>
      <c r="AF521" s="19"/>
      <c r="AH521" s="19"/>
      <c r="AI521" s="25"/>
      <c r="CD521" s="19"/>
      <c r="CE521" s="25"/>
      <c r="DZ521" s="19"/>
      <c r="EA521" s="19"/>
      <c r="EB521" s="19"/>
      <c r="EC521" s="19"/>
      <c r="ED521" s="19"/>
      <c r="EE521" s="19"/>
      <c r="EF521" s="19"/>
      <c r="EG521" s="19"/>
      <c r="EH521" s="19"/>
      <c r="EI521" s="19"/>
      <c r="EJ521" s="19"/>
      <c r="EK521" s="19"/>
      <c r="EL521" s="19"/>
      <c r="FU521" s="19"/>
      <c r="FV521" s="19"/>
      <c r="HQ521" s="19"/>
      <c r="HR521" s="19"/>
      <c r="JM521" s="19"/>
      <c r="JN521" s="29"/>
      <c r="JO521" s="19"/>
      <c r="JP521" s="19"/>
      <c r="JQ521" s="19"/>
      <c r="JR521" s="19"/>
      <c r="JS521" s="19"/>
      <c r="JT521" s="19"/>
      <c r="JU521" s="19"/>
      <c r="JV521" s="19"/>
      <c r="JW521" s="19"/>
      <c r="JX521" s="19"/>
      <c r="JY521" s="19"/>
      <c r="JZ521" s="19"/>
      <c r="LI521" s="19"/>
      <c r="LJ521" s="19"/>
      <c r="LK521" s="19"/>
      <c r="LL521" s="19"/>
      <c r="LM521" s="19"/>
      <c r="LN521" s="19"/>
      <c r="LO521" s="19"/>
      <c r="LP521" s="19"/>
      <c r="LQ521" s="19"/>
      <c r="LR521" s="19"/>
      <c r="LS521" s="19"/>
      <c r="LT521" s="19"/>
      <c r="LU521" s="19"/>
      <c r="ND521" s="19"/>
      <c r="NE521" s="19"/>
      <c r="NF521" s="19"/>
      <c r="NG521" s="19"/>
      <c r="NH521" s="19"/>
      <c r="NI521" s="19"/>
      <c r="NJ521" s="19"/>
      <c r="NK521" s="19"/>
      <c r="NL521" s="19"/>
      <c r="NM521" s="19"/>
      <c r="NN521" s="19"/>
      <c r="NO521" s="19"/>
      <c r="NP521" s="19"/>
      <c r="OZ521" s="25"/>
      <c r="PA521" s="25"/>
      <c r="PB521" s="25"/>
      <c r="PC521" s="25"/>
      <c r="PD521" s="25"/>
      <c r="PE521" s="25"/>
      <c r="PF521" s="25"/>
      <c r="PG521" s="25"/>
      <c r="PH521" s="25"/>
      <c r="PI521" s="25"/>
      <c r="PJ521" s="25"/>
      <c r="PK521" s="25"/>
      <c r="PL521" s="25"/>
      <c r="PM521" s="25"/>
      <c r="PN521" s="25"/>
      <c r="QW521" s="25"/>
      <c r="RA521" s="19"/>
      <c r="RB521" s="19"/>
      <c r="RC521" s="19"/>
      <c r="RD521" s="19"/>
      <c r="RE521" s="19"/>
      <c r="RF521" s="19"/>
      <c r="RI521" s="19"/>
      <c r="RJ521" s="19"/>
      <c r="RK521" s="19"/>
      <c r="RL521" s="19"/>
      <c r="RM521" s="19"/>
      <c r="RN521" s="19"/>
      <c r="RO521" s="19"/>
      <c r="RP521" s="19"/>
      <c r="RQ521" s="19"/>
      <c r="RR521" s="19"/>
      <c r="RS521" s="19"/>
      <c r="RT521" s="19"/>
      <c r="RU521" s="19"/>
      <c r="RV521" s="19"/>
      <c r="RW521" s="19"/>
      <c r="RX521" s="19"/>
      <c r="RY521" s="19"/>
      <c r="SA521" s="19"/>
      <c r="SB521" s="19"/>
    </row>
    <row r="522" spans="1:496" x14ac:dyDescent="0.25">
      <c r="A522" s="2"/>
      <c r="B522" s="19"/>
      <c r="C522" s="19"/>
      <c r="D522" s="19"/>
      <c r="E522" s="25"/>
      <c r="F522" s="25"/>
      <c r="G522" s="19"/>
      <c r="H522" s="19"/>
      <c r="I522" s="19"/>
      <c r="J522" s="19"/>
      <c r="K522" s="19"/>
      <c r="L522" s="29"/>
      <c r="M522" s="29"/>
      <c r="N522" s="19"/>
      <c r="O522" s="19"/>
      <c r="P522" s="20"/>
      <c r="Q522" s="19"/>
      <c r="R522" s="19"/>
      <c r="S522" s="25"/>
      <c r="T522" s="19"/>
      <c r="U522" s="19"/>
      <c r="V522" s="19"/>
      <c r="W522" s="19"/>
      <c r="X522" s="40"/>
      <c r="Y522" s="19"/>
      <c r="Z522" s="19"/>
      <c r="AA522" s="19"/>
      <c r="AB522" s="25"/>
      <c r="AE522" s="19"/>
      <c r="AF522" s="19"/>
      <c r="AH522" s="19"/>
      <c r="AI522" s="25"/>
      <c r="CD522" s="19"/>
      <c r="CE522" s="25"/>
      <c r="DZ522" s="19"/>
      <c r="EA522" s="19"/>
      <c r="EB522" s="19"/>
      <c r="EC522" s="19"/>
      <c r="ED522" s="19"/>
      <c r="EE522" s="19"/>
      <c r="EF522" s="19"/>
      <c r="EG522" s="19"/>
      <c r="EH522" s="19"/>
      <c r="EI522" s="19"/>
      <c r="EJ522" s="19"/>
      <c r="EK522" s="19"/>
      <c r="EL522" s="19"/>
      <c r="FU522" s="19"/>
      <c r="FV522" s="19"/>
      <c r="HQ522" s="19"/>
      <c r="HR522" s="19"/>
      <c r="JM522" s="19"/>
      <c r="JN522" s="29"/>
      <c r="JO522" s="19"/>
      <c r="JP522" s="19"/>
      <c r="JQ522" s="19"/>
      <c r="JR522" s="19"/>
      <c r="JS522" s="19"/>
      <c r="JT522" s="19"/>
      <c r="JU522" s="19"/>
      <c r="JV522" s="19"/>
      <c r="JW522" s="19"/>
      <c r="JX522" s="19"/>
      <c r="JY522" s="19"/>
      <c r="JZ522" s="19"/>
      <c r="LI522" s="19"/>
      <c r="LJ522" s="19"/>
      <c r="LK522" s="19"/>
      <c r="LL522" s="19"/>
      <c r="LM522" s="19"/>
      <c r="LN522" s="19"/>
      <c r="LO522" s="19"/>
      <c r="LP522" s="19"/>
      <c r="LQ522" s="19"/>
      <c r="LR522" s="19"/>
      <c r="LS522" s="19"/>
      <c r="LT522" s="19"/>
      <c r="LU522" s="19"/>
      <c r="ND522" s="19"/>
      <c r="NE522" s="19"/>
      <c r="NF522" s="19"/>
      <c r="NG522" s="19"/>
      <c r="NH522" s="19"/>
      <c r="NI522" s="19"/>
      <c r="NJ522" s="19"/>
      <c r="NK522" s="19"/>
      <c r="NL522" s="19"/>
      <c r="NM522" s="19"/>
      <c r="NN522" s="19"/>
      <c r="NO522" s="19"/>
      <c r="NP522" s="19"/>
      <c r="OZ522" s="25"/>
      <c r="PA522" s="25"/>
      <c r="PB522" s="25"/>
      <c r="PC522" s="25"/>
      <c r="PD522" s="25"/>
      <c r="PE522" s="25"/>
      <c r="PF522" s="25"/>
      <c r="PG522" s="25"/>
      <c r="PH522" s="25"/>
      <c r="PI522" s="25"/>
      <c r="PJ522" s="25"/>
      <c r="PK522" s="25"/>
      <c r="PL522" s="25"/>
      <c r="PM522" s="25"/>
      <c r="PN522" s="25"/>
      <c r="QW522" s="25"/>
      <c r="RA522" s="19"/>
      <c r="RB522" s="19"/>
      <c r="RC522" s="19"/>
      <c r="RD522" s="19"/>
      <c r="RE522" s="19"/>
      <c r="RF522" s="19"/>
      <c r="RI522" s="19"/>
      <c r="RJ522" s="19"/>
      <c r="RK522" s="19"/>
      <c r="RL522" s="19"/>
      <c r="RM522" s="19"/>
      <c r="RN522" s="19"/>
      <c r="RO522" s="19"/>
      <c r="RP522" s="19"/>
      <c r="RQ522" s="19"/>
      <c r="RR522" s="19"/>
      <c r="RS522" s="19"/>
      <c r="RT522" s="19"/>
      <c r="RU522" s="19"/>
      <c r="RV522" s="19"/>
      <c r="RW522" s="19"/>
      <c r="RX522" s="19"/>
      <c r="RY522" s="19"/>
      <c r="SA522" s="19"/>
      <c r="SB522" s="19"/>
    </row>
    <row r="523" spans="1:496" x14ac:dyDescent="0.25">
      <c r="A523" s="2"/>
      <c r="B523" s="19"/>
      <c r="C523" s="19"/>
      <c r="D523" s="19"/>
      <c r="E523" s="25"/>
      <c r="F523" s="25"/>
      <c r="G523" s="19"/>
      <c r="H523" s="19"/>
      <c r="I523" s="19"/>
      <c r="J523" s="19"/>
      <c r="K523" s="19"/>
      <c r="L523" s="29"/>
      <c r="M523" s="29"/>
      <c r="N523" s="19"/>
      <c r="O523" s="19"/>
      <c r="P523" s="20"/>
      <c r="Q523" s="19"/>
      <c r="R523" s="19"/>
      <c r="S523" s="25"/>
      <c r="T523" s="19"/>
      <c r="U523" s="19"/>
      <c r="V523" s="19"/>
      <c r="W523" s="19"/>
      <c r="X523" s="40"/>
      <c r="Y523" s="19"/>
      <c r="Z523" s="19"/>
      <c r="AA523" s="19"/>
      <c r="AB523" s="25"/>
      <c r="AE523" s="19"/>
      <c r="AF523" s="19"/>
      <c r="AH523" s="19"/>
      <c r="AI523" s="25"/>
      <c r="CD523" s="19"/>
      <c r="CE523" s="25"/>
      <c r="DZ523" s="19"/>
      <c r="EA523" s="19"/>
      <c r="EB523" s="19"/>
      <c r="EC523" s="19"/>
      <c r="ED523" s="19"/>
      <c r="EE523" s="19"/>
      <c r="EF523" s="19"/>
      <c r="EG523" s="19"/>
      <c r="EH523" s="19"/>
      <c r="EI523" s="19"/>
      <c r="EJ523" s="19"/>
      <c r="EK523" s="19"/>
      <c r="EL523" s="19"/>
      <c r="FU523" s="19"/>
      <c r="FV523" s="19"/>
      <c r="HQ523" s="19"/>
      <c r="HR523" s="19"/>
      <c r="JM523" s="19"/>
      <c r="JN523" s="29"/>
      <c r="JO523" s="19"/>
      <c r="JP523" s="19"/>
      <c r="JQ523" s="19"/>
      <c r="JR523" s="19"/>
      <c r="JS523" s="19"/>
      <c r="JT523" s="19"/>
      <c r="JU523" s="19"/>
      <c r="JV523" s="19"/>
      <c r="JW523" s="19"/>
      <c r="JX523" s="19"/>
      <c r="JY523" s="19"/>
      <c r="JZ523" s="19"/>
      <c r="LI523" s="19"/>
      <c r="LJ523" s="19"/>
      <c r="LK523" s="19"/>
      <c r="LL523" s="19"/>
      <c r="LM523" s="19"/>
      <c r="LN523" s="19"/>
      <c r="LO523" s="19"/>
      <c r="LP523" s="19"/>
      <c r="LQ523" s="19"/>
      <c r="LR523" s="19"/>
      <c r="LS523" s="19"/>
      <c r="LT523" s="19"/>
      <c r="LU523" s="19"/>
      <c r="ND523" s="19"/>
      <c r="NE523" s="19"/>
      <c r="NF523" s="19"/>
      <c r="NG523" s="19"/>
      <c r="NH523" s="19"/>
      <c r="NI523" s="19"/>
      <c r="NJ523" s="19"/>
      <c r="NK523" s="19"/>
      <c r="NL523" s="19"/>
      <c r="NM523" s="19"/>
      <c r="NN523" s="19"/>
      <c r="NO523" s="19"/>
      <c r="NP523" s="19"/>
      <c r="OZ523" s="25"/>
      <c r="PA523" s="25"/>
      <c r="PB523" s="25"/>
      <c r="PC523" s="25"/>
      <c r="PD523" s="25"/>
      <c r="PE523" s="25"/>
      <c r="PF523" s="25"/>
      <c r="PG523" s="25"/>
      <c r="PH523" s="25"/>
      <c r="PI523" s="25"/>
      <c r="PJ523" s="25"/>
      <c r="PK523" s="25"/>
      <c r="PL523" s="25"/>
      <c r="PM523" s="25"/>
      <c r="PN523" s="25"/>
      <c r="QW523" s="25"/>
      <c r="RA523" s="19"/>
      <c r="RB523" s="19"/>
      <c r="RC523" s="19"/>
      <c r="RD523" s="19"/>
      <c r="RE523" s="19"/>
      <c r="RF523" s="19"/>
      <c r="RI523" s="19"/>
      <c r="RJ523" s="19"/>
      <c r="RK523" s="19"/>
      <c r="RL523" s="19"/>
      <c r="RM523" s="19"/>
      <c r="RN523" s="19"/>
      <c r="RO523" s="19"/>
      <c r="RP523" s="19"/>
      <c r="RQ523" s="19"/>
      <c r="RR523" s="19"/>
      <c r="RS523" s="19"/>
      <c r="RT523" s="19"/>
      <c r="RU523" s="19"/>
      <c r="RV523" s="19"/>
      <c r="RW523" s="19"/>
      <c r="RX523" s="19"/>
      <c r="RY523" s="19"/>
      <c r="SA523" s="19"/>
      <c r="SB523" s="19"/>
    </row>
    <row r="524" spans="1:496" x14ac:dyDescent="0.25">
      <c r="A524" s="2"/>
      <c r="B524" s="19"/>
      <c r="C524" s="19"/>
      <c r="D524" s="19"/>
      <c r="E524" s="25"/>
      <c r="F524" s="25"/>
      <c r="G524" s="19"/>
      <c r="H524" s="19"/>
      <c r="I524" s="19"/>
      <c r="J524" s="19"/>
      <c r="K524" s="19"/>
      <c r="L524" s="29"/>
      <c r="M524" s="29"/>
      <c r="N524" s="19"/>
      <c r="O524" s="19"/>
      <c r="P524" s="20"/>
      <c r="Q524" s="19"/>
      <c r="R524" s="19"/>
      <c r="S524" s="25"/>
      <c r="T524" s="19"/>
      <c r="U524" s="19"/>
      <c r="V524" s="19"/>
      <c r="W524" s="19"/>
      <c r="X524" s="40"/>
      <c r="Y524" s="19"/>
      <c r="Z524" s="19"/>
      <c r="AA524" s="19"/>
      <c r="AB524" s="25"/>
      <c r="AE524" s="19"/>
      <c r="AF524" s="19"/>
      <c r="AH524" s="19"/>
      <c r="AI524" s="25"/>
      <c r="CD524" s="19"/>
      <c r="CE524" s="25"/>
      <c r="DZ524" s="19"/>
      <c r="EA524" s="19"/>
      <c r="EB524" s="19"/>
      <c r="EC524" s="19"/>
      <c r="ED524" s="19"/>
      <c r="EE524" s="19"/>
      <c r="EF524" s="19"/>
      <c r="EG524" s="19"/>
      <c r="EH524" s="19"/>
      <c r="EI524" s="19"/>
      <c r="EJ524" s="19"/>
      <c r="EK524" s="19"/>
      <c r="EL524" s="19"/>
      <c r="FU524" s="19"/>
      <c r="FV524" s="19"/>
      <c r="HQ524" s="19"/>
      <c r="HR524" s="19"/>
      <c r="JM524" s="19"/>
      <c r="JN524" s="29"/>
      <c r="JO524" s="19"/>
      <c r="JP524" s="19"/>
      <c r="JQ524" s="19"/>
      <c r="JR524" s="19"/>
      <c r="JS524" s="19"/>
      <c r="JT524" s="19"/>
      <c r="JU524" s="19"/>
      <c r="JV524" s="19"/>
      <c r="JW524" s="19"/>
      <c r="JX524" s="19"/>
      <c r="JY524" s="19"/>
      <c r="JZ524" s="19"/>
      <c r="LI524" s="19"/>
      <c r="LJ524" s="19"/>
      <c r="LK524" s="19"/>
      <c r="LL524" s="19"/>
      <c r="LM524" s="19"/>
      <c r="LN524" s="19"/>
      <c r="LO524" s="19"/>
      <c r="LP524" s="19"/>
      <c r="LQ524" s="19"/>
      <c r="LR524" s="19"/>
      <c r="LS524" s="19"/>
      <c r="LT524" s="19"/>
      <c r="LU524" s="19"/>
      <c r="ND524" s="19"/>
      <c r="NE524" s="19"/>
      <c r="NF524" s="19"/>
      <c r="NG524" s="19"/>
      <c r="NH524" s="19"/>
      <c r="NI524" s="19"/>
      <c r="NJ524" s="19"/>
      <c r="NK524" s="19"/>
      <c r="NL524" s="19"/>
      <c r="NM524" s="19"/>
      <c r="NN524" s="19"/>
      <c r="NO524" s="19"/>
      <c r="NP524" s="19"/>
      <c r="OZ524" s="25"/>
      <c r="PA524" s="25"/>
      <c r="PB524" s="25"/>
      <c r="PC524" s="25"/>
      <c r="PD524" s="25"/>
      <c r="PE524" s="25"/>
      <c r="PF524" s="25"/>
      <c r="PG524" s="25"/>
      <c r="PH524" s="25"/>
      <c r="PI524" s="25"/>
      <c r="PJ524" s="25"/>
      <c r="PK524" s="25"/>
      <c r="PL524" s="25"/>
      <c r="PM524" s="25"/>
      <c r="PN524" s="25"/>
      <c r="QW524" s="25"/>
      <c r="RA524" s="19"/>
      <c r="RB524" s="19"/>
      <c r="RC524" s="19"/>
      <c r="RD524" s="19"/>
      <c r="RE524" s="19"/>
      <c r="RF524" s="19"/>
      <c r="RI524" s="19"/>
      <c r="RJ524" s="19"/>
      <c r="RK524" s="19"/>
      <c r="RL524" s="19"/>
      <c r="RM524" s="19"/>
      <c r="RN524" s="19"/>
      <c r="RO524" s="19"/>
      <c r="RP524" s="19"/>
      <c r="RQ524" s="19"/>
      <c r="RR524" s="19"/>
      <c r="RS524" s="19"/>
      <c r="RT524" s="19"/>
      <c r="RU524" s="19"/>
      <c r="RV524" s="19"/>
      <c r="RW524" s="19"/>
      <c r="RX524" s="19"/>
      <c r="RY524" s="19"/>
      <c r="SA524" s="19"/>
      <c r="SB524" s="19"/>
    </row>
    <row r="525" spans="1:496" x14ac:dyDescent="0.25">
      <c r="A525" s="2"/>
      <c r="B525" s="19"/>
      <c r="C525" s="19"/>
      <c r="D525" s="19"/>
      <c r="E525" s="25"/>
      <c r="F525" s="25"/>
      <c r="G525" s="19"/>
      <c r="H525" s="19"/>
      <c r="I525" s="19"/>
      <c r="J525" s="19"/>
      <c r="K525" s="19"/>
      <c r="L525" s="29"/>
      <c r="M525" s="29"/>
      <c r="N525" s="19"/>
      <c r="O525" s="19"/>
      <c r="P525" s="20"/>
      <c r="Q525" s="19"/>
      <c r="R525" s="19"/>
      <c r="S525" s="25"/>
      <c r="T525" s="19"/>
      <c r="U525" s="19"/>
      <c r="V525" s="19"/>
      <c r="W525" s="19"/>
      <c r="X525" s="40"/>
      <c r="Y525" s="19"/>
      <c r="Z525" s="19"/>
      <c r="AA525" s="19"/>
      <c r="AB525" s="25"/>
      <c r="AE525" s="19"/>
      <c r="AF525" s="19"/>
      <c r="AH525" s="19"/>
      <c r="AI525" s="25"/>
      <c r="CD525" s="19"/>
      <c r="CE525" s="25"/>
      <c r="DZ525" s="19"/>
      <c r="EA525" s="19"/>
      <c r="EB525" s="19"/>
      <c r="EC525" s="19"/>
      <c r="ED525" s="19"/>
      <c r="EE525" s="19"/>
      <c r="EF525" s="19"/>
      <c r="EG525" s="19"/>
      <c r="EH525" s="19"/>
      <c r="EI525" s="19"/>
      <c r="EJ525" s="19"/>
      <c r="EK525" s="19"/>
      <c r="EL525" s="19"/>
      <c r="FU525" s="19"/>
      <c r="FV525" s="19"/>
      <c r="HQ525" s="19"/>
      <c r="HR525" s="19"/>
      <c r="JM525" s="19"/>
      <c r="JN525" s="29"/>
      <c r="JO525" s="19"/>
      <c r="JP525" s="19"/>
      <c r="JQ525" s="19"/>
      <c r="JR525" s="19"/>
      <c r="JS525" s="19"/>
      <c r="JT525" s="19"/>
      <c r="JU525" s="19"/>
      <c r="JV525" s="19"/>
      <c r="JW525" s="19"/>
      <c r="JX525" s="19"/>
      <c r="JY525" s="19"/>
      <c r="JZ525" s="19"/>
      <c r="LI525" s="19"/>
      <c r="LJ525" s="19"/>
      <c r="LK525" s="19"/>
      <c r="LL525" s="19"/>
      <c r="LM525" s="19"/>
      <c r="LN525" s="19"/>
      <c r="LO525" s="19"/>
      <c r="LP525" s="19"/>
      <c r="LQ525" s="19"/>
      <c r="LR525" s="19"/>
      <c r="LS525" s="19"/>
      <c r="LT525" s="19"/>
      <c r="LU525" s="19"/>
      <c r="ND525" s="19"/>
      <c r="NE525" s="19"/>
      <c r="NF525" s="19"/>
      <c r="NG525" s="19"/>
      <c r="NH525" s="19"/>
      <c r="NI525" s="19"/>
      <c r="NJ525" s="19"/>
      <c r="NK525" s="19"/>
      <c r="NL525" s="19"/>
      <c r="NM525" s="19"/>
      <c r="NN525" s="19"/>
      <c r="NO525" s="19"/>
      <c r="NP525" s="19"/>
      <c r="OZ525" s="25"/>
      <c r="PA525" s="25"/>
      <c r="PB525" s="25"/>
      <c r="PC525" s="25"/>
      <c r="PD525" s="25"/>
      <c r="PE525" s="25"/>
      <c r="PF525" s="25"/>
      <c r="PG525" s="25"/>
      <c r="PH525" s="25"/>
      <c r="PI525" s="25"/>
      <c r="PJ525" s="25"/>
      <c r="PK525" s="25"/>
      <c r="PL525" s="25"/>
      <c r="PM525" s="25"/>
      <c r="PN525" s="25"/>
      <c r="QW525" s="25"/>
      <c r="RA525" s="19"/>
      <c r="RB525" s="19"/>
      <c r="RC525" s="19"/>
      <c r="RD525" s="19"/>
      <c r="RE525" s="19"/>
      <c r="RF525" s="19"/>
      <c r="RI525" s="19"/>
      <c r="RJ525" s="19"/>
      <c r="RK525" s="19"/>
      <c r="RL525" s="19"/>
      <c r="RM525" s="19"/>
      <c r="RN525" s="19"/>
      <c r="RO525" s="19"/>
      <c r="RP525" s="19"/>
      <c r="RQ525" s="19"/>
      <c r="RR525" s="19"/>
      <c r="RS525" s="19"/>
      <c r="RT525" s="19"/>
      <c r="RU525" s="19"/>
      <c r="RV525" s="19"/>
      <c r="RW525" s="19"/>
      <c r="RX525" s="19"/>
      <c r="RY525" s="19"/>
      <c r="SA525" s="19"/>
      <c r="SB525" s="19"/>
    </row>
    <row r="526" spans="1:496" x14ac:dyDescent="0.25">
      <c r="A526" s="2"/>
      <c r="B526" s="19"/>
      <c r="C526" s="19"/>
      <c r="D526" s="19"/>
      <c r="E526" s="25"/>
      <c r="F526" s="25"/>
      <c r="G526" s="19"/>
      <c r="H526" s="19"/>
      <c r="I526" s="19"/>
      <c r="J526" s="19"/>
      <c r="K526" s="19"/>
      <c r="L526" s="29"/>
      <c r="M526" s="29"/>
      <c r="N526" s="19"/>
      <c r="O526" s="19"/>
      <c r="P526" s="20"/>
      <c r="Q526" s="19"/>
      <c r="R526" s="19"/>
      <c r="S526" s="25"/>
      <c r="T526" s="19"/>
      <c r="U526" s="19"/>
      <c r="V526" s="19"/>
      <c r="W526" s="19"/>
      <c r="X526" s="40"/>
      <c r="Y526" s="19"/>
      <c r="Z526" s="19"/>
      <c r="AA526" s="19"/>
      <c r="AB526" s="25"/>
      <c r="AE526" s="19"/>
      <c r="AF526" s="19"/>
      <c r="AH526" s="19"/>
      <c r="AI526" s="25"/>
      <c r="CD526" s="19"/>
      <c r="CE526" s="25"/>
      <c r="DZ526" s="19"/>
      <c r="EA526" s="19"/>
      <c r="EB526" s="19"/>
      <c r="EC526" s="19"/>
      <c r="ED526" s="19"/>
      <c r="EE526" s="19"/>
      <c r="EF526" s="19"/>
      <c r="EG526" s="19"/>
      <c r="EH526" s="19"/>
      <c r="EI526" s="19"/>
      <c r="EJ526" s="19"/>
      <c r="EK526" s="19"/>
      <c r="EL526" s="19"/>
      <c r="FU526" s="19"/>
      <c r="FV526" s="19"/>
      <c r="HQ526" s="19"/>
      <c r="HR526" s="19"/>
      <c r="JM526" s="19"/>
      <c r="JN526" s="29"/>
      <c r="JO526" s="19"/>
      <c r="JP526" s="19"/>
      <c r="JQ526" s="19"/>
      <c r="JR526" s="19"/>
      <c r="JS526" s="19"/>
      <c r="JT526" s="19"/>
      <c r="JU526" s="19"/>
      <c r="JV526" s="19"/>
      <c r="JW526" s="19"/>
      <c r="JX526" s="19"/>
      <c r="JY526" s="19"/>
      <c r="JZ526" s="19"/>
      <c r="LI526" s="19"/>
      <c r="LJ526" s="19"/>
      <c r="LK526" s="19"/>
      <c r="LL526" s="19"/>
      <c r="LM526" s="19"/>
      <c r="LN526" s="19"/>
      <c r="LO526" s="19"/>
      <c r="LP526" s="19"/>
      <c r="LQ526" s="19"/>
      <c r="LR526" s="19"/>
      <c r="LS526" s="19"/>
      <c r="LT526" s="19"/>
      <c r="LU526" s="19"/>
      <c r="ND526" s="19"/>
      <c r="NE526" s="19"/>
      <c r="NF526" s="19"/>
      <c r="NG526" s="19"/>
      <c r="NH526" s="19"/>
      <c r="NI526" s="19"/>
      <c r="NJ526" s="19"/>
      <c r="NK526" s="19"/>
      <c r="NL526" s="19"/>
      <c r="NM526" s="19"/>
      <c r="NN526" s="19"/>
      <c r="NO526" s="19"/>
      <c r="NP526" s="19"/>
      <c r="OZ526" s="25"/>
      <c r="PA526" s="25"/>
      <c r="PB526" s="25"/>
      <c r="PC526" s="25"/>
      <c r="PD526" s="25"/>
      <c r="PE526" s="25"/>
      <c r="PF526" s="25"/>
      <c r="PG526" s="25"/>
      <c r="PH526" s="25"/>
      <c r="PI526" s="25"/>
      <c r="PJ526" s="25"/>
      <c r="PK526" s="25"/>
      <c r="PL526" s="25"/>
      <c r="PM526" s="25"/>
      <c r="PN526" s="25"/>
      <c r="QW526" s="25"/>
      <c r="RA526" s="19"/>
      <c r="RB526" s="19"/>
      <c r="RC526" s="19"/>
      <c r="RD526" s="19"/>
      <c r="RE526" s="19"/>
      <c r="RF526" s="19"/>
      <c r="RI526" s="19"/>
      <c r="RJ526" s="19"/>
      <c r="RK526" s="19"/>
      <c r="RL526" s="19"/>
      <c r="RM526" s="19"/>
      <c r="RN526" s="19"/>
      <c r="RO526" s="19"/>
      <c r="RP526" s="19"/>
      <c r="RQ526" s="19"/>
      <c r="RR526" s="19"/>
      <c r="RS526" s="19"/>
      <c r="RT526" s="19"/>
      <c r="RU526" s="19"/>
      <c r="RV526" s="19"/>
      <c r="RW526" s="19"/>
      <c r="RX526" s="19"/>
      <c r="RY526" s="19"/>
      <c r="SA526" s="19"/>
      <c r="SB526" s="19"/>
    </row>
    <row r="527" spans="1:496" x14ac:dyDescent="0.25">
      <c r="A527" s="2"/>
      <c r="B527" s="19"/>
      <c r="C527" s="19"/>
      <c r="D527" s="19"/>
      <c r="E527" s="25"/>
      <c r="F527" s="25"/>
      <c r="G527" s="19"/>
      <c r="H527" s="19"/>
      <c r="I527" s="19"/>
      <c r="J527" s="19"/>
      <c r="K527" s="19"/>
      <c r="L527" s="29"/>
      <c r="M527" s="29"/>
      <c r="N527" s="19"/>
      <c r="O527" s="19"/>
      <c r="P527" s="20"/>
      <c r="Q527" s="19"/>
      <c r="R527" s="19"/>
      <c r="S527" s="25"/>
      <c r="T527" s="19"/>
      <c r="U527" s="19"/>
      <c r="V527" s="19"/>
      <c r="W527" s="19"/>
      <c r="X527" s="40"/>
      <c r="Y527" s="19"/>
      <c r="Z527" s="19"/>
      <c r="AA527" s="19"/>
      <c r="AB527" s="25"/>
      <c r="AE527" s="19"/>
      <c r="AF527" s="19"/>
      <c r="AH527" s="19"/>
      <c r="AI527" s="25"/>
      <c r="CD527" s="19"/>
      <c r="CE527" s="25"/>
      <c r="DZ527" s="19"/>
      <c r="EA527" s="19"/>
      <c r="EB527" s="19"/>
      <c r="EC527" s="19"/>
      <c r="ED527" s="19"/>
      <c r="EE527" s="19"/>
      <c r="EF527" s="19"/>
      <c r="EG527" s="19"/>
      <c r="EH527" s="19"/>
      <c r="EI527" s="19"/>
      <c r="EJ527" s="19"/>
      <c r="EK527" s="19"/>
      <c r="EL527" s="19"/>
      <c r="FU527" s="19"/>
      <c r="FV527" s="19"/>
      <c r="HQ527" s="19"/>
      <c r="HR527" s="19"/>
      <c r="JM527" s="19"/>
      <c r="JN527" s="29"/>
      <c r="JO527" s="19"/>
      <c r="JP527" s="19"/>
      <c r="JQ527" s="19"/>
      <c r="JR527" s="19"/>
      <c r="JS527" s="19"/>
      <c r="JT527" s="19"/>
      <c r="JU527" s="19"/>
      <c r="JV527" s="19"/>
      <c r="JW527" s="19"/>
      <c r="JX527" s="19"/>
      <c r="JY527" s="19"/>
      <c r="JZ527" s="19"/>
      <c r="LI527" s="19"/>
      <c r="LJ527" s="19"/>
      <c r="LK527" s="19"/>
      <c r="LL527" s="19"/>
      <c r="LM527" s="19"/>
      <c r="LN527" s="19"/>
      <c r="LO527" s="19"/>
      <c r="LP527" s="19"/>
      <c r="LQ527" s="19"/>
      <c r="LR527" s="19"/>
      <c r="LS527" s="19"/>
      <c r="LT527" s="19"/>
      <c r="LU527" s="19"/>
      <c r="ND527" s="19"/>
      <c r="NE527" s="19"/>
      <c r="NF527" s="19"/>
      <c r="NG527" s="19"/>
      <c r="NH527" s="19"/>
      <c r="NI527" s="19"/>
      <c r="NJ527" s="19"/>
      <c r="NK527" s="19"/>
      <c r="NL527" s="19"/>
      <c r="NM527" s="19"/>
      <c r="NN527" s="19"/>
      <c r="NO527" s="19"/>
      <c r="NP527" s="19"/>
      <c r="OZ527" s="25"/>
      <c r="PA527" s="25"/>
      <c r="PB527" s="25"/>
      <c r="PC527" s="25"/>
      <c r="PD527" s="25"/>
      <c r="PE527" s="25"/>
      <c r="PF527" s="25"/>
      <c r="PG527" s="25"/>
      <c r="PH527" s="25"/>
      <c r="PI527" s="25"/>
      <c r="PJ527" s="25"/>
      <c r="PK527" s="25"/>
      <c r="PL527" s="25"/>
      <c r="PM527" s="25"/>
      <c r="PN527" s="25"/>
      <c r="QW527" s="25"/>
      <c r="RA527" s="19"/>
      <c r="RB527" s="19"/>
      <c r="RC527" s="19"/>
      <c r="RD527" s="19"/>
      <c r="RE527" s="19"/>
      <c r="RF527" s="19"/>
      <c r="RI527" s="19"/>
      <c r="RJ527" s="19"/>
      <c r="RK527" s="19"/>
      <c r="RL527" s="19"/>
      <c r="RM527" s="19"/>
      <c r="RN527" s="19"/>
      <c r="RO527" s="19"/>
      <c r="RP527" s="19"/>
      <c r="RQ527" s="19"/>
      <c r="RR527" s="19"/>
      <c r="RS527" s="19"/>
      <c r="RT527" s="19"/>
      <c r="RU527" s="19"/>
      <c r="RV527" s="19"/>
      <c r="RW527" s="19"/>
      <c r="RX527" s="19"/>
      <c r="RY527" s="19"/>
      <c r="SA527" s="19"/>
      <c r="SB527" s="19"/>
    </row>
    <row r="528" spans="1:496" x14ac:dyDescent="0.25">
      <c r="A528" s="2"/>
      <c r="B528" s="19"/>
      <c r="C528" s="19"/>
      <c r="D528" s="19"/>
      <c r="E528" s="25"/>
      <c r="F528" s="25"/>
      <c r="G528" s="19"/>
      <c r="H528" s="19"/>
      <c r="I528" s="19"/>
      <c r="J528" s="19"/>
      <c r="K528" s="19"/>
      <c r="L528" s="29"/>
      <c r="M528" s="29"/>
      <c r="N528" s="19"/>
      <c r="O528" s="19"/>
      <c r="P528" s="20"/>
      <c r="Q528" s="19"/>
      <c r="R528" s="19"/>
      <c r="S528" s="25"/>
      <c r="T528" s="19"/>
      <c r="U528" s="19"/>
      <c r="V528" s="19"/>
      <c r="W528" s="19"/>
      <c r="X528" s="40"/>
      <c r="Y528" s="19"/>
      <c r="Z528" s="19"/>
      <c r="AA528" s="19"/>
      <c r="AB528" s="25"/>
      <c r="AE528" s="19"/>
      <c r="AF528" s="19"/>
      <c r="AH528" s="19"/>
      <c r="AI528" s="25"/>
      <c r="CD528" s="19"/>
      <c r="CE528" s="25"/>
      <c r="DZ528" s="19"/>
      <c r="EA528" s="19"/>
      <c r="EB528" s="19"/>
      <c r="EC528" s="19"/>
      <c r="ED528" s="19"/>
      <c r="EE528" s="19"/>
      <c r="EF528" s="19"/>
      <c r="EG528" s="19"/>
      <c r="EH528" s="19"/>
      <c r="EI528" s="19"/>
      <c r="EJ528" s="19"/>
      <c r="EK528" s="19"/>
      <c r="EL528" s="19"/>
      <c r="FU528" s="19"/>
      <c r="FV528" s="19"/>
      <c r="HQ528" s="19"/>
      <c r="HR528" s="19"/>
      <c r="JM528" s="19"/>
      <c r="JN528" s="29"/>
      <c r="JO528" s="19"/>
      <c r="JP528" s="19"/>
      <c r="JQ528" s="19"/>
      <c r="JR528" s="19"/>
      <c r="JS528" s="19"/>
      <c r="JT528" s="19"/>
      <c r="JU528" s="19"/>
      <c r="JV528" s="19"/>
      <c r="JW528" s="19"/>
      <c r="JX528" s="19"/>
      <c r="JY528" s="19"/>
      <c r="JZ528" s="19"/>
      <c r="LI528" s="19"/>
      <c r="LJ528" s="19"/>
      <c r="LK528" s="19"/>
      <c r="LL528" s="19"/>
      <c r="LM528" s="19"/>
      <c r="LN528" s="19"/>
      <c r="LO528" s="19"/>
      <c r="LP528" s="19"/>
      <c r="LQ528" s="19"/>
      <c r="LR528" s="19"/>
      <c r="LS528" s="19"/>
      <c r="LT528" s="19"/>
      <c r="LU528" s="19"/>
      <c r="ND528" s="19"/>
      <c r="NE528" s="19"/>
      <c r="NF528" s="19"/>
      <c r="NG528" s="19"/>
      <c r="NH528" s="19"/>
      <c r="NI528" s="19"/>
      <c r="NJ528" s="19"/>
      <c r="NK528" s="19"/>
      <c r="NL528" s="19"/>
      <c r="NM528" s="19"/>
      <c r="NN528" s="19"/>
      <c r="NO528" s="19"/>
      <c r="NP528" s="19"/>
      <c r="OZ528" s="25"/>
      <c r="PA528" s="25"/>
      <c r="PB528" s="25"/>
      <c r="PC528" s="25"/>
      <c r="PD528" s="25"/>
      <c r="PE528" s="25"/>
      <c r="PF528" s="25"/>
      <c r="PG528" s="25"/>
      <c r="PH528" s="25"/>
      <c r="PI528" s="25"/>
      <c r="PJ528" s="25"/>
      <c r="PK528" s="25"/>
      <c r="PL528" s="25"/>
      <c r="PM528" s="25"/>
      <c r="PN528" s="25"/>
      <c r="QW528" s="25"/>
      <c r="RA528" s="19"/>
      <c r="RB528" s="19"/>
      <c r="RC528" s="19"/>
      <c r="RD528" s="19"/>
      <c r="RE528" s="19"/>
      <c r="RF528" s="19"/>
      <c r="RI528" s="19"/>
      <c r="RJ528" s="19"/>
      <c r="RK528" s="19"/>
      <c r="RL528" s="19"/>
      <c r="RM528" s="19"/>
      <c r="RN528" s="19"/>
      <c r="RO528" s="19"/>
      <c r="RP528" s="19"/>
      <c r="RQ528" s="19"/>
      <c r="RR528" s="19"/>
      <c r="RS528" s="19"/>
      <c r="RT528" s="19"/>
      <c r="RU528" s="19"/>
      <c r="RV528" s="19"/>
      <c r="RW528" s="19"/>
      <c r="RX528" s="19"/>
      <c r="RY528" s="19"/>
      <c r="SA528" s="19"/>
      <c r="SB528" s="19"/>
    </row>
    <row r="529" spans="1:496" x14ac:dyDescent="0.25">
      <c r="A529" s="2"/>
      <c r="B529" s="19"/>
      <c r="C529" s="19"/>
      <c r="D529" s="19"/>
      <c r="E529" s="25"/>
      <c r="F529" s="25"/>
      <c r="G529" s="19"/>
      <c r="H529" s="19"/>
      <c r="I529" s="19"/>
      <c r="J529" s="19"/>
      <c r="K529" s="19"/>
      <c r="L529" s="29"/>
      <c r="M529" s="29"/>
      <c r="N529" s="19"/>
      <c r="O529" s="19"/>
      <c r="P529" s="20"/>
      <c r="Q529" s="19"/>
      <c r="R529" s="19"/>
      <c r="S529" s="25"/>
      <c r="T529" s="19"/>
      <c r="U529" s="19"/>
      <c r="V529" s="19"/>
      <c r="W529" s="19"/>
      <c r="X529" s="40"/>
      <c r="Y529" s="19"/>
      <c r="Z529" s="19"/>
      <c r="AA529" s="19"/>
      <c r="AB529" s="25"/>
      <c r="AE529" s="19"/>
      <c r="AF529" s="19"/>
      <c r="AH529" s="19"/>
      <c r="AI529" s="25"/>
      <c r="CD529" s="19"/>
      <c r="CE529" s="25"/>
      <c r="DZ529" s="19"/>
      <c r="EA529" s="19"/>
      <c r="EB529" s="19"/>
      <c r="EC529" s="19"/>
      <c r="ED529" s="19"/>
      <c r="EE529" s="19"/>
      <c r="EF529" s="19"/>
      <c r="EG529" s="19"/>
      <c r="EH529" s="19"/>
      <c r="EI529" s="19"/>
      <c r="EJ529" s="19"/>
      <c r="EK529" s="19"/>
      <c r="EL529" s="19"/>
      <c r="FU529" s="19"/>
      <c r="FV529" s="19"/>
      <c r="HQ529" s="19"/>
      <c r="HR529" s="19"/>
      <c r="JM529" s="19"/>
      <c r="JN529" s="29"/>
      <c r="JO529" s="19"/>
      <c r="JP529" s="19"/>
      <c r="JQ529" s="19"/>
      <c r="JR529" s="19"/>
      <c r="JS529" s="19"/>
      <c r="JT529" s="19"/>
      <c r="JU529" s="19"/>
      <c r="JV529" s="19"/>
      <c r="JW529" s="19"/>
      <c r="JX529" s="19"/>
      <c r="JY529" s="19"/>
      <c r="JZ529" s="19"/>
      <c r="LI529" s="19"/>
      <c r="LJ529" s="19"/>
      <c r="LK529" s="19"/>
      <c r="LL529" s="19"/>
      <c r="LM529" s="19"/>
      <c r="LN529" s="19"/>
      <c r="LO529" s="19"/>
      <c r="LP529" s="19"/>
      <c r="LQ529" s="19"/>
      <c r="LR529" s="19"/>
      <c r="LS529" s="19"/>
      <c r="LT529" s="19"/>
      <c r="LU529" s="19"/>
      <c r="ND529" s="19"/>
      <c r="NE529" s="19"/>
      <c r="NF529" s="19"/>
      <c r="NG529" s="19"/>
      <c r="NH529" s="19"/>
      <c r="NI529" s="19"/>
      <c r="NJ529" s="19"/>
      <c r="NK529" s="19"/>
      <c r="NL529" s="19"/>
      <c r="NM529" s="19"/>
      <c r="NN529" s="19"/>
      <c r="NO529" s="19"/>
      <c r="NP529" s="19"/>
      <c r="OZ529" s="25"/>
      <c r="PA529" s="25"/>
      <c r="PB529" s="25"/>
      <c r="PC529" s="25"/>
      <c r="PD529" s="25"/>
      <c r="PE529" s="25"/>
      <c r="PF529" s="25"/>
      <c r="PG529" s="25"/>
      <c r="PH529" s="25"/>
      <c r="PI529" s="25"/>
      <c r="PJ529" s="25"/>
      <c r="PK529" s="25"/>
      <c r="PL529" s="25"/>
      <c r="PM529" s="25"/>
      <c r="PN529" s="25"/>
      <c r="QW529" s="25"/>
      <c r="RA529" s="19"/>
      <c r="RB529" s="19"/>
      <c r="RC529" s="19"/>
      <c r="RD529" s="19"/>
      <c r="RE529" s="19"/>
      <c r="RF529" s="19"/>
      <c r="RI529" s="19"/>
      <c r="RJ529" s="19"/>
      <c r="RK529" s="19"/>
      <c r="RL529" s="19"/>
      <c r="RM529" s="19"/>
      <c r="RN529" s="19"/>
      <c r="RO529" s="19"/>
      <c r="RP529" s="19"/>
      <c r="RQ529" s="19"/>
      <c r="RR529" s="19"/>
      <c r="RS529" s="19"/>
      <c r="RT529" s="19"/>
      <c r="RU529" s="19"/>
      <c r="RV529" s="19"/>
      <c r="RW529" s="19"/>
      <c r="RX529" s="19"/>
      <c r="RY529" s="19"/>
      <c r="SA529" s="19"/>
      <c r="SB529" s="19"/>
    </row>
    <row r="530" spans="1:496" x14ac:dyDescent="0.25">
      <c r="A530" s="2"/>
      <c r="B530" s="19"/>
      <c r="C530" s="19"/>
      <c r="D530" s="19"/>
      <c r="E530" s="25"/>
      <c r="F530" s="25"/>
      <c r="G530" s="19"/>
      <c r="H530" s="19"/>
      <c r="I530" s="19"/>
      <c r="J530" s="19"/>
      <c r="K530" s="19"/>
      <c r="L530" s="29"/>
      <c r="M530" s="29"/>
      <c r="N530" s="19"/>
      <c r="O530" s="19"/>
      <c r="P530" s="20"/>
      <c r="Q530" s="19"/>
      <c r="R530" s="19"/>
      <c r="S530" s="25"/>
      <c r="T530" s="19"/>
      <c r="U530" s="19"/>
      <c r="V530" s="19"/>
      <c r="W530" s="19"/>
      <c r="X530" s="40"/>
      <c r="Y530" s="19"/>
      <c r="Z530" s="19"/>
      <c r="AA530" s="19"/>
      <c r="AB530" s="25"/>
      <c r="AE530" s="19"/>
      <c r="AF530" s="19"/>
      <c r="AH530" s="19"/>
      <c r="AI530" s="25"/>
      <c r="CD530" s="19"/>
      <c r="CE530" s="25"/>
      <c r="DZ530" s="19"/>
      <c r="EA530" s="19"/>
      <c r="EB530" s="19"/>
      <c r="EC530" s="19"/>
      <c r="ED530" s="19"/>
      <c r="EE530" s="19"/>
      <c r="EF530" s="19"/>
      <c r="EG530" s="19"/>
      <c r="EH530" s="19"/>
      <c r="EI530" s="19"/>
      <c r="EJ530" s="19"/>
      <c r="EK530" s="19"/>
      <c r="EL530" s="19"/>
      <c r="FU530" s="19"/>
      <c r="FV530" s="19"/>
      <c r="HQ530" s="19"/>
      <c r="HR530" s="19"/>
      <c r="JM530" s="19"/>
      <c r="JN530" s="29"/>
      <c r="JO530" s="19"/>
      <c r="JP530" s="19"/>
      <c r="JQ530" s="19"/>
      <c r="JR530" s="19"/>
      <c r="JS530" s="19"/>
      <c r="JT530" s="19"/>
      <c r="JU530" s="19"/>
      <c r="JV530" s="19"/>
      <c r="JW530" s="19"/>
      <c r="JX530" s="19"/>
      <c r="JY530" s="19"/>
      <c r="JZ530" s="19"/>
      <c r="LI530" s="19"/>
      <c r="LJ530" s="19"/>
      <c r="LK530" s="19"/>
      <c r="LL530" s="19"/>
      <c r="LM530" s="19"/>
      <c r="LN530" s="19"/>
      <c r="LO530" s="19"/>
      <c r="LP530" s="19"/>
      <c r="LQ530" s="19"/>
      <c r="LR530" s="19"/>
      <c r="LS530" s="19"/>
      <c r="LT530" s="19"/>
      <c r="LU530" s="19"/>
      <c r="ND530" s="19"/>
      <c r="NE530" s="19"/>
      <c r="NF530" s="19"/>
      <c r="NG530" s="19"/>
      <c r="NH530" s="19"/>
      <c r="NI530" s="19"/>
      <c r="NJ530" s="19"/>
      <c r="NK530" s="19"/>
      <c r="NL530" s="19"/>
      <c r="NM530" s="19"/>
      <c r="NN530" s="19"/>
      <c r="NO530" s="19"/>
      <c r="NP530" s="19"/>
      <c r="OZ530" s="25"/>
      <c r="PA530" s="25"/>
      <c r="PB530" s="25"/>
      <c r="PC530" s="25"/>
      <c r="PD530" s="25"/>
      <c r="PE530" s="25"/>
      <c r="PF530" s="25"/>
      <c r="PG530" s="25"/>
      <c r="PH530" s="25"/>
      <c r="PI530" s="25"/>
      <c r="PJ530" s="25"/>
      <c r="PK530" s="25"/>
      <c r="PL530" s="25"/>
      <c r="PM530" s="25"/>
      <c r="PN530" s="25"/>
      <c r="QW530" s="25"/>
      <c r="RA530" s="19"/>
      <c r="RB530" s="19"/>
      <c r="RC530" s="19"/>
      <c r="RD530" s="19"/>
      <c r="RE530" s="19"/>
      <c r="RF530" s="19"/>
      <c r="RI530" s="19"/>
      <c r="RJ530" s="19"/>
      <c r="RK530" s="19"/>
      <c r="RL530" s="19"/>
      <c r="RM530" s="19"/>
      <c r="RN530" s="19"/>
      <c r="RO530" s="19"/>
      <c r="RP530" s="19"/>
      <c r="RQ530" s="19"/>
      <c r="RR530" s="19"/>
      <c r="RS530" s="19"/>
      <c r="RT530" s="19"/>
      <c r="RU530" s="19"/>
      <c r="RV530" s="19"/>
      <c r="RW530" s="19"/>
      <c r="RX530" s="19"/>
      <c r="RY530" s="19"/>
      <c r="SA530" s="19"/>
      <c r="SB530" s="19"/>
    </row>
    <row r="531" spans="1:496" x14ac:dyDescent="0.25">
      <c r="A531" s="2"/>
      <c r="B531" s="19"/>
      <c r="C531" s="19"/>
      <c r="D531" s="19"/>
      <c r="E531" s="25"/>
      <c r="F531" s="25"/>
      <c r="G531" s="19"/>
      <c r="H531" s="19"/>
      <c r="I531" s="19"/>
      <c r="J531" s="19"/>
      <c r="K531" s="19"/>
      <c r="L531" s="29"/>
      <c r="M531" s="29"/>
      <c r="N531" s="19"/>
      <c r="O531" s="19"/>
      <c r="P531" s="20"/>
      <c r="Q531" s="19"/>
      <c r="R531" s="19"/>
      <c r="S531" s="25"/>
      <c r="T531" s="19"/>
      <c r="U531" s="19"/>
      <c r="V531" s="19"/>
      <c r="W531" s="19"/>
      <c r="X531" s="40"/>
      <c r="Y531" s="19"/>
      <c r="Z531" s="19"/>
      <c r="AA531" s="19"/>
      <c r="AB531" s="25"/>
      <c r="AE531" s="19"/>
      <c r="AF531" s="19"/>
      <c r="AH531" s="19"/>
      <c r="AI531" s="25"/>
      <c r="CD531" s="19"/>
      <c r="CE531" s="25"/>
      <c r="DZ531" s="19"/>
      <c r="EA531" s="19"/>
      <c r="EB531" s="19"/>
      <c r="EC531" s="19"/>
      <c r="ED531" s="19"/>
      <c r="EE531" s="19"/>
      <c r="EF531" s="19"/>
      <c r="EG531" s="19"/>
      <c r="EH531" s="19"/>
      <c r="EI531" s="19"/>
      <c r="EJ531" s="19"/>
      <c r="EK531" s="19"/>
      <c r="EL531" s="19"/>
      <c r="FU531" s="19"/>
      <c r="FV531" s="19"/>
      <c r="HQ531" s="19"/>
      <c r="HR531" s="19"/>
      <c r="JM531" s="19"/>
      <c r="JN531" s="29"/>
      <c r="JO531" s="19"/>
      <c r="JP531" s="19"/>
      <c r="JQ531" s="19"/>
      <c r="JR531" s="19"/>
      <c r="JS531" s="19"/>
      <c r="JT531" s="19"/>
      <c r="JU531" s="19"/>
      <c r="JV531" s="19"/>
      <c r="JW531" s="19"/>
      <c r="JX531" s="19"/>
      <c r="JY531" s="19"/>
      <c r="JZ531" s="19"/>
      <c r="LI531" s="19"/>
      <c r="LJ531" s="19"/>
      <c r="LK531" s="19"/>
      <c r="LL531" s="19"/>
      <c r="LM531" s="19"/>
      <c r="LN531" s="19"/>
      <c r="LO531" s="19"/>
      <c r="LP531" s="19"/>
      <c r="LQ531" s="19"/>
      <c r="LR531" s="19"/>
      <c r="LS531" s="19"/>
      <c r="LT531" s="19"/>
      <c r="LU531" s="19"/>
      <c r="ND531" s="19"/>
      <c r="NE531" s="19"/>
      <c r="NF531" s="19"/>
      <c r="NG531" s="19"/>
      <c r="NH531" s="19"/>
      <c r="NI531" s="19"/>
      <c r="NJ531" s="19"/>
      <c r="NK531" s="19"/>
      <c r="NL531" s="19"/>
      <c r="NM531" s="19"/>
      <c r="NN531" s="19"/>
      <c r="NO531" s="19"/>
      <c r="NP531" s="19"/>
      <c r="OZ531" s="25"/>
      <c r="PA531" s="25"/>
      <c r="PB531" s="25"/>
      <c r="PC531" s="25"/>
      <c r="PD531" s="25"/>
      <c r="PE531" s="25"/>
      <c r="PF531" s="25"/>
      <c r="PG531" s="25"/>
      <c r="PH531" s="25"/>
      <c r="PI531" s="25"/>
      <c r="PJ531" s="25"/>
      <c r="PK531" s="25"/>
      <c r="PL531" s="25"/>
      <c r="PM531" s="25"/>
      <c r="PN531" s="25"/>
      <c r="QW531" s="25"/>
      <c r="RA531" s="19"/>
      <c r="RB531" s="19"/>
      <c r="RC531" s="19"/>
      <c r="RD531" s="19"/>
      <c r="RE531" s="19"/>
      <c r="RF531" s="19"/>
      <c r="RI531" s="19"/>
      <c r="RJ531" s="19"/>
      <c r="RK531" s="19"/>
      <c r="RL531" s="19"/>
      <c r="RM531" s="19"/>
      <c r="RN531" s="19"/>
      <c r="RO531" s="19"/>
      <c r="RP531" s="19"/>
      <c r="RQ531" s="19"/>
      <c r="RR531" s="19"/>
      <c r="RS531" s="19"/>
      <c r="RT531" s="19"/>
      <c r="RU531" s="19"/>
      <c r="RV531" s="19"/>
      <c r="RW531" s="19"/>
      <c r="RX531" s="19"/>
      <c r="RY531" s="19"/>
      <c r="SA531" s="19"/>
      <c r="SB531" s="19"/>
    </row>
    <row r="532" spans="1:496" x14ac:dyDescent="0.25">
      <c r="A532" s="2"/>
      <c r="B532" s="19"/>
      <c r="C532" s="19"/>
      <c r="D532" s="19"/>
      <c r="E532" s="25"/>
      <c r="F532" s="25"/>
      <c r="G532" s="19"/>
      <c r="H532" s="19"/>
      <c r="I532" s="19"/>
      <c r="J532" s="19"/>
      <c r="K532" s="19"/>
      <c r="L532" s="29"/>
      <c r="M532" s="29"/>
      <c r="N532" s="19"/>
      <c r="O532" s="19"/>
      <c r="P532" s="20"/>
      <c r="Q532" s="19"/>
      <c r="R532" s="19"/>
      <c r="S532" s="25"/>
      <c r="T532" s="19"/>
      <c r="U532" s="19"/>
      <c r="V532" s="19"/>
      <c r="W532" s="19"/>
      <c r="X532" s="40"/>
      <c r="Y532" s="19"/>
      <c r="Z532" s="19"/>
      <c r="AA532" s="19"/>
      <c r="AB532" s="25"/>
      <c r="AE532" s="19"/>
      <c r="AF532" s="19"/>
      <c r="AH532" s="19"/>
      <c r="AI532" s="25"/>
      <c r="CD532" s="19"/>
      <c r="CE532" s="25"/>
      <c r="DZ532" s="19"/>
      <c r="EA532" s="19"/>
      <c r="EB532" s="19"/>
      <c r="EC532" s="19"/>
      <c r="ED532" s="19"/>
      <c r="EE532" s="19"/>
      <c r="EF532" s="19"/>
      <c r="EG532" s="19"/>
      <c r="EH532" s="19"/>
      <c r="EI532" s="19"/>
      <c r="EJ532" s="19"/>
      <c r="EK532" s="19"/>
      <c r="EL532" s="19"/>
      <c r="FU532" s="19"/>
      <c r="FV532" s="19"/>
      <c r="HQ532" s="19"/>
      <c r="HR532" s="19"/>
      <c r="JM532" s="19"/>
      <c r="JN532" s="29"/>
      <c r="JO532" s="19"/>
      <c r="JP532" s="19"/>
      <c r="JQ532" s="19"/>
      <c r="JR532" s="19"/>
      <c r="JS532" s="19"/>
      <c r="JT532" s="19"/>
      <c r="JU532" s="19"/>
      <c r="JV532" s="19"/>
      <c r="JW532" s="19"/>
      <c r="JX532" s="19"/>
      <c r="JY532" s="19"/>
      <c r="JZ532" s="19"/>
      <c r="LI532" s="19"/>
      <c r="LJ532" s="19"/>
      <c r="LK532" s="19"/>
      <c r="LL532" s="19"/>
      <c r="LM532" s="19"/>
      <c r="LN532" s="19"/>
      <c r="LO532" s="19"/>
      <c r="LP532" s="19"/>
      <c r="LQ532" s="19"/>
      <c r="LR532" s="19"/>
      <c r="LS532" s="19"/>
      <c r="LT532" s="19"/>
      <c r="LU532" s="19"/>
      <c r="ND532" s="19"/>
      <c r="NE532" s="19"/>
      <c r="NF532" s="19"/>
      <c r="NG532" s="19"/>
      <c r="NH532" s="19"/>
      <c r="NI532" s="19"/>
      <c r="NJ532" s="19"/>
      <c r="NK532" s="19"/>
      <c r="NL532" s="19"/>
      <c r="NM532" s="19"/>
      <c r="NN532" s="19"/>
      <c r="NO532" s="19"/>
      <c r="NP532" s="19"/>
      <c r="OZ532" s="25"/>
      <c r="PA532" s="25"/>
      <c r="PB532" s="25"/>
      <c r="PC532" s="25"/>
      <c r="PD532" s="25"/>
      <c r="PE532" s="25"/>
      <c r="PF532" s="25"/>
      <c r="PG532" s="25"/>
      <c r="PH532" s="25"/>
      <c r="PI532" s="25"/>
      <c r="PJ532" s="25"/>
      <c r="PK532" s="25"/>
      <c r="PL532" s="25"/>
      <c r="PM532" s="25"/>
      <c r="PN532" s="25"/>
      <c r="QW532" s="25"/>
      <c r="RA532" s="19"/>
      <c r="RB532" s="19"/>
      <c r="RC532" s="19"/>
      <c r="RD532" s="19"/>
      <c r="RE532" s="19"/>
      <c r="RF532" s="19"/>
      <c r="RI532" s="19"/>
      <c r="RJ532" s="19"/>
      <c r="RK532" s="19"/>
      <c r="RL532" s="19"/>
      <c r="RM532" s="19"/>
      <c r="RN532" s="19"/>
      <c r="RO532" s="19"/>
      <c r="RP532" s="19"/>
      <c r="RQ532" s="19"/>
      <c r="RR532" s="19"/>
      <c r="RS532" s="19"/>
      <c r="RT532" s="19"/>
      <c r="RU532" s="19"/>
      <c r="RV532" s="19"/>
      <c r="RW532" s="19"/>
      <c r="RX532" s="19"/>
      <c r="RY532" s="19"/>
      <c r="SA532" s="19"/>
      <c r="SB532" s="19"/>
    </row>
    <row r="533" spans="1:496" x14ac:dyDescent="0.25">
      <c r="A533" s="2"/>
      <c r="B533" s="19"/>
      <c r="C533" s="19"/>
      <c r="D533" s="19"/>
      <c r="E533" s="25"/>
      <c r="F533" s="25"/>
      <c r="G533" s="19"/>
      <c r="H533" s="19"/>
      <c r="I533" s="19"/>
      <c r="J533" s="19"/>
      <c r="K533" s="19"/>
      <c r="L533" s="29"/>
      <c r="M533" s="29"/>
      <c r="N533" s="19"/>
      <c r="O533" s="19"/>
      <c r="P533" s="20"/>
      <c r="Q533" s="19"/>
      <c r="R533" s="19"/>
      <c r="S533" s="25"/>
      <c r="T533" s="19"/>
      <c r="U533" s="19"/>
      <c r="V533" s="19"/>
      <c r="W533" s="19"/>
      <c r="X533" s="40"/>
      <c r="Y533" s="19"/>
      <c r="Z533" s="19"/>
      <c r="AA533" s="19"/>
      <c r="AB533" s="25"/>
      <c r="AE533" s="19"/>
      <c r="AF533" s="19"/>
      <c r="AH533" s="19"/>
      <c r="AI533" s="25"/>
      <c r="CD533" s="19"/>
      <c r="CE533" s="25"/>
      <c r="DZ533" s="19"/>
      <c r="EA533" s="19"/>
      <c r="EB533" s="19"/>
      <c r="EC533" s="19"/>
      <c r="ED533" s="19"/>
      <c r="EE533" s="19"/>
      <c r="EF533" s="19"/>
      <c r="EG533" s="19"/>
      <c r="EH533" s="19"/>
      <c r="EI533" s="19"/>
      <c r="EJ533" s="19"/>
      <c r="EK533" s="19"/>
      <c r="EL533" s="19"/>
      <c r="FU533" s="19"/>
      <c r="FV533" s="19"/>
      <c r="HQ533" s="19"/>
      <c r="HR533" s="19"/>
      <c r="JM533" s="19"/>
      <c r="JN533" s="29"/>
      <c r="JO533" s="19"/>
      <c r="JP533" s="19"/>
      <c r="JQ533" s="19"/>
      <c r="JR533" s="19"/>
      <c r="JS533" s="19"/>
      <c r="JT533" s="19"/>
      <c r="JU533" s="19"/>
      <c r="JV533" s="19"/>
      <c r="JW533" s="19"/>
      <c r="JX533" s="19"/>
      <c r="JY533" s="19"/>
      <c r="JZ533" s="19"/>
      <c r="LI533" s="19"/>
      <c r="LJ533" s="19"/>
      <c r="LK533" s="19"/>
      <c r="LL533" s="19"/>
      <c r="LM533" s="19"/>
      <c r="LN533" s="19"/>
      <c r="LO533" s="19"/>
      <c r="LP533" s="19"/>
      <c r="LQ533" s="19"/>
      <c r="LR533" s="19"/>
      <c r="LS533" s="19"/>
      <c r="LT533" s="19"/>
      <c r="LU533" s="19"/>
      <c r="ND533" s="19"/>
      <c r="NE533" s="19"/>
      <c r="NF533" s="19"/>
      <c r="NG533" s="19"/>
      <c r="NH533" s="19"/>
      <c r="NI533" s="19"/>
      <c r="NJ533" s="19"/>
      <c r="NK533" s="19"/>
      <c r="NL533" s="19"/>
      <c r="NM533" s="19"/>
      <c r="NN533" s="19"/>
      <c r="NO533" s="19"/>
      <c r="NP533" s="19"/>
      <c r="OZ533" s="25"/>
      <c r="PA533" s="25"/>
      <c r="PB533" s="25"/>
      <c r="PC533" s="25"/>
      <c r="PD533" s="25"/>
      <c r="PE533" s="25"/>
      <c r="PF533" s="25"/>
      <c r="PG533" s="25"/>
      <c r="PH533" s="25"/>
      <c r="PI533" s="25"/>
      <c r="PJ533" s="25"/>
      <c r="PK533" s="25"/>
      <c r="PL533" s="25"/>
      <c r="PM533" s="25"/>
      <c r="PN533" s="25"/>
      <c r="QW533" s="25"/>
      <c r="RA533" s="19"/>
      <c r="RB533" s="19"/>
      <c r="RC533" s="19"/>
      <c r="RD533" s="19"/>
      <c r="RE533" s="19"/>
      <c r="RF533" s="19"/>
      <c r="RI533" s="19"/>
      <c r="RJ533" s="19"/>
      <c r="RK533" s="19"/>
      <c r="RL533" s="19"/>
      <c r="RM533" s="19"/>
      <c r="RN533" s="19"/>
      <c r="RO533" s="19"/>
      <c r="RP533" s="19"/>
      <c r="RQ533" s="19"/>
      <c r="RR533" s="19"/>
      <c r="RS533" s="19"/>
      <c r="RT533" s="19"/>
      <c r="RU533" s="19"/>
      <c r="RV533" s="19"/>
      <c r="RW533" s="19"/>
      <c r="RX533" s="19"/>
      <c r="RY533" s="19"/>
      <c r="SA533" s="19"/>
      <c r="SB533" s="19"/>
    </row>
    <row r="534" spans="1:496" x14ac:dyDescent="0.25">
      <c r="A534" s="2"/>
      <c r="B534" s="19"/>
      <c r="C534" s="19"/>
      <c r="D534" s="19"/>
      <c r="E534" s="25"/>
      <c r="F534" s="25"/>
      <c r="G534" s="19"/>
      <c r="H534" s="19"/>
      <c r="I534" s="19"/>
      <c r="J534" s="19"/>
      <c r="K534" s="19"/>
      <c r="L534" s="29"/>
      <c r="M534" s="29"/>
      <c r="N534" s="19"/>
      <c r="O534" s="19"/>
      <c r="P534" s="20"/>
      <c r="Q534" s="19"/>
      <c r="R534" s="19"/>
      <c r="S534" s="25"/>
      <c r="T534" s="19"/>
      <c r="U534" s="19"/>
      <c r="V534" s="19"/>
      <c r="W534" s="19"/>
      <c r="X534" s="40"/>
      <c r="Y534" s="19"/>
      <c r="Z534" s="19"/>
      <c r="AA534" s="19"/>
      <c r="AB534" s="25"/>
      <c r="AE534" s="19"/>
      <c r="AF534" s="19"/>
      <c r="AH534" s="19"/>
      <c r="AI534" s="25"/>
      <c r="CD534" s="19"/>
      <c r="CE534" s="25"/>
      <c r="DZ534" s="19"/>
      <c r="EA534" s="19"/>
      <c r="EB534" s="19"/>
      <c r="EC534" s="19"/>
      <c r="ED534" s="19"/>
      <c r="EE534" s="19"/>
      <c r="EF534" s="19"/>
      <c r="EG534" s="19"/>
      <c r="EH534" s="19"/>
      <c r="EI534" s="19"/>
      <c r="EJ534" s="19"/>
      <c r="EK534" s="19"/>
      <c r="EL534" s="19"/>
      <c r="FU534" s="19"/>
      <c r="FV534" s="19"/>
      <c r="HQ534" s="19"/>
      <c r="HR534" s="19"/>
      <c r="JM534" s="19"/>
      <c r="JN534" s="29"/>
      <c r="JO534" s="19"/>
      <c r="JP534" s="19"/>
      <c r="JQ534" s="19"/>
      <c r="JR534" s="19"/>
      <c r="JS534" s="19"/>
      <c r="JT534" s="19"/>
      <c r="JU534" s="19"/>
      <c r="JV534" s="19"/>
      <c r="JW534" s="19"/>
      <c r="JX534" s="19"/>
      <c r="JY534" s="19"/>
      <c r="JZ534" s="19"/>
      <c r="LI534" s="19"/>
      <c r="LJ534" s="19"/>
      <c r="LK534" s="19"/>
      <c r="LL534" s="19"/>
      <c r="LM534" s="19"/>
      <c r="LN534" s="19"/>
      <c r="LO534" s="19"/>
      <c r="LP534" s="19"/>
      <c r="LQ534" s="19"/>
      <c r="LR534" s="19"/>
      <c r="LS534" s="19"/>
      <c r="LT534" s="19"/>
      <c r="LU534" s="19"/>
      <c r="ND534" s="19"/>
      <c r="NE534" s="19"/>
      <c r="NF534" s="19"/>
      <c r="NG534" s="19"/>
      <c r="NH534" s="19"/>
      <c r="NI534" s="19"/>
      <c r="NJ534" s="19"/>
      <c r="NK534" s="19"/>
      <c r="NL534" s="19"/>
      <c r="NM534" s="19"/>
      <c r="NN534" s="19"/>
      <c r="NO534" s="19"/>
      <c r="NP534" s="19"/>
      <c r="OZ534" s="25"/>
      <c r="PA534" s="25"/>
      <c r="PB534" s="25"/>
      <c r="PC534" s="25"/>
      <c r="PD534" s="25"/>
      <c r="PE534" s="25"/>
      <c r="PF534" s="25"/>
      <c r="PG534" s="25"/>
      <c r="PH534" s="25"/>
      <c r="PI534" s="25"/>
      <c r="PJ534" s="25"/>
      <c r="PK534" s="25"/>
      <c r="PL534" s="25"/>
      <c r="PM534" s="25"/>
      <c r="PN534" s="25"/>
      <c r="QW534" s="25"/>
      <c r="RA534" s="19"/>
      <c r="RB534" s="19"/>
      <c r="RC534" s="19"/>
      <c r="RD534" s="19"/>
      <c r="RE534" s="19"/>
      <c r="RF534" s="19"/>
      <c r="RI534" s="19"/>
      <c r="RJ534" s="19"/>
      <c r="RK534" s="19"/>
      <c r="RL534" s="19"/>
      <c r="RM534" s="19"/>
      <c r="RN534" s="19"/>
      <c r="RO534" s="19"/>
      <c r="RP534" s="19"/>
      <c r="RQ534" s="19"/>
      <c r="RR534" s="19"/>
      <c r="RS534" s="19"/>
      <c r="RT534" s="19"/>
      <c r="RU534" s="19"/>
      <c r="RV534" s="19"/>
      <c r="RW534" s="19"/>
      <c r="RX534" s="19"/>
      <c r="RY534" s="19"/>
      <c r="SA534" s="19"/>
      <c r="SB534" s="19"/>
    </row>
    <row r="535" spans="1:496" x14ac:dyDescent="0.25">
      <c r="A535" s="2"/>
      <c r="B535" s="19"/>
      <c r="C535" s="19"/>
      <c r="D535" s="19"/>
      <c r="E535" s="25"/>
      <c r="F535" s="25"/>
      <c r="G535" s="19"/>
      <c r="H535" s="19"/>
      <c r="I535" s="19"/>
      <c r="J535" s="19"/>
      <c r="K535" s="19"/>
      <c r="L535" s="29"/>
      <c r="M535" s="29"/>
      <c r="N535" s="19"/>
      <c r="O535" s="19"/>
      <c r="P535" s="20"/>
      <c r="Q535" s="19"/>
      <c r="R535" s="19"/>
      <c r="S535" s="25"/>
      <c r="T535" s="19"/>
      <c r="U535" s="19"/>
      <c r="V535" s="19"/>
      <c r="W535" s="19"/>
      <c r="X535" s="40"/>
      <c r="Y535" s="19"/>
      <c r="Z535" s="19"/>
      <c r="AA535" s="19"/>
      <c r="AB535" s="25"/>
      <c r="AE535" s="19"/>
      <c r="AF535" s="19"/>
      <c r="AH535" s="19"/>
      <c r="AI535" s="25"/>
      <c r="CD535" s="19"/>
      <c r="CE535" s="25"/>
      <c r="DZ535" s="19"/>
      <c r="EA535" s="19"/>
      <c r="EB535" s="19"/>
      <c r="EC535" s="19"/>
      <c r="ED535" s="19"/>
      <c r="EE535" s="19"/>
      <c r="EF535" s="19"/>
      <c r="EG535" s="19"/>
      <c r="EH535" s="19"/>
      <c r="EI535" s="19"/>
      <c r="EJ535" s="19"/>
      <c r="EK535" s="19"/>
      <c r="EL535" s="19"/>
      <c r="FU535" s="19"/>
      <c r="FV535" s="19"/>
      <c r="HQ535" s="19"/>
      <c r="HR535" s="19"/>
      <c r="JM535" s="19"/>
      <c r="JN535" s="29"/>
      <c r="JO535" s="19"/>
      <c r="JP535" s="19"/>
      <c r="JQ535" s="19"/>
      <c r="JR535" s="19"/>
      <c r="JS535" s="19"/>
      <c r="JT535" s="19"/>
      <c r="JU535" s="19"/>
      <c r="JV535" s="19"/>
      <c r="JW535" s="19"/>
      <c r="JX535" s="19"/>
      <c r="JY535" s="19"/>
      <c r="JZ535" s="19"/>
      <c r="LI535" s="19"/>
      <c r="LJ535" s="19"/>
      <c r="LK535" s="19"/>
      <c r="LL535" s="19"/>
      <c r="LM535" s="19"/>
      <c r="LN535" s="19"/>
      <c r="LO535" s="19"/>
      <c r="LP535" s="19"/>
      <c r="LQ535" s="19"/>
      <c r="LR535" s="19"/>
      <c r="LS535" s="19"/>
      <c r="LT535" s="19"/>
      <c r="LU535" s="19"/>
      <c r="ND535" s="19"/>
      <c r="NE535" s="19"/>
      <c r="NF535" s="19"/>
      <c r="NG535" s="19"/>
      <c r="NH535" s="19"/>
      <c r="NI535" s="19"/>
      <c r="NJ535" s="19"/>
      <c r="NK535" s="19"/>
      <c r="NL535" s="19"/>
      <c r="NM535" s="19"/>
      <c r="NN535" s="19"/>
      <c r="NO535" s="19"/>
      <c r="NP535" s="19"/>
      <c r="OZ535" s="25"/>
      <c r="PA535" s="25"/>
      <c r="PB535" s="25"/>
      <c r="PC535" s="25"/>
      <c r="PD535" s="25"/>
      <c r="PE535" s="25"/>
      <c r="PF535" s="25"/>
      <c r="PG535" s="25"/>
      <c r="PH535" s="25"/>
      <c r="PI535" s="25"/>
      <c r="PJ535" s="25"/>
      <c r="PK535" s="25"/>
      <c r="PL535" s="25"/>
      <c r="PM535" s="25"/>
      <c r="PN535" s="25"/>
      <c r="QW535" s="25"/>
      <c r="RA535" s="19"/>
      <c r="RB535" s="19"/>
      <c r="RC535" s="19"/>
      <c r="RD535" s="19"/>
      <c r="RE535" s="19"/>
      <c r="RF535" s="19"/>
      <c r="RI535" s="19"/>
      <c r="RJ535" s="19"/>
      <c r="RK535" s="19"/>
      <c r="RL535" s="19"/>
      <c r="RM535" s="19"/>
      <c r="RN535" s="19"/>
      <c r="RO535" s="19"/>
      <c r="RP535" s="19"/>
      <c r="RQ535" s="19"/>
      <c r="RR535" s="19"/>
      <c r="RS535" s="19"/>
      <c r="RT535" s="19"/>
      <c r="RU535" s="19"/>
      <c r="RV535" s="19"/>
      <c r="RW535" s="19"/>
      <c r="RX535" s="19"/>
      <c r="RY535" s="19"/>
      <c r="SA535" s="19"/>
      <c r="SB535" s="19"/>
    </row>
    <row r="536" spans="1:496" x14ac:dyDescent="0.25">
      <c r="A536" s="2"/>
      <c r="B536" s="19"/>
      <c r="C536" s="19"/>
      <c r="D536" s="19"/>
      <c r="E536" s="25"/>
      <c r="F536" s="25"/>
      <c r="G536" s="19"/>
      <c r="H536" s="19"/>
      <c r="I536" s="19"/>
      <c r="J536" s="19"/>
      <c r="K536" s="19"/>
      <c r="L536" s="29"/>
      <c r="M536" s="29"/>
      <c r="N536" s="19"/>
      <c r="O536" s="19"/>
      <c r="P536" s="20"/>
      <c r="Q536" s="19"/>
      <c r="R536" s="19"/>
      <c r="S536" s="25"/>
      <c r="T536" s="19"/>
      <c r="U536" s="19"/>
      <c r="V536" s="19"/>
      <c r="W536" s="19"/>
      <c r="X536" s="40"/>
      <c r="Y536" s="19"/>
      <c r="Z536" s="19"/>
      <c r="AA536" s="19"/>
      <c r="AB536" s="25"/>
      <c r="AE536" s="19"/>
      <c r="AF536" s="19"/>
      <c r="AH536" s="19"/>
      <c r="AI536" s="25"/>
      <c r="CD536" s="19"/>
      <c r="CE536" s="25"/>
      <c r="DZ536" s="19"/>
      <c r="EA536" s="19"/>
      <c r="EB536" s="19"/>
      <c r="EC536" s="19"/>
      <c r="ED536" s="19"/>
      <c r="EE536" s="19"/>
      <c r="EF536" s="19"/>
      <c r="EG536" s="19"/>
      <c r="EH536" s="19"/>
      <c r="EI536" s="19"/>
      <c r="EJ536" s="19"/>
      <c r="EK536" s="19"/>
      <c r="EL536" s="19"/>
      <c r="FU536" s="19"/>
      <c r="FV536" s="19"/>
      <c r="HQ536" s="19"/>
      <c r="HR536" s="19"/>
      <c r="JM536" s="19"/>
      <c r="JN536" s="29"/>
      <c r="JO536" s="19"/>
      <c r="JP536" s="19"/>
      <c r="JQ536" s="19"/>
      <c r="JR536" s="19"/>
      <c r="JS536" s="19"/>
      <c r="JT536" s="19"/>
      <c r="JU536" s="19"/>
      <c r="JV536" s="19"/>
      <c r="JW536" s="19"/>
      <c r="JX536" s="19"/>
      <c r="JY536" s="19"/>
      <c r="JZ536" s="19"/>
      <c r="LI536" s="19"/>
      <c r="LJ536" s="19"/>
      <c r="LK536" s="19"/>
      <c r="LL536" s="19"/>
      <c r="LM536" s="19"/>
      <c r="LN536" s="19"/>
      <c r="LO536" s="19"/>
      <c r="LP536" s="19"/>
      <c r="LQ536" s="19"/>
      <c r="LR536" s="19"/>
      <c r="LS536" s="19"/>
      <c r="LT536" s="19"/>
      <c r="LU536" s="19"/>
      <c r="ND536" s="19"/>
      <c r="NE536" s="19"/>
      <c r="NF536" s="19"/>
      <c r="NG536" s="19"/>
      <c r="NH536" s="19"/>
      <c r="NI536" s="19"/>
      <c r="NJ536" s="19"/>
      <c r="NK536" s="19"/>
      <c r="NL536" s="19"/>
      <c r="NM536" s="19"/>
      <c r="NN536" s="19"/>
      <c r="NO536" s="19"/>
      <c r="NP536" s="19"/>
      <c r="OZ536" s="25"/>
      <c r="PA536" s="25"/>
      <c r="PB536" s="25"/>
      <c r="PC536" s="25"/>
      <c r="PD536" s="25"/>
      <c r="PE536" s="25"/>
      <c r="PF536" s="25"/>
      <c r="PG536" s="25"/>
      <c r="PH536" s="25"/>
      <c r="PI536" s="25"/>
      <c r="PJ536" s="25"/>
      <c r="PK536" s="25"/>
      <c r="PL536" s="25"/>
      <c r="PM536" s="25"/>
      <c r="PN536" s="25"/>
      <c r="QW536" s="25"/>
      <c r="RA536" s="19"/>
      <c r="RB536" s="19"/>
      <c r="RC536" s="19"/>
      <c r="RD536" s="19"/>
      <c r="RE536" s="19"/>
      <c r="RF536" s="19"/>
      <c r="RI536" s="19"/>
      <c r="RJ536" s="19"/>
      <c r="RK536" s="19"/>
      <c r="RL536" s="19"/>
      <c r="RM536" s="19"/>
      <c r="RN536" s="19"/>
      <c r="RO536" s="19"/>
      <c r="RP536" s="19"/>
      <c r="RQ536" s="19"/>
      <c r="RR536" s="19"/>
      <c r="RS536" s="19"/>
      <c r="RT536" s="19"/>
      <c r="RU536" s="19"/>
      <c r="RV536" s="19"/>
      <c r="RW536" s="19"/>
      <c r="RX536" s="19"/>
      <c r="RY536" s="19"/>
      <c r="SA536" s="19"/>
      <c r="SB536" s="19"/>
    </row>
    <row r="537" spans="1:496" x14ac:dyDescent="0.25">
      <c r="A537" s="2"/>
      <c r="B537" s="19"/>
      <c r="C537" s="19"/>
      <c r="D537" s="19"/>
      <c r="E537" s="25"/>
      <c r="F537" s="25"/>
      <c r="G537" s="19"/>
      <c r="H537" s="19"/>
      <c r="I537" s="19"/>
      <c r="J537" s="19"/>
      <c r="K537" s="19"/>
      <c r="L537" s="29"/>
      <c r="M537" s="29"/>
      <c r="N537" s="19"/>
      <c r="O537" s="19"/>
      <c r="P537" s="20"/>
      <c r="Q537" s="19"/>
      <c r="R537" s="19"/>
      <c r="S537" s="25"/>
      <c r="T537" s="19"/>
      <c r="U537" s="19"/>
      <c r="V537" s="19"/>
      <c r="W537" s="19"/>
      <c r="X537" s="40"/>
      <c r="Y537" s="19"/>
      <c r="Z537" s="19"/>
      <c r="AA537" s="19"/>
      <c r="AB537" s="25"/>
      <c r="AE537" s="19"/>
      <c r="AF537" s="19"/>
      <c r="AH537" s="19"/>
      <c r="AI537" s="25"/>
      <c r="CD537" s="19"/>
      <c r="CE537" s="25"/>
      <c r="DZ537" s="19"/>
      <c r="EA537" s="19"/>
      <c r="EB537" s="19"/>
      <c r="EC537" s="19"/>
      <c r="ED537" s="19"/>
      <c r="EE537" s="19"/>
      <c r="EF537" s="19"/>
      <c r="EG537" s="19"/>
      <c r="EH537" s="19"/>
      <c r="EI537" s="19"/>
      <c r="EJ537" s="19"/>
      <c r="EK537" s="19"/>
      <c r="EL537" s="19"/>
      <c r="FU537" s="19"/>
      <c r="FV537" s="19"/>
      <c r="HQ537" s="19"/>
      <c r="HR537" s="19"/>
      <c r="JM537" s="19"/>
      <c r="JN537" s="29"/>
      <c r="JO537" s="19"/>
      <c r="JP537" s="19"/>
      <c r="JQ537" s="19"/>
      <c r="JR537" s="19"/>
      <c r="JS537" s="19"/>
      <c r="JT537" s="19"/>
      <c r="JU537" s="19"/>
      <c r="JV537" s="19"/>
      <c r="JW537" s="19"/>
      <c r="JX537" s="19"/>
      <c r="JY537" s="19"/>
      <c r="JZ537" s="19"/>
      <c r="LI537" s="19"/>
      <c r="LJ537" s="19"/>
      <c r="LK537" s="19"/>
      <c r="LL537" s="19"/>
      <c r="LM537" s="19"/>
      <c r="LN537" s="19"/>
      <c r="LO537" s="19"/>
      <c r="LP537" s="19"/>
      <c r="LQ537" s="19"/>
      <c r="LR537" s="19"/>
      <c r="LS537" s="19"/>
      <c r="LT537" s="19"/>
      <c r="LU537" s="19"/>
      <c r="ND537" s="19"/>
      <c r="NE537" s="19"/>
      <c r="NF537" s="19"/>
      <c r="NG537" s="19"/>
      <c r="NH537" s="19"/>
      <c r="NI537" s="19"/>
      <c r="NJ537" s="19"/>
      <c r="NK537" s="19"/>
      <c r="NL537" s="19"/>
      <c r="NM537" s="19"/>
      <c r="NN537" s="19"/>
      <c r="NO537" s="19"/>
      <c r="NP537" s="19"/>
      <c r="OZ537" s="25"/>
      <c r="PA537" s="25"/>
      <c r="PB537" s="25"/>
      <c r="PC537" s="25"/>
      <c r="PD537" s="25"/>
      <c r="PE537" s="25"/>
      <c r="PF537" s="25"/>
      <c r="PG537" s="25"/>
      <c r="PH537" s="25"/>
      <c r="PI537" s="25"/>
      <c r="PJ537" s="25"/>
      <c r="PK537" s="25"/>
      <c r="PL537" s="25"/>
      <c r="PM537" s="25"/>
      <c r="PN537" s="25"/>
      <c r="QW537" s="25"/>
      <c r="RA537" s="19"/>
      <c r="RB537" s="19"/>
      <c r="RC537" s="19"/>
      <c r="RD537" s="19"/>
      <c r="RE537" s="19"/>
      <c r="RF537" s="19"/>
      <c r="RI537" s="19"/>
      <c r="RJ537" s="19"/>
      <c r="RK537" s="19"/>
      <c r="RL537" s="19"/>
      <c r="RM537" s="19"/>
      <c r="RN537" s="19"/>
      <c r="RO537" s="19"/>
      <c r="RP537" s="19"/>
      <c r="RQ537" s="19"/>
      <c r="RR537" s="19"/>
      <c r="RS537" s="19"/>
      <c r="RT537" s="19"/>
      <c r="RU537" s="19"/>
      <c r="RV537" s="19"/>
      <c r="RW537" s="19"/>
      <c r="RX537" s="19"/>
      <c r="RY537" s="19"/>
      <c r="SA537" s="19"/>
      <c r="SB537" s="19"/>
    </row>
    <row r="538" spans="1:496" x14ac:dyDescent="0.25">
      <c r="A538" s="2"/>
      <c r="B538" s="19"/>
      <c r="C538" s="19"/>
      <c r="D538" s="19"/>
      <c r="E538" s="25"/>
      <c r="F538" s="25"/>
      <c r="G538" s="19"/>
      <c r="H538" s="19"/>
      <c r="I538" s="19"/>
      <c r="J538" s="19"/>
      <c r="K538" s="19"/>
      <c r="L538" s="29"/>
      <c r="M538" s="29"/>
      <c r="N538" s="19"/>
      <c r="O538" s="19"/>
      <c r="P538" s="20"/>
      <c r="Q538" s="19"/>
      <c r="R538" s="19"/>
      <c r="S538" s="25"/>
      <c r="T538" s="19"/>
      <c r="U538" s="19"/>
      <c r="V538" s="19"/>
      <c r="W538" s="19"/>
      <c r="X538" s="40"/>
      <c r="Y538" s="19"/>
      <c r="Z538" s="19"/>
      <c r="AA538" s="19"/>
      <c r="AB538" s="25"/>
      <c r="AE538" s="19"/>
      <c r="AF538" s="19"/>
      <c r="AH538" s="19"/>
      <c r="AI538" s="25"/>
      <c r="CD538" s="19"/>
      <c r="CE538" s="25"/>
      <c r="DZ538" s="19"/>
      <c r="EA538" s="19"/>
      <c r="EB538" s="19"/>
      <c r="EC538" s="19"/>
      <c r="ED538" s="19"/>
      <c r="EE538" s="19"/>
      <c r="EF538" s="19"/>
      <c r="EG538" s="19"/>
      <c r="EH538" s="19"/>
      <c r="EI538" s="19"/>
      <c r="EJ538" s="19"/>
      <c r="EK538" s="19"/>
      <c r="EL538" s="19"/>
      <c r="FU538" s="19"/>
      <c r="FV538" s="19"/>
      <c r="HQ538" s="19"/>
      <c r="HR538" s="19"/>
      <c r="JM538" s="19"/>
      <c r="JN538" s="29"/>
      <c r="JO538" s="19"/>
      <c r="JP538" s="19"/>
      <c r="JQ538" s="19"/>
      <c r="JR538" s="19"/>
      <c r="JS538" s="19"/>
      <c r="JT538" s="19"/>
      <c r="JU538" s="19"/>
      <c r="JV538" s="19"/>
      <c r="JW538" s="19"/>
      <c r="JX538" s="19"/>
      <c r="JY538" s="19"/>
      <c r="JZ538" s="19"/>
      <c r="LI538" s="19"/>
      <c r="LJ538" s="19"/>
      <c r="LK538" s="19"/>
      <c r="LL538" s="19"/>
      <c r="LM538" s="19"/>
      <c r="LN538" s="19"/>
      <c r="LO538" s="19"/>
      <c r="LP538" s="19"/>
      <c r="LQ538" s="19"/>
      <c r="LR538" s="19"/>
      <c r="LS538" s="19"/>
      <c r="LT538" s="19"/>
      <c r="LU538" s="19"/>
      <c r="ND538" s="19"/>
      <c r="NE538" s="19"/>
      <c r="NF538" s="19"/>
      <c r="NG538" s="19"/>
      <c r="NH538" s="19"/>
      <c r="NI538" s="19"/>
      <c r="NJ538" s="19"/>
      <c r="NK538" s="19"/>
      <c r="NL538" s="19"/>
      <c r="NM538" s="19"/>
      <c r="NN538" s="19"/>
      <c r="NO538" s="19"/>
      <c r="NP538" s="19"/>
      <c r="OZ538" s="25"/>
      <c r="PA538" s="25"/>
      <c r="PB538" s="25"/>
      <c r="PC538" s="25"/>
      <c r="PD538" s="25"/>
      <c r="PE538" s="25"/>
      <c r="PF538" s="25"/>
      <c r="PG538" s="25"/>
      <c r="PH538" s="25"/>
      <c r="PI538" s="25"/>
      <c r="PJ538" s="25"/>
      <c r="PK538" s="25"/>
      <c r="PL538" s="25"/>
      <c r="PM538" s="25"/>
      <c r="PN538" s="25"/>
      <c r="QW538" s="25"/>
      <c r="RA538" s="19"/>
      <c r="RB538" s="19"/>
      <c r="RC538" s="19"/>
      <c r="RD538" s="19"/>
      <c r="RE538" s="19"/>
      <c r="RF538" s="19"/>
      <c r="RI538" s="19"/>
      <c r="RJ538" s="19"/>
      <c r="RK538" s="19"/>
      <c r="RL538" s="19"/>
      <c r="RM538" s="19"/>
      <c r="RN538" s="19"/>
      <c r="RO538" s="19"/>
      <c r="RP538" s="19"/>
      <c r="RQ538" s="19"/>
      <c r="RR538" s="19"/>
      <c r="RS538" s="19"/>
      <c r="RT538" s="19"/>
      <c r="RU538" s="19"/>
      <c r="RV538" s="19"/>
      <c r="RW538" s="19"/>
      <c r="RX538" s="19"/>
      <c r="RY538" s="19"/>
      <c r="SA538" s="19"/>
      <c r="SB538" s="19"/>
    </row>
    <row r="539" spans="1:496" x14ac:dyDescent="0.25">
      <c r="A539" s="2"/>
      <c r="B539" s="19"/>
      <c r="C539" s="19"/>
      <c r="D539" s="19"/>
      <c r="E539" s="25"/>
      <c r="F539" s="25"/>
      <c r="G539" s="19"/>
      <c r="H539" s="19"/>
      <c r="I539" s="19"/>
      <c r="J539" s="19"/>
      <c r="K539" s="19"/>
      <c r="L539" s="29"/>
      <c r="M539" s="29"/>
      <c r="N539" s="19"/>
      <c r="O539" s="19"/>
      <c r="P539" s="20"/>
      <c r="Q539" s="19"/>
      <c r="R539" s="19"/>
      <c r="S539" s="25"/>
      <c r="T539" s="19"/>
      <c r="U539" s="19"/>
      <c r="V539" s="19"/>
      <c r="W539" s="19"/>
      <c r="X539" s="40"/>
      <c r="Y539" s="19"/>
      <c r="Z539" s="19"/>
      <c r="AA539" s="19"/>
      <c r="AB539" s="25"/>
      <c r="AE539" s="19"/>
      <c r="AF539" s="19"/>
      <c r="AH539" s="19"/>
      <c r="AI539" s="25"/>
      <c r="CD539" s="19"/>
      <c r="CE539" s="25"/>
      <c r="DZ539" s="19"/>
      <c r="EA539" s="19"/>
      <c r="EB539" s="19"/>
      <c r="EC539" s="19"/>
      <c r="ED539" s="19"/>
      <c r="EE539" s="19"/>
      <c r="EF539" s="19"/>
      <c r="EG539" s="19"/>
      <c r="EH539" s="19"/>
      <c r="EI539" s="19"/>
      <c r="EJ539" s="19"/>
      <c r="EK539" s="19"/>
      <c r="EL539" s="19"/>
      <c r="FU539" s="19"/>
      <c r="FV539" s="19"/>
      <c r="HQ539" s="19"/>
      <c r="HR539" s="19"/>
      <c r="JM539" s="19"/>
      <c r="JN539" s="29"/>
      <c r="JO539" s="19"/>
      <c r="JP539" s="19"/>
      <c r="JQ539" s="19"/>
      <c r="JR539" s="19"/>
      <c r="JS539" s="19"/>
      <c r="JT539" s="19"/>
      <c r="JU539" s="19"/>
      <c r="JV539" s="19"/>
      <c r="JW539" s="19"/>
      <c r="JX539" s="19"/>
      <c r="JY539" s="19"/>
      <c r="JZ539" s="19"/>
      <c r="LI539" s="19"/>
      <c r="LJ539" s="19"/>
      <c r="LK539" s="19"/>
      <c r="LL539" s="19"/>
      <c r="LM539" s="19"/>
      <c r="LN539" s="19"/>
      <c r="LO539" s="19"/>
      <c r="LP539" s="19"/>
      <c r="LQ539" s="19"/>
      <c r="LR539" s="19"/>
      <c r="LS539" s="19"/>
      <c r="LT539" s="19"/>
      <c r="LU539" s="19"/>
      <c r="ND539" s="19"/>
      <c r="NE539" s="19"/>
      <c r="NF539" s="19"/>
      <c r="NG539" s="19"/>
      <c r="NH539" s="19"/>
      <c r="NI539" s="19"/>
      <c r="NJ539" s="19"/>
      <c r="NK539" s="19"/>
      <c r="NL539" s="19"/>
      <c r="NM539" s="19"/>
      <c r="NN539" s="19"/>
      <c r="NO539" s="19"/>
      <c r="NP539" s="19"/>
      <c r="OZ539" s="25"/>
      <c r="PA539" s="25"/>
      <c r="PB539" s="25"/>
      <c r="PC539" s="25"/>
      <c r="PD539" s="25"/>
      <c r="PE539" s="25"/>
      <c r="PF539" s="25"/>
      <c r="PG539" s="25"/>
      <c r="PH539" s="25"/>
      <c r="PI539" s="25"/>
      <c r="PJ539" s="25"/>
      <c r="PK539" s="25"/>
      <c r="PL539" s="25"/>
      <c r="PM539" s="25"/>
      <c r="PN539" s="25"/>
      <c r="QW539" s="25"/>
      <c r="RA539" s="19"/>
      <c r="RB539" s="19"/>
      <c r="RC539" s="19"/>
      <c r="RD539" s="19"/>
      <c r="RE539" s="19"/>
      <c r="RF539" s="19"/>
      <c r="RI539" s="19"/>
      <c r="RJ539" s="19"/>
      <c r="RK539" s="19"/>
      <c r="RL539" s="19"/>
      <c r="RM539" s="19"/>
      <c r="RN539" s="19"/>
      <c r="RO539" s="19"/>
      <c r="RP539" s="19"/>
      <c r="RQ539" s="19"/>
      <c r="RR539" s="19"/>
      <c r="RS539" s="19"/>
      <c r="RT539" s="19"/>
      <c r="RU539" s="19"/>
      <c r="RV539" s="19"/>
      <c r="RW539" s="19"/>
      <c r="RX539" s="19"/>
      <c r="RY539" s="19"/>
      <c r="SA539" s="19"/>
      <c r="SB539" s="19"/>
    </row>
    <row r="540" spans="1:496" x14ac:dyDescent="0.25">
      <c r="A540" s="2"/>
      <c r="B540" s="19"/>
      <c r="C540" s="19"/>
      <c r="D540" s="19"/>
      <c r="E540" s="25"/>
      <c r="F540" s="25"/>
      <c r="G540" s="19"/>
      <c r="H540" s="19"/>
      <c r="I540" s="19"/>
      <c r="J540" s="19"/>
      <c r="K540" s="19"/>
      <c r="L540" s="29"/>
      <c r="M540" s="29"/>
      <c r="N540" s="19"/>
      <c r="O540" s="19"/>
      <c r="P540" s="20"/>
      <c r="Q540" s="19"/>
      <c r="R540" s="19"/>
      <c r="S540" s="25"/>
      <c r="T540" s="19"/>
      <c r="U540" s="19"/>
      <c r="V540" s="19"/>
      <c r="W540" s="19"/>
      <c r="X540" s="40"/>
      <c r="Y540" s="19"/>
      <c r="Z540" s="19"/>
      <c r="AA540" s="19"/>
      <c r="AB540" s="25"/>
      <c r="AE540" s="19"/>
      <c r="AF540" s="19"/>
      <c r="AH540" s="19"/>
      <c r="AI540" s="25"/>
      <c r="CD540" s="19"/>
      <c r="CE540" s="25"/>
      <c r="DZ540" s="19"/>
      <c r="EA540" s="19"/>
      <c r="EB540" s="19"/>
      <c r="EC540" s="19"/>
      <c r="ED540" s="19"/>
      <c r="EE540" s="19"/>
      <c r="EF540" s="19"/>
      <c r="EG540" s="19"/>
      <c r="EH540" s="19"/>
      <c r="EI540" s="19"/>
      <c r="EJ540" s="19"/>
      <c r="EK540" s="19"/>
      <c r="EL540" s="19"/>
      <c r="FU540" s="19"/>
      <c r="FV540" s="19"/>
      <c r="HQ540" s="19"/>
      <c r="HR540" s="19"/>
      <c r="JM540" s="19"/>
      <c r="JN540" s="29"/>
      <c r="JO540" s="19"/>
      <c r="JP540" s="19"/>
      <c r="JQ540" s="19"/>
      <c r="JR540" s="19"/>
      <c r="JS540" s="19"/>
      <c r="JT540" s="19"/>
      <c r="JU540" s="19"/>
      <c r="JV540" s="19"/>
      <c r="JW540" s="19"/>
      <c r="JX540" s="19"/>
      <c r="JY540" s="19"/>
      <c r="JZ540" s="19"/>
      <c r="LI540" s="19"/>
      <c r="LJ540" s="19"/>
      <c r="LK540" s="19"/>
      <c r="LL540" s="19"/>
      <c r="LM540" s="19"/>
      <c r="LN540" s="19"/>
      <c r="LO540" s="19"/>
      <c r="LP540" s="19"/>
      <c r="LQ540" s="19"/>
      <c r="LR540" s="19"/>
      <c r="LS540" s="19"/>
      <c r="LT540" s="19"/>
      <c r="LU540" s="19"/>
      <c r="ND540" s="19"/>
      <c r="NE540" s="19"/>
      <c r="NF540" s="19"/>
      <c r="NG540" s="19"/>
      <c r="NH540" s="19"/>
      <c r="NI540" s="19"/>
      <c r="NJ540" s="19"/>
      <c r="NK540" s="19"/>
      <c r="NL540" s="19"/>
      <c r="NM540" s="19"/>
      <c r="NN540" s="19"/>
      <c r="NO540" s="19"/>
      <c r="NP540" s="19"/>
      <c r="OZ540" s="25"/>
      <c r="PA540" s="25"/>
      <c r="PB540" s="25"/>
      <c r="PC540" s="25"/>
      <c r="PD540" s="25"/>
      <c r="PE540" s="25"/>
      <c r="PF540" s="25"/>
      <c r="PG540" s="25"/>
      <c r="PH540" s="25"/>
      <c r="PI540" s="25"/>
      <c r="PJ540" s="25"/>
      <c r="PK540" s="25"/>
      <c r="PL540" s="25"/>
      <c r="PM540" s="25"/>
      <c r="PN540" s="25"/>
      <c r="QW540" s="25"/>
      <c r="RA540" s="19"/>
      <c r="RB540" s="19"/>
      <c r="RC540" s="19"/>
      <c r="RD540" s="19"/>
      <c r="RE540" s="19"/>
      <c r="RF540" s="19"/>
      <c r="RI540" s="19"/>
      <c r="RJ540" s="19"/>
      <c r="RK540" s="19"/>
      <c r="RL540" s="19"/>
      <c r="RM540" s="19"/>
      <c r="RN540" s="19"/>
      <c r="RO540" s="19"/>
      <c r="RP540" s="19"/>
      <c r="RQ540" s="19"/>
      <c r="RR540" s="19"/>
      <c r="RS540" s="19"/>
      <c r="RT540" s="19"/>
      <c r="RU540" s="19"/>
      <c r="RV540" s="19"/>
      <c r="RW540" s="19"/>
      <c r="RX540" s="19"/>
      <c r="RY540" s="19"/>
      <c r="SA540" s="19"/>
      <c r="SB540" s="19"/>
    </row>
    <row r="541" spans="1:496" x14ac:dyDescent="0.25">
      <c r="A541" s="2"/>
      <c r="B541" s="19"/>
      <c r="C541" s="19"/>
      <c r="D541" s="19"/>
      <c r="E541" s="25"/>
      <c r="F541" s="25"/>
      <c r="G541" s="19"/>
      <c r="H541" s="19"/>
      <c r="I541" s="19"/>
      <c r="J541" s="19"/>
      <c r="K541" s="19"/>
      <c r="L541" s="29"/>
      <c r="M541" s="29"/>
      <c r="N541" s="19"/>
      <c r="O541" s="19"/>
      <c r="P541" s="20"/>
      <c r="Q541" s="19"/>
      <c r="R541" s="19"/>
      <c r="S541" s="25"/>
      <c r="T541" s="19"/>
      <c r="U541" s="19"/>
      <c r="V541" s="19"/>
      <c r="W541" s="19"/>
      <c r="X541" s="40"/>
      <c r="Y541" s="19"/>
      <c r="Z541" s="19"/>
      <c r="AA541" s="19"/>
      <c r="AB541" s="25"/>
      <c r="AE541" s="19"/>
      <c r="AF541" s="19"/>
      <c r="AH541" s="19"/>
      <c r="AI541" s="25"/>
      <c r="CD541" s="19"/>
      <c r="CE541" s="25"/>
      <c r="DZ541" s="19"/>
      <c r="EA541" s="19"/>
      <c r="EB541" s="19"/>
      <c r="EC541" s="19"/>
      <c r="ED541" s="19"/>
      <c r="EE541" s="19"/>
      <c r="EF541" s="19"/>
      <c r="EG541" s="19"/>
      <c r="EH541" s="19"/>
      <c r="EI541" s="19"/>
      <c r="EJ541" s="19"/>
      <c r="EK541" s="19"/>
      <c r="EL541" s="19"/>
      <c r="FU541" s="19"/>
      <c r="FV541" s="19"/>
      <c r="HQ541" s="19"/>
      <c r="HR541" s="19"/>
      <c r="JM541" s="19"/>
      <c r="JN541" s="29"/>
      <c r="JO541" s="19"/>
      <c r="JP541" s="19"/>
      <c r="JQ541" s="19"/>
      <c r="JR541" s="19"/>
      <c r="JS541" s="19"/>
      <c r="JT541" s="19"/>
      <c r="JU541" s="19"/>
      <c r="JV541" s="19"/>
      <c r="JW541" s="19"/>
      <c r="JX541" s="19"/>
      <c r="JY541" s="19"/>
      <c r="JZ541" s="19"/>
      <c r="LI541" s="19"/>
      <c r="LJ541" s="19"/>
      <c r="LK541" s="19"/>
      <c r="LL541" s="19"/>
      <c r="LM541" s="19"/>
      <c r="LN541" s="19"/>
      <c r="LO541" s="19"/>
      <c r="LP541" s="19"/>
      <c r="LQ541" s="19"/>
      <c r="LR541" s="19"/>
      <c r="LS541" s="19"/>
      <c r="LT541" s="19"/>
      <c r="LU541" s="19"/>
      <c r="ND541" s="19"/>
      <c r="NE541" s="19"/>
      <c r="NF541" s="19"/>
      <c r="NG541" s="19"/>
      <c r="NH541" s="19"/>
      <c r="NI541" s="19"/>
      <c r="NJ541" s="19"/>
      <c r="NK541" s="19"/>
      <c r="NL541" s="19"/>
      <c r="NM541" s="19"/>
      <c r="NN541" s="19"/>
      <c r="NO541" s="19"/>
      <c r="NP541" s="19"/>
      <c r="OZ541" s="25"/>
      <c r="PA541" s="25"/>
      <c r="PB541" s="25"/>
      <c r="PC541" s="25"/>
      <c r="PD541" s="25"/>
      <c r="PE541" s="25"/>
      <c r="PF541" s="25"/>
      <c r="PG541" s="25"/>
      <c r="PH541" s="25"/>
      <c r="PI541" s="25"/>
      <c r="PJ541" s="25"/>
      <c r="PK541" s="25"/>
      <c r="PL541" s="25"/>
      <c r="PM541" s="25"/>
      <c r="PN541" s="25"/>
      <c r="QW541" s="25"/>
      <c r="RA541" s="19"/>
      <c r="RB541" s="19"/>
      <c r="RC541" s="19"/>
      <c r="RD541" s="19"/>
      <c r="RE541" s="19"/>
      <c r="RF541" s="19"/>
      <c r="RI541" s="19"/>
      <c r="RJ541" s="19"/>
      <c r="RK541" s="19"/>
      <c r="RL541" s="19"/>
      <c r="RM541" s="19"/>
      <c r="RN541" s="19"/>
      <c r="RO541" s="19"/>
      <c r="RP541" s="19"/>
      <c r="RQ541" s="19"/>
      <c r="RR541" s="19"/>
      <c r="RS541" s="19"/>
      <c r="RT541" s="19"/>
      <c r="RU541" s="19"/>
      <c r="RV541" s="19"/>
      <c r="RW541" s="19"/>
      <c r="RX541" s="19"/>
      <c r="RY541" s="19"/>
      <c r="SA541" s="19"/>
      <c r="SB541" s="19"/>
    </row>
    <row r="542" spans="1:496" x14ac:dyDescent="0.25">
      <c r="A542" s="2"/>
      <c r="B542" s="19"/>
      <c r="C542" s="19"/>
      <c r="D542" s="19"/>
      <c r="E542" s="25"/>
      <c r="F542" s="25"/>
      <c r="G542" s="19"/>
      <c r="H542" s="19"/>
      <c r="I542" s="19"/>
      <c r="J542" s="19"/>
      <c r="K542" s="19"/>
      <c r="L542" s="29"/>
      <c r="M542" s="29"/>
      <c r="N542" s="19"/>
      <c r="O542" s="19"/>
      <c r="P542" s="20"/>
      <c r="Q542" s="19"/>
      <c r="R542" s="19"/>
      <c r="S542" s="25"/>
      <c r="T542" s="19"/>
      <c r="U542" s="19"/>
      <c r="V542" s="19"/>
      <c r="W542" s="19"/>
      <c r="X542" s="40"/>
      <c r="Y542" s="19"/>
      <c r="Z542" s="19"/>
      <c r="AA542" s="19"/>
      <c r="AB542" s="25"/>
      <c r="AE542" s="19"/>
      <c r="AF542" s="19"/>
      <c r="AH542" s="19"/>
      <c r="AI542" s="25"/>
      <c r="CD542" s="19"/>
      <c r="CE542" s="25"/>
      <c r="DZ542" s="19"/>
      <c r="EA542" s="19"/>
      <c r="EB542" s="19"/>
      <c r="EC542" s="19"/>
      <c r="ED542" s="19"/>
      <c r="EE542" s="19"/>
      <c r="EF542" s="19"/>
      <c r="EG542" s="19"/>
      <c r="EH542" s="19"/>
      <c r="EI542" s="19"/>
      <c r="EJ542" s="19"/>
      <c r="EK542" s="19"/>
      <c r="EL542" s="19"/>
      <c r="FU542" s="19"/>
      <c r="FV542" s="19"/>
      <c r="HQ542" s="19"/>
      <c r="HR542" s="19"/>
      <c r="JM542" s="19"/>
      <c r="JN542" s="29"/>
      <c r="JO542" s="19"/>
      <c r="JP542" s="19"/>
      <c r="JQ542" s="19"/>
      <c r="JR542" s="19"/>
      <c r="JS542" s="19"/>
      <c r="JT542" s="19"/>
      <c r="JU542" s="19"/>
      <c r="JV542" s="19"/>
      <c r="JW542" s="19"/>
      <c r="JX542" s="19"/>
      <c r="JY542" s="19"/>
      <c r="JZ542" s="19"/>
      <c r="LI542" s="19"/>
      <c r="LJ542" s="19"/>
      <c r="LK542" s="19"/>
      <c r="LL542" s="19"/>
      <c r="LM542" s="19"/>
      <c r="LN542" s="19"/>
      <c r="LO542" s="19"/>
      <c r="LP542" s="19"/>
      <c r="LQ542" s="19"/>
      <c r="LR542" s="19"/>
      <c r="LS542" s="19"/>
      <c r="LT542" s="19"/>
      <c r="LU542" s="19"/>
      <c r="ND542" s="19"/>
      <c r="NE542" s="19"/>
      <c r="NF542" s="19"/>
      <c r="NG542" s="19"/>
      <c r="NH542" s="19"/>
      <c r="NI542" s="19"/>
      <c r="NJ542" s="19"/>
      <c r="NK542" s="19"/>
      <c r="NL542" s="19"/>
      <c r="NM542" s="19"/>
      <c r="NN542" s="19"/>
      <c r="NO542" s="19"/>
      <c r="NP542" s="19"/>
      <c r="OZ542" s="25"/>
      <c r="PA542" s="25"/>
      <c r="PB542" s="25"/>
      <c r="PC542" s="25"/>
      <c r="PD542" s="25"/>
      <c r="PE542" s="25"/>
      <c r="PF542" s="25"/>
      <c r="PG542" s="25"/>
      <c r="PH542" s="25"/>
      <c r="PI542" s="25"/>
      <c r="PJ542" s="25"/>
      <c r="PK542" s="25"/>
      <c r="PL542" s="25"/>
      <c r="PM542" s="25"/>
      <c r="PN542" s="25"/>
      <c r="QW542" s="25"/>
      <c r="RA542" s="19"/>
      <c r="RB542" s="19"/>
      <c r="RC542" s="19"/>
      <c r="RD542" s="19"/>
      <c r="RE542" s="19"/>
      <c r="RF542" s="19"/>
      <c r="RI542" s="19"/>
      <c r="RJ542" s="19"/>
      <c r="RK542" s="19"/>
      <c r="RL542" s="19"/>
      <c r="RM542" s="19"/>
      <c r="RN542" s="19"/>
      <c r="RO542" s="19"/>
      <c r="RP542" s="19"/>
      <c r="RQ542" s="19"/>
      <c r="RR542" s="19"/>
      <c r="RS542" s="19"/>
      <c r="RT542" s="19"/>
      <c r="RU542" s="19"/>
      <c r="RV542" s="19"/>
      <c r="RW542" s="19"/>
      <c r="RX542" s="19"/>
      <c r="RY542" s="19"/>
      <c r="SA542" s="19"/>
      <c r="SB542" s="19"/>
    </row>
    <row r="543" spans="1:496" x14ac:dyDescent="0.25">
      <c r="A543" s="2"/>
      <c r="B543" s="19"/>
      <c r="C543" s="19"/>
      <c r="D543" s="19"/>
      <c r="E543" s="25"/>
      <c r="F543" s="25"/>
      <c r="G543" s="19"/>
      <c r="H543" s="19"/>
      <c r="I543" s="19"/>
      <c r="J543" s="19"/>
      <c r="K543" s="19"/>
      <c r="L543" s="29"/>
      <c r="M543" s="29"/>
      <c r="N543" s="19"/>
      <c r="O543" s="19"/>
      <c r="P543" s="20"/>
      <c r="Q543" s="19"/>
      <c r="R543" s="19"/>
      <c r="S543" s="25"/>
      <c r="T543" s="19"/>
      <c r="U543" s="19"/>
      <c r="V543" s="19"/>
      <c r="W543" s="19"/>
      <c r="X543" s="40"/>
      <c r="Y543" s="19"/>
      <c r="Z543" s="19"/>
      <c r="AA543" s="19"/>
      <c r="AB543" s="25"/>
      <c r="AE543" s="19"/>
      <c r="AF543" s="19"/>
      <c r="AH543" s="19"/>
      <c r="AI543" s="25"/>
      <c r="CD543" s="19"/>
      <c r="CE543" s="25"/>
      <c r="DZ543" s="19"/>
      <c r="EA543" s="19"/>
      <c r="EB543" s="19"/>
      <c r="EC543" s="19"/>
      <c r="ED543" s="19"/>
      <c r="EE543" s="19"/>
      <c r="EF543" s="19"/>
      <c r="EG543" s="19"/>
      <c r="EH543" s="19"/>
      <c r="EI543" s="19"/>
      <c r="EJ543" s="19"/>
      <c r="EK543" s="19"/>
      <c r="EL543" s="19"/>
      <c r="FU543" s="19"/>
      <c r="FV543" s="19"/>
      <c r="HQ543" s="19"/>
      <c r="HR543" s="19"/>
      <c r="JM543" s="19"/>
      <c r="JN543" s="29"/>
      <c r="JO543" s="19"/>
      <c r="JP543" s="19"/>
      <c r="JQ543" s="19"/>
      <c r="JR543" s="19"/>
      <c r="JS543" s="19"/>
      <c r="JT543" s="19"/>
      <c r="JU543" s="19"/>
      <c r="JV543" s="19"/>
      <c r="JW543" s="19"/>
      <c r="JX543" s="19"/>
      <c r="JY543" s="19"/>
      <c r="JZ543" s="19"/>
      <c r="LI543" s="19"/>
      <c r="LJ543" s="19"/>
      <c r="LK543" s="19"/>
      <c r="LL543" s="19"/>
      <c r="LM543" s="19"/>
      <c r="LN543" s="19"/>
      <c r="LO543" s="19"/>
      <c r="LP543" s="19"/>
      <c r="LQ543" s="19"/>
      <c r="LR543" s="19"/>
      <c r="LS543" s="19"/>
      <c r="LT543" s="19"/>
      <c r="LU543" s="19"/>
      <c r="ND543" s="19"/>
      <c r="NE543" s="19"/>
      <c r="NF543" s="19"/>
      <c r="NG543" s="19"/>
      <c r="NH543" s="19"/>
      <c r="NI543" s="19"/>
      <c r="NJ543" s="19"/>
      <c r="NK543" s="19"/>
      <c r="NL543" s="19"/>
      <c r="NM543" s="19"/>
      <c r="NN543" s="19"/>
      <c r="NO543" s="19"/>
      <c r="NP543" s="19"/>
      <c r="OZ543" s="25"/>
      <c r="PA543" s="25"/>
      <c r="PB543" s="25"/>
      <c r="PC543" s="25"/>
      <c r="PD543" s="25"/>
      <c r="PE543" s="25"/>
      <c r="PF543" s="25"/>
      <c r="PG543" s="25"/>
      <c r="PH543" s="25"/>
      <c r="PI543" s="25"/>
      <c r="PJ543" s="25"/>
      <c r="PK543" s="25"/>
      <c r="PL543" s="25"/>
      <c r="PM543" s="25"/>
      <c r="PN543" s="25"/>
      <c r="QW543" s="25"/>
      <c r="RA543" s="19"/>
      <c r="RB543" s="19"/>
      <c r="RC543" s="19"/>
      <c r="RD543" s="19"/>
      <c r="RE543" s="19"/>
      <c r="RF543" s="19"/>
      <c r="RI543" s="19"/>
      <c r="RJ543" s="19"/>
      <c r="RK543" s="19"/>
      <c r="RL543" s="19"/>
      <c r="RM543" s="19"/>
      <c r="RN543" s="19"/>
      <c r="RO543" s="19"/>
      <c r="RP543" s="19"/>
      <c r="RQ543" s="19"/>
      <c r="RR543" s="19"/>
      <c r="RS543" s="19"/>
      <c r="RT543" s="19"/>
      <c r="RU543" s="19"/>
      <c r="RV543" s="19"/>
      <c r="RW543" s="19"/>
      <c r="RX543" s="19"/>
      <c r="RY543" s="19"/>
      <c r="SA543" s="19"/>
      <c r="SB543" s="19"/>
    </row>
    <row r="544" spans="1:496" x14ac:dyDescent="0.25">
      <c r="A544" s="2"/>
      <c r="B544" s="19"/>
      <c r="C544" s="19"/>
      <c r="D544" s="19"/>
      <c r="E544" s="25"/>
      <c r="F544" s="25"/>
      <c r="G544" s="19"/>
      <c r="H544" s="19"/>
      <c r="I544" s="19"/>
      <c r="J544" s="19"/>
      <c r="K544" s="19"/>
      <c r="L544" s="29"/>
      <c r="M544" s="29"/>
      <c r="N544" s="19"/>
      <c r="O544" s="19"/>
      <c r="P544" s="20"/>
      <c r="Q544" s="19"/>
      <c r="R544" s="19"/>
      <c r="S544" s="25"/>
      <c r="T544" s="19"/>
      <c r="U544" s="19"/>
      <c r="V544" s="19"/>
      <c r="W544" s="19"/>
      <c r="X544" s="40"/>
      <c r="Y544" s="19"/>
      <c r="Z544" s="19"/>
      <c r="AA544" s="19"/>
      <c r="AB544" s="25"/>
      <c r="AE544" s="19"/>
      <c r="AF544" s="19"/>
      <c r="AH544" s="19"/>
      <c r="AI544" s="25"/>
      <c r="CD544" s="19"/>
      <c r="CE544" s="25"/>
      <c r="DZ544" s="19"/>
      <c r="EA544" s="19"/>
      <c r="EB544" s="19"/>
      <c r="EC544" s="19"/>
      <c r="ED544" s="19"/>
      <c r="EE544" s="19"/>
      <c r="EF544" s="19"/>
      <c r="EG544" s="19"/>
      <c r="EH544" s="19"/>
      <c r="EI544" s="19"/>
      <c r="EJ544" s="19"/>
      <c r="EK544" s="19"/>
      <c r="EL544" s="19"/>
      <c r="FU544" s="19"/>
      <c r="FV544" s="19"/>
      <c r="HQ544" s="19"/>
      <c r="HR544" s="19"/>
      <c r="JM544" s="19"/>
      <c r="JN544" s="29"/>
      <c r="JO544" s="19"/>
      <c r="JP544" s="19"/>
      <c r="JQ544" s="19"/>
      <c r="JR544" s="19"/>
      <c r="JS544" s="19"/>
      <c r="JT544" s="19"/>
      <c r="JU544" s="19"/>
      <c r="JV544" s="19"/>
      <c r="JW544" s="19"/>
      <c r="JX544" s="19"/>
      <c r="JY544" s="19"/>
      <c r="JZ544" s="19"/>
      <c r="LI544" s="19"/>
      <c r="LJ544" s="19"/>
      <c r="LK544" s="19"/>
      <c r="LL544" s="19"/>
      <c r="LM544" s="19"/>
      <c r="LN544" s="19"/>
      <c r="LO544" s="19"/>
      <c r="LP544" s="19"/>
      <c r="LQ544" s="19"/>
      <c r="LR544" s="19"/>
      <c r="LS544" s="19"/>
      <c r="LT544" s="19"/>
      <c r="LU544" s="19"/>
      <c r="ND544" s="19"/>
      <c r="NE544" s="19"/>
      <c r="NF544" s="19"/>
      <c r="NG544" s="19"/>
      <c r="NH544" s="19"/>
      <c r="NI544" s="19"/>
      <c r="NJ544" s="19"/>
      <c r="NK544" s="19"/>
      <c r="NL544" s="19"/>
      <c r="NM544" s="19"/>
      <c r="NN544" s="19"/>
      <c r="NO544" s="19"/>
      <c r="NP544" s="19"/>
      <c r="OZ544" s="25"/>
      <c r="PA544" s="25"/>
      <c r="PB544" s="25"/>
      <c r="PC544" s="25"/>
      <c r="PD544" s="25"/>
      <c r="PE544" s="25"/>
      <c r="PF544" s="25"/>
      <c r="PG544" s="25"/>
      <c r="PH544" s="25"/>
      <c r="PI544" s="25"/>
      <c r="PJ544" s="25"/>
      <c r="PK544" s="25"/>
      <c r="PL544" s="25"/>
      <c r="PM544" s="25"/>
      <c r="PN544" s="25"/>
      <c r="QW544" s="25"/>
      <c r="RA544" s="19"/>
      <c r="RB544" s="19"/>
      <c r="RC544" s="19"/>
      <c r="RD544" s="19"/>
      <c r="RE544" s="19"/>
      <c r="RF544" s="19"/>
      <c r="RI544" s="19"/>
      <c r="RJ544" s="19"/>
      <c r="RK544" s="19"/>
      <c r="RL544" s="19"/>
      <c r="RM544" s="19"/>
      <c r="RN544" s="19"/>
      <c r="RO544" s="19"/>
      <c r="RP544" s="19"/>
      <c r="RQ544" s="19"/>
      <c r="RR544" s="19"/>
      <c r="RS544" s="19"/>
      <c r="RT544" s="19"/>
      <c r="RU544" s="19"/>
      <c r="RV544" s="19"/>
      <c r="RW544" s="19"/>
      <c r="RX544" s="19"/>
      <c r="RY544" s="19"/>
      <c r="SA544" s="19"/>
      <c r="SB544" s="19"/>
    </row>
    <row r="545" spans="1:496" x14ac:dyDescent="0.25">
      <c r="A545" s="2"/>
      <c r="B545" s="19"/>
      <c r="C545" s="19"/>
      <c r="D545" s="19"/>
      <c r="E545" s="25"/>
      <c r="F545" s="25"/>
      <c r="G545" s="19"/>
      <c r="H545" s="19"/>
      <c r="I545" s="19"/>
      <c r="J545" s="19"/>
      <c r="K545" s="19"/>
      <c r="L545" s="29"/>
      <c r="M545" s="29"/>
      <c r="N545" s="19"/>
      <c r="O545" s="19"/>
      <c r="P545" s="20"/>
      <c r="Q545" s="19"/>
      <c r="R545" s="19"/>
      <c r="S545" s="25"/>
      <c r="T545" s="19"/>
      <c r="U545" s="19"/>
      <c r="V545" s="19"/>
      <c r="W545" s="19"/>
      <c r="X545" s="40"/>
      <c r="Y545" s="19"/>
      <c r="Z545" s="19"/>
      <c r="AA545" s="19"/>
      <c r="AB545" s="25"/>
      <c r="AE545" s="19"/>
      <c r="AF545" s="19"/>
      <c r="AH545" s="19"/>
      <c r="AI545" s="25"/>
      <c r="CD545" s="19"/>
      <c r="CE545" s="25"/>
      <c r="DZ545" s="19"/>
      <c r="EA545" s="19"/>
      <c r="EB545" s="19"/>
      <c r="EC545" s="19"/>
      <c r="ED545" s="19"/>
      <c r="EE545" s="19"/>
      <c r="EF545" s="19"/>
      <c r="EG545" s="19"/>
      <c r="EH545" s="19"/>
      <c r="EI545" s="19"/>
      <c r="EJ545" s="19"/>
      <c r="EK545" s="19"/>
      <c r="EL545" s="19"/>
      <c r="FU545" s="19"/>
      <c r="FV545" s="19"/>
      <c r="HQ545" s="19"/>
      <c r="HR545" s="19"/>
      <c r="JM545" s="19"/>
      <c r="JN545" s="29"/>
      <c r="JO545" s="19"/>
      <c r="JP545" s="19"/>
      <c r="JQ545" s="19"/>
      <c r="JR545" s="19"/>
      <c r="JS545" s="19"/>
      <c r="JT545" s="19"/>
      <c r="JU545" s="19"/>
      <c r="JV545" s="19"/>
      <c r="JW545" s="19"/>
      <c r="JX545" s="19"/>
      <c r="JY545" s="19"/>
      <c r="JZ545" s="19"/>
      <c r="LI545" s="19"/>
      <c r="LJ545" s="19"/>
      <c r="LK545" s="19"/>
      <c r="LL545" s="19"/>
      <c r="LM545" s="19"/>
      <c r="LN545" s="19"/>
      <c r="LO545" s="19"/>
      <c r="LP545" s="19"/>
      <c r="LQ545" s="19"/>
      <c r="LR545" s="19"/>
      <c r="LS545" s="19"/>
      <c r="LT545" s="19"/>
      <c r="LU545" s="19"/>
      <c r="ND545" s="19"/>
      <c r="NE545" s="19"/>
      <c r="NF545" s="19"/>
      <c r="NG545" s="19"/>
      <c r="NH545" s="19"/>
      <c r="NI545" s="19"/>
      <c r="NJ545" s="19"/>
      <c r="NK545" s="19"/>
      <c r="NL545" s="19"/>
      <c r="NM545" s="19"/>
      <c r="NN545" s="19"/>
      <c r="NO545" s="19"/>
      <c r="NP545" s="19"/>
      <c r="OZ545" s="25"/>
      <c r="PA545" s="25"/>
      <c r="PB545" s="25"/>
      <c r="PC545" s="25"/>
      <c r="PD545" s="25"/>
      <c r="PE545" s="25"/>
      <c r="PF545" s="25"/>
      <c r="PG545" s="25"/>
      <c r="PH545" s="25"/>
      <c r="PI545" s="25"/>
      <c r="PJ545" s="25"/>
      <c r="PK545" s="25"/>
      <c r="PL545" s="25"/>
      <c r="PM545" s="25"/>
      <c r="PN545" s="25"/>
      <c r="QW545" s="25"/>
      <c r="RA545" s="19"/>
      <c r="RB545" s="19"/>
      <c r="RC545" s="19"/>
      <c r="RD545" s="19"/>
      <c r="RE545" s="19"/>
      <c r="RF545" s="19"/>
      <c r="RI545" s="19"/>
      <c r="RJ545" s="19"/>
      <c r="RK545" s="19"/>
      <c r="RL545" s="19"/>
      <c r="RM545" s="19"/>
      <c r="RN545" s="19"/>
      <c r="RO545" s="19"/>
      <c r="RP545" s="19"/>
      <c r="RQ545" s="19"/>
      <c r="RR545" s="19"/>
      <c r="RS545" s="19"/>
      <c r="RT545" s="19"/>
      <c r="RU545" s="19"/>
      <c r="RV545" s="19"/>
      <c r="RW545" s="19"/>
      <c r="RX545" s="19"/>
      <c r="RY545" s="19"/>
      <c r="SA545" s="19"/>
      <c r="SB545" s="19"/>
    </row>
    <row r="546" spans="1:496" x14ac:dyDescent="0.25">
      <c r="A546" s="2"/>
      <c r="B546" s="19"/>
      <c r="C546" s="19"/>
      <c r="D546" s="19"/>
      <c r="E546" s="25"/>
      <c r="F546" s="25"/>
      <c r="G546" s="19"/>
      <c r="H546" s="19"/>
      <c r="I546" s="19"/>
      <c r="J546" s="19"/>
      <c r="K546" s="19"/>
      <c r="L546" s="29"/>
      <c r="M546" s="29"/>
      <c r="N546" s="19"/>
      <c r="O546" s="19"/>
      <c r="P546" s="20"/>
      <c r="Q546" s="19"/>
      <c r="R546" s="19"/>
      <c r="S546" s="25"/>
      <c r="T546" s="19"/>
      <c r="U546" s="19"/>
      <c r="V546" s="19"/>
      <c r="W546" s="19"/>
      <c r="X546" s="40"/>
      <c r="Y546" s="19"/>
      <c r="Z546" s="19"/>
      <c r="AA546" s="19"/>
      <c r="AB546" s="25"/>
      <c r="AE546" s="19"/>
      <c r="AF546" s="19"/>
      <c r="AH546" s="19"/>
      <c r="AI546" s="25"/>
      <c r="CD546" s="19"/>
      <c r="CE546" s="25"/>
      <c r="DZ546" s="19"/>
      <c r="EA546" s="19"/>
      <c r="EB546" s="19"/>
      <c r="EC546" s="19"/>
      <c r="ED546" s="19"/>
      <c r="EE546" s="19"/>
      <c r="EF546" s="19"/>
      <c r="EG546" s="19"/>
      <c r="EH546" s="19"/>
      <c r="EI546" s="19"/>
      <c r="EJ546" s="19"/>
      <c r="EK546" s="19"/>
      <c r="EL546" s="19"/>
      <c r="FU546" s="19"/>
      <c r="FV546" s="19"/>
      <c r="HQ546" s="19"/>
      <c r="HR546" s="19"/>
      <c r="JM546" s="19"/>
      <c r="JN546" s="29"/>
      <c r="JO546" s="19"/>
      <c r="JP546" s="19"/>
      <c r="JQ546" s="19"/>
      <c r="JR546" s="19"/>
      <c r="JS546" s="19"/>
      <c r="JT546" s="19"/>
      <c r="JU546" s="19"/>
      <c r="JV546" s="19"/>
      <c r="JW546" s="19"/>
      <c r="JX546" s="19"/>
      <c r="JY546" s="19"/>
      <c r="JZ546" s="19"/>
      <c r="LI546" s="19"/>
      <c r="LJ546" s="19"/>
      <c r="LK546" s="19"/>
      <c r="LL546" s="19"/>
      <c r="LM546" s="19"/>
      <c r="LN546" s="19"/>
      <c r="LO546" s="19"/>
      <c r="LP546" s="19"/>
      <c r="LQ546" s="19"/>
      <c r="LR546" s="19"/>
      <c r="LS546" s="19"/>
      <c r="LT546" s="19"/>
      <c r="LU546" s="19"/>
      <c r="ND546" s="19"/>
      <c r="NE546" s="19"/>
      <c r="NF546" s="19"/>
      <c r="NG546" s="19"/>
      <c r="NH546" s="19"/>
      <c r="NI546" s="19"/>
      <c r="NJ546" s="19"/>
      <c r="NK546" s="19"/>
      <c r="NL546" s="19"/>
      <c r="NM546" s="19"/>
      <c r="NN546" s="19"/>
      <c r="NO546" s="19"/>
      <c r="NP546" s="19"/>
      <c r="OZ546" s="25"/>
      <c r="PA546" s="25"/>
      <c r="PB546" s="25"/>
      <c r="PC546" s="25"/>
      <c r="PD546" s="25"/>
      <c r="PE546" s="25"/>
      <c r="PF546" s="25"/>
      <c r="PG546" s="25"/>
      <c r="PH546" s="25"/>
      <c r="PI546" s="25"/>
      <c r="PJ546" s="25"/>
      <c r="PK546" s="25"/>
      <c r="PL546" s="25"/>
      <c r="PM546" s="25"/>
      <c r="PN546" s="25"/>
      <c r="QW546" s="25"/>
      <c r="RA546" s="19"/>
      <c r="RB546" s="19"/>
      <c r="RC546" s="19"/>
      <c r="RD546" s="19"/>
      <c r="RE546" s="19"/>
      <c r="RF546" s="19"/>
      <c r="RI546" s="19"/>
      <c r="RJ546" s="19"/>
      <c r="RK546" s="19"/>
      <c r="RL546" s="19"/>
      <c r="RM546" s="19"/>
      <c r="RN546" s="19"/>
      <c r="RO546" s="19"/>
      <c r="RP546" s="19"/>
      <c r="RQ546" s="19"/>
      <c r="RR546" s="19"/>
      <c r="RS546" s="19"/>
      <c r="RT546" s="19"/>
      <c r="RU546" s="19"/>
      <c r="RV546" s="19"/>
      <c r="RW546" s="19"/>
      <c r="RX546" s="19"/>
      <c r="RY546" s="19"/>
      <c r="SA546" s="19"/>
      <c r="SB546" s="19"/>
    </row>
    <row r="547" spans="1:496" x14ac:dyDescent="0.25">
      <c r="A547" s="2"/>
      <c r="B547" s="19"/>
      <c r="C547" s="19"/>
      <c r="D547" s="19"/>
      <c r="E547" s="25"/>
      <c r="F547" s="25"/>
      <c r="G547" s="19"/>
      <c r="H547" s="19"/>
      <c r="I547" s="19"/>
      <c r="J547" s="19"/>
      <c r="K547" s="19"/>
      <c r="L547" s="29"/>
      <c r="M547" s="29"/>
      <c r="N547" s="19"/>
      <c r="O547" s="19"/>
      <c r="P547" s="20"/>
      <c r="Q547" s="19"/>
      <c r="R547" s="19"/>
      <c r="S547" s="25"/>
      <c r="T547" s="19"/>
      <c r="U547" s="19"/>
      <c r="V547" s="19"/>
      <c r="W547" s="19"/>
      <c r="X547" s="40"/>
      <c r="Y547" s="19"/>
      <c r="Z547" s="19"/>
      <c r="AA547" s="19"/>
      <c r="AB547" s="25"/>
      <c r="AE547" s="19"/>
      <c r="AF547" s="19"/>
      <c r="AH547" s="19"/>
      <c r="AI547" s="25"/>
      <c r="CD547" s="19"/>
      <c r="CE547" s="25"/>
      <c r="DZ547" s="19"/>
      <c r="EA547" s="19"/>
      <c r="EB547" s="19"/>
      <c r="EC547" s="19"/>
      <c r="ED547" s="19"/>
      <c r="EE547" s="19"/>
      <c r="EF547" s="19"/>
      <c r="EG547" s="19"/>
      <c r="EH547" s="19"/>
      <c r="EI547" s="19"/>
      <c r="EJ547" s="19"/>
      <c r="EK547" s="19"/>
      <c r="EL547" s="19"/>
      <c r="FU547" s="19"/>
      <c r="FV547" s="19"/>
      <c r="HQ547" s="19"/>
      <c r="HR547" s="19"/>
      <c r="JM547" s="19"/>
      <c r="JN547" s="29"/>
      <c r="JO547" s="19"/>
      <c r="JP547" s="19"/>
      <c r="JQ547" s="19"/>
      <c r="JR547" s="19"/>
      <c r="JS547" s="19"/>
      <c r="JT547" s="19"/>
      <c r="JU547" s="19"/>
      <c r="JV547" s="19"/>
      <c r="JW547" s="19"/>
      <c r="JX547" s="19"/>
      <c r="JY547" s="19"/>
      <c r="JZ547" s="19"/>
      <c r="LI547" s="19"/>
      <c r="LJ547" s="19"/>
      <c r="LK547" s="19"/>
      <c r="LL547" s="19"/>
      <c r="LM547" s="19"/>
      <c r="LN547" s="19"/>
      <c r="LO547" s="19"/>
      <c r="LP547" s="19"/>
      <c r="LQ547" s="19"/>
      <c r="LR547" s="19"/>
      <c r="LS547" s="19"/>
      <c r="LT547" s="19"/>
      <c r="LU547" s="19"/>
      <c r="ND547" s="19"/>
      <c r="NE547" s="19"/>
      <c r="NF547" s="19"/>
      <c r="NG547" s="19"/>
      <c r="NH547" s="19"/>
      <c r="NI547" s="19"/>
      <c r="NJ547" s="19"/>
      <c r="NK547" s="19"/>
      <c r="NL547" s="19"/>
      <c r="NM547" s="19"/>
      <c r="NN547" s="19"/>
      <c r="NO547" s="19"/>
      <c r="NP547" s="19"/>
      <c r="OZ547" s="25"/>
      <c r="PA547" s="25"/>
      <c r="PB547" s="25"/>
      <c r="PC547" s="25"/>
      <c r="PD547" s="25"/>
      <c r="PE547" s="25"/>
      <c r="PF547" s="25"/>
      <c r="PG547" s="25"/>
      <c r="PH547" s="25"/>
      <c r="PI547" s="25"/>
      <c r="PJ547" s="25"/>
      <c r="PK547" s="25"/>
      <c r="PL547" s="25"/>
      <c r="PM547" s="25"/>
      <c r="PN547" s="25"/>
      <c r="QW547" s="25"/>
      <c r="RA547" s="19"/>
      <c r="RB547" s="19"/>
      <c r="RC547" s="19"/>
      <c r="RD547" s="19"/>
      <c r="RE547" s="19"/>
      <c r="RF547" s="19"/>
      <c r="RI547" s="19"/>
      <c r="RJ547" s="19"/>
      <c r="RK547" s="19"/>
      <c r="RL547" s="19"/>
      <c r="RM547" s="19"/>
      <c r="RN547" s="19"/>
      <c r="RO547" s="19"/>
      <c r="RP547" s="19"/>
      <c r="RQ547" s="19"/>
      <c r="RR547" s="19"/>
      <c r="RS547" s="19"/>
      <c r="RT547" s="19"/>
      <c r="RU547" s="19"/>
      <c r="RV547" s="19"/>
      <c r="RW547" s="19"/>
      <c r="RX547" s="19"/>
      <c r="RY547" s="19"/>
      <c r="SA547" s="19"/>
      <c r="SB547" s="19"/>
    </row>
    <row r="548" spans="1:496" x14ac:dyDescent="0.25">
      <c r="A548" s="2"/>
      <c r="B548" s="19"/>
      <c r="C548" s="19"/>
      <c r="D548" s="19"/>
      <c r="E548" s="25"/>
      <c r="F548" s="25"/>
      <c r="G548" s="19"/>
      <c r="H548" s="19"/>
      <c r="I548" s="19"/>
      <c r="J548" s="19"/>
      <c r="K548" s="19"/>
      <c r="L548" s="29"/>
      <c r="M548" s="29"/>
      <c r="N548" s="19"/>
      <c r="O548" s="19"/>
      <c r="P548" s="20"/>
      <c r="Q548" s="19"/>
      <c r="R548" s="19"/>
      <c r="S548" s="25"/>
      <c r="T548" s="19"/>
      <c r="U548" s="19"/>
      <c r="V548" s="19"/>
      <c r="W548" s="19"/>
      <c r="X548" s="40"/>
      <c r="Y548" s="19"/>
      <c r="Z548" s="19"/>
      <c r="AA548" s="19"/>
      <c r="AB548" s="25"/>
      <c r="AE548" s="19"/>
      <c r="AF548" s="19"/>
      <c r="AH548" s="19"/>
      <c r="AI548" s="25"/>
      <c r="CD548" s="19"/>
      <c r="CE548" s="25"/>
      <c r="DZ548" s="19"/>
      <c r="EA548" s="19"/>
      <c r="EB548" s="19"/>
      <c r="EC548" s="19"/>
      <c r="ED548" s="19"/>
      <c r="EE548" s="19"/>
      <c r="EF548" s="19"/>
      <c r="EG548" s="19"/>
      <c r="EH548" s="19"/>
      <c r="EI548" s="19"/>
      <c r="EJ548" s="19"/>
      <c r="EK548" s="19"/>
      <c r="EL548" s="19"/>
      <c r="FU548" s="19"/>
      <c r="FV548" s="19"/>
      <c r="HQ548" s="19"/>
      <c r="HR548" s="19"/>
      <c r="JM548" s="19"/>
      <c r="JN548" s="29"/>
      <c r="JO548" s="19"/>
      <c r="JP548" s="19"/>
      <c r="JQ548" s="19"/>
      <c r="JR548" s="19"/>
      <c r="JS548" s="19"/>
      <c r="JT548" s="19"/>
      <c r="JU548" s="19"/>
      <c r="JV548" s="19"/>
      <c r="JW548" s="19"/>
      <c r="JX548" s="19"/>
      <c r="JY548" s="19"/>
      <c r="JZ548" s="19"/>
      <c r="LI548" s="19"/>
      <c r="LJ548" s="19"/>
      <c r="LK548" s="19"/>
      <c r="LL548" s="19"/>
      <c r="LM548" s="19"/>
      <c r="LN548" s="19"/>
      <c r="LO548" s="19"/>
      <c r="LP548" s="19"/>
      <c r="LQ548" s="19"/>
      <c r="LR548" s="19"/>
      <c r="LS548" s="19"/>
      <c r="LT548" s="19"/>
      <c r="LU548" s="19"/>
      <c r="ND548" s="19"/>
      <c r="NE548" s="19"/>
      <c r="NF548" s="19"/>
      <c r="NG548" s="19"/>
      <c r="NH548" s="19"/>
      <c r="NI548" s="19"/>
      <c r="NJ548" s="19"/>
      <c r="NK548" s="19"/>
      <c r="NL548" s="19"/>
      <c r="NM548" s="19"/>
      <c r="NN548" s="19"/>
      <c r="NO548" s="19"/>
      <c r="NP548" s="19"/>
      <c r="OZ548" s="25"/>
      <c r="PA548" s="25"/>
      <c r="PB548" s="25"/>
      <c r="PC548" s="25"/>
      <c r="PD548" s="25"/>
      <c r="PE548" s="25"/>
      <c r="PF548" s="25"/>
      <c r="PG548" s="25"/>
      <c r="PH548" s="25"/>
      <c r="PI548" s="25"/>
      <c r="PJ548" s="25"/>
      <c r="PK548" s="25"/>
      <c r="PL548" s="25"/>
      <c r="PM548" s="25"/>
      <c r="PN548" s="25"/>
      <c r="QW548" s="25"/>
      <c r="RA548" s="19"/>
      <c r="RB548" s="19"/>
      <c r="RC548" s="19"/>
      <c r="RD548" s="19"/>
      <c r="RE548" s="19"/>
      <c r="RF548" s="19"/>
      <c r="RI548" s="19"/>
      <c r="RJ548" s="19"/>
      <c r="RK548" s="19"/>
      <c r="RL548" s="19"/>
      <c r="RM548" s="19"/>
      <c r="RN548" s="19"/>
      <c r="RO548" s="19"/>
      <c r="RP548" s="19"/>
      <c r="RQ548" s="19"/>
      <c r="RR548" s="19"/>
      <c r="RS548" s="19"/>
      <c r="RT548" s="19"/>
      <c r="RU548" s="19"/>
      <c r="RV548" s="19"/>
      <c r="RW548" s="19"/>
      <c r="RX548" s="19"/>
      <c r="RY548" s="19"/>
      <c r="SA548" s="19"/>
      <c r="SB548" s="19"/>
    </row>
    <row r="549" spans="1:496" x14ac:dyDescent="0.25">
      <c r="A549" s="2"/>
      <c r="B549" s="19"/>
      <c r="C549" s="19"/>
      <c r="D549" s="19"/>
      <c r="E549" s="25"/>
      <c r="F549" s="25"/>
      <c r="G549" s="19"/>
      <c r="H549" s="19"/>
      <c r="I549" s="19"/>
      <c r="J549" s="19"/>
      <c r="K549" s="19"/>
      <c r="L549" s="29"/>
      <c r="M549" s="29"/>
      <c r="N549" s="19"/>
      <c r="O549" s="19"/>
      <c r="P549" s="20"/>
      <c r="Q549" s="19"/>
      <c r="R549" s="19"/>
      <c r="S549" s="25"/>
      <c r="T549" s="19"/>
      <c r="U549" s="19"/>
      <c r="V549" s="19"/>
      <c r="W549" s="19"/>
      <c r="X549" s="40"/>
      <c r="Y549" s="19"/>
      <c r="Z549" s="19"/>
      <c r="AA549" s="19"/>
      <c r="AB549" s="25"/>
      <c r="AE549" s="19"/>
      <c r="AF549" s="19"/>
      <c r="AH549" s="19"/>
      <c r="AI549" s="25"/>
      <c r="CD549" s="19"/>
      <c r="CE549" s="25"/>
      <c r="DZ549" s="19"/>
      <c r="EA549" s="19"/>
      <c r="EB549" s="19"/>
      <c r="EC549" s="19"/>
      <c r="ED549" s="19"/>
      <c r="EE549" s="19"/>
      <c r="EF549" s="19"/>
      <c r="EG549" s="19"/>
      <c r="EH549" s="19"/>
      <c r="EI549" s="19"/>
      <c r="EJ549" s="19"/>
      <c r="EK549" s="19"/>
      <c r="EL549" s="19"/>
      <c r="FU549" s="19"/>
      <c r="FV549" s="19"/>
      <c r="HQ549" s="19"/>
      <c r="HR549" s="19"/>
      <c r="JM549" s="19"/>
      <c r="JN549" s="29"/>
      <c r="JO549" s="19"/>
      <c r="JP549" s="19"/>
      <c r="JQ549" s="19"/>
      <c r="JR549" s="19"/>
      <c r="JS549" s="19"/>
      <c r="JT549" s="19"/>
      <c r="JU549" s="19"/>
      <c r="JV549" s="19"/>
      <c r="JW549" s="19"/>
      <c r="JX549" s="19"/>
      <c r="JY549" s="19"/>
      <c r="JZ549" s="19"/>
      <c r="LI549" s="19"/>
      <c r="LJ549" s="19"/>
      <c r="LK549" s="19"/>
      <c r="LL549" s="19"/>
      <c r="LM549" s="19"/>
      <c r="LN549" s="19"/>
      <c r="LO549" s="19"/>
      <c r="LP549" s="19"/>
      <c r="LQ549" s="19"/>
      <c r="LR549" s="19"/>
      <c r="LS549" s="19"/>
      <c r="LT549" s="19"/>
      <c r="LU549" s="19"/>
      <c r="ND549" s="19"/>
      <c r="NE549" s="19"/>
      <c r="NF549" s="19"/>
      <c r="NG549" s="19"/>
      <c r="NH549" s="19"/>
      <c r="NI549" s="19"/>
      <c r="NJ549" s="19"/>
      <c r="NK549" s="19"/>
      <c r="NL549" s="19"/>
      <c r="NM549" s="19"/>
      <c r="NN549" s="19"/>
      <c r="NO549" s="19"/>
      <c r="NP549" s="19"/>
      <c r="OZ549" s="25"/>
      <c r="PA549" s="25"/>
      <c r="PB549" s="25"/>
      <c r="PC549" s="25"/>
      <c r="PD549" s="25"/>
      <c r="PE549" s="25"/>
      <c r="PF549" s="25"/>
      <c r="PG549" s="25"/>
      <c r="PH549" s="25"/>
      <c r="PI549" s="25"/>
      <c r="PJ549" s="25"/>
      <c r="PK549" s="25"/>
      <c r="PL549" s="25"/>
      <c r="PM549" s="25"/>
      <c r="PN549" s="25"/>
      <c r="QW549" s="25"/>
      <c r="RA549" s="19"/>
      <c r="RB549" s="19"/>
      <c r="RC549" s="19"/>
      <c r="RD549" s="19"/>
      <c r="RE549" s="19"/>
      <c r="RF549" s="19"/>
      <c r="RI549" s="19"/>
      <c r="RJ549" s="19"/>
      <c r="RK549" s="19"/>
      <c r="RL549" s="19"/>
      <c r="RM549" s="19"/>
      <c r="RN549" s="19"/>
      <c r="RO549" s="19"/>
      <c r="RP549" s="19"/>
      <c r="RQ549" s="19"/>
      <c r="RR549" s="19"/>
      <c r="RS549" s="19"/>
      <c r="RT549" s="19"/>
      <c r="RU549" s="19"/>
      <c r="RV549" s="19"/>
      <c r="RW549" s="19"/>
      <c r="RX549" s="19"/>
      <c r="RY549" s="19"/>
      <c r="SA549" s="19"/>
      <c r="SB549" s="19"/>
    </row>
    <row r="550" spans="1:496" x14ac:dyDescent="0.25">
      <c r="A550" s="2"/>
      <c r="B550" s="19"/>
      <c r="C550" s="19"/>
      <c r="D550" s="19"/>
      <c r="E550" s="25"/>
      <c r="F550" s="25"/>
      <c r="G550" s="19"/>
      <c r="H550" s="19"/>
      <c r="I550" s="19"/>
      <c r="J550" s="19"/>
      <c r="K550" s="19"/>
      <c r="L550" s="29"/>
      <c r="M550" s="29"/>
      <c r="N550" s="19"/>
      <c r="O550" s="19"/>
      <c r="P550" s="20"/>
      <c r="Q550" s="19"/>
      <c r="R550" s="19"/>
      <c r="S550" s="25"/>
      <c r="T550" s="19"/>
      <c r="U550" s="19"/>
      <c r="V550" s="19"/>
      <c r="W550" s="19"/>
      <c r="X550" s="40"/>
      <c r="Y550" s="19"/>
      <c r="Z550" s="19"/>
      <c r="AA550" s="19"/>
      <c r="AB550" s="25"/>
      <c r="AE550" s="19"/>
      <c r="AF550" s="19"/>
      <c r="AH550" s="19"/>
      <c r="AI550" s="25"/>
      <c r="CD550" s="19"/>
      <c r="CE550" s="25"/>
      <c r="DZ550" s="19"/>
      <c r="EA550" s="19"/>
      <c r="EB550" s="19"/>
      <c r="EC550" s="19"/>
      <c r="ED550" s="19"/>
      <c r="EE550" s="19"/>
      <c r="EF550" s="19"/>
      <c r="EG550" s="19"/>
      <c r="EH550" s="19"/>
      <c r="EI550" s="19"/>
      <c r="EJ550" s="19"/>
      <c r="EK550" s="19"/>
      <c r="EL550" s="19"/>
      <c r="FU550" s="19"/>
      <c r="FV550" s="19"/>
      <c r="HQ550" s="19"/>
      <c r="HR550" s="19"/>
      <c r="JM550" s="19"/>
      <c r="JN550" s="29"/>
      <c r="JO550" s="19"/>
      <c r="JP550" s="19"/>
      <c r="JQ550" s="19"/>
      <c r="JR550" s="19"/>
      <c r="JS550" s="19"/>
      <c r="JT550" s="19"/>
      <c r="JU550" s="19"/>
      <c r="JV550" s="19"/>
      <c r="JW550" s="19"/>
      <c r="JX550" s="19"/>
      <c r="JY550" s="19"/>
      <c r="JZ550" s="19"/>
      <c r="LI550" s="19"/>
      <c r="LJ550" s="19"/>
      <c r="LK550" s="19"/>
      <c r="LL550" s="19"/>
      <c r="LM550" s="19"/>
      <c r="LN550" s="19"/>
      <c r="LO550" s="19"/>
      <c r="LP550" s="19"/>
      <c r="LQ550" s="19"/>
      <c r="LR550" s="19"/>
      <c r="LS550" s="19"/>
      <c r="LT550" s="19"/>
      <c r="LU550" s="19"/>
      <c r="ND550" s="19"/>
      <c r="NE550" s="19"/>
      <c r="NF550" s="19"/>
      <c r="NG550" s="19"/>
      <c r="NH550" s="19"/>
      <c r="NI550" s="19"/>
      <c r="NJ550" s="19"/>
      <c r="NK550" s="19"/>
      <c r="NL550" s="19"/>
      <c r="NM550" s="19"/>
      <c r="NN550" s="19"/>
      <c r="NO550" s="19"/>
      <c r="NP550" s="19"/>
      <c r="OZ550" s="25"/>
      <c r="PA550" s="25"/>
      <c r="PB550" s="25"/>
      <c r="PC550" s="25"/>
      <c r="PD550" s="25"/>
      <c r="PE550" s="25"/>
      <c r="PF550" s="25"/>
      <c r="PG550" s="25"/>
      <c r="PH550" s="25"/>
      <c r="PI550" s="25"/>
      <c r="PJ550" s="25"/>
      <c r="PK550" s="25"/>
      <c r="PL550" s="25"/>
      <c r="PM550" s="25"/>
      <c r="PN550" s="25"/>
      <c r="QW550" s="25"/>
      <c r="RA550" s="19"/>
      <c r="RB550" s="19"/>
      <c r="RC550" s="19"/>
      <c r="RD550" s="19"/>
      <c r="RE550" s="19"/>
      <c r="RF550" s="19"/>
      <c r="RI550" s="19"/>
      <c r="RJ550" s="19"/>
      <c r="RK550" s="19"/>
      <c r="RL550" s="19"/>
      <c r="RM550" s="19"/>
      <c r="RN550" s="19"/>
      <c r="RO550" s="19"/>
      <c r="RP550" s="19"/>
      <c r="RQ550" s="19"/>
      <c r="RR550" s="19"/>
      <c r="RS550" s="19"/>
      <c r="RT550" s="19"/>
      <c r="RU550" s="19"/>
      <c r="RV550" s="19"/>
      <c r="RW550" s="19"/>
      <c r="RX550" s="19"/>
      <c r="RY550" s="19"/>
      <c r="SA550" s="19"/>
      <c r="SB550" s="19"/>
    </row>
    <row r="551" spans="1:496" x14ac:dyDescent="0.25">
      <c r="A551" s="2"/>
      <c r="B551" s="19"/>
      <c r="C551" s="19"/>
      <c r="D551" s="19"/>
      <c r="E551" s="25"/>
      <c r="F551" s="25"/>
      <c r="G551" s="19"/>
      <c r="H551" s="19"/>
      <c r="I551" s="19"/>
      <c r="J551" s="19"/>
      <c r="K551" s="19"/>
      <c r="L551" s="29"/>
      <c r="M551" s="29"/>
      <c r="N551" s="19"/>
      <c r="O551" s="19"/>
      <c r="P551" s="20"/>
      <c r="Q551" s="19"/>
      <c r="R551" s="19"/>
      <c r="S551" s="25"/>
      <c r="T551" s="19"/>
      <c r="U551" s="19"/>
      <c r="V551" s="19"/>
      <c r="W551" s="19"/>
      <c r="X551" s="40"/>
      <c r="Y551" s="19"/>
      <c r="Z551" s="19"/>
      <c r="AA551" s="19"/>
      <c r="AB551" s="25"/>
      <c r="AE551" s="19"/>
      <c r="AF551" s="19"/>
      <c r="AH551" s="19"/>
      <c r="AI551" s="25"/>
      <c r="CD551" s="19"/>
      <c r="CE551" s="25"/>
      <c r="DZ551" s="19"/>
      <c r="EA551" s="19"/>
      <c r="EB551" s="19"/>
      <c r="EC551" s="19"/>
      <c r="ED551" s="19"/>
      <c r="EE551" s="19"/>
      <c r="EF551" s="19"/>
      <c r="EG551" s="19"/>
      <c r="EH551" s="19"/>
      <c r="EI551" s="19"/>
      <c r="EJ551" s="19"/>
      <c r="EK551" s="19"/>
      <c r="EL551" s="19"/>
      <c r="FU551" s="19"/>
      <c r="FV551" s="19"/>
      <c r="HQ551" s="19"/>
      <c r="HR551" s="19"/>
      <c r="JM551" s="19"/>
      <c r="JN551" s="29"/>
      <c r="JO551" s="19"/>
      <c r="JP551" s="19"/>
      <c r="JQ551" s="19"/>
      <c r="JR551" s="19"/>
      <c r="JS551" s="19"/>
      <c r="JT551" s="19"/>
      <c r="JU551" s="19"/>
      <c r="JV551" s="19"/>
      <c r="JW551" s="19"/>
      <c r="JX551" s="19"/>
      <c r="JY551" s="19"/>
      <c r="JZ551" s="19"/>
      <c r="LI551" s="19"/>
      <c r="LJ551" s="19"/>
      <c r="LK551" s="19"/>
      <c r="LL551" s="19"/>
      <c r="LM551" s="19"/>
      <c r="LN551" s="19"/>
      <c r="LO551" s="19"/>
      <c r="LP551" s="19"/>
      <c r="LQ551" s="19"/>
      <c r="LR551" s="19"/>
      <c r="LS551" s="19"/>
      <c r="LT551" s="19"/>
      <c r="LU551" s="19"/>
      <c r="ND551" s="19"/>
      <c r="NE551" s="19"/>
      <c r="NF551" s="19"/>
      <c r="NG551" s="19"/>
      <c r="NH551" s="19"/>
      <c r="NI551" s="19"/>
      <c r="NJ551" s="19"/>
      <c r="NK551" s="19"/>
      <c r="NL551" s="19"/>
      <c r="NM551" s="19"/>
      <c r="NN551" s="19"/>
      <c r="NO551" s="19"/>
      <c r="NP551" s="19"/>
      <c r="OZ551" s="25"/>
      <c r="PA551" s="25"/>
      <c r="PB551" s="25"/>
      <c r="PC551" s="25"/>
      <c r="PD551" s="25"/>
      <c r="PE551" s="25"/>
      <c r="PF551" s="25"/>
      <c r="PG551" s="25"/>
      <c r="PH551" s="25"/>
      <c r="PI551" s="25"/>
      <c r="PJ551" s="25"/>
      <c r="PK551" s="25"/>
      <c r="PL551" s="25"/>
      <c r="PM551" s="25"/>
      <c r="PN551" s="25"/>
      <c r="QW551" s="25"/>
      <c r="RA551" s="19"/>
      <c r="RB551" s="19"/>
      <c r="RC551" s="19"/>
      <c r="RD551" s="19"/>
      <c r="RE551" s="19"/>
      <c r="RF551" s="19"/>
      <c r="RI551" s="19"/>
      <c r="RJ551" s="19"/>
      <c r="RK551" s="19"/>
      <c r="RL551" s="19"/>
      <c r="RM551" s="19"/>
      <c r="RN551" s="19"/>
      <c r="RO551" s="19"/>
      <c r="RP551" s="19"/>
      <c r="RQ551" s="19"/>
      <c r="RR551" s="19"/>
      <c r="RS551" s="19"/>
      <c r="RT551" s="19"/>
      <c r="RU551" s="19"/>
      <c r="RV551" s="19"/>
      <c r="RW551" s="19"/>
      <c r="RX551" s="19"/>
      <c r="RY551" s="19"/>
      <c r="SA551" s="19"/>
      <c r="SB551" s="19"/>
    </row>
    <row r="552" spans="1:496" x14ac:dyDescent="0.25">
      <c r="A552" s="2"/>
      <c r="B552" s="19"/>
      <c r="C552" s="19"/>
      <c r="D552" s="19"/>
      <c r="E552" s="25"/>
      <c r="F552" s="25"/>
      <c r="G552" s="19"/>
      <c r="H552" s="19"/>
      <c r="I552" s="19"/>
      <c r="J552" s="19"/>
      <c r="K552" s="19"/>
      <c r="L552" s="29"/>
      <c r="M552" s="29"/>
      <c r="N552" s="19"/>
      <c r="O552" s="19"/>
      <c r="P552" s="20"/>
      <c r="Q552" s="19"/>
      <c r="R552" s="19"/>
      <c r="S552" s="25"/>
      <c r="T552" s="19"/>
      <c r="U552" s="19"/>
      <c r="V552" s="19"/>
      <c r="W552" s="19"/>
      <c r="X552" s="40"/>
      <c r="Y552" s="19"/>
      <c r="Z552" s="19"/>
      <c r="AA552" s="19"/>
      <c r="AB552" s="25"/>
      <c r="AE552" s="19"/>
      <c r="AF552" s="19"/>
      <c r="AH552" s="19"/>
      <c r="AI552" s="25"/>
      <c r="CD552" s="19"/>
      <c r="CE552" s="25"/>
      <c r="DZ552" s="19"/>
      <c r="EA552" s="19"/>
      <c r="EB552" s="19"/>
      <c r="EC552" s="19"/>
      <c r="ED552" s="19"/>
      <c r="EE552" s="19"/>
      <c r="EF552" s="19"/>
      <c r="EG552" s="19"/>
      <c r="EH552" s="19"/>
      <c r="EI552" s="19"/>
      <c r="EJ552" s="19"/>
      <c r="EK552" s="19"/>
      <c r="EL552" s="19"/>
      <c r="FU552" s="19"/>
      <c r="FV552" s="19"/>
      <c r="HQ552" s="19"/>
      <c r="HR552" s="19"/>
      <c r="JM552" s="19"/>
      <c r="JN552" s="29"/>
      <c r="JO552" s="19"/>
      <c r="JP552" s="19"/>
      <c r="JQ552" s="19"/>
      <c r="JR552" s="19"/>
      <c r="JS552" s="19"/>
      <c r="JT552" s="19"/>
      <c r="JU552" s="19"/>
      <c r="JV552" s="19"/>
      <c r="JW552" s="19"/>
      <c r="JX552" s="19"/>
      <c r="JY552" s="19"/>
      <c r="JZ552" s="19"/>
      <c r="LI552" s="19"/>
      <c r="LJ552" s="19"/>
      <c r="LK552" s="19"/>
      <c r="LL552" s="19"/>
      <c r="LM552" s="19"/>
      <c r="LN552" s="19"/>
      <c r="LO552" s="19"/>
      <c r="LP552" s="19"/>
      <c r="LQ552" s="19"/>
      <c r="LR552" s="19"/>
      <c r="LS552" s="19"/>
      <c r="LT552" s="19"/>
      <c r="LU552" s="19"/>
      <c r="ND552" s="19"/>
      <c r="NE552" s="19"/>
      <c r="NF552" s="19"/>
      <c r="NG552" s="19"/>
      <c r="NH552" s="19"/>
      <c r="NI552" s="19"/>
      <c r="NJ552" s="19"/>
      <c r="NK552" s="19"/>
      <c r="NL552" s="19"/>
      <c r="NM552" s="19"/>
      <c r="NN552" s="19"/>
      <c r="NO552" s="19"/>
      <c r="NP552" s="19"/>
      <c r="OZ552" s="25"/>
      <c r="PA552" s="25"/>
      <c r="PB552" s="25"/>
      <c r="PC552" s="25"/>
      <c r="PD552" s="25"/>
      <c r="PE552" s="25"/>
      <c r="PF552" s="25"/>
      <c r="PG552" s="25"/>
      <c r="PH552" s="25"/>
      <c r="PI552" s="25"/>
      <c r="PJ552" s="25"/>
      <c r="PK552" s="25"/>
      <c r="PL552" s="25"/>
      <c r="PM552" s="25"/>
      <c r="PN552" s="25"/>
      <c r="QW552" s="25"/>
      <c r="RA552" s="19"/>
      <c r="RB552" s="19"/>
      <c r="RC552" s="19"/>
      <c r="RD552" s="19"/>
      <c r="RE552" s="19"/>
      <c r="RF552" s="19"/>
      <c r="RI552" s="19"/>
      <c r="RJ552" s="19"/>
      <c r="RK552" s="19"/>
      <c r="RL552" s="19"/>
      <c r="RM552" s="19"/>
      <c r="RN552" s="19"/>
      <c r="RO552" s="19"/>
      <c r="RP552" s="19"/>
      <c r="RQ552" s="19"/>
      <c r="RR552" s="19"/>
      <c r="RS552" s="19"/>
      <c r="RT552" s="19"/>
      <c r="RU552" s="19"/>
      <c r="RV552" s="19"/>
      <c r="RW552" s="19"/>
      <c r="RX552" s="19"/>
      <c r="RY552" s="19"/>
      <c r="SA552" s="19"/>
      <c r="SB552" s="19"/>
    </row>
    <row r="553" spans="1:496" x14ac:dyDescent="0.25">
      <c r="A553" s="2"/>
      <c r="B553" s="19"/>
      <c r="C553" s="19"/>
      <c r="D553" s="19"/>
      <c r="E553" s="25"/>
      <c r="F553" s="25"/>
      <c r="G553" s="19"/>
      <c r="H553" s="19"/>
      <c r="I553" s="19"/>
      <c r="J553" s="19"/>
      <c r="K553" s="19"/>
      <c r="L553" s="29"/>
      <c r="M553" s="29"/>
      <c r="N553" s="19"/>
      <c r="O553" s="19"/>
      <c r="P553" s="20"/>
      <c r="Q553" s="19"/>
      <c r="R553" s="19"/>
      <c r="S553" s="25"/>
      <c r="T553" s="19"/>
      <c r="U553" s="19"/>
      <c r="V553" s="19"/>
      <c r="W553" s="19"/>
      <c r="X553" s="40"/>
      <c r="Y553" s="19"/>
      <c r="Z553" s="19"/>
      <c r="AA553" s="19"/>
      <c r="AB553" s="25"/>
      <c r="AE553" s="19"/>
      <c r="AF553" s="19"/>
      <c r="AH553" s="19"/>
      <c r="AI553" s="25"/>
      <c r="CD553" s="19"/>
      <c r="CE553" s="25"/>
      <c r="DZ553" s="19"/>
      <c r="EA553" s="19"/>
      <c r="EB553" s="19"/>
      <c r="EC553" s="19"/>
      <c r="ED553" s="19"/>
      <c r="EE553" s="19"/>
      <c r="EF553" s="19"/>
      <c r="EG553" s="19"/>
      <c r="EH553" s="19"/>
      <c r="EI553" s="19"/>
      <c r="EJ553" s="19"/>
      <c r="EK553" s="19"/>
      <c r="EL553" s="19"/>
      <c r="FU553" s="19"/>
      <c r="FV553" s="19"/>
      <c r="HQ553" s="19"/>
      <c r="HR553" s="19"/>
      <c r="JM553" s="19"/>
      <c r="JN553" s="29"/>
      <c r="JO553" s="19"/>
      <c r="JP553" s="19"/>
      <c r="JQ553" s="19"/>
      <c r="JR553" s="19"/>
      <c r="JS553" s="19"/>
      <c r="JT553" s="19"/>
      <c r="JU553" s="19"/>
      <c r="JV553" s="19"/>
      <c r="JW553" s="19"/>
      <c r="JX553" s="19"/>
      <c r="JY553" s="19"/>
      <c r="JZ553" s="19"/>
      <c r="LI553" s="19"/>
      <c r="LJ553" s="19"/>
      <c r="LK553" s="19"/>
      <c r="LL553" s="19"/>
      <c r="LM553" s="19"/>
      <c r="LN553" s="19"/>
      <c r="LO553" s="19"/>
      <c r="LP553" s="19"/>
      <c r="LQ553" s="19"/>
      <c r="LR553" s="19"/>
      <c r="LS553" s="19"/>
      <c r="LT553" s="19"/>
      <c r="LU553" s="19"/>
      <c r="ND553" s="19"/>
      <c r="NE553" s="19"/>
      <c r="NF553" s="19"/>
      <c r="NG553" s="19"/>
      <c r="NH553" s="19"/>
      <c r="NI553" s="19"/>
      <c r="NJ553" s="19"/>
      <c r="NK553" s="19"/>
      <c r="NL553" s="19"/>
      <c r="NM553" s="19"/>
      <c r="NN553" s="19"/>
      <c r="NO553" s="19"/>
      <c r="NP553" s="19"/>
      <c r="OZ553" s="25"/>
      <c r="PA553" s="25"/>
      <c r="PB553" s="25"/>
      <c r="PC553" s="25"/>
      <c r="PD553" s="25"/>
      <c r="PE553" s="25"/>
      <c r="PF553" s="25"/>
      <c r="PG553" s="25"/>
      <c r="PH553" s="25"/>
      <c r="PI553" s="25"/>
      <c r="PJ553" s="25"/>
      <c r="PK553" s="25"/>
      <c r="PL553" s="25"/>
      <c r="PM553" s="25"/>
      <c r="PN553" s="25"/>
      <c r="QW553" s="25"/>
      <c r="RA553" s="19"/>
      <c r="RB553" s="19"/>
      <c r="RC553" s="19"/>
      <c r="RD553" s="19"/>
      <c r="RE553" s="19"/>
      <c r="RF553" s="19"/>
      <c r="RI553" s="19"/>
      <c r="RJ553" s="19"/>
      <c r="RK553" s="19"/>
      <c r="RL553" s="19"/>
      <c r="RM553" s="19"/>
      <c r="RN553" s="19"/>
      <c r="RO553" s="19"/>
      <c r="RP553" s="19"/>
      <c r="RQ553" s="19"/>
      <c r="RR553" s="19"/>
      <c r="RS553" s="19"/>
      <c r="RT553" s="19"/>
      <c r="RU553" s="19"/>
      <c r="RV553" s="19"/>
      <c r="RW553" s="19"/>
      <c r="RX553" s="19"/>
      <c r="RY553" s="19"/>
      <c r="SA553" s="19"/>
      <c r="SB553" s="19"/>
    </row>
    <row r="554" spans="1:496" x14ac:dyDescent="0.25">
      <c r="A554" s="2"/>
      <c r="B554" s="19"/>
      <c r="C554" s="19"/>
      <c r="D554" s="19"/>
      <c r="E554" s="25"/>
      <c r="F554" s="25"/>
      <c r="G554" s="19"/>
      <c r="H554" s="19"/>
      <c r="I554" s="19"/>
      <c r="J554" s="19"/>
      <c r="K554" s="19"/>
      <c r="L554" s="29"/>
      <c r="M554" s="29"/>
      <c r="N554" s="19"/>
      <c r="O554" s="19"/>
      <c r="P554" s="20"/>
      <c r="Q554" s="19"/>
      <c r="R554" s="19"/>
      <c r="S554" s="25"/>
      <c r="T554" s="19"/>
      <c r="U554" s="19"/>
      <c r="V554" s="19"/>
      <c r="W554" s="19"/>
      <c r="X554" s="40"/>
      <c r="Y554" s="19"/>
      <c r="Z554" s="19"/>
      <c r="AA554" s="19"/>
      <c r="AB554" s="25"/>
      <c r="AE554" s="19"/>
      <c r="AF554" s="19"/>
      <c r="AH554" s="19"/>
      <c r="AI554" s="25"/>
      <c r="CD554" s="19"/>
      <c r="CE554" s="25"/>
      <c r="DZ554" s="19"/>
      <c r="EA554" s="19"/>
      <c r="EB554" s="19"/>
      <c r="EC554" s="19"/>
      <c r="ED554" s="19"/>
      <c r="EE554" s="19"/>
      <c r="EF554" s="19"/>
      <c r="EG554" s="19"/>
      <c r="EH554" s="19"/>
      <c r="EI554" s="19"/>
      <c r="EJ554" s="19"/>
      <c r="EK554" s="19"/>
      <c r="EL554" s="19"/>
      <c r="FU554" s="19"/>
      <c r="FV554" s="19"/>
      <c r="HQ554" s="19"/>
      <c r="HR554" s="19"/>
      <c r="JM554" s="19"/>
      <c r="JN554" s="29"/>
      <c r="JO554" s="19"/>
      <c r="JP554" s="19"/>
      <c r="JQ554" s="19"/>
      <c r="JR554" s="19"/>
      <c r="JS554" s="19"/>
      <c r="JT554" s="19"/>
      <c r="JU554" s="19"/>
      <c r="JV554" s="19"/>
      <c r="JW554" s="19"/>
      <c r="JX554" s="19"/>
      <c r="JY554" s="19"/>
      <c r="JZ554" s="19"/>
      <c r="LI554" s="19"/>
      <c r="LJ554" s="19"/>
      <c r="LK554" s="19"/>
      <c r="LL554" s="19"/>
      <c r="LM554" s="19"/>
      <c r="LN554" s="19"/>
      <c r="LO554" s="19"/>
      <c r="LP554" s="19"/>
      <c r="LQ554" s="19"/>
      <c r="LR554" s="19"/>
      <c r="LS554" s="19"/>
      <c r="LT554" s="19"/>
      <c r="LU554" s="19"/>
      <c r="ND554" s="19"/>
      <c r="NE554" s="19"/>
      <c r="NF554" s="19"/>
      <c r="NG554" s="19"/>
      <c r="NH554" s="19"/>
      <c r="NI554" s="19"/>
      <c r="NJ554" s="19"/>
      <c r="NK554" s="19"/>
      <c r="NL554" s="19"/>
      <c r="NM554" s="19"/>
      <c r="NN554" s="19"/>
      <c r="NO554" s="19"/>
      <c r="NP554" s="19"/>
      <c r="OZ554" s="25"/>
      <c r="PA554" s="25"/>
      <c r="PB554" s="25"/>
      <c r="PC554" s="25"/>
      <c r="PD554" s="25"/>
      <c r="PE554" s="25"/>
      <c r="PF554" s="25"/>
      <c r="PG554" s="25"/>
      <c r="PH554" s="25"/>
      <c r="PI554" s="25"/>
      <c r="PJ554" s="25"/>
      <c r="PK554" s="25"/>
      <c r="PL554" s="25"/>
      <c r="PM554" s="25"/>
      <c r="PN554" s="25"/>
      <c r="QW554" s="25"/>
      <c r="RA554" s="19"/>
      <c r="RB554" s="19"/>
      <c r="RC554" s="19"/>
      <c r="RD554" s="19"/>
      <c r="RE554" s="19"/>
      <c r="RF554" s="19"/>
      <c r="RI554" s="19"/>
      <c r="RJ554" s="19"/>
      <c r="RK554" s="19"/>
      <c r="RL554" s="19"/>
      <c r="RM554" s="19"/>
      <c r="RN554" s="19"/>
      <c r="RO554" s="19"/>
      <c r="RP554" s="19"/>
      <c r="RQ554" s="19"/>
      <c r="RR554" s="19"/>
      <c r="RS554" s="19"/>
      <c r="RT554" s="19"/>
      <c r="RU554" s="19"/>
      <c r="RV554" s="19"/>
      <c r="RW554" s="19"/>
      <c r="RX554" s="19"/>
      <c r="RY554" s="19"/>
      <c r="SA554" s="19"/>
      <c r="SB554" s="19"/>
    </row>
    <row r="555" spans="1:496" x14ac:dyDescent="0.25">
      <c r="A555" s="2"/>
      <c r="B555" s="19"/>
      <c r="C555" s="19"/>
      <c r="D555" s="19"/>
      <c r="E555" s="25"/>
      <c r="F555" s="25"/>
      <c r="G555" s="19"/>
      <c r="H555" s="19"/>
      <c r="I555" s="19"/>
      <c r="J555" s="19"/>
      <c r="K555" s="19"/>
      <c r="L555" s="29"/>
      <c r="M555" s="29"/>
      <c r="N555" s="19"/>
      <c r="O555" s="19"/>
      <c r="P555" s="20"/>
      <c r="Q555" s="19"/>
      <c r="R555" s="19"/>
      <c r="S555" s="25"/>
      <c r="T555" s="19"/>
      <c r="U555" s="19"/>
      <c r="V555" s="19"/>
      <c r="W555" s="19"/>
      <c r="X555" s="40"/>
      <c r="Y555" s="19"/>
      <c r="Z555" s="19"/>
      <c r="AA555" s="19"/>
      <c r="AB555" s="25"/>
      <c r="AE555" s="19"/>
      <c r="AF555" s="19"/>
      <c r="AH555" s="19"/>
      <c r="AI555" s="25"/>
      <c r="CD555" s="19"/>
      <c r="CE555" s="25"/>
      <c r="DZ555" s="19"/>
      <c r="EA555" s="19"/>
      <c r="EB555" s="19"/>
      <c r="EC555" s="19"/>
      <c r="ED555" s="19"/>
      <c r="EE555" s="19"/>
      <c r="EF555" s="19"/>
      <c r="EG555" s="19"/>
      <c r="EH555" s="19"/>
      <c r="EI555" s="19"/>
      <c r="EJ555" s="19"/>
      <c r="EK555" s="19"/>
      <c r="EL555" s="19"/>
      <c r="FU555" s="19"/>
      <c r="FV555" s="19"/>
      <c r="HQ555" s="19"/>
      <c r="HR555" s="19"/>
      <c r="JM555" s="19"/>
      <c r="JN555" s="29"/>
      <c r="JO555" s="19"/>
      <c r="JP555" s="19"/>
      <c r="JQ555" s="19"/>
      <c r="JR555" s="19"/>
      <c r="JS555" s="19"/>
      <c r="JT555" s="19"/>
      <c r="JU555" s="19"/>
      <c r="JV555" s="19"/>
      <c r="JW555" s="19"/>
      <c r="JX555" s="19"/>
      <c r="JY555" s="19"/>
      <c r="JZ555" s="19"/>
      <c r="LI555" s="19"/>
      <c r="LJ555" s="19"/>
      <c r="LK555" s="19"/>
      <c r="LL555" s="19"/>
      <c r="LM555" s="19"/>
      <c r="LN555" s="19"/>
      <c r="LO555" s="19"/>
      <c r="LP555" s="19"/>
      <c r="LQ555" s="19"/>
      <c r="LR555" s="19"/>
      <c r="LS555" s="19"/>
      <c r="LT555" s="19"/>
      <c r="LU555" s="19"/>
      <c r="ND555" s="19"/>
      <c r="NE555" s="19"/>
      <c r="NF555" s="19"/>
      <c r="NG555" s="19"/>
      <c r="NH555" s="19"/>
      <c r="NI555" s="19"/>
      <c r="NJ555" s="19"/>
      <c r="NK555" s="19"/>
      <c r="NL555" s="19"/>
      <c r="NM555" s="19"/>
      <c r="NN555" s="19"/>
      <c r="NO555" s="19"/>
      <c r="NP555" s="19"/>
      <c r="OZ555" s="25"/>
      <c r="PA555" s="25"/>
      <c r="PB555" s="25"/>
      <c r="PC555" s="25"/>
      <c r="PD555" s="25"/>
      <c r="PE555" s="25"/>
      <c r="PF555" s="25"/>
      <c r="PG555" s="25"/>
      <c r="PH555" s="25"/>
      <c r="PI555" s="25"/>
      <c r="PJ555" s="25"/>
      <c r="PK555" s="25"/>
      <c r="PL555" s="25"/>
      <c r="PM555" s="25"/>
      <c r="PN555" s="25"/>
      <c r="QW555" s="25"/>
      <c r="RA555" s="19"/>
      <c r="RB555" s="19"/>
      <c r="RC555" s="19"/>
      <c r="RD555" s="19"/>
      <c r="RE555" s="19"/>
      <c r="RF555" s="19"/>
      <c r="RI555" s="19"/>
      <c r="RJ555" s="19"/>
      <c r="RK555" s="19"/>
      <c r="RL555" s="19"/>
      <c r="RM555" s="19"/>
      <c r="RN555" s="19"/>
      <c r="RO555" s="19"/>
      <c r="RP555" s="19"/>
      <c r="RQ555" s="19"/>
      <c r="RR555" s="19"/>
      <c r="RS555" s="19"/>
      <c r="RT555" s="19"/>
      <c r="RU555" s="19"/>
      <c r="RV555" s="19"/>
      <c r="RW555" s="19"/>
      <c r="RX555" s="19"/>
      <c r="RY555" s="19"/>
      <c r="SA555" s="19"/>
      <c r="SB555" s="19"/>
    </row>
    <row r="556" spans="1:496" x14ac:dyDescent="0.25">
      <c r="A556" s="2"/>
      <c r="B556" s="19"/>
      <c r="C556" s="19"/>
      <c r="D556" s="19"/>
      <c r="E556" s="25"/>
      <c r="F556" s="25"/>
      <c r="G556" s="19"/>
      <c r="H556" s="19"/>
      <c r="I556" s="19"/>
      <c r="J556" s="19"/>
      <c r="K556" s="19"/>
      <c r="L556" s="29"/>
      <c r="M556" s="29"/>
      <c r="N556" s="19"/>
      <c r="O556" s="19"/>
      <c r="P556" s="20"/>
      <c r="Q556" s="19"/>
      <c r="R556" s="19"/>
      <c r="S556" s="25"/>
      <c r="T556" s="19"/>
      <c r="U556" s="19"/>
      <c r="V556" s="19"/>
      <c r="W556" s="19"/>
      <c r="X556" s="40"/>
      <c r="Y556" s="19"/>
      <c r="Z556" s="19"/>
      <c r="AA556" s="19"/>
      <c r="AB556" s="25"/>
      <c r="AE556" s="19"/>
      <c r="AF556" s="19"/>
      <c r="AH556" s="19"/>
      <c r="AI556" s="25"/>
      <c r="CD556" s="19"/>
      <c r="CE556" s="25"/>
      <c r="DZ556" s="19"/>
      <c r="EA556" s="19"/>
      <c r="EB556" s="19"/>
      <c r="EC556" s="19"/>
      <c r="ED556" s="19"/>
      <c r="EE556" s="19"/>
      <c r="EF556" s="19"/>
      <c r="EG556" s="19"/>
      <c r="EH556" s="19"/>
      <c r="EI556" s="19"/>
      <c r="EJ556" s="19"/>
      <c r="EK556" s="19"/>
      <c r="EL556" s="19"/>
      <c r="FU556" s="19"/>
      <c r="FV556" s="19"/>
      <c r="HQ556" s="19"/>
      <c r="HR556" s="19"/>
      <c r="JM556" s="19"/>
      <c r="JN556" s="29"/>
      <c r="JO556" s="19"/>
      <c r="JP556" s="19"/>
      <c r="JQ556" s="19"/>
      <c r="JR556" s="19"/>
      <c r="JS556" s="19"/>
      <c r="JT556" s="19"/>
      <c r="JU556" s="19"/>
      <c r="JV556" s="19"/>
      <c r="JW556" s="19"/>
      <c r="JX556" s="19"/>
      <c r="JY556" s="19"/>
      <c r="JZ556" s="19"/>
      <c r="LI556" s="19"/>
      <c r="LJ556" s="19"/>
      <c r="LK556" s="19"/>
      <c r="LL556" s="19"/>
      <c r="LM556" s="19"/>
      <c r="LN556" s="19"/>
      <c r="LO556" s="19"/>
      <c r="LP556" s="19"/>
      <c r="LQ556" s="19"/>
      <c r="LR556" s="19"/>
      <c r="LS556" s="19"/>
      <c r="LT556" s="19"/>
      <c r="LU556" s="19"/>
      <c r="ND556" s="19"/>
      <c r="NE556" s="19"/>
      <c r="NF556" s="19"/>
      <c r="NG556" s="19"/>
      <c r="NH556" s="19"/>
      <c r="NI556" s="19"/>
      <c r="NJ556" s="19"/>
      <c r="NK556" s="19"/>
      <c r="NL556" s="19"/>
      <c r="NM556" s="19"/>
      <c r="NN556" s="19"/>
      <c r="NO556" s="19"/>
      <c r="NP556" s="19"/>
      <c r="OZ556" s="25"/>
      <c r="PA556" s="25"/>
      <c r="PB556" s="25"/>
      <c r="PC556" s="25"/>
      <c r="PD556" s="25"/>
      <c r="PE556" s="25"/>
      <c r="PF556" s="25"/>
      <c r="PG556" s="25"/>
      <c r="PH556" s="25"/>
      <c r="PI556" s="25"/>
      <c r="PJ556" s="25"/>
      <c r="PK556" s="25"/>
      <c r="PL556" s="25"/>
      <c r="PM556" s="25"/>
      <c r="PN556" s="25"/>
      <c r="QW556" s="25"/>
      <c r="RA556" s="19"/>
      <c r="RB556" s="19"/>
      <c r="RC556" s="19"/>
      <c r="RD556" s="19"/>
      <c r="RE556" s="19"/>
      <c r="RF556" s="19"/>
      <c r="RI556" s="19"/>
      <c r="RJ556" s="19"/>
      <c r="RK556" s="19"/>
      <c r="RL556" s="19"/>
      <c r="RM556" s="19"/>
      <c r="RN556" s="19"/>
      <c r="RO556" s="19"/>
      <c r="RP556" s="19"/>
      <c r="RQ556" s="19"/>
      <c r="RR556" s="19"/>
      <c r="RS556" s="19"/>
      <c r="RT556" s="19"/>
      <c r="RU556" s="19"/>
      <c r="RV556" s="19"/>
      <c r="RW556" s="19"/>
      <c r="RX556" s="19"/>
      <c r="RY556" s="19"/>
      <c r="SA556" s="19"/>
      <c r="SB556" s="19"/>
    </row>
    <row r="557" spans="1:496" x14ac:dyDescent="0.25">
      <c r="A557" s="2"/>
      <c r="B557" s="19"/>
      <c r="C557" s="19"/>
      <c r="D557" s="19"/>
      <c r="E557" s="25"/>
      <c r="F557" s="25"/>
      <c r="G557" s="19"/>
      <c r="H557" s="19"/>
      <c r="I557" s="19"/>
      <c r="J557" s="19"/>
      <c r="K557" s="19"/>
      <c r="L557" s="29"/>
      <c r="M557" s="29"/>
      <c r="N557" s="19"/>
      <c r="O557" s="19"/>
      <c r="P557" s="20"/>
      <c r="Q557" s="19"/>
      <c r="R557" s="19"/>
      <c r="S557" s="25"/>
      <c r="T557" s="19"/>
      <c r="U557" s="19"/>
      <c r="V557" s="19"/>
      <c r="W557" s="19"/>
      <c r="X557" s="40"/>
      <c r="Y557" s="19"/>
      <c r="Z557" s="19"/>
      <c r="AA557" s="19"/>
      <c r="AB557" s="25"/>
      <c r="AE557" s="19"/>
      <c r="AF557" s="19"/>
      <c r="AH557" s="19"/>
      <c r="AI557" s="25"/>
      <c r="CD557" s="19"/>
      <c r="CE557" s="25"/>
      <c r="DZ557" s="19"/>
      <c r="EA557" s="19"/>
      <c r="EB557" s="19"/>
      <c r="EC557" s="19"/>
      <c r="ED557" s="19"/>
      <c r="EE557" s="19"/>
      <c r="EF557" s="19"/>
      <c r="EG557" s="19"/>
      <c r="EH557" s="19"/>
      <c r="EI557" s="19"/>
      <c r="EJ557" s="19"/>
      <c r="EK557" s="19"/>
      <c r="EL557" s="19"/>
      <c r="FU557" s="19"/>
      <c r="FV557" s="19"/>
      <c r="HQ557" s="19"/>
      <c r="HR557" s="19"/>
      <c r="JM557" s="19"/>
      <c r="JN557" s="29"/>
      <c r="JO557" s="19"/>
      <c r="JP557" s="19"/>
      <c r="JQ557" s="19"/>
      <c r="JR557" s="19"/>
      <c r="JS557" s="19"/>
      <c r="JT557" s="19"/>
      <c r="JU557" s="19"/>
      <c r="JV557" s="19"/>
      <c r="JW557" s="19"/>
      <c r="JX557" s="19"/>
      <c r="JY557" s="19"/>
      <c r="JZ557" s="19"/>
      <c r="LI557" s="19"/>
      <c r="LJ557" s="19"/>
      <c r="LK557" s="19"/>
      <c r="LL557" s="19"/>
      <c r="LM557" s="19"/>
      <c r="LN557" s="19"/>
      <c r="LO557" s="19"/>
      <c r="LP557" s="19"/>
      <c r="LQ557" s="19"/>
      <c r="LR557" s="19"/>
      <c r="LS557" s="19"/>
      <c r="LT557" s="19"/>
      <c r="LU557" s="19"/>
      <c r="ND557" s="19"/>
      <c r="NE557" s="19"/>
      <c r="NF557" s="19"/>
      <c r="NG557" s="19"/>
      <c r="NH557" s="19"/>
      <c r="NI557" s="19"/>
      <c r="NJ557" s="19"/>
      <c r="NK557" s="19"/>
      <c r="NL557" s="19"/>
      <c r="NM557" s="19"/>
      <c r="NN557" s="19"/>
      <c r="NO557" s="19"/>
      <c r="NP557" s="19"/>
      <c r="OZ557" s="25"/>
      <c r="PA557" s="25"/>
      <c r="PB557" s="25"/>
      <c r="PC557" s="25"/>
      <c r="PD557" s="25"/>
      <c r="PE557" s="25"/>
      <c r="PF557" s="25"/>
      <c r="PG557" s="25"/>
      <c r="PH557" s="25"/>
      <c r="PI557" s="25"/>
      <c r="PJ557" s="25"/>
      <c r="PK557" s="25"/>
      <c r="PL557" s="25"/>
      <c r="PM557" s="25"/>
      <c r="PN557" s="25"/>
      <c r="QW557" s="25"/>
      <c r="RA557" s="19"/>
      <c r="RB557" s="19"/>
      <c r="RC557" s="19"/>
      <c r="RD557" s="19"/>
      <c r="RE557" s="19"/>
      <c r="RF557" s="19"/>
      <c r="RI557" s="19"/>
      <c r="RJ557" s="19"/>
      <c r="RK557" s="19"/>
      <c r="RL557" s="19"/>
      <c r="RM557" s="19"/>
      <c r="RN557" s="19"/>
      <c r="RO557" s="19"/>
      <c r="RP557" s="19"/>
      <c r="RQ557" s="19"/>
      <c r="RR557" s="19"/>
      <c r="RS557" s="19"/>
      <c r="RT557" s="19"/>
      <c r="RU557" s="19"/>
      <c r="RV557" s="19"/>
      <c r="RW557" s="19"/>
      <c r="RX557" s="19"/>
      <c r="RY557" s="19"/>
      <c r="SA557" s="19"/>
      <c r="SB557" s="19"/>
    </row>
    <row r="558" spans="1:496" x14ac:dyDescent="0.25">
      <c r="A558" s="2"/>
      <c r="B558" s="19"/>
      <c r="C558" s="19"/>
      <c r="D558" s="19"/>
      <c r="E558" s="25"/>
      <c r="F558" s="25"/>
      <c r="G558" s="19"/>
      <c r="H558" s="19"/>
      <c r="I558" s="19"/>
      <c r="J558" s="19"/>
      <c r="K558" s="19"/>
      <c r="L558" s="29"/>
      <c r="M558" s="29"/>
      <c r="N558" s="19"/>
      <c r="O558" s="19"/>
      <c r="P558" s="20"/>
      <c r="Q558" s="19"/>
      <c r="R558" s="19"/>
      <c r="S558" s="25"/>
      <c r="T558" s="19"/>
      <c r="U558" s="19"/>
      <c r="V558" s="19"/>
      <c r="W558" s="19"/>
      <c r="X558" s="40"/>
      <c r="Y558" s="19"/>
      <c r="Z558" s="19"/>
      <c r="AA558" s="19"/>
      <c r="AB558" s="25"/>
      <c r="AE558" s="19"/>
      <c r="AF558" s="19"/>
      <c r="AH558" s="19"/>
      <c r="AI558" s="25"/>
      <c r="CD558" s="19"/>
      <c r="CE558" s="25"/>
      <c r="DZ558" s="19"/>
      <c r="EA558" s="19"/>
      <c r="EB558" s="19"/>
      <c r="EC558" s="19"/>
      <c r="ED558" s="19"/>
      <c r="EE558" s="19"/>
      <c r="EF558" s="19"/>
      <c r="EG558" s="19"/>
      <c r="EH558" s="19"/>
      <c r="EI558" s="19"/>
      <c r="EJ558" s="19"/>
      <c r="EK558" s="19"/>
      <c r="EL558" s="19"/>
      <c r="FU558" s="19"/>
      <c r="FV558" s="19"/>
      <c r="HQ558" s="19"/>
      <c r="HR558" s="19"/>
      <c r="JM558" s="19"/>
      <c r="JN558" s="29"/>
      <c r="JO558" s="19"/>
      <c r="JP558" s="19"/>
      <c r="JQ558" s="19"/>
      <c r="JR558" s="19"/>
      <c r="JS558" s="19"/>
      <c r="JT558" s="19"/>
      <c r="JU558" s="19"/>
      <c r="JV558" s="19"/>
      <c r="JW558" s="19"/>
      <c r="JX558" s="19"/>
      <c r="JY558" s="19"/>
      <c r="JZ558" s="19"/>
      <c r="LI558" s="19"/>
      <c r="LJ558" s="19"/>
      <c r="LK558" s="19"/>
      <c r="LL558" s="19"/>
      <c r="LM558" s="19"/>
      <c r="LN558" s="19"/>
      <c r="LO558" s="19"/>
      <c r="LP558" s="19"/>
      <c r="LQ558" s="19"/>
      <c r="LR558" s="19"/>
      <c r="LS558" s="19"/>
      <c r="LT558" s="19"/>
      <c r="LU558" s="19"/>
      <c r="ND558" s="19"/>
      <c r="NE558" s="19"/>
      <c r="NF558" s="19"/>
      <c r="NG558" s="19"/>
      <c r="NH558" s="19"/>
      <c r="NI558" s="19"/>
      <c r="NJ558" s="19"/>
      <c r="NK558" s="19"/>
      <c r="NL558" s="19"/>
      <c r="NM558" s="19"/>
      <c r="NN558" s="19"/>
      <c r="NO558" s="19"/>
      <c r="NP558" s="19"/>
      <c r="OZ558" s="25"/>
      <c r="PA558" s="25"/>
      <c r="PB558" s="25"/>
      <c r="PC558" s="25"/>
      <c r="PD558" s="25"/>
      <c r="PE558" s="25"/>
      <c r="PF558" s="25"/>
      <c r="PG558" s="25"/>
      <c r="PH558" s="25"/>
      <c r="PI558" s="25"/>
      <c r="PJ558" s="25"/>
      <c r="PK558" s="25"/>
      <c r="PL558" s="25"/>
      <c r="PM558" s="25"/>
      <c r="PN558" s="25"/>
      <c r="QW558" s="25"/>
      <c r="RA558" s="19"/>
      <c r="RB558" s="19"/>
      <c r="RC558" s="19"/>
      <c r="RD558" s="19"/>
      <c r="RE558" s="19"/>
      <c r="RF558" s="19"/>
      <c r="RI558" s="19"/>
      <c r="RJ558" s="19"/>
      <c r="RK558" s="19"/>
      <c r="RL558" s="19"/>
      <c r="RM558" s="19"/>
      <c r="RN558" s="19"/>
      <c r="RO558" s="19"/>
      <c r="RP558" s="19"/>
      <c r="RQ558" s="19"/>
      <c r="RR558" s="19"/>
      <c r="RS558" s="19"/>
      <c r="RT558" s="19"/>
      <c r="RU558" s="19"/>
      <c r="RV558" s="19"/>
      <c r="RW558" s="19"/>
      <c r="RX558" s="19"/>
      <c r="RY558" s="19"/>
      <c r="SA558" s="19"/>
      <c r="SB558" s="19"/>
    </row>
    <row r="559" spans="1:496" x14ac:dyDescent="0.25">
      <c r="A559" s="2"/>
      <c r="B559" s="19"/>
      <c r="C559" s="19"/>
      <c r="D559" s="19"/>
      <c r="E559" s="25"/>
      <c r="F559" s="25"/>
      <c r="G559" s="19"/>
      <c r="H559" s="19"/>
      <c r="I559" s="19"/>
      <c r="J559" s="19"/>
      <c r="K559" s="19"/>
      <c r="L559" s="29"/>
      <c r="M559" s="29"/>
      <c r="N559" s="19"/>
      <c r="O559" s="19"/>
      <c r="P559" s="20"/>
      <c r="Q559" s="19"/>
      <c r="R559" s="19"/>
      <c r="S559" s="25"/>
      <c r="T559" s="19"/>
      <c r="U559" s="19"/>
      <c r="V559" s="19"/>
      <c r="W559" s="19"/>
      <c r="X559" s="40"/>
      <c r="Y559" s="19"/>
      <c r="Z559" s="19"/>
      <c r="AA559" s="19"/>
      <c r="AB559" s="25"/>
      <c r="AE559" s="19"/>
      <c r="AF559" s="19"/>
      <c r="AH559" s="19"/>
      <c r="AI559" s="25"/>
      <c r="CD559" s="19"/>
      <c r="CE559" s="25"/>
      <c r="DZ559" s="19"/>
      <c r="EA559" s="19"/>
      <c r="EB559" s="19"/>
      <c r="EC559" s="19"/>
      <c r="ED559" s="19"/>
      <c r="EE559" s="19"/>
      <c r="EF559" s="19"/>
      <c r="EG559" s="19"/>
      <c r="EH559" s="19"/>
      <c r="EI559" s="19"/>
      <c r="EJ559" s="19"/>
      <c r="EK559" s="19"/>
      <c r="EL559" s="19"/>
      <c r="FU559" s="19"/>
      <c r="FV559" s="19"/>
      <c r="HQ559" s="19"/>
      <c r="HR559" s="19"/>
      <c r="JM559" s="19"/>
      <c r="JN559" s="29"/>
      <c r="JO559" s="19"/>
      <c r="JP559" s="19"/>
      <c r="JQ559" s="19"/>
      <c r="JR559" s="19"/>
      <c r="JS559" s="19"/>
      <c r="JT559" s="19"/>
      <c r="JU559" s="19"/>
      <c r="JV559" s="19"/>
      <c r="JW559" s="19"/>
      <c r="JX559" s="19"/>
      <c r="JY559" s="19"/>
      <c r="JZ559" s="19"/>
      <c r="LI559" s="19"/>
      <c r="LJ559" s="19"/>
      <c r="LK559" s="19"/>
      <c r="LL559" s="19"/>
      <c r="LM559" s="19"/>
      <c r="LN559" s="19"/>
      <c r="LO559" s="19"/>
      <c r="LP559" s="19"/>
      <c r="LQ559" s="19"/>
      <c r="LR559" s="19"/>
      <c r="LS559" s="19"/>
      <c r="LT559" s="19"/>
      <c r="LU559" s="19"/>
      <c r="ND559" s="19"/>
      <c r="NE559" s="19"/>
      <c r="NF559" s="19"/>
      <c r="NG559" s="19"/>
      <c r="NH559" s="19"/>
      <c r="NI559" s="19"/>
      <c r="NJ559" s="19"/>
      <c r="NK559" s="19"/>
      <c r="NL559" s="19"/>
      <c r="NM559" s="19"/>
      <c r="NN559" s="19"/>
      <c r="NO559" s="19"/>
      <c r="NP559" s="19"/>
      <c r="OZ559" s="25"/>
      <c r="PA559" s="25"/>
      <c r="PB559" s="25"/>
      <c r="PC559" s="25"/>
      <c r="PD559" s="25"/>
      <c r="PE559" s="25"/>
      <c r="PF559" s="25"/>
      <c r="PG559" s="25"/>
      <c r="PH559" s="25"/>
      <c r="PI559" s="25"/>
      <c r="PJ559" s="25"/>
      <c r="PK559" s="25"/>
      <c r="PL559" s="25"/>
      <c r="PM559" s="25"/>
      <c r="PN559" s="25"/>
      <c r="QW559" s="25"/>
      <c r="RA559" s="19"/>
      <c r="RB559" s="19"/>
      <c r="RC559" s="19"/>
      <c r="RD559" s="19"/>
      <c r="RE559" s="19"/>
      <c r="RF559" s="19"/>
      <c r="RI559" s="19"/>
      <c r="RJ559" s="19"/>
      <c r="RK559" s="19"/>
      <c r="RL559" s="19"/>
      <c r="RM559" s="19"/>
      <c r="RN559" s="19"/>
      <c r="RO559" s="19"/>
      <c r="RP559" s="19"/>
      <c r="RQ559" s="19"/>
      <c r="RR559" s="19"/>
      <c r="RS559" s="19"/>
      <c r="RT559" s="19"/>
      <c r="RU559" s="19"/>
      <c r="RV559" s="19"/>
      <c r="RW559" s="19"/>
      <c r="RX559" s="19"/>
      <c r="RY559" s="19"/>
      <c r="SA559" s="19"/>
      <c r="SB559" s="19"/>
    </row>
    <row r="560" spans="1:496" x14ac:dyDescent="0.25">
      <c r="A560" s="2"/>
      <c r="B560" s="19"/>
      <c r="C560" s="19"/>
      <c r="D560" s="19"/>
      <c r="E560" s="25"/>
      <c r="F560" s="25"/>
      <c r="G560" s="19"/>
      <c r="H560" s="19"/>
      <c r="I560" s="19"/>
      <c r="J560" s="19"/>
      <c r="K560" s="19"/>
      <c r="L560" s="29"/>
      <c r="M560" s="29"/>
      <c r="N560" s="19"/>
      <c r="O560" s="19"/>
      <c r="P560" s="20"/>
      <c r="Q560" s="19"/>
      <c r="R560" s="19"/>
      <c r="S560" s="25"/>
      <c r="T560" s="19"/>
      <c r="U560" s="19"/>
      <c r="V560" s="19"/>
      <c r="W560" s="19"/>
      <c r="X560" s="40"/>
      <c r="Y560" s="19"/>
      <c r="Z560" s="19"/>
      <c r="AA560" s="19"/>
      <c r="AB560" s="25"/>
      <c r="AE560" s="19"/>
      <c r="AF560" s="19"/>
      <c r="AH560" s="19"/>
      <c r="AI560" s="25"/>
      <c r="CD560" s="19"/>
      <c r="CE560" s="25"/>
      <c r="DZ560" s="19"/>
      <c r="EA560" s="19"/>
      <c r="EB560" s="19"/>
      <c r="EC560" s="19"/>
      <c r="ED560" s="19"/>
      <c r="EE560" s="19"/>
      <c r="EF560" s="19"/>
      <c r="EG560" s="19"/>
      <c r="EH560" s="19"/>
      <c r="EI560" s="19"/>
      <c r="EJ560" s="19"/>
      <c r="EK560" s="19"/>
      <c r="EL560" s="19"/>
      <c r="FU560" s="19"/>
      <c r="FV560" s="19"/>
      <c r="HQ560" s="19"/>
      <c r="HR560" s="19"/>
      <c r="JM560" s="19"/>
      <c r="JN560" s="29"/>
      <c r="JO560" s="19"/>
      <c r="JP560" s="19"/>
      <c r="JQ560" s="19"/>
      <c r="JR560" s="19"/>
      <c r="JS560" s="19"/>
      <c r="JT560" s="19"/>
      <c r="JU560" s="19"/>
      <c r="JV560" s="19"/>
      <c r="JW560" s="19"/>
      <c r="JX560" s="19"/>
      <c r="JY560" s="19"/>
      <c r="JZ560" s="19"/>
      <c r="LI560" s="19"/>
      <c r="LJ560" s="19"/>
      <c r="LK560" s="19"/>
      <c r="LL560" s="19"/>
      <c r="LM560" s="19"/>
      <c r="LN560" s="19"/>
      <c r="LO560" s="19"/>
      <c r="LP560" s="19"/>
      <c r="LQ560" s="19"/>
      <c r="LR560" s="19"/>
      <c r="LS560" s="19"/>
      <c r="LT560" s="19"/>
      <c r="LU560" s="19"/>
      <c r="ND560" s="19"/>
      <c r="NE560" s="19"/>
      <c r="NF560" s="19"/>
      <c r="NG560" s="19"/>
      <c r="NH560" s="19"/>
      <c r="NI560" s="19"/>
      <c r="NJ560" s="19"/>
      <c r="NK560" s="19"/>
      <c r="NL560" s="19"/>
      <c r="NM560" s="19"/>
      <c r="NN560" s="19"/>
      <c r="NO560" s="19"/>
      <c r="NP560" s="19"/>
      <c r="OZ560" s="25"/>
      <c r="PA560" s="25"/>
      <c r="PB560" s="25"/>
      <c r="PC560" s="25"/>
      <c r="PD560" s="25"/>
      <c r="PE560" s="25"/>
      <c r="PF560" s="25"/>
      <c r="PG560" s="25"/>
      <c r="PH560" s="25"/>
      <c r="PI560" s="25"/>
      <c r="PJ560" s="25"/>
      <c r="PK560" s="25"/>
      <c r="PL560" s="25"/>
      <c r="PM560" s="25"/>
      <c r="PN560" s="25"/>
      <c r="QW560" s="25"/>
      <c r="RA560" s="19"/>
      <c r="RB560" s="19"/>
      <c r="RC560" s="19"/>
      <c r="RD560" s="19"/>
      <c r="RE560" s="19"/>
      <c r="RF560" s="19"/>
      <c r="RI560" s="19"/>
      <c r="RJ560" s="19"/>
      <c r="RK560" s="19"/>
      <c r="RL560" s="19"/>
      <c r="RM560" s="19"/>
      <c r="RN560" s="19"/>
      <c r="RO560" s="19"/>
      <c r="RP560" s="19"/>
      <c r="RQ560" s="19"/>
      <c r="RR560" s="19"/>
      <c r="RS560" s="19"/>
      <c r="RT560" s="19"/>
      <c r="RU560" s="19"/>
      <c r="RV560" s="19"/>
      <c r="RW560" s="19"/>
      <c r="RX560" s="19"/>
      <c r="RY560" s="19"/>
      <c r="SA560" s="19"/>
      <c r="SB560" s="19"/>
    </row>
    <row r="561" spans="1:496" x14ac:dyDescent="0.25">
      <c r="A561" s="2"/>
      <c r="B561" s="19"/>
      <c r="C561" s="19"/>
      <c r="D561" s="19"/>
      <c r="E561" s="25"/>
      <c r="F561" s="25"/>
      <c r="G561" s="19"/>
      <c r="H561" s="19"/>
      <c r="I561" s="19"/>
      <c r="J561" s="19"/>
      <c r="K561" s="19"/>
      <c r="L561" s="29"/>
      <c r="M561" s="29"/>
      <c r="N561" s="19"/>
      <c r="O561" s="19"/>
      <c r="P561" s="20"/>
      <c r="Q561" s="19"/>
      <c r="R561" s="19"/>
      <c r="S561" s="25"/>
      <c r="T561" s="19"/>
      <c r="U561" s="19"/>
      <c r="V561" s="19"/>
      <c r="W561" s="19"/>
      <c r="X561" s="40"/>
      <c r="Y561" s="19"/>
      <c r="Z561" s="19"/>
      <c r="AA561" s="19"/>
      <c r="AB561" s="25"/>
      <c r="AE561" s="19"/>
      <c r="AF561" s="19"/>
      <c r="AH561" s="19"/>
      <c r="AI561" s="25"/>
      <c r="CD561" s="19"/>
      <c r="CE561" s="25"/>
      <c r="DZ561" s="19"/>
      <c r="EA561" s="19"/>
      <c r="EB561" s="19"/>
      <c r="EC561" s="19"/>
      <c r="ED561" s="19"/>
      <c r="EE561" s="19"/>
      <c r="EF561" s="19"/>
      <c r="EG561" s="19"/>
      <c r="EH561" s="19"/>
      <c r="EI561" s="19"/>
      <c r="EJ561" s="19"/>
      <c r="EK561" s="19"/>
      <c r="EL561" s="19"/>
      <c r="FU561" s="19"/>
      <c r="FV561" s="19"/>
      <c r="HQ561" s="19"/>
      <c r="HR561" s="19"/>
      <c r="JM561" s="19"/>
      <c r="JN561" s="29"/>
      <c r="JO561" s="19"/>
      <c r="JP561" s="19"/>
      <c r="JQ561" s="19"/>
      <c r="JR561" s="19"/>
      <c r="JS561" s="19"/>
      <c r="JT561" s="19"/>
      <c r="JU561" s="19"/>
      <c r="JV561" s="19"/>
      <c r="JW561" s="19"/>
      <c r="JX561" s="19"/>
      <c r="JY561" s="19"/>
      <c r="JZ561" s="19"/>
      <c r="LI561" s="19"/>
      <c r="LJ561" s="19"/>
      <c r="LK561" s="19"/>
      <c r="LL561" s="19"/>
      <c r="LM561" s="19"/>
      <c r="LN561" s="19"/>
      <c r="LO561" s="19"/>
      <c r="LP561" s="19"/>
      <c r="LQ561" s="19"/>
      <c r="LR561" s="19"/>
      <c r="LS561" s="19"/>
      <c r="LT561" s="19"/>
      <c r="LU561" s="19"/>
      <c r="ND561" s="19"/>
      <c r="NE561" s="19"/>
      <c r="NF561" s="19"/>
      <c r="NG561" s="19"/>
      <c r="NH561" s="19"/>
      <c r="NI561" s="19"/>
      <c r="NJ561" s="19"/>
      <c r="NK561" s="19"/>
      <c r="NL561" s="19"/>
      <c r="NM561" s="19"/>
      <c r="NN561" s="19"/>
      <c r="NO561" s="19"/>
      <c r="NP561" s="19"/>
      <c r="OZ561" s="25"/>
      <c r="PA561" s="25"/>
      <c r="PB561" s="25"/>
      <c r="PC561" s="25"/>
      <c r="PD561" s="25"/>
      <c r="PE561" s="25"/>
      <c r="PF561" s="25"/>
      <c r="PG561" s="25"/>
      <c r="PH561" s="25"/>
      <c r="PI561" s="25"/>
      <c r="PJ561" s="25"/>
      <c r="PK561" s="25"/>
      <c r="PL561" s="25"/>
      <c r="PM561" s="25"/>
      <c r="PN561" s="25"/>
      <c r="QW561" s="25"/>
      <c r="RA561" s="19"/>
      <c r="RB561" s="19"/>
      <c r="RC561" s="19"/>
      <c r="RD561" s="19"/>
      <c r="RE561" s="19"/>
      <c r="RF561" s="19"/>
      <c r="RI561" s="19"/>
      <c r="RJ561" s="19"/>
      <c r="RK561" s="19"/>
      <c r="RL561" s="19"/>
      <c r="RM561" s="19"/>
      <c r="RN561" s="19"/>
      <c r="RO561" s="19"/>
      <c r="RP561" s="19"/>
      <c r="RQ561" s="19"/>
      <c r="RR561" s="19"/>
      <c r="RS561" s="19"/>
      <c r="RT561" s="19"/>
      <c r="RU561" s="19"/>
      <c r="RV561" s="19"/>
      <c r="RW561" s="19"/>
      <c r="RX561" s="19"/>
      <c r="RY561" s="19"/>
      <c r="SA561" s="19"/>
      <c r="SB561" s="19"/>
    </row>
    <row r="562" spans="1:496" x14ac:dyDescent="0.25">
      <c r="A562" s="2"/>
      <c r="B562" s="19"/>
      <c r="C562" s="19"/>
      <c r="D562" s="19"/>
      <c r="E562" s="25"/>
      <c r="F562" s="25"/>
      <c r="G562" s="19"/>
      <c r="H562" s="19"/>
      <c r="I562" s="19"/>
      <c r="J562" s="19"/>
      <c r="K562" s="19"/>
      <c r="L562" s="29"/>
      <c r="M562" s="29"/>
      <c r="N562" s="19"/>
      <c r="O562" s="19"/>
      <c r="P562" s="20"/>
      <c r="Q562" s="19"/>
      <c r="R562" s="19"/>
      <c r="S562" s="25"/>
      <c r="T562" s="19"/>
      <c r="U562" s="19"/>
      <c r="V562" s="19"/>
      <c r="W562" s="19"/>
      <c r="X562" s="40"/>
      <c r="Y562" s="19"/>
      <c r="Z562" s="19"/>
      <c r="AA562" s="19"/>
      <c r="AB562" s="25"/>
      <c r="AE562" s="19"/>
      <c r="AF562" s="19"/>
      <c r="AH562" s="19"/>
      <c r="AI562" s="25"/>
      <c r="CD562" s="19"/>
      <c r="CE562" s="25"/>
      <c r="DZ562" s="19"/>
      <c r="EA562" s="19"/>
      <c r="EB562" s="19"/>
      <c r="EC562" s="19"/>
      <c r="ED562" s="19"/>
      <c r="EE562" s="19"/>
      <c r="EF562" s="19"/>
      <c r="EG562" s="19"/>
      <c r="EH562" s="19"/>
      <c r="EI562" s="19"/>
      <c r="EJ562" s="19"/>
      <c r="EK562" s="19"/>
      <c r="EL562" s="19"/>
      <c r="FU562" s="19"/>
      <c r="FV562" s="19"/>
      <c r="HQ562" s="19"/>
      <c r="HR562" s="19"/>
      <c r="JM562" s="19"/>
      <c r="JN562" s="29"/>
      <c r="JO562" s="19"/>
      <c r="JP562" s="19"/>
      <c r="JQ562" s="19"/>
      <c r="JR562" s="19"/>
      <c r="JS562" s="19"/>
      <c r="JT562" s="19"/>
      <c r="JU562" s="19"/>
      <c r="JV562" s="19"/>
      <c r="JW562" s="19"/>
      <c r="JX562" s="19"/>
      <c r="JY562" s="19"/>
      <c r="JZ562" s="19"/>
      <c r="LI562" s="19"/>
      <c r="LJ562" s="19"/>
      <c r="LK562" s="19"/>
      <c r="LL562" s="19"/>
      <c r="LM562" s="19"/>
      <c r="LN562" s="19"/>
      <c r="LO562" s="19"/>
      <c r="LP562" s="19"/>
      <c r="LQ562" s="19"/>
      <c r="LR562" s="19"/>
      <c r="LS562" s="19"/>
      <c r="LT562" s="19"/>
      <c r="LU562" s="19"/>
      <c r="ND562" s="19"/>
      <c r="NE562" s="19"/>
      <c r="NF562" s="19"/>
      <c r="NG562" s="19"/>
      <c r="NH562" s="19"/>
      <c r="NI562" s="19"/>
      <c r="NJ562" s="19"/>
      <c r="NK562" s="19"/>
      <c r="NL562" s="19"/>
      <c r="NM562" s="19"/>
      <c r="NN562" s="19"/>
      <c r="NO562" s="19"/>
      <c r="NP562" s="19"/>
      <c r="OZ562" s="25"/>
      <c r="PA562" s="25"/>
      <c r="PB562" s="25"/>
      <c r="PC562" s="25"/>
      <c r="PD562" s="25"/>
      <c r="PE562" s="25"/>
      <c r="PF562" s="25"/>
      <c r="PG562" s="25"/>
      <c r="PH562" s="25"/>
      <c r="PI562" s="25"/>
      <c r="PJ562" s="25"/>
      <c r="PK562" s="25"/>
      <c r="PL562" s="25"/>
      <c r="PM562" s="25"/>
      <c r="PN562" s="25"/>
      <c r="QW562" s="25"/>
      <c r="RA562" s="19"/>
      <c r="RB562" s="19"/>
      <c r="RC562" s="19"/>
      <c r="RD562" s="19"/>
      <c r="RE562" s="19"/>
      <c r="RF562" s="19"/>
      <c r="RI562" s="19"/>
      <c r="RJ562" s="19"/>
      <c r="RK562" s="19"/>
      <c r="RL562" s="19"/>
      <c r="RM562" s="19"/>
      <c r="RN562" s="19"/>
      <c r="RO562" s="19"/>
      <c r="RP562" s="19"/>
      <c r="RQ562" s="19"/>
      <c r="RR562" s="19"/>
      <c r="RS562" s="19"/>
      <c r="RT562" s="19"/>
      <c r="RU562" s="19"/>
      <c r="RV562" s="19"/>
      <c r="RW562" s="19"/>
      <c r="RX562" s="19"/>
      <c r="RY562" s="19"/>
      <c r="SA562" s="19"/>
      <c r="SB562" s="19"/>
    </row>
    <row r="563" spans="1:496" x14ac:dyDescent="0.25">
      <c r="A563" s="2"/>
      <c r="B563" s="19"/>
      <c r="C563" s="19"/>
      <c r="D563" s="19"/>
      <c r="E563" s="25"/>
      <c r="F563" s="25"/>
      <c r="G563" s="19"/>
      <c r="H563" s="19"/>
      <c r="I563" s="19"/>
      <c r="J563" s="19"/>
      <c r="K563" s="19"/>
      <c r="L563" s="29"/>
      <c r="M563" s="29"/>
      <c r="N563" s="19"/>
      <c r="O563" s="19"/>
      <c r="P563" s="20"/>
      <c r="Q563" s="19"/>
      <c r="R563" s="19"/>
      <c r="S563" s="25"/>
      <c r="T563" s="19"/>
      <c r="U563" s="19"/>
      <c r="V563" s="19"/>
      <c r="W563" s="19"/>
      <c r="X563" s="40"/>
      <c r="Y563" s="19"/>
      <c r="Z563" s="19"/>
      <c r="AA563" s="19"/>
      <c r="AB563" s="25"/>
      <c r="AE563" s="19"/>
      <c r="AF563" s="19"/>
      <c r="AH563" s="19"/>
      <c r="AI563" s="25"/>
      <c r="CD563" s="19"/>
      <c r="CE563" s="25"/>
      <c r="DZ563" s="19"/>
      <c r="EA563" s="19"/>
      <c r="EB563" s="19"/>
      <c r="EC563" s="19"/>
      <c r="ED563" s="19"/>
      <c r="EE563" s="19"/>
      <c r="EF563" s="19"/>
      <c r="EG563" s="19"/>
      <c r="EH563" s="19"/>
      <c r="EI563" s="19"/>
      <c r="EJ563" s="19"/>
      <c r="EK563" s="19"/>
      <c r="EL563" s="19"/>
      <c r="FU563" s="19"/>
      <c r="FV563" s="19"/>
      <c r="HQ563" s="19"/>
      <c r="HR563" s="19"/>
      <c r="JM563" s="19"/>
      <c r="JN563" s="29"/>
      <c r="JO563" s="19"/>
      <c r="JP563" s="19"/>
      <c r="JQ563" s="19"/>
      <c r="JR563" s="19"/>
      <c r="JS563" s="19"/>
      <c r="JT563" s="19"/>
      <c r="JU563" s="19"/>
      <c r="JV563" s="19"/>
      <c r="JW563" s="19"/>
      <c r="JX563" s="19"/>
      <c r="JY563" s="19"/>
      <c r="JZ563" s="19"/>
      <c r="LI563" s="19"/>
      <c r="LJ563" s="19"/>
      <c r="LK563" s="19"/>
      <c r="LL563" s="19"/>
      <c r="LM563" s="19"/>
      <c r="LN563" s="19"/>
      <c r="LO563" s="19"/>
      <c r="LP563" s="19"/>
      <c r="LQ563" s="19"/>
      <c r="LR563" s="19"/>
      <c r="LS563" s="19"/>
      <c r="LT563" s="19"/>
      <c r="LU563" s="19"/>
      <c r="ND563" s="19"/>
      <c r="NE563" s="19"/>
      <c r="NF563" s="19"/>
      <c r="NG563" s="19"/>
      <c r="NH563" s="19"/>
      <c r="NI563" s="19"/>
      <c r="NJ563" s="19"/>
      <c r="NK563" s="19"/>
      <c r="NL563" s="19"/>
      <c r="NM563" s="19"/>
      <c r="NN563" s="19"/>
      <c r="NO563" s="19"/>
      <c r="NP563" s="19"/>
      <c r="OZ563" s="25"/>
      <c r="PA563" s="25"/>
      <c r="PB563" s="25"/>
      <c r="PC563" s="25"/>
      <c r="PD563" s="25"/>
      <c r="PE563" s="25"/>
      <c r="PF563" s="25"/>
      <c r="PG563" s="25"/>
      <c r="PH563" s="25"/>
      <c r="PI563" s="25"/>
      <c r="PJ563" s="25"/>
      <c r="PK563" s="25"/>
      <c r="PL563" s="25"/>
      <c r="PM563" s="25"/>
      <c r="PN563" s="25"/>
      <c r="QW563" s="25"/>
      <c r="RA563" s="19"/>
      <c r="RB563" s="19"/>
      <c r="RC563" s="19"/>
      <c r="RD563" s="19"/>
      <c r="RE563" s="19"/>
      <c r="RF563" s="19"/>
      <c r="RI563" s="19"/>
      <c r="RJ563" s="19"/>
      <c r="RK563" s="19"/>
      <c r="RL563" s="19"/>
      <c r="RM563" s="19"/>
      <c r="RN563" s="19"/>
      <c r="RO563" s="19"/>
      <c r="RP563" s="19"/>
      <c r="RQ563" s="19"/>
      <c r="RR563" s="19"/>
      <c r="RS563" s="19"/>
      <c r="RT563" s="19"/>
      <c r="RU563" s="19"/>
      <c r="RV563" s="19"/>
      <c r="RW563" s="19"/>
      <c r="RX563" s="19"/>
      <c r="RY563" s="19"/>
      <c r="SA563" s="19"/>
      <c r="SB563" s="19"/>
    </row>
    <row r="564" spans="1:496" x14ac:dyDescent="0.25">
      <c r="A564" s="2"/>
      <c r="B564" s="19"/>
      <c r="C564" s="19"/>
      <c r="D564" s="19"/>
      <c r="E564" s="25"/>
      <c r="F564" s="25"/>
      <c r="G564" s="19"/>
      <c r="H564" s="19"/>
      <c r="I564" s="19"/>
      <c r="J564" s="19"/>
      <c r="K564" s="19"/>
      <c r="L564" s="29"/>
      <c r="M564" s="29"/>
      <c r="N564" s="19"/>
      <c r="O564" s="19"/>
      <c r="P564" s="20"/>
      <c r="Q564" s="19"/>
      <c r="R564" s="19"/>
      <c r="S564" s="25"/>
      <c r="T564" s="19"/>
      <c r="U564" s="19"/>
      <c r="V564" s="19"/>
      <c r="W564" s="19"/>
      <c r="X564" s="40"/>
      <c r="Y564" s="19"/>
      <c r="Z564" s="19"/>
      <c r="AA564" s="19"/>
      <c r="AB564" s="25"/>
      <c r="AE564" s="19"/>
      <c r="AF564" s="19"/>
      <c r="AH564" s="19"/>
      <c r="AI564" s="25"/>
      <c r="CD564" s="19"/>
      <c r="CE564" s="25"/>
      <c r="DZ564" s="19"/>
      <c r="EA564" s="19"/>
      <c r="EB564" s="19"/>
      <c r="EC564" s="19"/>
      <c r="ED564" s="19"/>
      <c r="EE564" s="19"/>
      <c r="EF564" s="19"/>
      <c r="EG564" s="19"/>
      <c r="EH564" s="19"/>
      <c r="EI564" s="19"/>
      <c r="EJ564" s="19"/>
      <c r="EK564" s="19"/>
      <c r="EL564" s="19"/>
      <c r="FU564" s="19"/>
      <c r="FV564" s="19"/>
      <c r="HQ564" s="19"/>
      <c r="HR564" s="19"/>
      <c r="JM564" s="19"/>
      <c r="JN564" s="29"/>
      <c r="JO564" s="19"/>
      <c r="JP564" s="19"/>
      <c r="JQ564" s="19"/>
      <c r="JR564" s="19"/>
      <c r="JS564" s="19"/>
      <c r="JT564" s="19"/>
      <c r="JU564" s="19"/>
      <c r="JV564" s="19"/>
      <c r="JW564" s="19"/>
      <c r="JX564" s="19"/>
      <c r="JY564" s="19"/>
      <c r="JZ564" s="19"/>
      <c r="LI564" s="19"/>
      <c r="LJ564" s="19"/>
      <c r="LK564" s="19"/>
      <c r="LL564" s="19"/>
      <c r="LM564" s="19"/>
      <c r="LN564" s="19"/>
      <c r="LO564" s="19"/>
      <c r="LP564" s="19"/>
      <c r="LQ564" s="19"/>
      <c r="LR564" s="19"/>
      <c r="LS564" s="19"/>
      <c r="LT564" s="19"/>
      <c r="LU564" s="19"/>
      <c r="ND564" s="19"/>
      <c r="NE564" s="19"/>
      <c r="NF564" s="19"/>
      <c r="NG564" s="19"/>
      <c r="NH564" s="19"/>
      <c r="NI564" s="19"/>
      <c r="NJ564" s="19"/>
      <c r="NK564" s="19"/>
      <c r="NL564" s="19"/>
      <c r="NM564" s="19"/>
      <c r="NN564" s="19"/>
      <c r="NO564" s="19"/>
      <c r="NP564" s="19"/>
      <c r="OZ564" s="25"/>
      <c r="PA564" s="25"/>
      <c r="PB564" s="25"/>
      <c r="PC564" s="25"/>
      <c r="PD564" s="25"/>
      <c r="PE564" s="25"/>
      <c r="PF564" s="25"/>
      <c r="PG564" s="25"/>
      <c r="PH564" s="25"/>
      <c r="PI564" s="25"/>
      <c r="PJ564" s="25"/>
      <c r="PK564" s="25"/>
      <c r="PL564" s="25"/>
      <c r="PM564" s="25"/>
      <c r="PN564" s="25"/>
      <c r="QW564" s="25"/>
      <c r="RA564" s="19"/>
      <c r="RB564" s="19"/>
      <c r="RC564" s="19"/>
      <c r="RD564" s="19"/>
      <c r="RE564" s="19"/>
      <c r="RF564" s="19"/>
      <c r="RI564" s="19"/>
      <c r="RJ564" s="19"/>
      <c r="RK564" s="19"/>
      <c r="RL564" s="19"/>
      <c r="RM564" s="19"/>
      <c r="RN564" s="19"/>
      <c r="RO564" s="19"/>
      <c r="RP564" s="19"/>
      <c r="RQ564" s="19"/>
      <c r="RR564" s="19"/>
      <c r="RS564" s="19"/>
      <c r="RT564" s="19"/>
      <c r="RU564" s="19"/>
      <c r="RV564" s="19"/>
      <c r="RW564" s="19"/>
      <c r="RX564" s="19"/>
      <c r="RY564" s="19"/>
      <c r="SA564" s="19"/>
      <c r="SB564" s="19"/>
    </row>
    <row r="565" spans="1:496" x14ac:dyDescent="0.25">
      <c r="A565" s="2"/>
      <c r="B565" s="19"/>
      <c r="C565" s="19"/>
      <c r="D565" s="19"/>
      <c r="E565" s="25"/>
      <c r="F565" s="25"/>
      <c r="G565" s="19"/>
      <c r="H565" s="19"/>
      <c r="I565" s="19"/>
      <c r="J565" s="19"/>
      <c r="K565" s="19"/>
      <c r="L565" s="29"/>
      <c r="M565" s="29"/>
      <c r="N565" s="19"/>
      <c r="O565" s="19"/>
      <c r="P565" s="20"/>
      <c r="Q565" s="19"/>
      <c r="R565" s="19"/>
      <c r="S565" s="25"/>
      <c r="T565" s="19"/>
      <c r="U565" s="19"/>
      <c r="V565" s="19"/>
      <c r="W565" s="19"/>
      <c r="X565" s="40"/>
      <c r="Y565" s="19"/>
      <c r="Z565" s="19"/>
      <c r="AA565" s="19"/>
      <c r="AB565" s="25"/>
      <c r="AE565" s="19"/>
      <c r="AF565" s="19"/>
      <c r="AH565" s="19"/>
      <c r="AI565" s="25"/>
      <c r="CD565" s="19"/>
      <c r="CE565" s="25"/>
      <c r="DZ565" s="19"/>
      <c r="EA565" s="19"/>
      <c r="EB565" s="19"/>
      <c r="EC565" s="19"/>
      <c r="ED565" s="19"/>
      <c r="EE565" s="19"/>
      <c r="EF565" s="19"/>
      <c r="EG565" s="19"/>
      <c r="EH565" s="19"/>
      <c r="EI565" s="19"/>
      <c r="EJ565" s="19"/>
      <c r="EK565" s="19"/>
      <c r="EL565" s="19"/>
      <c r="FU565" s="19"/>
      <c r="FV565" s="19"/>
      <c r="HQ565" s="19"/>
      <c r="HR565" s="19"/>
      <c r="JM565" s="19"/>
      <c r="JN565" s="29"/>
      <c r="JO565" s="19"/>
      <c r="JP565" s="19"/>
      <c r="JQ565" s="19"/>
      <c r="JR565" s="19"/>
      <c r="JS565" s="19"/>
      <c r="JT565" s="19"/>
      <c r="JU565" s="19"/>
      <c r="JV565" s="19"/>
      <c r="JW565" s="19"/>
      <c r="JX565" s="19"/>
      <c r="JY565" s="19"/>
      <c r="JZ565" s="19"/>
      <c r="LI565" s="19"/>
      <c r="LJ565" s="19"/>
      <c r="LK565" s="19"/>
      <c r="LL565" s="19"/>
      <c r="LM565" s="19"/>
      <c r="LN565" s="19"/>
      <c r="LO565" s="19"/>
      <c r="LP565" s="19"/>
      <c r="LQ565" s="19"/>
      <c r="LR565" s="19"/>
      <c r="LS565" s="19"/>
      <c r="LT565" s="19"/>
      <c r="LU565" s="19"/>
      <c r="ND565" s="19"/>
      <c r="NE565" s="19"/>
      <c r="NF565" s="19"/>
      <c r="NG565" s="19"/>
      <c r="NH565" s="19"/>
      <c r="NI565" s="19"/>
      <c r="NJ565" s="19"/>
      <c r="NK565" s="19"/>
      <c r="NL565" s="19"/>
      <c r="NM565" s="19"/>
      <c r="NN565" s="19"/>
      <c r="NO565" s="19"/>
      <c r="NP565" s="19"/>
      <c r="OZ565" s="25"/>
      <c r="PA565" s="25"/>
      <c r="PB565" s="25"/>
      <c r="PC565" s="25"/>
      <c r="PD565" s="25"/>
      <c r="PE565" s="25"/>
      <c r="PF565" s="25"/>
      <c r="PG565" s="25"/>
      <c r="PH565" s="25"/>
      <c r="PI565" s="25"/>
      <c r="PJ565" s="25"/>
      <c r="PK565" s="25"/>
      <c r="PL565" s="25"/>
      <c r="PM565" s="25"/>
      <c r="PN565" s="25"/>
      <c r="QW565" s="25"/>
      <c r="RA565" s="19"/>
      <c r="RB565" s="19"/>
      <c r="RC565" s="19"/>
      <c r="RD565" s="19"/>
      <c r="RE565" s="19"/>
      <c r="RF565" s="19"/>
      <c r="RI565" s="19"/>
      <c r="RJ565" s="19"/>
      <c r="RK565" s="19"/>
      <c r="RL565" s="19"/>
      <c r="RM565" s="19"/>
      <c r="RN565" s="19"/>
      <c r="RO565" s="19"/>
      <c r="RP565" s="19"/>
      <c r="RQ565" s="19"/>
      <c r="RR565" s="19"/>
      <c r="RS565" s="19"/>
      <c r="RT565" s="19"/>
      <c r="RU565" s="19"/>
      <c r="RV565" s="19"/>
      <c r="RW565" s="19"/>
      <c r="RX565" s="19"/>
      <c r="RY565" s="19"/>
      <c r="SA565" s="19"/>
      <c r="SB565" s="19"/>
    </row>
    <row r="566" spans="1:496" x14ac:dyDescent="0.25">
      <c r="A566" s="2"/>
      <c r="B566" s="19"/>
      <c r="C566" s="19"/>
      <c r="D566" s="19"/>
      <c r="E566" s="25"/>
      <c r="F566" s="25"/>
      <c r="G566" s="19"/>
      <c r="H566" s="19"/>
      <c r="I566" s="19"/>
      <c r="J566" s="19"/>
      <c r="K566" s="19"/>
      <c r="L566" s="29"/>
      <c r="M566" s="29"/>
      <c r="N566" s="19"/>
      <c r="O566" s="19"/>
      <c r="P566" s="20"/>
      <c r="Q566" s="19"/>
      <c r="R566" s="19"/>
      <c r="S566" s="25"/>
      <c r="T566" s="19"/>
      <c r="U566" s="19"/>
      <c r="V566" s="19"/>
      <c r="W566" s="19"/>
      <c r="X566" s="40"/>
      <c r="Y566" s="19"/>
      <c r="Z566" s="19"/>
      <c r="AA566" s="19"/>
      <c r="AB566" s="25"/>
      <c r="AE566" s="19"/>
      <c r="AF566" s="19"/>
      <c r="AH566" s="19"/>
      <c r="AI566" s="25"/>
      <c r="CD566" s="19"/>
      <c r="CE566" s="25"/>
      <c r="DZ566" s="19"/>
      <c r="EA566" s="19"/>
      <c r="EB566" s="19"/>
      <c r="EC566" s="19"/>
      <c r="ED566" s="19"/>
      <c r="EE566" s="19"/>
      <c r="EF566" s="19"/>
      <c r="EG566" s="19"/>
      <c r="EH566" s="19"/>
      <c r="EI566" s="19"/>
      <c r="EJ566" s="19"/>
      <c r="EK566" s="19"/>
      <c r="EL566" s="19"/>
      <c r="FU566" s="19"/>
      <c r="FV566" s="19"/>
      <c r="HQ566" s="19"/>
      <c r="HR566" s="19"/>
      <c r="JM566" s="19"/>
      <c r="JN566" s="29"/>
      <c r="JO566" s="19"/>
      <c r="JP566" s="19"/>
      <c r="JQ566" s="19"/>
      <c r="JR566" s="19"/>
      <c r="JS566" s="19"/>
      <c r="JT566" s="19"/>
      <c r="JU566" s="19"/>
      <c r="JV566" s="19"/>
      <c r="JW566" s="19"/>
      <c r="JX566" s="19"/>
      <c r="JY566" s="19"/>
      <c r="JZ566" s="19"/>
      <c r="LI566" s="19"/>
      <c r="LJ566" s="19"/>
      <c r="LK566" s="19"/>
      <c r="LL566" s="19"/>
      <c r="LM566" s="19"/>
      <c r="LN566" s="19"/>
      <c r="LO566" s="19"/>
      <c r="LP566" s="19"/>
      <c r="LQ566" s="19"/>
      <c r="LR566" s="19"/>
      <c r="LS566" s="19"/>
      <c r="LT566" s="19"/>
      <c r="LU566" s="19"/>
      <c r="ND566" s="19"/>
      <c r="NE566" s="19"/>
      <c r="NF566" s="19"/>
      <c r="NG566" s="19"/>
      <c r="NH566" s="19"/>
      <c r="NI566" s="19"/>
      <c r="NJ566" s="19"/>
      <c r="NK566" s="19"/>
      <c r="NL566" s="19"/>
      <c r="NM566" s="19"/>
      <c r="NN566" s="19"/>
      <c r="NO566" s="19"/>
      <c r="NP566" s="19"/>
      <c r="OZ566" s="25"/>
      <c r="PA566" s="25"/>
      <c r="PB566" s="25"/>
      <c r="PC566" s="25"/>
      <c r="PD566" s="25"/>
      <c r="PE566" s="25"/>
      <c r="PF566" s="25"/>
      <c r="PG566" s="25"/>
      <c r="PH566" s="25"/>
      <c r="PI566" s="25"/>
      <c r="PJ566" s="25"/>
      <c r="PK566" s="25"/>
      <c r="PL566" s="25"/>
      <c r="PM566" s="25"/>
      <c r="PN566" s="25"/>
      <c r="QW566" s="25"/>
      <c r="RA566" s="19"/>
      <c r="RB566" s="19"/>
      <c r="RC566" s="19"/>
      <c r="RD566" s="19"/>
      <c r="RE566" s="19"/>
      <c r="RF566" s="19"/>
      <c r="RI566" s="19"/>
      <c r="RJ566" s="19"/>
      <c r="RK566" s="19"/>
      <c r="RL566" s="19"/>
      <c r="RM566" s="19"/>
      <c r="RN566" s="19"/>
      <c r="RO566" s="19"/>
      <c r="RP566" s="19"/>
      <c r="RQ566" s="19"/>
      <c r="RR566" s="19"/>
      <c r="RS566" s="19"/>
      <c r="RT566" s="19"/>
      <c r="RU566" s="19"/>
      <c r="RV566" s="19"/>
      <c r="RW566" s="19"/>
      <c r="RX566" s="19"/>
      <c r="RY566" s="19"/>
      <c r="SA566" s="19"/>
      <c r="SB566" s="19"/>
    </row>
    <row r="567" spans="1:496" x14ac:dyDescent="0.25">
      <c r="A567" s="2"/>
      <c r="B567" s="19"/>
      <c r="C567" s="19"/>
      <c r="D567" s="19"/>
      <c r="E567" s="25"/>
      <c r="F567" s="25"/>
      <c r="G567" s="19"/>
      <c r="H567" s="19"/>
      <c r="I567" s="19"/>
      <c r="J567" s="19"/>
      <c r="K567" s="19"/>
      <c r="L567" s="29"/>
      <c r="M567" s="29"/>
      <c r="N567" s="19"/>
      <c r="O567" s="19"/>
      <c r="P567" s="20"/>
      <c r="Q567" s="19"/>
      <c r="R567" s="19"/>
      <c r="S567" s="25"/>
      <c r="T567" s="19"/>
      <c r="U567" s="19"/>
      <c r="V567" s="19"/>
      <c r="W567" s="19"/>
      <c r="X567" s="40"/>
      <c r="Y567" s="19"/>
      <c r="Z567" s="19"/>
      <c r="AA567" s="19"/>
      <c r="AB567" s="25"/>
      <c r="AE567" s="19"/>
      <c r="AF567" s="19"/>
      <c r="AH567" s="19"/>
      <c r="AI567" s="25"/>
      <c r="CD567" s="19"/>
      <c r="CE567" s="25"/>
      <c r="DZ567" s="19"/>
      <c r="EA567" s="19"/>
      <c r="EB567" s="19"/>
      <c r="EC567" s="19"/>
      <c r="ED567" s="19"/>
      <c r="EE567" s="19"/>
      <c r="EF567" s="19"/>
      <c r="EG567" s="19"/>
      <c r="EH567" s="19"/>
      <c r="EI567" s="19"/>
      <c r="EJ567" s="19"/>
      <c r="EK567" s="19"/>
      <c r="EL567" s="19"/>
      <c r="FU567" s="19"/>
      <c r="FV567" s="19"/>
      <c r="HQ567" s="19"/>
      <c r="HR567" s="19"/>
      <c r="JM567" s="19"/>
      <c r="JN567" s="29"/>
      <c r="JO567" s="19"/>
      <c r="JP567" s="19"/>
      <c r="JQ567" s="19"/>
      <c r="JR567" s="19"/>
      <c r="JS567" s="19"/>
      <c r="JT567" s="19"/>
      <c r="JU567" s="19"/>
      <c r="JV567" s="19"/>
      <c r="JW567" s="19"/>
      <c r="JX567" s="19"/>
      <c r="JY567" s="19"/>
      <c r="JZ567" s="19"/>
      <c r="LI567" s="19"/>
      <c r="LJ567" s="19"/>
      <c r="LK567" s="19"/>
      <c r="LL567" s="19"/>
      <c r="LM567" s="19"/>
      <c r="LN567" s="19"/>
      <c r="LO567" s="19"/>
      <c r="LP567" s="19"/>
      <c r="LQ567" s="19"/>
      <c r="LR567" s="19"/>
      <c r="LS567" s="19"/>
      <c r="LT567" s="19"/>
      <c r="LU567" s="19"/>
      <c r="ND567" s="19"/>
      <c r="NE567" s="19"/>
      <c r="NF567" s="19"/>
      <c r="NG567" s="19"/>
      <c r="NH567" s="19"/>
      <c r="NI567" s="19"/>
      <c r="NJ567" s="19"/>
      <c r="NK567" s="19"/>
      <c r="NL567" s="19"/>
      <c r="NM567" s="19"/>
      <c r="NN567" s="19"/>
      <c r="NO567" s="19"/>
      <c r="NP567" s="19"/>
      <c r="OZ567" s="25"/>
      <c r="PA567" s="25"/>
      <c r="PB567" s="25"/>
      <c r="PC567" s="25"/>
      <c r="PD567" s="25"/>
      <c r="PE567" s="25"/>
      <c r="PF567" s="25"/>
      <c r="PG567" s="25"/>
      <c r="PH567" s="25"/>
      <c r="PI567" s="25"/>
      <c r="PJ567" s="25"/>
      <c r="PK567" s="25"/>
      <c r="PL567" s="25"/>
      <c r="PM567" s="25"/>
      <c r="PN567" s="25"/>
      <c r="QW567" s="25"/>
      <c r="RA567" s="19"/>
      <c r="RB567" s="19"/>
      <c r="RC567" s="19"/>
      <c r="RD567" s="19"/>
      <c r="RE567" s="19"/>
      <c r="RF567" s="19"/>
      <c r="RI567" s="19"/>
      <c r="RJ567" s="19"/>
      <c r="RK567" s="19"/>
      <c r="RL567" s="19"/>
      <c r="RM567" s="19"/>
      <c r="RN567" s="19"/>
      <c r="RO567" s="19"/>
      <c r="RP567" s="19"/>
      <c r="RQ567" s="19"/>
      <c r="RR567" s="19"/>
      <c r="RS567" s="19"/>
      <c r="RT567" s="19"/>
      <c r="RU567" s="19"/>
      <c r="RV567" s="19"/>
      <c r="RW567" s="19"/>
      <c r="RX567" s="19"/>
      <c r="RY567" s="19"/>
      <c r="SA567" s="19"/>
      <c r="SB567" s="19"/>
    </row>
    <row r="568" spans="1:496" x14ac:dyDescent="0.25">
      <c r="A568" s="2"/>
      <c r="B568" s="19"/>
      <c r="C568" s="19"/>
      <c r="D568" s="19"/>
      <c r="E568" s="25"/>
      <c r="F568" s="25"/>
      <c r="G568" s="19"/>
      <c r="H568" s="19"/>
      <c r="I568" s="19"/>
      <c r="J568" s="19"/>
      <c r="K568" s="19"/>
      <c r="L568" s="29"/>
      <c r="M568" s="29"/>
      <c r="N568" s="19"/>
      <c r="O568" s="19"/>
      <c r="P568" s="20"/>
      <c r="Q568" s="19"/>
      <c r="R568" s="19"/>
      <c r="S568" s="25"/>
      <c r="T568" s="19"/>
      <c r="U568" s="19"/>
      <c r="V568" s="19"/>
      <c r="W568" s="19"/>
      <c r="X568" s="40"/>
      <c r="Y568" s="19"/>
      <c r="Z568" s="19"/>
      <c r="AA568" s="19"/>
      <c r="AB568" s="25"/>
      <c r="AE568" s="19"/>
      <c r="AF568" s="19"/>
      <c r="AH568" s="19"/>
      <c r="AI568" s="25"/>
      <c r="CD568" s="19"/>
      <c r="CE568" s="25"/>
      <c r="DZ568" s="19"/>
      <c r="EA568" s="19"/>
      <c r="EB568" s="19"/>
      <c r="EC568" s="19"/>
      <c r="ED568" s="19"/>
      <c r="EE568" s="19"/>
      <c r="EF568" s="19"/>
      <c r="EG568" s="19"/>
      <c r="EH568" s="19"/>
      <c r="EI568" s="19"/>
      <c r="EJ568" s="19"/>
      <c r="EK568" s="19"/>
      <c r="EL568" s="19"/>
      <c r="FU568" s="19"/>
      <c r="FV568" s="19"/>
      <c r="HQ568" s="19"/>
      <c r="HR568" s="19"/>
      <c r="JM568" s="19"/>
      <c r="JN568" s="29"/>
      <c r="JO568" s="19"/>
      <c r="JP568" s="19"/>
      <c r="JQ568" s="19"/>
      <c r="JR568" s="19"/>
      <c r="JS568" s="19"/>
      <c r="JT568" s="19"/>
      <c r="JU568" s="19"/>
      <c r="JV568" s="19"/>
      <c r="JW568" s="19"/>
      <c r="JX568" s="19"/>
      <c r="JY568" s="19"/>
      <c r="JZ568" s="19"/>
      <c r="LI568" s="19"/>
      <c r="LJ568" s="19"/>
      <c r="LK568" s="19"/>
      <c r="LL568" s="19"/>
      <c r="LM568" s="19"/>
      <c r="LN568" s="19"/>
      <c r="LO568" s="19"/>
      <c r="LP568" s="19"/>
      <c r="LQ568" s="19"/>
      <c r="LR568" s="19"/>
      <c r="LS568" s="19"/>
      <c r="LT568" s="19"/>
      <c r="LU568" s="19"/>
      <c r="ND568" s="19"/>
      <c r="NE568" s="19"/>
      <c r="NF568" s="19"/>
      <c r="NG568" s="19"/>
      <c r="NH568" s="19"/>
      <c r="NI568" s="19"/>
      <c r="NJ568" s="19"/>
      <c r="NK568" s="19"/>
      <c r="NL568" s="19"/>
      <c r="NM568" s="19"/>
      <c r="NN568" s="19"/>
      <c r="NO568" s="19"/>
      <c r="NP568" s="19"/>
      <c r="OZ568" s="25"/>
      <c r="PA568" s="25"/>
      <c r="PB568" s="25"/>
      <c r="PC568" s="25"/>
      <c r="PD568" s="25"/>
      <c r="PE568" s="25"/>
      <c r="PF568" s="25"/>
      <c r="PG568" s="25"/>
      <c r="PH568" s="25"/>
      <c r="PI568" s="25"/>
      <c r="PJ568" s="25"/>
      <c r="PK568" s="25"/>
      <c r="PL568" s="25"/>
      <c r="PM568" s="25"/>
      <c r="PN568" s="25"/>
      <c r="QW568" s="25"/>
      <c r="RA568" s="19"/>
      <c r="RB568" s="19"/>
      <c r="RC568" s="19"/>
      <c r="RD568" s="19"/>
      <c r="RE568" s="19"/>
      <c r="RF568" s="19"/>
      <c r="RI568" s="19"/>
      <c r="RJ568" s="19"/>
      <c r="RK568" s="19"/>
      <c r="RL568" s="19"/>
      <c r="RM568" s="19"/>
      <c r="RN568" s="19"/>
      <c r="RO568" s="19"/>
      <c r="RP568" s="19"/>
      <c r="RQ568" s="19"/>
      <c r="RR568" s="19"/>
      <c r="RS568" s="19"/>
      <c r="RT568" s="19"/>
      <c r="RU568" s="19"/>
      <c r="RV568" s="19"/>
      <c r="RW568" s="19"/>
      <c r="RX568" s="19"/>
      <c r="RY568" s="19"/>
      <c r="SA568" s="19"/>
      <c r="SB568" s="19"/>
    </row>
    <row r="569" spans="1:496" x14ac:dyDescent="0.25">
      <c r="A569" s="2"/>
      <c r="B569" s="19"/>
      <c r="C569" s="19"/>
      <c r="D569" s="19"/>
      <c r="E569" s="25"/>
      <c r="F569" s="25"/>
      <c r="G569" s="19"/>
      <c r="H569" s="19"/>
      <c r="I569" s="19"/>
      <c r="J569" s="19"/>
      <c r="K569" s="19"/>
      <c r="L569" s="29"/>
      <c r="M569" s="29"/>
      <c r="N569" s="19"/>
      <c r="O569" s="19"/>
      <c r="P569" s="20"/>
      <c r="Q569" s="19"/>
      <c r="R569" s="19"/>
      <c r="S569" s="25"/>
      <c r="T569" s="19"/>
      <c r="U569" s="19"/>
      <c r="V569" s="19"/>
      <c r="W569" s="19"/>
      <c r="X569" s="40"/>
      <c r="Y569" s="19"/>
      <c r="Z569" s="19"/>
      <c r="AA569" s="19"/>
      <c r="AB569" s="25"/>
      <c r="AE569" s="19"/>
      <c r="AF569" s="19"/>
      <c r="AH569" s="19"/>
      <c r="AI569" s="25"/>
      <c r="CD569" s="19"/>
      <c r="CE569" s="25"/>
      <c r="DZ569" s="19"/>
      <c r="EA569" s="19"/>
      <c r="EB569" s="19"/>
      <c r="EC569" s="19"/>
      <c r="ED569" s="19"/>
      <c r="EE569" s="19"/>
      <c r="EF569" s="19"/>
      <c r="EG569" s="19"/>
      <c r="EH569" s="19"/>
      <c r="EI569" s="19"/>
      <c r="EJ569" s="19"/>
      <c r="EK569" s="19"/>
      <c r="EL569" s="19"/>
      <c r="FU569" s="19"/>
      <c r="FV569" s="19"/>
      <c r="HQ569" s="19"/>
      <c r="HR569" s="19"/>
      <c r="JM569" s="19"/>
      <c r="JN569" s="29"/>
      <c r="JO569" s="19"/>
      <c r="JP569" s="19"/>
      <c r="JQ569" s="19"/>
      <c r="JR569" s="19"/>
      <c r="JS569" s="19"/>
      <c r="JT569" s="19"/>
      <c r="JU569" s="19"/>
      <c r="JV569" s="19"/>
      <c r="JW569" s="19"/>
      <c r="JX569" s="19"/>
      <c r="JY569" s="19"/>
      <c r="JZ569" s="19"/>
      <c r="LI569" s="19"/>
      <c r="LJ569" s="19"/>
      <c r="LK569" s="19"/>
      <c r="LL569" s="19"/>
      <c r="LM569" s="19"/>
      <c r="LN569" s="19"/>
      <c r="LO569" s="19"/>
      <c r="LP569" s="19"/>
      <c r="LQ569" s="19"/>
      <c r="LR569" s="19"/>
      <c r="LS569" s="19"/>
      <c r="LT569" s="19"/>
      <c r="LU569" s="19"/>
      <c r="ND569" s="19"/>
      <c r="NE569" s="19"/>
      <c r="NF569" s="19"/>
      <c r="NG569" s="19"/>
      <c r="NH569" s="19"/>
      <c r="NI569" s="19"/>
      <c r="NJ569" s="19"/>
      <c r="NK569" s="19"/>
      <c r="NL569" s="19"/>
      <c r="NM569" s="19"/>
      <c r="NN569" s="19"/>
      <c r="NO569" s="19"/>
      <c r="NP569" s="19"/>
      <c r="OZ569" s="25"/>
      <c r="PA569" s="25"/>
      <c r="PB569" s="25"/>
      <c r="PC569" s="25"/>
      <c r="PD569" s="25"/>
      <c r="PE569" s="25"/>
      <c r="PF569" s="25"/>
      <c r="PG569" s="25"/>
      <c r="PH569" s="25"/>
      <c r="PI569" s="25"/>
      <c r="PJ569" s="25"/>
      <c r="PK569" s="25"/>
      <c r="PL569" s="25"/>
      <c r="PM569" s="25"/>
      <c r="PN569" s="25"/>
      <c r="QW569" s="25"/>
      <c r="RA569" s="19"/>
      <c r="RB569" s="19"/>
      <c r="RC569" s="19"/>
      <c r="RD569" s="19"/>
      <c r="RE569" s="19"/>
      <c r="RF569" s="19"/>
      <c r="RI569" s="19"/>
      <c r="RJ569" s="19"/>
      <c r="RK569" s="19"/>
      <c r="RL569" s="19"/>
      <c r="RM569" s="19"/>
      <c r="RN569" s="19"/>
      <c r="RO569" s="19"/>
      <c r="RP569" s="19"/>
      <c r="RQ569" s="19"/>
      <c r="RR569" s="19"/>
      <c r="RS569" s="19"/>
      <c r="RT569" s="19"/>
      <c r="RU569" s="19"/>
      <c r="RV569" s="19"/>
      <c r="RW569" s="19"/>
      <c r="RX569" s="19"/>
      <c r="RY569" s="19"/>
      <c r="SA569" s="19"/>
      <c r="SB569" s="19"/>
    </row>
    <row r="570" spans="1:496" x14ac:dyDescent="0.25">
      <c r="A570" s="2"/>
      <c r="B570" s="19"/>
      <c r="C570" s="19"/>
      <c r="D570" s="19"/>
      <c r="E570" s="25"/>
      <c r="F570" s="25"/>
      <c r="G570" s="19"/>
      <c r="H570" s="19"/>
      <c r="I570" s="19"/>
      <c r="J570" s="19"/>
      <c r="K570" s="19"/>
      <c r="L570" s="29"/>
      <c r="M570" s="29"/>
      <c r="N570" s="19"/>
      <c r="O570" s="19"/>
      <c r="P570" s="20"/>
      <c r="Q570" s="19"/>
      <c r="R570" s="19"/>
      <c r="S570" s="25"/>
      <c r="T570" s="19"/>
      <c r="U570" s="19"/>
      <c r="V570" s="19"/>
      <c r="W570" s="19"/>
      <c r="X570" s="40"/>
      <c r="Y570" s="19"/>
      <c r="Z570" s="19"/>
      <c r="AA570" s="19"/>
      <c r="AB570" s="25"/>
      <c r="AE570" s="19"/>
      <c r="AF570" s="19"/>
      <c r="AH570" s="19"/>
      <c r="AI570" s="25"/>
      <c r="CD570" s="19"/>
      <c r="CE570" s="25"/>
      <c r="DZ570" s="19"/>
      <c r="EA570" s="19"/>
      <c r="EB570" s="19"/>
      <c r="EC570" s="19"/>
      <c r="ED570" s="19"/>
      <c r="EE570" s="19"/>
      <c r="EF570" s="19"/>
      <c r="EG570" s="19"/>
      <c r="EH570" s="19"/>
      <c r="EI570" s="19"/>
      <c r="EJ570" s="19"/>
      <c r="EK570" s="19"/>
      <c r="EL570" s="19"/>
      <c r="FU570" s="19"/>
      <c r="FV570" s="19"/>
      <c r="HQ570" s="19"/>
      <c r="HR570" s="19"/>
      <c r="JM570" s="19"/>
      <c r="JN570" s="29"/>
      <c r="JO570" s="19"/>
      <c r="JP570" s="19"/>
      <c r="JQ570" s="19"/>
      <c r="JR570" s="19"/>
      <c r="JS570" s="19"/>
      <c r="JT570" s="19"/>
      <c r="JU570" s="19"/>
      <c r="JV570" s="19"/>
      <c r="JW570" s="19"/>
      <c r="JX570" s="19"/>
      <c r="JY570" s="19"/>
      <c r="JZ570" s="19"/>
      <c r="LI570" s="19"/>
      <c r="LJ570" s="19"/>
      <c r="LK570" s="19"/>
      <c r="LL570" s="19"/>
      <c r="LM570" s="19"/>
      <c r="LN570" s="19"/>
      <c r="LO570" s="19"/>
      <c r="LP570" s="19"/>
      <c r="LQ570" s="19"/>
      <c r="LR570" s="19"/>
      <c r="LS570" s="19"/>
      <c r="LT570" s="19"/>
      <c r="LU570" s="19"/>
      <c r="ND570" s="19"/>
      <c r="NE570" s="19"/>
      <c r="NF570" s="19"/>
      <c r="NG570" s="19"/>
      <c r="NH570" s="19"/>
      <c r="NI570" s="19"/>
      <c r="NJ570" s="19"/>
      <c r="NK570" s="19"/>
      <c r="NL570" s="19"/>
      <c r="NM570" s="19"/>
      <c r="NN570" s="19"/>
      <c r="NO570" s="19"/>
      <c r="NP570" s="19"/>
      <c r="OZ570" s="25"/>
      <c r="PA570" s="25"/>
      <c r="PB570" s="25"/>
      <c r="PC570" s="25"/>
      <c r="PD570" s="25"/>
      <c r="PE570" s="25"/>
      <c r="PF570" s="25"/>
      <c r="PG570" s="25"/>
      <c r="PH570" s="25"/>
      <c r="PI570" s="25"/>
      <c r="PJ570" s="25"/>
      <c r="PK570" s="25"/>
      <c r="PL570" s="25"/>
      <c r="PM570" s="25"/>
      <c r="PN570" s="25"/>
      <c r="QW570" s="25"/>
      <c r="RA570" s="19"/>
      <c r="RB570" s="19"/>
      <c r="RC570" s="19"/>
      <c r="RD570" s="19"/>
      <c r="RE570" s="19"/>
      <c r="RF570" s="19"/>
      <c r="RI570" s="19"/>
      <c r="RJ570" s="19"/>
      <c r="RK570" s="19"/>
      <c r="RL570" s="19"/>
      <c r="RM570" s="19"/>
      <c r="RN570" s="19"/>
      <c r="RO570" s="19"/>
      <c r="RP570" s="19"/>
      <c r="RQ570" s="19"/>
      <c r="RR570" s="19"/>
      <c r="RS570" s="19"/>
      <c r="RT570" s="19"/>
      <c r="RU570" s="19"/>
      <c r="RV570" s="19"/>
      <c r="RW570" s="19"/>
      <c r="RX570" s="19"/>
      <c r="RY570" s="19"/>
      <c r="SA570" s="19"/>
      <c r="SB570" s="19"/>
    </row>
    <row r="571" spans="1:496" x14ac:dyDescent="0.25">
      <c r="A571" s="2"/>
      <c r="B571" s="19"/>
      <c r="C571" s="19"/>
      <c r="D571" s="19"/>
      <c r="E571" s="25"/>
      <c r="F571" s="25"/>
      <c r="G571" s="19"/>
      <c r="H571" s="19"/>
      <c r="I571" s="19"/>
      <c r="J571" s="19"/>
      <c r="K571" s="19"/>
      <c r="L571" s="29"/>
      <c r="M571" s="29"/>
      <c r="N571" s="19"/>
      <c r="O571" s="19"/>
      <c r="P571" s="20"/>
      <c r="Q571" s="19"/>
      <c r="R571" s="19"/>
      <c r="S571" s="25"/>
      <c r="T571" s="19"/>
      <c r="U571" s="19"/>
      <c r="V571" s="19"/>
      <c r="W571" s="19"/>
      <c r="X571" s="40"/>
      <c r="Y571" s="19"/>
      <c r="Z571" s="19"/>
      <c r="AA571" s="19"/>
      <c r="AB571" s="25"/>
      <c r="AE571" s="19"/>
      <c r="AF571" s="19"/>
      <c r="AH571" s="19"/>
      <c r="AI571" s="25"/>
      <c r="CD571" s="19"/>
      <c r="CE571" s="25"/>
      <c r="DZ571" s="19"/>
      <c r="EA571" s="19"/>
      <c r="EB571" s="19"/>
      <c r="EC571" s="19"/>
      <c r="ED571" s="19"/>
      <c r="EE571" s="19"/>
      <c r="EF571" s="19"/>
      <c r="EG571" s="19"/>
      <c r="EH571" s="19"/>
      <c r="EI571" s="19"/>
      <c r="EJ571" s="19"/>
      <c r="EK571" s="19"/>
      <c r="EL571" s="19"/>
      <c r="FU571" s="19"/>
      <c r="FV571" s="19"/>
      <c r="HQ571" s="19"/>
      <c r="HR571" s="19"/>
      <c r="JM571" s="19"/>
      <c r="JN571" s="29"/>
      <c r="JO571" s="19"/>
      <c r="JP571" s="19"/>
      <c r="JQ571" s="19"/>
      <c r="JR571" s="19"/>
      <c r="JS571" s="19"/>
      <c r="JT571" s="19"/>
      <c r="JU571" s="19"/>
      <c r="JV571" s="19"/>
      <c r="JW571" s="19"/>
      <c r="JX571" s="19"/>
      <c r="JY571" s="19"/>
      <c r="JZ571" s="19"/>
      <c r="LI571" s="19"/>
      <c r="LJ571" s="19"/>
      <c r="LK571" s="19"/>
      <c r="LL571" s="19"/>
      <c r="LM571" s="19"/>
      <c r="LN571" s="19"/>
      <c r="LO571" s="19"/>
      <c r="LP571" s="19"/>
      <c r="LQ571" s="19"/>
      <c r="LR571" s="19"/>
      <c r="LS571" s="19"/>
      <c r="LT571" s="19"/>
      <c r="LU571" s="19"/>
      <c r="ND571" s="19"/>
      <c r="NE571" s="19"/>
      <c r="NF571" s="19"/>
      <c r="NG571" s="19"/>
      <c r="NH571" s="19"/>
      <c r="NI571" s="19"/>
      <c r="NJ571" s="19"/>
      <c r="NK571" s="19"/>
      <c r="NL571" s="19"/>
      <c r="NM571" s="19"/>
      <c r="NN571" s="19"/>
      <c r="NO571" s="19"/>
      <c r="NP571" s="19"/>
      <c r="OZ571" s="25"/>
      <c r="PA571" s="25"/>
      <c r="PB571" s="25"/>
      <c r="PC571" s="25"/>
      <c r="PD571" s="25"/>
      <c r="PE571" s="25"/>
      <c r="PF571" s="25"/>
      <c r="PG571" s="25"/>
      <c r="PH571" s="25"/>
      <c r="PI571" s="25"/>
      <c r="PJ571" s="25"/>
      <c r="PK571" s="25"/>
      <c r="PL571" s="25"/>
      <c r="PM571" s="25"/>
      <c r="PN571" s="25"/>
      <c r="QW571" s="25"/>
      <c r="RA571" s="19"/>
      <c r="RB571" s="19"/>
      <c r="RC571" s="19"/>
      <c r="RD571" s="19"/>
      <c r="RE571" s="19"/>
      <c r="RF571" s="19"/>
      <c r="RI571" s="19"/>
      <c r="RJ571" s="19"/>
      <c r="RK571" s="19"/>
      <c r="RL571" s="19"/>
      <c r="RM571" s="19"/>
      <c r="RN571" s="19"/>
      <c r="RO571" s="19"/>
      <c r="RP571" s="19"/>
      <c r="RQ571" s="19"/>
      <c r="RR571" s="19"/>
      <c r="RS571" s="19"/>
      <c r="RT571" s="19"/>
      <c r="RU571" s="19"/>
      <c r="RV571" s="19"/>
      <c r="RW571" s="19"/>
      <c r="RX571" s="19"/>
      <c r="RY571" s="19"/>
      <c r="SA571" s="19"/>
      <c r="SB571" s="19"/>
    </row>
    <row r="572" spans="1:496" x14ac:dyDescent="0.25">
      <c r="A572" s="2"/>
      <c r="B572" s="19"/>
      <c r="C572" s="19"/>
      <c r="D572" s="19"/>
      <c r="E572" s="25"/>
      <c r="F572" s="25"/>
      <c r="G572" s="19"/>
      <c r="H572" s="19"/>
      <c r="I572" s="19"/>
      <c r="J572" s="19"/>
      <c r="K572" s="19"/>
      <c r="L572" s="29"/>
      <c r="M572" s="29"/>
      <c r="N572" s="19"/>
      <c r="O572" s="19"/>
      <c r="P572" s="20"/>
      <c r="Q572" s="19"/>
      <c r="R572" s="19"/>
      <c r="S572" s="25"/>
      <c r="T572" s="19"/>
      <c r="U572" s="19"/>
      <c r="V572" s="19"/>
      <c r="W572" s="19"/>
      <c r="X572" s="40"/>
      <c r="Y572" s="19"/>
      <c r="Z572" s="19"/>
      <c r="AA572" s="19"/>
      <c r="AB572" s="25"/>
      <c r="AE572" s="19"/>
      <c r="AF572" s="19"/>
      <c r="AH572" s="19"/>
      <c r="AI572" s="25"/>
      <c r="CD572" s="19"/>
      <c r="CE572" s="25"/>
      <c r="DZ572" s="19"/>
      <c r="EA572" s="19"/>
      <c r="EB572" s="19"/>
      <c r="EC572" s="19"/>
      <c r="ED572" s="19"/>
      <c r="EE572" s="19"/>
      <c r="EF572" s="19"/>
      <c r="EG572" s="19"/>
      <c r="EH572" s="19"/>
      <c r="EI572" s="19"/>
      <c r="EJ572" s="19"/>
      <c r="EK572" s="19"/>
      <c r="EL572" s="19"/>
      <c r="FU572" s="19"/>
      <c r="FV572" s="19"/>
      <c r="HQ572" s="19"/>
      <c r="HR572" s="19"/>
      <c r="JM572" s="19"/>
      <c r="JN572" s="29"/>
      <c r="JO572" s="19"/>
      <c r="JP572" s="19"/>
      <c r="JQ572" s="19"/>
      <c r="JR572" s="19"/>
      <c r="JS572" s="19"/>
      <c r="JT572" s="19"/>
      <c r="JU572" s="19"/>
      <c r="JV572" s="19"/>
      <c r="JW572" s="19"/>
      <c r="JX572" s="19"/>
      <c r="JY572" s="19"/>
      <c r="JZ572" s="19"/>
      <c r="LI572" s="19"/>
      <c r="LJ572" s="19"/>
      <c r="LK572" s="19"/>
      <c r="LL572" s="19"/>
      <c r="LM572" s="19"/>
      <c r="LN572" s="19"/>
      <c r="LO572" s="19"/>
      <c r="LP572" s="19"/>
      <c r="LQ572" s="19"/>
      <c r="LR572" s="19"/>
      <c r="LS572" s="19"/>
      <c r="LT572" s="19"/>
      <c r="LU572" s="19"/>
      <c r="ND572" s="19"/>
      <c r="NE572" s="19"/>
      <c r="NF572" s="19"/>
      <c r="NG572" s="19"/>
      <c r="NH572" s="19"/>
      <c r="NI572" s="19"/>
      <c r="NJ572" s="19"/>
      <c r="NK572" s="19"/>
      <c r="NL572" s="19"/>
      <c r="NM572" s="19"/>
      <c r="NN572" s="19"/>
      <c r="NO572" s="19"/>
      <c r="NP572" s="19"/>
      <c r="OZ572" s="25"/>
      <c r="PA572" s="25"/>
      <c r="PB572" s="25"/>
      <c r="PC572" s="25"/>
      <c r="PD572" s="25"/>
      <c r="PE572" s="25"/>
      <c r="PF572" s="25"/>
      <c r="PG572" s="25"/>
      <c r="PH572" s="25"/>
      <c r="PI572" s="25"/>
      <c r="PJ572" s="25"/>
      <c r="PK572" s="25"/>
      <c r="PL572" s="25"/>
      <c r="PM572" s="25"/>
      <c r="PN572" s="25"/>
      <c r="QW572" s="25"/>
      <c r="RA572" s="19"/>
      <c r="RB572" s="19"/>
      <c r="RC572" s="19"/>
      <c r="RD572" s="19"/>
      <c r="RE572" s="19"/>
      <c r="RF572" s="19"/>
      <c r="RI572" s="19"/>
      <c r="RJ572" s="19"/>
      <c r="RK572" s="19"/>
      <c r="RL572" s="19"/>
      <c r="RM572" s="19"/>
      <c r="RN572" s="19"/>
      <c r="RO572" s="19"/>
      <c r="RP572" s="19"/>
      <c r="RQ572" s="19"/>
      <c r="RR572" s="19"/>
      <c r="RS572" s="19"/>
      <c r="RT572" s="19"/>
      <c r="RU572" s="19"/>
      <c r="RV572" s="19"/>
      <c r="RW572" s="19"/>
      <c r="RX572" s="19"/>
      <c r="RY572" s="19"/>
      <c r="SA572" s="19"/>
      <c r="SB572" s="19"/>
    </row>
    <row r="573" spans="1:496" x14ac:dyDescent="0.25">
      <c r="A573" s="2"/>
      <c r="B573" s="19"/>
      <c r="C573" s="19"/>
      <c r="D573" s="19"/>
      <c r="E573" s="25"/>
      <c r="F573" s="25"/>
      <c r="G573" s="19"/>
      <c r="H573" s="19"/>
      <c r="I573" s="19"/>
      <c r="J573" s="19"/>
      <c r="K573" s="19"/>
      <c r="L573" s="29"/>
      <c r="M573" s="29"/>
      <c r="N573" s="19"/>
      <c r="O573" s="19"/>
      <c r="P573" s="20"/>
      <c r="Q573" s="19"/>
      <c r="R573" s="19"/>
      <c r="S573" s="25"/>
      <c r="T573" s="19"/>
      <c r="U573" s="19"/>
      <c r="V573" s="19"/>
      <c r="W573" s="19"/>
      <c r="X573" s="40"/>
      <c r="Y573" s="19"/>
      <c r="Z573" s="19"/>
      <c r="AA573" s="19"/>
      <c r="AB573" s="25"/>
      <c r="AE573" s="19"/>
      <c r="AF573" s="19"/>
      <c r="AH573" s="19"/>
      <c r="AI573" s="25"/>
      <c r="CD573" s="19"/>
      <c r="CE573" s="25"/>
      <c r="DZ573" s="19"/>
      <c r="EA573" s="19"/>
      <c r="EB573" s="19"/>
      <c r="EC573" s="19"/>
      <c r="ED573" s="19"/>
      <c r="EE573" s="19"/>
      <c r="EF573" s="19"/>
      <c r="EG573" s="19"/>
      <c r="EH573" s="19"/>
      <c r="EI573" s="19"/>
      <c r="EJ573" s="19"/>
      <c r="EK573" s="19"/>
      <c r="EL573" s="19"/>
      <c r="FU573" s="19"/>
      <c r="FV573" s="19"/>
      <c r="HQ573" s="19"/>
      <c r="HR573" s="19"/>
      <c r="JM573" s="19"/>
      <c r="JN573" s="29"/>
      <c r="JO573" s="19"/>
      <c r="JP573" s="19"/>
      <c r="JQ573" s="19"/>
      <c r="JR573" s="19"/>
      <c r="JS573" s="19"/>
      <c r="JT573" s="19"/>
      <c r="JU573" s="19"/>
      <c r="JV573" s="19"/>
      <c r="JW573" s="19"/>
      <c r="JX573" s="19"/>
      <c r="JY573" s="19"/>
      <c r="JZ573" s="19"/>
      <c r="LI573" s="19"/>
      <c r="LJ573" s="19"/>
      <c r="LK573" s="19"/>
      <c r="LL573" s="19"/>
      <c r="LM573" s="19"/>
      <c r="LN573" s="19"/>
      <c r="LO573" s="19"/>
      <c r="LP573" s="19"/>
      <c r="LQ573" s="19"/>
      <c r="LR573" s="19"/>
      <c r="LS573" s="19"/>
      <c r="LT573" s="19"/>
      <c r="LU573" s="19"/>
      <c r="ND573" s="19"/>
      <c r="NE573" s="19"/>
      <c r="NF573" s="19"/>
      <c r="NG573" s="19"/>
      <c r="NH573" s="19"/>
      <c r="NI573" s="19"/>
      <c r="NJ573" s="19"/>
      <c r="NK573" s="19"/>
      <c r="NL573" s="19"/>
      <c r="NM573" s="19"/>
      <c r="NN573" s="19"/>
      <c r="NO573" s="19"/>
      <c r="NP573" s="19"/>
      <c r="OZ573" s="25"/>
      <c r="PA573" s="25"/>
      <c r="PB573" s="25"/>
      <c r="PC573" s="25"/>
      <c r="PD573" s="25"/>
      <c r="PE573" s="25"/>
      <c r="PF573" s="25"/>
      <c r="PG573" s="25"/>
      <c r="PH573" s="25"/>
      <c r="PI573" s="25"/>
      <c r="PJ573" s="25"/>
      <c r="PK573" s="25"/>
      <c r="PL573" s="25"/>
      <c r="PM573" s="25"/>
      <c r="PN573" s="25"/>
      <c r="QW573" s="25"/>
      <c r="RA573" s="19"/>
      <c r="RB573" s="19"/>
      <c r="RC573" s="19"/>
      <c r="RD573" s="19"/>
      <c r="RE573" s="19"/>
      <c r="RF573" s="19"/>
      <c r="RI573" s="19"/>
      <c r="RJ573" s="19"/>
      <c r="RK573" s="19"/>
      <c r="RL573" s="19"/>
      <c r="RM573" s="19"/>
      <c r="RN573" s="19"/>
      <c r="RO573" s="19"/>
      <c r="RP573" s="19"/>
      <c r="RQ573" s="19"/>
      <c r="RR573" s="19"/>
      <c r="RS573" s="19"/>
      <c r="RT573" s="19"/>
      <c r="RU573" s="19"/>
      <c r="RV573" s="19"/>
      <c r="RW573" s="19"/>
      <c r="RX573" s="19"/>
      <c r="RY573" s="19"/>
      <c r="SA573" s="19"/>
      <c r="SB573" s="19"/>
    </row>
    <row r="574" spans="1:496" x14ac:dyDescent="0.25">
      <c r="A574" s="2"/>
      <c r="B574" s="19"/>
      <c r="C574" s="19"/>
      <c r="D574" s="19"/>
      <c r="E574" s="25"/>
      <c r="F574" s="25"/>
      <c r="G574" s="19"/>
      <c r="H574" s="19"/>
      <c r="I574" s="19"/>
      <c r="J574" s="19"/>
      <c r="K574" s="19"/>
      <c r="L574" s="29"/>
      <c r="M574" s="29"/>
      <c r="N574" s="19"/>
      <c r="O574" s="19"/>
      <c r="P574" s="20"/>
      <c r="Q574" s="19"/>
      <c r="R574" s="19"/>
      <c r="S574" s="25"/>
      <c r="T574" s="19"/>
      <c r="U574" s="19"/>
      <c r="V574" s="19"/>
      <c r="W574" s="19"/>
      <c r="X574" s="40"/>
      <c r="Y574" s="19"/>
      <c r="Z574" s="19"/>
      <c r="AA574" s="19"/>
      <c r="AB574" s="25"/>
      <c r="AE574" s="19"/>
      <c r="AF574" s="19"/>
      <c r="AH574" s="19"/>
      <c r="AI574" s="25"/>
      <c r="CD574" s="19"/>
      <c r="CE574" s="25"/>
      <c r="DZ574" s="19"/>
      <c r="EA574" s="19"/>
      <c r="EB574" s="19"/>
      <c r="EC574" s="19"/>
      <c r="ED574" s="19"/>
      <c r="EE574" s="19"/>
      <c r="EF574" s="19"/>
      <c r="EG574" s="19"/>
      <c r="EH574" s="19"/>
      <c r="EI574" s="19"/>
      <c r="EJ574" s="19"/>
      <c r="EK574" s="19"/>
      <c r="EL574" s="19"/>
      <c r="FU574" s="19"/>
      <c r="FV574" s="19"/>
      <c r="HQ574" s="19"/>
      <c r="HR574" s="19"/>
      <c r="JM574" s="19"/>
      <c r="JN574" s="29"/>
      <c r="JO574" s="19"/>
      <c r="JP574" s="19"/>
      <c r="JQ574" s="19"/>
      <c r="JR574" s="19"/>
      <c r="JS574" s="19"/>
      <c r="JT574" s="19"/>
      <c r="JU574" s="19"/>
      <c r="JV574" s="19"/>
      <c r="JW574" s="19"/>
      <c r="JX574" s="19"/>
      <c r="JY574" s="19"/>
      <c r="JZ574" s="19"/>
      <c r="LI574" s="19"/>
      <c r="LJ574" s="19"/>
      <c r="LK574" s="19"/>
      <c r="LL574" s="19"/>
      <c r="LM574" s="19"/>
      <c r="LN574" s="19"/>
      <c r="LO574" s="19"/>
      <c r="LP574" s="19"/>
      <c r="LQ574" s="19"/>
      <c r="LR574" s="19"/>
      <c r="LS574" s="19"/>
      <c r="LT574" s="19"/>
      <c r="LU574" s="19"/>
      <c r="ND574" s="19"/>
      <c r="NE574" s="19"/>
      <c r="NF574" s="19"/>
      <c r="NG574" s="19"/>
      <c r="NH574" s="19"/>
      <c r="NI574" s="19"/>
      <c r="NJ574" s="19"/>
      <c r="NK574" s="19"/>
      <c r="NL574" s="19"/>
      <c r="NM574" s="19"/>
      <c r="NN574" s="19"/>
      <c r="NO574" s="19"/>
      <c r="NP574" s="19"/>
      <c r="OZ574" s="25"/>
      <c r="PA574" s="25"/>
      <c r="PB574" s="25"/>
      <c r="PC574" s="25"/>
      <c r="PD574" s="25"/>
      <c r="PE574" s="25"/>
      <c r="PF574" s="25"/>
      <c r="PG574" s="25"/>
      <c r="PH574" s="25"/>
      <c r="PI574" s="25"/>
      <c r="PJ574" s="25"/>
      <c r="PK574" s="25"/>
      <c r="PL574" s="25"/>
      <c r="PM574" s="25"/>
      <c r="PN574" s="25"/>
      <c r="QW574" s="25"/>
      <c r="RA574" s="19"/>
      <c r="RB574" s="19"/>
      <c r="RC574" s="19"/>
      <c r="RD574" s="19"/>
      <c r="RE574" s="19"/>
      <c r="RF574" s="19"/>
      <c r="RI574" s="19"/>
      <c r="RJ574" s="19"/>
      <c r="RK574" s="19"/>
      <c r="RL574" s="19"/>
      <c r="RM574" s="19"/>
      <c r="RN574" s="19"/>
      <c r="RO574" s="19"/>
      <c r="RP574" s="19"/>
      <c r="RQ574" s="19"/>
      <c r="RR574" s="19"/>
      <c r="RS574" s="19"/>
      <c r="RT574" s="19"/>
      <c r="RU574" s="19"/>
      <c r="RV574" s="19"/>
      <c r="RW574" s="19"/>
      <c r="RX574" s="19"/>
      <c r="RY574" s="19"/>
      <c r="SA574" s="19"/>
      <c r="SB574" s="19"/>
    </row>
    <row r="575" spans="1:496" x14ac:dyDescent="0.25">
      <c r="A575" s="2"/>
      <c r="B575" s="19"/>
      <c r="C575" s="19"/>
      <c r="D575" s="19"/>
      <c r="E575" s="25"/>
      <c r="F575" s="25"/>
      <c r="G575" s="19"/>
      <c r="H575" s="19"/>
      <c r="I575" s="19"/>
      <c r="J575" s="19"/>
      <c r="K575" s="19"/>
      <c r="L575" s="29"/>
      <c r="M575" s="29"/>
      <c r="N575" s="19"/>
      <c r="O575" s="19"/>
      <c r="P575" s="20"/>
      <c r="Q575" s="19"/>
      <c r="R575" s="19"/>
      <c r="S575" s="25"/>
      <c r="T575" s="19"/>
      <c r="U575" s="19"/>
      <c r="V575" s="19"/>
      <c r="W575" s="19"/>
      <c r="X575" s="40"/>
      <c r="Y575" s="19"/>
      <c r="Z575" s="19"/>
      <c r="AA575" s="19"/>
      <c r="AB575" s="25"/>
      <c r="AE575" s="19"/>
      <c r="AF575" s="19"/>
      <c r="AH575" s="19"/>
      <c r="AI575" s="25"/>
      <c r="CD575" s="19"/>
      <c r="CE575" s="25"/>
      <c r="DZ575" s="19"/>
      <c r="EA575" s="19"/>
      <c r="EB575" s="19"/>
      <c r="EC575" s="19"/>
      <c r="ED575" s="19"/>
      <c r="EE575" s="19"/>
      <c r="EF575" s="19"/>
      <c r="EG575" s="19"/>
      <c r="EH575" s="19"/>
      <c r="EI575" s="19"/>
      <c r="EJ575" s="19"/>
      <c r="EK575" s="19"/>
      <c r="EL575" s="19"/>
      <c r="FU575" s="19"/>
      <c r="FV575" s="19"/>
      <c r="HQ575" s="19"/>
      <c r="HR575" s="19"/>
      <c r="JM575" s="19"/>
      <c r="JN575" s="29"/>
      <c r="JO575" s="19"/>
      <c r="JP575" s="19"/>
      <c r="JQ575" s="19"/>
      <c r="JR575" s="19"/>
      <c r="JS575" s="19"/>
      <c r="JT575" s="19"/>
      <c r="JU575" s="19"/>
      <c r="JV575" s="19"/>
      <c r="JW575" s="19"/>
      <c r="JX575" s="19"/>
      <c r="JY575" s="19"/>
      <c r="JZ575" s="19"/>
      <c r="LI575" s="19"/>
      <c r="LJ575" s="19"/>
      <c r="LK575" s="19"/>
      <c r="LL575" s="19"/>
      <c r="LM575" s="19"/>
      <c r="LN575" s="19"/>
      <c r="LO575" s="19"/>
      <c r="LP575" s="19"/>
      <c r="LQ575" s="19"/>
      <c r="LR575" s="19"/>
      <c r="LS575" s="19"/>
      <c r="LT575" s="19"/>
      <c r="LU575" s="19"/>
      <c r="ND575" s="19"/>
      <c r="NE575" s="19"/>
      <c r="NF575" s="19"/>
      <c r="NG575" s="19"/>
      <c r="NH575" s="19"/>
      <c r="NI575" s="19"/>
      <c r="NJ575" s="19"/>
      <c r="NK575" s="19"/>
      <c r="NL575" s="19"/>
      <c r="NM575" s="19"/>
      <c r="NN575" s="19"/>
      <c r="NO575" s="19"/>
      <c r="NP575" s="19"/>
      <c r="OZ575" s="25"/>
      <c r="PA575" s="25"/>
      <c r="PB575" s="25"/>
      <c r="PC575" s="25"/>
      <c r="PD575" s="25"/>
      <c r="PE575" s="25"/>
      <c r="PF575" s="25"/>
      <c r="PG575" s="25"/>
      <c r="PH575" s="25"/>
      <c r="PI575" s="25"/>
      <c r="PJ575" s="25"/>
      <c r="PK575" s="25"/>
      <c r="PL575" s="25"/>
      <c r="PM575" s="25"/>
      <c r="PN575" s="25"/>
      <c r="QW575" s="25"/>
      <c r="RA575" s="19"/>
      <c r="RB575" s="19"/>
      <c r="RC575" s="19"/>
      <c r="RD575" s="19"/>
      <c r="RE575" s="19"/>
      <c r="RF575" s="19"/>
      <c r="RI575" s="19"/>
      <c r="RJ575" s="19"/>
      <c r="RK575" s="19"/>
      <c r="RL575" s="19"/>
      <c r="RM575" s="19"/>
      <c r="RN575" s="19"/>
      <c r="RO575" s="19"/>
      <c r="RP575" s="19"/>
      <c r="RQ575" s="19"/>
      <c r="RR575" s="19"/>
      <c r="RS575" s="19"/>
      <c r="RT575" s="19"/>
      <c r="RU575" s="19"/>
      <c r="RV575" s="19"/>
      <c r="RW575" s="19"/>
      <c r="RX575" s="19"/>
      <c r="RY575" s="19"/>
      <c r="SA575" s="19"/>
      <c r="SB575" s="19"/>
    </row>
    <row r="576" spans="1:496" x14ac:dyDescent="0.25">
      <c r="A576" s="2"/>
      <c r="B576" s="19"/>
      <c r="C576" s="19"/>
      <c r="D576" s="19"/>
      <c r="E576" s="25"/>
      <c r="F576" s="25"/>
      <c r="G576" s="19"/>
      <c r="H576" s="19"/>
      <c r="I576" s="19"/>
      <c r="J576" s="19"/>
      <c r="K576" s="19"/>
      <c r="L576" s="29"/>
      <c r="M576" s="29"/>
      <c r="N576" s="19"/>
      <c r="O576" s="19"/>
      <c r="P576" s="20"/>
      <c r="Q576" s="19"/>
      <c r="R576" s="19"/>
      <c r="S576" s="25"/>
      <c r="T576" s="19"/>
      <c r="U576" s="19"/>
      <c r="V576" s="19"/>
      <c r="W576" s="19"/>
      <c r="X576" s="40"/>
      <c r="Y576" s="19"/>
      <c r="Z576" s="19"/>
      <c r="AA576" s="19"/>
      <c r="AB576" s="25"/>
      <c r="AE576" s="19"/>
      <c r="AF576" s="19"/>
      <c r="AH576" s="19"/>
      <c r="AI576" s="25"/>
      <c r="CD576" s="19"/>
      <c r="CE576" s="25"/>
      <c r="DZ576" s="19"/>
      <c r="EA576" s="19"/>
      <c r="EB576" s="19"/>
      <c r="EC576" s="19"/>
      <c r="ED576" s="19"/>
      <c r="EE576" s="19"/>
      <c r="EF576" s="19"/>
      <c r="EG576" s="19"/>
      <c r="EH576" s="19"/>
      <c r="EI576" s="19"/>
      <c r="EJ576" s="19"/>
      <c r="EK576" s="19"/>
      <c r="EL576" s="19"/>
      <c r="FU576" s="19"/>
      <c r="FV576" s="19"/>
      <c r="HQ576" s="19"/>
      <c r="HR576" s="19"/>
      <c r="JM576" s="19"/>
      <c r="JN576" s="29"/>
      <c r="JO576" s="19"/>
      <c r="JP576" s="19"/>
      <c r="JQ576" s="19"/>
      <c r="JR576" s="19"/>
      <c r="JS576" s="19"/>
      <c r="JT576" s="19"/>
      <c r="JU576" s="19"/>
      <c r="JV576" s="19"/>
      <c r="JW576" s="19"/>
      <c r="JX576" s="19"/>
      <c r="JY576" s="19"/>
      <c r="JZ576" s="19"/>
      <c r="LI576" s="19"/>
      <c r="LJ576" s="19"/>
      <c r="LK576" s="19"/>
      <c r="LL576" s="19"/>
      <c r="LM576" s="19"/>
      <c r="LN576" s="19"/>
      <c r="LO576" s="19"/>
      <c r="LP576" s="19"/>
      <c r="LQ576" s="19"/>
      <c r="LR576" s="19"/>
      <c r="LS576" s="19"/>
      <c r="LT576" s="19"/>
      <c r="LU576" s="19"/>
      <c r="ND576" s="19"/>
      <c r="NE576" s="19"/>
      <c r="NF576" s="19"/>
      <c r="NG576" s="19"/>
      <c r="NH576" s="19"/>
      <c r="NI576" s="19"/>
      <c r="NJ576" s="19"/>
      <c r="NK576" s="19"/>
      <c r="NL576" s="19"/>
      <c r="NM576" s="19"/>
      <c r="NN576" s="19"/>
      <c r="NO576" s="19"/>
      <c r="NP576" s="19"/>
      <c r="OZ576" s="25"/>
      <c r="PA576" s="25"/>
      <c r="PB576" s="25"/>
      <c r="PC576" s="25"/>
      <c r="PD576" s="25"/>
      <c r="PE576" s="25"/>
      <c r="PF576" s="25"/>
      <c r="PG576" s="25"/>
      <c r="PH576" s="25"/>
      <c r="PI576" s="25"/>
      <c r="PJ576" s="25"/>
      <c r="PK576" s="25"/>
      <c r="PL576" s="25"/>
      <c r="PM576" s="25"/>
      <c r="PN576" s="25"/>
      <c r="QW576" s="25"/>
      <c r="RA576" s="19"/>
      <c r="RB576" s="19"/>
      <c r="RC576" s="19"/>
      <c r="RD576" s="19"/>
      <c r="RE576" s="19"/>
      <c r="RF576" s="19"/>
      <c r="RI576" s="19"/>
      <c r="RJ576" s="19"/>
      <c r="RK576" s="19"/>
      <c r="RL576" s="19"/>
      <c r="RM576" s="19"/>
      <c r="RN576" s="19"/>
      <c r="RO576" s="19"/>
      <c r="RP576" s="19"/>
      <c r="RQ576" s="19"/>
      <c r="RR576" s="19"/>
      <c r="RS576" s="19"/>
      <c r="RT576" s="19"/>
      <c r="RU576" s="19"/>
      <c r="RV576" s="19"/>
      <c r="RW576" s="19"/>
      <c r="RX576" s="19"/>
      <c r="RY576" s="19"/>
      <c r="SA576" s="19"/>
      <c r="SB576" s="19"/>
    </row>
    <row r="577" spans="1:496" x14ac:dyDescent="0.25">
      <c r="A577" s="2"/>
      <c r="B577" s="19"/>
      <c r="C577" s="19"/>
      <c r="D577" s="19"/>
      <c r="E577" s="25"/>
      <c r="F577" s="25"/>
      <c r="G577" s="19"/>
      <c r="H577" s="19"/>
      <c r="I577" s="19"/>
      <c r="J577" s="19"/>
      <c r="K577" s="19"/>
      <c r="L577" s="29"/>
      <c r="M577" s="29"/>
      <c r="N577" s="19"/>
      <c r="O577" s="19"/>
      <c r="P577" s="20"/>
      <c r="Q577" s="19"/>
      <c r="R577" s="19"/>
      <c r="S577" s="25"/>
      <c r="T577" s="19"/>
      <c r="U577" s="19"/>
      <c r="V577" s="19"/>
      <c r="W577" s="19"/>
      <c r="X577" s="40"/>
      <c r="Y577" s="19"/>
      <c r="Z577" s="19"/>
      <c r="AA577" s="19"/>
      <c r="AB577" s="25"/>
      <c r="AE577" s="19"/>
      <c r="AF577" s="19"/>
      <c r="AH577" s="19"/>
      <c r="AI577" s="25"/>
      <c r="CD577" s="19"/>
      <c r="CE577" s="25"/>
      <c r="DZ577" s="19"/>
      <c r="EA577" s="19"/>
      <c r="EB577" s="19"/>
      <c r="EC577" s="19"/>
      <c r="ED577" s="19"/>
      <c r="EE577" s="19"/>
      <c r="EF577" s="19"/>
      <c r="EG577" s="19"/>
      <c r="EH577" s="19"/>
      <c r="EI577" s="19"/>
      <c r="EJ577" s="19"/>
      <c r="EK577" s="19"/>
      <c r="EL577" s="19"/>
      <c r="FU577" s="19"/>
      <c r="FV577" s="19"/>
      <c r="HQ577" s="19"/>
      <c r="HR577" s="19"/>
      <c r="JM577" s="19"/>
      <c r="JN577" s="29"/>
      <c r="JO577" s="19"/>
      <c r="JP577" s="19"/>
      <c r="JQ577" s="19"/>
      <c r="JR577" s="19"/>
      <c r="JS577" s="19"/>
      <c r="JT577" s="19"/>
      <c r="JU577" s="19"/>
      <c r="JV577" s="19"/>
      <c r="JW577" s="19"/>
      <c r="JX577" s="19"/>
      <c r="JY577" s="19"/>
      <c r="JZ577" s="19"/>
      <c r="LI577" s="19"/>
      <c r="LJ577" s="19"/>
      <c r="LK577" s="19"/>
      <c r="LL577" s="19"/>
      <c r="LM577" s="19"/>
      <c r="LN577" s="19"/>
      <c r="LO577" s="19"/>
      <c r="LP577" s="19"/>
      <c r="LQ577" s="19"/>
      <c r="LR577" s="19"/>
      <c r="LS577" s="19"/>
      <c r="LT577" s="19"/>
      <c r="LU577" s="19"/>
      <c r="ND577" s="19"/>
      <c r="NE577" s="19"/>
      <c r="NF577" s="19"/>
      <c r="NG577" s="19"/>
      <c r="NH577" s="19"/>
      <c r="NI577" s="19"/>
      <c r="NJ577" s="19"/>
      <c r="NK577" s="19"/>
      <c r="NL577" s="19"/>
      <c r="NM577" s="19"/>
      <c r="NN577" s="19"/>
      <c r="NO577" s="19"/>
      <c r="NP577" s="19"/>
      <c r="OZ577" s="25"/>
      <c r="PA577" s="25"/>
      <c r="PB577" s="25"/>
      <c r="PC577" s="25"/>
      <c r="PD577" s="25"/>
      <c r="PE577" s="25"/>
      <c r="PF577" s="25"/>
      <c r="PG577" s="25"/>
      <c r="PH577" s="25"/>
      <c r="PI577" s="25"/>
      <c r="PJ577" s="25"/>
      <c r="PK577" s="25"/>
      <c r="PL577" s="25"/>
      <c r="PM577" s="25"/>
      <c r="PN577" s="25"/>
      <c r="QW577" s="25"/>
      <c r="RA577" s="19"/>
      <c r="RB577" s="19"/>
      <c r="RC577" s="19"/>
      <c r="RD577" s="19"/>
      <c r="RE577" s="19"/>
      <c r="RF577" s="19"/>
      <c r="RI577" s="19"/>
      <c r="RJ577" s="19"/>
      <c r="RK577" s="19"/>
      <c r="RL577" s="19"/>
      <c r="RM577" s="19"/>
      <c r="RN577" s="19"/>
      <c r="RO577" s="19"/>
      <c r="RP577" s="19"/>
      <c r="RQ577" s="19"/>
      <c r="RR577" s="19"/>
      <c r="RS577" s="19"/>
      <c r="RT577" s="19"/>
      <c r="RU577" s="19"/>
      <c r="RV577" s="19"/>
      <c r="RW577" s="19"/>
      <c r="RX577" s="19"/>
      <c r="RY577" s="19"/>
      <c r="SA577" s="19"/>
      <c r="SB577" s="19"/>
    </row>
    <row r="578" spans="1:496" x14ac:dyDescent="0.25">
      <c r="A578" s="2"/>
      <c r="B578" s="19"/>
      <c r="C578" s="19"/>
      <c r="D578" s="19"/>
      <c r="E578" s="25"/>
      <c r="F578" s="25"/>
      <c r="G578" s="19"/>
      <c r="H578" s="19"/>
      <c r="I578" s="19"/>
      <c r="J578" s="19"/>
      <c r="K578" s="19"/>
      <c r="L578" s="29"/>
      <c r="M578" s="29"/>
      <c r="N578" s="19"/>
      <c r="O578" s="19"/>
      <c r="P578" s="20"/>
      <c r="Q578" s="19"/>
      <c r="R578" s="19"/>
      <c r="S578" s="25"/>
      <c r="T578" s="19"/>
      <c r="U578" s="19"/>
      <c r="V578" s="19"/>
      <c r="W578" s="19"/>
      <c r="X578" s="40"/>
      <c r="Y578" s="19"/>
      <c r="Z578" s="19"/>
      <c r="AA578" s="19"/>
      <c r="AB578" s="25"/>
      <c r="AE578" s="19"/>
      <c r="AF578" s="19"/>
      <c r="AH578" s="19"/>
      <c r="AI578" s="25"/>
      <c r="CD578" s="19"/>
      <c r="CE578" s="25"/>
      <c r="DZ578" s="19"/>
      <c r="EA578" s="19"/>
      <c r="EB578" s="19"/>
      <c r="EC578" s="19"/>
      <c r="ED578" s="19"/>
      <c r="EE578" s="19"/>
      <c r="EF578" s="19"/>
      <c r="EG578" s="19"/>
      <c r="EH578" s="19"/>
      <c r="EI578" s="19"/>
      <c r="EJ578" s="19"/>
      <c r="EK578" s="19"/>
      <c r="EL578" s="19"/>
      <c r="FU578" s="19"/>
      <c r="FV578" s="19"/>
      <c r="HQ578" s="19"/>
      <c r="HR578" s="19"/>
      <c r="JM578" s="19"/>
      <c r="JN578" s="29"/>
      <c r="JO578" s="19"/>
      <c r="JP578" s="19"/>
      <c r="JQ578" s="19"/>
      <c r="JR578" s="19"/>
      <c r="JS578" s="19"/>
      <c r="JT578" s="19"/>
      <c r="JU578" s="19"/>
      <c r="JV578" s="19"/>
      <c r="JW578" s="19"/>
      <c r="JX578" s="19"/>
      <c r="JY578" s="19"/>
      <c r="JZ578" s="19"/>
      <c r="LI578" s="19"/>
      <c r="LJ578" s="19"/>
      <c r="LK578" s="19"/>
      <c r="LL578" s="19"/>
      <c r="LM578" s="19"/>
      <c r="LN578" s="19"/>
      <c r="LO578" s="19"/>
      <c r="LP578" s="19"/>
      <c r="LQ578" s="19"/>
      <c r="LR578" s="19"/>
      <c r="LS578" s="19"/>
      <c r="LT578" s="19"/>
      <c r="LU578" s="19"/>
      <c r="ND578" s="19"/>
      <c r="NE578" s="19"/>
      <c r="NF578" s="19"/>
      <c r="NG578" s="19"/>
      <c r="NH578" s="19"/>
      <c r="NI578" s="19"/>
      <c r="NJ578" s="19"/>
      <c r="NK578" s="19"/>
      <c r="NL578" s="19"/>
      <c r="NM578" s="19"/>
      <c r="NN578" s="19"/>
      <c r="NO578" s="19"/>
      <c r="NP578" s="19"/>
      <c r="OZ578" s="25"/>
      <c r="PA578" s="25"/>
      <c r="PB578" s="25"/>
      <c r="PC578" s="25"/>
      <c r="PD578" s="25"/>
      <c r="PE578" s="25"/>
      <c r="PF578" s="25"/>
      <c r="PG578" s="25"/>
      <c r="PH578" s="25"/>
      <c r="PI578" s="25"/>
      <c r="PJ578" s="25"/>
      <c r="PK578" s="25"/>
      <c r="PL578" s="25"/>
      <c r="PM578" s="25"/>
      <c r="PN578" s="25"/>
      <c r="QW578" s="25"/>
      <c r="RA578" s="19"/>
      <c r="RB578" s="19"/>
      <c r="RC578" s="19"/>
      <c r="RD578" s="19"/>
      <c r="RE578" s="19"/>
      <c r="RF578" s="19"/>
      <c r="RI578" s="19"/>
      <c r="RJ578" s="19"/>
      <c r="RK578" s="19"/>
      <c r="RL578" s="19"/>
      <c r="RM578" s="19"/>
      <c r="RN578" s="19"/>
      <c r="RO578" s="19"/>
      <c r="RP578" s="19"/>
      <c r="RQ578" s="19"/>
      <c r="RR578" s="19"/>
      <c r="RS578" s="19"/>
      <c r="RT578" s="19"/>
      <c r="RU578" s="19"/>
      <c r="RV578" s="19"/>
      <c r="RW578" s="19"/>
      <c r="RX578" s="19"/>
      <c r="RY578" s="19"/>
      <c r="SA578" s="19"/>
      <c r="SB578" s="19"/>
    </row>
    <row r="579" spans="1:496" x14ac:dyDescent="0.25">
      <c r="A579" s="2"/>
      <c r="B579" s="19"/>
      <c r="C579" s="19"/>
      <c r="D579" s="19"/>
      <c r="E579" s="25"/>
      <c r="F579" s="25"/>
      <c r="G579" s="19"/>
      <c r="H579" s="19"/>
      <c r="I579" s="19"/>
      <c r="J579" s="19"/>
      <c r="K579" s="19"/>
      <c r="L579" s="29"/>
      <c r="M579" s="29"/>
      <c r="N579" s="19"/>
      <c r="O579" s="19"/>
      <c r="P579" s="20"/>
      <c r="Q579" s="19"/>
      <c r="R579" s="19"/>
      <c r="S579" s="25"/>
      <c r="T579" s="19"/>
      <c r="U579" s="19"/>
      <c r="V579" s="19"/>
      <c r="W579" s="19"/>
      <c r="X579" s="40"/>
      <c r="Y579" s="19"/>
      <c r="Z579" s="19"/>
      <c r="AA579" s="19"/>
      <c r="AB579" s="25"/>
      <c r="AE579" s="19"/>
      <c r="AF579" s="19"/>
      <c r="AH579" s="19"/>
      <c r="AI579" s="25"/>
      <c r="CD579" s="19"/>
      <c r="CE579" s="25"/>
      <c r="DZ579" s="19"/>
      <c r="EA579" s="19"/>
      <c r="EB579" s="19"/>
      <c r="EC579" s="19"/>
      <c r="ED579" s="19"/>
      <c r="EE579" s="19"/>
      <c r="EF579" s="19"/>
      <c r="EG579" s="19"/>
      <c r="EH579" s="19"/>
      <c r="EI579" s="19"/>
      <c r="EJ579" s="19"/>
      <c r="EK579" s="19"/>
      <c r="EL579" s="19"/>
      <c r="FU579" s="19"/>
      <c r="FV579" s="19"/>
      <c r="HQ579" s="19"/>
      <c r="HR579" s="19"/>
      <c r="JM579" s="19"/>
      <c r="JN579" s="29"/>
      <c r="JO579" s="19"/>
      <c r="JP579" s="19"/>
      <c r="JQ579" s="19"/>
      <c r="JR579" s="19"/>
      <c r="JS579" s="19"/>
      <c r="JT579" s="19"/>
      <c r="JU579" s="19"/>
      <c r="JV579" s="19"/>
      <c r="JW579" s="19"/>
      <c r="JX579" s="19"/>
      <c r="JY579" s="19"/>
      <c r="JZ579" s="19"/>
      <c r="LI579" s="19"/>
      <c r="LJ579" s="19"/>
      <c r="LK579" s="19"/>
      <c r="LL579" s="19"/>
      <c r="LM579" s="19"/>
      <c r="LN579" s="19"/>
      <c r="LO579" s="19"/>
      <c r="LP579" s="19"/>
      <c r="LQ579" s="19"/>
      <c r="LR579" s="19"/>
      <c r="LS579" s="19"/>
      <c r="LT579" s="19"/>
      <c r="LU579" s="19"/>
      <c r="ND579" s="19"/>
      <c r="NE579" s="19"/>
      <c r="NF579" s="19"/>
      <c r="NG579" s="19"/>
      <c r="NH579" s="19"/>
      <c r="NI579" s="19"/>
      <c r="NJ579" s="19"/>
      <c r="NK579" s="19"/>
      <c r="NL579" s="19"/>
      <c r="NM579" s="19"/>
      <c r="NN579" s="19"/>
      <c r="NO579" s="19"/>
      <c r="NP579" s="19"/>
      <c r="OZ579" s="25"/>
      <c r="PA579" s="25"/>
      <c r="PB579" s="25"/>
      <c r="PC579" s="25"/>
      <c r="PD579" s="25"/>
      <c r="PE579" s="25"/>
      <c r="PF579" s="25"/>
      <c r="PG579" s="25"/>
      <c r="PH579" s="25"/>
      <c r="PI579" s="25"/>
      <c r="PJ579" s="25"/>
      <c r="PK579" s="25"/>
      <c r="PL579" s="25"/>
      <c r="PM579" s="25"/>
      <c r="PN579" s="25"/>
      <c r="QW579" s="25"/>
      <c r="RA579" s="19"/>
      <c r="RB579" s="19"/>
      <c r="RC579" s="19"/>
      <c r="RD579" s="19"/>
      <c r="RE579" s="19"/>
      <c r="RF579" s="19"/>
      <c r="RI579" s="19"/>
      <c r="RJ579" s="19"/>
      <c r="RK579" s="19"/>
      <c r="RL579" s="19"/>
      <c r="RM579" s="19"/>
      <c r="RN579" s="19"/>
      <c r="RO579" s="19"/>
      <c r="RP579" s="19"/>
      <c r="RQ579" s="19"/>
      <c r="RR579" s="19"/>
      <c r="RS579" s="19"/>
      <c r="RT579" s="19"/>
      <c r="RU579" s="19"/>
      <c r="RV579" s="19"/>
      <c r="RW579" s="19"/>
      <c r="RX579" s="19"/>
      <c r="RY579" s="19"/>
      <c r="SA579" s="19"/>
      <c r="SB579" s="19"/>
    </row>
    <row r="580" spans="1:496" x14ac:dyDescent="0.25">
      <c r="A580" s="2"/>
      <c r="B580" s="19"/>
      <c r="C580" s="19"/>
      <c r="D580" s="19"/>
      <c r="E580" s="25"/>
      <c r="F580" s="25"/>
      <c r="G580" s="19"/>
      <c r="H580" s="19"/>
      <c r="I580" s="19"/>
      <c r="J580" s="19"/>
      <c r="K580" s="19"/>
      <c r="L580" s="29"/>
      <c r="M580" s="29"/>
      <c r="N580" s="19"/>
      <c r="O580" s="19"/>
      <c r="P580" s="20"/>
      <c r="Q580" s="19"/>
      <c r="R580" s="19"/>
      <c r="S580" s="25"/>
      <c r="T580" s="19"/>
      <c r="U580" s="19"/>
      <c r="V580" s="19"/>
      <c r="W580" s="19"/>
      <c r="X580" s="40"/>
      <c r="Y580" s="19"/>
      <c r="Z580" s="19"/>
      <c r="AA580" s="19"/>
      <c r="AB580" s="25"/>
      <c r="AE580" s="19"/>
      <c r="AF580" s="19"/>
      <c r="AH580" s="19"/>
      <c r="AI580" s="25"/>
      <c r="CD580" s="19"/>
      <c r="CE580" s="25"/>
      <c r="DZ580" s="19"/>
      <c r="EA580" s="19"/>
      <c r="EB580" s="19"/>
      <c r="EC580" s="19"/>
      <c r="ED580" s="19"/>
      <c r="EE580" s="19"/>
      <c r="EF580" s="19"/>
      <c r="EG580" s="19"/>
      <c r="EH580" s="19"/>
      <c r="EI580" s="19"/>
      <c r="EJ580" s="19"/>
      <c r="EK580" s="19"/>
      <c r="EL580" s="19"/>
      <c r="FU580" s="19"/>
      <c r="FV580" s="19"/>
      <c r="HQ580" s="19"/>
      <c r="HR580" s="19"/>
      <c r="JM580" s="19"/>
      <c r="JN580" s="29"/>
      <c r="JO580" s="19"/>
      <c r="JP580" s="19"/>
      <c r="JQ580" s="19"/>
      <c r="JR580" s="19"/>
      <c r="JS580" s="19"/>
      <c r="JT580" s="19"/>
      <c r="JU580" s="19"/>
      <c r="JV580" s="19"/>
      <c r="JW580" s="19"/>
      <c r="JX580" s="19"/>
      <c r="JY580" s="19"/>
      <c r="JZ580" s="19"/>
      <c r="LI580" s="19"/>
      <c r="LJ580" s="19"/>
      <c r="LK580" s="19"/>
      <c r="LL580" s="19"/>
      <c r="LM580" s="19"/>
      <c r="LN580" s="19"/>
      <c r="LO580" s="19"/>
      <c r="LP580" s="19"/>
      <c r="LQ580" s="19"/>
      <c r="LR580" s="19"/>
      <c r="LS580" s="19"/>
      <c r="LT580" s="19"/>
      <c r="LU580" s="19"/>
      <c r="ND580" s="19"/>
      <c r="NE580" s="19"/>
      <c r="NF580" s="19"/>
      <c r="NG580" s="19"/>
      <c r="NH580" s="19"/>
      <c r="NI580" s="19"/>
      <c r="NJ580" s="19"/>
      <c r="NK580" s="19"/>
      <c r="NL580" s="19"/>
      <c r="NM580" s="19"/>
      <c r="NN580" s="19"/>
      <c r="NO580" s="19"/>
      <c r="NP580" s="19"/>
      <c r="OZ580" s="25"/>
      <c r="PA580" s="25"/>
      <c r="PB580" s="25"/>
      <c r="PC580" s="25"/>
      <c r="PD580" s="25"/>
      <c r="PE580" s="25"/>
      <c r="PF580" s="25"/>
      <c r="PG580" s="25"/>
      <c r="PH580" s="25"/>
      <c r="PI580" s="25"/>
      <c r="PJ580" s="25"/>
      <c r="PK580" s="25"/>
      <c r="PL580" s="25"/>
      <c r="PM580" s="25"/>
      <c r="PN580" s="25"/>
      <c r="QW580" s="25"/>
      <c r="RA580" s="19"/>
      <c r="RB580" s="19"/>
      <c r="RC580" s="19"/>
      <c r="RD580" s="19"/>
      <c r="RE580" s="19"/>
      <c r="RF580" s="19"/>
      <c r="RI580" s="19"/>
      <c r="RJ580" s="19"/>
      <c r="RK580" s="19"/>
      <c r="RL580" s="19"/>
      <c r="RM580" s="19"/>
      <c r="RN580" s="19"/>
      <c r="RO580" s="19"/>
      <c r="RP580" s="19"/>
      <c r="RQ580" s="19"/>
      <c r="RR580" s="19"/>
      <c r="RS580" s="19"/>
      <c r="RT580" s="19"/>
      <c r="RU580" s="19"/>
      <c r="RV580" s="19"/>
      <c r="RW580" s="19"/>
      <c r="RX580" s="19"/>
      <c r="RY580" s="19"/>
      <c r="SA580" s="19"/>
      <c r="SB580" s="19"/>
    </row>
    <row r="581" spans="1:496" x14ac:dyDescent="0.25">
      <c r="A581" s="2"/>
      <c r="B581" s="19"/>
      <c r="C581" s="19"/>
      <c r="D581" s="19"/>
      <c r="E581" s="25"/>
      <c r="F581" s="25"/>
      <c r="G581" s="19"/>
      <c r="H581" s="19"/>
      <c r="I581" s="19"/>
      <c r="J581" s="19"/>
      <c r="K581" s="19"/>
      <c r="L581" s="29"/>
      <c r="M581" s="29"/>
      <c r="N581" s="19"/>
      <c r="O581" s="19"/>
      <c r="P581" s="20"/>
      <c r="Q581" s="19"/>
      <c r="R581" s="19"/>
      <c r="S581" s="25"/>
      <c r="T581" s="19"/>
      <c r="U581" s="19"/>
      <c r="V581" s="19"/>
      <c r="W581" s="19"/>
      <c r="X581" s="40"/>
      <c r="Y581" s="19"/>
      <c r="Z581" s="19"/>
      <c r="AA581" s="19"/>
      <c r="AB581" s="25"/>
      <c r="AE581" s="19"/>
      <c r="AF581" s="19"/>
      <c r="AH581" s="19"/>
      <c r="AI581" s="25"/>
      <c r="CD581" s="19"/>
      <c r="CE581" s="25"/>
      <c r="DZ581" s="19"/>
      <c r="EA581" s="19"/>
      <c r="EB581" s="19"/>
      <c r="EC581" s="19"/>
      <c r="ED581" s="19"/>
      <c r="EE581" s="19"/>
      <c r="EF581" s="19"/>
      <c r="EG581" s="19"/>
      <c r="EH581" s="19"/>
      <c r="EI581" s="19"/>
      <c r="EJ581" s="19"/>
      <c r="EK581" s="19"/>
      <c r="EL581" s="19"/>
      <c r="FU581" s="19"/>
      <c r="FV581" s="19"/>
      <c r="HQ581" s="19"/>
      <c r="HR581" s="19"/>
      <c r="JM581" s="19"/>
      <c r="JN581" s="29"/>
      <c r="JO581" s="19"/>
      <c r="JP581" s="19"/>
      <c r="JQ581" s="19"/>
      <c r="JR581" s="19"/>
      <c r="JS581" s="19"/>
      <c r="JT581" s="19"/>
      <c r="JU581" s="19"/>
      <c r="JV581" s="19"/>
      <c r="JW581" s="19"/>
      <c r="JX581" s="19"/>
      <c r="JY581" s="19"/>
      <c r="JZ581" s="19"/>
      <c r="LI581" s="19"/>
      <c r="LJ581" s="19"/>
      <c r="LK581" s="19"/>
      <c r="LL581" s="19"/>
      <c r="LM581" s="19"/>
      <c r="LN581" s="19"/>
      <c r="LO581" s="19"/>
      <c r="LP581" s="19"/>
      <c r="LQ581" s="19"/>
      <c r="LR581" s="19"/>
      <c r="LS581" s="19"/>
      <c r="LT581" s="19"/>
      <c r="LU581" s="19"/>
      <c r="ND581" s="19"/>
      <c r="NE581" s="19"/>
      <c r="NF581" s="19"/>
      <c r="NG581" s="19"/>
      <c r="NH581" s="19"/>
      <c r="NI581" s="19"/>
      <c r="NJ581" s="19"/>
      <c r="NK581" s="19"/>
      <c r="NL581" s="19"/>
      <c r="NM581" s="19"/>
      <c r="NN581" s="19"/>
      <c r="NO581" s="19"/>
      <c r="NP581" s="19"/>
      <c r="OZ581" s="25"/>
      <c r="PA581" s="25"/>
      <c r="PB581" s="25"/>
      <c r="PC581" s="25"/>
      <c r="PD581" s="25"/>
      <c r="PE581" s="25"/>
      <c r="PF581" s="25"/>
      <c r="PG581" s="25"/>
      <c r="PH581" s="25"/>
      <c r="PI581" s="25"/>
      <c r="PJ581" s="25"/>
      <c r="PK581" s="25"/>
      <c r="PL581" s="25"/>
      <c r="PM581" s="25"/>
      <c r="PN581" s="25"/>
      <c r="QW581" s="25"/>
      <c r="RA581" s="19"/>
      <c r="RB581" s="19"/>
      <c r="RC581" s="19"/>
      <c r="RD581" s="19"/>
      <c r="RE581" s="19"/>
      <c r="RF581" s="19"/>
      <c r="RI581" s="19"/>
      <c r="RJ581" s="19"/>
      <c r="RK581" s="19"/>
      <c r="RL581" s="19"/>
      <c r="RM581" s="19"/>
      <c r="RN581" s="19"/>
      <c r="RO581" s="19"/>
      <c r="RP581" s="19"/>
      <c r="RQ581" s="19"/>
      <c r="RR581" s="19"/>
      <c r="RS581" s="19"/>
      <c r="RT581" s="19"/>
      <c r="RU581" s="19"/>
      <c r="RV581" s="19"/>
      <c r="RW581" s="19"/>
      <c r="RX581" s="19"/>
      <c r="RY581" s="19"/>
      <c r="SA581" s="19"/>
      <c r="SB581" s="19"/>
    </row>
    <row r="582" spans="1:496" x14ac:dyDescent="0.25">
      <c r="A582" s="2"/>
      <c r="B582" s="19"/>
      <c r="C582" s="19"/>
      <c r="D582" s="19"/>
      <c r="E582" s="25"/>
      <c r="F582" s="25"/>
      <c r="G582" s="19"/>
      <c r="H582" s="19"/>
      <c r="I582" s="19"/>
      <c r="J582" s="19"/>
      <c r="K582" s="19"/>
      <c r="L582" s="29"/>
      <c r="M582" s="29"/>
      <c r="N582" s="19"/>
      <c r="O582" s="19"/>
      <c r="P582" s="20"/>
      <c r="Q582" s="19"/>
      <c r="R582" s="19"/>
      <c r="S582" s="25"/>
      <c r="T582" s="19"/>
      <c r="U582" s="19"/>
      <c r="V582" s="19"/>
      <c r="W582" s="19"/>
      <c r="X582" s="40"/>
      <c r="Y582" s="19"/>
      <c r="Z582" s="19"/>
      <c r="AA582" s="19"/>
      <c r="AB582" s="25"/>
      <c r="AE582" s="19"/>
      <c r="AF582" s="19"/>
      <c r="AH582" s="19"/>
      <c r="AI582" s="25"/>
      <c r="CD582" s="19"/>
      <c r="CE582" s="25"/>
      <c r="DZ582" s="19"/>
      <c r="EA582" s="19"/>
      <c r="EB582" s="19"/>
      <c r="EC582" s="19"/>
      <c r="ED582" s="19"/>
      <c r="EE582" s="19"/>
      <c r="EF582" s="19"/>
      <c r="EG582" s="19"/>
      <c r="EH582" s="19"/>
      <c r="EI582" s="19"/>
      <c r="EJ582" s="19"/>
      <c r="EK582" s="19"/>
      <c r="EL582" s="19"/>
      <c r="FU582" s="19"/>
      <c r="FV582" s="19"/>
      <c r="HQ582" s="19"/>
      <c r="HR582" s="19"/>
      <c r="JM582" s="19"/>
      <c r="JN582" s="29"/>
      <c r="JO582" s="19"/>
      <c r="JP582" s="19"/>
      <c r="JQ582" s="19"/>
      <c r="JR582" s="19"/>
      <c r="JS582" s="19"/>
      <c r="JT582" s="19"/>
      <c r="JU582" s="19"/>
      <c r="JV582" s="19"/>
      <c r="JW582" s="19"/>
      <c r="JX582" s="19"/>
      <c r="JY582" s="19"/>
      <c r="JZ582" s="19"/>
      <c r="LI582" s="19"/>
      <c r="LJ582" s="19"/>
      <c r="LK582" s="19"/>
      <c r="LL582" s="19"/>
      <c r="LM582" s="19"/>
      <c r="LN582" s="19"/>
      <c r="LO582" s="19"/>
      <c r="LP582" s="19"/>
      <c r="LQ582" s="19"/>
      <c r="LR582" s="19"/>
      <c r="LS582" s="19"/>
      <c r="LT582" s="19"/>
      <c r="LU582" s="19"/>
      <c r="ND582" s="19"/>
      <c r="NE582" s="19"/>
      <c r="NF582" s="19"/>
      <c r="NG582" s="19"/>
      <c r="NH582" s="19"/>
      <c r="NI582" s="19"/>
      <c r="NJ582" s="19"/>
      <c r="NK582" s="19"/>
      <c r="NL582" s="19"/>
      <c r="NM582" s="19"/>
      <c r="NN582" s="19"/>
      <c r="NO582" s="19"/>
      <c r="NP582" s="19"/>
      <c r="OZ582" s="25"/>
      <c r="PA582" s="25"/>
      <c r="PB582" s="25"/>
      <c r="PC582" s="25"/>
      <c r="PD582" s="25"/>
      <c r="PE582" s="25"/>
      <c r="PF582" s="25"/>
      <c r="PG582" s="25"/>
      <c r="PH582" s="25"/>
      <c r="PI582" s="25"/>
      <c r="PJ582" s="25"/>
      <c r="PK582" s="25"/>
      <c r="PL582" s="25"/>
      <c r="PM582" s="25"/>
      <c r="PN582" s="25"/>
      <c r="QW582" s="25"/>
      <c r="RA582" s="19"/>
      <c r="RB582" s="19"/>
      <c r="RC582" s="19"/>
      <c r="RD582" s="19"/>
      <c r="RE582" s="19"/>
      <c r="RF582" s="19"/>
      <c r="RI582" s="19"/>
      <c r="RJ582" s="19"/>
      <c r="RK582" s="19"/>
      <c r="RL582" s="19"/>
      <c r="RM582" s="19"/>
      <c r="RN582" s="19"/>
      <c r="RO582" s="19"/>
      <c r="RP582" s="19"/>
      <c r="RQ582" s="19"/>
      <c r="RR582" s="19"/>
      <c r="RS582" s="19"/>
      <c r="RT582" s="19"/>
      <c r="RU582" s="19"/>
      <c r="RV582" s="19"/>
      <c r="RW582" s="19"/>
      <c r="RX582" s="19"/>
      <c r="RY582" s="19"/>
      <c r="SA582" s="19"/>
      <c r="SB582" s="19"/>
    </row>
    <row r="583" spans="1:496" x14ac:dyDescent="0.25">
      <c r="A583" s="2"/>
      <c r="B583" s="19"/>
      <c r="C583" s="19"/>
      <c r="D583" s="19"/>
      <c r="E583" s="25"/>
      <c r="F583" s="25"/>
      <c r="G583" s="19"/>
      <c r="H583" s="19"/>
      <c r="I583" s="19"/>
      <c r="J583" s="19"/>
      <c r="K583" s="19"/>
      <c r="L583" s="29"/>
      <c r="M583" s="29"/>
      <c r="N583" s="19"/>
      <c r="O583" s="19"/>
      <c r="P583" s="20"/>
      <c r="Q583" s="19"/>
      <c r="R583" s="19"/>
      <c r="S583" s="25"/>
      <c r="T583" s="19"/>
      <c r="U583" s="19"/>
      <c r="V583" s="19"/>
      <c r="W583" s="19"/>
      <c r="X583" s="40"/>
      <c r="Y583" s="19"/>
      <c r="Z583" s="19"/>
      <c r="AA583" s="19"/>
      <c r="AB583" s="25"/>
      <c r="AE583" s="19"/>
      <c r="AF583" s="19"/>
      <c r="AH583" s="19"/>
      <c r="AI583" s="25"/>
      <c r="CD583" s="19"/>
      <c r="CE583" s="25"/>
      <c r="DZ583" s="19"/>
      <c r="EA583" s="19"/>
      <c r="EB583" s="19"/>
      <c r="EC583" s="19"/>
      <c r="ED583" s="19"/>
      <c r="EE583" s="19"/>
      <c r="EF583" s="19"/>
      <c r="EG583" s="19"/>
      <c r="EH583" s="19"/>
      <c r="EI583" s="19"/>
      <c r="EJ583" s="19"/>
      <c r="EK583" s="19"/>
      <c r="EL583" s="19"/>
      <c r="FU583" s="19"/>
      <c r="FV583" s="19"/>
      <c r="HQ583" s="19"/>
      <c r="HR583" s="19"/>
      <c r="JM583" s="19"/>
      <c r="JN583" s="29"/>
      <c r="JO583" s="19"/>
      <c r="JP583" s="19"/>
      <c r="JQ583" s="19"/>
      <c r="JR583" s="19"/>
      <c r="JS583" s="19"/>
      <c r="JT583" s="19"/>
      <c r="JU583" s="19"/>
      <c r="JV583" s="19"/>
      <c r="JW583" s="19"/>
      <c r="JX583" s="19"/>
      <c r="JY583" s="19"/>
      <c r="JZ583" s="19"/>
      <c r="LI583" s="19"/>
      <c r="LJ583" s="19"/>
      <c r="LK583" s="19"/>
      <c r="LL583" s="19"/>
      <c r="LM583" s="19"/>
      <c r="LN583" s="19"/>
      <c r="LO583" s="19"/>
      <c r="LP583" s="19"/>
      <c r="LQ583" s="19"/>
      <c r="LR583" s="19"/>
      <c r="LS583" s="19"/>
      <c r="LT583" s="19"/>
      <c r="LU583" s="19"/>
      <c r="ND583" s="19"/>
      <c r="NE583" s="19"/>
      <c r="NF583" s="19"/>
      <c r="NG583" s="19"/>
      <c r="NH583" s="19"/>
      <c r="NI583" s="19"/>
      <c r="NJ583" s="19"/>
      <c r="NK583" s="19"/>
      <c r="NL583" s="19"/>
      <c r="NM583" s="19"/>
      <c r="NN583" s="19"/>
      <c r="NO583" s="19"/>
      <c r="NP583" s="19"/>
      <c r="OZ583" s="25"/>
      <c r="PA583" s="25"/>
      <c r="PB583" s="25"/>
      <c r="PC583" s="25"/>
      <c r="PD583" s="25"/>
      <c r="PE583" s="25"/>
      <c r="PF583" s="25"/>
      <c r="PG583" s="25"/>
      <c r="PH583" s="25"/>
      <c r="PI583" s="25"/>
      <c r="PJ583" s="25"/>
      <c r="PK583" s="25"/>
      <c r="PL583" s="25"/>
      <c r="PM583" s="25"/>
      <c r="PN583" s="25"/>
      <c r="QW583" s="25"/>
      <c r="RA583" s="19"/>
      <c r="RB583" s="19"/>
      <c r="RC583" s="19"/>
      <c r="RD583" s="19"/>
      <c r="RE583" s="19"/>
      <c r="RF583" s="19"/>
      <c r="RI583" s="19"/>
      <c r="RJ583" s="19"/>
      <c r="RK583" s="19"/>
      <c r="RL583" s="19"/>
      <c r="RM583" s="19"/>
      <c r="RN583" s="19"/>
      <c r="RO583" s="19"/>
      <c r="RP583" s="19"/>
      <c r="RQ583" s="19"/>
      <c r="RR583" s="19"/>
      <c r="RS583" s="19"/>
      <c r="RT583" s="19"/>
      <c r="RU583" s="19"/>
      <c r="RV583" s="19"/>
      <c r="RW583" s="19"/>
      <c r="RX583" s="19"/>
      <c r="RY583" s="19"/>
      <c r="SA583" s="19"/>
      <c r="SB583" s="19"/>
    </row>
    <row r="584" spans="1:496" x14ac:dyDescent="0.25">
      <c r="A584" s="2"/>
      <c r="B584" s="19"/>
      <c r="C584" s="19"/>
      <c r="D584" s="19"/>
      <c r="E584" s="25"/>
      <c r="F584" s="25"/>
      <c r="G584" s="19"/>
      <c r="H584" s="19"/>
      <c r="I584" s="19"/>
      <c r="J584" s="19"/>
      <c r="K584" s="19"/>
      <c r="L584" s="29"/>
      <c r="M584" s="29"/>
      <c r="N584" s="19"/>
      <c r="O584" s="19"/>
      <c r="P584" s="20"/>
      <c r="Q584" s="19"/>
      <c r="R584" s="19"/>
      <c r="S584" s="25"/>
      <c r="T584" s="19"/>
      <c r="U584" s="19"/>
      <c r="V584" s="19"/>
      <c r="W584" s="19"/>
      <c r="X584" s="40"/>
      <c r="Y584" s="19"/>
      <c r="Z584" s="19"/>
      <c r="AA584" s="19"/>
      <c r="AB584" s="25"/>
      <c r="AE584" s="19"/>
      <c r="AF584" s="19"/>
      <c r="AH584" s="19"/>
      <c r="AI584" s="25"/>
      <c r="CD584" s="19"/>
      <c r="CE584" s="25"/>
      <c r="DZ584" s="19"/>
      <c r="EA584" s="19"/>
      <c r="EB584" s="19"/>
      <c r="EC584" s="19"/>
      <c r="ED584" s="19"/>
      <c r="EE584" s="19"/>
      <c r="EF584" s="19"/>
      <c r="EG584" s="19"/>
      <c r="EH584" s="19"/>
      <c r="EI584" s="19"/>
      <c r="EJ584" s="19"/>
      <c r="EK584" s="19"/>
      <c r="EL584" s="19"/>
      <c r="FU584" s="19"/>
      <c r="FV584" s="19"/>
      <c r="HQ584" s="19"/>
      <c r="HR584" s="19"/>
      <c r="JM584" s="19"/>
      <c r="JN584" s="29"/>
      <c r="JO584" s="19"/>
      <c r="JP584" s="19"/>
      <c r="JQ584" s="19"/>
      <c r="JR584" s="19"/>
      <c r="JS584" s="19"/>
      <c r="JT584" s="19"/>
      <c r="JU584" s="19"/>
      <c r="JV584" s="19"/>
      <c r="JW584" s="19"/>
      <c r="JX584" s="19"/>
      <c r="JY584" s="19"/>
      <c r="JZ584" s="19"/>
      <c r="LI584" s="19"/>
      <c r="LJ584" s="19"/>
      <c r="LK584" s="19"/>
      <c r="LL584" s="19"/>
      <c r="LM584" s="19"/>
      <c r="LN584" s="19"/>
      <c r="LO584" s="19"/>
      <c r="LP584" s="19"/>
      <c r="LQ584" s="19"/>
      <c r="LR584" s="19"/>
      <c r="LS584" s="19"/>
      <c r="LT584" s="19"/>
      <c r="LU584" s="19"/>
      <c r="ND584" s="19"/>
      <c r="NE584" s="19"/>
      <c r="NF584" s="19"/>
      <c r="NG584" s="19"/>
      <c r="NH584" s="19"/>
      <c r="NI584" s="19"/>
      <c r="NJ584" s="19"/>
      <c r="NK584" s="19"/>
      <c r="NL584" s="19"/>
      <c r="NM584" s="19"/>
      <c r="NN584" s="19"/>
      <c r="NO584" s="19"/>
      <c r="NP584" s="19"/>
      <c r="OZ584" s="25"/>
      <c r="PA584" s="25"/>
      <c r="PB584" s="25"/>
      <c r="PC584" s="25"/>
      <c r="PD584" s="25"/>
      <c r="PE584" s="25"/>
      <c r="PF584" s="25"/>
      <c r="PG584" s="25"/>
      <c r="PH584" s="25"/>
      <c r="PI584" s="25"/>
      <c r="PJ584" s="25"/>
      <c r="PK584" s="25"/>
      <c r="PL584" s="25"/>
      <c r="PM584" s="25"/>
      <c r="PN584" s="25"/>
      <c r="QW584" s="25"/>
      <c r="RA584" s="19"/>
      <c r="RB584" s="19"/>
      <c r="RC584" s="19"/>
      <c r="RD584" s="19"/>
      <c r="RE584" s="19"/>
      <c r="RF584" s="19"/>
      <c r="RI584" s="19"/>
      <c r="RJ584" s="19"/>
      <c r="RK584" s="19"/>
      <c r="RL584" s="19"/>
      <c r="RM584" s="19"/>
      <c r="RN584" s="19"/>
      <c r="RO584" s="19"/>
      <c r="RP584" s="19"/>
      <c r="RQ584" s="19"/>
      <c r="RR584" s="19"/>
      <c r="RS584" s="19"/>
      <c r="RT584" s="19"/>
      <c r="RU584" s="19"/>
      <c r="RV584" s="19"/>
      <c r="RW584" s="19"/>
      <c r="RX584" s="19"/>
      <c r="RY584" s="19"/>
      <c r="SA584" s="19"/>
      <c r="SB584" s="19"/>
    </row>
    <row r="585" spans="1:496" x14ac:dyDescent="0.25">
      <c r="A585" s="2"/>
      <c r="B585" s="19"/>
      <c r="C585" s="19"/>
      <c r="D585" s="19"/>
      <c r="E585" s="25"/>
      <c r="F585" s="25"/>
      <c r="G585" s="19"/>
      <c r="H585" s="19"/>
      <c r="I585" s="19"/>
      <c r="J585" s="19"/>
      <c r="K585" s="19"/>
      <c r="L585" s="29"/>
      <c r="M585" s="29"/>
      <c r="N585" s="19"/>
      <c r="O585" s="19"/>
      <c r="P585" s="20"/>
      <c r="Q585" s="19"/>
      <c r="R585" s="19"/>
      <c r="S585" s="25"/>
      <c r="T585" s="19"/>
      <c r="U585" s="19"/>
      <c r="V585" s="19"/>
      <c r="W585" s="19"/>
      <c r="X585" s="40"/>
      <c r="Y585" s="19"/>
      <c r="Z585" s="19"/>
      <c r="AA585" s="19"/>
      <c r="AB585" s="25"/>
      <c r="AE585" s="19"/>
      <c r="AF585" s="19"/>
      <c r="AH585" s="19"/>
      <c r="AI585" s="25"/>
      <c r="CD585" s="19"/>
      <c r="CE585" s="25"/>
      <c r="DZ585" s="19"/>
      <c r="EA585" s="19"/>
      <c r="EB585" s="19"/>
      <c r="EC585" s="19"/>
      <c r="ED585" s="19"/>
      <c r="EE585" s="19"/>
      <c r="EF585" s="19"/>
      <c r="EG585" s="19"/>
      <c r="EH585" s="19"/>
      <c r="EI585" s="19"/>
      <c r="EJ585" s="19"/>
      <c r="EK585" s="19"/>
      <c r="EL585" s="19"/>
      <c r="FU585" s="19"/>
      <c r="FV585" s="19"/>
      <c r="HQ585" s="19"/>
      <c r="HR585" s="19"/>
      <c r="JM585" s="19"/>
      <c r="JN585" s="29"/>
      <c r="JO585" s="19"/>
      <c r="JP585" s="19"/>
      <c r="JQ585" s="19"/>
      <c r="JR585" s="19"/>
      <c r="JS585" s="19"/>
      <c r="JT585" s="19"/>
      <c r="JU585" s="19"/>
      <c r="JV585" s="19"/>
      <c r="JW585" s="19"/>
      <c r="JX585" s="19"/>
      <c r="JY585" s="19"/>
      <c r="JZ585" s="19"/>
      <c r="LI585" s="19"/>
      <c r="LJ585" s="19"/>
      <c r="LK585" s="19"/>
      <c r="LL585" s="19"/>
      <c r="LM585" s="19"/>
      <c r="LN585" s="19"/>
      <c r="LO585" s="19"/>
      <c r="LP585" s="19"/>
      <c r="LQ585" s="19"/>
      <c r="LR585" s="19"/>
      <c r="LS585" s="19"/>
      <c r="LT585" s="19"/>
      <c r="LU585" s="19"/>
      <c r="ND585" s="19"/>
      <c r="NE585" s="19"/>
      <c r="NF585" s="19"/>
      <c r="NG585" s="19"/>
      <c r="NH585" s="19"/>
      <c r="NI585" s="19"/>
      <c r="NJ585" s="19"/>
      <c r="NK585" s="19"/>
      <c r="NL585" s="19"/>
      <c r="NM585" s="19"/>
      <c r="NN585" s="19"/>
      <c r="NO585" s="19"/>
      <c r="NP585" s="19"/>
      <c r="OZ585" s="25"/>
      <c r="PA585" s="25"/>
      <c r="PB585" s="25"/>
      <c r="PC585" s="25"/>
      <c r="PD585" s="25"/>
      <c r="PE585" s="25"/>
      <c r="PF585" s="25"/>
      <c r="PG585" s="25"/>
      <c r="PH585" s="25"/>
      <c r="PI585" s="25"/>
      <c r="PJ585" s="25"/>
      <c r="PK585" s="25"/>
      <c r="PL585" s="25"/>
      <c r="PM585" s="25"/>
      <c r="PN585" s="25"/>
      <c r="QW585" s="25"/>
      <c r="RA585" s="19"/>
      <c r="RB585" s="19"/>
      <c r="RC585" s="19"/>
      <c r="RD585" s="19"/>
      <c r="RE585" s="19"/>
      <c r="RF585" s="19"/>
      <c r="RI585" s="19"/>
      <c r="RJ585" s="19"/>
      <c r="RK585" s="19"/>
      <c r="RL585" s="19"/>
      <c r="RM585" s="19"/>
      <c r="RN585" s="19"/>
      <c r="RO585" s="19"/>
      <c r="RP585" s="19"/>
      <c r="RQ585" s="19"/>
      <c r="RR585" s="19"/>
      <c r="RS585" s="19"/>
      <c r="RT585" s="19"/>
      <c r="RU585" s="19"/>
      <c r="RV585" s="19"/>
      <c r="RW585" s="19"/>
      <c r="RX585" s="19"/>
      <c r="RY585" s="19"/>
      <c r="SA585" s="19"/>
      <c r="SB585" s="19"/>
    </row>
    <row r="586" spans="1:496" x14ac:dyDescent="0.25">
      <c r="A586" s="2"/>
      <c r="B586" s="19"/>
      <c r="C586" s="19"/>
      <c r="D586" s="19"/>
      <c r="E586" s="25"/>
      <c r="F586" s="25"/>
      <c r="G586" s="19"/>
      <c r="H586" s="19"/>
      <c r="I586" s="19"/>
      <c r="J586" s="19"/>
      <c r="K586" s="19"/>
      <c r="L586" s="29"/>
      <c r="M586" s="29"/>
      <c r="N586" s="19"/>
      <c r="O586" s="19"/>
      <c r="P586" s="20"/>
      <c r="Q586" s="19"/>
      <c r="R586" s="19"/>
      <c r="S586" s="25"/>
      <c r="T586" s="19"/>
      <c r="U586" s="19"/>
      <c r="V586" s="19"/>
      <c r="W586" s="19"/>
      <c r="X586" s="40"/>
      <c r="Y586" s="19"/>
      <c r="Z586" s="19"/>
      <c r="AA586" s="19"/>
      <c r="AB586" s="25"/>
      <c r="AE586" s="19"/>
      <c r="AF586" s="19"/>
      <c r="AH586" s="19"/>
      <c r="AI586" s="25"/>
      <c r="CD586" s="19"/>
      <c r="CE586" s="25"/>
      <c r="DZ586" s="19"/>
      <c r="EA586" s="19"/>
      <c r="EB586" s="19"/>
      <c r="EC586" s="19"/>
      <c r="ED586" s="19"/>
      <c r="EE586" s="19"/>
      <c r="EF586" s="19"/>
      <c r="EG586" s="19"/>
      <c r="EH586" s="19"/>
      <c r="EI586" s="19"/>
      <c r="EJ586" s="19"/>
      <c r="EK586" s="19"/>
      <c r="EL586" s="19"/>
      <c r="FU586" s="19"/>
      <c r="FV586" s="19"/>
      <c r="HQ586" s="19"/>
      <c r="HR586" s="19"/>
      <c r="JM586" s="19"/>
      <c r="JN586" s="29"/>
      <c r="JO586" s="19"/>
      <c r="JP586" s="19"/>
      <c r="JQ586" s="19"/>
      <c r="JR586" s="19"/>
      <c r="JS586" s="19"/>
      <c r="JT586" s="19"/>
      <c r="JU586" s="19"/>
      <c r="JV586" s="19"/>
      <c r="JW586" s="19"/>
      <c r="JX586" s="19"/>
      <c r="JY586" s="19"/>
      <c r="JZ586" s="19"/>
      <c r="LI586" s="19"/>
      <c r="LJ586" s="19"/>
      <c r="LK586" s="19"/>
      <c r="LL586" s="19"/>
      <c r="LM586" s="19"/>
      <c r="LN586" s="19"/>
      <c r="LO586" s="19"/>
      <c r="LP586" s="19"/>
      <c r="LQ586" s="19"/>
      <c r="LR586" s="19"/>
      <c r="LS586" s="19"/>
      <c r="LT586" s="19"/>
      <c r="LU586" s="19"/>
      <c r="ND586" s="19"/>
      <c r="NE586" s="19"/>
      <c r="NF586" s="19"/>
      <c r="NG586" s="19"/>
      <c r="NH586" s="19"/>
      <c r="NI586" s="19"/>
      <c r="NJ586" s="19"/>
      <c r="NK586" s="19"/>
      <c r="NL586" s="19"/>
      <c r="NM586" s="19"/>
      <c r="NN586" s="19"/>
      <c r="NO586" s="19"/>
      <c r="NP586" s="19"/>
      <c r="OZ586" s="25"/>
      <c r="PA586" s="25"/>
      <c r="PB586" s="25"/>
      <c r="PC586" s="25"/>
      <c r="PD586" s="25"/>
      <c r="PE586" s="25"/>
      <c r="PF586" s="25"/>
      <c r="PG586" s="25"/>
      <c r="PH586" s="25"/>
      <c r="PI586" s="25"/>
      <c r="PJ586" s="25"/>
      <c r="PK586" s="25"/>
      <c r="PL586" s="25"/>
      <c r="PM586" s="25"/>
      <c r="PN586" s="25"/>
      <c r="QW586" s="25"/>
      <c r="RA586" s="19"/>
      <c r="RB586" s="19"/>
      <c r="RC586" s="19"/>
      <c r="RD586" s="19"/>
      <c r="RE586" s="19"/>
      <c r="RF586" s="19"/>
      <c r="RI586" s="19"/>
      <c r="RJ586" s="19"/>
      <c r="RK586" s="19"/>
      <c r="RL586" s="19"/>
      <c r="RM586" s="19"/>
      <c r="RN586" s="19"/>
      <c r="RO586" s="19"/>
      <c r="RP586" s="19"/>
      <c r="RQ586" s="19"/>
      <c r="RR586" s="19"/>
      <c r="RS586" s="19"/>
      <c r="RT586" s="19"/>
      <c r="RU586" s="19"/>
      <c r="RV586" s="19"/>
      <c r="RW586" s="19"/>
      <c r="RX586" s="19"/>
      <c r="RY586" s="19"/>
      <c r="SA586" s="19"/>
      <c r="SB586" s="19"/>
    </row>
    <row r="587" spans="1:496" x14ac:dyDescent="0.25">
      <c r="A587" s="2"/>
      <c r="B587" s="19"/>
      <c r="C587" s="19"/>
      <c r="D587" s="19"/>
      <c r="E587" s="25"/>
      <c r="F587" s="25"/>
      <c r="G587" s="19"/>
      <c r="H587" s="19"/>
      <c r="I587" s="19"/>
      <c r="J587" s="19"/>
      <c r="K587" s="19"/>
      <c r="L587" s="29"/>
      <c r="M587" s="29"/>
      <c r="N587" s="19"/>
      <c r="O587" s="19"/>
      <c r="P587" s="20"/>
      <c r="Q587" s="19"/>
      <c r="R587" s="19"/>
      <c r="S587" s="25"/>
      <c r="T587" s="19"/>
      <c r="U587" s="19"/>
      <c r="V587" s="19"/>
      <c r="W587" s="19"/>
      <c r="X587" s="40"/>
      <c r="Y587" s="19"/>
      <c r="Z587" s="19"/>
      <c r="AA587" s="19"/>
      <c r="AB587" s="25"/>
      <c r="AE587" s="19"/>
      <c r="AF587" s="19"/>
      <c r="AH587" s="19"/>
      <c r="AI587" s="25"/>
      <c r="CD587" s="19"/>
      <c r="CE587" s="25"/>
      <c r="DZ587" s="19"/>
      <c r="EA587" s="19"/>
      <c r="EB587" s="19"/>
      <c r="EC587" s="19"/>
      <c r="ED587" s="19"/>
      <c r="EE587" s="19"/>
      <c r="EF587" s="19"/>
      <c r="EG587" s="19"/>
      <c r="EH587" s="19"/>
      <c r="EI587" s="19"/>
      <c r="EJ587" s="19"/>
      <c r="EK587" s="19"/>
      <c r="EL587" s="19"/>
      <c r="FU587" s="19"/>
      <c r="FV587" s="19"/>
      <c r="HQ587" s="19"/>
      <c r="HR587" s="19"/>
      <c r="JM587" s="19"/>
      <c r="JN587" s="29"/>
      <c r="JO587" s="19"/>
      <c r="JP587" s="19"/>
      <c r="JQ587" s="19"/>
      <c r="JR587" s="19"/>
      <c r="JS587" s="19"/>
      <c r="JT587" s="19"/>
      <c r="JU587" s="19"/>
      <c r="JV587" s="19"/>
      <c r="JW587" s="19"/>
      <c r="JX587" s="19"/>
      <c r="JY587" s="19"/>
      <c r="JZ587" s="19"/>
      <c r="LI587" s="19"/>
      <c r="LJ587" s="19"/>
      <c r="LK587" s="19"/>
      <c r="LL587" s="19"/>
      <c r="LM587" s="19"/>
      <c r="LN587" s="19"/>
      <c r="LO587" s="19"/>
      <c r="LP587" s="19"/>
      <c r="LQ587" s="19"/>
      <c r="LR587" s="19"/>
      <c r="LS587" s="19"/>
      <c r="LT587" s="19"/>
      <c r="LU587" s="19"/>
      <c r="ND587" s="19"/>
      <c r="NE587" s="19"/>
      <c r="NF587" s="19"/>
      <c r="NG587" s="19"/>
      <c r="NH587" s="19"/>
      <c r="NI587" s="19"/>
      <c r="NJ587" s="19"/>
      <c r="NK587" s="19"/>
      <c r="NL587" s="19"/>
      <c r="NM587" s="19"/>
      <c r="NN587" s="19"/>
      <c r="NO587" s="19"/>
      <c r="NP587" s="19"/>
      <c r="OZ587" s="25"/>
      <c r="PA587" s="25"/>
      <c r="PB587" s="25"/>
      <c r="PC587" s="25"/>
      <c r="PD587" s="25"/>
      <c r="PE587" s="25"/>
      <c r="PF587" s="25"/>
      <c r="PG587" s="25"/>
      <c r="PH587" s="25"/>
      <c r="PI587" s="25"/>
      <c r="PJ587" s="25"/>
      <c r="PK587" s="25"/>
      <c r="PL587" s="25"/>
      <c r="PM587" s="25"/>
      <c r="PN587" s="25"/>
      <c r="QW587" s="25"/>
      <c r="RA587" s="19"/>
      <c r="RB587" s="19"/>
      <c r="RC587" s="19"/>
      <c r="RD587" s="19"/>
      <c r="RE587" s="19"/>
      <c r="RF587" s="19"/>
      <c r="RI587" s="19"/>
      <c r="RJ587" s="19"/>
      <c r="RK587" s="19"/>
      <c r="RL587" s="19"/>
      <c r="RM587" s="19"/>
      <c r="RN587" s="19"/>
      <c r="RO587" s="19"/>
      <c r="RP587" s="19"/>
      <c r="RQ587" s="19"/>
      <c r="RR587" s="19"/>
      <c r="RS587" s="19"/>
      <c r="RT587" s="19"/>
      <c r="RU587" s="19"/>
      <c r="RV587" s="19"/>
      <c r="RW587" s="19"/>
      <c r="RX587" s="19"/>
      <c r="RY587" s="19"/>
      <c r="SA587" s="19"/>
      <c r="SB587" s="19"/>
    </row>
    <row r="588" spans="1:496" x14ac:dyDescent="0.25">
      <c r="A588" s="2"/>
      <c r="B588" s="19"/>
      <c r="C588" s="19"/>
      <c r="D588" s="19"/>
      <c r="E588" s="25"/>
      <c r="F588" s="25"/>
      <c r="G588" s="19"/>
      <c r="H588" s="19"/>
      <c r="I588" s="19"/>
      <c r="J588" s="19"/>
      <c r="K588" s="19"/>
      <c r="L588" s="29"/>
      <c r="M588" s="29"/>
      <c r="N588" s="19"/>
      <c r="O588" s="19"/>
      <c r="P588" s="20"/>
      <c r="Q588" s="19"/>
      <c r="R588" s="19"/>
      <c r="S588" s="25"/>
      <c r="T588" s="19"/>
      <c r="U588" s="19"/>
      <c r="V588" s="19"/>
      <c r="W588" s="19"/>
      <c r="X588" s="40"/>
      <c r="Y588" s="19"/>
      <c r="Z588" s="19"/>
      <c r="AA588" s="19"/>
      <c r="AB588" s="25"/>
      <c r="AE588" s="19"/>
      <c r="AF588" s="19"/>
      <c r="AH588" s="19"/>
      <c r="AI588" s="25"/>
      <c r="CD588" s="19"/>
      <c r="CE588" s="25"/>
      <c r="DZ588" s="19"/>
      <c r="EA588" s="19"/>
      <c r="EB588" s="19"/>
      <c r="EC588" s="19"/>
      <c r="ED588" s="19"/>
      <c r="EE588" s="19"/>
      <c r="EF588" s="19"/>
      <c r="EG588" s="19"/>
      <c r="EH588" s="19"/>
      <c r="EI588" s="19"/>
      <c r="EJ588" s="19"/>
      <c r="EK588" s="19"/>
      <c r="EL588" s="19"/>
      <c r="FU588" s="19"/>
      <c r="FV588" s="19"/>
      <c r="HQ588" s="19"/>
      <c r="HR588" s="19"/>
      <c r="JM588" s="19"/>
      <c r="JN588" s="29"/>
      <c r="JO588" s="19"/>
      <c r="JP588" s="19"/>
      <c r="JQ588" s="19"/>
      <c r="JR588" s="19"/>
      <c r="JS588" s="19"/>
      <c r="JT588" s="19"/>
      <c r="JU588" s="19"/>
      <c r="JV588" s="19"/>
      <c r="JW588" s="19"/>
      <c r="JX588" s="19"/>
      <c r="JY588" s="19"/>
      <c r="JZ588" s="19"/>
      <c r="LI588" s="19"/>
      <c r="LJ588" s="19"/>
      <c r="LK588" s="19"/>
      <c r="LL588" s="19"/>
      <c r="LM588" s="19"/>
      <c r="LN588" s="19"/>
      <c r="LO588" s="19"/>
      <c r="LP588" s="19"/>
      <c r="LQ588" s="19"/>
      <c r="LR588" s="19"/>
      <c r="LS588" s="19"/>
      <c r="LT588" s="19"/>
      <c r="LU588" s="19"/>
      <c r="ND588" s="19"/>
      <c r="NE588" s="19"/>
      <c r="NF588" s="19"/>
      <c r="NG588" s="19"/>
      <c r="NH588" s="19"/>
      <c r="NI588" s="19"/>
      <c r="NJ588" s="19"/>
      <c r="NK588" s="19"/>
      <c r="NL588" s="19"/>
      <c r="NM588" s="19"/>
      <c r="NN588" s="19"/>
      <c r="NO588" s="19"/>
      <c r="NP588" s="19"/>
      <c r="OZ588" s="25"/>
      <c r="PA588" s="25"/>
      <c r="PB588" s="25"/>
      <c r="PC588" s="25"/>
      <c r="PD588" s="25"/>
      <c r="PE588" s="25"/>
      <c r="PF588" s="25"/>
      <c r="PG588" s="25"/>
      <c r="PH588" s="25"/>
      <c r="PI588" s="25"/>
      <c r="PJ588" s="25"/>
      <c r="PK588" s="25"/>
      <c r="PL588" s="25"/>
      <c r="PM588" s="25"/>
      <c r="PN588" s="25"/>
      <c r="QW588" s="25"/>
      <c r="RA588" s="19"/>
      <c r="RB588" s="19"/>
      <c r="RC588" s="19"/>
      <c r="RD588" s="19"/>
      <c r="RE588" s="19"/>
      <c r="RF588" s="19"/>
      <c r="RI588" s="19"/>
      <c r="RJ588" s="19"/>
      <c r="RK588" s="19"/>
      <c r="RL588" s="19"/>
      <c r="RM588" s="19"/>
      <c r="RN588" s="19"/>
      <c r="RO588" s="19"/>
      <c r="RP588" s="19"/>
      <c r="RQ588" s="19"/>
      <c r="RR588" s="19"/>
      <c r="RS588" s="19"/>
      <c r="RT588" s="19"/>
      <c r="RU588" s="19"/>
      <c r="RV588" s="19"/>
      <c r="RW588" s="19"/>
      <c r="RX588" s="19"/>
      <c r="RY588" s="19"/>
      <c r="SA588" s="19"/>
      <c r="SB588" s="19"/>
    </row>
    <row r="589" spans="1:496" x14ac:dyDescent="0.25">
      <c r="A589" s="2"/>
      <c r="B589" s="19"/>
      <c r="C589" s="19"/>
      <c r="D589" s="19"/>
      <c r="E589" s="25"/>
      <c r="F589" s="25"/>
      <c r="G589" s="19"/>
      <c r="H589" s="19"/>
      <c r="I589" s="19"/>
      <c r="J589" s="19"/>
      <c r="K589" s="19"/>
      <c r="L589" s="29"/>
      <c r="M589" s="29"/>
      <c r="N589" s="19"/>
      <c r="O589" s="19"/>
      <c r="P589" s="20"/>
      <c r="Q589" s="19"/>
      <c r="R589" s="19"/>
      <c r="S589" s="25"/>
      <c r="T589" s="19"/>
      <c r="U589" s="19"/>
      <c r="V589" s="19"/>
      <c r="W589" s="19"/>
      <c r="X589" s="40"/>
      <c r="Y589" s="19"/>
      <c r="Z589" s="19"/>
      <c r="AA589" s="19"/>
      <c r="AB589" s="25"/>
      <c r="AE589" s="19"/>
      <c r="AF589" s="19"/>
      <c r="AH589" s="19"/>
      <c r="AI589" s="25"/>
      <c r="CD589" s="19"/>
      <c r="CE589" s="25"/>
      <c r="DZ589" s="19"/>
      <c r="EA589" s="19"/>
      <c r="EB589" s="19"/>
      <c r="EC589" s="19"/>
      <c r="ED589" s="19"/>
      <c r="EE589" s="19"/>
      <c r="EF589" s="19"/>
      <c r="EG589" s="19"/>
      <c r="EH589" s="19"/>
      <c r="EI589" s="19"/>
      <c r="EJ589" s="19"/>
      <c r="EK589" s="19"/>
      <c r="EL589" s="19"/>
      <c r="FU589" s="19"/>
      <c r="FV589" s="19"/>
      <c r="HQ589" s="19"/>
      <c r="HR589" s="19"/>
      <c r="JM589" s="19"/>
      <c r="JN589" s="29"/>
      <c r="JO589" s="19"/>
      <c r="JP589" s="19"/>
      <c r="JQ589" s="19"/>
      <c r="JR589" s="19"/>
      <c r="JS589" s="19"/>
      <c r="JT589" s="19"/>
      <c r="JU589" s="19"/>
      <c r="JV589" s="19"/>
      <c r="JW589" s="19"/>
      <c r="JX589" s="19"/>
      <c r="JY589" s="19"/>
      <c r="JZ589" s="19"/>
      <c r="LI589" s="19"/>
      <c r="LJ589" s="19"/>
      <c r="LK589" s="19"/>
      <c r="LL589" s="19"/>
      <c r="LM589" s="19"/>
      <c r="LN589" s="19"/>
      <c r="LO589" s="19"/>
      <c r="LP589" s="19"/>
      <c r="LQ589" s="19"/>
      <c r="LR589" s="19"/>
      <c r="LS589" s="19"/>
      <c r="LT589" s="19"/>
      <c r="LU589" s="19"/>
      <c r="ND589" s="19"/>
      <c r="NE589" s="19"/>
      <c r="NF589" s="19"/>
      <c r="NG589" s="19"/>
      <c r="NH589" s="19"/>
      <c r="NI589" s="19"/>
      <c r="NJ589" s="19"/>
      <c r="NK589" s="19"/>
      <c r="NL589" s="19"/>
      <c r="NM589" s="19"/>
      <c r="NN589" s="19"/>
      <c r="NO589" s="19"/>
      <c r="NP589" s="19"/>
      <c r="OZ589" s="25"/>
      <c r="PA589" s="25"/>
      <c r="PB589" s="25"/>
      <c r="PC589" s="25"/>
      <c r="PD589" s="25"/>
      <c r="PE589" s="25"/>
      <c r="PF589" s="25"/>
      <c r="PG589" s="25"/>
      <c r="PH589" s="25"/>
      <c r="PI589" s="25"/>
      <c r="PJ589" s="25"/>
      <c r="PK589" s="25"/>
      <c r="PL589" s="25"/>
      <c r="PM589" s="25"/>
      <c r="PN589" s="25"/>
      <c r="QW589" s="25"/>
      <c r="RA589" s="19"/>
      <c r="RB589" s="19"/>
      <c r="RC589" s="19"/>
      <c r="RD589" s="19"/>
      <c r="RE589" s="19"/>
      <c r="RF589" s="19"/>
      <c r="RI589" s="19"/>
      <c r="RJ589" s="19"/>
      <c r="RK589" s="19"/>
      <c r="RL589" s="19"/>
      <c r="RM589" s="19"/>
      <c r="RN589" s="19"/>
      <c r="RO589" s="19"/>
      <c r="RP589" s="19"/>
      <c r="RQ589" s="19"/>
      <c r="RR589" s="19"/>
      <c r="RS589" s="19"/>
      <c r="RT589" s="19"/>
      <c r="RU589" s="19"/>
      <c r="RV589" s="19"/>
      <c r="RW589" s="19"/>
      <c r="RX589" s="19"/>
      <c r="RY589" s="19"/>
      <c r="SA589" s="19"/>
      <c r="SB589" s="19"/>
    </row>
    <row r="590" spans="1:496" x14ac:dyDescent="0.25">
      <c r="A590" s="2"/>
      <c r="B590" s="19"/>
      <c r="C590" s="19"/>
      <c r="D590" s="19"/>
      <c r="E590" s="25"/>
      <c r="F590" s="25"/>
      <c r="G590" s="19"/>
      <c r="H590" s="19"/>
      <c r="I590" s="19"/>
      <c r="J590" s="19"/>
      <c r="K590" s="19"/>
      <c r="L590" s="29"/>
      <c r="M590" s="29"/>
      <c r="N590" s="19"/>
      <c r="O590" s="19"/>
      <c r="P590" s="20"/>
      <c r="Q590" s="19"/>
      <c r="R590" s="19"/>
      <c r="S590" s="25"/>
      <c r="T590" s="19"/>
      <c r="U590" s="19"/>
      <c r="V590" s="19"/>
      <c r="W590" s="19"/>
      <c r="X590" s="40"/>
      <c r="Y590" s="19"/>
      <c r="Z590" s="19"/>
      <c r="AA590" s="19"/>
      <c r="AB590" s="25"/>
      <c r="AE590" s="19"/>
      <c r="AF590" s="19"/>
      <c r="AH590" s="19"/>
      <c r="AI590" s="25"/>
      <c r="CD590" s="19"/>
      <c r="CE590" s="25"/>
      <c r="DZ590" s="19"/>
      <c r="EA590" s="19"/>
      <c r="EB590" s="19"/>
      <c r="EC590" s="19"/>
      <c r="ED590" s="19"/>
      <c r="EE590" s="19"/>
      <c r="EF590" s="19"/>
      <c r="EG590" s="19"/>
      <c r="EH590" s="19"/>
      <c r="EI590" s="19"/>
      <c r="EJ590" s="19"/>
      <c r="EK590" s="19"/>
      <c r="EL590" s="19"/>
      <c r="FU590" s="19"/>
      <c r="FV590" s="19"/>
      <c r="HQ590" s="19"/>
      <c r="HR590" s="19"/>
      <c r="JM590" s="19"/>
      <c r="JN590" s="29"/>
      <c r="JO590" s="19"/>
      <c r="JP590" s="19"/>
      <c r="JQ590" s="19"/>
      <c r="JR590" s="19"/>
      <c r="JS590" s="19"/>
      <c r="JT590" s="19"/>
      <c r="JU590" s="19"/>
      <c r="JV590" s="19"/>
      <c r="JW590" s="19"/>
      <c r="JX590" s="19"/>
      <c r="JY590" s="19"/>
      <c r="JZ590" s="19"/>
      <c r="LI590" s="19"/>
      <c r="LJ590" s="19"/>
      <c r="LK590" s="19"/>
      <c r="LL590" s="19"/>
      <c r="LM590" s="19"/>
      <c r="LN590" s="19"/>
      <c r="LO590" s="19"/>
      <c r="LP590" s="19"/>
      <c r="LQ590" s="19"/>
      <c r="LR590" s="19"/>
      <c r="LS590" s="19"/>
      <c r="LT590" s="19"/>
      <c r="LU590" s="19"/>
      <c r="ND590" s="19"/>
      <c r="NE590" s="19"/>
      <c r="NF590" s="19"/>
      <c r="NG590" s="19"/>
      <c r="NH590" s="19"/>
      <c r="NI590" s="19"/>
      <c r="NJ590" s="19"/>
      <c r="NK590" s="19"/>
      <c r="NL590" s="19"/>
      <c r="NM590" s="19"/>
      <c r="NN590" s="19"/>
      <c r="NO590" s="19"/>
      <c r="NP590" s="19"/>
      <c r="OZ590" s="25"/>
      <c r="PA590" s="25"/>
      <c r="PB590" s="25"/>
      <c r="PC590" s="25"/>
      <c r="PD590" s="25"/>
      <c r="PE590" s="25"/>
      <c r="PF590" s="25"/>
      <c r="PG590" s="25"/>
      <c r="PH590" s="25"/>
      <c r="PI590" s="25"/>
      <c r="PJ590" s="25"/>
      <c r="PK590" s="25"/>
      <c r="PL590" s="25"/>
      <c r="PM590" s="25"/>
      <c r="PN590" s="25"/>
      <c r="QW590" s="25"/>
      <c r="RA590" s="19"/>
      <c r="RB590" s="19"/>
      <c r="RC590" s="19"/>
      <c r="RD590" s="19"/>
      <c r="RE590" s="19"/>
      <c r="RF590" s="19"/>
      <c r="RI590" s="19"/>
      <c r="RJ590" s="19"/>
      <c r="RK590" s="19"/>
      <c r="RL590" s="19"/>
      <c r="RM590" s="19"/>
      <c r="RN590" s="19"/>
      <c r="RO590" s="19"/>
      <c r="RP590" s="19"/>
      <c r="RQ590" s="19"/>
      <c r="RR590" s="19"/>
      <c r="RS590" s="19"/>
      <c r="RT590" s="19"/>
      <c r="RU590" s="19"/>
      <c r="RV590" s="19"/>
      <c r="RW590" s="19"/>
      <c r="RX590" s="19"/>
      <c r="RY590" s="19"/>
      <c r="SA590" s="19"/>
      <c r="SB590" s="19"/>
    </row>
    <row r="591" spans="1:496" x14ac:dyDescent="0.25">
      <c r="A591" s="2"/>
      <c r="B591" s="19"/>
      <c r="C591" s="19"/>
      <c r="D591" s="19"/>
      <c r="E591" s="25"/>
      <c r="F591" s="25"/>
      <c r="G591" s="19"/>
      <c r="H591" s="19"/>
      <c r="I591" s="19"/>
      <c r="J591" s="19"/>
      <c r="K591" s="19"/>
      <c r="L591" s="29"/>
      <c r="M591" s="29"/>
      <c r="N591" s="19"/>
      <c r="O591" s="19"/>
      <c r="P591" s="20"/>
      <c r="Q591" s="19"/>
      <c r="R591" s="19"/>
      <c r="S591" s="25"/>
      <c r="T591" s="19"/>
      <c r="U591" s="19"/>
      <c r="V591" s="19"/>
      <c r="W591" s="19"/>
      <c r="X591" s="40"/>
      <c r="Y591" s="19"/>
      <c r="Z591" s="19"/>
      <c r="AA591" s="19"/>
      <c r="AB591" s="25"/>
      <c r="AE591" s="19"/>
      <c r="AF591" s="19"/>
      <c r="AH591" s="19"/>
      <c r="AI591" s="25"/>
      <c r="CD591" s="19"/>
      <c r="CE591" s="25"/>
      <c r="DZ591" s="19"/>
      <c r="EA591" s="19"/>
      <c r="EB591" s="19"/>
      <c r="EC591" s="19"/>
      <c r="ED591" s="19"/>
      <c r="EE591" s="19"/>
      <c r="EF591" s="19"/>
      <c r="EG591" s="19"/>
      <c r="EH591" s="19"/>
      <c r="EI591" s="19"/>
      <c r="EJ591" s="19"/>
      <c r="EK591" s="19"/>
      <c r="EL591" s="19"/>
      <c r="FU591" s="19"/>
      <c r="FV591" s="19"/>
      <c r="HQ591" s="19"/>
      <c r="HR591" s="19"/>
      <c r="JM591" s="19"/>
      <c r="JN591" s="29"/>
      <c r="JO591" s="19"/>
      <c r="JP591" s="19"/>
      <c r="JQ591" s="19"/>
      <c r="JR591" s="19"/>
      <c r="JS591" s="19"/>
      <c r="JT591" s="19"/>
      <c r="JU591" s="19"/>
      <c r="JV591" s="19"/>
      <c r="JW591" s="19"/>
      <c r="JX591" s="19"/>
      <c r="JY591" s="19"/>
      <c r="JZ591" s="19"/>
      <c r="LI591" s="19"/>
      <c r="LJ591" s="19"/>
      <c r="LK591" s="19"/>
      <c r="LL591" s="19"/>
      <c r="LM591" s="19"/>
      <c r="LN591" s="19"/>
      <c r="LO591" s="19"/>
      <c r="LP591" s="19"/>
      <c r="LQ591" s="19"/>
      <c r="LR591" s="19"/>
      <c r="LS591" s="19"/>
      <c r="LT591" s="19"/>
      <c r="LU591" s="19"/>
      <c r="ND591" s="19"/>
      <c r="NE591" s="19"/>
      <c r="NF591" s="19"/>
      <c r="NG591" s="19"/>
      <c r="NH591" s="19"/>
      <c r="NI591" s="19"/>
      <c r="NJ591" s="19"/>
      <c r="NK591" s="19"/>
      <c r="NL591" s="19"/>
      <c r="NM591" s="19"/>
      <c r="NN591" s="19"/>
      <c r="NO591" s="19"/>
      <c r="NP591" s="19"/>
      <c r="OZ591" s="25"/>
      <c r="PA591" s="25"/>
      <c r="PB591" s="25"/>
      <c r="PC591" s="25"/>
      <c r="PD591" s="25"/>
      <c r="PE591" s="25"/>
      <c r="PF591" s="25"/>
      <c r="PG591" s="25"/>
      <c r="PH591" s="25"/>
      <c r="PI591" s="25"/>
      <c r="PJ591" s="25"/>
      <c r="PK591" s="25"/>
      <c r="PL591" s="25"/>
      <c r="PM591" s="25"/>
      <c r="PN591" s="25"/>
      <c r="QW591" s="25"/>
      <c r="RA591" s="19"/>
      <c r="RB591" s="19"/>
      <c r="RC591" s="19"/>
      <c r="RD591" s="19"/>
      <c r="RE591" s="19"/>
      <c r="RF591" s="19"/>
      <c r="RI591" s="19"/>
      <c r="RJ591" s="19"/>
      <c r="RK591" s="19"/>
      <c r="RL591" s="19"/>
      <c r="RM591" s="19"/>
      <c r="RN591" s="19"/>
      <c r="RO591" s="19"/>
      <c r="RP591" s="19"/>
      <c r="RQ591" s="19"/>
      <c r="RR591" s="19"/>
      <c r="RS591" s="19"/>
      <c r="RT591" s="19"/>
      <c r="RU591" s="19"/>
      <c r="RV591" s="19"/>
      <c r="RW591" s="19"/>
      <c r="RX591" s="19"/>
      <c r="RY591" s="19"/>
      <c r="SA591" s="19"/>
      <c r="SB591" s="19"/>
    </row>
    <row r="592" spans="1:496" x14ac:dyDescent="0.25">
      <c r="A592" s="2"/>
      <c r="B592" s="19"/>
      <c r="C592" s="19"/>
      <c r="D592" s="19"/>
      <c r="E592" s="25"/>
      <c r="F592" s="25"/>
      <c r="G592" s="19"/>
      <c r="H592" s="19"/>
      <c r="I592" s="19"/>
      <c r="J592" s="19"/>
      <c r="K592" s="19"/>
      <c r="L592" s="29"/>
      <c r="M592" s="29"/>
      <c r="N592" s="19"/>
      <c r="O592" s="19"/>
      <c r="P592" s="20"/>
      <c r="Q592" s="19"/>
      <c r="R592" s="19"/>
      <c r="S592" s="25"/>
      <c r="T592" s="19"/>
      <c r="U592" s="19"/>
      <c r="V592" s="19"/>
      <c r="W592" s="19"/>
      <c r="X592" s="40"/>
      <c r="Y592" s="19"/>
      <c r="Z592" s="19"/>
      <c r="AA592" s="19"/>
      <c r="AB592" s="25"/>
      <c r="AE592" s="19"/>
      <c r="AF592" s="19"/>
      <c r="AH592" s="19"/>
      <c r="AI592" s="25"/>
      <c r="CD592" s="19"/>
      <c r="CE592" s="25"/>
      <c r="DZ592" s="19"/>
      <c r="EA592" s="19"/>
      <c r="EB592" s="19"/>
      <c r="EC592" s="19"/>
      <c r="ED592" s="19"/>
      <c r="EE592" s="19"/>
      <c r="EF592" s="19"/>
      <c r="EG592" s="19"/>
      <c r="EH592" s="19"/>
      <c r="EI592" s="19"/>
      <c r="EJ592" s="19"/>
      <c r="EK592" s="19"/>
      <c r="EL592" s="19"/>
      <c r="FU592" s="19"/>
      <c r="FV592" s="19"/>
      <c r="HQ592" s="19"/>
      <c r="HR592" s="19"/>
      <c r="JM592" s="19"/>
      <c r="JN592" s="29"/>
      <c r="JO592" s="19"/>
      <c r="JP592" s="19"/>
      <c r="JQ592" s="19"/>
      <c r="JR592" s="19"/>
      <c r="JS592" s="19"/>
      <c r="JT592" s="19"/>
      <c r="JU592" s="19"/>
      <c r="JV592" s="19"/>
      <c r="JW592" s="19"/>
      <c r="JX592" s="19"/>
      <c r="JY592" s="19"/>
      <c r="JZ592" s="19"/>
      <c r="LI592" s="19"/>
      <c r="LJ592" s="19"/>
      <c r="LK592" s="19"/>
      <c r="LL592" s="19"/>
      <c r="LM592" s="19"/>
      <c r="LN592" s="19"/>
      <c r="LO592" s="19"/>
      <c r="LP592" s="19"/>
      <c r="LQ592" s="19"/>
      <c r="LR592" s="19"/>
      <c r="LS592" s="19"/>
      <c r="LT592" s="19"/>
      <c r="LU592" s="19"/>
      <c r="ND592" s="19"/>
      <c r="NE592" s="19"/>
      <c r="NF592" s="19"/>
      <c r="NG592" s="19"/>
      <c r="NH592" s="19"/>
      <c r="NI592" s="19"/>
      <c r="NJ592" s="19"/>
      <c r="NK592" s="19"/>
      <c r="NL592" s="19"/>
      <c r="NM592" s="19"/>
      <c r="NN592" s="19"/>
      <c r="NO592" s="19"/>
      <c r="NP592" s="19"/>
      <c r="OZ592" s="25"/>
      <c r="PA592" s="25"/>
      <c r="PB592" s="25"/>
      <c r="PC592" s="25"/>
      <c r="PD592" s="25"/>
      <c r="PE592" s="25"/>
      <c r="PF592" s="25"/>
      <c r="PG592" s="25"/>
      <c r="PH592" s="25"/>
      <c r="PI592" s="25"/>
      <c r="PJ592" s="25"/>
      <c r="PK592" s="25"/>
      <c r="PL592" s="25"/>
      <c r="PM592" s="25"/>
      <c r="PN592" s="25"/>
      <c r="QW592" s="25"/>
      <c r="RA592" s="19"/>
      <c r="RB592" s="19"/>
      <c r="RC592" s="19"/>
      <c r="RD592" s="19"/>
      <c r="RE592" s="19"/>
      <c r="RF592" s="19"/>
      <c r="RI592" s="19"/>
      <c r="RJ592" s="19"/>
      <c r="RK592" s="19"/>
      <c r="RL592" s="19"/>
      <c r="RM592" s="19"/>
      <c r="RN592" s="19"/>
      <c r="RO592" s="19"/>
      <c r="RP592" s="19"/>
      <c r="RQ592" s="19"/>
      <c r="RR592" s="19"/>
      <c r="RS592" s="19"/>
      <c r="RT592" s="19"/>
      <c r="RU592" s="19"/>
      <c r="RV592" s="19"/>
      <c r="RW592" s="19"/>
      <c r="RX592" s="19"/>
      <c r="RY592" s="19"/>
      <c r="SA592" s="19"/>
      <c r="SB592" s="19"/>
    </row>
    <row r="593" spans="1:496" x14ac:dyDescent="0.25">
      <c r="A593" s="2"/>
      <c r="B593" s="19"/>
      <c r="C593" s="19"/>
      <c r="D593" s="19"/>
      <c r="E593" s="25"/>
      <c r="F593" s="25"/>
      <c r="G593" s="19"/>
      <c r="H593" s="19"/>
      <c r="I593" s="19"/>
      <c r="J593" s="19"/>
      <c r="K593" s="19"/>
      <c r="L593" s="29"/>
      <c r="M593" s="29"/>
      <c r="N593" s="19"/>
      <c r="O593" s="19"/>
      <c r="P593" s="20"/>
      <c r="Q593" s="19"/>
      <c r="R593" s="19"/>
      <c r="S593" s="25"/>
      <c r="T593" s="19"/>
      <c r="U593" s="19"/>
      <c r="V593" s="19"/>
      <c r="W593" s="19"/>
      <c r="X593" s="40"/>
      <c r="Y593" s="19"/>
      <c r="Z593" s="19"/>
      <c r="AA593" s="19"/>
      <c r="AB593" s="25"/>
      <c r="AE593" s="19"/>
      <c r="AF593" s="19"/>
      <c r="AH593" s="19"/>
      <c r="AI593" s="25"/>
      <c r="CD593" s="19"/>
      <c r="CE593" s="25"/>
      <c r="DZ593" s="19"/>
      <c r="EA593" s="19"/>
      <c r="EB593" s="19"/>
      <c r="EC593" s="19"/>
      <c r="ED593" s="19"/>
      <c r="EE593" s="19"/>
      <c r="EF593" s="19"/>
      <c r="EG593" s="19"/>
      <c r="EH593" s="19"/>
      <c r="EI593" s="19"/>
      <c r="EJ593" s="19"/>
      <c r="EK593" s="19"/>
      <c r="EL593" s="19"/>
      <c r="FU593" s="19"/>
      <c r="FV593" s="19"/>
      <c r="HQ593" s="19"/>
      <c r="HR593" s="19"/>
      <c r="JM593" s="19"/>
      <c r="JN593" s="29"/>
      <c r="JO593" s="19"/>
      <c r="JP593" s="19"/>
      <c r="JQ593" s="19"/>
      <c r="JR593" s="19"/>
      <c r="JS593" s="19"/>
      <c r="JT593" s="19"/>
      <c r="JU593" s="19"/>
      <c r="JV593" s="19"/>
      <c r="JW593" s="19"/>
      <c r="JX593" s="19"/>
      <c r="JY593" s="19"/>
      <c r="JZ593" s="19"/>
      <c r="LI593" s="19"/>
      <c r="LJ593" s="19"/>
      <c r="LK593" s="19"/>
      <c r="LL593" s="19"/>
      <c r="LM593" s="19"/>
      <c r="LN593" s="19"/>
      <c r="LO593" s="19"/>
      <c r="LP593" s="19"/>
      <c r="LQ593" s="19"/>
      <c r="LR593" s="19"/>
      <c r="LS593" s="19"/>
      <c r="LT593" s="19"/>
      <c r="LU593" s="19"/>
      <c r="ND593" s="19"/>
      <c r="NE593" s="19"/>
      <c r="NF593" s="19"/>
      <c r="NG593" s="19"/>
      <c r="NH593" s="19"/>
      <c r="NI593" s="19"/>
      <c r="NJ593" s="19"/>
      <c r="NK593" s="19"/>
      <c r="NL593" s="19"/>
      <c r="NM593" s="19"/>
      <c r="NN593" s="19"/>
      <c r="NO593" s="19"/>
      <c r="NP593" s="19"/>
      <c r="OZ593" s="25"/>
      <c r="PA593" s="25"/>
      <c r="PB593" s="25"/>
      <c r="PC593" s="25"/>
      <c r="PD593" s="25"/>
      <c r="PE593" s="25"/>
      <c r="PF593" s="25"/>
      <c r="PG593" s="25"/>
      <c r="PH593" s="25"/>
      <c r="PI593" s="25"/>
      <c r="PJ593" s="25"/>
      <c r="PK593" s="25"/>
      <c r="PL593" s="25"/>
      <c r="PM593" s="25"/>
      <c r="PN593" s="25"/>
      <c r="QW593" s="25"/>
      <c r="RA593" s="19"/>
      <c r="RB593" s="19"/>
      <c r="RC593" s="19"/>
      <c r="RD593" s="19"/>
      <c r="RE593" s="19"/>
      <c r="RF593" s="19"/>
      <c r="RI593" s="19"/>
      <c r="RJ593" s="19"/>
      <c r="RK593" s="19"/>
      <c r="RL593" s="19"/>
      <c r="RM593" s="19"/>
      <c r="RN593" s="19"/>
      <c r="RO593" s="19"/>
      <c r="RP593" s="19"/>
      <c r="RQ593" s="19"/>
      <c r="RR593" s="19"/>
      <c r="RS593" s="19"/>
      <c r="RT593" s="19"/>
      <c r="RU593" s="19"/>
      <c r="RV593" s="19"/>
      <c r="RW593" s="19"/>
      <c r="RX593" s="19"/>
      <c r="RY593" s="19"/>
      <c r="SA593" s="19"/>
      <c r="SB593" s="19"/>
    </row>
    <row r="594" spans="1:496" x14ac:dyDescent="0.25">
      <c r="A594" s="2"/>
      <c r="B594" s="19"/>
      <c r="C594" s="19"/>
      <c r="D594" s="19"/>
      <c r="E594" s="25"/>
      <c r="F594" s="25"/>
      <c r="G594" s="19"/>
      <c r="H594" s="19"/>
      <c r="I594" s="19"/>
      <c r="J594" s="19"/>
      <c r="K594" s="19"/>
      <c r="L594" s="29"/>
      <c r="M594" s="29"/>
      <c r="N594" s="19"/>
      <c r="O594" s="19"/>
      <c r="P594" s="20"/>
      <c r="Q594" s="19"/>
      <c r="R594" s="19"/>
      <c r="S594" s="25"/>
      <c r="T594" s="19"/>
      <c r="U594" s="19"/>
      <c r="V594" s="19"/>
      <c r="W594" s="19"/>
      <c r="X594" s="40"/>
      <c r="Y594" s="19"/>
      <c r="Z594" s="19"/>
      <c r="AA594" s="19"/>
      <c r="AB594" s="25"/>
      <c r="AE594" s="19"/>
      <c r="AF594" s="19"/>
      <c r="AH594" s="19"/>
      <c r="AI594" s="25"/>
      <c r="CD594" s="19"/>
      <c r="CE594" s="25"/>
      <c r="DZ594" s="19"/>
      <c r="EA594" s="19"/>
      <c r="EB594" s="19"/>
      <c r="EC594" s="19"/>
      <c r="ED594" s="19"/>
      <c r="EE594" s="19"/>
      <c r="EF594" s="19"/>
      <c r="EG594" s="19"/>
      <c r="EH594" s="19"/>
      <c r="EI594" s="19"/>
      <c r="EJ594" s="19"/>
      <c r="EK594" s="19"/>
      <c r="EL594" s="19"/>
      <c r="FU594" s="19"/>
      <c r="FV594" s="19"/>
      <c r="HQ594" s="19"/>
      <c r="HR594" s="19"/>
      <c r="JM594" s="19"/>
      <c r="JN594" s="29"/>
      <c r="JO594" s="19"/>
      <c r="JP594" s="19"/>
      <c r="JQ594" s="19"/>
      <c r="JR594" s="19"/>
      <c r="JS594" s="19"/>
      <c r="JT594" s="19"/>
      <c r="JU594" s="19"/>
      <c r="JV594" s="19"/>
      <c r="JW594" s="19"/>
      <c r="JX594" s="19"/>
      <c r="JY594" s="19"/>
      <c r="JZ594" s="19"/>
      <c r="LI594" s="19"/>
      <c r="LJ594" s="19"/>
      <c r="LK594" s="19"/>
      <c r="LL594" s="19"/>
      <c r="LM594" s="19"/>
      <c r="LN594" s="19"/>
      <c r="LO594" s="19"/>
      <c r="LP594" s="19"/>
      <c r="LQ594" s="19"/>
      <c r="LR594" s="19"/>
      <c r="LS594" s="19"/>
      <c r="LT594" s="19"/>
      <c r="LU594" s="19"/>
      <c r="ND594" s="19"/>
      <c r="NE594" s="19"/>
      <c r="NF594" s="19"/>
      <c r="NG594" s="19"/>
      <c r="NH594" s="19"/>
      <c r="NI594" s="19"/>
      <c r="NJ594" s="19"/>
      <c r="NK594" s="19"/>
      <c r="NL594" s="19"/>
      <c r="NM594" s="19"/>
      <c r="NN594" s="19"/>
      <c r="NO594" s="19"/>
      <c r="NP594" s="19"/>
      <c r="OZ594" s="25"/>
      <c r="PA594" s="25"/>
      <c r="PB594" s="25"/>
      <c r="PC594" s="25"/>
      <c r="PD594" s="25"/>
      <c r="PE594" s="25"/>
      <c r="PF594" s="25"/>
      <c r="PG594" s="25"/>
      <c r="PH594" s="25"/>
      <c r="PI594" s="25"/>
      <c r="PJ594" s="25"/>
      <c r="PK594" s="25"/>
      <c r="PL594" s="25"/>
      <c r="PM594" s="25"/>
      <c r="PN594" s="25"/>
      <c r="QW594" s="25"/>
      <c r="RA594" s="19"/>
      <c r="RB594" s="19"/>
      <c r="RC594" s="19"/>
      <c r="RD594" s="19"/>
      <c r="RE594" s="19"/>
      <c r="RF594" s="19"/>
      <c r="RI594" s="19"/>
      <c r="RJ594" s="19"/>
      <c r="RK594" s="19"/>
      <c r="RL594" s="19"/>
      <c r="RM594" s="19"/>
      <c r="RN594" s="19"/>
      <c r="RO594" s="19"/>
      <c r="RP594" s="19"/>
      <c r="RQ594" s="19"/>
      <c r="RR594" s="19"/>
      <c r="RS594" s="19"/>
      <c r="RT594" s="19"/>
      <c r="RU594" s="19"/>
      <c r="RV594" s="19"/>
      <c r="RW594" s="19"/>
      <c r="RX594" s="19"/>
      <c r="RY594" s="19"/>
      <c r="SA594" s="19"/>
      <c r="SB594" s="19"/>
    </row>
    <row r="595" spans="1:496" x14ac:dyDescent="0.25">
      <c r="A595" s="2"/>
      <c r="B595" s="19"/>
      <c r="C595" s="19"/>
      <c r="D595" s="19"/>
      <c r="E595" s="25"/>
      <c r="F595" s="25"/>
      <c r="G595" s="19"/>
      <c r="H595" s="19"/>
      <c r="I595" s="19"/>
      <c r="J595" s="19"/>
      <c r="K595" s="19"/>
      <c r="L595" s="29"/>
      <c r="M595" s="29"/>
      <c r="N595" s="19"/>
      <c r="O595" s="19"/>
      <c r="P595" s="20"/>
      <c r="Q595" s="19"/>
      <c r="R595" s="19"/>
      <c r="S595" s="25"/>
      <c r="T595" s="19"/>
      <c r="U595" s="19"/>
      <c r="V595" s="19"/>
      <c r="W595" s="19"/>
      <c r="X595" s="40"/>
      <c r="Y595" s="19"/>
      <c r="Z595" s="19"/>
      <c r="AA595" s="19"/>
      <c r="AB595" s="25"/>
      <c r="AE595" s="19"/>
      <c r="AF595" s="19"/>
      <c r="AH595" s="19"/>
      <c r="AI595" s="25"/>
      <c r="CD595" s="19"/>
      <c r="CE595" s="25"/>
      <c r="DZ595" s="19"/>
      <c r="EA595" s="19"/>
      <c r="EB595" s="19"/>
      <c r="EC595" s="19"/>
      <c r="ED595" s="19"/>
      <c r="EE595" s="19"/>
      <c r="EF595" s="19"/>
      <c r="EG595" s="19"/>
      <c r="EH595" s="19"/>
      <c r="EI595" s="19"/>
      <c r="EJ595" s="19"/>
      <c r="EK595" s="19"/>
      <c r="EL595" s="19"/>
      <c r="FU595" s="19"/>
      <c r="FV595" s="19"/>
      <c r="HQ595" s="19"/>
      <c r="HR595" s="19"/>
      <c r="JM595" s="19"/>
      <c r="JN595" s="29"/>
      <c r="JO595" s="19"/>
      <c r="JP595" s="19"/>
      <c r="JQ595" s="19"/>
      <c r="JR595" s="19"/>
      <c r="JS595" s="19"/>
      <c r="JT595" s="19"/>
      <c r="JU595" s="19"/>
      <c r="JV595" s="19"/>
      <c r="JW595" s="19"/>
      <c r="JX595" s="19"/>
      <c r="JY595" s="19"/>
      <c r="JZ595" s="19"/>
      <c r="LI595" s="19"/>
      <c r="LJ595" s="19"/>
      <c r="LK595" s="19"/>
      <c r="LL595" s="19"/>
      <c r="LM595" s="19"/>
      <c r="LN595" s="19"/>
      <c r="LO595" s="19"/>
      <c r="LP595" s="19"/>
      <c r="LQ595" s="19"/>
      <c r="LR595" s="19"/>
      <c r="LS595" s="19"/>
      <c r="LT595" s="19"/>
      <c r="LU595" s="19"/>
      <c r="ND595" s="19"/>
      <c r="NE595" s="19"/>
      <c r="NF595" s="19"/>
      <c r="NG595" s="19"/>
      <c r="NH595" s="19"/>
      <c r="NI595" s="19"/>
      <c r="NJ595" s="19"/>
      <c r="NK595" s="19"/>
      <c r="NL595" s="19"/>
      <c r="NM595" s="19"/>
      <c r="NN595" s="19"/>
      <c r="NO595" s="19"/>
      <c r="NP595" s="19"/>
      <c r="OZ595" s="25"/>
      <c r="PA595" s="25"/>
      <c r="PB595" s="25"/>
      <c r="PC595" s="25"/>
      <c r="PD595" s="25"/>
      <c r="PE595" s="25"/>
      <c r="PF595" s="25"/>
      <c r="PG595" s="25"/>
      <c r="PH595" s="25"/>
      <c r="PI595" s="25"/>
      <c r="PJ595" s="25"/>
      <c r="PK595" s="25"/>
      <c r="PL595" s="25"/>
      <c r="PM595" s="25"/>
      <c r="PN595" s="25"/>
      <c r="QW595" s="25"/>
      <c r="RA595" s="19"/>
      <c r="RB595" s="19"/>
      <c r="RC595" s="19"/>
      <c r="RD595" s="19"/>
      <c r="RE595" s="19"/>
      <c r="RF595" s="19"/>
      <c r="RI595" s="19"/>
      <c r="RJ595" s="19"/>
      <c r="RK595" s="19"/>
      <c r="RL595" s="19"/>
      <c r="RM595" s="19"/>
      <c r="RN595" s="19"/>
      <c r="RO595" s="19"/>
      <c r="RP595" s="19"/>
      <c r="RQ595" s="19"/>
      <c r="RR595" s="19"/>
      <c r="RS595" s="19"/>
      <c r="RT595" s="19"/>
      <c r="RU595" s="19"/>
      <c r="RV595" s="19"/>
      <c r="RW595" s="19"/>
      <c r="RX595" s="19"/>
      <c r="RY595" s="19"/>
      <c r="SA595" s="19"/>
      <c r="SB595" s="19"/>
    </row>
    <row r="596" spans="1:496" x14ac:dyDescent="0.25">
      <c r="A596" s="2"/>
      <c r="B596" s="19"/>
      <c r="C596" s="19"/>
      <c r="D596" s="19"/>
      <c r="E596" s="25"/>
      <c r="F596" s="25"/>
      <c r="G596" s="19"/>
      <c r="H596" s="19"/>
      <c r="I596" s="19"/>
      <c r="J596" s="19"/>
      <c r="K596" s="19"/>
      <c r="L596" s="29"/>
      <c r="M596" s="29"/>
      <c r="N596" s="19"/>
      <c r="O596" s="19"/>
      <c r="P596" s="20"/>
      <c r="Q596" s="19"/>
      <c r="R596" s="19"/>
      <c r="S596" s="25"/>
      <c r="T596" s="19"/>
      <c r="U596" s="19"/>
      <c r="V596" s="19"/>
      <c r="W596" s="19"/>
      <c r="X596" s="40"/>
      <c r="Y596" s="19"/>
      <c r="Z596" s="19"/>
      <c r="AA596" s="19"/>
      <c r="AB596" s="25"/>
      <c r="AE596" s="19"/>
      <c r="AF596" s="19"/>
      <c r="AH596" s="19"/>
      <c r="AI596" s="25"/>
      <c r="CD596" s="19"/>
      <c r="CE596" s="25"/>
      <c r="DZ596" s="19"/>
      <c r="EA596" s="19"/>
      <c r="EB596" s="19"/>
      <c r="EC596" s="19"/>
      <c r="ED596" s="19"/>
      <c r="EE596" s="19"/>
      <c r="EF596" s="19"/>
      <c r="EG596" s="19"/>
      <c r="EH596" s="19"/>
      <c r="EI596" s="19"/>
      <c r="EJ596" s="19"/>
      <c r="EK596" s="19"/>
      <c r="EL596" s="19"/>
      <c r="FU596" s="19"/>
      <c r="FV596" s="19"/>
      <c r="HQ596" s="19"/>
      <c r="HR596" s="19"/>
      <c r="JM596" s="19"/>
      <c r="JN596" s="29"/>
      <c r="JO596" s="19"/>
      <c r="JP596" s="19"/>
      <c r="JQ596" s="19"/>
      <c r="JR596" s="19"/>
      <c r="JS596" s="19"/>
      <c r="JT596" s="19"/>
      <c r="JU596" s="19"/>
      <c r="JV596" s="19"/>
      <c r="JW596" s="19"/>
      <c r="JX596" s="19"/>
      <c r="JY596" s="19"/>
      <c r="JZ596" s="19"/>
      <c r="LI596" s="19"/>
      <c r="LJ596" s="19"/>
      <c r="LK596" s="19"/>
      <c r="LL596" s="19"/>
      <c r="LM596" s="19"/>
      <c r="LN596" s="19"/>
      <c r="LO596" s="19"/>
      <c r="LP596" s="19"/>
      <c r="LQ596" s="19"/>
      <c r="LR596" s="19"/>
      <c r="LS596" s="19"/>
      <c r="LT596" s="19"/>
      <c r="LU596" s="19"/>
      <c r="ND596" s="19"/>
      <c r="NE596" s="19"/>
      <c r="NF596" s="19"/>
      <c r="NG596" s="19"/>
      <c r="NH596" s="19"/>
      <c r="NI596" s="19"/>
      <c r="NJ596" s="19"/>
      <c r="NK596" s="19"/>
      <c r="NL596" s="19"/>
      <c r="NM596" s="19"/>
      <c r="NN596" s="19"/>
      <c r="NO596" s="19"/>
      <c r="NP596" s="19"/>
      <c r="OZ596" s="25"/>
      <c r="PA596" s="25"/>
      <c r="PB596" s="25"/>
      <c r="PC596" s="25"/>
      <c r="PD596" s="25"/>
      <c r="PE596" s="25"/>
      <c r="PF596" s="25"/>
      <c r="PG596" s="25"/>
      <c r="PH596" s="25"/>
      <c r="PI596" s="25"/>
      <c r="PJ596" s="25"/>
      <c r="PK596" s="25"/>
      <c r="PL596" s="25"/>
      <c r="PM596" s="25"/>
      <c r="PN596" s="25"/>
      <c r="QW596" s="25"/>
      <c r="RA596" s="19"/>
      <c r="RB596" s="19"/>
      <c r="RC596" s="19"/>
      <c r="RD596" s="19"/>
      <c r="RE596" s="19"/>
      <c r="RF596" s="19"/>
      <c r="RI596" s="19"/>
      <c r="RJ596" s="19"/>
      <c r="RK596" s="19"/>
      <c r="RL596" s="19"/>
      <c r="RM596" s="19"/>
      <c r="RN596" s="19"/>
      <c r="RO596" s="19"/>
      <c r="RP596" s="19"/>
      <c r="RQ596" s="19"/>
      <c r="RR596" s="19"/>
      <c r="RS596" s="19"/>
      <c r="RT596" s="19"/>
      <c r="RU596" s="19"/>
      <c r="RV596" s="19"/>
      <c r="RW596" s="19"/>
      <c r="RX596" s="19"/>
      <c r="RY596" s="19"/>
      <c r="SA596" s="19"/>
      <c r="SB596" s="19"/>
    </row>
    <row r="597" spans="1:496" x14ac:dyDescent="0.25">
      <c r="A597" s="2"/>
      <c r="B597" s="19"/>
      <c r="C597" s="19"/>
      <c r="D597" s="19"/>
      <c r="E597" s="25"/>
      <c r="F597" s="25"/>
      <c r="G597" s="19"/>
      <c r="H597" s="19"/>
      <c r="I597" s="19"/>
      <c r="J597" s="19"/>
      <c r="K597" s="19"/>
      <c r="L597" s="29"/>
      <c r="M597" s="29"/>
      <c r="N597" s="19"/>
      <c r="O597" s="19"/>
      <c r="P597" s="20"/>
      <c r="Q597" s="19"/>
      <c r="R597" s="19"/>
      <c r="S597" s="25"/>
      <c r="T597" s="19"/>
      <c r="U597" s="19"/>
      <c r="V597" s="19"/>
      <c r="W597" s="19"/>
      <c r="X597" s="40"/>
      <c r="Y597" s="19"/>
      <c r="Z597" s="19"/>
      <c r="AA597" s="19"/>
      <c r="AB597" s="25"/>
      <c r="AE597" s="19"/>
      <c r="AF597" s="19"/>
      <c r="AH597" s="19"/>
      <c r="AI597" s="25"/>
      <c r="CD597" s="19"/>
      <c r="CE597" s="25"/>
      <c r="DZ597" s="19"/>
      <c r="EA597" s="19"/>
      <c r="EB597" s="19"/>
      <c r="EC597" s="19"/>
      <c r="ED597" s="19"/>
      <c r="EE597" s="19"/>
      <c r="EF597" s="19"/>
      <c r="EG597" s="19"/>
      <c r="EH597" s="19"/>
      <c r="EI597" s="19"/>
      <c r="EJ597" s="19"/>
      <c r="EK597" s="19"/>
      <c r="EL597" s="19"/>
      <c r="FU597" s="19"/>
      <c r="FV597" s="19"/>
      <c r="HQ597" s="19"/>
      <c r="HR597" s="19"/>
      <c r="JM597" s="19"/>
      <c r="JN597" s="29"/>
      <c r="JO597" s="19"/>
      <c r="JP597" s="19"/>
      <c r="JQ597" s="19"/>
      <c r="JR597" s="19"/>
      <c r="JS597" s="19"/>
      <c r="JT597" s="19"/>
      <c r="JU597" s="19"/>
      <c r="JV597" s="19"/>
      <c r="JW597" s="19"/>
      <c r="JX597" s="19"/>
      <c r="JY597" s="19"/>
      <c r="JZ597" s="19"/>
      <c r="LI597" s="19"/>
      <c r="LJ597" s="19"/>
      <c r="LK597" s="19"/>
      <c r="LL597" s="19"/>
      <c r="LM597" s="19"/>
      <c r="LN597" s="19"/>
      <c r="LO597" s="19"/>
      <c r="LP597" s="19"/>
      <c r="LQ597" s="19"/>
      <c r="LR597" s="19"/>
      <c r="LS597" s="19"/>
      <c r="LT597" s="19"/>
      <c r="LU597" s="19"/>
      <c r="ND597" s="19"/>
      <c r="NE597" s="19"/>
      <c r="NF597" s="19"/>
      <c r="NG597" s="19"/>
      <c r="NH597" s="19"/>
      <c r="NI597" s="19"/>
      <c r="NJ597" s="19"/>
      <c r="NK597" s="19"/>
      <c r="NL597" s="19"/>
      <c r="NM597" s="19"/>
      <c r="NN597" s="19"/>
      <c r="NO597" s="19"/>
      <c r="NP597" s="19"/>
      <c r="OZ597" s="25"/>
      <c r="PA597" s="25"/>
      <c r="PB597" s="25"/>
      <c r="PC597" s="25"/>
      <c r="PD597" s="25"/>
      <c r="PE597" s="25"/>
      <c r="PF597" s="25"/>
      <c r="PG597" s="25"/>
      <c r="PH597" s="25"/>
      <c r="PI597" s="25"/>
      <c r="PJ597" s="25"/>
      <c r="PK597" s="25"/>
      <c r="PL597" s="25"/>
      <c r="PM597" s="25"/>
      <c r="PN597" s="25"/>
      <c r="QW597" s="25"/>
      <c r="RA597" s="19"/>
      <c r="RB597" s="19"/>
      <c r="RC597" s="19"/>
      <c r="RD597" s="19"/>
      <c r="RE597" s="19"/>
      <c r="RF597" s="19"/>
      <c r="RI597" s="19"/>
      <c r="RJ597" s="19"/>
      <c r="RK597" s="19"/>
      <c r="RL597" s="19"/>
      <c r="RM597" s="19"/>
      <c r="RN597" s="19"/>
      <c r="RO597" s="19"/>
      <c r="RP597" s="19"/>
      <c r="RQ597" s="19"/>
      <c r="RR597" s="19"/>
      <c r="RS597" s="19"/>
      <c r="RT597" s="19"/>
      <c r="RU597" s="19"/>
      <c r="RV597" s="19"/>
      <c r="RW597" s="19"/>
      <c r="RX597" s="19"/>
      <c r="RY597" s="19"/>
      <c r="SA597" s="19"/>
      <c r="SB597" s="19"/>
    </row>
    <row r="598" spans="1:496" x14ac:dyDescent="0.25">
      <c r="A598" s="2"/>
      <c r="B598" s="19"/>
      <c r="C598" s="19"/>
      <c r="D598" s="19"/>
      <c r="E598" s="25"/>
      <c r="F598" s="25"/>
      <c r="G598" s="19"/>
      <c r="H598" s="19"/>
      <c r="I598" s="19"/>
      <c r="J598" s="19"/>
      <c r="K598" s="19"/>
      <c r="L598" s="29"/>
      <c r="M598" s="29"/>
      <c r="N598" s="19"/>
      <c r="O598" s="19"/>
      <c r="P598" s="20"/>
      <c r="Q598" s="19"/>
      <c r="R598" s="19"/>
      <c r="S598" s="25"/>
      <c r="T598" s="19"/>
      <c r="U598" s="19"/>
      <c r="V598" s="19"/>
      <c r="W598" s="19"/>
      <c r="X598" s="40"/>
      <c r="Y598" s="19"/>
      <c r="Z598" s="19"/>
      <c r="AA598" s="19"/>
      <c r="AB598" s="25"/>
      <c r="AE598" s="19"/>
      <c r="AF598" s="19"/>
      <c r="AH598" s="19"/>
      <c r="AI598" s="25"/>
      <c r="CD598" s="19"/>
      <c r="CE598" s="25"/>
      <c r="DZ598" s="19"/>
      <c r="EA598" s="19"/>
      <c r="EB598" s="19"/>
      <c r="EC598" s="19"/>
      <c r="ED598" s="19"/>
      <c r="EE598" s="19"/>
      <c r="EF598" s="19"/>
      <c r="EG598" s="19"/>
      <c r="EH598" s="19"/>
      <c r="EI598" s="19"/>
      <c r="EJ598" s="19"/>
      <c r="EK598" s="19"/>
      <c r="EL598" s="19"/>
      <c r="FU598" s="19"/>
      <c r="FV598" s="19"/>
      <c r="HQ598" s="19"/>
      <c r="HR598" s="19"/>
      <c r="JM598" s="19"/>
      <c r="JN598" s="29"/>
      <c r="JO598" s="19"/>
      <c r="JP598" s="19"/>
      <c r="JQ598" s="19"/>
      <c r="JR598" s="19"/>
      <c r="JS598" s="19"/>
      <c r="JT598" s="19"/>
      <c r="JU598" s="19"/>
      <c r="JV598" s="19"/>
      <c r="JW598" s="19"/>
      <c r="JX598" s="19"/>
      <c r="JY598" s="19"/>
      <c r="JZ598" s="19"/>
      <c r="LI598" s="19"/>
      <c r="LJ598" s="19"/>
      <c r="LK598" s="19"/>
      <c r="LL598" s="19"/>
      <c r="LM598" s="19"/>
      <c r="LN598" s="19"/>
      <c r="LO598" s="19"/>
      <c r="LP598" s="19"/>
      <c r="LQ598" s="19"/>
      <c r="LR598" s="19"/>
      <c r="LS598" s="19"/>
      <c r="LT598" s="19"/>
      <c r="LU598" s="19"/>
      <c r="ND598" s="19"/>
      <c r="NE598" s="19"/>
      <c r="NF598" s="19"/>
      <c r="NG598" s="19"/>
      <c r="NH598" s="19"/>
      <c r="NI598" s="19"/>
      <c r="NJ598" s="19"/>
      <c r="NK598" s="19"/>
      <c r="NL598" s="19"/>
      <c r="NM598" s="19"/>
      <c r="NN598" s="19"/>
      <c r="NO598" s="19"/>
      <c r="NP598" s="19"/>
      <c r="OZ598" s="25"/>
      <c r="PA598" s="25"/>
      <c r="PB598" s="25"/>
      <c r="PC598" s="25"/>
      <c r="PD598" s="25"/>
      <c r="PE598" s="25"/>
      <c r="PF598" s="25"/>
      <c r="PG598" s="25"/>
      <c r="PH598" s="25"/>
      <c r="PI598" s="25"/>
      <c r="PJ598" s="25"/>
      <c r="PK598" s="25"/>
      <c r="PL598" s="25"/>
      <c r="PM598" s="25"/>
      <c r="PN598" s="25"/>
      <c r="QW598" s="25"/>
      <c r="RA598" s="19"/>
      <c r="RB598" s="19"/>
      <c r="RC598" s="19"/>
      <c r="RD598" s="19"/>
      <c r="RE598" s="19"/>
      <c r="RF598" s="19"/>
      <c r="RI598" s="19"/>
      <c r="RJ598" s="19"/>
      <c r="RK598" s="19"/>
      <c r="RL598" s="19"/>
      <c r="RM598" s="19"/>
      <c r="RN598" s="19"/>
      <c r="RO598" s="19"/>
      <c r="RP598" s="19"/>
      <c r="RQ598" s="19"/>
      <c r="RR598" s="19"/>
      <c r="RS598" s="19"/>
      <c r="RT598" s="19"/>
      <c r="RU598" s="19"/>
      <c r="RV598" s="19"/>
      <c r="RW598" s="19"/>
      <c r="RX598" s="19"/>
      <c r="RY598" s="19"/>
      <c r="SA598" s="19"/>
      <c r="SB598" s="19"/>
    </row>
    <row r="599" spans="1:496" x14ac:dyDescent="0.25">
      <c r="A599" s="2"/>
      <c r="B599" s="19"/>
      <c r="C599" s="19"/>
      <c r="D599" s="19"/>
      <c r="E599" s="25"/>
      <c r="F599" s="25"/>
      <c r="G599" s="19"/>
      <c r="H599" s="19"/>
      <c r="I599" s="19"/>
      <c r="J599" s="19"/>
      <c r="K599" s="19"/>
      <c r="L599" s="29"/>
      <c r="M599" s="29"/>
      <c r="N599" s="19"/>
      <c r="O599" s="19"/>
      <c r="P599" s="20"/>
      <c r="Q599" s="19"/>
      <c r="R599" s="19"/>
      <c r="S599" s="25"/>
      <c r="T599" s="19"/>
      <c r="U599" s="19"/>
      <c r="V599" s="19"/>
      <c r="W599" s="19"/>
      <c r="X599" s="40"/>
      <c r="Y599" s="19"/>
      <c r="Z599" s="19"/>
      <c r="AA599" s="19"/>
      <c r="AB599" s="25"/>
      <c r="AE599" s="19"/>
      <c r="AF599" s="19"/>
      <c r="AH599" s="19"/>
      <c r="AI599" s="25"/>
      <c r="CD599" s="19"/>
      <c r="CE599" s="25"/>
      <c r="DZ599" s="19"/>
      <c r="EA599" s="19"/>
      <c r="EB599" s="19"/>
      <c r="EC599" s="19"/>
      <c r="ED599" s="19"/>
      <c r="EE599" s="19"/>
      <c r="EF599" s="19"/>
      <c r="EG599" s="19"/>
      <c r="EH599" s="19"/>
      <c r="EI599" s="19"/>
      <c r="EJ599" s="19"/>
      <c r="EK599" s="19"/>
      <c r="EL599" s="19"/>
      <c r="FU599" s="19"/>
      <c r="FV599" s="19"/>
      <c r="HQ599" s="19"/>
      <c r="HR599" s="19"/>
      <c r="JM599" s="19"/>
      <c r="JN599" s="29"/>
      <c r="JO599" s="19"/>
      <c r="JP599" s="19"/>
      <c r="JQ599" s="19"/>
      <c r="JR599" s="19"/>
      <c r="JS599" s="19"/>
      <c r="JT599" s="19"/>
      <c r="JU599" s="19"/>
      <c r="JV599" s="19"/>
      <c r="JW599" s="19"/>
      <c r="JX599" s="19"/>
      <c r="JY599" s="19"/>
      <c r="JZ599" s="19"/>
      <c r="LI599" s="19"/>
      <c r="LJ599" s="19"/>
      <c r="LK599" s="19"/>
      <c r="LL599" s="19"/>
      <c r="LM599" s="19"/>
      <c r="LN599" s="19"/>
      <c r="LO599" s="19"/>
      <c r="LP599" s="19"/>
      <c r="LQ599" s="19"/>
      <c r="LR599" s="19"/>
      <c r="LS599" s="19"/>
      <c r="LT599" s="19"/>
      <c r="LU599" s="19"/>
      <c r="ND599" s="19"/>
      <c r="NE599" s="19"/>
      <c r="NF599" s="19"/>
      <c r="NG599" s="19"/>
      <c r="NH599" s="19"/>
      <c r="NI599" s="19"/>
      <c r="NJ599" s="19"/>
      <c r="NK599" s="19"/>
      <c r="NL599" s="19"/>
      <c r="NM599" s="19"/>
      <c r="NN599" s="19"/>
      <c r="NO599" s="19"/>
      <c r="NP599" s="19"/>
      <c r="OZ599" s="25"/>
      <c r="PA599" s="25"/>
      <c r="PB599" s="25"/>
      <c r="PC599" s="25"/>
      <c r="PD599" s="25"/>
      <c r="PE599" s="25"/>
      <c r="PF599" s="25"/>
      <c r="PG599" s="25"/>
      <c r="PH599" s="25"/>
      <c r="PI599" s="25"/>
      <c r="PJ599" s="25"/>
      <c r="PK599" s="25"/>
      <c r="PL599" s="25"/>
      <c r="PM599" s="25"/>
      <c r="PN599" s="25"/>
      <c r="QW599" s="25"/>
      <c r="RA599" s="19"/>
      <c r="RB599" s="19"/>
      <c r="RC599" s="19"/>
      <c r="RD599" s="19"/>
      <c r="RE599" s="19"/>
      <c r="RF599" s="19"/>
      <c r="RI599" s="19"/>
      <c r="RJ599" s="19"/>
      <c r="RK599" s="19"/>
      <c r="RL599" s="19"/>
      <c r="RM599" s="19"/>
      <c r="RN599" s="19"/>
      <c r="RO599" s="19"/>
      <c r="RP599" s="19"/>
      <c r="RQ599" s="19"/>
      <c r="RR599" s="19"/>
      <c r="RS599" s="19"/>
      <c r="RT599" s="19"/>
      <c r="RU599" s="19"/>
      <c r="RV599" s="19"/>
      <c r="RW599" s="19"/>
      <c r="RX599" s="19"/>
      <c r="RY599" s="19"/>
      <c r="SA599" s="19"/>
      <c r="SB599" s="19"/>
    </row>
    <row r="600" spans="1:496" x14ac:dyDescent="0.25">
      <c r="A600" s="2"/>
      <c r="B600" s="19"/>
      <c r="C600" s="19"/>
      <c r="D600" s="19"/>
      <c r="E600" s="25"/>
      <c r="F600" s="25"/>
      <c r="G600" s="19"/>
      <c r="H600" s="19"/>
      <c r="I600" s="19"/>
      <c r="J600" s="19"/>
      <c r="K600" s="19"/>
      <c r="L600" s="29"/>
      <c r="M600" s="29"/>
      <c r="N600" s="19"/>
      <c r="O600" s="19"/>
      <c r="P600" s="20"/>
      <c r="Q600" s="19"/>
      <c r="R600" s="19"/>
      <c r="S600" s="25"/>
      <c r="T600" s="19"/>
      <c r="U600" s="19"/>
      <c r="V600" s="19"/>
      <c r="W600" s="19"/>
      <c r="X600" s="40"/>
      <c r="Y600" s="19"/>
      <c r="Z600" s="19"/>
      <c r="AA600" s="19"/>
      <c r="AB600" s="25"/>
      <c r="AE600" s="19"/>
      <c r="AF600" s="19"/>
      <c r="AH600" s="19"/>
      <c r="AI600" s="25"/>
      <c r="CD600" s="19"/>
      <c r="CE600" s="25"/>
      <c r="DZ600" s="19"/>
      <c r="EA600" s="19"/>
      <c r="EB600" s="19"/>
      <c r="EC600" s="19"/>
      <c r="ED600" s="19"/>
      <c r="EE600" s="19"/>
      <c r="EF600" s="19"/>
      <c r="EG600" s="19"/>
      <c r="EH600" s="19"/>
      <c r="EI600" s="19"/>
      <c r="EJ600" s="19"/>
      <c r="EK600" s="19"/>
      <c r="EL600" s="19"/>
      <c r="FU600" s="19"/>
      <c r="FV600" s="19"/>
      <c r="HQ600" s="19"/>
      <c r="HR600" s="19"/>
      <c r="JM600" s="19"/>
      <c r="JN600" s="29"/>
      <c r="JO600" s="19"/>
      <c r="JP600" s="19"/>
      <c r="JQ600" s="19"/>
      <c r="JR600" s="19"/>
      <c r="JS600" s="19"/>
      <c r="JT600" s="19"/>
      <c r="JU600" s="19"/>
      <c r="JV600" s="19"/>
      <c r="JW600" s="19"/>
      <c r="JX600" s="19"/>
      <c r="JY600" s="19"/>
      <c r="JZ600" s="19"/>
      <c r="LI600" s="19"/>
      <c r="LJ600" s="19"/>
      <c r="LK600" s="19"/>
      <c r="LL600" s="19"/>
      <c r="LM600" s="19"/>
      <c r="LN600" s="19"/>
      <c r="LO600" s="19"/>
      <c r="LP600" s="19"/>
      <c r="LQ600" s="19"/>
      <c r="LR600" s="19"/>
      <c r="LS600" s="19"/>
      <c r="LT600" s="19"/>
      <c r="LU600" s="19"/>
      <c r="ND600" s="19"/>
      <c r="NE600" s="19"/>
      <c r="NF600" s="19"/>
      <c r="NG600" s="19"/>
      <c r="NH600" s="19"/>
      <c r="NI600" s="19"/>
      <c r="NJ600" s="19"/>
      <c r="NK600" s="19"/>
      <c r="NL600" s="19"/>
      <c r="NM600" s="19"/>
      <c r="NN600" s="19"/>
      <c r="NO600" s="19"/>
      <c r="NP600" s="19"/>
      <c r="OZ600" s="25"/>
      <c r="PA600" s="25"/>
      <c r="PB600" s="25"/>
      <c r="PC600" s="25"/>
      <c r="PD600" s="25"/>
      <c r="PE600" s="25"/>
      <c r="PF600" s="25"/>
      <c r="PG600" s="25"/>
      <c r="PH600" s="25"/>
      <c r="PI600" s="25"/>
      <c r="PJ600" s="25"/>
      <c r="PK600" s="25"/>
      <c r="PL600" s="25"/>
      <c r="PM600" s="25"/>
      <c r="PN600" s="25"/>
      <c r="QW600" s="25"/>
      <c r="RA600" s="19"/>
      <c r="RB600" s="19"/>
      <c r="RC600" s="19"/>
      <c r="RD600" s="19"/>
      <c r="RE600" s="19"/>
      <c r="RF600" s="19"/>
      <c r="RI600" s="19"/>
      <c r="RJ600" s="19"/>
      <c r="RK600" s="19"/>
      <c r="RL600" s="19"/>
      <c r="RM600" s="19"/>
      <c r="RN600" s="19"/>
      <c r="RO600" s="19"/>
      <c r="RP600" s="19"/>
      <c r="RQ600" s="19"/>
      <c r="RR600" s="19"/>
      <c r="RS600" s="19"/>
      <c r="RT600" s="19"/>
      <c r="RU600" s="19"/>
      <c r="RV600" s="19"/>
      <c r="RW600" s="19"/>
      <c r="RX600" s="19"/>
      <c r="RY600" s="19"/>
      <c r="SA600" s="19"/>
      <c r="SB600" s="19"/>
    </row>
    <row r="601" spans="1:496" x14ac:dyDescent="0.25">
      <c r="A601" s="2"/>
      <c r="B601" s="19"/>
      <c r="C601" s="19"/>
      <c r="D601" s="19"/>
      <c r="E601" s="25"/>
      <c r="F601" s="25"/>
      <c r="G601" s="19"/>
      <c r="H601" s="19"/>
      <c r="I601" s="19"/>
      <c r="J601" s="19"/>
      <c r="K601" s="19"/>
      <c r="L601" s="29"/>
      <c r="M601" s="29"/>
      <c r="N601" s="19"/>
      <c r="O601" s="19"/>
      <c r="P601" s="20"/>
      <c r="Q601" s="19"/>
      <c r="R601" s="19"/>
      <c r="S601" s="25"/>
      <c r="T601" s="19"/>
      <c r="U601" s="19"/>
      <c r="V601" s="19"/>
      <c r="W601" s="19"/>
      <c r="X601" s="40"/>
      <c r="Y601" s="19"/>
      <c r="Z601" s="19"/>
      <c r="AA601" s="19"/>
      <c r="AB601" s="25"/>
      <c r="AE601" s="19"/>
      <c r="AF601" s="19"/>
      <c r="AH601" s="19"/>
      <c r="AI601" s="25"/>
      <c r="CD601" s="19"/>
      <c r="CE601" s="25"/>
      <c r="DZ601" s="19"/>
      <c r="EA601" s="19"/>
      <c r="EB601" s="19"/>
      <c r="EC601" s="19"/>
      <c r="ED601" s="19"/>
      <c r="EE601" s="19"/>
      <c r="EF601" s="19"/>
      <c r="EG601" s="19"/>
      <c r="EH601" s="19"/>
      <c r="EI601" s="19"/>
      <c r="EJ601" s="19"/>
      <c r="EK601" s="19"/>
      <c r="EL601" s="19"/>
      <c r="FU601" s="19"/>
      <c r="FV601" s="19"/>
      <c r="HQ601" s="19"/>
      <c r="HR601" s="19"/>
      <c r="JM601" s="19"/>
      <c r="JN601" s="29"/>
      <c r="JO601" s="19"/>
      <c r="JP601" s="19"/>
      <c r="JQ601" s="19"/>
      <c r="JR601" s="19"/>
      <c r="JS601" s="19"/>
      <c r="JT601" s="19"/>
      <c r="JU601" s="19"/>
      <c r="JV601" s="19"/>
      <c r="JW601" s="19"/>
      <c r="JX601" s="19"/>
      <c r="JY601" s="19"/>
      <c r="JZ601" s="19"/>
      <c r="LI601" s="19"/>
      <c r="LJ601" s="19"/>
      <c r="LK601" s="19"/>
      <c r="LL601" s="19"/>
      <c r="LM601" s="19"/>
      <c r="LN601" s="19"/>
      <c r="LO601" s="19"/>
      <c r="LP601" s="19"/>
      <c r="LQ601" s="19"/>
      <c r="LR601" s="19"/>
      <c r="LS601" s="19"/>
      <c r="LT601" s="19"/>
      <c r="LU601" s="19"/>
      <c r="ND601" s="19"/>
      <c r="NE601" s="19"/>
      <c r="NF601" s="19"/>
      <c r="NG601" s="19"/>
      <c r="NH601" s="19"/>
      <c r="NI601" s="19"/>
      <c r="NJ601" s="19"/>
      <c r="NK601" s="19"/>
      <c r="NL601" s="19"/>
      <c r="NM601" s="19"/>
      <c r="NN601" s="19"/>
      <c r="NO601" s="19"/>
      <c r="NP601" s="19"/>
      <c r="OZ601" s="25"/>
      <c r="PA601" s="25"/>
      <c r="PB601" s="25"/>
      <c r="PC601" s="25"/>
      <c r="PD601" s="25"/>
      <c r="PE601" s="25"/>
      <c r="PF601" s="25"/>
      <c r="PG601" s="25"/>
      <c r="PH601" s="25"/>
      <c r="PI601" s="25"/>
      <c r="PJ601" s="25"/>
      <c r="PK601" s="25"/>
      <c r="PL601" s="25"/>
      <c r="PM601" s="25"/>
      <c r="PN601" s="25"/>
      <c r="QW601" s="25"/>
      <c r="RA601" s="19"/>
      <c r="RB601" s="19"/>
      <c r="RC601" s="19"/>
      <c r="RD601" s="19"/>
      <c r="RE601" s="19"/>
      <c r="RF601" s="19"/>
      <c r="RI601" s="19"/>
      <c r="RJ601" s="19"/>
      <c r="RK601" s="19"/>
      <c r="RL601" s="19"/>
      <c r="RM601" s="19"/>
      <c r="RN601" s="19"/>
      <c r="RO601" s="19"/>
      <c r="RP601" s="19"/>
      <c r="RQ601" s="19"/>
      <c r="RR601" s="19"/>
      <c r="RS601" s="19"/>
      <c r="RT601" s="19"/>
      <c r="RU601" s="19"/>
      <c r="RV601" s="19"/>
      <c r="RW601" s="19"/>
      <c r="RX601" s="19"/>
      <c r="RY601" s="19"/>
      <c r="SA601" s="19"/>
      <c r="SB601" s="19"/>
    </row>
    <row r="602" spans="1:496" x14ac:dyDescent="0.25">
      <c r="A602" s="2"/>
      <c r="B602" s="19"/>
      <c r="C602" s="19"/>
      <c r="D602" s="19"/>
      <c r="E602" s="25"/>
      <c r="F602" s="25"/>
      <c r="G602" s="19"/>
      <c r="H602" s="19"/>
      <c r="I602" s="19"/>
      <c r="J602" s="19"/>
      <c r="K602" s="19"/>
      <c r="L602" s="29"/>
      <c r="M602" s="29"/>
      <c r="N602" s="19"/>
      <c r="O602" s="19"/>
      <c r="P602" s="20"/>
      <c r="Q602" s="19"/>
      <c r="R602" s="19"/>
      <c r="S602" s="25"/>
      <c r="T602" s="19"/>
      <c r="U602" s="19"/>
      <c r="V602" s="19"/>
      <c r="W602" s="19"/>
      <c r="X602" s="40"/>
      <c r="Y602" s="19"/>
      <c r="Z602" s="19"/>
      <c r="AA602" s="19"/>
      <c r="AB602" s="25"/>
      <c r="AE602" s="19"/>
      <c r="AF602" s="19"/>
      <c r="AH602" s="19"/>
      <c r="AI602" s="25"/>
      <c r="CD602" s="19"/>
      <c r="CE602" s="25"/>
      <c r="DZ602" s="19"/>
      <c r="EA602" s="19"/>
      <c r="EB602" s="19"/>
      <c r="EC602" s="19"/>
      <c r="ED602" s="19"/>
      <c r="EE602" s="19"/>
      <c r="EF602" s="19"/>
      <c r="EG602" s="19"/>
      <c r="EH602" s="19"/>
      <c r="EI602" s="19"/>
      <c r="EJ602" s="19"/>
      <c r="EK602" s="19"/>
      <c r="EL602" s="19"/>
      <c r="FU602" s="19"/>
      <c r="FV602" s="19"/>
      <c r="HQ602" s="19"/>
      <c r="HR602" s="19"/>
      <c r="JM602" s="19"/>
      <c r="JN602" s="29"/>
      <c r="JO602" s="19"/>
      <c r="JP602" s="19"/>
      <c r="JQ602" s="19"/>
      <c r="JR602" s="19"/>
      <c r="JS602" s="19"/>
      <c r="JT602" s="19"/>
      <c r="JU602" s="19"/>
      <c r="JV602" s="19"/>
      <c r="JW602" s="19"/>
      <c r="JX602" s="19"/>
      <c r="JY602" s="19"/>
      <c r="JZ602" s="19"/>
      <c r="LI602" s="19"/>
      <c r="LJ602" s="19"/>
      <c r="LK602" s="19"/>
      <c r="LL602" s="19"/>
      <c r="LM602" s="19"/>
      <c r="LN602" s="19"/>
      <c r="LO602" s="19"/>
      <c r="LP602" s="19"/>
      <c r="LQ602" s="19"/>
      <c r="LR602" s="19"/>
      <c r="LS602" s="19"/>
      <c r="LT602" s="19"/>
      <c r="LU602" s="19"/>
      <c r="ND602" s="19"/>
      <c r="NE602" s="19"/>
      <c r="NF602" s="19"/>
      <c r="NG602" s="19"/>
      <c r="NH602" s="19"/>
      <c r="NI602" s="19"/>
      <c r="NJ602" s="19"/>
      <c r="NK602" s="19"/>
      <c r="NL602" s="19"/>
      <c r="NM602" s="19"/>
      <c r="NN602" s="19"/>
      <c r="NO602" s="19"/>
      <c r="NP602" s="19"/>
      <c r="OZ602" s="25"/>
      <c r="PA602" s="25"/>
      <c r="PB602" s="25"/>
      <c r="PC602" s="25"/>
      <c r="PD602" s="25"/>
      <c r="PE602" s="25"/>
      <c r="PF602" s="25"/>
      <c r="PG602" s="25"/>
      <c r="PH602" s="25"/>
      <c r="PI602" s="25"/>
      <c r="PJ602" s="25"/>
      <c r="PK602" s="25"/>
      <c r="PL602" s="25"/>
      <c r="PM602" s="25"/>
      <c r="PN602" s="25"/>
      <c r="QW602" s="25"/>
      <c r="RA602" s="19"/>
      <c r="RB602" s="19"/>
      <c r="RC602" s="19"/>
      <c r="RD602" s="19"/>
      <c r="RE602" s="19"/>
      <c r="RF602" s="19"/>
      <c r="RI602" s="19"/>
      <c r="RJ602" s="19"/>
      <c r="RK602" s="19"/>
      <c r="RL602" s="19"/>
      <c r="RM602" s="19"/>
      <c r="RN602" s="19"/>
      <c r="RO602" s="19"/>
      <c r="RP602" s="19"/>
      <c r="RQ602" s="19"/>
      <c r="RR602" s="19"/>
      <c r="RS602" s="19"/>
      <c r="RT602" s="19"/>
      <c r="RU602" s="19"/>
      <c r="RV602" s="19"/>
      <c r="RW602" s="19"/>
      <c r="RX602" s="19"/>
      <c r="RY602" s="19"/>
      <c r="SA602" s="19"/>
      <c r="SB602" s="19"/>
    </row>
    <row r="603" spans="1:496" x14ac:dyDescent="0.25">
      <c r="A603" s="2"/>
      <c r="B603" s="19"/>
      <c r="C603" s="19"/>
      <c r="D603" s="19"/>
      <c r="E603" s="25"/>
      <c r="F603" s="25"/>
      <c r="G603" s="19"/>
      <c r="H603" s="19"/>
      <c r="I603" s="19"/>
      <c r="J603" s="19"/>
      <c r="K603" s="19"/>
      <c r="L603" s="29"/>
      <c r="M603" s="29"/>
      <c r="N603" s="19"/>
      <c r="O603" s="19"/>
      <c r="P603" s="20"/>
      <c r="Q603" s="19"/>
      <c r="R603" s="19"/>
      <c r="S603" s="25"/>
      <c r="T603" s="19"/>
      <c r="U603" s="19"/>
      <c r="V603" s="19"/>
      <c r="W603" s="19"/>
      <c r="X603" s="40"/>
      <c r="Y603" s="19"/>
      <c r="Z603" s="19"/>
      <c r="AA603" s="19"/>
      <c r="AB603" s="25"/>
      <c r="AE603" s="19"/>
      <c r="AF603" s="19"/>
      <c r="AH603" s="19"/>
      <c r="AI603" s="25"/>
      <c r="CD603" s="19"/>
      <c r="CE603" s="25"/>
      <c r="DZ603" s="19"/>
      <c r="EA603" s="19"/>
      <c r="EB603" s="19"/>
      <c r="EC603" s="19"/>
      <c r="ED603" s="19"/>
      <c r="EE603" s="19"/>
      <c r="EF603" s="19"/>
      <c r="EG603" s="19"/>
      <c r="EH603" s="19"/>
      <c r="EI603" s="19"/>
      <c r="EJ603" s="19"/>
      <c r="EK603" s="19"/>
      <c r="EL603" s="19"/>
      <c r="FU603" s="19"/>
      <c r="FV603" s="19"/>
      <c r="HQ603" s="19"/>
      <c r="HR603" s="19"/>
      <c r="JM603" s="19"/>
      <c r="JN603" s="29"/>
      <c r="JO603" s="19"/>
      <c r="JP603" s="19"/>
      <c r="JQ603" s="19"/>
      <c r="JR603" s="19"/>
      <c r="JS603" s="19"/>
      <c r="JT603" s="19"/>
      <c r="JU603" s="19"/>
      <c r="JV603" s="19"/>
      <c r="JW603" s="19"/>
      <c r="JX603" s="19"/>
      <c r="JY603" s="19"/>
      <c r="JZ603" s="19"/>
      <c r="LI603" s="19"/>
      <c r="LJ603" s="19"/>
      <c r="LK603" s="19"/>
      <c r="LL603" s="19"/>
      <c r="LM603" s="19"/>
      <c r="LN603" s="19"/>
      <c r="LO603" s="19"/>
      <c r="LP603" s="19"/>
      <c r="LQ603" s="19"/>
      <c r="LR603" s="19"/>
      <c r="LS603" s="19"/>
      <c r="LT603" s="19"/>
      <c r="LU603" s="19"/>
      <c r="ND603" s="19"/>
      <c r="NE603" s="19"/>
      <c r="NF603" s="19"/>
      <c r="NG603" s="19"/>
      <c r="NH603" s="19"/>
      <c r="NI603" s="19"/>
      <c r="NJ603" s="19"/>
      <c r="NK603" s="19"/>
      <c r="NL603" s="19"/>
      <c r="NM603" s="19"/>
      <c r="NN603" s="19"/>
      <c r="NO603" s="19"/>
      <c r="NP603" s="19"/>
      <c r="OZ603" s="25"/>
      <c r="PA603" s="25"/>
      <c r="PB603" s="25"/>
      <c r="PC603" s="25"/>
      <c r="PD603" s="25"/>
      <c r="PE603" s="25"/>
      <c r="PF603" s="25"/>
      <c r="PG603" s="25"/>
      <c r="PH603" s="25"/>
      <c r="PI603" s="25"/>
      <c r="PJ603" s="25"/>
      <c r="PK603" s="25"/>
      <c r="PL603" s="25"/>
      <c r="PM603" s="25"/>
      <c r="PN603" s="25"/>
      <c r="QW603" s="25"/>
      <c r="RA603" s="19"/>
      <c r="RB603" s="19"/>
      <c r="RC603" s="19"/>
      <c r="RD603" s="19"/>
      <c r="RE603" s="19"/>
      <c r="RF603" s="19"/>
      <c r="RI603" s="19"/>
      <c r="RJ603" s="19"/>
      <c r="RK603" s="19"/>
      <c r="RL603" s="19"/>
      <c r="RM603" s="19"/>
      <c r="RN603" s="19"/>
      <c r="RO603" s="19"/>
      <c r="RP603" s="19"/>
      <c r="RQ603" s="19"/>
      <c r="RR603" s="19"/>
      <c r="RS603" s="19"/>
      <c r="RT603" s="19"/>
      <c r="RU603" s="19"/>
      <c r="RV603" s="19"/>
      <c r="RW603" s="19"/>
      <c r="RX603" s="19"/>
      <c r="RY603" s="19"/>
      <c r="SA603" s="19"/>
      <c r="SB603" s="19"/>
    </row>
    <row r="604" spans="1:496" x14ac:dyDescent="0.25">
      <c r="A604" s="2"/>
      <c r="B604" s="19"/>
      <c r="C604" s="19"/>
      <c r="D604" s="19"/>
      <c r="E604" s="25"/>
      <c r="F604" s="25"/>
      <c r="G604" s="19"/>
      <c r="H604" s="19"/>
      <c r="I604" s="19"/>
      <c r="J604" s="19"/>
      <c r="K604" s="19"/>
      <c r="L604" s="29"/>
      <c r="M604" s="29"/>
      <c r="N604" s="19"/>
      <c r="O604" s="19"/>
      <c r="P604" s="20"/>
      <c r="Q604" s="19"/>
      <c r="R604" s="19"/>
      <c r="S604" s="25"/>
      <c r="T604" s="19"/>
      <c r="U604" s="19"/>
      <c r="V604" s="19"/>
      <c r="W604" s="19"/>
      <c r="X604" s="40"/>
      <c r="Y604" s="19"/>
      <c r="Z604" s="19"/>
      <c r="AA604" s="19"/>
      <c r="AB604" s="25"/>
      <c r="AE604" s="19"/>
      <c r="AF604" s="19"/>
      <c r="AH604" s="19"/>
      <c r="AI604" s="25"/>
      <c r="CD604" s="19"/>
      <c r="CE604" s="25"/>
      <c r="DZ604" s="19"/>
      <c r="EA604" s="19"/>
      <c r="EB604" s="19"/>
      <c r="EC604" s="19"/>
      <c r="ED604" s="19"/>
      <c r="EE604" s="19"/>
      <c r="EF604" s="19"/>
      <c r="EG604" s="19"/>
      <c r="EH604" s="19"/>
      <c r="EI604" s="19"/>
      <c r="EJ604" s="19"/>
      <c r="EK604" s="19"/>
      <c r="EL604" s="19"/>
      <c r="FU604" s="19"/>
      <c r="FV604" s="19"/>
      <c r="HQ604" s="19"/>
      <c r="HR604" s="19"/>
      <c r="JM604" s="19"/>
      <c r="JN604" s="29"/>
      <c r="JO604" s="19"/>
      <c r="JP604" s="19"/>
      <c r="JQ604" s="19"/>
      <c r="JR604" s="19"/>
      <c r="JS604" s="19"/>
      <c r="JT604" s="19"/>
      <c r="JU604" s="19"/>
      <c r="JV604" s="19"/>
      <c r="JW604" s="19"/>
      <c r="JX604" s="19"/>
      <c r="JY604" s="19"/>
      <c r="JZ604" s="19"/>
      <c r="LI604" s="19"/>
      <c r="LJ604" s="19"/>
      <c r="LK604" s="19"/>
      <c r="LL604" s="19"/>
      <c r="LM604" s="19"/>
      <c r="LN604" s="19"/>
      <c r="LO604" s="19"/>
      <c r="LP604" s="19"/>
      <c r="LQ604" s="19"/>
      <c r="LR604" s="19"/>
      <c r="LS604" s="19"/>
      <c r="LT604" s="19"/>
      <c r="LU604" s="19"/>
      <c r="ND604" s="19"/>
      <c r="NE604" s="19"/>
      <c r="NF604" s="19"/>
      <c r="NG604" s="19"/>
      <c r="NH604" s="19"/>
      <c r="NI604" s="19"/>
      <c r="NJ604" s="19"/>
      <c r="NK604" s="19"/>
      <c r="NL604" s="19"/>
      <c r="NM604" s="19"/>
      <c r="NN604" s="19"/>
      <c r="NO604" s="19"/>
      <c r="NP604" s="19"/>
      <c r="OZ604" s="25"/>
      <c r="PA604" s="25"/>
      <c r="PB604" s="25"/>
      <c r="PC604" s="25"/>
      <c r="PD604" s="25"/>
      <c r="PE604" s="25"/>
      <c r="PF604" s="25"/>
      <c r="PG604" s="25"/>
      <c r="PH604" s="25"/>
      <c r="PI604" s="25"/>
      <c r="PJ604" s="25"/>
      <c r="PK604" s="25"/>
      <c r="PL604" s="25"/>
      <c r="PM604" s="25"/>
      <c r="PN604" s="25"/>
      <c r="QW604" s="25"/>
      <c r="RA604" s="19"/>
      <c r="RB604" s="19"/>
      <c r="RC604" s="19"/>
      <c r="RD604" s="19"/>
      <c r="RE604" s="19"/>
      <c r="RF604" s="19"/>
      <c r="RI604" s="19"/>
      <c r="RJ604" s="19"/>
      <c r="RK604" s="19"/>
      <c r="RL604" s="19"/>
      <c r="RM604" s="19"/>
      <c r="RN604" s="19"/>
      <c r="RO604" s="19"/>
      <c r="RP604" s="19"/>
      <c r="RQ604" s="19"/>
      <c r="RR604" s="19"/>
      <c r="RS604" s="19"/>
      <c r="RT604" s="19"/>
      <c r="RU604" s="19"/>
      <c r="RV604" s="19"/>
      <c r="RW604" s="19"/>
      <c r="RX604" s="19"/>
      <c r="RY604" s="19"/>
      <c r="SA604" s="19"/>
      <c r="SB604" s="19"/>
    </row>
    <row r="605" spans="1:496" x14ac:dyDescent="0.25">
      <c r="A605" s="2"/>
      <c r="B605" s="19"/>
      <c r="C605" s="19"/>
      <c r="D605" s="19"/>
      <c r="E605" s="25"/>
      <c r="F605" s="25"/>
      <c r="G605" s="19"/>
      <c r="H605" s="19"/>
      <c r="I605" s="19"/>
      <c r="J605" s="19"/>
      <c r="K605" s="19"/>
      <c r="L605" s="29"/>
      <c r="M605" s="29"/>
      <c r="N605" s="19"/>
      <c r="O605" s="19"/>
      <c r="P605" s="20"/>
      <c r="Q605" s="19"/>
      <c r="R605" s="19"/>
      <c r="S605" s="25"/>
      <c r="T605" s="19"/>
      <c r="U605" s="19"/>
      <c r="V605" s="19"/>
      <c r="W605" s="19"/>
      <c r="X605" s="40"/>
      <c r="Y605" s="19"/>
      <c r="Z605" s="19"/>
      <c r="AA605" s="19"/>
      <c r="AB605" s="25"/>
      <c r="AE605" s="19"/>
      <c r="AF605" s="19"/>
      <c r="AH605" s="19"/>
      <c r="AI605" s="25"/>
      <c r="CD605" s="19"/>
      <c r="CE605" s="25"/>
      <c r="DZ605" s="19"/>
      <c r="EA605" s="19"/>
      <c r="EB605" s="19"/>
      <c r="EC605" s="19"/>
      <c r="ED605" s="19"/>
      <c r="EE605" s="19"/>
      <c r="EF605" s="19"/>
      <c r="EG605" s="19"/>
      <c r="EH605" s="19"/>
      <c r="EI605" s="19"/>
      <c r="EJ605" s="19"/>
      <c r="EK605" s="19"/>
      <c r="EL605" s="19"/>
      <c r="FU605" s="19"/>
      <c r="FV605" s="19"/>
      <c r="HQ605" s="19"/>
      <c r="HR605" s="19"/>
      <c r="JM605" s="19"/>
      <c r="JN605" s="29"/>
      <c r="JO605" s="19"/>
      <c r="JP605" s="19"/>
      <c r="JQ605" s="19"/>
      <c r="JR605" s="19"/>
      <c r="JS605" s="19"/>
      <c r="JT605" s="19"/>
      <c r="JU605" s="19"/>
      <c r="JV605" s="19"/>
      <c r="JW605" s="19"/>
      <c r="JX605" s="19"/>
      <c r="JY605" s="19"/>
      <c r="JZ605" s="19"/>
      <c r="LI605" s="19"/>
      <c r="LJ605" s="19"/>
      <c r="LK605" s="19"/>
      <c r="LL605" s="19"/>
      <c r="LM605" s="19"/>
      <c r="LN605" s="19"/>
      <c r="LO605" s="19"/>
      <c r="LP605" s="19"/>
      <c r="LQ605" s="19"/>
      <c r="LR605" s="19"/>
      <c r="LS605" s="19"/>
      <c r="LT605" s="19"/>
      <c r="LU605" s="19"/>
      <c r="ND605" s="19"/>
      <c r="NE605" s="19"/>
      <c r="NF605" s="19"/>
      <c r="NG605" s="19"/>
      <c r="NH605" s="19"/>
      <c r="NI605" s="19"/>
      <c r="NJ605" s="19"/>
      <c r="NK605" s="19"/>
      <c r="NL605" s="19"/>
      <c r="NM605" s="19"/>
      <c r="NN605" s="19"/>
      <c r="NO605" s="19"/>
      <c r="NP605" s="19"/>
      <c r="OZ605" s="25"/>
      <c r="PA605" s="25"/>
      <c r="PB605" s="25"/>
      <c r="PC605" s="25"/>
      <c r="PD605" s="25"/>
      <c r="PE605" s="25"/>
      <c r="PF605" s="25"/>
      <c r="PG605" s="25"/>
      <c r="PH605" s="25"/>
      <c r="PI605" s="25"/>
      <c r="PJ605" s="25"/>
      <c r="PK605" s="25"/>
      <c r="PL605" s="25"/>
      <c r="PM605" s="25"/>
      <c r="PN605" s="25"/>
      <c r="QW605" s="25"/>
      <c r="RA605" s="19"/>
      <c r="RB605" s="19"/>
      <c r="RC605" s="19"/>
      <c r="RD605" s="19"/>
      <c r="RE605" s="19"/>
      <c r="RF605" s="19"/>
      <c r="RI605" s="19"/>
      <c r="RJ605" s="19"/>
      <c r="RK605" s="19"/>
      <c r="RL605" s="19"/>
      <c r="RM605" s="19"/>
      <c r="RN605" s="19"/>
      <c r="RO605" s="19"/>
      <c r="RP605" s="19"/>
      <c r="RQ605" s="19"/>
      <c r="RR605" s="19"/>
      <c r="RS605" s="19"/>
      <c r="RT605" s="19"/>
      <c r="RU605" s="19"/>
      <c r="RV605" s="19"/>
      <c r="RW605" s="19"/>
      <c r="RX605" s="19"/>
      <c r="RY605" s="19"/>
      <c r="SA605" s="19"/>
      <c r="SB605" s="19"/>
    </row>
    <row r="606" spans="1:496" x14ac:dyDescent="0.25">
      <c r="A606" s="2"/>
      <c r="B606" s="19"/>
      <c r="C606" s="19"/>
      <c r="D606" s="19"/>
      <c r="E606" s="25"/>
      <c r="F606" s="25"/>
      <c r="G606" s="19"/>
      <c r="H606" s="19"/>
      <c r="I606" s="19"/>
      <c r="J606" s="19"/>
      <c r="K606" s="19"/>
      <c r="L606" s="29"/>
      <c r="M606" s="29"/>
      <c r="N606" s="19"/>
      <c r="O606" s="19"/>
      <c r="P606" s="20"/>
      <c r="Q606" s="19"/>
      <c r="R606" s="19"/>
      <c r="S606" s="25"/>
      <c r="T606" s="19"/>
      <c r="U606" s="19"/>
      <c r="V606" s="19"/>
      <c r="W606" s="19"/>
      <c r="X606" s="40"/>
      <c r="Y606" s="19"/>
      <c r="Z606" s="19"/>
      <c r="AA606" s="19"/>
      <c r="AB606" s="25"/>
      <c r="AE606" s="19"/>
      <c r="AF606" s="19"/>
      <c r="AH606" s="19"/>
      <c r="AI606" s="25"/>
      <c r="CD606" s="19"/>
      <c r="CE606" s="25"/>
      <c r="DZ606" s="19"/>
      <c r="EA606" s="19"/>
      <c r="EB606" s="19"/>
      <c r="EC606" s="19"/>
      <c r="ED606" s="19"/>
      <c r="EE606" s="19"/>
      <c r="EF606" s="19"/>
      <c r="EG606" s="19"/>
      <c r="EH606" s="19"/>
      <c r="EI606" s="19"/>
      <c r="EJ606" s="19"/>
      <c r="EK606" s="19"/>
      <c r="EL606" s="19"/>
      <c r="FU606" s="19"/>
      <c r="FV606" s="19"/>
      <c r="HQ606" s="19"/>
      <c r="HR606" s="19"/>
      <c r="JM606" s="19"/>
      <c r="JN606" s="29"/>
      <c r="JO606" s="19"/>
      <c r="JP606" s="19"/>
      <c r="JQ606" s="19"/>
      <c r="JR606" s="19"/>
      <c r="JS606" s="19"/>
      <c r="JT606" s="19"/>
      <c r="JU606" s="19"/>
      <c r="JV606" s="19"/>
      <c r="JW606" s="19"/>
      <c r="JX606" s="19"/>
      <c r="JY606" s="19"/>
      <c r="JZ606" s="19"/>
      <c r="LI606" s="19"/>
      <c r="LJ606" s="19"/>
      <c r="LK606" s="19"/>
      <c r="LL606" s="19"/>
      <c r="LM606" s="19"/>
      <c r="LN606" s="19"/>
      <c r="LO606" s="19"/>
      <c r="LP606" s="19"/>
      <c r="LQ606" s="19"/>
      <c r="LR606" s="19"/>
      <c r="LS606" s="19"/>
      <c r="LT606" s="19"/>
      <c r="LU606" s="19"/>
      <c r="ND606" s="19"/>
      <c r="NE606" s="19"/>
      <c r="NF606" s="19"/>
      <c r="NG606" s="19"/>
      <c r="NH606" s="19"/>
      <c r="NI606" s="19"/>
      <c r="NJ606" s="19"/>
      <c r="NK606" s="19"/>
      <c r="NL606" s="19"/>
      <c r="NM606" s="19"/>
      <c r="NN606" s="19"/>
      <c r="NO606" s="19"/>
      <c r="NP606" s="19"/>
      <c r="OZ606" s="25"/>
      <c r="PA606" s="25"/>
      <c r="PB606" s="25"/>
      <c r="PC606" s="25"/>
      <c r="PD606" s="25"/>
      <c r="PE606" s="25"/>
      <c r="PF606" s="25"/>
      <c r="PG606" s="25"/>
      <c r="PH606" s="25"/>
      <c r="PI606" s="25"/>
      <c r="PJ606" s="25"/>
      <c r="PK606" s="25"/>
      <c r="PL606" s="25"/>
      <c r="PM606" s="25"/>
      <c r="PN606" s="25"/>
      <c r="QW606" s="25"/>
      <c r="RA606" s="19"/>
      <c r="RB606" s="19"/>
      <c r="RC606" s="19"/>
      <c r="RD606" s="19"/>
      <c r="RE606" s="19"/>
      <c r="RF606" s="19"/>
      <c r="RI606" s="19"/>
      <c r="RJ606" s="19"/>
      <c r="RK606" s="19"/>
      <c r="RL606" s="19"/>
      <c r="RM606" s="19"/>
      <c r="RN606" s="19"/>
      <c r="RO606" s="19"/>
      <c r="RP606" s="19"/>
      <c r="RQ606" s="19"/>
      <c r="RR606" s="19"/>
      <c r="RS606" s="19"/>
      <c r="RT606" s="19"/>
      <c r="RU606" s="19"/>
      <c r="RV606" s="19"/>
      <c r="RW606" s="19"/>
      <c r="RX606" s="19"/>
      <c r="RY606" s="19"/>
      <c r="SA606" s="19"/>
      <c r="SB606" s="19"/>
    </row>
    <row r="607" spans="1:496" x14ac:dyDescent="0.25">
      <c r="A607" s="2"/>
      <c r="B607" s="19"/>
      <c r="C607" s="19"/>
      <c r="D607" s="19"/>
      <c r="E607" s="25"/>
      <c r="F607" s="25"/>
      <c r="G607" s="19"/>
      <c r="H607" s="19"/>
      <c r="I607" s="19"/>
      <c r="J607" s="19"/>
      <c r="K607" s="19"/>
      <c r="L607" s="29"/>
      <c r="M607" s="29"/>
      <c r="N607" s="19"/>
      <c r="O607" s="19"/>
      <c r="P607" s="20"/>
      <c r="Q607" s="19"/>
      <c r="R607" s="19"/>
      <c r="S607" s="25"/>
      <c r="T607" s="19"/>
      <c r="U607" s="19"/>
      <c r="V607" s="19"/>
      <c r="W607" s="19"/>
      <c r="X607" s="40"/>
      <c r="Y607" s="19"/>
      <c r="Z607" s="19"/>
      <c r="AA607" s="19"/>
      <c r="AB607" s="25"/>
      <c r="AE607" s="19"/>
      <c r="AF607" s="19"/>
      <c r="AH607" s="19"/>
      <c r="AI607" s="25"/>
      <c r="CD607" s="19"/>
      <c r="CE607" s="25"/>
      <c r="DZ607" s="19"/>
      <c r="EA607" s="19"/>
      <c r="EB607" s="19"/>
      <c r="EC607" s="19"/>
      <c r="ED607" s="19"/>
      <c r="EE607" s="19"/>
      <c r="EF607" s="19"/>
      <c r="EG607" s="19"/>
      <c r="EH607" s="19"/>
      <c r="EI607" s="19"/>
      <c r="EJ607" s="19"/>
      <c r="EK607" s="19"/>
      <c r="EL607" s="19"/>
      <c r="FU607" s="19"/>
      <c r="FV607" s="19"/>
      <c r="HQ607" s="19"/>
      <c r="HR607" s="19"/>
      <c r="JM607" s="19"/>
      <c r="JN607" s="29"/>
      <c r="JO607" s="19"/>
      <c r="JP607" s="19"/>
      <c r="JQ607" s="19"/>
      <c r="JR607" s="19"/>
      <c r="JS607" s="19"/>
      <c r="JT607" s="19"/>
      <c r="JU607" s="19"/>
      <c r="JV607" s="19"/>
      <c r="JW607" s="19"/>
      <c r="JX607" s="19"/>
      <c r="JY607" s="19"/>
      <c r="JZ607" s="19"/>
      <c r="LI607" s="19"/>
      <c r="LJ607" s="19"/>
      <c r="LK607" s="19"/>
      <c r="LL607" s="19"/>
      <c r="LM607" s="19"/>
      <c r="LN607" s="19"/>
      <c r="LO607" s="19"/>
      <c r="LP607" s="19"/>
      <c r="LQ607" s="19"/>
      <c r="LR607" s="19"/>
      <c r="LS607" s="19"/>
      <c r="LT607" s="19"/>
      <c r="LU607" s="19"/>
      <c r="ND607" s="19"/>
      <c r="NE607" s="19"/>
      <c r="NF607" s="19"/>
      <c r="NG607" s="19"/>
      <c r="NH607" s="19"/>
      <c r="NI607" s="19"/>
      <c r="NJ607" s="19"/>
      <c r="NK607" s="19"/>
      <c r="NL607" s="19"/>
      <c r="NM607" s="19"/>
      <c r="NN607" s="19"/>
      <c r="NO607" s="19"/>
      <c r="NP607" s="19"/>
      <c r="OZ607" s="25"/>
      <c r="PA607" s="25"/>
      <c r="PB607" s="25"/>
      <c r="PC607" s="25"/>
      <c r="PD607" s="25"/>
      <c r="PE607" s="25"/>
      <c r="PF607" s="25"/>
      <c r="PG607" s="25"/>
      <c r="PH607" s="25"/>
      <c r="PI607" s="25"/>
      <c r="PJ607" s="25"/>
      <c r="PK607" s="25"/>
      <c r="PL607" s="25"/>
      <c r="PM607" s="25"/>
      <c r="PN607" s="25"/>
      <c r="QW607" s="25"/>
      <c r="RA607" s="19"/>
      <c r="RB607" s="19"/>
      <c r="RC607" s="19"/>
      <c r="RD607" s="19"/>
      <c r="RE607" s="19"/>
      <c r="RF607" s="19"/>
      <c r="RI607" s="19"/>
      <c r="RJ607" s="19"/>
      <c r="RK607" s="19"/>
      <c r="RL607" s="19"/>
      <c r="RM607" s="19"/>
      <c r="RN607" s="19"/>
      <c r="RO607" s="19"/>
      <c r="RP607" s="19"/>
      <c r="RQ607" s="19"/>
      <c r="RR607" s="19"/>
      <c r="RS607" s="19"/>
      <c r="RT607" s="19"/>
      <c r="RU607" s="19"/>
      <c r="RV607" s="19"/>
      <c r="RW607" s="19"/>
      <c r="RX607" s="19"/>
      <c r="RY607" s="19"/>
      <c r="SA607" s="19"/>
      <c r="SB607" s="19"/>
    </row>
    <row r="608" spans="1:496" x14ac:dyDescent="0.25">
      <c r="A608" s="2"/>
      <c r="B608" s="19"/>
      <c r="C608" s="19"/>
      <c r="D608" s="19"/>
      <c r="E608" s="25"/>
      <c r="F608" s="25"/>
      <c r="G608" s="19"/>
      <c r="H608" s="19"/>
      <c r="I608" s="19"/>
      <c r="J608" s="19"/>
      <c r="K608" s="19"/>
      <c r="L608" s="29"/>
      <c r="M608" s="29"/>
      <c r="N608" s="19"/>
      <c r="O608" s="19"/>
      <c r="P608" s="20"/>
      <c r="Q608" s="19"/>
      <c r="R608" s="19"/>
      <c r="S608" s="25"/>
      <c r="T608" s="19"/>
      <c r="U608" s="19"/>
      <c r="V608" s="19"/>
      <c r="W608" s="19"/>
      <c r="X608" s="40"/>
      <c r="Y608" s="19"/>
      <c r="Z608" s="19"/>
      <c r="AA608" s="19"/>
      <c r="AB608" s="25"/>
      <c r="AE608" s="19"/>
      <c r="AF608" s="19"/>
      <c r="AH608" s="19"/>
      <c r="AI608" s="25"/>
      <c r="CD608" s="19"/>
      <c r="CE608" s="25"/>
      <c r="DZ608" s="19"/>
      <c r="EA608" s="19"/>
      <c r="EB608" s="19"/>
      <c r="EC608" s="19"/>
      <c r="ED608" s="19"/>
      <c r="EE608" s="19"/>
      <c r="EF608" s="19"/>
      <c r="EG608" s="19"/>
      <c r="EH608" s="19"/>
      <c r="EI608" s="19"/>
      <c r="EJ608" s="19"/>
      <c r="EK608" s="19"/>
      <c r="EL608" s="19"/>
      <c r="FU608" s="19"/>
      <c r="FV608" s="19"/>
      <c r="HQ608" s="19"/>
      <c r="HR608" s="19"/>
      <c r="JM608" s="19"/>
      <c r="JN608" s="29"/>
      <c r="JO608" s="19"/>
      <c r="JP608" s="19"/>
      <c r="JQ608" s="19"/>
      <c r="JR608" s="19"/>
      <c r="JS608" s="19"/>
      <c r="JT608" s="19"/>
      <c r="JU608" s="19"/>
      <c r="JV608" s="19"/>
      <c r="JW608" s="19"/>
      <c r="JX608" s="19"/>
      <c r="JY608" s="19"/>
      <c r="JZ608" s="19"/>
      <c r="LI608" s="19"/>
      <c r="LJ608" s="19"/>
      <c r="LK608" s="19"/>
      <c r="LL608" s="19"/>
      <c r="LM608" s="19"/>
      <c r="LN608" s="19"/>
      <c r="LO608" s="19"/>
      <c r="LP608" s="19"/>
      <c r="LQ608" s="19"/>
      <c r="LR608" s="19"/>
      <c r="LS608" s="19"/>
      <c r="LT608" s="19"/>
      <c r="LU608" s="19"/>
      <c r="ND608" s="19"/>
      <c r="NE608" s="19"/>
      <c r="NF608" s="19"/>
      <c r="NG608" s="19"/>
      <c r="NH608" s="19"/>
      <c r="NI608" s="19"/>
      <c r="NJ608" s="19"/>
      <c r="NK608" s="19"/>
      <c r="NL608" s="19"/>
      <c r="NM608" s="19"/>
      <c r="NN608" s="19"/>
      <c r="NO608" s="19"/>
      <c r="NP608" s="19"/>
      <c r="OZ608" s="25"/>
      <c r="PA608" s="25"/>
      <c r="PB608" s="25"/>
      <c r="PC608" s="25"/>
      <c r="PD608" s="25"/>
      <c r="PE608" s="25"/>
      <c r="PF608" s="25"/>
      <c r="PG608" s="25"/>
      <c r="PH608" s="25"/>
      <c r="PI608" s="25"/>
      <c r="PJ608" s="25"/>
      <c r="PK608" s="25"/>
      <c r="PL608" s="25"/>
      <c r="PM608" s="25"/>
      <c r="PN608" s="25"/>
      <c r="QW608" s="25"/>
      <c r="RA608" s="19"/>
      <c r="RB608" s="19"/>
      <c r="RC608" s="19"/>
      <c r="RD608" s="19"/>
      <c r="RE608" s="19"/>
      <c r="RF608" s="19"/>
      <c r="RI608" s="19"/>
      <c r="RJ608" s="19"/>
      <c r="RK608" s="19"/>
      <c r="RL608" s="19"/>
      <c r="RM608" s="19"/>
      <c r="RN608" s="19"/>
      <c r="RO608" s="19"/>
      <c r="RP608" s="19"/>
      <c r="RQ608" s="19"/>
      <c r="RR608" s="19"/>
      <c r="RS608" s="19"/>
      <c r="RT608" s="19"/>
      <c r="RU608" s="19"/>
      <c r="RV608" s="19"/>
      <c r="RW608" s="19"/>
      <c r="RX608" s="19"/>
      <c r="RY608" s="19"/>
      <c r="SA608" s="19"/>
      <c r="SB608" s="19"/>
    </row>
    <row r="609" spans="1:496" x14ac:dyDescent="0.25">
      <c r="A609" s="2"/>
      <c r="B609" s="19"/>
      <c r="C609" s="19"/>
      <c r="D609" s="19"/>
      <c r="E609" s="25"/>
      <c r="F609" s="25"/>
      <c r="G609" s="19"/>
      <c r="H609" s="19"/>
      <c r="I609" s="19"/>
      <c r="J609" s="19"/>
      <c r="K609" s="19"/>
      <c r="L609" s="29"/>
      <c r="M609" s="29"/>
      <c r="N609" s="19"/>
      <c r="O609" s="19"/>
      <c r="P609" s="20"/>
      <c r="Q609" s="19"/>
      <c r="R609" s="19"/>
      <c r="S609" s="25"/>
      <c r="T609" s="19"/>
      <c r="U609" s="19"/>
      <c r="V609" s="19"/>
      <c r="W609" s="19"/>
      <c r="X609" s="40"/>
      <c r="Y609" s="19"/>
      <c r="Z609" s="19"/>
      <c r="AA609" s="19"/>
      <c r="AB609" s="25"/>
      <c r="AE609" s="19"/>
      <c r="AF609" s="19"/>
      <c r="AH609" s="19"/>
      <c r="AI609" s="25"/>
      <c r="CD609" s="19"/>
      <c r="CE609" s="25"/>
      <c r="DZ609" s="19"/>
      <c r="EA609" s="19"/>
      <c r="EB609" s="19"/>
      <c r="EC609" s="19"/>
      <c r="ED609" s="19"/>
      <c r="EE609" s="19"/>
      <c r="EF609" s="19"/>
      <c r="EG609" s="19"/>
      <c r="EH609" s="19"/>
      <c r="EI609" s="19"/>
      <c r="EJ609" s="19"/>
      <c r="EK609" s="19"/>
      <c r="EL609" s="19"/>
      <c r="FU609" s="19"/>
      <c r="FV609" s="19"/>
      <c r="HQ609" s="19"/>
      <c r="HR609" s="19"/>
      <c r="JM609" s="19"/>
      <c r="JN609" s="29"/>
      <c r="JO609" s="19"/>
      <c r="JP609" s="19"/>
      <c r="JQ609" s="19"/>
      <c r="JR609" s="19"/>
      <c r="JS609" s="19"/>
      <c r="JT609" s="19"/>
      <c r="JU609" s="19"/>
      <c r="JV609" s="19"/>
      <c r="JW609" s="19"/>
      <c r="JX609" s="19"/>
      <c r="JY609" s="19"/>
      <c r="JZ609" s="19"/>
      <c r="LI609" s="19"/>
      <c r="LJ609" s="19"/>
      <c r="LK609" s="19"/>
      <c r="LL609" s="19"/>
      <c r="LM609" s="19"/>
      <c r="LN609" s="19"/>
      <c r="LO609" s="19"/>
      <c r="LP609" s="19"/>
      <c r="LQ609" s="19"/>
      <c r="LR609" s="19"/>
      <c r="LS609" s="19"/>
      <c r="LT609" s="19"/>
      <c r="LU609" s="19"/>
      <c r="ND609" s="19"/>
      <c r="NE609" s="19"/>
      <c r="NF609" s="19"/>
      <c r="NG609" s="19"/>
      <c r="NH609" s="19"/>
      <c r="NI609" s="19"/>
      <c r="NJ609" s="19"/>
      <c r="NK609" s="19"/>
      <c r="NL609" s="19"/>
      <c r="NM609" s="19"/>
      <c r="NN609" s="19"/>
      <c r="NO609" s="19"/>
      <c r="NP609" s="19"/>
      <c r="OZ609" s="25"/>
      <c r="PA609" s="25"/>
      <c r="PB609" s="25"/>
      <c r="PC609" s="25"/>
      <c r="PD609" s="25"/>
      <c r="PE609" s="25"/>
      <c r="PF609" s="25"/>
      <c r="PG609" s="25"/>
      <c r="PH609" s="25"/>
      <c r="PI609" s="25"/>
      <c r="PJ609" s="25"/>
      <c r="PK609" s="25"/>
      <c r="PL609" s="25"/>
      <c r="PM609" s="25"/>
      <c r="PN609" s="25"/>
      <c r="QW609" s="25"/>
      <c r="RA609" s="19"/>
      <c r="RB609" s="19"/>
      <c r="RC609" s="19"/>
      <c r="RD609" s="19"/>
      <c r="RE609" s="19"/>
      <c r="RF609" s="19"/>
      <c r="RI609" s="19"/>
      <c r="RJ609" s="19"/>
      <c r="RK609" s="19"/>
      <c r="RL609" s="19"/>
      <c r="RM609" s="19"/>
      <c r="RN609" s="19"/>
      <c r="RO609" s="19"/>
      <c r="RP609" s="19"/>
      <c r="RQ609" s="19"/>
      <c r="RR609" s="19"/>
      <c r="RS609" s="19"/>
      <c r="RT609" s="19"/>
      <c r="RU609" s="19"/>
      <c r="RV609" s="19"/>
      <c r="RW609" s="19"/>
      <c r="RX609" s="19"/>
      <c r="RY609" s="19"/>
      <c r="SA609" s="19"/>
      <c r="SB609" s="19"/>
    </row>
    <row r="610" spans="1:496" x14ac:dyDescent="0.25">
      <c r="A610" s="2"/>
      <c r="B610" s="19"/>
      <c r="C610" s="19"/>
      <c r="D610" s="19"/>
      <c r="E610" s="25"/>
      <c r="F610" s="25"/>
      <c r="G610" s="19"/>
      <c r="H610" s="19"/>
      <c r="I610" s="19"/>
      <c r="J610" s="19"/>
      <c r="K610" s="19"/>
      <c r="L610" s="29"/>
      <c r="M610" s="29"/>
      <c r="N610" s="19"/>
      <c r="O610" s="19"/>
      <c r="P610" s="20"/>
      <c r="Q610" s="19"/>
      <c r="R610" s="19"/>
      <c r="S610" s="25"/>
      <c r="T610" s="19"/>
      <c r="U610" s="19"/>
      <c r="V610" s="19"/>
      <c r="W610" s="19"/>
      <c r="X610" s="40"/>
      <c r="Y610" s="19"/>
      <c r="Z610" s="19"/>
      <c r="AA610" s="19"/>
      <c r="AB610" s="25"/>
      <c r="AE610" s="19"/>
      <c r="AF610" s="19"/>
      <c r="AH610" s="19"/>
      <c r="AI610" s="25"/>
      <c r="CD610" s="19"/>
      <c r="CE610" s="25"/>
      <c r="DZ610" s="19"/>
      <c r="EA610" s="19"/>
      <c r="EB610" s="19"/>
      <c r="EC610" s="19"/>
      <c r="ED610" s="19"/>
      <c r="EE610" s="19"/>
      <c r="EF610" s="19"/>
      <c r="EG610" s="19"/>
      <c r="EH610" s="19"/>
      <c r="EI610" s="19"/>
      <c r="EJ610" s="19"/>
      <c r="EK610" s="19"/>
      <c r="EL610" s="19"/>
      <c r="FU610" s="19"/>
      <c r="FV610" s="19"/>
      <c r="HQ610" s="19"/>
      <c r="HR610" s="19"/>
      <c r="JM610" s="19"/>
      <c r="JN610" s="29"/>
      <c r="JO610" s="19"/>
      <c r="JP610" s="19"/>
      <c r="JQ610" s="19"/>
      <c r="JR610" s="19"/>
      <c r="JS610" s="19"/>
      <c r="JT610" s="19"/>
      <c r="JU610" s="19"/>
      <c r="JV610" s="19"/>
      <c r="JW610" s="19"/>
      <c r="JX610" s="19"/>
      <c r="JY610" s="19"/>
      <c r="JZ610" s="19"/>
      <c r="LI610" s="19"/>
      <c r="LJ610" s="19"/>
      <c r="LK610" s="19"/>
      <c r="LL610" s="19"/>
      <c r="LM610" s="19"/>
      <c r="LN610" s="19"/>
      <c r="LO610" s="19"/>
      <c r="LP610" s="19"/>
      <c r="LQ610" s="19"/>
      <c r="LR610" s="19"/>
      <c r="LS610" s="19"/>
      <c r="LT610" s="19"/>
      <c r="LU610" s="19"/>
      <c r="ND610" s="19"/>
      <c r="NE610" s="19"/>
      <c r="NF610" s="19"/>
      <c r="NG610" s="19"/>
      <c r="NH610" s="19"/>
      <c r="NI610" s="19"/>
      <c r="NJ610" s="19"/>
      <c r="NK610" s="19"/>
      <c r="NL610" s="19"/>
      <c r="NM610" s="19"/>
      <c r="NN610" s="19"/>
      <c r="NO610" s="19"/>
      <c r="NP610" s="19"/>
      <c r="OZ610" s="25"/>
      <c r="PA610" s="25"/>
      <c r="PB610" s="25"/>
      <c r="PC610" s="25"/>
      <c r="PD610" s="25"/>
      <c r="PE610" s="25"/>
      <c r="PF610" s="25"/>
      <c r="PG610" s="25"/>
      <c r="PH610" s="25"/>
      <c r="PI610" s="25"/>
      <c r="PJ610" s="25"/>
      <c r="PK610" s="25"/>
      <c r="PL610" s="25"/>
      <c r="PM610" s="25"/>
      <c r="PN610" s="25"/>
      <c r="QW610" s="25"/>
      <c r="RA610" s="19"/>
      <c r="RB610" s="19"/>
      <c r="RC610" s="19"/>
      <c r="RD610" s="19"/>
      <c r="RE610" s="19"/>
      <c r="RF610" s="19"/>
      <c r="RI610" s="19"/>
      <c r="RJ610" s="19"/>
      <c r="RK610" s="19"/>
      <c r="RL610" s="19"/>
      <c r="RM610" s="19"/>
      <c r="RN610" s="19"/>
      <c r="RO610" s="19"/>
      <c r="RP610" s="19"/>
      <c r="RQ610" s="19"/>
      <c r="RR610" s="19"/>
      <c r="RS610" s="19"/>
      <c r="RT610" s="19"/>
      <c r="RU610" s="19"/>
      <c r="RV610" s="19"/>
      <c r="RW610" s="19"/>
      <c r="RX610" s="19"/>
      <c r="RY610" s="19"/>
      <c r="SA610" s="19"/>
      <c r="SB610" s="19"/>
    </row>
    <row r="611" spans="1:496" x14ac:dyDescent="0.25">
      <c r="A611" s="2"/>
      <c r="B611" s="19"/>
      <c r="C611" s="19"/>
      <c r="D611" s="19"/>
      <c r="E611" s="25"/>
      <c r="F611" s="25"/>
      <c r="G611" s="19"/>
      <c r="H611" s="19"/>
      <c r="I611" s="19"/>
      <c r="J611" s="19"/>
      <c r="K611" s="19"/>
      <c r="L611" s="29"/>
      <c r="M611" s="29"/>
      <c r="N611" s="19"/>
      <c r="O611" s="19"/>
      <c r="P611" s="20"/>
      <c r="Q611" s="19"/>
      <c r="R611" s="19"/>
      <c r="S611" s="25"/>
      <c r="T611" s="19"/>
      <c r="U611" s="19"/>
      <c r="V611" s="19"/>
      <c r="W611" s="19"/>
      <c r="X611" s="40"/>
      <c r="Y611" s="19"/>
      <c r="Z611" s="19"/>
      <c r="AA611" s="19"/>
      <c r="AB611" s="25"/>
      <c r="AE611" s="19"/>
      <c r="AF611" s="19"/>
      <c r="AH611" s="19"/>
      <c r="AI611" s="25"/>
      <c r="CD611" s="19"/>
      <c r="CE611" s="25"/>
      <c r="DZ611" s="19"/>
      <c r="EA611" s="19"/>
      <c r="EB611" s="19"/>
      <c r="EC611" s="19"/>
      <c r="ED611" s="19"/>
      <c r="EE611" s="19"/>
      <c r="EF611" s="19"/>
      <c r="EG611" s="19"/>
      <c r="EH611" s="19"/>
      <c r="EI611" s="19"/>
      <c r="EJ611" s="19"/>
      <c r="EK611" s="19"/>
      <c r="EL611" s="19"/>
      <c r="FU611" s="19"/>
      <c r="FV611" s="19"/>
      <c r="HQ611" s="19"/>
      <c r="HR611" s="19"/>
      <c r="JM611" s="19"/>
      <c r="JN611" s="29"/>
      <c r="JO611" s="19"/>
      <c r="JP611" s="19"/>
      <c r="JQ611" s="19"/>
      <c r="JR611" s="19"/>
      <c r="JS611" s="19"/>
      <c r="JT611" s="19"/>
      <c r="JU611" s="19"/>
      <c r="JV611" s="19"/>
      <c r="JW611" s="19"/>
      <c r="JX611" s="19"/>
      <c r="JY611" s="19"/>
      <c r="JZ611" s="19"/>
      <c r="LI611" s="19"/>
      <c r="LJ611" s="19"/>
      <c r="LK611" s="19"/>
      <c r="LL611" s="19"/>
      <c r="LM611" s="19"/>
      <c r="LN611" s="19"/>
      <c r="LO611" s="19"/>
      <c r="LP611" s="19"/>
      <c r="LQ611" s="19"/>
      <c r="LR611" s="19"/>
      <c r="LS611" s="19"/>
      <c r="LT611" s="19"/>
      <c r="LU611" s="19"/>
      <c r="ND611" s="19"/>
      <c r="NE611" s="19"/>
      <c r="NF611" s="19"/>
      <c r="NG611" s="19"/>
      <c r="NH611" s="19"/>
      <c r="NI611" s="19"/>
      <c r="NJ611" s="19"/>
      <c r="NK611" s="19"/>
      <c r="NL611" s="19"/>
      <c r="NM611" s="19"/>
      <c r="NN611" s="19"/>
      <c r="NO611" s="19"/>
      <c r="NP611" s="19"/>
      <c r="OZ611" s="25"/>
      <c r="PA611" s="25"/>
      <c r="PB611" s="25"/>
      <c r="PC611" s="25"/>
      <c r="PD611" s="25"/>
      <c r="PE611" s="25"/>
      <c r="PF611" s="25"/>
      <c r="PG611" s="25"/>
      <c r="PH611" s="25"/>
      <c r="PI611" s="25"/>
      <c r="PJ611" s="25"/>
      <c r="PK611" s="25"/>
      <c r="PL611" s="25"/>
      <c r="PM611" s="25"/>
      <c r="PN611" s="25"/>
      <c r="QW611" s="25"/>
      <c r="RA611" s="19"/>
      <c r="RB611" s="19"/>
      <c r="RC611" s="19"/>
      <c r="RD611" s="19"/>
      <c r="RE611" s="19"/>
      <c r="RF611" s="19"/>
      <c r="RI611" s="19"/>
      <c r="RJ611" s="19"/>
      <c r="RK611" s="19"/>
      <c r="RL611" s="19"/>
      <c r="RM611" s="19"/>
      <c r="RN611" s="19"/>
      <c r="RO611" s="19"/>
      <c r="RP611" s="19"/>
      <c r="RQ611" s="19"/>
      <c r="RR611" s="19"/>
      <c r="RS611" s="19"/>
      <c r="RT611" s="19"/>
      <c r="RU611" s="19"/>
      <c r="RV611" s="19"/>
      <c r="RW611" s="19"/>
      <c r="RX611" s="19"/>
      <c r="RY611" s="19"/>
      <c r="SA611" s="19"/>
      <c r="SB611" s="19"/>
    </row>
    <row r="612" spans="1:496" x14ac:dyDescent="0.25">
      <c r="A612" s="2"/>
      <c r="B612" s="19"/>
      <c r="C612" s="19"/>
      <c r="D612" s="19"/>
      <c r="E612" s="25"/>
      <c r="F612" s="25"/>
      <c r="G612" s="19"/>
      <c r="H612" s="19"/>
      <c r="I612" s="19"/>
      <c r="J612" s="19"/>
      <c r="K612" s="19"/>
      <c r="L612" s="29"/>
      <c r="M612" s="29"/>
      <c r="N612" s="19"/>
      <c r="O612" s="19"/>
      <c r="P612" s="20"/>
      <c r="Q612" s="19"/>
      <c r="R612" s="19"/>
      <c r="S612" s="25"/>
      <c r="T612" s="19"/>
      <c r="U612" s="19"/>
      <c r="V612" s="19"/>
      <c r="W612" s="19"/>
      <c r="X612" s="40"/>
      <c r="Y612" s="19"/>
      <c r="Z612" s="19"/>
      <c r="AA612" s="19"/>
      <c r="AB612" s="25"/>
      <c r="AE612" s="19"/>
      <c r="AF612" s="19"/>
      <c r="AH612" s="19"/>
      <c r="AI612" s="25"/>
      <c r="CD612" s="19"/>
      <c r="CE612" s="25"/>
      <c r="DZ612" s="19"/>
      <c r="EA612" s="19"/>
      <c r="EB612" s="19"/>
      <c r="EC612" s="19"/>
      <c r="ED612" s="19"/>
      <c r="EE612" s="19"/>
      <c r="EF612" s="19"/>
      <c r="EG612" s="19"/>
      <c r="EH612" s="19"/>
      <c r="EI612" s="19"/>
      <c r="EJ612" s="19"/>
      <c r="EK612" s="19"/>
      <c r="EL612" s="19"/>
      <c r="FU612" s="19"/>
      <c r="FV612" s="19"/>
      <c r="HQ612" s="19"/>
      <c r="HR612" s="19"/>
      <c r="JM612" s="19"/>
      <c r="JN612" s="29"/>
      <c r="JO612" s="19"/>
      <c r="JP612" s="19"/>
      <c r="JQ612" s="19"/>
      <c r="JR612" s="19"/>
      <c r="JS612" s="19"/>
      <c r="JT612" s="19"/>
      <c r="JU612" s="19"/>
      <c r="JV612" s="19"/>
      <c r="JW612" s="19"/>
      <c r="JX612" s="19"/>
      <c r="JY612" s="19"/>
      <c r="JZ612" s="19"/>
      <c r="LI612" s="19"/>
      <c r="LJ612" s="19"/>
      <c r="LK612" s="19"/>
      <c r="LL612" s="19"/>
      <c r="LM612" s="19"/>
      <c r="LN612" s="19"/>
      <c r="LO612" s="19"/>
      <c r="LP612" s="19"/>
      <c r="LQ612" s="19"/>
      <c r="LR612" s="19"/>
      <c r="LS612" s="19"/>
      <c r="LT612" s="19"/>
      <c r="LU612" s="19"/>
      <c r="ND612" s="19"/>
      <c r="NE612" s="19"/>
      <c r="NF612" s="19"/>
      <c r="NG612" s="19"/>
      <c r="NH612" s="19"/>
      <c r="NI612" s="19"/>
      <c r="NJ612" s="19"/>
      <c r="NK612" s="19"/>
      <c r="NL612" s="19"/>
      <c r="NM612" s="19"/>
      <c r="NN612" s="19"/>
      <c r="NO612" s="19"/>
      <c r="NP612" s="19"/>
      <c r="OZ612" s="25"/>
      <c r="PA612" s="25"/>
      <c r="PB612" s="25"/>
      <c r="PC612" s="25"/>
      <c r="PD612" s="25"/>
      <c r="PE612" s="25"/>
      <c r="PF612" s="25"/>
      <c r="PG612" s="25"/>
      <c r="PH612" s="25"/>
      <c r="PI612" s="25"/>
      <c r="PJ612" s="25"/>
      <c r="PK612" s="25"/>
      <c r="PL612" s="25"/>
      <c r="PM612" s="25"/>
      <c r="PN612" s="25"/>
      <c r="QW612" s="25"/>
      <c r="RA612" s="19"/>
      <c r="RB612" s="19"/>
      <c r="RC612" s="19"/>
      <c r="RD612" s="19"/>
      <c r="RE612" s="19"/>
      <c r="RF612" s="19"/>
      <c r="RI612" s="19"/>
      <c r="RJ612" s="19"/>
      <c r="RK612" s="19"/>
      <c r="RL612" s="19"/>
      <c r="RM612" s="19"/>
      <c r="RN612" s="19"/>
      <c r="RO612" s="19"/>
      <c r="RP612" s="19"/>
      <c r="RQ612" s="19"/>
      <c r="RR612" s="19"/>
      <c r="RS612" s="19"/>
      <c r="RT612" s="19"/>
      <c r="RU612" s="19"/>
      <c r="RV612" s="19"/>
      <c r="RW612" s="19"/>
      <c r="RX612" s="19"/>
      <c r="RY612" s="19"/>
      <c r="SA612" s="19"/>
      <c r="SB612" s="19"/>
    </row>
    <row r="613" spans="1:496" x14ac:dyDescent="0.25">
      <c r="A613" s="2"/>
      <c r="B613" s="19"/>
      <c r="C613" s="19"/>
      <c r="D613" s="19"/>
      <c r="E613" s="25"/>
      <c r="F613" s="25"/>
      <c r="G613" s="19"/>
      <c r="H613" s="19"/>
      <c r="I613" s="19"/>
      <c r="J613" s="19"/>
      <c r="K613" s="19"/>
      <c r="L613" s="29"/>
      <c r="M613" s="29"/>
      <c r="N613" s="19"/>
      <c r="O613" s="19"/>
      <c r="P613" s="20"/>
      <c r="Q613" s="19"/>
      <c r="R613" s="19"/>
      <c r="S613" s="25"/>
      <c r="T613" s="19"/>
      <c r="U613" s="19"/>
      <c r="V613" s="19"/>
      <c r="W613" s="19"/>
      <c r="X613" s="40"/>
      <c r="Y613" s="19"/>
      <c r="Z613" s="19"/>
      <c r="AA613" s="19"/>
      <c r="AB613" s="25"/>
      <c r="AE613" s="19"/>
      <c r="AF613" s="19"/>
      <c r="AH613" s="19"/>
      <c r="AI613" s="25"/>
      <c r="CD613" s="19"/>
      <c r="CE613" s="25"/>
      <c r="DZ613" s="19"/>
      <c r="EA613" s="19"/>
      <c r="EB613" s="19"/>
      <c r="EC613" s="19"/>
      <c r="ED613" s="19"/>
      <c r="EE613" s="19"/>
      <c r="EF613" s="19"/>
      <c r="EG613" s="19"/>
      <c r="EH613" s="19"/>
      <c r="EI613" s="19"/>
      <c r="EJ613" s="19"/>
      <c r="EK613" s="19"/>
      <c r="EL613" s="19"/>
      <c r="FU613" s="19"/>
      <c r="FV613" s="19"/>
      <c r="HQ613" s="19"/>
      <c r="HR613" s="19"/>
      <c r="JM613" s="19"/>
      <c r="JN613" s="29"/>
      <c r="JO613" s="19"/>
      <c r="JP613" s="19"/>
      <c r="JQ613" s="19"/>
      <c r="JR613" s="19"/>
      <c r="JS613" s="19"/>
      <c r="JT613" s="19"/>
      <c r="JU613" s="19"/>
      <c r="JV613" s="19"/>
      <c r="JW613" s="19"/>
      <c r="JX613" s="19"/>
      <c r="JY613" s="19"/>
      <c r="JZ613" s="19"/>
      <c r="LI613" s="19"/>
      <c r="LJ613" s="19"/>
      <c r="LK613" s="19"/>
      <c r="LL613" s="19"/>
      <c r="LM613" s="19"/>
      <c r="LN613" s="19"/>
      <c r="LO613" s="19"/>
      <c r="LP613" s="19"/>
      <c r="LQ613" s="19"/>
      <c r="LR613" s="19"/>
      <c r="LS613" s="19"/>
      <c r="LT613" s="19"/>
      <c r="LU613" s="19"/>
      <c r="ND613" s="19"/>
      <c r="NE613" s="19"/>
      <c r="NF613" s="19"/>
      <c r="NG613" s="19"/>
      <c r="NH613" s="19"/>
      <c r="NI613" s="19"/>
      <c r="NJ613" s="19"/>
      <c r="NK613" s="19"/>
      <c r="NL613" s="19"/>
      <c r="NM613" s="19"/>
      <c r="NN613" s="19"/>
      <c r="NO613" s="19"/>
      <c r="NP613" s="19"/>
      <c r="OZ613" s="25"/>
      <c r="PA613" s="25"/>
      <c r="PB613" s="25"/>
      <c r="PC613" s="25"/>
      <c r="PD613" s="25"/>
      <c r="PE613" s="25"/>
      <c r="PF613" s="25"/>
      <c r="PG613" s="25"/>
      <c r="PH613" s="25"/>
      <c r="PI613" s="25"/>
      <c r="PJ613" s="25"/>
      <c r="PK613" s="25"/>
      <c r="PL613" s="25"/>
      <c r="PM613" s="25"/>
      <c r="PN613" s="25"/>
      <c r="QW613" s="25"/>
      <c r="RA613" s="19"/>
      <c r="RB613" s="19"/>
      <c r="RC613" s="19"/>
      <c r="RD613" s="19"/>
      <c r="RE613" s="19"/>
      <c r="RF613" s="19"/>
      <c r="RI613" s="19"/>
      <c r="RJ613" s="19"/>
      <c r="RK613" s="19"/>
      <c r="RL613" s="19"/>
      <c r="RM613" s="19"/>
      <c r="RN613" s="19"/>
      <c r="RO613" s="19"/>
      <c r="RP613" s="19"/>
      <c r="RQ613" s="19"/>
      <c r="RR613" s="19"/>
      <c r="RS613" s="19"/>
      <c r="RT613" s="19"/>
      <c r="RU613" s="19"/>
      <c r="RV613" s="19"/>
      <c r="RW613" s="19"/>
      <c r="RX613" s="19"/>
      <c r="RY613" s="19"/>
      <c r="SA613" s="19"/>
      <c r="SB613" s="19"/>
    </row>
    <row r="614" spans="1:496" x14ac:dyDescent="0.25">
      <c r="A614" s="2"/>
      <c r="B614" s="19"/>
      <c r="C614" s="19"/>
      <c r="D614" s="19"/>
      <c r="E614" s="25"/>
      <c r="F614" s="25"/>
      <c r="G614" s="19"/>
      <c r="H614" s="19"/>
      <c r="I614" s="19"/>
      <c r="J614" s="19"/>
      <c r="K614" s="19"/>
      <c r="L614" s="29"/>
      <c r="M614" s="29"/>
      <c r="N614" s="19"/>
      <c r="O614" s="19"/>
      <c r="P614" s="20"/>
      <c r="Q614" s="19"/>
      <c r="R614" s="19"/>
      <c r="S614" s="25"/>
      <c r="T614" s="19"/>
      <c r="U614" s="19"/>
      <c r="V614" s="19"/>
      <c r="W614" s="19"/>
      <c r="X614" s="40"/>
      <c r="Y614" s="19"/>
      <c r="Z614" s="19"/>
      <c r="AA614" s="19"/>
      <c r="AB614" s="25"/>
      <c r="AE614" s="19"/>
      <c r="AF614" s="19"/>
      <c r="AH614" s="19"/>
      <c r="AI614" s="25"/>
      <c r="CD614" s="19"/>
      <c r="CE614" s="25"/>
      <c r="DZ614" s="19"/>
      <c r="EA614" s="19"/>
      <c r="EB614" s="19"/>
      <c r="EC614" s="19"/>
      <c r="ED614" s="19"/>
      <c r="EE614" s="19"/>
      <c r="EF614" s="19"/>
      <c r="EG614" s="19"/>
      <c r="EH614" s="19"/>
      <c r="EI614" s="19"/>
      <c r="EJ614" s="19"/>
      <c r="EK614" s="19"/>
      <c r="EL614" s="19"/>
      <c r="FU614" s="19"/>
      <c r="FV614" s="19"/>
      <c r="HQ614" s="19"/>
      <c r="HR614" s="19"/>
      <c r="JM614" s="19"/>
      <c r="JN614" s="29"/>
      <c r="JO614" s="19"/>
      <c r="JP614" s="19"/>
      <c r="JQ614" s="19"/>
      <c r="JR614" s="19"/>
      <c r="JS614" s="19"/>
      <c r="JT614" s="19"/>
      <c r="JU614" s="19"/>
      <c r="JV614" s="19"/>
      <c r="JW614" s="19"/>
      <c r="JX614" s="19"/>
      <c r="JY614" s="19"/>
      <c r="JZ614" s="19"/>
      <c r="LI614" s="19"/>
      <c r="LJ614" s="19"/>
      <c r="LK614" s="19"/>
      <c r="LL614" s="19"/>
      <c r="LM614" s="19"/>
      <c r="LN614" s="19"/>
      <c r="LO614" s="19"/>
      <c r="LP614" s="19"/>
      <c r="LQ614" s="19"/>
      <c r="LR614" s="19"/>
      <c r="LS614" s="19"/>
      <c r="LT614" s="19"/>
      <c r="LU614" s="19"/>
      <c r="ND614" s="19"/>
      <c r="NE614" s="19"/>
      <c r="NF614" s="19"/>
      <c r="NG614" s="19"/>
      <c r="NH614" s="19"/>
      <c r="NI614" s="19"/>
      <c r="NJ614" s="19"/>
      <c r="NK614" s="19"/>
      <c r="NL614" s="19"/>
      <c r="NM614" s="19"/>
      <c r="NN614" s="19"/>
      <c r="NO614" s="19"/>
      <c r="NP614" s="19"/>
      <c r="OZ614" s="25"/>
      <c r="PA614" s="25"/>
      <c r="PB614" s="25"/>
      <c r="PC614" s="25"/>
      <c r="PD614" s="25"/>
      <c r="PE614" s="25"/>
      <c r="PF614" s="25"/>
      <c r="PG614" s="25"/>
      <c r="PH614" s="25"/>
      <c r="PI614" s="25"/>
      <c r="PJ614" s="25"/>
      <c r="PK614" s="25"/>
      <c r="PL614" s="25"/>
      <c r="PM614" s="25"/>
      <c r="PN614" s="25"/>
      <c r="QW614" s="25"/>
      <c r="RA614" s="19"/>
      <c r="RB614" s="19"/>
      <c r="RC614" s="19"/>
      <c r="RD614" s="19"/>
      <c r="RE614" s="19"/>
      <c r="RF614" s="19"/>
      <c r="RI614" s="19"/>
      <c r="RJ614" s="19"/>
      <c r="RK614" s="19"/>
      <c r="RL614" s="19"/>
      <c r="RM614" s="19"/>
      <c r="RN614" s="19"/>
      <c r="RO614" s="19"/>
      <c r="RP614" s="19"/>
      <c r="RQ614" s="19"/>
      <c r="RR614" s="19"/>
      <c r="RS614" s="19"/>
      <c r="RT614" s="19"/>
      <c r="RU614" s="19"/>
      <c r="RV614" s="19"/>
      <c r="RW614" s="19"/>
      <c r="RX614" s="19"/>
      <c r="RY614" s="19"/>
      <c r="SA614" s="19"/>
      <c r="SB614" s="19"/>
    </row>
    <row r="615" spans="1:496" x14ac:dyDescent="0.25">
      <c r="A615" s="2"/>
      <c r="B615" s="19"/>
      <c r="C615" s="19"/>
      <c r="D615" s="19"/>
      <c r="E615" s="25"/>
      <c r="F615" s="25"/>
      <c r="G615" s="19"/>
      <c r="H615" s="19"/>
      <c r="I615" s="19"/>
      <c r="J615" s="19"/>
      <c r="K615" s="19"/>
      <c r="L615" s="29"/>
      <c r="M615" s="29"/>
      <c r="N615" s="19"/>
      <c r="O615" s="19"/>
      <c r="P615" s="20"/>
      <c r="Q615" s="19"/>
      <c r="R615" s="19"/>
      <c r="S615" s="25"/>
      <c r="T615" s="19"/>
      <c r="U615" s="19"/>
      <c r="V615" s="19"/>
      <c r="W615" s="19"/>
      <c r="X615" s="40"/>
      <c r="Y615" s="19"/>
      <c r="Z615" s="19"/>
      <c r="AA615" s="19"/>
      <c r="AB615" s="25"/>
      <c r="AE615" s="19"/>
      <c r="AF615" s="19"/>
      <c r="AH615" s="19"/>
      <c r="AI615" s="25"/>
      <c r="CD615" s="19"/>
      <c r="CE615" s="25"/>
      <c r="DZ615" s="19"/>
      <c r="EA615" s="19"/>
      <c r="EB615" s="19"/>
      <c r="EC615" s="19"/>
      <c r="ED615" s="19"/>
      <c r="EE615" s="19"/>
      <c r="EF615" s="19"/>
      <c r="EG615" s="19"/>
      <c r="EH615" s="19"/>
      <c r="EI615" s="19"/>
      <c r="EJ615" s="19"/>
      <c r="EK615" s="19"/>
      <c r="EL615" s="19"/>
      <c r="FU615" s="19"/>
      <c r="FV615" s="19"/>
      <c r="HQ615" s="19"/>
      <c r="HR615" s="19"/>
      <c r="JM615" s="19"/>
      <c r="JN615" s="29"/>
      <c r="JO615" s="19"/>
      <c r="JP615" s="19"/>
      <c r="JQ615" s="19"/>
      <c r="JR615" s="19"/>
      <c r="JS615" s="19"/>
      <c r="JT615" s="19"/>
      <c r="JU615" s="19"/>
      <c r="JV615" s="19"/>
      <c r="JW615" s="19"/>
      <c r="JX615" s="19"/>
      <c r="JY615" s="19"/>
      <c r="JZ615" s="19"/>
      <c r="LI615" s="19"/>
      <c r="LJ615" s="19"/>
      <c r="LK615" s="19"/>
      <c r="LL615" s="19"/>
      <c r="LM615" s="19"/>
      <c r="LN615" s="19"/>
      <c r="LO615" s="19"/>
      <c r="LP615" s="19"/>
      <c r="LQ615" s="19"/>
      <c r="LR615" s="19"/>
      <c r="LS615" s="19"/>
      <c r="LT615" s="19"/>
      <c r="LU615" s="19"/>
      <c r="ND615" s="19"/>
      <c r="NE615" s="19"/>
      <c r="NF615" s="19"/>
      <c r="NG615" s="19"/>
      <c r="NH615" s="19"/>
      <c r="NI615" s="19"/>
      <c r="NJ615" s="19"/>
      <c r="NK615" s="19"/>
      <c r="NL615" s="19"/>
      <c r="NM615" s="19"/>
      <c r="NN615" s="19"/>
      <c r="NO615" s="19"/>
      <c r="NP615" s="19"/>
      <c r="OZ615" s="25"/>
      <c r="PA615" s="25"/>
      <c r="PB615" s="25"/>
      <c r="PC615" s="25"/>
      <c r="PD615" s="25"/>
      <c r="PE615" s="25"/>
      <c r="PF615" s="25"/>
      <c r="PG615" s="25"/>
      <c r="PH615" s="25"/>
      <c r="PI615" s="25"/>
      <c r="PJ615" s="25"/>
      <c r="PK615" s="25"/>
      <c r="PL615" s="25"/>
      <c r="PM615" s="25"/>
      <c r="PN615" s="25"/>
      <c r="QW615" s="25"/>
      <c r="RA615" s="19"/>
      <c r="RB615" s="19"/>
      <c r="RC615" s="19"/>
      <c r="RD615" s="19"/>
      <c r="RE615" s="19"/>
      <c r="RF615" s="19"/>
      <c r="RI615" s="19"/>
      <c r="RJ615" s="19"/>
      <c r="RK615" s="19"/>
      <c r="RL615" s="19"/>
      <c r="RM615" s="19"/>
      <c r="RN615" s="19"/>
      <c r="RO615" s="19"/>
      <c r="RP615" s="19"/>
      <c r="RQ615" s="19"/>
      <c r="RR615" s="19"/>
      <c r="RS615" s="19"/>
      <c r="RT615" s="19"/>
      <c r="RU615" s="19"/>
      <c r="RV615" s="19"/>
      <c r="RW615" s="19"/>
      <c r="RX615" s="19"/>
      <c r="RY615" s="19"/>
      <c r="SA615" s="19"/>
      <c r="SB615" s="19"/>
    </row>
    <row r="616" spans="1:496" x14ac:dyDescent="0.25">
      <c r="A616" s="2"/>
      <c r="B616" s="19"/>
      <c r="C616" s="19"/>
      <c r="D616" s="19"/>
      <c r="E616" s="25"/>
      <c r="F616" s="25"/>
      <c r="G616" s="19"/>
      <c r="H616" s="19"/>
      <c r="I616" s="19"/>
      <c r="J616" s="19"/>
      <c r="K616" s="19"/>
      <c r="L616" s="29"/>
      <c r="M616" s="29"/>
      <c r="N616" s="19"/>
      <c r="O616" s="19"/>
      <c r="P616" s="20"/>
      <c r="Q616" s="19"/>
      <c r="R616" s="19"/>
      <c r="S616" s="25"/>
      <c r="T616" s="19"/>
      <c r="U616" s="19"/>
      <c r="V616" s="19"/>
      <c r="W616" s="19"/>
      <c r="X616" s="40"/>
      <c r="Y616" s="19"/>
      <c r="Z616" s="19"/>
      <c r="AA616" s="19"/>
      <c r="AB616" s="25"/>
      <c r="AE616" s="19"/>
      <c r="AF616" s="19"/>
      <c r="AH616" s="19"/>
      <c r="AI616" s="25"/>
      <c r="CD616" s="19"/>
      <c r="CE616" s="25"/>
      <c r="DZ616" s="19"/>
      <c r="EA616" s="19"/>
      <c r="EB616" s="19"/>
      <c r="EC616" s="19"/>
      <c r="ED616" s="19"/>
      <c r="EE616" s="19"/>
      <c r="EF616" s="19"/>
      <c r="EG616" s="19"/>
      <c r="EH616" s="19"/>
      <c r="EI616" s="19"/>
      <c r="EJ616" s="19"/>
      <c r="EK616" s="19"/>
      <c r="EL616" s="19"/>
      <c r="FU616" s="19"/>
      <c r="FV616" s="19"/>
      <c r="HQ616" s="19"/>
      <c r="HR616" s="19"/>
      <c r="JM616" s="19"/>
      <c r="JN616" s="29"/>
      <c r="JO616" s="19"/>
      <c r="JP616" s="19"/>
      <c r="JQ616" s="19"/>
      <c r="JR616" s="19"/>
      <c r="JS616" s="19"/>
      <c r="JT616" s="19"/>
      <c r="JU616" s="19"/>
      <c r="JV616" s="19"/>
      <c r="JW616" s="19"/>
      <c r="JX616" s="19"/>
      <c r="JY616" s="19"/>
      <c r="JZ616" s="19"/>
      <c r="LI616" s="19"/>
      <c r="LJ616" s="19"/>
      <c r="LK616" s="19"/>
      <c r="LL616" s="19"/>
      <c r="LM616" s="19"/>
      <c r="LN616" s="19"/>
      <c r="LO616" s="19"/>
      <c r="LP616" s="19"/>
      <c r="LQ616" s="19"/>
      <c r="LR616" s="19"/>
      <c r="LS616" s="19"/>
      <c r="LT616" s="19"/>
      <c r="LU616" s="19"/>
      <c r="ND616" s="19"/>
      <c r="NE616" s="19"/>
      <c r="NF616" s="19"/>
      <c r="NG616" s="19"/>
      <c r="NH616" s="19"/>
      <c r="NI616" s="19"/>
      <c r="NJ616" s="19"/>
      <c r="NK616" s="19"/>
      <c r="NL616" s="19"/>
      <c r="NM616" s="19"/>
      <c r="NN616" s="19"/>
      <c r="NO616" s="19"/>
      <c r="NP616" s="19"/>
      <c r="OZ616" s="25"/>
      <c r="PA616" s="25"/>
      <c r="PB616" s="25"/>
      <c r="PC616" s="25"/>
      <c r="PD616" s="25"/>
      <c r="PE616" s="25"/>
      <c r="PF616" s="25"/>
      <c r="PG616" s="25"/>
      <c r="PH616" s="25"/>
      <c r="PI616" s="25"/>
      <c r="PJ616" s="25"/>
      <c r="PK616" s="25"/>
      <c r="PL616" s="25"/>
      <c r="PM616" s="25"/>
      <c r="PN616" s="25"/>
      <c r="QW616" s="25"/>
      <c r="RA616" s="19"/>
      <c r="RB616" s="19"/>
      <c r="RC616" s="19"/>
      <c r="RD616" s="19"/>
      <c r="RE616" s="19"/>
      <c r="RF616" s="19"/>
      <c r="RI616" s="19"/>
      <c r="RJ616" s="19"/>
      <c r="RK616" s="19"/>
      <c r="RL616" s="19"/>
      <c r="RM616" s="19"/>
      <c r="RN616" s="19"/>
      <c r="RO616" s="19"/>
      <c r="RP616" s="19"/>
      <c r="RQ616" s="19"/>
      <c r="RR616" s="19"/>
      <c r="RS616" s="19"/>
      <c r="RT616" s="19"/>
      <c r="RU616" s="19"/>
      <c r="RV616" s="19"/>
      <c r="RW616" s="19"/>
      <c r="RX616" s="19"/>
      <c r="RY616" s="19"/>
      <c r="SA616" s="19"/>
      <c r="SB616" s="19"/>
    </row>
    <row r="617" spans="1:496" x14ac:dyDescent="0.25">
      <c r="A617" s="2"/>
      <c r="B617" s="19"/>
      <c r="C617" s="19"/>
      <c r="D617" s="19"/>
      <c r="E617" s="25"/>
      <c r="F617" s="25"/>
      <c r="G617" s="19"/>
      <c r="H617" s="19"/>
      <c r="I617" s="19"/>
      <c r="J617" s="19"/>
      <c r="K617" s="19"/>
      <c r="L617" s="29"/>
      <c r="M617" s="29"/>
      <c r="N617" s="19"/>
      <c r="O617" s="19"/>
      <c r="P617" s="20"/>
      <c r="Q617" s="19"/>
      <c r="R617" s="19"/>
      <c r="S617" s="25"/>
      <c r="T617" s="19"/>
      <c r="U617" s="19"/>
      <c r="V617" s="19"/>
      <c r="W617" s="19"/>
      <c r="X617" s="40"/>
      <c r="Y617" s="19"/>
      <c r="Z617" s="19"/>
      <c r="AA617" s="19"/>
      <c r="AB617" s="25"/>
      <c r="AE617" s="19"/>
      <c r="AF617" s="19"/>
      <c r="AH617" s="19"/>
      <c r="AI617" s="25"/>
      <c r="CD617" s="19"/>
      <c r="CE617" s="25"/>
      <c r="DZ617" s="19"/>
      <c r="EA617" s="19"/>
      <c r="EB617" s="19"/>
      <c r="EC617" s="19"/>
      <c r="ED617" s="19"/>
      <c r="EE617" s="19"/>
      <c r="EF617" s="19"/>
      <c r="EG617" s="19"/>
      <c r="EH617" s="19"/>
      <c r="EI617" s="19"/>
      <c r="EJ617" s="19"/>
      <c r="EK617" s="19"/>
      <c r="EL617" s="19"/>
      <c r="FU617" s="19"/>
      <c r="FV617" s="19"/>
      <c r="HQ617" s="19"/>
      <c r="HR617" s="19"/>
      <c r="JM617" s="19"/>
      <c r="JN617" s="29"/>
      <c r="JO617" s="19"/>
      <c r="JP617" s="19"/>
      <c r="JQ617" s="19"/>
      <c r="JR617" s="19"/>
      <c r="JS617" s="19"/>
      <c r="JT617" s="19"/>
      <c r="JU617" s="19"/>
      <c r="JV617" s="19"/>
      <c r="JW617" s="19"/>
      <c r="JX617" s="19"/>
      <c r="JY617" s="19"/>
      <c r="JZ617" s="19"/>
      <c r="LI617" s="19"/>
      <c r="LJ617" s="19"/>
      <c r="LK617" s="19"/>
      <c r="LL617" s="19"/>
      <c r="LM617" s="19"/>
      <c r="LN617" s="19"/>
      <c r="LO617" s="19"/>
      <c r="LP617" s="19"/>
      <c r="LQ617" s="19"/>
      <c r="LR617" s="19"/>
      <c r="LS617" s="19"/>
      <c r="LT617" s="19"/>
      <c r="LU617" s="19"/>
      <c r="ND617" s="19"/>
      <c r="NE617" s="19"/>
      <c r="NF617" s="19"/>
      <c r="NG617" s="19"/>
      <c r="NH617" s="19"/>
      <c r="NI617" s="19"/>
      <c r="NJ617" s="19"/>
      <c r="NK617" s="19"/>
      <c r="NL617" s="19"/>
      <c r="NM617" s="19"/>
      <c r="NN617" s="19"/>
      <c r="NO617" s="19"/>
      <c r="NP617" s="19"/>
      <c r="OZ617" s="25"/>
      <c r="PA617" s="25"/>
      <c r="PB617" s="25"/>
      <c r="PC617" s="25"/>
      <c r="PD617" s="25"/>
      <c r="PE617" s="25"/>
      <c r="PF617" s="25"/>
      <c r="PG617" s="25"/>
      <c r="PH617" s="25"/>
      <c r="PI617" s="25"/>
      <c r="PJ617" s="25"/>
      <c r="PK617" s="25"/>
      <c r="PL617" s="25"/>
      <c r="PM617" s="25"/>
      <c r="PN617" s="25"/>
      <c r="QW617" s="25"/>
      <c r="RA617" s="19"/>
      <c r="RB617" s="19"/>
      <c r="RC617" s="19"/>
      <c r="RD617" s="19"/>
      <c r="RE617" s="19"/>
      <c r="RF617" s="19"/>
      <c r="RI617" s="19"/>
      <c r="RJ617" s="19"/>
      <c r="RK617" s="19"/>
      <c r="RL617" s="19"/>
      <c r="RM617" s="19"/>
      <c r="RN617" s="19"/>
      <c r="RO617" s="19"/>
      <c r="RP617" s="19"/>
      <c r="RQ617" s="19"/>
      <c r="RR617" s="19"/>
      <c r="RS617" s="19"/>
      <c r="RT617" s="19"/>
      <c r="RU617" s="19"/>
      <c r="RV617" s="19"/>
      <c r="RW617" s="19"/>
      <c r="RX617" s="19"/>
      <c r="RY617" s="19"/>
      <c r="SA617" s="19"/>
      <c r="SB617" s="19"/>
    </row>
    <row r="618" spans="1:496" x14ac:dyDescent="0.25">
      <c r="A618" s="2"/>
      <c r="B618" s="19"/>
      <c r="C618" s="19"/>
      <c r="D618" s="19"/>
      <c r="E618" s="25"/>
      <c r="F618" s="25"/>
      <c r="G618" s="19"/>
      <c r="H618" s="19"/>
      <c r="I618" s="19"/>
      <c r="J618" s="19"/>
      <c r="K618" s="19"/>
      <c r="L618" s="29"/>
      <c r="M618" s="29"/>
      <c r="N618" s="19"/>
      <c r="O618" s="19"/>
      <c r="P618" s="20"/>
      <c r="Q618" s="19"/>
      <c r="R618" s="19"/>
      <c r="S618" s="25"/>
      <c r="T618" s="19"/>
      <c r="U618" s="19"/>
      <c r="V618" s="19"/>
      <c r="W618" s="19"/>
      <c r="X618" s="40"/>
      <c r="Y618" s="19"/>
      <c r="Z618" s="19"/>
      <c r="AA618" s="19"/>
      <c r="AB618" s="25"/>
      <c r="AE618" s="19"/>
      <c r="AF618" s="19"/>
      <c r="AH618" s="19"/>
      <c r="AI618" s="25"/>
      <c r="CD618" s="19"/>
      <c r="CE618" s="25"/>
      <c r="DZ618" s="19"/>
      <c r="EA618" s="19"/>
      <c r="EB618" s="19"/>
      <c r="EC618" s="19"/>
      <c r="ED618" s="19"/>
      <c r="EE618" s="19"/>
      <c r="EF618" s="19"/>
      <c r="EG618" s="19"/>
      <c r="EH618" s="19"/>
      <c r="EI618" s="19"/>
      <c r="EJ618" s="19"/>
      <c r="EK618" s="19"/>
      <c r="EL618" s="19"/>
      <c r="FU618" s="19"/>
      <c r="FV618" s="19"/>
      <c r="HQ618" s="19"/>
      <c r="HR618" s="19"/>
      <c r="JM618" s="19"/>
      <c r="JN618" s="29"/>
      <c r="JO618" s="19"/>
      <c r="JP618" s="19"/>
      <c r="JQ618" s="19"/>
      <c r="JR618" s="19"/>
      <c r="JS618" s="19"/>
      <c r="JT618" s="19"/>
      <c r="JU618" s="19"/>
      <c r="JV618" s="19"/>
      <c r="JW618" s="19"/>
      <c r="JX618" s="19"/>
      <c r="JY618" s="19"/>
      <c r="JZ618" s="19"/>
      <c r="LI618" s="19"/>
      <c r="LJ618" s="19"/>
      <c r="LK618" s="19"/>
      <c r="LL618" s="19"/>
      <c r="LM618" s="19"/>
      <c r="LN618" s="19"/>
      <c r="LO618" s="19"/>
      <c r="LP618" s="19"/>
      <c r="LQ618" s="19"/>
      <c r="LR618" s="19"/>
      <c r="LS618" s="19"/>
      <c r="LT618" s="19"/>
      <c r="LU618" s="19"/>
      <c r="ND618" s="19"/>
      <c r="NE618" s="19"/>
      <c r="NF618" s="19"/>
      <c r="NG618" s="19"/>
      <c r="NH618" s="19"/>
      <c r="NI618" s="19"/>
      <c r="NJ618" s="19"/>
      <c r="NK618" s="19"/>
      <c r="NL618" s="19"/>
      <c r="NM618" s="19"/>
      <c r="NN618" s="19"/>
      <c r="NO618" s="19"/>
      <c r="NP618" s="19"/>
      <c r="OZ618" s="25"/>
      <c r="PA618" s="25"/>
      <c r="PB618" s="25"/>
      <c r="PC618" s="25"/>
      <c r="PD618" s="25"/>
      <c r="PE618" s="25"/>
      <c r="PF618" s="25"/>
      <c r="PG618" s="25"/>
      <c r="PH618" s="25"/>
      <c r="PI618" s="25"/>
      <c r="PJ618" s="25"/>
      <c r="PK618" s="25"/>
      <c r="PL618" s="25"/>
      <c r="PM618" s="25"/>
      <c r="PN618" s="25"/>
      <c r="QW618" s="25"/>
      <c r="RA618" s="19"/>
      <c r="RB618" s="19"/>
      <c r="RC618" s="19"/>
      <c r="RD618" s="19"/>
      <c r="RE618" s="19"/>
      <c r="RF618" s="19"/>
      <c r="RI618" s="19"/>
      <c r="RJ618" s="19"/>
      <c r="RK618" s="19"/>
      <c r="RL618" s="19"/>
      <c r="RM618" s="19"/>
      <c r="RN618" s="19"/>
      <c r="RO618" s="19"/>
      <c r="RP618" s="19"/>
      <c r="RQ618" s="19"/>
      <c r="RR618" s="19"/>
      <c r="RS618" s="19"/>
      <c r="RT618" s="19"/>
      <c r="RU618" s="19"/>
      <c r="RV618" s="19"/>
      <c r="RW618" s="19"/>
      <c r="RX618" s="19"/>
      <c r="RY618" s="19"/>
      <c r="SA618" s="19"/>
      <c r="SB618" s="19"/>
    </row>
    <row r="619" spans="1:496" x14ac:dyDescent="0.25">
      <c r="A619" s="2"/>
      <c r="B619" s="19"/>
      <c r="C619" s="19"/>
      <c r="D619" s="19"/>
      <c r="E619" s="25"/>
      <c r="F619" s="25"/>
      <c r="G619" s="19"/>
      <c r="H619" s="19"/>
      <c r="I619" s="19"/>
      <c r="J619" s="19"/>
      <c r="K619" s="19"/>
      <c r="L619" s="29"/>
      <c r="M619" s="29"/>
      <c r="N619" s="19"/>
      <c r="O619" s="19"/>
      <c r="P619" s="20"/>
      <c r="Q619" s="19"/>
      <c r="R619" s="19"/>
      <c r="S619" s="25"/>
      <c r="T619" s="19"/>
      <c r="U619" s="19"/>
      <c r="V619" s="19"/>
      <c r="W619" s="19"/>
      <c r="X619" s="40"/>
      <c r="Y619" s="19"/>
      <c r="Z619" s="19"/>
      <c r="AA619" s="19"/>
      <c r="AB619" s="25"/>
      <c r="AE619" s="19"/>
      <c r="AF619" s="19"/>
      <c r="AH619" s="19"/>
      <c r="AI619" s="25"/>
      <c r="CD619" s="19"/>
      <c r="CE619" s="25"/>
      <c r="DZ619" s="19"/>
      <c r="EA619" s="19"/>
      <c r="EB619" s="19"/>
      <c r="EC619" s="19"/>
      <c r="ED619" s="19"/>
      <c r="EE619" s="19"/>
      <c r="EF619" s="19"/>
      <c r="EG619" s="19"/>
      <c r="EH619" s="19"/>
      <c r="EI619" s="19"/>
      <c r="EJ619" s="19"/>
      <c r="EK619" s="19"/>
      <c r="EL619" s="19"/>
      <c r="FU619" s="19"/>
      <c r="FV619" s="19"/>
      <c r="HQ619" s="19"/>
      <c r="HR619" s="19"/>
      <c r="JM619" s="19"/>
      <c r="JN619" s="29"/>
      <c r="JO619" s="19"/>
      <c r="JP619" s="19"/>
      <c r="JQ619" s="19"/>
      <c r="JR619" s="19"/>
      <c r="JS619" s="19"/>
      <c r="JT619" s="19"/>
      <c r="JU619" s="19"/>
      <c r="JV619" s="19"/>
      <c r="JW619" s="19"/>
      <c r="JX619" s="19"/>
      <c r="JY619" s="19"/>
      <c r="JZ619" s="19"/>
      <c r="LI619" s="19"/>
      <c r="LJ619" s="19"/>
      <c r="LK619" s="19"/>
      <c r="LL619" s="19"/>
      <c r="LM619" s="19"/>
      <c r="LN619" s="19"/>
      <c r="LO619" s="19"/>
      <c r="LP619" s="19"/>
      <c r="LQ619" s="19"/>
      <c r="LR619" s="19"/>
      <c r="LS619" s="19"/>
      <c r="LT619" s="19"/>
      <c r="LU619" s="19"/>
      <c r="ND619" s="19"/>
      <c r="NE619" s="19"/>
      <c r="NF619" s="19"/>
      <c r="NG619" s="19"/>
      <c r="NH619" s="19"/>
      <c r="NI619" s="19"/>
      <c r="NJ619" s="19"/>
      <c r="NK619" s="19"/>
      <c r="NL619" s="19"/>
      <c r="NM619" s="19"/>
      <c r="NN619" s="19"/>
      <c r="NO619" s="19"/>
      <c r="NP619" s="19"/>
      <c r="OZ619" s="25"/>
      <c r="PA619" s="25"/>
      <c r="PB619" s="25"/>
      <c r="PC619" s="25"/>
      <c r="PD619" s="25"/>
      <c r="PE619" s="25"/>
      <c r="PF619" s="25"/>
      <c r="PG619" s="25"/>
      <c r="PH619" s="25"/>
      <c r="PI619" s="25"/>
      <c r="PJ619" s="25"/>
      <c r="PK619" s="25"/>
      <c r="PL619" s="25"/>
      <c r="PM619" s="25"/>
      <c r="PN619" s="25"/>
      <c r="QW619" s="25"/>
      <c r="RA619" s="19"/>
      <c r="RB619" s="19"/>
      <c r="RC619" s="19"/>
      <c r="RD619" s="19"/>
      <c r="RE619" s="19"/>
      <c r="RF619" s="19"/>
      <c r="RI619" s="19"/>
      <c r="RJ619" s="19"/>
      <c r="RK619" s="19"/>
      <c r="RL619" s="19"/>
      <c r="RM619" s="19"/>
      <c r="RN619" s="19"/>
      <c r="RO619" s="19"/>
      <c r="RP619" s="19"/>
      <c r="RQ619" s="19"/>
      <c r="RR619" s="19"/>
      <c r="RS619" s="19"/>
      <c r="RT619" s="19"/>
      <c r="RU619" s="19"/>
      <c r="RV619" s="19"/>
      <c r="RW619" s="19"/>
      <c r="RX619" s="19"/>
      <c r="RY619" s="19"/>
      <c r="SA619" s="19"/>
      <c r="SB619" s="19"/>
    </row>
    <row r="620" spans="1:496" x14ac:dyDescent="0.25">
      <c r="A620" s="2"/>
      <c r="B620" s="19"/>
      <c r="C620" s="19"/>
      <c r="D620" s="19"/>
      <c r="E620" s="25"/>
      <c r="F620" s="25"/>
      <c r="G620" s="19"/>
      <c r="H620" s="19"/>
      <c r="I620" s="19"/>
      <c r="J620" s="19"/>
      <c r="K620" s="19"/>
      <c r="L620" s="29"/>
      <c r="M620" s="29"/>
      <c r="N620" s="19"/>
      <c r="O620" s="19"/>
      <c r="P620" s="20"/>
      <c r="Q620" s="19"/>
      <c r="R620" s="19"/>
      <c r="S620" s="25"/>
      <c r="T620" s="19"/>
      <c r="U620" s="19"/>
      <c r="V620" s="19"/>
      <c r="W620" s="19"/>
      <c r="X620" s="40"/>
      <c r="Y620" s="19"/>
      <c r="Z620" s="19"/>
      <c r="AA620" s="19"/>
      <c r="AB620" s="25"/>
      <c r="AE620" s="19"/>
      <c r="AF620" s="19"/>
      <c r="AH620" s="19"/>
      <c r="AI620" s="25"/>
      <c r="CD620" s="19"/>
      <c r="CE620" s="25"/>
      <c r="DZ620" s="19"/>
      <c r="EA620" s="19"/>
      <c r="EB620" s="19"/>
      <c r="EC620" s="19"/>
      <c r="ED620" s="19"/>
      <c r="EE620" s="19"/>
      <c r="EF620" s="19"/>
      <c r="EG620" s="19"/>
      <c r="EH620" s="19"/>
      <c r="EI620" s="19"/>
      <c r="EJ620" s="19"/>
      <c r="EK620" s="19"/>
      <c r="EL620" s="19"/>
      <c r="FU620" s="19"/>
      <c r="FV620" s="19"/>
      <c r="HQ620" s="19"/>
      <c r="HR620" s="19"/>
      <c r="JM620" s="19"/>
      <c r="JN620" s="29"/>
      <c r="JO620" s="19"/>
      <c r="JP620" s="19"/>
      <c r="JQ620" s="19"/>
      <c r="JR620" s="19"/>
      <c r="JS620" s="19"/>
      <c r="JT620" s="19"/>
      <c r="JU620" s="19"/>
      <c r="JV620" s="19"/>
      <c r="JW620" s="19"/>
      <c r="JX620" s="19"/>
      <c r="JY620" s="19"/>
      <c r="JZ620" s="19"/>
      <c r="LI620" s="19"/>
      <c r="LJ620" s="19"/>
      <c r="LK620" s="19"/>
      <c r="LL620" s="19"/>
      <c r="LM620" s="19"/>
      <c r="LN620" s="19"/>
      <c r="LO620" s="19"/>
      <c r="LP620" s="19"/>
      <c r="LQ620" s="19"/>
      <c r="LR620" s="19"/>
      <c r="LS620" s="19"/>
      <c r="LT620" s="19"/>
      <c r="LU620" s="19"/>
      <c r="ND620" s="19"/>
      <c r="NE620" s="19"/>
      <c r="NF620" s="19"/>
      <c r="NG620" s="19"/>
      <c r="NH620" s="19"/>
      <c r="NI620" s="19"/>
      <c r="NJ620" s="19"/>
      <c r="NK620" s="19"/>
      <c r="NL620" s="19"/>
      <c r="NM620" s="19"/>
      <c r="NN620" s="19"/>
      <c r="NO620" s="19"/>
      <c r="NP620" s="19"/>
      <c r="OZ620" s="25"/>
      <c r="PA620" s="25"/>
      <c r="PB620" s="25"/>
      <c r="PC620" s="25"/>
      <c r="PD620" s="25"/>
      <c r="PE620" s="25"/>
      <c r="PF620" s="25"/>
      <c r="PG620" s="25"/>
      <c r="PH620" s="25"/>
      <c r="PI620" s="25"/>
      <c r="PJ620" s="25"/>
      <c r="PK620" s="25"/>
      <c r="PL620" s="25"/>
      <c r="PM620" s="25"/>
      <c r="PN620" s="25"/>
      <c r="QW620" s="25"/>
      <c r="RA620" s="19"/>
      <c r="RB620" s="19"/>
      <c r="RC620" s="19"/>
      <c r="RD620" s="19"/>
      <c r="RE620" s="19"/>
      <c r="RF620" s="19"/>
      <c r="RI620" s="19"/>
      <c r="RJ620" s="19"/>
      <c r="RK620" s="19"/>
      <c r="RL620" s="19"/>
      <c r="RM620" s="19"/>
      <c r="RN620" s="19"/>
      <c r="RO620" s="19"/>
      <c r="RP620" s="19"/>
      <c r="RQ620" s="19"/>
      <c r="RR620" s="19"/>
      <c r="RS620" s="19"/>
      <c r="RT620" s="19"/>
      <c r="RU620" s="19"/>
      <c r="RV620" s="19"/>
      <c r="RW620" s="19"/>
      <c r="RX620" s="19"/>
      <c r="RY620" s="19"/>
      <c r="SA620" s="19"/>
      <c r="SB620" s="19"/>
    </row>
    <row r="621" spans="1:496" x14ac:dyDescent="0.25">
      <c r="A621" s="2"/>
      <c r="B621" s="19"/>
      <c r="C621" s="19"/>
      <c r="D621" s="19"/>
      <c r="E621" s="25"/>
      <c r="F621" s="25"/>
      <c r="G621" s="19"/>
      <c r="H621" s="19"/>
      <c r="I621" s="19"/>
      <c r="J621" s="19"/>
      <c r="K621" s="19"/>
      <c r="L621" s="29"/>
      <c r="M621" s="29"/>
      <c r="N621" s="19"/>
      <c r="O621" s="19"/>
      <c r="P621" s="20"/>
      <c r="Q621" s="19"/>
      <c r="R621" s="19"/>
      <c r="S621" s="25"/>
      <c r="T621" s="19"/>
      <c r="U621" s="19"/>
      <c r="V621" s="19"/>
      <c r="W621" s="19"/>
      <c r="X621" s="40"/>
      <c r="Y621" s="19"/>
      <c r="Z621" s="19"/>
      <c r="AA621" s="19"/>
      <c r="AB621" s="25"/>
      <c r="AE621" s="19"/>
      <c r="AF621" s="19"/>
      <c r="AH621" s="19"/>
      <c r="AI621" s="25"/>
      <c r="CD621" s="19"/>
      <c r="CE621" s="25"/>
      <c r="DZ621" s="19"/>
      <c r="EA621" s="19"/>
      <c r="EB621" s="19"/>
      <c r="EC621" s="19"/>
      <c r="ED621" s="19"/>
      <c r="EE621" s="19"/>
      <c r="EF621" s="19"/>
      <c r="EG621" s="19"/>
      <c r="EH621" s="19"/>
      <c r="EI621" s="19"/>
      <c r="EJ621" s="19"/>
      <c r="EK621" s="19"/>
      <c r="EL621" s="19"/>
      <c r="FU621" s="19"/>
      <c r="FV621" s="19"/>
      <c r="HQ621" s="19"/>
      <c r="HR621" s="19"/>
      <c r="JM621" s="19"/>
      <c r="JN621" s="29"/>
      <c r="JO621" s="19"/>
      <c r="JP621" s="19"/>
      <c r="JQ621" s="19"/>
      <c r="JR621" s="19"/>
      <c r="JS621" s="19"/>
      <c r="JT621" s="19"/>
      <c r="JU621" s="19"/>
      <c r="JV621" s="19"/>
      <c r="JW621" s="19"/>
      <c r="JX621" s="19"/>
      <c r="JY621" s="19"/>
      <c r="JZ621" s="19"/>
      <c r="LI621" s="19"/>
      <c r="LJ621" s="19"/>
      <c r="LK621" s="19"/>
      <c r="LL621" s="19"/>
      <c r="LM621" s="19"/>
      <c r="LN621" s="19"/>
      <c r="LO621" s="19"/>
      <c r="LP621" s="19"/>
      <c r="LQ621" s="19"/>
      <c r="LR621" s="19"/>
      <c r="LS621" s="19"/>
      <c r="LT621" s="19"/>
      <c r="LU621" s="19"/>
      <c r="ND621" s="19"/>
      <c r="NE621" s="19"/>
      <c r="NF621" s="19"/>
      <c r="NG621" s="19"/>
      <c r="NH621" s="19"/>
      <c r="NI621" s="19"/>
      <c r="NJ621" s="19"/>
      <c r="NK621" s="19"/>
      <c r="NL621" s="19"/>
      <c r="NM621" s="19"/>
      <c r="NN621" s="19"/>
      <c r="NO621" s="19"/>
      <c r="NP621" s="19"/>
      <c r="OZ621" s="25"/>
      <c r="PA621" s="25"/>
      <c r="PB621" s="25"/>
      <c r="PC621" s="25"/>
      <c r="PD621" s="25"/>
      <c r="PE621" s="25"/>
      <c r="PF621" s="25"/>
      <c r="PG621" s="25"/>
      <c r="PH621" s="25"/>
      <c r="PI621" s="25"/>
      <c r="PJ621" s="25"/>
      <c r="PK621" s="25"/>
      <c r="PL621" s="25"/>
      <c r="PM621" s="25"/>
      <c r="PN621" s="25"/>
      <c r="QW621" s="25"/>
      <c r="RA621" s="19"/>
      <c r="RB621" s="19"/>
      <c r="RC621" s="19"/>
      <c r="RD621" s="19"/>
      <c r="RE621" s="19"/>
      <c r="RF621" s="19"/>
      <c r="RI621" s="19"/>
      <c r="RJ621" s="19"/>
      <c r="RK621" s="19"/>
      <c r="RL621" s="19"/>
      <c r="RM621" s="19"/>
      <c r="RN621" s="19"/>
      <c r="RO621" s="19"/>
      <c r="RP621" s="19"/>
      <c r="RQ621" s="19"/>
      <c r="RR621" s="19"/>
      <c r="RS621" s="19"/>
      <c r="RT621" s="19"/>
      <c r="RU621" s="19"/>
      <c r="RV621" s="19"/>
      <c r="RW621" s="19"/>
      <c r="RX621" s="19"/>
      <c r="RY621" s="19"/>
      <c r="SA621" s="19"/>
      <c r="SB621" s="19"/>
    </row>
    <row r="622" spans="1:496" x14ac:dyDescent="0.25">
      <c r="A622" s="2"/>
      <c r="B622" s="19"/>
      <c r="C622" s="19"/>
      <c r="D622" s="19"/>
      <c r="E622" s="25"/>
      <c r="F622" s="25"/>
      <c r="G622" s="19"/>
      <c r="H622" s="19"/>
      <c r="I622" s="19"/>
      <c r="J622" s="19"/>
      <c r="K622" s="19"/>
      <c r="L622" s="29"/>
      <c r="M622" s="29"/>
      <c r="N622" s="19"/>
      <c r="O622" s="19"/>
      <c r="P622" s="20"/>
      <c r="Q622" s="19"/>
      <c r="R622" s="19"/>
      <c r="S622" s="25"/>
      <c r="T622" s="19"/>
      <c r="U622" s="19"/>
      <c r="V622" s="19"/>
      <c r="W622" s="19"/>
      <c r="X622" s="40"/>
      <c r="Y622" s="19"/>
      <c r="Z622" s="19"/>
      <c r="AA622" s="19"/>
      <c r="AB622" s="25"/>
      <c r="AE622" s="19"/>
      <c r="AF622" s="19"/>
      <c r="AH622" s="19"/>
      <c r="AI622" s="25"/>
      <c r="CD622" s="19"/>
      <c r="CE622" s="25"/>
      <c r="DZ622" s="19"/>
      <c r="EA622" s="19"/>
      <c r="EB622" s="19"/>
      <c r="EC622" s="19"/>
      <c r="ED622" s="19"/>
      <c r="EE622" s="19"/>
      <c r="EF622" s="19"/>
      <c r="EG622" s="19"/>
      <c r="EH622" s="19"/>
      <c r="EI622" s="19"/>
      <c r="EJ622" s="19"/>
      <c r="EK622" s="19"/>
      <c r="EL622" s="19"/>
      <c r="FU622" s="19"/>
      <c r="FV622" s="19"/>
      <c r="HQ622" s="19"/>
      <c r="HR622" s="19"/>
      <c r="JM622" s="19"/>
      <c r="JN622" s="29"/>
      <c r="JO622" s="19"/>
      <c r="JP622" s="19"/>
      <c r="JQ622" s="19"/>
      <c r="JR622" s="19"/>
      <c r="JS622" s="19"/>
      <c r="JT622" s="19"/>
      <c r="JU622" s="19"/>
      <c r="JV622" s="19"/>
      <c r="JW622" s="19"/>
      <c r="JX622" s="19"/>
      <c r="JY622" s="19"/>
      <c r="JZ622" s="19"/>
      <c r="LI622" s="19"/>
      <c r="LJ622" s="19"/>
      <c r="LK622" s="19"/>
      <c r="LL622" s="19"/>
      <c r="LM622" s="19"/>
      <c r="LN622" s="19"/>
      <c r="LO622" s="19"/>
      <c r="LP622" s="19"/>
      <c r="LQ622" s="19"/>
      <c r="LR622" s="19"/>
      <c r="LS622" s="19"/>
      <c r="LT622" s="19"/>
      <c r="LU622" s="19"/>
      <c r="ND622" s="19"/>
      <c r="NE622" s="19"/>
      <c r="NF622" s="19"/>
      <c r="NG622" s="19"/>
      <c r="NH622" s="19"/>
      <c r="NI622" s="19"/>
      <c r="NJ622" s="19"/>
      <c r="NK622" s="19"/>
      <c r="NL622" s="19"/>
      <c r="NM622" s="19"/>
      <c r="NN622" s="19"/>
      <c r="NO622" s="19"/>
      <c r="NP622" s="19"/>
      <c r="OZ622" s="25"/>
      <c r="PA622" s="25"/>
      <c r="PB622" s="25"/>
      <c r="PC622" s="25"/>
      <c r="PD622" s="25"/>
      <c r="PE622" s="25"/>
      <c r="PF622" s="25"/>
      <c r="PG622" s="25"/>
      <c r="PH622" s="25"/>
      <c r="PI622" s="25"/>
      <c r="PJ622" s="25"/>
      <c r="PK622" s="25"/>
      <c r="PL622" s="25"/>
      <c r="PM622" s="25"/>
      <c r="PN622" s="25"/>
      <c r="QW622" s="25"/>
      <c r="RA622" s="19"/>
      <c r="RB622" s="19"/>
      <c r="RC622" s="19"/>
      <c r="RD622" s="19"/>
      <c r="RE622" s="19"/>
      <c r="RF622" s="19"/>
      <c r="RI622" s="19"/>
      <c r="RJ622" s="19"/>
      <c r="RK622" s="19"/>
      <c r="RL622" s="19"/>
      <c r="RM622" s="19"/>
      <c r="RN622" s="19"/>
      <c r="RO622" s="19"/>
      <c r="RP622" s="19"/>
      <c r="RQ622" s="19"/>
      <c r="RR622" s="19"/>
      <c r="RS622" s="19"/>
      <c r="RT622" s="19"/>
      <c r="RU622" s="19"/>
      <c r="RV622" s="19"/>
      <c r="RW622" s="19"/>
      <c r="RX622" s="19"/>
      <c r="RY622" s="19"/>
      <c r="SA622" s="19"/>
      <c r="SB622" s="19"/>
    </row>
    <row r="623" spans="1:496" x14ac:dyDescent="0.25">
      <c r="A623" s="2"/>
      <c r="B623" s="19"/>
      <c r="C623" s="19"/>
      <c r="D623" s="19"/>
      <c r="E623" s="25"/>
      <c r="F623" s="25"/>
      <c r="G623" s="19"/>
      <c r="H623" s="19"/>
      <c r="I623" s="19"/>
      <c r="J623" s="19"/>
      <c r="K623" s="19"/>
      <c r="L623" s="29"/>
      <c r="M623" s="29"/>
      <c r="N623" s="19"/>
      <c r="O623" s="19"/>
      <c r="P623" s="20"/>
      <c r="Q623" s="19"/>
      <c r="R623" s="19"/>
      <c r="S623" s="25"/>
      <c r="T623" s="19"/>
      <c r="U623" s="19"/>
      <c r="V623" s="19"/>
      <c r="W623" s="19"/>
      <c r="X623" s="40"/>
      <c r="Y623" s="19"/>
      <c r="Z623" s="19"/>
      <c r="AA623" s="19"/>
      <c r="AB623" s="25"/>
      <c r="AE623" s="19"/>
      <c r="AF623" s="19"/>
      <c r="AH623" s="19"/>
      <c r="AI623" s="25"/>
      <c r="CD623" s="19"/>
      <c r="CE623" s="25"/>
      <c r="DZ623" s="19"/>
      <c r="EA623" s="19"/>
      <c r="EB623" s="19"/>
      <c r="EC623" s="19"/>
      <c r="ED623" s="19"/>
      <c r="EE623" s="19"/>
      <c r="EF623" s="19"/>
      <c r="EG623" s="19"/>
      <c r="EH623" s="19"/>
      <c r="EI623" s="19"/>
      <c r="EJ623" s="19"/>
      <c r="EK623" s="19"/>
      <c r="EL623" s="19"/>
      <c r="FU623" s="19"/>
      <c r="FV623" s="19"/>
      <c r="HQ623" s="19"/>
      <c r="HR623" s="19"/>
      <c r="JM623" s="19"/>
      <c r="JN623" s="29"/>
      <c r="JO623" s="19"/>
      <c r="JP623" s="19"/>
      <c r="JQ623" s="19"/>
      <c r="JR623" s="19"/>
      <c r="JS623" s="19"/>
      <c r="JT623" s="19"/>
      <c r="JU623" s="19"/>
      <c r="JV623" s="19"/>
      <c r="JW623" s="19"/>
      <c r="JX623" s="19"/>
      <c r="JY623" s="19"/>
      <c r="JZ623" s="19"/>
      <c r="LI623" s="19"/>
      <c r="LJ623" s="19"/>
      <c r="LK623" s="19"/>
      <c r="LL623" s="19"/>
      <c r="LM623" s="19"/>
      <c r="LN623" s="19"/>
      <c r="LO623" s="19"/>
      <c r="LP623" s="19"/>
      <c r="LQ623" s="19"/>
      <c r="LR623" s="19"/>
      <c r="LS623" s="19"/>
      <c r="LT623" s="19"/>
      <c r="LU623" s="19"/>
      <c r="ND623" s="19"/>
      <c r="NE623" s="19"/>
      <c r="NF623" s="19"/>
      <c r="NG623" s="19"/>
      <c r="NH623" s="19"/>
      <c r="NI623" s="19"/>
      <c r="NJ623" s="19"/>
      <c r="NK623" s="19"/>
      <c r="NL623" s="19"/>
      <c r="NM623" s="19"/>
      <c r="NN623" s="19"/>
      <c r="NO623" s="19"/>
      <c r="NP623" s="19"/>
      <c r="OZ623" s="25"/>
      <c r="PA623" s="25"/>
      <c r="PB623" s="25"/>
      <c r="PC623" s="25"/>
      <c r="PD623" s="25"/>
      <c r="PE623" s="25"/>
      <c r="PF623" s="25"/>
      <c r="PG623" s="25"/>
      <c r="PH623" s="25"/>
      <c r="PI623" s="25"/>
      <c r="PJ623" s="25"/>
      <c r="PK623" s="25"/>
      <c r="PL623" s="25"/>
      <c r="PM623" s="25"/>
      <c r="PN623" s="25"/>
      <c r="QW623" s="25"/>
      <c r="RA623" s="19"/>
      <c r="RB623" s="19"/>
      <c r="RC623" s="19"/>
      <c r="RD623" s="19"/>
      <c r="RE623" s="19"/>
      <c r="RF623" s="19"/>
      <c r="RI623" s="19"/>
      <c r="RJ623" s="19"/>
      <c r="RK623" s="19"/>
      <c r="RL623" s="19"/>
      <c r="RM623" s="19"/>
      <c r="RN623" s="19"/>
      <c r="RO623" s="19"/>
      <c r="RP623" s="19"/>
      <c r="RQ623" s="19"/>
      <c r="RR623" s="19"/>
      <c r="RS623" s="19"/>
      <c r="RT623" s="19"/>
      <c r="RU623" s="19"/>
      <c r="RV623" s="19"/>
      <c r="RW623" s="19"/>
      <c r="RX623" s="19"/>
      <c r="RY623" s="19"/>
      <c r="SA623" s="19"/>
      <c r="SB623" s="19"/>
    </row>
    <row r="624" spans="1:496" x14ac:dyDescent="0.25">
      <c r="A624" s="2"/>
      <c r="B624" s="19"/>
      <c r="C624" s="19"/>
      <c r="D624" s="19"/>
      <c r="E624" s="25"/>
      <c r="F624" s="25"/>
      <c r="G624" s="19"/>
      <c r="H624" s="19"/>
      <c r="I624" s="19"/>
      <c r="J624" s="19"/>
      <c r="K624" s="19"/>
      <c r="L624" s="29"/>
      <c r="M624" s="29"/>
      <c r="N624" s="19"/>
      <c r="O624" s="19"/>
      <c r="P624" s="20"/>
      <c r="Q624" s="19"/>
      <c r="R624" s="19"/>
      <c r="S624" s="25"/>
      <c r="T624" s="19"/>
      <c r="U624" s="19"/>
      <c r="V624" s="19"/>
      <c r="W624" s="19"/>
      <c r="X624" s="40"/>
      <c r="Y624" s="19"/>
      <c r="Z624" s="19"/>
      <c r="AA624" s="19"/>
      <c r="AB624" s="25"/>
      <c r="AE624" s="19"/>
      <c r="AF624" s="19"/>
      <c r="AH624" s="19"/>
      <c r="AI624" s="25"/>
      <c r="CD624" s="19"/>
      <c r="CE624" s="25"/>
      <c r="DZ624" s="19"/>
      <c r="EA624" s="19"/>
      <c r="EB624" s="19"/>
      <c r="EC624" s="19"/>
      <c r="ED624" s="19"/>
      <c r="EE624" s="19"/>
      <c r="EF624" s="19"/>
      <c r="EG624" s="19"/>
      <c r="EH624" s="19"/>
      <c r="EI624" s="19"/>
      <c r="EJ624" s="19"/>
      <c r="EK624" s="19"/>
      <c r="EL624" s="19"/>
      <c r="FU624" s="19"/>
      <c r="FV624" s="19"/>
      <c r="HQ624" s="19"/>
      <c r="HR624" s="19"/>
      <c r="JM624" s="19"/>
      <c r="JN624" s="29"/>
      <c r="JO624" s="19"/>
      <c r="JP624" s="19"/>
      <c r="JQ624" s="19"/>
      <c r="JR624" s="19"/>
      <c r="JS624" s="19"/>
      <c r="JT624" s="19"/>
      <c r="JU624" s="19"/>
      <c r="JV624" s="19"/>
      <c r="JW624" s="19"/>
      <c r="JX624" s="19"/>
      <c r="JY624" s="19"/>
      <c r="JZ624" s="19"/>
      <c r="LI624" s="19"/>
      <c r="LJ624" s="19"/>
      <c r="LK624" s="19"/>
      <c r="LL624" s="19"/>
      <c r="LM624" s="19"/>
      <c r="LN624" s="19"/>
      <c r="LO624" s="19"/>
      <c r="LP624" s="19"/>
      <c r="LQ624" s="19"/>
      <c r="LR624" s="19"/>
      <c r="LS624" s="19"/>
      <c r="LT624" s="19"/>
      <c r="LU624" s="19"/>
      <c r="ND624" s="19"/>
      <c r="NE624" s="19"/>
      <c r="NF624" s="19"/>
      <c r="NG624" s="19"/>
      <c r="NH624" s="19"/>
      <c r="NI624" s="19"/>
      <c r="NJ624" s="19"/>
      <c r="NK624" s="19"/>
      <c r="NL624" s="19"/>
      <c r="NM624" s="19"/>
      <c r="NN624" s="19"/>
      <c r="NO624" s="19"/>
      <c r="NP624" s="19"/>
      <c r="OZ624" s="25"/>
      <c r="PA624" s="25"/>
      <c r="PB624" s="25"/>
      <c r="PC624" s="25"/>
      <c r="PD624" s="25"/>
      <c r="PE624" s="25"/>
      <c r="PF624" s="25"/>
      <c r="PG624" s="25"/>
      <c r="PH624" s="25"/>
      <c r="PI624" s="25"/>
      <c r="PJ624" s="25"/>
      <c r="PK624" s="25"/>
      <c r="PL624" s="25"/>
      <c r="PM624" s="25"/>
      <c r="PN624" s="25"/>
      <c r="QW624" s="25"/>
      <c r="RA624" s="19"/>
      <c r="RB624" s="19"/>
      <c r="RC624" s="19"/>
      <c r="RD624" s="19"/>
      <c r="RE624" s="19"/>
      <c r="RF624" s="19"/>
      <c r="RI624" s="19"/>
      <c r="RJ624" s="19"/>
      <c r="RK624" s="19"/>
      <c r="RL624" s="19"/>
      <c r="RM624" s="19"/>
      <c r="RN624" s="19"/>
      <c r="RO624" s="19"/>
      <c r="RP624" s="19"/>
      <c r="RQ624" s="19"/>
      <c r="RR624" s="19"/>
      <c r="RS624" s="19"/>
      <c r="RT624" s="19"/>
      <c r="RU624" s="19"/>
      <c r="RV624" s="19"/>
      <c r="RW624" s="19"/>
      <c r="RX624" s="19"/>
      <c r="RY624" s="19"/>
      <c r="SA624" s="19"/>
      <c r="SB624" s="19"/>
    </row>
    <row r="625" spans="1:496" x14ac:dyDescent="0.25">
      <c r="A625" s="2"/>
      <c r="B625" s="19"/>
      <c r="C625" s="19"/>
      <c r="D625" s="19"/>
      <c r="E625" s="25"/>
      <c r="F625" s="25"/>
      <c r="G625" s="19"/>
      <c r="H625" s="19"/>
      <c r="I625" s="19"/>
      <c r="J625" s="19"/>
      <c r="K625" s="19"/>
      <c r="L625" s="29"/>
      <c r="M625" s="29"/>
      <c r="N625" s="19"/>
      <c r="O625" s="19"/>
      <c r="P625" s="20"/>
      <c r="Q625" s="19"/>
      <c r="R625" s="19"/>
      <c r="S625" s="25"/>
      <c r="T625" s="19"/>
      <c r="U625" s="19"/>
      <c r="V625" s="19"/>
      <c r="W625" s="19"/>
      <c r="X625" s="40"/>
      <c r="Y625" s="19"/>
      <c r="Z625" s="19"/>
      <c r="AA625" s="19"/>
      <c r="AB625" s="25"/>
      <c r="AE625" s="19"/>
      <c r="AF625" s="19"/>
      <c r="AH625" s="19"/>
      <c r="AI625" s="25"/>
      <c r="CD625" s="19"/>
      <c r="CE625" s="25"/>
      <c r="DZ625" s="19"/>
      <c r="EA625" s="19"/>
      <c r="EB625" s="19"/>
      <c r="EC625" s="19"/>
      <c r="ED625" s="19"/>
      <c r="EE625" s="19"/>
      <c r="EF625" s="19"/>
      <c r="EG625" s="19"/>
      <c r="EH625" s="19"/>
      <c r="EI625" s="19"/>
      <c r="EJ625" s="19"/>
      <c r="EK625" s="19"/>
      <c r="EL625" s="19"/>
      <c r="FU625" s="19"/>
      <c r="FV625" s="19"/>
      <c r="HQ625" s="19"/>
      <c r="HR625" s="19"/>
      <c r="JM625" s="19"/>
      <c r="JN625" s="29"/>
      <c r="JO625" s="19"/>
      <c r="JP625" s="19"/>
      <c r="JQ625" s="19"/>
      <c r="JR625" s="19"/>
      <c r="JS625" s="19"/>
      <c r="JT625" s="19"/>
      <c r="JU625" s="19"/>
      <c r="JV625" s="19"/>
      <c r="JW625" s="19"/>
      <c r="JX625" s="19"/>
      <c r="JY625" s="19"/>
      <c r="JZ625" s="19"/>
      <c r="LI625" s="19"/>
      <c r="LJ625" s="19"/>
      <c r="LK625" s="19"/>
      <c r="LL625" s="19"/>
      <c r="LM625" s="19"/>
      <c r="LN625" s="19"/>
      <c r="LO625" s="19"/>
      <c r="LP625" s="19"/>
      <c r="LQ625" s="19"/>
      <c r="LR625" s="19"/>
      <c r="LS625" s="19"/>
      <c r="LT625" s="19"/>
      <c r="LU625" s="19"/>
      <c r="ND625" s="19"/>
      <c r="NE625" s="19"/>
      <c r="NF625" s="19"/>
      <c r="NG625" s="19"/>
      <c r="NH625" s="19"/>
      <c r="NI625" s="19"/>
      <c r="NJ625" s="19"/>
      <c r="NK625" s="19"/>
      <c r="NL625" s="19"/>
      <c r="NM625" s="19"/>
      <c r="NN625" s="19"/>
      <c r="NO625" s="19"/>
      <c r="NP625" s="19"/>
      <c r="OZ625" s="25"/>
      <c r="PA625" s="25"/>
      <c r="PB625" s="25"/>
      <c r="PC625" s="25"/>
      <c r="PD625" s="25"/>
      <c r="PE625" s="25"/>
      <c r="PF625" s="25"/>
      <c r="PG625" s="25"/>
      <c r="PH625" s="25"/>
      <c r="PI625" s="25"/>
      <c r="PJ625" s="25"/>
      <c r="PK625" s="25"/>
      <c r="PL625" s="25"/>
      <c r="PM625" s="25"/>
      <c r="PN625" s="25"/>
      <c r="QW625" s="25"/>
      <c r="RA625" s="19"/>
      <c r="RB625" s="19"/>
      <c r="RC625" s="19"/>
      <c r="RD625" s="19"/>
      <c r="RE625" s="19"/>
      <c r="RF625" s="19"/>
      <c r="RI625" s="19"/>
      <c r="RJ625" s="19"/>
      <c r="RK625" s="19"/>
      <c r="RL625" s="19"/>
      <c r="RM625" s="19"/>
      <c r="RN625" s="19"/>
      <c r="RO625" s="19"/>
      <c r="RP625" s="19"/>
      <c r="RQ625" s="19"/>
      <c r="RR625" s="19"/>
      <c r="RS625" s="19"/>
      <c r="RT625" s="19"/>
      <c r="RU625" s="19"/>
      <c r="RV625" s="19"/>
      <c r="RW625" s="19"/>
      <c r="RX625" s="19"/>
      <c r="RY625" s="19"/>
      <c r="SA625" s="19"/>
      <c r="SB625" s="19"/>
    </row>
    <row r="626" spans="1:496" x14ac:dyDescent="0.25">
      <c r="A626" s="2"/>
      <c r="B626" s="19"/>
      <c r="C626" s="19"/>
      <c r="D626" s="19"/>
      <c r="E626" s="25"/>
      <c r="F626" s="25"/>
      <c r="G626" s="19"/>
      <c r="H626" s="19"/>
      <c r="I626" s="19"/>
      <c r="J626" s="19"/>
      <c r="K626" s="19"/>
      <c r="L626" s="29"/>
      <c r="M626" s="29"/>
      <c r="N626" s="19"/>
      <c r="O626" s="19"/>
      <c r="P626" s="20"/>
      <c r="Q626" s="19"/>
      <c r="R626" s="19"/>
      <c r="S626" s="25"/>
      <c r="T626" s="19"/>
      <c r="U626" s="19"/>
      <c r="V626" s="19"/>
      <c r="W626" s="19"/>
      <c r="X626" s="40"/>
      <c r="Y626" s="19"/>
      <c r="Z626" s="19"/>
      <c r="AA626" s="19"/>
      <c r="AB626" s="25"/>
      <c r="AE626" s="19"/>
      <c r="AF626" s="19"/>
      <c r="AH626" s="19"/>
      <c r="AI626" s="25"/>
      <c r="CD626" s="19"/>
      <c r="CE626" s="25"/>
      <c r="DZ626" s="19"/>
      <c r="EA626" s="19"/>
      <c r="EB626" s="19"/>
      <c r="EC626" s="19"/>
      <c r="ED626" s="19"/>
      <c r="EE626" s="19"/>
      <c r="EF626" s="19"/>
      <c r="EG626" s="19"/>
      <c r="EH626" s="19"/>
      <c r="EI626" s="19"/>
      <c r="EJ626" s="19"/>
      <c r="EK626" s="19"/>
      <c r="EL626" s="19"/>
      <c r="FU626" s="19"/>
      <c r="FV626" s="19"/>
      <c r="HQ626" s="19"/>
      <c r="HR626" s="19"/>
      <c r="JM626" s="19"/>
      <c r="JN626" s="29"/>
      <c r="JO626" s="19"/>
      <c r="JP626" s="19"/>
      <c r="JQ626" s="19"/>
      <c r="JR626" s="19"/>
      <c r="JS626" s="19"/>
      <c r="JT626" s="19"/>
      <c r="JU626" s="19"/>
      <c r="JV626" s="19"/>
      <c r="JW626" s="19"/>
      <c r="JX626" s="19"/>
      <c r="JY626" s="19"/>
      <c r="JZ626" s="19"/>
      <c r="LI626" s="19"/>
      <c r="LJ626" s="19"/>
      <c r="LK626" s="19"/>
      <c r="LL626" s="19"/>
      <c r="LM626" s="19"/>
      <c r="LN626" s="19"/>
      <c r="LO626" s="19"/>
      <c r="LP626" s="19"/>
      <c r="LQ626" s="19"/>
      <c r="LR626" s="19"/>
      <c r="LS626" s="19"/>
      <c r="LT626" s="19"/>
      <c r="LU626" s="19"/>
      <c r="ND626" s="19"/>
      <c r="NE626" s="19"/>
      <c r="NF626" s="19"/>
      <c r="NG626" s="19"/>
      <c r="NH626" s="19"/>
      <c r="NI626" s="19"/>
      <c r="NJ626" s="19"/>
      <c r="NK626" s="19"/>
      <c r="NL626" s="19"/>
      <c r="NM626" s="19"/>
      <c r="NN626" s="19"/>
      <c r="NO626" s="19"/>
      <c r="NP626" s="19"/>
      <c r="OZ626" s="25"/>
      <c r="PA626" s="25"/>
      <c r="PB626" s="25"/>
      <c r="PC626" s="25"/>
      <c r="PD626" s="25"/>
      <c r="PE626" s="25"/>
      <c r="PF626" s="25"/>
      <c r="PG626" s="25"/>
      <c r="PH626" s="25"/>
      <c r="PI626" s="25"/>
      <c r="PJ626" s="25"/>
      <c r="PK626" s="25"/>
      <c r="PL626" s="25"/>
      <c r="PM626" s="25"/>
      <c r="PN626" s="25"/>
      <c r="QW626" s="25"/>
      <c r="RA626" s="19"/>
      <c r="RB626" s="19"/>
      <c r="RC626" s="19"/>
      <c r="RD626" s="19"/>
      <c r="RE626" s="19"/>
      <c r="RF626" s="19"/>
      <c r="RI626" s="19"/>
      <c r="RJ626" s="19"/>
      <c r="RK626" s="19"/>
      <c r="RL626" s="19"/>
      <c r="RM626" s="19"/>
      <c r="RN626" s="19"/>
      <c r="RO626" s="19"/>
      <c r="RP626" s="19"/>
      <c r="RQ626" s="19"/>
      <c r="RR626" s="19"/>
      <c r="RS626" s="19"/>
      <c r="RT626" s="19"/>
      <c r="RU626" s="19"/>
      <c r="RV626" s="19"/>
      <c r="RW626" s="19"/>
      <c r="RX626" s="19"/>
      <c r="RY626" s="19"/>
      <c r="SA626" s="19"/>
      <c r="SB626" s="19"/>
    </row>
    <row r="627" spans="1:496" x14ac:dyDescent="0.25">
      <c r="A627" s="2"/>
      <c r="B627" s="19"/>
      <c r="C627" s="19"/>
      <c r="D627" s="19"/>
      <c r="E627" s="25"/>
      <c r="F627" s="25"/>
      <c r="G627" s="19"/>
      <c r="H627" s="19"/>
      <c r="I627" s="19"/>
      <c r="J627" s="19"/>
      <c r="K627" s="19"/>
      <c r="L627" s="29"/>
      <c r="M627" s="29"/>
      <c r="N627" s="19"/>
      <c r="O627" s="19"/>
      <c r="P627" s="20"/>
      <c r="Q627" s="19"/>
      <c r="R627" s="19"/>
      <c r="S627" s="25"/>
      <c r="T627" s="19"/>
      <c r="U627" s="19"/>
      <c r="V627" s="19"/>
      <c r="W627" s="19"/>
      <c r="X627" s="40"/>
      <c r="Y627" s="19"/>
      <c r="Z627" s="19"/>
      <c r="AA627" s="19"/>
      <c r="AB627" s="25"/>
      <c r="AE627" s="19"/>
      <c r="AF627" s="19"/>
      <c r="AH627" s="19"/>
      <c r="AI627" s="25"/>
      <c r="CD627" s="19"/>
      <c r="CE627" s="25"/>
      <c r="DZ627" s="19"/>
      <c r="EA627" s="19"/>
      <c r="EB627" s="19"/>
      <c r="EC627" s="19"/>
      <c r="ED627" s="19"/>
      <c r="EE627" s="19"/>
      <c r="EF627" s="19"/>
      <c r="EG627" s="19"/>
      <c r="EH627" s="19"/>
      <c r="EI627" s="19"/>
      <c r="EJ627" s="19"/>
      <c r="EK627" s="19"/>
      <c r="EL627" s="19"/>
      <c r="FU627" s="19"/>
      <c r="FV627" s="19"/>
      <c r="HQ627" s="19"/>
      <c r="HR627" s="19"/>
      <c r="JM627" s="19"/>
      <c r="JN627" s="29"/>
      <c r="JO627" s="19"/>
      <c r="JP627" s="19"/>
      <c r="JQ627" s="19"/>
      <c r="JR627" s="19"/>
      <c r="JS627" s="19"/>
      <c r="JT627" s="19"/>
      <c r="JU627" s="19"/>
      <c r="JV627" s="19"/>
      <c r="JW627" s="19"/>
      <c r="JX627" s="19"/>
      <c r="JY627" s="19"/>
      <c r="JZ627" s="19"/>
      <c r="LI627" s="19"/>
      <c r="LJ627" s="19"/>
      <c r="LK627" s="19"/>
      <c r="LL627" s="19"/>
      <c r="LM627" s="19"/>
      <c r="LN627" s="19"/>
      <c r="LO627" s="19"/>
      <c r="LP627" s="19"/>
      <c r="LQ627" s="19"/>
      <c r="LR627" s="19"/>
      <c r="LS627" s="19"/>
      <c r="LT627" s="19"/>
      <c r="LU627" s="19"/>
      <c r="ND627" s="19"/>
      <c r="NE627" s="19"/>
      <c r="NF627" s="19"/>
      <c r="NG627" s="19"/>
      <c r="NH627" s="19"/>
      <c r="NI627" s="19"/>
      <c r="NJ627" s="19"/>
      <c r="NK627" s="19"/>
      <c r="NL627" s="19"/>
      <c r="NM627" s="19"/>
      <c r="NN627" s="19"/>
      <c r="NO627" s="19"/>
      <c r="NP627" s="19"/>
      <c r="OZ627" s="25"/>
      <c r="PA627" s="25"/>
      <c r="PB627" s="25"/>
      <c r="PC627" s="25"/>
      <c r="PD627" s="25"/>
      <c r="PE627" s="25"/>
      <c r="PF627" s="25"/>
      <c r="PG627" s="25"/>
      <c r="PH627" s="25"/>
      <c r="PI627" s="25"/>
      <c r="PJ627" s="25"/>
      <c r="PK627" s="25"/>
      <c r="PL627" s="25"/>
      <c r="PM627" s="25"/>
      <c r="PN627" s="25"/>
      <c r="QW627" s="25"/>
      <c r="RA627" s="19"/>
      <c r="RB627" s="19"/>
      <c r="RC627" s="19"/>
      <c r="RD627" s="19"/>
      <c r="RE627" s="19"/>
      <c r="RF627" s="19"/>
      <c r="RI627" s="19"/>
      <c r="RJ627" s="19"/>
      <c r="RK627" s="19"/>
      <c r="RL627" s="19"/>
      <c r="RM627" s="19"/>
      <c r="RN627" s="19"/>
      <c r="RO627" s="19"/>
      <c r="RP627" s="19"/>
      <c r="RQ627" s="19"/>
      <c r="RR627" s="19"/>
      <c r="RS627" s="19"/>
      <c r="RT627" s="19"/>
      <c r="RU627" s="19"/>
      <c r="RV627" s="19"/>
      <c r="RW627" s="19"/>
      <c r="RX627" s="19"/>
      <c r="RY627" s="19"/>
      <c r="SA627" s="19"/>
      <c r="SB627" s="19"/>
    </row>
    <row r="628" spans="1:496" x14ac:dyDescent="0.25">
      <c r="A628" s="2"/>
      <c r="B628" s="19"/>
      <c r="C628" s="19"/>
      <c r="D628" s="19"/>
      <c r="E628" s="25"/>
      <c r="F628" s="25"/>
      <c r="G628" s="19"/>
      <c r="H628" s="19"/>
      <c r="I628" s="19"/>
      <c r="J628" s="19"/>
      <c r="K628" s="19"/>
      <c r="L628" s="29"/>
      <c r="M628" s="29"/>
      <c r="N628" s="19"/>
      <c r="O628" s="19"/>
      <c r="P628" s="20"/>
      <c r="Q628" s="19"/>
      <c r="R628" s="19"/>
      <c r="S628" s="25"/>
      <c r="T628" s="19"/>
      <c r="U628" s="19"/>
      <c r="V628" s="19"/>
      <c r="W628" s="19"/>
      <c r="X628" s="40"/>
      <c r="Y628" s="19"/>
      <c r="Z628" s="19"/>
      <c r="AA628" s="19"/>
      <c r="AB628" s="25"/>
      <c r="AE628" s="19"/>
      <c r="AF628" s="19"/>
      <c r="AH628" s="19"/>
      <c r="AI628" s="25"/>
      <c r="CD628" s="19"/>
      <c r="CE628" s="25"/>
      <c r="DZ628" s="19"/>
      <c r="EA628" s="19"/>
      <c r="EB628" s="19"/>
      <c r="EC628" s="19"/>
      <c r="ED628" s="19"/>
      <c r="EE628" s="19"/>
      <c r="EF628" s="19"/>
      <c r="EG628" s="19"/>
      <c r="EH628" s="19"/>
      <c r="EI628" s="19"/>
      <c r="EJ628" s="19"/>
      <c r="EK628" s="19"/>
      <c r="EL628" s="19"/>
      <c r="FU628" s="19"/>
      <c r="FV628" s="19"/>
      <c r="HQ628" s="19"/>
      <c r="HR628" s="19"/>
      <c r="JM628" s="19"/>
      <c r="JN628" s="29"/>
      <c r="JO628" s="19"/>
      <c r="JP628" s="19"/>
      <c r="JQ628" s="19"/>
      <c r="JR628" s="19"/>
      <c r="JS628" s="19"/>
      <c r="JT628" s="19"/>
      <c r="JU628" s="19"/>
      <c r="JV628" s="19"/>
      <c r="JW628" s="19"/>
      <c r="JX628" s="19"/>
      <c r="JY628" s="19"/>
      <c r="JZ628" s="19"/>
      <c r="LI628" s="19"/>
      <c r="LJ628" s="19"/>
      <c r="LK628" s="19"/>
      <c r="LL628" s="19"/>
      <c r="LM628" s="19"/>
      <c r="LN628" s="19"/>
      <c r="LO628" s="19"/>
      <c r="LP628" s="19"/>
      <c r="LQ628" s="19"/>
      <c r="LR628" s="19"/>
      <c r="LS628" s="19"/>
      <c r="LT628" s="19"/>
      <c r="LU628" s="19"/>
      <c r="ND628" s="19"/>
      <c r="NE628" s="19"/>
      <c r="NF628" s="19"/>
      <c r="NG628" s="19"/>
      <c r="NH628" s="19"/>
      <c r="NI628" s="19"/>
      <c r="NJ628" s="19"/>
      <c r="NK628" s="19"/>
      <c r="NL628" s="19"/>
      <c r="NM628" s="19"/>
      <c r="NN628" s="19"/>
      <c r="NO628" s="19"/>
      <c r="NP628" s="19"/>
      <c r="OZ628" s="25"/>
      <c r="PA628" s="25"/>
      <c r="PB628" s="25"/>
      <c r="PC628" s="25"/>
      <c r="PD628" s="25"/>
      <c r="PE628" s="25"/>
      <c r="PF628" s="25"/>
      <c r="PG628" s="25"/>
      <c r="PH628" s="25"/>
      <c r="PI628" s="25"/>
      <c r="PJ628" s="25"/>
      <c r="PK628" s="25"/>
      <c r="PL628" s="25"/>
      <c r="PM628" s="25"/>
      <c r="PN628" s="25"/>
      <c r="QW628" s="25"/>
      <c r="RA628" s="19"/>
      <c r="RB628" s="19"/>
      <c r="RC628" s="19"/>
      <c r="RD628" s="19"/>
      <c r="RE628" s="19"/>
      <c r="RF628" s="19"/>
      <c r="RI628" s="19"/>
      <c r="RJ628" s="19"/>
      <c r="RK628" s="19"/>
      <c r="RL628" s="19"/>
      <c r="RM628" s="19"/>
      <c r="RN628" s="19"/>
      <c r="RO628" s="19"/>
      <c r="RP628" s="19"/>
      <c r="RQ628" s="19"/>
      <c r="RR628" s="19"/>
      <c r="RS628" s="19"/>
      <c r="RT628" s="19"/>
      <c r="RU628" s="19"/>
      <c r="RV628" s="19"/>
      <c r="RW628" s="19"/>
      <c r="RX628" s="19"/>
      <c r="RY628" s="19"/>
      <c r="SA628" s="19"/>
      <c r="SB628" s="19"/>
    </row>
    <row r="629" spans="1:496" x14ac:dyDescent="0.25">
      <c r="A629" s="2"/>
      <c r="B629" s="19"/>
      <c r="C629" s="19"/>
      <c r="D629" s="19"/>
      <c r="E629" s="25"/>
      <c r="F629" s="25"/>
      <c r="G629" s="19"/>
      <c r="H629" s="19"/>
      <c r="I629" s="19"/>
      <c r="J629" s="19"/>
      <c r="K629" s="19"/>
      <c r="L629" s="29"/>
      <c r="M629" s="29"/>
      <c r="N629" s="19"/>
      <c r="O629" s="19"/>
      <c r="P629" s="20"/>
      <c r="Q629" s="19"/>
      <c r="R629" s="19"/>
      <c r="S629" s="25"/>
      <c r="T629" s="19"/>
      <c r="U629" s="19"/>
      <c r="V629" s="19"/>
      <c r="W629" s="19"/>
      <c r="X629" s="40"/>
      <c r="Y629" s="19"/>
      <c r="Z629" s="19"/>
      <c r="AA629" s="19"/>
      <c r="AB629" s="25"/>
      <c r="AE629" s="19"/>
      <c r="AF629" s="19"/>
      <c r="AH629" s="19"/>
      <c r="AI629" s="25"/>
      <c r="CD629" s="19"/>
      <c r="CE629" s="25"/>
      <c r="DZ629" s="19"/>
      <c r="EA629" s="19"/>
      <c r="EB629" s="19"/>
      <c r="EC629" s="19"/>
      <c r="ED629" s="19"/>
      <c r="EE629" s="19"/>
      <c r="EF629" s="19"/>
      <c r="EG629" s="19"/>
      <c r="EH629" s="19"/>
      <c r="EI629" s="19"/>
      <c r="EJ629" s="19"/>
      <c r="EK629" s="19"/>
      <c r="EL629" s="19"/>
      <c r="FU629" s="19"/>
      <c r="FV629" s="19"/>
      <c r="HQ629" s="19"/>
      <c r="HR629" s="19"/>
      <c r="JM629" s="19"/>
      <c r="JN629" s="29"/>
      <c r="JO629" s="19"/>
      <c r="JP629" s="19"/>
      <c r="JQ629" s="19"/>
      <c r="JR629" s="19"/>
      <c r="JS629" s="19"/>
      <c r="JT629" s="19"/>
      <c r="JU629" s="19"/>
      <c r="JV629" s="19"/>
      <c r="JW629" s="19"/>
      <c r="JX629" s="19"/>
      <c r="JY629" s="19"/>
      <c r="JZ629" s="19"/>
      <c r="LI629" s="19"/>
      <c r="LJ629" s="19"/>
      <c r="LK629" s="19"/>
      <c r="LL629" s="19"/>
      <c r="LM629" s="19"/>
      <c r="LN629" s="19"/>
      <c r="LO629" s="19"/>
      <c r="LP629" s="19"/>
      <c r="LQ629" s="19"/>
      <c r="LR629" s="19"/>
      <c r="LS629" s="19"/>
      <c r="LT629" s="19"/>
      <c r="LU629" s="19"/>
      <c r="ND629" s="19"/>
      <c r="NE629" s="19"/>
      <c r="NF629" s="19"/>
      <c r="NG629" s="19"/>
      <c r="NH629" s="19"/>
      <c r="NI629" s="19"/>
      <c r="NJ629" s="19"/>
      <c r="NK629" s="19"/>
      <c r="NL629" s="19"/>
      <c r="NM629" s="19"/>
      <c r="NN629" s="19"/>
      <c r="NO629" s="19"/>
      <c r="NP629" s="19"/>
      <c r="OZ629" s="25"/>
      <c r="PA629" s="25"/>
      <c r="PB629" s="25"/>
      <c r="PC629" s="25"/>
      <c r="PD629" s="25"/>
      <c r="PE629" s="25"/>
      <c r="PF629" s="25"/>
      <c r="PG629" s="25"/>
      <c r="PH629" s="25"/>
      <c r="PI629" s="25"/>
      <c r="PJ629" s="25"/>
      <c r="PK629" s="25"/>
      <c r="PL629" s="25"/>
      <c r="PM629" s="25"/>
      <c r="PN629" s="25"/>
      <c r="QW629" s="25"/>
      <c r="RA629" s="19"/>
      <c r="RB629" s="19"/>
      <c r="RC629" s="19"/>
      <c r="RD629" s="19"/>
      <c r="RE629" s="19"/>
      <c r="RF629" s="19"/>
      <c r="RI629" s="19"/>
      <c r="RJ629" s="19"/>
      <c r="RK629" s="19"/>
      <c r="RL629" s="19"/>
      <c r="RM629" s="19"/>
      <c r="RN629" s="19"/>
      <c r="RO629" s="19"/>
      <c r="RP629" s="19"/>
      <c r="RQ629" s="19"/>
      <c r="RR629" s="19"/>
      <c r="RS629" s="19"/>
      <c r="RT629" s="19"/>
      <c r="RU629" s="19"/>
      <c r="RV629" s="19"/>
      <c r="RW629" s="19"/>
      <c r="RX629" s="19"/>
      <c r="RY629" s="19"/>
      <c r="SA629" s="19"/>
      <c r="SB629" s="19"/>
    </row>
    <row r="630" spans="1:496" x14ac:dyDescent="0.25">
      <c r="A630" s="2"/>
      <c r="B630" s="19"/>
      <c r="C630" s="19"/>
      <c r="D630" s="19"/>
      <c r="E630" s="25"/>
      <c r="F630" s="25"/>
      <c r="G630" s="19"/>
      <c r="H630" s="19"/>
      <c r="I630" s="19"/>
      <c r="J630" s="19"/>
      <c r="K630" s="19"/>
      <c r="L630" s="29"/>
      <c r="M630" s="29"/>
      <c r="N630" s="19"/>
      <c r="O630" s="19"/>
      <c r="P630" s="20"/>
      <c r="Q630" s="19"/>
      <c r="R630" s="19"/>
      <c r="S630" s="25"/>
      <c r="T630" s="19"/>
      <c r="U630" s="19"/>
      <c r="V630" s="19"/>
      <c r="W630" s="19"/>
      <c r="X630" s="40"/>
      <c r="Y630" s="19"/>
      <c r="Z630" s="19"/>
      <c r="AA630" s="19"/>
      <c r="AB630" s="25"/>
      <c r="AE630" s="19"/>
      <c r="AF630" s="19"/>
      <c r="AH630" s="19"/>
      <c r="AI630" s="25"/>
      <c r="CD630" s="19"/>
      <c r="CE630" s="25"/>
      <c r="DZ630" s="19"/>
      <c r="EA630" s="19"/>
      <c r="EB630" s="19"/>
      <c r="EC630" s="19"/>
      <c r="ED630" s="19"/>
      <c r="EE630" s="19"/>
      <c r="EF630" s="19"/>
      <c r="EG630" s="19"/>
      <c r="EH630" s="19"/>
      <c r="EI630" s="19"/>
      <c r="EJ630" s="19"/>
      <c r="EK630" s="19"/>
      <c r="EL630" s="19"/>
      <c r="FU630" s="19"/>
      <c r="FV630" s="19"/>
      <c r="HQ630" s="19"/>
      <c r="HR630" s="19"/>
      <c r="JM630" s="19"/>
      <c r="JN630" s="29"/>
      <c r="JO630" s="19"/>
      <c r="JP630" s="19"/>
      <c r="JQ630" s="19"/>
      <c r="JR630" s="19"/>
      <c r="JS630" s="19"/>
      <c r="JT630" s="19"/>
      <c r="JU630" s="19"/>
      <c r="JV630" s="19"/>
      <c r="JW630" s="19"/>
      <c r="JX630" s="19"/>
      <c r="JY630" s="19"/>
      <c r="JZ630" s="19"/>
      <c r="LI630" s="19"/>
      <c r="LJ630" s="19"/>
      <c r="LK630" s="19"/>
      <c r="LL630" s="19"/>
      <c r="LM630" s="19"/>
      <c r="LN630" s="19"/>
      <c r="LO630" s="19"/>
      <c r="LP630" s="19"/>
      <c r="LQ630" s="19"/>
      <c r="LR630" s="19"/>
      <c r="LS630" s="19"/>
      <c r="LT630" s="19"/>
      <c r="LU630" s="19"/>
      <c r="ND630" s="19"/>
      <c r="NE630" s="19"/>
      <c r="NF630" s="19"/>
      <c r="NG630" s="19"/>
      <c r="NH630" s="19"/>
      <c r="NI630" s="19"/>
      <c r="NJ630" s="19"/>
      <c r="NK630" s="19"/>
      <c r="NL630" s="19"/>
      <c r="NM630" s="19"/>
      <c r="NN630" s="19"/>
      <c r="NO630" s="19"/>
      <c r="NP630" s="19"/>
      <c r="OZ630" s="25"/>
      <c r="PA630" s="25"/>
      <c r="PB630" s="25"/>
      <c r="PC630" s="25"/>
      <c r="PD630" s="25"/>
      <c r="PE630" s="25"/>
      <c r="PF630" s="25"/>
      <c r="PG630" s="25"/>
      <c r="PH630" s="25"/>
      <c r="PI630" s="25"/>
      <c r="PJ630" s="25"/>
      <c r="PK630" s="25"/>
      <c r="PL630" s="25"/>
      <c r="PM630" s="25"/>
      <c r="PN630" s="25"/>
      <c r="QW630" s="25"/>
      <c r="RA630" s="19"/>
      <c r="RB630" s="19"/>
      <c r="RC630" s="19"/>
      <c r="RD630" s="19"/>
      <c r="RE630" s="19"/>
      <c r="RF630" s="19"/>
      <c r="RI630" s="19"/>
      <c r="RJ630" s="19"/>
      <c r="RK630" s="19"/>
      <c r="RL630" s="19"/>
      <c r="RM630" s="19"/>
      <c r="RN630" s="19"/>
      <c r="RO630" s="19"/>
      <c r="RP630" s="19"/>
      <c r="RQ630" s="19"/>
      <c r="RR630" s="19"/>
      <c r="RS630" s="19"/>
      <c r="RT630" s="19"/>
      <c r="RU630" s="19"/>
      <c r="RV630" s="19"/>
      <c r="RW630" s="19"/>
      <c r="RX630" s="19"/>
      <c r="RY630" s="19"/>
      <c r="SA630" s="19"/>
      <c r="SB630" s="19"/>
    </row>
    <row r="631" spans="1:496" x14ac:dyDescent="0.25">
      <c r="A631" s="2"/>
      <c r="B631" s="19"/>
      <c r="C631" s="19"/>
      <c r="D631" s="19"/>
      <c r="E631" s="25"/>
      <c r="F631" s="25"/>
      <c r="G631" s="19"/>
      <c r="H631" s="19"/>
      <c r="I631" s="19"/>
      <c r="J631" s="19"/>
      <c r="K631" s="19"/>
      <c r="L631" s="29"/>
      <c r="M631" s="29"/>
      <c r="N631" s="19"/>
      <c r="O631" s="19"/>
      <c r="P631" s="20"/>
      <c r="Q631" s="19"/>
      <c r="R631" s="19"/>
      <c r="S631" s="25"/>
      <c r="T631" s="19"/>
      <c r="U631" s="19"/>
      <c r="V631" s="19"/>
      <c r="W631" s="19"/>
      <c r="X631" s="40"/>
      <c r="Y631" s="19"/>
      <c r="Z631" s="19"/>
      <c r="AA631" s="19"/>
      <c r="AB631" s="25"/>
      <c r="AE631" s="19"/>
      <c r="AF631" s="19"/>
      <c r="AH631" s="19"/>
      <c r="AI631" s="25"/>
      <c r="CD631" s="19"/>
      <c r="CE631" s="25"/>
      <c r="DZ631" s="19"/>
      <c r="EA631" s="19"/>
      <c r="EB631" s="19"/>
      <c r="EC631" s="19"/>
      <c r="ED631" s="19"/>
      <c r="EE631" s="19"/>
      <c r="EF631" s="19"/>
      <c r="EG631" s="19"/>
      <c r="EH631" s="19"/>
      <c r="EI631" s="19"/>
      <c r="EJ631" s="19"/>
      <c r="EK631" s="19"/>
      <c r="EL631" s="19"/>
      <c r="FU631" s="19"/>
      <c r="FV631" s="19"/>
      <c r="HQ631" s="19"/>
      <c r="HR631" s="19"/>
      <c r="JM631" s="19"/>
      <c r="JN631" s="29"/>
      <c r="JO631" s="19"/>
      <c r="JP631" s="19"/>
      <c r="JQ631" s="19"/>
      <c r="JR631" s="19"/>
      <c r="JS631" s="19"/>
      <c r="JT631" s="19"/>
      <c r="JU631" s="19"/>
      <c r="JV631" s="19"/>
      <c r="JW631" s="19"/>
      <c r="JX631" s="19"/>
      <c r="JY631" s="19"/>
      <c r="JZ631" s="19"/>
      <c r="LI631" s="19"/>
      <c r="LJ631" s="19"/>
      <c r="LK631" s="19"/>
      <c r="LL631" s="19"/>
      <c r="LM631" s="19"/>
      <c r="LN631" s="19"/>
      <c r="LO631" s="19"/>
      <c r="LP631" s="19"/>
      <c r="LQ631" s="19"/>
      <c r="LR631" s="19"/>
      <c r="LS631" s="19"/>
      <c r="LT631" s="19"/>
      <c r="LU631" s="19"/>
      <c r="ND631" s="19"/>
      <c r="NE631" s="19"/>
      <c r="NF631" s="19"/>
      <c r="NG631" s="19"/>
      <c r="NH631" s="19"/>
      <c r="NI631" s="19"/>
      <c r="NJ631" s="19"/>
      <c r="NK631" s="19"/>
      <c r="NL631" s="19"/>
      <c r="NM631" s="19"/>
      <c r="NN631" s="19"/>
      <c r="NO631" s="19"/>
      <c r="NP631" s="19"/>
      <c r="OZ631" s="25"/>
      <c r="PA631" s="25"/>
      <c r="PB631" s="25"/>
      <c r="PC631" s="25"/>
      <c r="PD631" s="25"/>
      <c r="PE631" s="25"/>
      <c r="PF631" s="25"/>
      <c r="PG631" s="25"/>
      <c r="PH631" s="25"/>
      <c r="PI631" s="25"/>
      <c r="PJ631" s="25"/>
      <c r="PK631" s="25"/>
      <c r="PL631" s="25"/>
      <c r="PM631" s="25"/>
      <c r="PN631" s="25"/>
      <c r="QW631" s="25"/>
      <c r="RA631" s="19"/>
      <c r="RB631" s="19"/>
      <c r="RC631" s="19"/>
      <c r="RD631" s="19"/>
      <c r="RE631" s="19"/>
      <c r="RF631" s="19"/>
      <c r="RI631" s="19"/>
      <c r="RJ631" s="19"/>
      <c r="RK631" s="19"/>
      <c r="RL631" s="19"/>
      <c r="RM631" s="19"/>
      <c r="RN631" s="19"/>
      <c r="RO631" s="19"/>
      <c r="RP631" s="19"/>
      <c r="RQ631" s="19"/>
      <c r="RR631" s="19"/>
      <c r="RS631" s="19"/>
      <c r="RT631" s="19"/>
      <c r="RU631" s="19"/>
      <c r="RV631" s="19"/>
      <c r="RW631" s="19"/>
      <c r="RX631" s="19"/>
      <c r="RY631" s="19"/>
      <c r="SA631" s="19"/>
      <c r="SB631" s="19"/>
    </row>
    <row r="632" spans="1:496" x14ac:dyDescent="0.25">
      <c r="A632" s="2"/>
      <c r="B632" s="19"/>
      <c r="C632" s="19"/>
      <c r="D632" s="19"/>
      <c r="E632" s="25"/>
      <c r="F632" s="25"/>
      <c r="G632" s="19"/>
      <c r="H632" s="19"/>
      <c r="I632" s="19"/>
      <c r="J632" s="19"/>
      <c r="K632" s="19"/>
      <c r="L632" s="29"/>
      <c r="M632" s="29"/>
      <c r="N632" s="19"/>
      <c r="O632" s="19"/>
      <c r="P632" s="20"/>
      <c r="Q632" s="19"/>
      <c r="R632" s="19"/>
      <c r="S632" s="25"/>
      <c r="T632" s="19"/>
      <c r="U632" s="19"/>
      <c r="V632" s="19"/>
      <c r="W632" s="19"/>
      <c r="X632" s="40"/>
      <c r="Y632" s="19"/>
      <c r="Z632" s="19"/>
      <c r="AA632" s="19"/>
      <c r="AB632" s="25"/>
      <c r="AE632" s="19"/>
      <c r="AF632" s="19"/>
      <c r="AH632" s="19"/>
      <c r="AI632" s="25"/>
      <c r="CD632" s="19"/>
      <c r="CE632" s="25"/>
      <c r="DZ632" s="19"/>
      <c r="EA632" s="19"/>
      <c r="EB632" s="19"/>
      <c r="EC632" s="19"/>
      <c r="ED632" s="19"/>
      <c r="EE632" s="19"/>
      <c r="EF632" s="19"/>
      <c r="EG632" s="19"/>
      <c r="EH632" s="19"/>
      <c r="EI632" s="19"/>
      <c r="EJ632" s="19"/>
      <c r="EK632" s="19"/>
      <c r="EL632" s="19"/>
      <c r="FU632" s="19"/>
      <c r="FV632" s="19"/>
      <c r="HQ632" s="19"/>
      <c r="HR632" s="19"/>
      <c r="JM632" s="19"/>
      <c r="JN632" s="29"/>
      <c r="JO632" s="19"/>
      <c r="JP632" s="19"/>
      <c r="JQ632" s="19"/>
      <c r="JR632" s="19"/>
      <c r="JS632" s="19"/>
      <c r="JT632" s="19"/>
      <c r="JU632" s="19"/>
      <c r="JV632" s="19"/>
      <c r="JW632" s="19"/>
      <c r="JX632" s="19"/>
      <c r="JY632" s="19"/>
      <c r="JZ632" s="19"/>
      <c r="LI632" s="19"/>
      <c r="LJ632" s="19"/>
      <c r="LK632" s="19"/>
      <c r="LL632" s="19"/>
      <c r="LM632" s="19"/>
      <c r="LN632" s="19"/>
      <c r="LO632" s="19"/>
      <c r="LP632" s="19"/>
      <c r="LQ632" s="19"/>
      <c r="LR632" s="19"/>
      <c r="LS632" s="19"/>
      <c r="LT632" s="19"/>
      <c r="LU632" s="19"/>
      <c r="ND632" s="19"/>
      <c r="NE632" s="19"/>
      <c r="NF632" s="19"/>
      <c r="NG632" s="19"/>
      <c r="NH632" s="19"/>
      <c r="NI632" s="19"/>
      <c r="NJ632" s="19"/>
      <c r="NK632" s="19"/>
      <c r="NL632" s="19"/>
      <c r="NM632" s="19"/>
      <c r="NN632" s="19"/>
      <c r="NO632" s="19"/>
      <c r="NP632" s="19"/>
      <c r="OZ632" s="25"/>
      <c r="PA632" s="25"/>
      <c r="PB632" s="25"/>
      <c r="PC632" s="25"/>
      <c r="PD632" s="25"/>
      <c r="PE632" s="25"/>
      <c r="PF632" s="25"/>
      <c r="PG632" s="25"/>
      <c r="PH632" s="25"/>
      <c r="PI632" s="25"/>
      <c r="PJ632" s="25"/>
      <c r="PK632" s="25"/>
      <c r="PL632" s="25"/>
      <c r="PM632" s="25"/>
      <c r="PN632" s="25"/>
      <c r="QW632" s="25"/>
      <c r="RA632" s="19"/>
      <c r="RB632" s="19"/>
      <c r="RC632" s="19"/>
      <c r="RD632" s="19"/>
      <c r="RE632" s="19"/>
      <c r="RF632" s="19"/>
      <c r="RI632" s="19"/>
      <c r="RJ632" s="19"/>
      <c r="RK632" s="19"/>
      <c r="RL632" s="19"/>
      <c r="RM632" s="19"/>
      <c r="RN632" s="19"/>
      <c r="RO632" s="19"/>
      <c r="RP632" s="19"/>
      <c r="RQ632" s="19"/>
      <c r="RR632" s="19"/>
      <c r="RS632" s="19"/>
      <c r="RT632" s="19"/>
      <c r="RU632" s="19"/>
      <c r="RV632" s="19"/>
      <c r="RW632" s="19"/>
      <c r="RX632" s="19"/>
      <c r="RY632" s="19"/>
      <c r="SA632" s="19"/>
      <c r="SB632" s="19"/>
    </row>
    <row r="633" spans="1:496" x14ac:dyDescent="0.25">
      <c r="A633" s="2"/>
      <c r="B633" s="19"/>
      <c r="C633" s="19"/>
      <c r="D633" s="19"/>
      <c r="E633" s="25"/>
      <c r="F633" s="25"/>
      <c r="G633" s="19"/>
      <c r="H633" s="19"/>
      <c r="I633" s="19"/>
      <c r="J633" s="19"/>
      <c r="K633" s="19"/>
      <c r="L633" s="29"/>
      <c r="M633" s="29"/>
      <c r="N633" s="19"/>
      <c r="O633" s="19"/>
      <c r="P633" s="20"/>
      <c r="Q633" s="19"/>
      <c r="R633" s="19"/>
      <c r="S633" s="25"/>
      <c r="T633" s="19"/>
      <c r="U633" s="19"/>
      <c r="V633" s="19"/>
      <c r="W633" s="19"/>
      <c r="X633" s="40"/>
      <c r="Y633" s="19"/>
      <c r="Z633" s="19"/>
      <c r="AA633" s="19"/>
      <c r="AB633" s="25"/>
      <c r="AE633" s="19"/>
      <c r="AF633" s="19"/>
      <c r="AH633" s="19"/>
      <c r="AI633" s="25"/>
      <c r="CD633" s="19"/>
      <c r="CE633" s="25"/>
      <c r="DZ633" s="19"/>
      <c r="EA633" s="19"/>
      <c r="EB633" s="19"/>
      <c r="EC633" s="19"/>
      <c r="ED633" s="19"/>
      <c r="EE633" s="19"/>
      <c r="EF633" s="19"/>
      <c r="EG633" s="19"/>
      <c r="EH633" s="19"/>
      <c r="EI633" s="19"/>
      <c r="EJ633" s="19"/>
      <c r="EK633" s="19"/>
      <c r="EL633" s="19"/>
      <c r="FU633" s="19"/>
      <c r="FV633" s="19"/>
      <c r="HQ633" s="19"/>
      <c r="HR633" s="19"/>
      <c r="JM633" s="19"/>
      <c r="JN633" s="29"/>
      <c r="JO633" s="19"/>
      <c r="JP633" s="19"/>
      <c r="JQ633" s="19"/>
      <c r="JR633" s="19"/>
      <c r="JS633" s="19"/>
      <c r="JT633" s="19"/>
      <c r="JU633" s="19"/>
      <c r="JV633" s="19"/>
      <c r="JW633" s="19"/>
      <c r="JX633" s="19"/>
      <c r="JY633" s="19"/>
      <c r="JZ633" s="19"/>
      <c r="LI633" s="19"/>
      <c r="LJ633" s="19"/>
      <c r="LK633" s="19"/>
      <c r="LL633" s="19"/>
      <c r="LM633" s="19"/>
      <c r="LN633" s="19"/>
      <c r="LO633" s="19"/>
      <c r="LP633" s="19"/>
      <c r="LQ633" s="19"/>
      <c r="LR633" s="19"/>
      <c r="LS633" s="19"/>
      <c r="LT633" s="19"/>
      <c r="LU633" s="19"/>
      <c r="ND633" s="19"/>
      <c r="NE633" s="19"/>
      <c r="NF633" s="19"/>
      <c r="NG633" s="19"/>
      <c r="NH633" s="19"/>
      <c r="NI633" s="19"/>
      <c r="NJ633" s="19"/>
      <c r="NK633" s="19"/>
      <c r="NL633" s="19"/>
      <c r="NM633" s="19"/>
      <c r="NN633" s="19"/>
      <c r="NO633" s="19"/>
      <c r="NP633" s="19"/>
      <c r="OZ633" s="25"/>
      <c r="PA633" s="25"/>
      <c r="PB633" s="25"/>
      <c r="PC633" s="25"/>
      <c r="PD633" s="25"/>
      <c r="PE633" s="25"/>
      <c r="PF633" s="25"/>
      <c r="PG633" s="25"/>
      <c r="PH633" s="25"/>
      <c r="PI633" s="25"/>
      <c r="PJ633" s="25"/>
      <c r="PK633" s="25"/>
      <c r="PL633" s="25"/>
      <c r="PM633" s="25"/>
      <c r="PN633" s="25"/>
      <c r="QW633" s="25"/>
      <c r="RA633" s="19"/>
      <c r="RB633" s="19"/>
      <c r="RC633" s="19"/>
      <c r="RD633" s="19"/>
      <c r="RE633" s="19"/>
      <c r="RF633" s="19"/>
      <c r="RI633" s="19"/>
      <c r="RJ633" s="19"/>
      <c r="RK633" s="19"/>
      <c r="RL633" s="19"/>
      <c r="RM633" s="19"/>
      <c r="RN633" s="19"/>
      <c r="RO633" s="19"/>
      <c r="RP633" s="19"/>
      <c r="RQ633" s="19"/>
      <c r="RR633" s="19"/>
      <c r="RS633" s="19"/>
      <c r="RT633" s="19"/>
      <c r="RU633" s="19"/>
      <c r="RV633" s="19"/>
      <c r="RW633" s="19"/>
      <c r="RX633" s="19"/>
      <c r="RY633" s="19"/>
      <c r="SA633" s="19"/>
      <c r="SB633" s="19"/>
    </row>
    <row r="634" spans="1:496" x14ac:dyDescent="0.25">
      <c r="A634" s="2"/>
      <c r="B634" s="19"/>
      <c r="C634" s="19"/>
      <c r="D634" s="19"/>
      <c r="E634" s="25"/>
      <c r="F634" s="25"/>
      <c r="G634" s="19"/>
      <c r="H634" s="19"/>
      <c r="I634" s="19"/>
      <c r="J634" s="19"/>
      <c r="K634" s="19"/>
      <c r="L634" s="29"/>
      <c r="M634" s="29"/>
      <c r="N634" s="19"/>
      <c r="O634" s="19"/>
      <c r="P634" s="20"/>
      <c r="Q634" s="19"/>
      <c r="R634" s="19"/>
      <c r="S634" s="25"/>
      <c r="T634" s="19"/>
      <c r="U634" s="19"/>
      <c r="V634" s="19"/>
      <c r="W634" s="19"/>
      <c r="X634" s="40"/>
      <c r="Y634" s="19"/>
      <c r="Z634" s="19"/>
      <c r="AA634" s="19"/>
      <c r="AB634" s="25"/>
      <c r="AE634" s="19"/>
      <c r="AF634" s="19"/>
      <c r="AH634" s="19"/>
      <c r="AI634" s="25"/>
      <c r="CD634" s="19"/>
      <c r="CE634" s="25"/>
      <c r="DZ634" s="19"/>
      <c r="EA634" s="19"/>
      <c r="EB634" s="19"/>
      <c r="EC634" s="19"/>
      <c r="ED634" s="19"/>
      <c r="EE634" s="19"/>
      <c r="EF634" s="19"/>
      <c r="EG634" s="19"/>
      <c r="EH634" s="19"/>
      <c r="EI634" s="19"/>
      <c r="EJ634" s="19"/>
      <c r="EK634" s="19"/>
      <c r="EL634" s="19"/>
      <c r="FU634" s="19"/>
      <c r="FV634" s="19"/>
      <c r="HQ634" s="19"/>
      <c r="HR634" s="19"/>
      <c r="JM634" s="19"/>
      <c r="JN634" s="29"/>
      <c r="JO634" s="19"/>
      <c r="JP634" s="19"/>
      <c r="JQ634" s="19"/>
      <c r="JR634" s="19"/>
      <c r="JS634" s="19"/>
      <c r="JT634" s="19"/>
      <c r="JU634" s="19"/>
      <c r="JV634" s="19"/>
      <c r="JW634" s="19"/>
      <c r="JX634" s="19"/>
      <c r="JY634" s="19"/>
      <c r="JZ634" s="19"/>
      <c r="LI634" s="19"/>
      <c r="LJ634" s="19"/>
      <c r="LK634" s="19"/>
      <c r="LL634" s="19"/>
      <c r="LM634" s="19"/>
      <c r="LN634" s="19"/>
      <c r="LO634" s="19"/>
      <c r="LP634" s="19"/>
      <c r="LQ634" s="19"/>
      <c r="LR634" s="19"/>
      <c r="LS634" s="19"/>
      <c r="LT634" s="19"/>
      <c r="LU634" s="19"/>
      <c r="ND634" s="19"/>
      <c r="NE634" s="19"/>
      <c r="NF634" s="19"/>
      <c r="NG634" s="19"/>
      <c r="NH634" s="19"/>
      <c r="NI634" s="19"/>
      <c r="NJ634" s="19"/>
      <c r="NK634" s="19"/>
      <c r="NL634" s="19"/>
      <c r="NM634" s="19"/>
      <c r="NN634" s="19"/>
      <c r="NO634" s="19"/>
      <c r="NP634" s="19"/>
      <c r="OZ634" s="25"/>
      <c r="PA634" s="25"/>
      <c r="PB634" s="25"/>
      <c r="PC634" s="25"/>
      <c r="PD634" s="25"/>
      <c r="PE634" s="25"/>
      <c r="PF634" s="25"/>
      <c r="PG634" s="25"/>
      <c r="PH634" s="25"/>
      <c r="PI634" s="25"/>
      <c r="PJ634" s="25"/>
      <c r="PK634" s="25"/>
      <c r="PL634" s="25"/>
      <c r="PM634" s="25"/>
      <c r="PN634" s="25"/>
      <c r="QW634" s="25"/>
      <c r="RA634" s="19"/>
      <c r="RB634" s="19"/>
      <c r="RC634" s="19"/>
      <c r="RD634" s="19"/>
      <c r="RE634" s="19"/>
      <c r="RF634" s="19"/>
      <c r="RI634" s="19"/>
      <c r="RJ634" s="19"/>
      <c r="RK634" s="19"/>
      <c r="RL634" s="19"/>
      <c r="RM634" s="19"/>
      <c r="RN634" s="19"/>
      <c r="RO634" s="19"/>
      <c r="RP634" s="19"/>
      <c r="RQ634" s="19"/>
      <c r="RR634" s="19"/>
      <c r="RS634" s="19"/>
      <c r="RT634" s="19"/>
      <c r="RU634" s="19"/>
      <c r="RV634" s="19"/>
      <c r="RW634" s="19"/>
      <c r="RX634" s="19"/>
      <c r="RY634" s="19"/>
      <c r="SA634" s="19"/>
      <c r="SB634" s="19"/>
    </row>
    <row r="635" spans="1:496" x14ac:dyDescent="0.25">
      <c r="A635" s="2"/>
      <c r="B635" s="19"/>
      <c r="C635" s="19"/>
      <c r="D635" s="19"/>
      <c r="E635" s="25"/>
      <c r="F635" s="25"/>
      <c r="G635" s="19"/>
      <c r="H635" s="19"/>
      <c r="I635" s="19"/>
      <c r="J635" s="19"/>
      <c r="K635" s="19"/>
      <c r="L635" s="29"/>
      <c r="M635" s="29"/>
      <c r="N635" s="19"/>
      <c r="O635" s="19"/>
      <c r="P635" s="20"/>
      <c r="Q635" s="19"/>
      <c r="R635" s="19"/>
      <c r="S635" s="25"/>
      <c r="T635" s="19"/>
      <c r="U635" s="19"/>
      <c r="V635" s="19"/>
      <c r="W635" s="19"/>
      <c r="X635" s="40"/>
      <c r="Y635" s="19"/>
      <c r="Z635" s="19"/>
      <c r="AA635" s="19"/>
      <c r="AB635" s="25"/>
      <c r="AE635" s="19"/>
      <c r="AF635" s="19"/>
      <c r="AH635" s="19"/>
      <c r="AI635" s="25"/>
      <c r="CD635" s="19"/>
      <c r="CE635" s="25"/>
      <c r="DZ635" s="19"/>
      <c r="EA635" s="19"/>
      <c r="EB635" s="19"/>
      <c r="EC635" s="19"/>
      <c r="ED635" s="19"/>
      <c r="EE635" s="19"/>
      <c r="EF635" s="19"/>
      <c r="EG635" s="19"/>
      <c r="EH635" s="19"/>
      <c r="EI635" s="19"/>
      <c r="EJ635" s="19"/>
      <c r="EK635" s="19"/>
      <c r="EL635" s="19"/>
      <c r="FU635" s="19"/>
      <c r="FV635" s="19"/>
      <c r="HQ635" s="19"/>
      <c r="HR635" s="19"/>
      <c r="JM635" s="19"/>
      <c r="JN635" s="29"/>
      <c r="JO635" s="19"/>
      <c r="JP635" s="19"/>
      <c r="JQ635" s="19"/>
      <c r="JR635" s="19"/>
      <c r="JS635" s="19"/>
      <c r="JT635" s="19"/>
      <c r="JU635" s="19"/>
      <c r="JV635" s="19"/>
      <c r="JW635" s="19"/>
      <c r="JX635" s="19"/>
      <c r="JY635" s="19"/>
      <c r="JZ635" s="19"/>
      <c r="LI635" s="19"/>
      <c r="LJ635" s="19"/>
      <c r="LK635" s="19"/>
      <c r="LL635" s="19"/>
      <c r="LM635" s="19"/>
      <c r="LN635" s="19"/>
      <c r="LO635" s="19"/>
      <c r="LP635" s="19"/>
      <c r="LQ635" s="19"/>
      <c r="LR635" s="19"/>
      <c r="LS635" s="19"/>
      <c r="LT635" s="19"/>
      <c r="LU635" s="19"/>
      <c r="ND635" s="19"/>
      <c r="NE635" s="19"/>
      <c r="NF635" s="19"/>
      <c r="NG635" s="19"/>
      <c r="NH635" s="19"/>
      <c r="NI635" s="19"/>
      <c r="NJ635" s="19"/>
      <c r="NK635" s="19"/>
      <c r="NL635" s="19"/>
      <c r="NM635" s="19"/>
      <c r="NN635" s="19"/>
      <c r="NO635" s="19"/>
      <c r="NP635" s="19"/>
      <c r="OZ635" s="25"/>
      <c r="PA635" s="25"/>
      <c r="PB635" s="25"/>
      <c r="PC635" s="25"/>
      <c r="PD635" s="25"/>
      <c r="PE635" s="25"/>
      <c r="PF635" s="25"/>
      <c r="PG635" s="25"/>
      <c r="PH635" s="25"/>
      <c r="PI635" s="25"/>
      <c r="PJ635" s="25"/>
      <c r="PK635" s="25"/>
      <c r="PL635" s="25"/>
      <c r="PM635" s="25"/>
      <c r="PN635" s="25"/>
      <c r="QW635" s="25"/>
      <c r="RA635" s="19"/>
      <c r="RB635" s="19"/>
      <c r="RC635" s="19"/>
      <c r="RD635" s="19"/>
      <c r="RE635" s="19"/>
      <c r="RF635" s="19"/>
      <c r="RI635" s="19"/>
      <c r="RJ635" s="19"/>
      <c r="RK635" s="19"/>
      <c r="RL635" s="19"/>
      <c r="RM635" s="19"/>
      <c r="RN635" s="19"/>
      <c r="RO635" s="19"/>
      <c r="RP635" s="19"/>
      <c r="RQ635" s="19"/>
      <c r="RR635" s="19"/>
      <c r="RS635" s="19"/>
      <c r="RT635" s="19"/>
      <c r="RU635" s="19"/>
      <c r="RV635" s="19"/>
      <c r="RW635" s="19"/>
      <c r="RX635" s="19"/>
      <c r="RY635" s="19"/>
      <c r="SA635" s="19"/>
      <c r="SB635" s="19"/>
    </row>
    <row r="636" spans="1:496" x14ac:dyDescent="0.25">
      <c r="A636" s="2"/>
      <c r="B636" s="19"/>
      <c r="C636" s="19"/>
      <c r="D636" s="19"/>
      <c r="E636" s="25"/>
      <c r="F636" s="25"/>
      <c r="G636" s="19"/>
      <c r="H636" s="19"/>
      <c r="I636" s="19"/>
      <c r="J636" s="19"/>
      <c r="K636" s="19"/>
      <c r="L636" s="29"/>
      <c r="M636" s="29"/>
      <c r="N636" s="19"/>
      <c r="O636" s="19"/>
      <c r="P636" s="20"/>
      <c r="Q636" s="19"/>
      <c r="R636" s="19"/>
      <c r="S636" s="25"/>
      <c r="T636" s="19"/>
      <c r="U636" s="19"/>
      <c r="V636" s="19"/>
      <c r="W636" s="19"/>
      <c r="X636" s="40"/>
      <c r="Y636" s="19"/>
      <c r="Z636" s="19"/>
      <c r="AA636" s="19"/>
      <c r="AB636" s="25"/>
      <c r="AE636" s="19"/>
      <c r="AF636" s="19"/>
      <c r="AH636" s="19"/>
      <c r="AI636" s="25"/>
      <c r="CD636" s="19"/>
      <c r="CE636" s="25"/>
      <c r="DZ636" s="19"/>
      <c r="EA636" s="19"/>
      <c r="EB636" s="19"/>
      <c r="EC636" s="19"/>
      <c r="ED636" s="19"/>
      <c r="EE636" s="19"/>
      <c r="EF636" s="19"/>
      <c r="EG636" s="19"/>
      <c r="EH636" s="19"/>
      <c r="EI636" s="19"/>
      <c r="EJ636" s="19"/>
      <c r="EK636" s="19"/>
      <c r="EL636" s="19"/>
      <c r="FU636" s="19"/>
      <c r="FV636" s="19"/>
      <c r="HQ636" s="19"/>
      <c r="HR636" s="19"/>
      <c r="JM636" s="19"/>
      <c r="JN636" s="29"/>
      <c r="JO636" s="19"/>
      <c r="JP636" s="19"/>
      <c r="JQ636" s="19"/>
      <c r="JR636" s="19"/>
      <c r="JS636" s="19"/>
      <c r="JT636" s="19"/>
      <c r="JU636" s="19"/>
      <c r="JV636" s="19"/>
      <c r="JW636" s="19"/>
      <c r="JX636" s="19"/>
      <c r="JY636" s="19"/>
      <c r="JZ636" s="19"/>
      <c r="LI636" s="19"/>
      <c r="LJ636" s="19"/>
      <c r="LK636" s="19"/>
      <c r="LL636" s="19"/>
      <c r="LM636" s="19"/>
      <c r="LN636" s="19"/>
      <c r="LO636" s="19"/>
      <c r="LP636" s="19"/>
      <c r="LQ636" s="19"/>
      <c r="LR636" s="19"/>
      <c r="LS636" s="19"/>
      <c r="LT636" s="19"/>
      <c r="LU636" s="19"/>
      <c r="ND636" s="19"/>
      <c r="NE636" s="19"/>
      <c r="NF636" s="19"/>
      <c r="NG636" s="19"/>
      <c r="NH636" s="19"/>
      <c r="NI636" s="19"/>
      <c r="NJ636" s="19"/>
      <c r="NK636" s="19"/>
      <c r="NL636" s="19"/>
      <c r="NM636" s="19"/>
      <c r="NN636" s="19"/>
      <c r="NO636" s="19"/>
      <c r="NP636" s="19"/>
      <c r="OZ636" s="25"/>
      <c r="PA636" s="25"/>
      <c r="PB636" s="25"/>
      <c r="PC636" s="25"/>
      <c r="PD636" s="25"/>
      <c r="PE636" s="25"/>
      <c r="PF636" s="25"/>
      <c r="PG636" s="25"/>
      <c r="PH636" s="25"/>
      <c r="PI636" s="25"/>
      <c r="PJ636" s="25"/>
      <c r="PK636" s="25"/>
      <c r="PL636" s="25"/>
      <c r="PM636" s="25"/>
      <c r="PN636" s="25"/>
      <c r="QW636" s="25"/>
      <c r="RA636" s="19"/>
      <c r="RB636" s="19"/>
      <c r="RC636" s="19"/>
      <c r="RD636" s="19"/>
      <c r="RE636" s="19"/>
      <c r="RF636" s="19"/>
      <c r="RI636" s="19"/>
      <c r="RJ636" s="19"/>
      <c r="RK636" s="19"/>
      <c r="RL636" s="19"/>
      <c r="RM636" s="19"/>
      <c r="RN636" s="19"/>
      <c r="RO636" s="19"/>
      <c r="RP636" s="19"/>
      <c r="RQ636" s="19"/>
      <c r="RR636" s="19"/>
      <c r="RS636" s="19"/>
      <c r="RT636" s="19"/>
      <c r="RU636" s="19"/>
      <c r="RV636" s="19"/>
      <c r="RW636" s="19"/>
      <c r="RX636" s="19"/>
      <c r="RY636" s="19"/>
      <c r="SA636" s="19"/>
      <c r="SB636" s="19"/>
    </row>
    <row r="637" spans="1:496" x14ac:dyDescent="0.25">
      <c r="A637" s="2"/>
      <c r="B637" s="19"/>
      <c r="C637" s="19"/>
      <c r="D637" s="19"/>
      <c r="E637" s="25"/>
      <c r="F637" s="25"/>
      <c r="G637" s="19"/>
      <c r="H637" s="19"/>
      <c r="I637" s="19"/>
      <c r="J637" s="19"/>
      <c r="K637" s="19"/>
      <c r="L637" s="29"/>
      <c r="M637" s="29"/>
      <c r="N637" s="19"/>
      <c r="O637" s="19"/>
      <c r="P637" s="20"/>
      <c r="Q637" s="19"/>
      <c r="R637" s="19"/>
      <c r="S637" s="25"/>
      <c r="T637" s="19"/>
      <c r="U637" s="19"/>
      <c r="V637" s="19"/>
      <c r="W637" s="19"/>
      <c r="X637" s="40"/>
      <c r="Y637" s="19"/>
      <c r="Z637" s="19"/>
      <c r="AA637" s="19"/>
      <c r="AB637" s="25"/>
      <c r="AE637" s="19"/>
      <c r="AF637" s="19"/>
      <c r="AH637" s="19"/>
      <c r="AI637" s="25"/>
      <c r="CD637" s="19"/>
      <c r="CE637" s="25"/>
      <c r="DZ637" s="19"/>
      <c r="EA637" s="19"/>
      <c r="EB637" s="19"/>
      <c r="EC637" s="19"/>
      <c r="ED637" s="19"/>
      <c r="EE637" s="19"/>
      <c r="EF637" s="19"/>
      <c r="EG637" s="19"/>
      <c r="EH637" s="19"/>
      <c r="EI637" s="19"/>
      <c r="EJ637" s="19"/>
      <c r="EK637" s="19"/>
      <c r="EL637" s="19"/>
      <c r="FU637" s="19"/>
      <c r="FV637" s="19"/>
      <c r="HQ637" s="19"/>
      <c r="HR637" s="19"/>
      <c r="JM637" s="19"/>
      <c r="JN637" s="29"/>
      <c r="JO637" s="19"/>
      <c r="JP637" s="19"/>
      <c r="JQ637" s="19"/>
      <c r="JR637" s="19"/>
      <c r="JS637" s="19"/>
      <c r="JT637" s="19"/>
      <c r="JU637" s="19"/>
      <c r="JV637" s="19"/>
      <c r="JW637" s="19"/>
      <c r="JX637" s="19"/>
      <c r="JY637" s="19"/>
      <c r="JZ637" s="19"/>
      <c r="LI637" s="19"/>
      <c r="LJ637" s="19"/>
      <c r="LK637" s="19"/>
      <c r="LL637" s="19"/>
      <c r="LM637" s="19"/>
      <c r="LN637" s="19"/>
      <c r="LO637" s="19"/>
      <c r="LP637" s="19"/>
      <c r="LQ637" s="19"/>
      <c r="LR637" s="19"/>
      <c r="LS637" s="19"/>
      <c r="LT637" s="19"/>
      <c r="LU637" s="19"/>
      <c r="ND637" s="19"/>
      <c r="NE637" s="19"/>
      <c r="NF637" s="19"/>
      <c r="NG637" s="19"/>
      <c r="NH637" s="19"/>
      <c r="NI637" s="19"/>
      <c r="NJ637" s="19"/>
      <c r="NK637" s="19"/>
      <c r="NL637" s="19"/>
      <c r="NM637" s="19"/>
      <c r="NN637" s="19"/>
      <c r="NO637" s="19"/>
      <c r="NP637" s="19"/>
      <c r="OZ637" s="25"/>
      <c r="PA637" s="25"/>
      <c r="PB637" s="25"/>
      <c r="PC637" s="25"/>
      <c r="PD637" s="25"/>
      <c r="PE637" s="25"/>
      <c r="PF637" s="25"/>
      <c r="PG637" s="25"/>
      <c r="PH637" s="25"/>
      <c r="PI637" s="25"/>
      <c r="PJ637" s="25"/>
      <c r="PK637" s="25"/>
      <c r="PL637" s="25"/>
      <c r="PM637" s="25"/>
      <c r="PN637" s="25"/>
      <c r="QW637" s="25"/>
      <c r="RA637" s="19"/>
      <c r="RB637" s="19"/>
      <c r="RC637" s="19"/>
      <c r="RD637" s="19"/>
      <c r="RE637" s="19"/>
      <c r="RF637" s="19"/>
      <c r="RI637" s="19"/>
      <c r="RJ637" s="19"/>
      <c r="RK637" s="19"/>
      <c r="RL637" s="19"/>
      <c r="RM637" s="19"/>
      <c r="RN637" s="19"/>
      <c r="RO637" s="19"/>
      <c r="RP637" s="19"/>
      <c r="RQ637" s="19"/>
      <c r="RR637" s="19"/>
      <c r="RS637" s="19"/>
      <c r="RT637" s="19"/>
      <c r="RU637" s="19"/>
      <c r="RV637" s="19"/>
      <c r="RW637" s="19"/>
      <c r="RX637" s="19"/>
      <c r="RY637" s="19"/>
      <c r="SA637" s="19"/>
      <c r="SB637" s="19"/>
    </row>
    <row r="638" spans="1:496" x14ac:dyDescent="0.25">
      <c r="A638" s="2"/>
      <c r="B638" s="19"/>
      <c r="C638" s="19"/>
      <c r="D638" s="19"/>
      <c r="E638" s="25"/>
      <c r="F638" s="25"/>
      <c r="G638" s="19"/>
      <c r="H638" s="19"/>
      <c r="I638" s="19"/>
      <c r="J638" s="19"/>
      <c r="K638" s="19"/>
      <c r="L638" s="29"/>
      <c r="M638" s="29"/>
      <c r="N638" s="19"/>
      <c r="O638" s="19"/>
      <c r="P638" s="20"/>
      <c r="Q638" s="19"/>
      <c r="R638" s="19"/>
      <c r="S638" s="25"/>
      <c r="T638" s="19"/>
      <c r="U638" s="19"/>
      <c r="V638" s="19"/>
      <c r="W638" s="19"/>
      <c r="X638" s="40"/>
      <c r="Y638" s="19"/>
      <c r="Z638" s="19"/>
      <c r="AA638" s="19"/>
      <c r="AB638" s="25"/>
      <c r="AE638" s="19"/>
      <c r="AF638" s="19"/>
      <c r="AH638" s="19"/>
      <c r="AI638" s="25"/>
      <c r="CD638" s="19"/>
      <c r="CE638" s="25"/>
      <c r="DZ638" s="19"/>
      <c r="EA638" s="19"/>
      <c r="EB638" s="19"/>
      <c r="EC638" s="19"/>
      <c r="ED638" s="19"/>
      <c r="EE638" s="19"/>
      <c r="EF638" s="19"/>
      <c r="EG638" s="19"/>
      <c r="EH638" s="19"/>
      <c r="EI638" s="19"/>
      <c r="EJ638" s="19"/>
      <c r="EK638" s="19"/>
      <c r="EL638" s="19"/>
      <c r="FU638" s="19"/>
      <c r="FV638" s="19"/>
      <c r="HQ638" s="19"/>
      <c r="HR638" s="19"/>
      <c r="JM638" s="19"/>
      <c r="JN638" s="29"/>
      <c r="JO638" s="19"/>
      <c r="JP638" s="19"/>
      <c r="JQ638" s="19"/>
      <c r="JR638" s="19"/>
      <c r="JS638" s="19"/>
      <c r="JT638" s="19"/>
      <c r="JU638" s="19"/>
      <c r="JV638" s="19"/>
      <c r="JW638" s="19"/>
      <c r="JX638" s="19"/>
      <c r="JY638" s="19"/>
      <c r="JZ638" s="19"/>
      <c r="LI638" s="19"/>
      <c r="LJ638" s="19"/>
      <c r="LK638" s="19"/>
      <c r="LL638" s="19"/>
      <c r="LM638" s="19"/>
      <c r="LN638" s="19"/>
      <c r="LO638" s="19"/>
      <c r="LP638" s="19"/>
      <c r="LQ638" s="19"/>
      <c r="LR638" s="19"/>
      <c r="LS638" s="19"/>
      <c r="LT638" s="19"/>
      <c r="LU638" s="19"/>
      <c r="ND638" s="19"/>
      <c r="NE638" s="19"/>
      <c r="NF638" s="19"/>
      <c r="NG638" s="19"/>
      <c r="NH638" s="19"/>
      <c r="NI638" s="19"/>
      <c r="NJ638" s="19"/>
      <c r="NK638" s="19"/>
      <c r="NL638" s="19"/>
      <c r="NM638" s="19"/>
      <c r="NN638" s="19"/>
      <c r="NO638" s="19"/>
      <c r="NP638" s="19"/>
      <c r="OZ638" s="25"/>
      <c r="PA638" s="25"/>
      <c r="PB638" s="25"/>
      <c r="PC638" s="25"/>
      <c r="PD638" s="25"/>
      <c r="PE638" s="25"/>
      <c r="PF638" s="25"/>
      <c r="PG638" s="25"/>
      <c r="PH638" s="25"/>
      <c r="PI638" s="25"/>
      <c r="PJ638" s="25"/>
      <c r="PK638" s="25"/>
      <c r="PL638" s="25"/>
      <c r="PM638" s="25"/>
      <c r="PN638" s="25"/>
      <c r="QW638" s="25"/>
      <c r="RA638" s="19"/>
      <c r="RB638" s="19"/>
      <c r="RC638" s="19"/>
      <c r="RD638" s="19"/>
      <c r="RE638" s="19"/>
      <c r="RF638" s="19"/>
      <c r="RI638" s="19"/>
      <c r="RJ638" s="19"/>
      <c r="RK638" s="19"/>
      <c r="RL638" s="19"/>
      <c r="RM638" s="19"/>
      <c r="RN638" s="19"/>
      <c r="RO638" s="19"/>
      <c r="RP638" s="19"/>
      <c r="RQ638" s="19"/>
      <c r="RR638" s="19"/>
      <c r="RS638" s="19"/>
      <c r="RT638" s="19"/>
      <c r="RU638" s="19"/>
      <c r="RV638" s="19"/>
      <c r="RW638" s="19"/>
      <c r="RX638" s="19"/>
      <c r="RY638" s="19"/>
      <c r="SA638" s="19"/>
      <c r="SB638" s="19"/>
    </row>
    <row r="639" spans="1:496" x14ac:dyDescent="0.25">
      <c r="A639" s="2"/>
      <c r="B639" s="19"/>
      <c r="C639" s="19"/>
      <c r="D639" s="19"/>
      <c r="E639" s="25"/>
      <c r="F639" s="25"/>
      <c r="G639" s="19"/>
      <c r="H639" s="19"/>
      <c r="I639" s="19"/>
      <c r="J639" s="19"/>
      <c r="K639" s="19"/>
      <c r="L639" s="29"/>
      <c r="M639" s="29"/>
      <c r="N639" s="19"/>
      <c r="O639" s="19"/>
      <c r="P639" s="20"/>
      <c r="Q639" s="19"/>
      <c r="R639" s="19"/>
      <c r="S639" s="25"/>
      <c r="T639" s="19"/>
      <c r="U639" s="19"/>
      <c r="V639" s="19"/>
      <c r="W639" s="19"/>
      <c r="X639" s="40"/>
      <c r="Y639" s="19"/>
      <c r="Z639" s="19"/>
      <c r="AA639" s="19"/>
      <c r="AB639" s="25"/>
      <c r="AE639" s="19"/>
      <c r="AF639" s="19"/>
      <c r="AH639" s="19"/>
      <c r="AI639" s="25"/>
      <c r="CD639" s="19"/>
      <c r="CE639" s="25"/>
      <c r="DZ639" s="19"/>
      <c r="EA639" s="19"/>
      <c r="EB639" s="19"/>
      <c r="EC639" s="19"/>
      <c r="ED639" s="19"/>
      <c r="EE639" s="19"/>
      <c r="EF639" s="19"/>
      <c r="EG639" s="19"/>
      <c r="EH639" s="19"/>
      <c r="EI639" s="19"/>
      <c r="EJ639" s="19"/>
      <c r="EK639" s="19"/>
      <c r="EL639" s="19"/>
      <c r="FU639" s="19"/>
      <c r="FV639" s="19"/>
      <c r="HQ639" s="19"/>
      <c r="HR639" s="19"/>
      <c r="JM639" s="19"/>
      <c r="JN639" s="29"/>
      <c r="JO639" s="19"/>
      <c r="JP639" s="19"/>
      <c r="JQ639" s="19"/>
      <c r="JR639" s="19"/>
      <c r="JS639" s="19"/>
      <c r="JT639" s="19"/>
      <c r="JU639" s="19"/>
      <c r="JV639" s="19"/>
      <c r="JW639" s="19"/>
      <c r="JX639" s="19"/>
      <c r="JY639" s="19"/>
      <c r="JZ639" s="19"/>
      <c r="LI639" s="19"/>
      <c r="LJ639" s="19"/>
      <c r="LK639" s="19"/>
      <c r="LL639" s="19"/>
      <c r="LM639" s="19"/>
      <c r="LN639" s="19"/>
      <c r="LO639" s="19"/>
      <c r="LP639" s="19"/>
      <c r="LQ639" s="19"/>
      <c r="LR639" s="19"/>
      <c r="LS639" s="19"/>
      <c r="LT639" s="19"/>
      <c r="LU639" s="19"/>
      <c r="ND639" s="19"/>
      <c r="NE639" s="19"/>
      <c r="NF639" s="19"/>
      <c r="NG639" s="19"/>
      <c r="NH639" s="19"/>
      <c r="NI639" s="19"/>
      <c r="NJ639" s="19"/>
      <c r="NK639" s="19"/>
      <c r="NL639" s="19"/>
      <c r="NM639" s="19"/>
      <c r="NN639" s="19"/>
      <c r="NO639" s="19"/>
      <c r="NP639" s="19"/>
      <c r="OZ639" s="25"/>
      <c r="PA639" s="25"/>
      <c r="PB639" s="25"/>
      <c r="PC639" s="25"/>
      <c r="PD639" s="25"/>
      <c r="PE639" s="25"/>
      <c r="PF639" s="25"/>
      <c r="PG639" s="25"/>
      <c r="PH639" s="25"/>
      <c r="PI639" s="25"/>
      <c r="PJ639" s="25"/>
      <c r="PK639" s="25"/>
      <c r="PL639" s="25"/>
      <c r="PM639" s="25"/>
      <c r="PN639" s="25"/>
      <c r="QW639" s="25"/>
      <c r="RA639" s="19"/>
      <c r="RB639" s="19"/>
      <c r="RC639" s="19"/>
      <c r="RD639" s="19"/>
      <c r="RE639" s="19"/>
      <c r="RF639" s="19"/>
      <c r="RI639" s="19"/>
      <c r="RJ639" s="19"/>
      <c r="RK639" s="19"/>
      <c r="RL639" s="19"/>
      <c r="RM639" s="19"/>
      <c r="RN639" s="19"/>
      <c r="RO639" s="19"/>
      <c r="RP639" s="19"/>
      <c r="RQ639" s="19"/>
      <c r="RR639" s="19"/>
      <c r="RS639" s="19"/>
      <c r="RT639" s="19"/>
      <c r="RU639" s="19"/>
      <c r="RV639" s="19"/>
      <c r="RW639" s="19"/>
      <c r="RX639" s="19"/>
      <c r="RY639" s="19"/>
      <c r="SA639" s="19"/>
      <c r="SB639" s="19"/>
    </row>
    <row r="640" spans="1:496" x14ac:dyDescent="0.25">
      <c r="A640" s="2"/>
      <c r="B640" s="19"/>
      <c r="C640" s="19"/>
      <c r="D640" s="19"/>
      <c r="E640" s="25"/>
      <c r="F640" s="25"/>
      <c r="G640" s="19"/>
      <c r="H640" s="19"/>
      <c r="I640" s="19"/>
      <c r="J640" s="19"/>
      <c r="K640" s="19"/>
      <c r="L640" s="29"/>
      <c r="M640" s="29"/>
      <c r="N640" s="19"/>
      <c r="O640" s="19"/>
      <c r="P640" s="20"/>
      <c r="Q640" s="19"/>
      <c r="R640" s="19"/>
      <c r="S640" s="25"/>
      <c r="T640" s="19"/>
      <c r="U640" s="19"/>
      <c r="V640" s="19"/>
      <c r="W640" s="19"/>
      <c r="X640" s="40"/>
      <c r="Y640" s="19"/>
      <c r="Z640" s="19"/>
      <c r="AA640" s="19"/>
      <c r="AB640" s="25"/>
      <c r="AE640" s="19"/>
      <c r="AF640" s="19"/>
      <c r="AH640" s="19"/>
      <c r="AI640" s="25"/>
      <c r="CD640" s="19"/>
      <c r="CE640" s="25"/>
      <c r="DZ640" s="19"/>
      <c r="EA640" s="19"/>
      <c r="EB640" s="19"/>
      <c r="EC640" s="19"/>
      <c r="ED640" s="19"/>
      <c r="EE640" s="19"/>
      <c r="EF640" s="19"/>
      <c r="EG640" s="19"/>
      <c r="EH640" s="19"/>
      <c r="EI640" s="19"/>
      <c r="EJ640" s="19"/>
      <c r="EK640" s="19"/>
      <c r="EL640" s="19"/>
      <c r="FU640" s="19"/>
      <c r="FV640" s="19"/>
      <c r="HQ640" s="19"/>
      <c r="HR640" s="19"/>
      <c r="JM640" s="19"/>
      <c r="JN640" s="29"/>
      <c r="JO640" s="19"/>
      <c r="JP640" s="19"/>
      <c r="JQ640" s="19"/>
      <c r="JR640" s="19"/>
      <c r="JS640" s="19"/>
      <c r="JT640" s="19"/>
      <c r="JU640" s="19"/>
      <c r="JV640" s="19"/>
      <c r="JW640" s="19"/>
      <c r="JX640" s="19"/>
      <c r="JY640" s="19"/>
      <c r="JZ640" s="19"/>
      <c r="LI640" s="19"/>
      <c r="LJ640" s="19"/>
      <c r="LK640" s="19"/>
      <c r="LL640" s="19"/>
      <c r="LM640" s="19"/>
      <c r="LN640" s="19"/>
      <c r="LO640" s="19"/>
      <c r="LP640" s="19"/>
      <c r="LQ640" s="19"/>
      <c r="LR640" s="19"/>
      <c r="LS640" s="19"/>
      <c r="LT640" s="19"/>
      <c r="LU640" s="19"/>
      <c r="ND640" s="19"/>
      <c r="NE640" s="19"/>
      <c r="NF640" s="19"/>
      <c r="NG640" s="19"/>
      <c r="NH640" s="19"/>
      <c r="NI640" s="19"/>
      <c r="NJ640" s="19"/>
      <c r="NK640" s="19"/>
      <c r="NL640" s="19"/>
      <c r="NM640" s="19"/>
      <c r="NN640" s="19"/>
      <c r="NO640" s="19"/>
      <c r="NP640" s="19"/>
      <c r="OZ640" s="25"/>
      <c r="PA640" s="25"/>
      <c r="PB640" s="25"/>
      <c r="PC640" s="25"/>
      <c r="PD640" s="25"/>
      <c r="PE640" s="25"/>
      <c r="PF640" s="25"/>
      <c r="PG640" s="25"/>
      <c r="PH640" s="25"/>
      <c r="PI640" s="25"/>
      <c r="PJ640" s="25"/>
      <c r="PK640" s="25"/>
      <c r="PL640" s="25"/>
      <c r="PM640" s="25"/>
      <c r="PN640" s="25"/>
      <c r="QW640" s="25"/>
      <c r="RA640" s="19"/>
      <c r="RB640" s="19"/>
      <c r="RC640" s="19"/>
      <c r="RD640" s="19"/>
      <c r="RE640" s="19"/>
      <c r="RF640" s="19"/>
      <c r="RI640" s="19"/>
      <c r="RJ640" s="19"/>
      <c r="RK640" s="19"/>
      <c r="RL640" s="19"/>
      <c r="RM640" s="19"/>
      <c r="RN640" s="19"/>
      <c r="RO640" s="19"/>
      <c r="RP640" s="19"/>
      <c r="RQ640" s="19"/>
      <c r="RR640" s="19"/>
      <c r="RS640" s="19"/>
      <c r="RT640" s="19"/>
      <c r="RU640" s="19"/>
      <c r="RV640" s="19"/>
      <c r="RW640" s="19"/>
      <c r="RX640" s="19"/>
      <c r="RY640" s="19"/>
      <c r="SA640" s="19"/>
      <c r="SB640" s="19"/>
    </row>
    <row r="641" spans="1:496" x14ac:dyDescent="0.25">
      <c r="A641" s="2"/>
      <c r="B641" s="19"/>
      <c r="C641" s="19"/>
      <c r="D641" s="19"/>
      <c r="E641" s="25"/>
      <c r="F641" s="25"/>
      <c r="G641" s="19"/>
      <c r="H641" s="19"/>
      <c r="I641" s="19"/>
      <c r="J641" s="19"/>
      <c r="K641" s="19"/>
      <c r="L641" s="29"/>
      <c r="M641" s="29"/>
      <c r="N641" s="19"/>
      <c r="O641" s="19"/>
      <c r="P641" s="20"/>
      <c r="Q641" s="19"/>
      <c r="R641" s="19"/>
      <c r="S641" s="25"/>
      <c r="T641" s="19"/>
      <c r="U641" s="19"/>
      <c r="V641" s="19"/>
      <c r="W641" s="19"/>
      <c r="X641" s="40"/>
      <c r="Y641" s="19"/>
      <c r="Z641" s="19"/>
      <c r="AA641" s="19"/>
      <c r="AB641" s="25"/>
      <c r="AE641" s="19"/>
      <c r="AF641" s="19"/>
      <c r="AH641" s="19"/>
      <c r="AI641" s="25"/>
      <c r="CD641" s="19"/>
      <c r="CE641" s="25"/>
      <c r="DZ641" s="19"/>
      <c r="EA641" s="19"/>
      <c r="EB641" s="19"/>
      <c r="EC641" s="19"/>
      <c r="ED641" s="19"/>
      <c r="EE641" s="19"/>
      <c r="EF641" s="19"/>
      <c r="EG641" s="19"/>
      <c r="EH641" s="19"/>
      <c r="EI641" s="19"/>
      <c r="EJ641" s="19"/>
      <c r="EK641" s="19"/>
      <c r="EL641" s="19"/>
      <c r="FU641" s="19"/>
      <c r="FV641" s="19"/>
      <c r="HQ641" s="19"/>
      <c r="HR641" s="19"/>
      <c r="JM641" s="19"/>
      <c r="JN641" s="29"/>
      <c r="JO641" s="19"/>
      <c r="JP641" s="19"/>
      <c r="JQ641" s="19"/>
      <c r="JR641" s="19"/>
      <c r="JS641" s="19"/>
      <c r="JT641" s="19"/>
      <c r="JU641" s="19"/>
      <c r="JV641" s="19"/>
      <c r="JW641" s="19"/>
      <c r="JX641" s="19"/>
      <c r="JY641" s="19"/>
      <c r="JZ641" s="19"/>
      <c r="LI641" s="19"/>
      <c r="LJ641" s="19"/>
      <c r="LK641" s="19"/>
      <c r="LL641" s="19"/>
      <c r="LM641" s="19"/>
      <c r="LN641" s="19"/>
      <c r="LO641" s="19"/>
      <c r="LP641" s="19"/>
      <c r="LQ641" s="19"/>
      <c r="LR641" s="19"/>
      <c r="LS641" s="19"/>
      <c r="LT641" s="19"/>
      <c r="LU641" s="19"/>
      <c r="ND641" s="19"/>
      <c r="NE641" s="19"/>
      <c r="NF641" s="19"/>
      <c r="NG641" s="19"/>
      <c r="NH641" s="19"/>
      <c r="NI641" s="19"/>
      <c r="NJ641" s="19"/>
      <c r="NK641" s="19"/>
      <c r="NL641" s="19"/>
      <c r="NM641" s="19"/>
      <c r="NN641" s="19"/>
      <c r="NO641" s="19"/>
      <c r="NP641" s="19"/>
      <c r="OZ641" s="25"/>
      <c r="PA641" s="25"/>
      <c r="PB641" s="25"/>
      <c r="PC641" s="25"/>
      <c r="PD641" s="25"/>
      <c r="PE641" s="25"/>
      <c r="PF641" s="25"/>
      <c r="PG641" s="25"/>
      <c r="PH641" s="25"/>
      <c r="PI641" s="25"/>
      <c r="PJ641" s="25"/>
      <c r="PK641" s="25"/>
      <c r="PL641" s="25"/>
      <c r="PM641" s="25"/>
      <c r="PN641" s="25"/>
      <c r="QW641" s="25"/>
      <c r="RA641" s="19"/>
      <c r="RB641" s="19"/>
      <c r="RC641" s="19"/>
      <c r="RD641" s="19"/>
      <c r="RE641" s="19"/>
      <c r="RF641" s="19"/>
      <c r="RI641" s="19"/>
      <c r="RJ641" s="19"/>
      <c r="RK641" s="19"/>
      <c r="RL641" s="19"/>
      <c r="RM641" s="19"/>
      <c r="RN641" s="19"/>
      <c r="RO641" s="19"/>
      <c r="RP641" s="19"/>
      <c r="RQ641" s="19"/>
      <c r="RR641" s="19"/>
      <c r="RS641" s="19"/>
      <c r="RT641" s="19"/>
      <c r="RU641" s="19"/>
      <c r="RV641" s="19"/>
      <c r="RW641" s="19"/>
      <c r="RX641" s="19"/>
      <c r="RY641" s="19"/>
      <c r="SA641" s="19"/>
      <c r="SB641" s="19"/>
    </row>
    <row r="642" spans="1:496" x14ac:dyDescent="0.25">
      <c r="A642" s="2"/>
      <c r="B642" s="19"/>
      <c r="C642" s="19"/>
      <c r="D642" s="19"/>
      <c r="E642" s="25"/>
      <c r="F642" s="25"/>
      <c r="G642" s="19"/>
      <c r="H642" s="19"/>
      <c r="I642" s="19"/>
      <c r="J642" s="19"/>
      <c r="K642" s="19"/>
      <c r="L642" s="29"/>
      <c r="M642" s="29"/>
      <c r="N642" s="19"/>
      <c r="O642" s="19"/>
      <c r="P642" s="20"/>
      <c r="Q642" s="19"/>
      <c r="R642" s="19"/>
      <c r="S642" s="25"/>
      <c r="T642" s="19"/>
      <c r="U642" s="19"/>
      <c r="V642" s="19"/>
      <c r="W642" s="19"/>
      <c r="X642" s="40"/>
      <c r="Y642" s="19"/>
      <c r="Z642" s="19"/>
      <c r="AA642" s="19"/>
      <c r="AB642" s="25"/>
      <c r="AE642" s="19"/>
      <c r="AF642" s="19"/>
      <c r="AH642" s="19"/>
      <c r="AI642" s="25"/>
      <c r="CD642" s="19"/>
      <c r="CE642" s="25"/>
      <c r="DZ642" s="19"/>
      <c r="EA642" s="19"/>
      <c r="EB642" s="19"/>
      <c r="EC642" s="19"/>
      <c r="ED642" s="19"/>
      <c r="EE642" s="19"/>
      <c r="EF642" s="19"/>
      <c r="EG642" s="19"/>
      <c r="EH642" s="19"/>
      <c r="EI642" s="19"/>
      <c r="EJ642" s="19"/>
      <c r="EK642" s="19"/>
      <c r="EL642" s="19"/>
      <c r="FU642" s="19"/>
      <c r="FV642" s="19"/>
      <c r="HQ642" s="19"/>
      <c r="HR642" s="19"/>
      <c r="JM642" s="19"/>
      <c r="JN642" s="29"/>
      <c r="JO642" s="19"/>
      <c r="JP642" s="19"/>
      <c r="JQ642" s="19"/>
      <c r="JR642" s="19"/>
      <c r="JS642" s="19"/>
      <c r="JT642" s="19"/>
      <c r="JU642" s="19"/>
      <c r="JV642" s="19"/>
      <c r="JW642" s="19"/>
      <c r="JX642" s="19"/>
      <c r="JY642" s="19"/>
      <c r="JZ642" s="19"/>
      <c r="LI642" s="19"/>
      <c r="LJ642" s="19"/>
      <c r="LK642" s="19"/>
      <c r="LL642" s="19"/>
      <c r="LM642" s="19"/>
      <c r="LN642" s="19"/>
      <c r="LO642" s="19"/>
      <c r="LP642" s="19"/>
      <c r="LQ642" s="19"/>
      <c r="LR642" s="19"/>
      <c r="LS642" s="19"/>
      <c r="LT642" s="19"/>
      <c r="LU642" s="19"/>
      <c r="ND642" s="19"/>
      <c r="NE642" s="19"/>
      <c r="NF642" s="19"/>
      <c r="NG642" s="19"/>
      <c r="NH642" s="19"/>
      <c r="NI642" s="19"/>
      <c r="NJ642" s="19"/>
      <c r="NK642" s="19"/>
      <c r="NL642" s="19"/>
      <c r="NM642" s="19"/>
      <c r="NN642" s="19"/>
      <c r="NO642" s="19"/>
      <c r="NP642" s="19"/>
      <c r="OZ642" s="25"/>
      <c r="PA642" s="25"/>
      <c r="PB642" s="25"/>
      <c r="PC642" s="25"/>
      <c r="PD642" s="25"/>
      <c r="PE642" s="25"/>
      <c r="PF642" s="25"/>
      <c r="PG642" s="25"/>
      <c r="PH642" s="25"/>
      <c r="PI642" s="25"/>
      <c r="PJ642" s="25"/>
      <c r="PK642" s="25"/>
      <c r="PL642" s="25"/>
      <c r="PM642" s="25"/>
      <c r="PN642" s="25"/>
      <c r="QW642" s="25"/>
      <c r="RA642" s="19"/>
      <c r="RB642" s="19"/>
      <c r="RC642" s="19"/>
      <c r="RD642" s="19"/>
      <c r="RE642" s="19"/>
      <c r="RF642" s="19"/>
      <c r="RI642" s="19"/>
      <c r="RJ642" s="19"/>
      <c r="RK642" s="19"/>
      <c r="RL642" s="19"/>
      <c r="RM642" s="19"/>
      <c r="RN642" s="19"/>
      <c r="RO642" s="19"/>
      <c r="RP642" s="19"/>
      <c r="RQ642" s="19"/>
      <c r="RR642" s="19"/>
      <c r="RS642" s="19"/>
      <c r="RT642" s="19"/>
      <c r="RU642" s="19"/>
      <c r="RV642" s="19"/>
      <c r="RW642" s="19"/>
      <c r="RX642" s="19"/>
      <c r="RY642" s="19"/>
      <c r="SA642" s="19"/>
      <c r="SB642" s="19"/>
    </row>
    <row r="643" spans="1:496" x14ac:dyDescent="0.25">
      <c r="A643" s="2"/>
      <c r="B643" s="19"/>
      <c r="C643" s="19"/>
      <c r="D643" s="19"/>
      <c r="E643" s="25"/>
      <c r="F643" s="25"/>
      <c r="G643" s="19"/>
      <c r="H643" s="19"/>
      <c r="I643" s="19"/>
      <c r="J643" s="19"/>
      <c r="K643" s="19"/>
      <c r="L643" s="29"/>
      <c r="M643" s="29"/>
      <c r="N643" s="19"/>
      <c r="O643" s="19"/>
      <c r="P643" s="20"/>
      <c r="Q643" s="19"/>
      <c r="R643" s="19"/>
      <c r="S643" s="25"/>
      <c r="T643" s="19"/>
      <c r="U643" s="19"/>
      <c r="V643" s="19"/>
      <c r="W643" s="19"/>
      <c r="X643" s="40"/>
      <c r="Y643" s="19"/>
      <c r="Z643" s="19"/>
      <c r="AA643" s="19"/>
      <c r="AB643" s="25"/>
      <c r="AE643" s="19"/>
      <c r="AF643" s="19"/>
      <c r="AH643" s="19"/>
      <c r="AI643" s="25"/>
      <c r="CD643" s="19"/>
      <c r="CE643" s="25"/>
      <c r="DZ643" s="19"/>
      <c r="EA643" s="19"/>
      <c r="EB643" s="19"/>
      <c r="EC643" s="19"/>
      <c r="ED643" s="19"/>
      <c r="EE643" s="19"/>
      <c r="EF643" s="19"/>
      <c r="EG643" s="19"/>
      <c r="EH643" s="19"/>
      <c r="EI643" s="19"/>
      <c r="EJ643" s="19"/>
      <c r="EK643" s="19"/>
      <c r="EL643" s="19"/>
      <c r="FU643" s="19"/>
      <c r="FV643" s="19"/>
      <c r="HQ643" s="19"/>
      <c r="HR643" s="19"/>
      <c r="JM643" s="19"/>
      <c r="JN643" s="29"/>
      <c r="JO643" s="19"/>
      <c r="JP643" s="19"/>
      <c r="JQ643" s="19"/>
      <c r="JR643" s="19"/>
      <c r="JS643" s="19"/>
      <c r="JT643" s="19"/>
      <c r="JU643" s="19"/>
      <c r="JV643" s="19"/>
      <c r="JW643" s="19"/>
      <c r="JX643" s="19"/>
      <c r="JY643" s="19"/>
      <c r="JZ643" s="19"/>
      <c r="LI643" s="19"/>
      <c r="LJ643" s="19"/>
      <c r="LK643" s="19"/>
      <c r="LL643" s="19"/>
      <c r="LM643" s="19"/>
      <c r="LN643" s="19"/>
      <c r="LO643" s="19"/>
      <c r="LP643" s="19"/>
      <c r="LQ643" s="19"/>
      <c r="LR643" s="19"/>
      <c r="LS643" s="19"/>
      <c r="LT643" s="19"/>
      <c r="LU643" s="19"/>
      <c r="ND643" s="19"/>
      <c r="NE643" s="19"/>
      <c r="NF643" s="19"/>
      <c r="NG643" s="19"/>
      <c r="NH643" s="19"/>
      <c r="NI643" s="19"/>
      <c r="NJ643" s="19"/>
      <c r="NK643" s="19"/>
      <c r="NL643" s="19"/>
      <c r="NM643" s="19"/>
      <c r="NN643" s="19"/>
      <c r="NO643" s="19"/>
      <c r="NP643" s="19"/>
      <c r="OZ643" s="25"/>
      <c r="PA643" s="25"/>
      <c r="PB643" s="25"/>
      <c r="PC643" s="25"/>
      <c r="PD643" s="25"/>
      <c r="PE643" s="25"/>
      <c r="PF643" s="25"/>
      <c r="PG643" s="25"/>
      <c r="PH643" s="25"/>
      <c r="PI643" s="25"/>
      <c r="PJ643" s="25"/>
      <c r="PK643" s="25"/>
      <c r="PL643" s="25"/>
      <c r="PM643" s="25"/>
      <c r="PN643" s="25"/>
      <c r="QW643" s="25"/>
      <c r="RA643" s="19"/>
      <c r="RB643" s="19"/>
      <c r="RC643" s="19"/>
      <c r="RD643" s="19"/>
      <c r="RE643" s="19"/>
      <c r="RF643" s="19"/>
      <c r="RI643" s="19"/>
      <c r="RJ643" s="19"/>
      <c r="RK643" s="19"/>
      <c r="RL643" s="19"/>
      <c r="RM643" s="19"/>
      <c r="RN643" s="19"/>
      <c r="RO643" s="19"/>
      <c r="RP643" s="19"/>
      <c r="RQ643" s="19"/>
      <c r="RR643" s="19"/>
      <c r="RS643" s="19"/>
      <c r="RT643" s="19"/>
      <c r="RU643" s="19"/>
      <c r="RV643" s="19"/>
      <c r="RW643" s="19"/>
      <c r="RX643" s="19"/>
      <c r="RY643" s="19"/>
      <c r="SA643" s="19"/>
      <c r="SB643" s="19"/>
    </row>
    <row r="646" spans="1:496" x14ac:dyDescent="0.25">
      <c r="AE646" s="19"/>
      <c r="AF646" s="19"/>
      <c r="CD646" s="19"/>
      <c r="CE646" s="25"/>
      <c r="EA646" s="19"/>
      <c r="EB646" s="19"/>
      <c r="EC646" s="19"/>
      <c r="ED646" s="19"/>
      <c r="EE646" s="19"/>
      <c r="EF646" s="19"/>
      <c r="EG646" s="19"/>
      <c r="EH646" s="19"/>
      <c r="EI646" s="19"/>
      <c r="EJ646" s="19"/>
      <c r="EK646" s="19"/>
      <c r="JO646" s="19"/>
      <c r="JP646" s="19"/>
      <c r="JQ646" s="19"/>
      <c r="JR646" s="19"/>
      <c r="JS646" s="19"/>
      <c r="JT646" s="19"/>
      <c r="JU646" s="19"/>
      <c r="JV646" s="19"/>
      <c r="JW646" s="19"/>
      <c r="JX646" s="19"/>
      <c r="JY646" s="19"/>
      <c r="LJ646" s="19"/>
      <c r="LK646" s="19"/>
      <c r="LL646" s="19"/>
      <c r="LM646" s="19"/>
      <c r="LN646" s="19"/>
      <c r="LO646" s="19"/>
      <c r="LP646" s="19"/>
      <c r="LQ646" s="19"/>
      <c r="LR646" s="19"/>
      <c r="LS646" s="19"/>
      <c r="LT646" s="19"/>
      <c r="NE646" s="19"/>
      <c r="NF646" s="19"/>
      <c r="NG646" s="19"/>
      <c r="NH646" s="19"/>
      <c r="NI646" s="19"/>
      <c r="NJ646" s="19"/>
      <c r="NK646" s="19"/>
      <c r="NL646" s="19"/>
      <c r="NM646" s="19"/>
      <c r="NN646" s="19"/>
      <c r="NO646" s="19"/>
      <c r="PA646" s="25"/>
      <c r="PC646" s="25"/>
      <c r="PD646" s="25"/>
      <c r="PE646" s="25"/>
      <c r="PF646" s="25"/>
      <c r="PG646" s="25"/>
      <c r="PH646" s="25"/>
      <c r="PI646" s="25"/>
      <c r="PJ646" s="25"/>
      <c r="PK646" s="25"/>
      <c r="PL646" s="25"/>
      <c r="PM646" s="25"/>
      <c r="QW646" s="25"/>
    </row>
  </sheetData>
  <mergeCells count="3">
    <mergeCell ref="QX7:QZ7"/>
    <mergeCell ref="RI7:RN7"/>
    <mergeCell ref="RD6:RF6"/>
  </mergeCell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topLeftCell="A4" workbookViewId="0">
      <selection activeCell="I19" sqref="I19"/>
    </sheetView>
  </sheetViews>
  <sheetFormatPr defaultColWidth="15.5546875" defaultRowHeight="14.4" x14ac:dyDescent="0.3"/>
  <cols>
    <col min="1" max="1" width="26.88671875" style="99" bestFit="1" customWidth="1"/>
    <col min="2" max="2" width="34.33203125" style="99" customWidth="1"/>
    <col min="3" max="3" width="8.5546875" style="99" bestFit="1" customWidth="1"/>
    <col min="4" max="4" width="1.33203125" style="99" customWidth="1"/>
    <col min="5" max="5" width="45" style="99" bestFit="1" customWidth="1"/>
    <col min="6" max="6" width="17" style="99" bestFit="1" customWidth="1"/>
    <col min="7" max="7" width="1.77734375" style="99" customWidth="1"/>
    <col min="8" max="8" width="34.21875" style="99" bestFit="1" customWidth="1"/>
    <col min="9" max="9" width="20.44140625" style="99" bestFit="1" customWidth="1"/>
    <col min="10" max="10" width="2.5546875" style="99" customWidth="1"/>
    <col min="11" max="16" width="0" style="99" hidden="1" customWidth="1"/>
    <col min="17" max="17" width="16.88671875" style="99" customWidth="1"/>
    <col min="18" max="18" width="5" style="99" bestFit="1" customWidth="1"/>
    <col min="19" max="19" width="12.44140625" style="99" bestFit="1" customWidth="1"/>
    <col min="20" max="20" width="17.88671875" style="99" bestFit="1" customWidth="1"/>
    <col min="21" max="21" width="15.21875" style="99" bestFit="1" customWidth="1"/>
    <col min="22" max="22" width="22" style="99" bestFit="1" customWidth="1"/>
    <col min="23" max="23" width="32" style="99" bestFit="1" customWidth="1"/>
    <col min="24" max="16384" width="15.5546875" style="99"/>
  </cols>
  <sheetData>
    <row r="1" spans="1:23" ht="18" x14ac:dyDescent="0.35">
      <c r="A1" s="98" t="s">
        <v>494</v>
      </c>
    </row>
    <row r="2" spans="1:23" ht="15.6" x14ac:dyDescent="0.3">
      <c r="A2" s="101" t="s">
        <v>496</v>
      </c>
    </row>
    <row r="3" spans="1:23" x14ac:dyDescent="0.3">
      <c r="A3" s="100" t="s">
        <v>495</v>
      </c>
    </row>
    <row r="5" spans="1:23" s="102" customFormat="1" ht="16.2" thickBot="1" x14ac:dyDescent="0.35">
      <c r="B5" s="212" t="s">
        <v>607</v>
      </c>
      <c r="C5" s="212"/>
      <c r="E5" s="212" t="s">
        <v>608</v>
      </c>
      <c r="F5" s="212"/>
      <c r="H5" s="212" t="s">
        <v>497</v>
      </c>
      <c r="I5" s="212"/>
      <c r="S5" s="102" t="s">
        <v>618</v>
      </c>
      <c r="T5" s="102" t="s">
        <v>622</v>
      </c>
      <c r="U5" s="102" t="s">
        <v>623</v>
      </c>
      <c r="V5" s="102" t="s">
        <v>619</v>
      </c>
      <c r="W5" s="102" t="s">
        <v>620</v>
      </c>
    </row>
    <row r="6" spans="1:23" ht="15" thickBot="1" x14ac:dyDescent="0.35">
      <c r="B6" s="103" t="s">
        <v>498</v>
      </c>
      <c r="C6" s="103" t="s">
        <v>499</v>
      </c>
      <c r="E6" s="103" t="s">
        <v>498</v>
      </c>
      <c r="F6" s="103" t="s">
        <v>499</v>
      </c>
      <c r="H6" s="103" t="s">
        <v>498</v>
      </c>
      <c r="I6" s="103" t="s">
        <v>499</v>
      </c>
      <c r="Q6" s="206" t="s">
        <v>251</v>
      </c>
      <c r="R6" s="207"/>
      <c r="S6" s="145">
        <f>'Pricing - Traditional Resources'!F23</f>
        <v>0</v>
      </c>
      <c r="T6" s="145">
        <f>'Pricing - Traditional Resources'!F23</f>
        <v>0</v>
      </c>
      <c r="U6" s="145">
        <f>'Pricing - Biomass Resources'!H15</f>
        <v>0</v>
      </c>
      <c r="V6" s="145">
        <f>'Pricing - Biomass Resources'!G15</f>
        <v>0</v>
      </c>
      <c r="W6" s="145">
        <f>'Pricing - Wind, Solar, Hydro'!D14</f>
        <v>0</v>
      </c>
    </row>
    <row r="7" spans="1:23" ht="15" thickBot="1" x14ac:dyDescent="0.35">
      <c r="B7" s="154" t="s">
        <v>200</v>
      </c>
      <c r="C7" s="188">
        <f>'Proposal and Operational Info'!B4</f>
        <v>0</v>
      </c>
      <c r="E7" s="100" t="s">
        <v>504</v>
      </c>
      <c r="F7" s="105">
        <f>'Proposal and Operational Info'!B37</f>
        <v>0</v>
      </c>
      <c r="H7" s="99" t="s">
        <v>261</v>
      </c>
      <c r="I7" s="146" t="s">
        <v>611</v>
      </c>
      <c r="Q7" s="62"/>
      <c r="R7" s="68"/>
      <c r="S7" s="105"/>
      <c r="T7" s="105"/>
      <c r="U7" s="105"/>
      <c r="V7" s="105"/>
      <c r="W7" s="105"/>
    </row>
    <row r="8" spans="1:23" ht="15" thickBot="1" x14ac:dyDescent="0.35">
      <c r="B8" s="154" t="s">
        <v>198</v>
      </c>
      <c r="C8" s="188">
        <f>'Proposal and Operational Info'!B3</f>
        <v>0</v>
      </c>
      <c r="E8" s="100" t="s">
        <v>505</v>
      </c>
      <c r="F8" s="105">
        <f>'Proposal and Operational Info'!B39</f>
        <v>0</v>
      </c>
      <c r="H8" s="100" t="s">
        <v>510</v>
      </c>
      <c r="I8" s="146" t="s">
        <v>621</v>
      </c>
      <c r="Q8" s="206" t="s">
        <v>252</v>
      </c>
      <c r="R8" s="207"/>
      <c r="S8" s="145">
        <f>'Pricing - Traditional Resources'!G25</f>
        <v>0</v>
      </c>
      <c r="T8" s="145">
        <f>'Pricing - Traditional Resources'!F25</f>
        <v>0</v>
      </c>
      <c r="U8" s="145">
        <f>'Pricing - Biomass Resources'!H17</f>
        <v>0</v>
      </c>
      <c r="V8" s="145">
        <f>'Pricing - Biomass Resources'!G17</f>
        <v>0</v>
      </c>
    </row>
    <row r="9" spans="1:23" ht="15" thickBot="1" x14ac:dyDescent="0.35">
      <c r="B9" s="154" t="s">
        <v>500</v>
      </c>
      <c r="C9" s="188">
        <f>'Proposal and Operational Info'!B7</f>
        <v>0</v>
      </c>
      <c r="E9" s="100" t="s">
        <v>506</v>
      </c>
      <c r="F9" s="105">
        <f>'Proposal and Operational Info'!B38</f>
        <v>0</v>
      </c>
      <c r="H9" s="100" t="s">
        <v>512</v>
      </c>
      <c r="I9" s="105">
        <f>'Proposal and Operational Info'!B62</f>
        <v>0</v>
      </c>
      <c r="Q9" s="206" t="s">
        <v>244</v>
      </c>
      <c r="R9" s="207"/>
      <c r="S9" s="145">
        <f>'Pricing - Traditional Resources'!G26</f>
        <v>0</v>
      </c>
      <c r="T9" s="145">
        <f>'Pricing - Traditional Resources'!F26</f>
        <v>0</v>
      </c>
      <c r="U9" s="145">
        <f>'Pricing - Biomass Resources'!H18</f>
        <v>0</v>
      </c>
      <c r="V9" s="145">
        <f>'Pricing - Biomass Resources'!G18</f>
        <v>0</v>
      </c>
    </row>
    <row r="10" spans="1:23" ht="15" thickBot="1" x14ac:dyDescent="0.35">
      <c r="B10" s="154" t="s">
        <v>501</v>
      </c>
      <c r="C10" s="188">
        <f>'Proposal and Operational Info'!B8</f>
        <v>0</v>
      </c>
      <c r="E10" s="100" t="s">
        <v>507</v>
      </c>
      <c r="F10" s="105">
        <f>'Proposal and Operational Info'!B40</f>
        <v>0</v>
      </c>
      <c r="H10" s="100" t="s">
        <v>513</v>
      </c>
      <c r="I10" s="105">
        <f>'Proposal and Operational Info'!B63</f>
        <v>0</v>
      </c>
      <c r="Q10" s="62"/>
      <c r="R10" s="68"/>
      <c r="S10" s="147"/>
      <c r="T10" s="147"/>
      <c r="U10" s="147"/>
      <c r="V10" s="147"/>
      <c r="W10" s="147"/>
    </row>
    <row r="11" spans="1:23" ht="15" hidden="1" thickBot="1" x14ac:dyDescent="0.35">
      <c r="B11" s="155" t="s">
        <v>502</v>
      </c>
      <c r="C11" s="104">
        <f>'Proposal and Operational Info'!B25</f>
        <v>0</v>
      </c>
      <c r="E11" s="100" t="s">
        <v>508</v>
      </c>
      <c r="F11" s="105">
        <f>'Proposal and Operational Info'!B41</f>
        <v>0</v>
      </c>
      <c r="H11" s="144" t="s">
        <v>609</v>
      </c>
      <c r="I11" s="146" t="s">
        <v>611</v>
      </c>
      <c r="Q11" s="58" t="str">
        <f>'Pricing - Traditional Resources'!B28</f>
        <v>Calendar Year 1</v>
      </c>
      <c r="R11" s="58">
        <f>'Pricing - Traditional Resources'!C28</f>
        <v>1900</v>
      </c>
      <c r="S11" s="145">
        <f>'Pricing - Traditional Resources'!G28</f>
        <v>0</v>
      </c>
      <c r="T11" s="145">
        <f>'Pricing - Traditional Resources'!F28</f>
        <v>0</v>
      </c>
      <c r="U11" s="145">
        <f>'Pricing - Biomass Resources'!H20</f>
        <v>0</v>
      </c>
      <c r="V11" s="145">
        <f>'Pricing - Biomass Resources'!G20</f>
        <v>0</v>
      </c>
      <c r="W11" s="145">
        <f>'Pricing - Wind, Solar, Hydro'!D16</f>
        <v>0</v>
      </c>
    </row>
    <row r="12" spans="1:23" ht="15" thickBot="1" x14ac:dyDescent="0.35">
      <c r="B12" s="155" t="s">
        <v>503</v>
      </c>
      <c r="C12" s="153">
        <f>'Proposal and Operational Info'!B12</f>
        <v>0</v>
      </c>
      <c r="E12" s="100" t="s">
        <v>509</v>
      </c>
      <c r="F12" s="105">
        <f>'Proposal and Operational Info'!B42</f>
        <v>0</v>
      </c>
      <c r="H12" s="144" t="s">
        <v>610</v>
      </c>
      <c r="I12" s="146" t="s">
        <v>611</v>
      </c>
      <c r="Q12" s="58" t="str">
        <f>'Pricing - Traditional Resources'!B28</f>
        <v>Calendar Year 1</v>
      </c>
      <c r="R12" s="58">
        <f>'Pricing - Traditional Resources'!C28</f>
        <v>1900</v>
      </c>
      <c r="S12" s="145">
        <f>'Pricing - Traditional Resources'!G29</f>
        <v>0</v>
      </c>
      <c r="T12" s="145">
        <f>'Pricing - Traditional Resources'!F29</f>
        <v>0</v>
      </c>
      <c r="U12" s="145">
        <f>'Pricing - Biomass Resources'!H21</f>
        <v>0</v>
      </c>
      <c r="V12" s="145">
        <f>'Pricing - Biomass Resources'!G21</f>
        <v>0</v>
      </c>
      <c r="W12" s="145">
        <f>'Pricing - Wind, Solar, Hydro'!D17</f>
        <v>0</v>
      </c>
    </row>
    <row r="13" spans="1:23" ht="15" thickBot="1" x14ac:dyDescent="0.35">
      <c r="B13" s="155" t="s">
        <v>34</v>
      </c>
      <c r="C13" s="105">
        <f>'Proposal and Operational Info'!B11</f>
        <v>0</v>
      </c>
      <c r="F13" s="105"/>
      <c r="H13" s="106" t="s">
        <v>521</v>
      </c>
      <c r="I13" s="107">
        <f>'Proposal and Operational Info'!B66</f>
        <v>0</v>
      </c>
      <c r="Q13" s="58" t="str">
        <f>'Pricing - Traditional Resources'!B29</f>
        <v/>
      </c>
      <c r="R13" s="58" t="str">
        <f>'Pricing - Traditional Resources'!C29</f>
        <v/>
      </c>
      <c r="S13" s="145">
        <f>'Pricing - Traditional Resources'!G30</f>
        <v>0</v>
      </c>
      <c r="T13" s="145">
        <f>'Pricing - Traditional Resources'!F30</f>
        <v>0</v>
      </c>
      <c r="U13" s="145">
        <f>'Pricing - Biomass Resources'!H22</f>
        <v>0</v>
      </c>
      <c r="V13" s="145">
        <f>'Pricing - Biomass Resources'!G22</f>
        <v>0</v>
      </c>
      <c r="W13" s="145">
        <f>'Pricing - Wind, Solar, Hydro'!D18</f>
        <v>0</v>
      </c>
    </row>
    <row r="14" spans="1:23" ht="29.4" thickBot="1" x14ac:dyDescent="0.35">
      <c r="B14" s="154" t="s">
        <v>218</v>
      </c>
      <c r="C14" s="105">
        <f>'Proposal and Operational Info'!B21</f>
        <v>0</v>
      </c>
      <c r="E14" s="100" t="s">
        <v>220</v>
      </c>
      <c r="F14" s="105">
        <f>'Pricing - Traditional Resources'!H50</f>
        <v>0</v>
      </c>
      <c r="Q14" s="58" t="str">
        <f>'Pricing - Traditional Resources'!B30</f>
        <v/>
      </c>
      <c r="R14" s="58" t="str">
        <f>'Pricing - Traditional Resources'!C30</f>
        <v/>
      </c>
      <c r="S14" s="145">
        <f>'Pricing - Traditional Resources'!G31</f>
        <v>0</v>
      </c>
      <c r="T14" s="145">
        <f>'Pricing - Traditional Resources'!F31</f>
        <v>0</v>
      </c>
      <c r="U14" s="145">
        <f>'Pricing - Biomass Resources'!H23</f>
        <v>0</v>
      </c>
      <c r="V14" s="145">
        <f>'Pricing - Biomass Resources'!G23</f>
        <v>0</v>
      </c>
      <c r="W14" s="145">
        <f>'Pricing - Wind, Solar, Hydro'!D19</f>
        <v>0</v>
      </c>
    </row>
    <row r="15" spans="1:23" ht="15" thickBot="1" x14ac:dyDescent="0.35">
      <c r="B15" s="154" t="s">
        <v>284</v>
      </c>
      <c r="C15" s="105">
        <f>'Proposal and Operational Info'!B22</f>
        <v>0</v>
      </c>
      <c r="E15" s="100" t="s">
        <v>511</v>
      </c>
      <c r="F15" s="105">
        <f>IF('Pricing - Traditional Resources'!H51&gt;0,'Pricing - Traditional Resources'!H51,'Pricing - Traditional Resources'!H52)</f>
        <v>0</v>
      </c>
      <c r="Q15" s="58" t="str">
        <f>'Pricing - Traditional Resources'!B31</f>
        <v/>
      </c>
      <c r="R15" s="58" t="str">
        <f>'Pricing - Traditional Resources'!C31</f>
        <v/>
      </c>
      <c r="S15" s="145">
        <f>'Pricing - Traditional Resources'!G32</f>
        <v>0</v>
      </c>
      <c r="T15" s="145">
        <f>'Pricing - Traditional Resources'!F32</f>
        <v>0</v>
      </c>
      <c r="U15" s="145">
        <f>'Pricing - Biomass Resources'!H24</f>
        <v>0</v>
      </c>
      <c r="V15" s="145">
        <f>'Pricing - Biomass Resources'!G24</f>
        <v>0</v>
      </c>
      <c r="W15" s="145">
        <f>'Pricing - Wind, Solar, Hydro'!D20</f>
        <v>0</v>
      </c>
    </row>
    <row r="16" spans="1:23" ht="43.8" thickBot="1" x14ac:dyDescent="0.35">
      <c r="B16" s="154" t="s">
        <v>279</v>
      </c>
      <c r="C16" s="105">
        <f>'Proposal and Operational Info'!B33</f>
        <v>0</v>
      </c>
      <c r="E16" s="100" t="s">
        <v>512</v>
      </c>
      <c r="F16" s="105">
        <f>'Proposal and Operational Info'!B43</f>
        <v>0</v>
      </c>
      <c r="Q16" s="58" t="str">
        <f>'Pricing - Traditional Resources'!B32</f>
        <v/>
      </c>
      <c r="R16" s="58" t="str">
        <f>'Pricing - Traditional Resources'!C32</f>
        <v/>
      </c>
      <c r="S16" s="145">
        <f>'Pricing - Traditional Resources'!G33</f>
        <v>0</v>
      </c>
      <c r="T16" s="145">
        <f>'Pricing - Traditional Resources'!F33</f>
        <v>0</v>
      </c>
      <c r="U16" s="145">
        <f>'Pricing - Biomass Resources'!H25</f>
        <v>0</v>
      </c>
      <c r="V16" s="145">
        <f>'Pricing - Biomass Resources'!G25</f>
        <v>0</v>
      </c>
      <c r="W16" s="145">
        <f>'Pricing - Wind, Solar, Hydro'!D21</f>
        <v>0</v>
      </c>
    </row>
    <row r="17" spans="5:23" ht="15" thickBot="1" x14ac:dyDescent="0.35">
      <c r="E17" s="100" t="s">
        <v>513</v>
      </c>
      <c r="F17" s="105">
        <f>'Proposal and Operational Info'!B44</f>
        <v>0</v>
      </c>
      <c r="Q17" s="58" t="str">
        <f>'Pricing - Traditional Resources'!B33</f>
        <v/>
      </c>
      <c r="R17" s="58" t="str">
        <f>'Pricing - Traditional Resources'!C33</f>
        <v/>
      </c>
      <c r="S17" s="145">
        <f>'Pricing - Traditional Resources'!G34</f>
        <v>0</v>
      </c>
      <c r="T17" s="145">
        <f>'Pricing - Traditional Resources'!F34</f>
        <v>0</v>
      </c>
      <c r="U17" s="145">
        <f>'Pricing - Biomass Resources'!H26</f>
        <v>0</v>
      </c>
      <c r="V17" s="145">
        <f>'Pricing - Biomass Resources'!G26</f>
        <v>0</v>
      </c>
      <c r="W17" s="145">
        <f>'Pricing - Wind, Solar, Hydro'!D22</f>
        <v>0</v>
      </c>
    </row>
    <row r="18" spans="5:23" ht="15" thickBot="1" x14ac:dyDescent="0.35">
      <c r="E18" s="99" t="s">
        <v>514</v>
      </c>
      <c r="F18" s="146" t="s">
        <v>611</v>
      </c>
      <c r="Q18" s="58" t="str">
        <f>'Pricing - Traditional Resources'!B34</f>
        <v/>
      </c>
      <c r="R18" s="58" t="str">
        <f>'Pricing - Traditional Resources'!C34</f>
        <v/>
      </c>
      <c r="S18" s="145">
        <f>'Pricing - Traditional Resources'!G35</f>
        <v>0</v>
      </c>
      <c r="T18" s="145">
        <f>'Pricing - Traditional Resources'!F35</f>
        <v>0</v>
      </c>
      <c r="U18" s="145">
        <f>'Pricing - Biomass Resources'!H27</f>
        <v>0</v>
      </c>
      <c r="V18" s="145">
        <f>'Pricing - Biomass Resources'!G27</f>
        <v>0</v>
      </c>
      <c r="W18" s="145">
        <f>'Pricing - Wind, Solar, Hydro'!D23</f>
        <v>0</v>
      </c>
    </row>
    <row r="19" spans="5:23" ht="15" thickBot="1" x14ac:dyDescent="0.35">
      <c r="E19" s="99" t="s">
        <v>515</v>
      </c>
      <c r="F19" s="146" t="s">
        <v>611</v>
      </c>
      <c r="Q19" s="58" t="str">
        <f>'Pricing - Traditional Resources'!B35</f>
        <v/>
      </c>
      <c r="R19" s="58" t="str">
        <f>'Pricing - Traditional Resources'!C35</f>
        <v/>
      </c>
      <c r="S19" s="145">
        <f>'Pricing - Traditional Resources'!G36</f>
        <v>0</v>
      </c>
      <c r="T19" s="145">
        <f>'Pricing - Traditional Resources'!F36</f>
        <v>0</v>
      </c>
      <c r="U19" s="145">
        <f>'Pricing - Biomass Resources'!H28</f>
        <v>0</v>
      </c>
      <c r="V19" s="145">
        <f>'Pricing - Biomass Resources'!G28</f>
        <v>0</v>
      </c>
      <c r="W19" s="145">
        <f>'Pricing - Wind, Solar, Hydro'!D24</f>
        <v>0</v>
      </c>
    </row>
    <row r="20" spans="5:23" ht="15" thickBot="1" x14ac:dyDescent="0.35">
      <c r="E20" s="144" t="s">
        <v>612</v>
      </c>
      <c r="F20" s="105">
        <f>'Proposal and Operational Info'!B45</f>
        <v>0</v>
      </c>
      <c r="Q20" s="58" t="str">
        <f>'Pricing - Traditional Resources'!B36</f>
        <v/>
      </c>
      <c r="R20" s="58" t="str">
        <f>'Pricing - Traditional Resources'!C36</f>
        <v/>
      </c>
      <c r="S20" s="145">
        <f>'Pricing - Traditional Resources'!G37</f>
        <v>0</v>
      </c>
      <c r="T20" s="145">
        <f>'Pricing - Traditional Resources'!F37</f>
        <v>0</v>
      </c>
      <c r="U20" s="145">
        <f>'Pricing - Biomass Resources'!H29</f>
        <v>0</v>
      </c>
      <c r="V20" s="145">
        <f>'Pricing - Biomass Resources'!G29</f>
        <v>0</v>
      </c>
      <c r="W20" s="145">
        <f>'Pricing - Wind, Solar, Hydro'!D25</f>
        <v>0</v>
      </c>
    </row>
    <row r="21" spans="5:23" ht="15" thickBot="1" x14ac:dyDescent="0.35">
      <c r="E21" s="144" t="s">
        <v>613</v>
      </c>
      <c r="F21" s="105">
        <f>'Proposal and Operational Info'!B46</f>
        <v>0</v>
      </c>
      <c r="Q21" s="58" t="str">
        <f>'Pricing - Traditional Resources'!B37</f>
        <v/>
      </c>
      <c r="R21" s="58" t="str">
        <f>'Pricing - Traditional Resources'!C37</f>
        <v/>
      </c>
      <c r="S21" s="145">
        <f>'Pricing - Traditional Resources'!G38</f>
        <v>0</v>
      </c>
      <c r="T21" s="145">
        <f>'Pricing - Traditional Resources'!F38</f>
        <v>0</v>
      </c>
      <c r="U21" s="145">
        <f>'Pricing - Biomass Resources'!H30</f>
        <v>0</v>
      </c>
      <c r="V21" s="145">
        <f>'Pricing - Biomass Resources'!G30</f>
        <v>0</v>
      </c>
      <c r="W21" s="145">
        <f>'Pricing - Wind, Solar, Hydro'!D26</f>
        <v>0</v>
      </c>
    </row>
    <row r="22" spans="5:23" ht="15" thickBot="1" x14ac:dyDescent="0.35">
      <c r="E22" s="144" t="s">
        <v>614</v>
      </c>
      <c r="F22" s="105">
        <f>'Proposal and Operational Info'!B47</f>
        <v>0</v>
      </c>
      <c r="Q22" s="58" t="str">
        <f>'Pricing - Traditional Resources'!B38</f>
        <v/>
      </c>
      <c r="R22" s="58" t="str">
        <f>'Pricing - Traditional Resources'!C38</f>
        <v/>
      </c>
      <c r="S22" s="145">
        <f>'Pricing - Traditional Resources'!G39</f>
        <v>0</v>
      </c>
      <c r="T22" s="145">
        <f>'Pricing - Traditional Resources'!F39</f>
        <v>0</v>
      </c>
      <c r="U22" s="145">
        <f>'Pricing - Biomass Resources'!H31</f>
        <v>0</v>
      </c>
      <c r="V22" s="145">
        <f>'Pricing - Biomass Resources'!G31</f>
        <v>0</v>
      </c>
      <c r="W22" s="145">
        <f>'Pricing - Wind, Solar, Hydro'!D27</f>
        <v>0</v>
      </c>
    </row>
    <row r="23" spans="5:23" ht="15" thickBot="1" x14ac:dyDescent="0.35">
      <c r="E23" s="144" t="s">
        <v>615</v>
      </c>
      <c r="F23" s="105">
        <f>'Proposal and Operational Info'!B48</f>
        <v>0</v>
      </c>
      <c r="Q23" s="58" t="str">
        <f>'Pricing - Traditional Resources'!B39</f>
        <v/>
      </c>
      <c r="R23" s="58" t="str">
        <f>'Pricing - Traditional Resources'!C39</f>
        <v/>
      </c>
      <c r="S23" s="145">
        <f>'Pricing - Traditional Resources'!G40</f>
        <v>0</v>
      </c>
      <c r="T23" s="145">
        <f>'Pricing - Traditional Resources'!F40</f>
        <v>0</v>
      </c>
      <c r="U23" s="145">
        <f>'Pricing - Biomass Resources'!H32</f>
        <v>0</v>
      </c>
      <c r="V23" s="145">
        <f>'Pricing - Biomass Resources'!G32</f>
        <v>0</v>
      </c>
      <c r="W23" s="145">
        <f>'Pricing - Wind, Solar, Hydro'!D28</f>
        <v>0</v>
      </c>
    </row>
    <row r="24" spans="5:23" ht="15" thickBot="1" x14ac:dyDescent="0.35">
      <c r="E24" s="144" t="s">
        <v>616</v>
      </c>
      <c r="F24" s="105">
        <f>'Proposal and Operational Info'!B49</f>
        <v>0</v>
      </c>
      <c r="Q24" s="58" t="str">
        <f>'Pricing - Traditional Resources'!B40</f>
        <v/>
      </c>
      <c r="R24" s="58" t="str">
        <f>'Pricing - Traditional Resources'!C40</f>
        <v/>
      </c>
      <c r="S24" s="145">
        <f>'Pricing - Traditional Resources'!G41</f>
        <v>0</v>
      </c>
      <c r="T24" s="145">
        <f>'Pricing - Traditional Resources'!F41</f>
        <v>0</v>
      </c>
      <c r="U24" s="145">
        <f>'Pricing - Biomass Resources'!H33</f>
        <v>0</v>
      </c>
      <c r="V24" s="145">
        <f>'Pricing - Biomass Resources'!G33</f>
        <v>0</v>
      </c>
      <c r="W24" s="145">
        <f>'Pricing - Wind, Solar, Hydro'!D29</f>
        <v>0</v>
      </c>
    </row>
    <row r="25" spans="5:23" ht="15" thickBot="1" x14ac:dyDescent="0.35">
      <c r="E25" s="144" t="s">
        <v>617</v>
      </c>
      <c r="F25" s="105">
        <f>'Proposal and Operational Info'!B50</f>
        <v>0</v>
      </c>
      <c r="Q25" s="58" t="str">
        <f>'Pricing - Traditional Resources'!B41</f>
        <v/>
      </c>
      <c r="R25" s="58" t="str">
        <f>'Pricing - Traditional Resources'!C41</f>
        <v/>
      </c>
      <c r="S25" s="145">
        <f>'Pricing - Traditional Resources'!G42</f>
        <v>0</v>
      </c>
      <c r="T25" s="145">
        <f>'Pricing - Traditional Resources'!F42</f>
        <v>0</v>
      </c>
      <c r="U25" s="145">
        <f>'Pricing - Biomass Resources'!H34</f>
        <v>0</v>
      </c>
      <c r="V25" s="145">
        <f>'Pricing - Biomass Resources'!G34</f>
        <v>0</v>
      </c>
      <c r="W25" s="145">
        <f>'Pricing - Wind, Solar, Hydro'!D30</f>
        <v>0</v>
      </c>
    </row>
    <row r="26" spans="5:23" ht="15" thickBot="1" x14ac:dyDescent="0.35">
      <c r="E26" s="100" t="s">
        <v>516</v>
      </c>
      <c r="F26" s="146" t="s">
        <v>611</v>
      </c>
      <c r="Q26" s="58" t="str">
        <f>'Pricing - Traditional Resources'!B42</f>
        <v/>
      </c>
      <c r="R26" s="58" t="str">
        <f>'Pricing - Traditional Resources'!C42</f>
        <v/>
      </c>
      <c r="S26" s="145">
        <f>'Pricing - Traditional Resources'!G43</f>
        <v>0</v>
      </c>
      <c r="T26" s="145">
        <f>'Pricing - Traditional Resources'!F43</f>
        <v>0</v>
      </c>
      <c r="U26" s="145">
        <f>'Pricing - Biomass Resources'!H35</f>
        <v>0</v>
      </c>
      <c r="V26" s="145">
        <f>'Pricing - Biomass Resources'!G35</f>
        <v>0</v>
      </c>
      <c r="W26" s="145">
        <f>'Pricing - Wind, Solar, Hydro'!D31</f>
        <v>0</v>
      </c>
    </row>
    <row r="27" spans="5:23" ht="15" thickBot="1" x14ac:dyDescent="0.35">
      <c r="E27" s="100" t="s">
        <v>517</v>
      </c>
      <c r="F27" s="146" t="s">
        <v>611</v>
      </c>
      <c r="Q27" s="58" t="str">
        <f>'Pricing - Traditional Resources'!B43</f>
        <v/>
      </c>
      <c r="R27" s="58" t="str">
        <f>'Pricing - Traditional Resources'!C43</f>
        <v/>
      </c>
      <c r="S27" s="145">
        <f>'Pricing - Traditional Resources'!G44</f>
        <v>0</v>
      </c>
      <c r="T27" s="145">
        <f>'Pricing - Traditional Resources'!F44</f>
        <v>0</v>
      </c>
      <c r="U27" s="145">
        <f>'Pricing - Biomass Resources'!H36</f>
        <v>0</v>
      </c>
      <c r="V27" s="145">
        <f>'Pricing - Biomass Resources'!G36</f>
        <v>0</v>
      </c>
      <c r="W27" s="145">
        <f>'Pricing - Wind, Solar, Hydro'!D32</f>
        <v>0</v>
      </c>
    </row>
    <row r="28" spans="5:23" ht="16.2" thickBot="1" x14ac:dyDescent="0.4">
      <c r="E28" s="100" t="s">
        <v>518</v>
      </c>
      <c r="F28" s="105">
        <f>'Proposal and Operational Info'!B51</f>
        <v>0</v>
      </c>
      <c r="Q28" s="58" t="str">
        <f>'Pricing - Traditional Resources'!B44</f>
        <v/>
      </c>
      <c r="R28" s="58" t="str">
        <f>'Pricing - Traditional Resources'!C44</f>
        <v/>
      </c>
      <c r="S28" s="145">
        <f>'Pricing - Traditional Resources'!G45</f>
        <v>0</v>
      </c>
      <c r="T28" s="145">
        <f>'Pricing - Traditional Resources'!F45</f>
        <v>0</v>
      </c>
      <c r="U28" s="145">
        <f>'Pricing - Biomass Resources'!H37</f>
        <v>0</v>
      </c>
      <c r="V28" s="145">
        <f>'Pricing - Biomass Resources'!G37</f>
        <v>0</v>
      </c>
      <c r="W28" s="145">
        <f>'Pricing - Wind, Solar, Hydro'!D33</f>
        <v>0</v>
      </c>
    </row>
    <row r="29" spans="5:23" ht="16.2" thickBot="1" x14ac:dyDescent="0.4">
      <c r="E29" s="100" t="s">
        <v>519</v>
      </c>
      <c r="F29" s="105">
        <f>'Proposal and Operational Info'!B52</f>
        <v>0</v>
      </c>
      <c r="Q29" s="58" t="str">
        <f>'Pricing - Traditional Resources'!B45</f>
        <v/>
      </c>
      <c r="R29" s="58" t="str">
        <f>'Pricing - Traditional Resources'!C45</f>
        <v/>
      </c>
      <c r="S29" s="145">
        <f>'Pricing - Traditional Resources'!G46</f>
        <v>0</v>
      </c>
      <c r="T29" s="145">
        <f>'Pricing - Traditional Resources'!F46</f>
        <v>0</v>
      </c>
      <c r="U29" s="145">
        <f>'Pricing - Biomass Resources'!H38</f>
        <v>0</v>
      </c>
      <c r="V29" s="145">
        <f>'Pricing - Biomass Resources'!G38</f>
        <v>0</v>
      </c>
      <c r="W29" s="145">
        <f>'Pricing - Wind, Solar, Hydro'!D34</f>
        <v>0</v>
      </c>
    </row>
    <row r="30" spans="5:23" ht="16.2" thickBot="1" x14ac:dyDescent="0.4">
      <c r="E30" s="100" t="s">
        <v>520</v>
      </c>
      <c r="F30" s="105">
        <f>'Proposal and Operational Info'!B53</f>
        <v>0</v>
      </c>
      <c r="Q30" s="58" t="str">
        <f>'Pricing - Traditional Resources'!B46</f>
        <v/>
      </c>
      <c r="R30" s="58" t="str">
        <f>'Pricing - Traditional Resources'!C46</f>
        <v/>
      </c>
      <c r="S30" s="145">
        <f>'Pricing - Traditional Resources'!G47</f>
        <v>0</v>
      </c>
      <c r="T30" s="145">
        <f>'Pricing - Traditional Resources'!F47</f>
        <v>0</v>
      </c>
      <c r="U30" s="145">
        <f>'Pricing - Biomass Resources'!H39</f>
        <v>0</v>
      </c>
      <c r="V30" s="145">
        <f>'Pricing - Biomass Resources'!G39</f>
        <v>0</v>
      </c>
      <c r="W30" s="145">
        <f>'Pricing - Wind, Solar, Hydro'!D35</f>
        <v>0</v>
      </c>
    </row>
    <row r="31" spans="5:23" ht="15" thickBot="1" x14ac:dyDescent="0.35">
      <c r="E31" s="100" t="s">
        <v>716</v>
      </c>
      <c r="F31" s="107">
        <f>'Proposal and Operational Info'!B54</f>
        <v>0</v>
      </c>
      <c r="Q31" s="58" t="str">
        <f>'Pricing - Traditional Resources'!B47</f>
        <v/>
      </c>
      <c r="R31" s="58" t="str">
        <f>'Pricing - Traditional Resources'!C47</f>
        <v/>
      </c>
      <c r="S31" s="145">
        <f>'Pricing - Traditional Resources'!G48</f>
        <v>0</v>
      </c>
      <c r="T31" s="145">
        <f>'Pricing - Traditional Resources'!F48</f>
        <v>0</v>
      </c>
      <c r="U31" s="145">
        <f>'Pricing - Biomass Resources'!H40</f>
        <v>0</v>
      </c>
      <c r="V31" s="145">
        <f>'Pricing - Biomass Resources'!G40</f>
        <v>0</v>
      </c>
      <c r="W31" s="145">
        <f>'Pricing - Wind, Solar, Hydro'!D36</f>
        <v>0</v>
      </c>
    </row>
    <row r="32" spans="5:23" x14ac:dyDescent="0.3">
      <c r="E32" s="100" t="s">
        <v>715</v>
      </c>
      <c r="F32" s="107">
        <f>'Proposal and Operational Info'!B55</f>
        <v>0</v>
      </c>
    </row>
    <row r="33" spans="4:7" x14ac:dyDescent="0.3">
      <c r="E33" s="100" t="s">
        <v>717</v>
      </c>
      <c r="F33" s="107">
        <f>'Proposal and Operational Info'!B56</f>
        <v>0</v>
      </c>
    </row>
    <row r="34" spans="4:7" x14ac:dyDescent="0.3">
      <c r="E34" s="100" t="s">
        <v>718</v>
      </c>
      <c r="F34" s="107">
        <f>'Proposal and Operational Info'!B57</f>
        <v>0</v>
      </c>
    </row>
    <row r="35" spans="4:7" x14ac:dyDescent="0.3">
      <c r="D35" s="108"/>
      <c r="E35" s="100" t="s">
        <v>280</v>
      </c>
      <c r="F35" s="107">
        <f>'Proposal and Operational Info'!B58</f>
        <v>0</v>
      </c>
      <c r="G35" s="108"/>
    </row>
    <row r="36" spans="4:7" x14ac:dyDescent="0.3">
      <c r="D36" s="108"/>
      <c r="E36" s="100" t="s">
        <v>522</v>
      </c>
      <c r="F36" s="105">
        <f>'Proposal and Operational Info'!B59</f>
        <v>0</v>
      </c>
      <c r="G36" s="108"/>
    </row>
  </sheetData>
  <mergeCells count="6">
    <mergeCell ref="Q8:R8"/>
    <mergeCell ref="Q9:R9"/>
    <mergeCell ref="B5:C5"/>
    <mergeCell ref="H5:I5"/>
    <mergeCell ref="E5:F5"/>
    <mergeCell ref="Q6:R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Proposal and Operational Info</vt:lpstr>
      <vt:lpstr>Hourly Profile Template</vt:lpstr>
      <vt:lpstr>Guaranteed Heat Rate </vt:lpstr>
      <vt:lpstr>Pricing - Traditional Resources</vt:lpstr>
      <vt:lpstr>Pricing - Biomass Resources</vt:lpstr>
      <vt:lpstr>Pricing - Wind, Solar, Hydro</vt:lpstr>
      <vt:lpstr>Special Consideration(s)</vt:lpstr>
      <vt:lpstr>2014 EAI RFP Econ_Rpt</vt:lpstr>
      <vt:lpstr>Aurora Inputs</vt:lpstr>
      <vt:lpstr>'2014 EAI RFP Econ_Rpt'!rpt</vt:lpstr>
    </vt:vector>
  </TitlesOfParts>
  <Company>Entergy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 CHRISTINE</dc:creator>
  <cp:lastModifiedBy>PHELPS, APRIL S</cp:lastModifiedBy>
  <dcterms:created xsi:type="dcterms:W3CDTF">2014-03-13T14:55:56Z</dcterms:created>
  <dcterms:modified xsi:type="dcterms:W3CDTF">2014-05-16T14:06:11Z</dcterms:modified>
</cp:coreProperties>
</file>